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GH-PatrickGallucci\udp-cicd\docs\assets\"/>
    </mc:Choice>
  </mc:AlternateContent>
  <xr:revisionPtr revIDLastSave="0" documentId="13_ncr:1_{D41ED09A-AE77-4E5B-B6D4-E71E0FB001EE}" xr6:coauthVersionLast="47" xr6:coauthVersionMax="47" xr10:uidLastSave="{00000000-0000-0000-0000-000000000000}"/>
  <bookViews>
    <workbookView xWindow="-108" yWindow="-108" windowWidth="30168" windowHeight="19464" tabRatio="828" firstSheet="3" activeTab="10" xr2:uid="{00000000-000D-0000-FFFF-FFFF00000000}"/>
  </bookViews>
  <sheets>
    <sheet name="Start Here" sheetId="1" r:id="rId1"/>
    <sheet name="Scenario Summary" sheetId="2" r:id="rId2"/>
    <sheet name="Category Summary" sheetId="3" r:id="rId3"/>
    <sheet name="Assumptions" sheetId="4" r:id="rId4"/>
    <sheet name="SKU Catalog" sheetId="5" r:id="rId5"/>
    <sheet name="Price Evidence" sheetId="6" r:id="rId6"/>
    <sheet name="YAML Inventory" sheetId="7" r:id="rId7"/>
    <sheet name="Source Manifest" sheetId="8" r:id="rId8"/>
    <sheet name="Lists" sheetId="9" state="hidden" r:id="rId9"/>
    <sheet name="Base udp.yml" sheetId="10" r:id="rId10"/>
    <sheet name="BOM 00-default" sheetId="11" r:id="rId11"/>
    <sheet name="BOM 01-minimal" sheetId="12" r:id="rId12"/>
    <sheet name="BOM 02-medallion-lakehouse" sheetId="13" r:id="rId13"/>
    <sheet name="BOM 03-real-time-intelligence" sheetId="14" r:id="rId14"/>
    <sheet name="BOM 04-data-science" sheetId="15" r:id="rId15"/>
    <sheet name="BOM 05-multi-environment" sheetId="16" r:id="rId16"/>
    <sheet name="BOM 06-shortcuts-and-connectio" sheetId="17" r:id="rId17"/>
    <sheet name="BOM 07-shortcut-transformation" sheetId="18" r:id="rId18"/>
    <sheet name="BOM 08-all-resource-types" sheetId="19" r:id="rId19"/>
    <sheet name="BOM 09-tenant-settings" sheetId="20" r:id="rId20"/>
    <sheet name="BOM 10-azure-and-entra" sheetId="21" r:id="rId21"/>
    <sheet name="BOM 11-azure-data-services" sheetId="22" r:id="rId22"/>
    <sheet name="BOM 12-azure-platform-services" sheetId="23" r:id="rId23"/>
    <sheet name="BOM 13-realtime-governance" sheetId="24" r:id="rId24"/>
    <sheet name="BOM 14-streaming-lakehouse-gov" sheetId="25" r:id="rId25"/>
  </sheets>
  <definedNames>
    <definedName name="_xlnm._FilterDatabase" localSheetId="9" hidden="1">'Base udp.yml'!$A$5:$S$26</definedName>
    <definedName name="_xlnm._FilterDatabase" localSheetId="10" hidden="1">'BOM 00-default'!$A$5:$S$1473</definedName>
    <definedName name="_xlnm._FilterDatabase" localSheetId="11" hidden="1">'BOM 01-minimal'!$A$5:$S$25</definedName>
    <definedName name="_xlnm._FilterDatabase" localSheetId="12" hidden="1">'BOM 02-medallion-lakehouse'!$A$5:$S$95</definedName>
    <definedName name="_xlnm._FilterDatabase" localSheetId="13" hidden="1">'BOM 03-real-time-intelligence'!$A$5:$S$53</definedName>
    <definedName name="_xlnm._FilterDatabase" localSheetId="14" hidden="1">'BOM 04-data-science'!$A$5:$S$59</definedName>
    <definedName name="_xlnm._FilterDatabase" localSheetId="15" hidden="1">'BOM 05-multi-environment'!$A$5:$S$80</definedName>
    <definedName name="_xlnm._FilterDatabase" localSheetId="16" hidden="1">'BOM 06-shortcuts-and-connectio'!$A$5:$S$26</definedName>
    <definedName name="_xlnm._FilterDatabase" localSheetId="17" hidden="1">'BOM 07-shortcut-transformation'!$A$5:$S$26</definedName>
    <definedName name="_xlnm._FilterDatabase" localSheetId="18" hidden="1">'BOM 08-all-resource-types'!$A$5:$S$135</definedName>
    <definedName name="_xlnm._FilterDatabase" localSheetId="19" hidden="1">'BOM 09-tenant-settings'!$A$5:$S$26</definedName>
    <definedName name="_xlnm._FilterDatabase" localSheetId="20" hidden="1">'BOM 10-azure-and-entra'!$A$5:$S$27</definedName>
    <definedName name="_xlnm._FilterDatabase" localSheetId="21" hidden="1">'BOM 11-azure-data-services'!$A$5:$S$60</definedName>
    <definedName name="_xlnm._FilterDatabase" localSheetId="22" hidden="1">'BOM 12-azure-platform-services'!$A$5:$S$61</definedName>
    <definedName name="_xlnm._FilterDatabase" localSheetId="23" hidden="1">'BOM 13-realtime-governance'!$A$5:$S$33</definedName>
    <definedName name="_xlnm._FilterDatabase" localSheetId="24" hidden="1">'BOM 14-streaming-lakehouse-gov'!$A$5:$S$33</definedName>
    <definedName name="_xlnm._FilterDatabase" localSheetId="2" hidden="1">'Category Summary'!$A$5:$N$21</definedName>
    <definedName name="_xlnm._FilterDatabase" localSheetId="5" hidden="1">'Price Evidence'!$A$3:$O$109</definedName>
    <definedName name="_xlnm._FilterDatabase" localSheetId="1" hidden="1">'Scenario Summary'!$A$5:$N$21</definedName>
    <definedName name="_xlnm._FilterDatabase" localSheetId="4" hidden="1">'SKU Catalog'!$A$3:$N$116</definedName>
    <definedName name="_xlnm._FilterDatabase" localSheetId="7" hidden="1">'Source Manifest'!$A$3:$F$22</definedName>
    <definedName name="_xlnm._FilterDatabase" localSheetId="6" hidden="1">'YAML Inventory'!$A$3:$J$1616</definedName>
    <definedName name="_xlnm.Print_Area" localSheetId="9">'Base udp.yml'!$A$1:$S$26</definedName>
    <definedName name="_xlnm.Print_Area" localSheetId="10">'BOM 00-default'!$A$1:$S$1473</definedName>
    <definedName name="_xlnm.Print_Area" localSheetId="11">'BOM 01-minimal'!$A$1:$S$25</definedName>
    <definedName name="_xlnm.Print_Area" localSheetId="12">'BOM 02-medallion-lakehouse'!$A$1:$S$95</definedName>
    <definedName name="_xlnm.Print_Area" localSheetId="13">'BOM 03-real-time-intelligence'!$A$1:$S$53</definedName>
    <definedName name="_xlnm.Print_Area" localSheetId="14">'BOM 04-data-science'!$A$1:$S$59</definedName>
    <definedName name="_xlnm.Print_Area" localSheetId="15">'BOM 05-multi-environment'!$A$1:$S$80</definedName>
    <definedName name="_xlnm.Print_Area" localSheetId="16">'BOM 06-shortcuts-and-connectio'!$A$1:$S$26</definedName>
    <definedName name="_xlnm.Print_Area" localSheetId="17">'BOM 07-shortcut-transformation'!$A$1:$S$26</definedName>
    <definedName name="_xlnm.Print_Area" localSheetId="18">'BOM 08-all-resource-types'!$A$1:$S$135</definedName>
    <definedName name="_xlnm.Print_Area" localSheetId="19">'BOM 09-tenant-settings'!$A$1:$S$26</definedName>
    <definedName name="_xlnm.Print_Area" localSheetId="20">'BOM 10-azure-and-entra'!$A$1:$S$27</definedName>
    <definedName name="_xlnm.Print_Area" localSheetId="21">'BOM 11-azure-data-services'!$A$1:$S$60</definedName>
    <definedName name="_xlnm.Print_Area" localSheetId="22">'BOM 12-azure-platform-services'!$A$1:$S$61</definedName>
    <definedName name="_xlnm.Print_Area" localSheetId="23">'BOM 13-realtime-governance'!$A$1:$S$33</definedName>
    <definedName name="_xlnm.Print_Area" localSheetId="24">'BOM 14-streaming-lakehouse-gov'!$A$1:$S$33</definedName>
    <definedName name="_xlnm.Print_Titles" localSheetId="9">'Base udp.yml'!$1:$5</definedName>
    <definedName name="_xlnm.Print_Titles" localSheetId="10">'BOM 00-default'!$1:$5</definedName>
    <definedName name="_xlnm.Print_Titles" localSheetId="11">'BOM 01-minimal'!$1:$5</definedName>
    <definedName name="_xlnm.Print_Titles" localSheetId="12">'BOM 02-medallion-lakehouse'!$1:$5</definedName>
    <definedName name="_xlnm.Print_Titles" localSheetId="13">'BOM 03-real-time-intelligence'!$1:$5</definedName>
    <definedName name="_xlnm.Print_Titles" localSheetId="14">'BOM 04-data-science'!$1:$5</definedName>
    <definedName name="_xlnm.Print_Titles" localSheetId="15">'BOM 05-multi-environment'!$1:$5</definedName>
    <definedName name="_xlnm.Print_Titles" localSheetId="16">'BOM 06-shortcuts-and-connectio'!$1:$5</definedName>
    <definedName name="_xlnm.Print_Titles" localSheetId="17">'BOM 07-shortcut-transformation'!$1:$5</definedName>
    <definedName name="_xlnm.Print_Titles" localSheetId="18">'BOM 08-all-resource-types'!$1:$5</definedName>
    <definedName name="_xlnm.Print_Titles" localSheetId="19">'BOM 09-tenant-settings'!$1:$5</definedName>
    <definedName name="_xlnm.Print_Titles" localSheetId="20">'BOM 10-azure-and-entra'!$1:$5</definedName>
    <definedName name="_xlnm.Print_Titles" localSheetId="21">'BOM 11-azure-data-services'!$1:$5</definedName>
    <definedName name="_xlnm.Print_Titles" localSheetId="22">'BOM 12-azure-platform-services'!$1:$5</definedName>
    <definedName name="_xlnm.Print_Titles" localSheetId="23">'BOM 13-realtime-governance'!$1:$5</definedName>
    <definedName name="_xlnm.Print_Titles" localSheetId="24">'BOM 14-streaming-lakehouse-gov'!$1:$5</definedName>
    <definedName name="_xlnm.Print_Titles" localSheetId="5">'Price Evidence'!$1:$3</definedName>
    <definedName name="_xlnm.Print_Titles" localSheetId="4">'SKU Catalog'!$1:$3</definedName>
    <definedName name="_xlnm.Print_Titles" localSheetId="7">'Source Manifest'!$1:$3</definedName>
    <definedName name="_xlnm.Print_Titles" localSheetId="6">'YAML Inventory'!$1:$3</definedName>
    <definedName name="SKU_1">Lists!$A$2:$A$2</definedName>
    <definedName name="SKU_10">Lists!$J$2:$J$2</definedName>
    <definedName name="SKU_11">Lists!$K$2:$K$2</definedName>
    <definedName name="SKU_12">Lists!$L$2:$L$3</definedName>
    <definedName name="SKU_13">Lists!$M$2:$M$2</definedName>
    <definedName name="SKU_14">Lists!$N$2:$N$2</definedName>
    <definedName name="SKU_15">Lists!$O$2:$O$2</definedName>
    <definedName name="SKU_16">Lists!$P$2:$P$2</definedName>
    <definedName name="SKU_17">Lists!$Q$2:$Q$2</definedName>
    <definedName name="SKU_18">Lists!$R$2:$R$2</definedName>
    <definedName name="SKU_19">Lists!$S$2:$S$2</definedName>
    <definedName name="SKU_2">Lists!$B$2:$B$2</definedName>
    <definedName name="SKU_20">Lists!$T$2:$T$3</definedName>
    <definedName name="SKU_21">Lists!$U$2:$U$2</definedName>
    <definedName name="SKU_22">Lists!$V$2:$V$3</definedName>
    <definedName name="SKU_23">Lists!$W$2:$W$3</definedName>
    <definedName name="SKU_24">Lists!$X$2:$X$4</definedName>
    <definedName name="SKU_25">Lists!$Y$2:$Y$2</definedName>
    <definedName name="SKU_26">Lists!$Z$2:$Z$2</definedName>
    <definedName name="SKU_27">Lists!$AA$2:$AA$3</definedName>
    <definedName name="SKU_28">Lists!$AB$2:$AB$3</definedName>
    <definedName name="SKU_29">Lists!$AC$2:$AC$2</definedName>
    <definedName name="SKU_3">Lists!$C$2:$C$2</definedName>
    <definedName name="SKU_30">Lists!$AD$2:$AD$4</definedName>
    <definedName name="SKU_31">Lists!$AE$2:$AE$4</definedName>
    <definedName name="SKU_32">Lists!$AF$2:$AF$2</definedName>
    <definedName name="SKU_33">Lists!$AG$2:$AG$4</definedName>
    <definedName name="SKU_34">Lists!$AH$2:$AH$2</definedName>
    <definedName name="SKU_35">Lists!$AI$2:$AI$2</definedName>
    <definedName name="SKU_36">Lists!$AJ$2:$AJ$2</definedName>
    <definedName name="SKU_37">Lists!$AK$2:$AK$3</definedName>
    <definedName name="SKU_38">Lists!$AL$2:$AL$2</definedName>
    <definedName name="SKU_39">Lists!$AM$2:$AM$2</definedName>
    <definedName name="SKU_4">Lists!$D$2:$D$15</definedName>
    <definedName name="SKU_40">Lists!$AN$2:$AN$3</definedName>
    <definedName name="SKU_41">Lists!$AO$2:$AO$4</definedName>
    <definedName name="SKU_42">Lists!$AP$2:$AP$2</definedName>
    <definedName name="SKU_43">Lists!$AQ$2:$AQ$2</definedName>
    <definedName name="SKU_44">Lists!$AR$2:$AR$3</definedName>
    <definedName name="SKU_45">Lists!$AS$2:$AS$4</definedName>
    <definedName name="SKU_46">Lists!$AT$2:$AT$4</definedName>
    <definedName name="SKU_47">Lists!$AU$2:$AU$2</definedName>
    <definedName name="SKU_48">Lists!$AV$2:$AV$2</definedName>
    <definedName name="SKU_49">Lists!$AW$2:$AW$3</definedName>
    <definedName name="SKU_5">Lists!$E$2:$E$4</definedName>
    <definedName name="SKU_50">Lists!$AX$2:$AX$2</definedName>
    <definedName name="SKU_51">Lists!$AY$2:$AY$2</definedName>
    <definedName name="SKU_52">Lists!$AZ$2:$AZ$2</definedName>
    <definedName name="SKU_53">Lists!$BA$2:$BA$2</definedName>
    <definedName name="SKU_54">Lists!$BB$2:$BB$2</definedName>
    <definedName name="SKU_55">Lists!$BC$2:$BC$3</definedName>
    <definedName name="SKU_56">Lists!$BD$2:$BD$2</definedName>
    <definedName name="SKU_57">Lists!$BE$2:$BE$2</definedName>
    <definedName name="SKU_58">Lists!$BF$2:$BF$2</definedName>
    <definedName name="SKU_59">Lists!$BG$2:$BG$2</definedName>
    <definedName name="SKU_6">Lists!$F$2:$F$9</definedName>
    <definedName name="SKU_7">Lists!$G$2:$G$2</definedName>
    <definedName name="SKU_8">Lists!$H$2:$H$2</definedName>
    <definedName name="SKU_9">Lists!$I$2:$I$9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3" i="25" l="1"/>
  <c r="M33" i="25"/>
  <c r="L33" i="25"/>
  <c r="U32" i="25"/>
  <c r="H32" i="25"/>
  <c r="U31" i="25"/>
  <c r="H31" i="25"/>
  <c r="U30" i="25"/>
  <c r="H30" i="25"/>
  <c r="U29" i="25"/>
  <c r="H29" i="25"/>
  <c r="U28" i="25"/>
  <c r="H28" i="25"/>
  <c r="U27" i="25"/>
  <c r="U26" i="25"/>
  <c r="H26" i="25"/>
  <c r="U25" i="25"/>
  <c r="U24" i="25"/>
  <c r="H24" i="25"/>
  <c r="U23" i="25"/>
  <c r="U22" i="25"/>
  <c r="U21" i="25"/>
  <c r="H21" i="25"/>
  <c r="U20" i="25"/>
  <c r="U19" i="25"/>
  <c r="U18" i="25"/>
  <c r="H18" i="25"/>
  <c r="U17" i="25"/>
  <c r="U16" i="25"/>
  <c r="U15" i="25"/>
  <c r="U14" i="25"/>
  <c r="H14" i="25"/>
  <c r="U13" i="25"/>
  <c r="U12" i="25"/>
  <c r="U11" i="25"/>
  <c r="U10" i="25"/>
  <c r="U9" i="25"/>
  <c r="U8" i="25"/>
  <c r="U7" i="25"/>
  <c r="H7" i="25"/>
  <c r="U6" i="25"/>
  <c r="E2" i="25"/>
  <c r="U33" i="24"/>
  <c r="U32" i="24"/>
  <c r="H32" i="24"/>
  <c r="U31" i="24"/>
  <c r="H31" i="24"/>
  <c r="U30" i="24"/>
  <c r="H30" i="24"/>
  <c r="U29" i="24"/>
  <c r="H29" i="24"/>
  <c r="U28" i="24"/>
  <c r="H28" i="24"/>
  <c r="U27" i="24"/>
  <c r="U26" i="24"/>
  <c r="H26" i="24"/>
  <c r="U25" i="24"/>
  <c r="U24" i="24"/>
  <c r="H24" i="24"/>
  <c r="U23" i="24"/>
  <c r="U22" i="24"/>
  <c r="U21" i="24"/>
  <c r="H21" i="24"/>
  <c r="U20" i="24"/>
  <c r="U19" i="24"/>
  <c r="H19" i="24"/>
  <c r="U18" i="24"/>
  <c r="U17" i="24"/>
  <c r="U16" i="24"/>
  <c r="H16" i="24"/>
  <c r="U15" i="24"/>
  <c r="U14" i="24"/>
  <c r="U13" i="24"/>
  <c r="U12" i="24"/>
  <c r="U11" i="24"/>
  <c r="U10" i="24"/>
  <c r="U9" i="24"/>
  <c r="U8" i="24"/>
  <c r="U7" i="24"/>
  <c r="H7" i="24"/>
  <c r="U6" i="24"/>
  <c r="E2" i="24"/>
  <c r="U61" i="23"/>
  <c r="U60" i="23"/>
  <c r="H60" i="23"/>
  <c r="U59" i="23"/>
  <c r="H59" i="23"/>
  <c r="U58" i="23"/>
  <c r="H58" i="23"/>
  <c r="U57" i="23"/>
  <c r="U56" i="23"/>
  <c r="U55" i="23"/>
  <c r="H55" i="23"/>
  <c r="U54" i="23"/>
  <c r="U53" i="23"/>
  <c r="U52" i="23"/>
  <c r="H52" i="23"/>
  <c r="U51" i="23"/>
  <c r="U50" i="23"/>
  <c r="U49" i="23"/>
  <c r="U48" i="23"/>
  <c r="U47" i="23"/>
  <c r="U46" i="23"/>
  <c r="U45" i="23"/>
  <c r="U44" i="23"/>
  <c r="U43" i="23"/>
  <c r="U42" i="23"/>
  <c r="U41" i="23"/>
  <c r="M41" i="23"/>
  <c r="L41" i="23"/>
  <c r="U40" i="23"/>
  <c r="U39" i="23"/>
  <c r="U38" i="23"/>
  <c r="U37" i="23"/>
  <c r="U36" i="23"/>
  <c r="U35" i="23"/>
  <c r="U34" i="23"/>
  <c r="U33" i="23"/>
  <c r="U32" i="23"/>
  <c r="U31" i="23"/>
  <c r="U30" i="23"/>
  <c r="U29" i="23"/>
  <c r="U28" i="23"/>
  <c r="X27" i="23"/>
  <c r="W27" i="23"/>
  <c r="V27" i="23"/>
  <c r="U27" i="23"/>
  <c r="Q27" i="23"/>
  <c r="O27" i="23"/>
  <c r="P27" i="23" s="1"/>
  <c r="U26" i="23"/>
  <c r="H26" i="23"/>
  <c r="U25" i="23"/>
  <c r="U24" i="23"/>
  <c r="U23" i="23"/>
  <c r="U22" i="23"/>
  <c r="U21" i="23"/>
  <c r="U20" i="23"/>
  <c r="U19" i="23"/>
  <c r="H19" i="23"/>
  <c r="U18" i="23"/>
  <c r="H18" i="23"/>
  <c r="U17" i="23"/>
  <c r="U16" i="23"/>
  <c r="H16" i="23"/>
  <c r="U15" i="23"/>
  <c r="U14" i="23"/>
  <c r="U13" i="23"/>
  <c r="U12" i="23"/>
  <c r="U11" i="23"/>
  <c r="U10" i="23"/>
  <c r="U9" i="23"/>
  <c r="H9" i="23"/>
  <c r="U8" i="23"/>
  <c r="U7" i="23"/>
  <c r="U6" i="23"/>
  <c r="E2" i="23"/>
  <c r="U60" i="22"/>
  <c r="U59" i="22"/>
  <c r="H59" i="22"/>
  <c r="U58" i="22"/>
  <c r="H58" i="22"/>
  <c r="U57" i="22"/>
  <c r="H57" i="22"/>
  <c r="U56" i="22"/>
  <c r="H56" i="22"/>
  <c r="U55" i="22"/>
  <c r="H55" i="22"/>
  <c r="U54" i="22"/>
  <c r="U53" i="22"/>
  <c r="H53" i="22"/>
  <c r="U52" i="22"/>
  <c r="U51" i="22"/>
  <c r="H51" i="22"/>
  <c r="U50" i="22"/>
  <c r="H50" i="22"/>
  <c r="U49" i="22"/>
  <c r="H49" i="22"/>
  <c r="U48" i="22"/>
  <c r="H48" i="22"/>
  <c r="U47" i="22"/>
  <c r="U46" i="22"/>
  <c r="U45" i="22"/>
  <c r="M45" i="22" s="1"/>
  <c r="L45" i="22"/>
  <c r="U44" i="22"/>
  <c r="U43" i="22"/>
  <c r="U42" i="22"/>
  <c r="U41" i="22"/>
  <c r="U40" i="22"/>
  <c r="U39" i="22"/>
  <c r="U38" i="22"/>
  <c r="M38" i="22" s="1"/>
  <c r="L38" i="22"/>
  <c r="U37" i="22"/>
  <c r="U36" i="22"/>
  <c r="U35" i="22"/>
  <c r="U34" i="22"/>
  <c r="U33" i="22"/>
  <c r="U32" i="22"/>
  <c r="H32" i="22"/>
  <c r="U31" i="22"/>
  <c r="U30" i="22"/>
  <c r="H30" i="22"/>
  <c r="U29" i="22"/>
  <c r="H29" i="22"/>
  <c r="U28" i="22"/>
  <c r="U27" i="22"/>
  <c r="U26" i="22"/>
  <c r="H26" i="22"/>
  <c r="U25" i="22"/>
  <c r="U24" i="22"/>
  <c r="U23" i="22"/>
  <c r="H23" i="22"/>
  <c r="U22" i="22"/>
  <c r="U21" i="22"/>
  <c r="U20" i="22"/>
  <c r="U19" i="22"/>
  <c r="U18" i="22"/>
  <c r="U17" i="22"/>
  <c r="U16" i="22"/>
  <c r="U15" i="22"/>
  <c r="M15" i="22"/>
  <c r="L15" i="22"/>
  <c r="U14" i="22"/>
  <c r="U13" i="22"/>
  <c r="U12" i="22"/>
  <c r="M12" i="22"/>
  <c r="L12" i="22"/>
  <c r="U11" i="22"/>
  <c r="U10" i="22"/>
  <c r="U9" i="22"/>
  <c r="U8" i="22"/>
  <c r="U7" i="22"/>
  <c r="U6" i="22"/>
  <c r="E2" i="22"/>
  <c r="U27" i="21"/>
  <c r="U26" i="21"/>
  <c r="H26" i="21"/>
  <c r="U25" i="21"/>
  <c r="H25" i="21"/>
  <c r="U24" i="21"/>
  <c r="H24" i="21"/>
  <c r="U23" i="21"/>
  <c r="H23" i="21"/>
  <c r="U22" i="21"/>
  <c r="H22" i="21"/>
  <c r="U21" i="21"/>
  <c r="U20" i="21"/>
  <c r="H20" i="21"/>
  <c r="U19" i="21"/>
  <c r="U18" i="21"/>
  <c r="H18" i="21"/>
  <c r="U17" i="21"/>
  <c r="H17" i="21"/>
  <c r="U16" i="21"/>
  <c r="H16" i="21"/>
  <c r="U15" i="21"/>
  <c r="H15" i="21"/>
  <c r="U14" i="21"/>
  <c r="U13" i="21"/>
  <c r="U12" i="21"/>
  <c r="H12" i="21"/>
  <c r="U11" i="21"/>
  <c r="U10" i="21"/>
  <c r="U9" i="21"/>
  <c r="U8" i="21"/>
  <c r="U7" i="21"/>
  <c r="H7" i="21"/>
  <c r="U6" i="21"/>
  <c r="E2" i="21"/>
  <c r="U26" i="20"/>
  <c r="U25" i="20"/>
  <c r="H25" i="20"/>
  <c r="U24" i="20"/>
  <c r="H24" i="20"/>
  <c r="U23" i="20"/>
  <c r="H23" i="20"/>
  <c r="U22" i="20"/>
  <c r="H22" i="20"/>
  <c r="U21" i="20"/>
  <c r="H21" i="20"/>
  <c r="U20" i="20"/>
  <c r="U19" i="20"/>
  <c r="H19" i="20"/>
  <c r="U18" i="20"/>
  <c r="U17" i="20"/>
  <c r="H17" i="20"/>
  <c r="U16" i="20"/>
  <c r="H16" i="20"/>
  <c r="U15" i="20"/>
  <c r="H15" i="20"/>
  <c r="U14" i="20"/>
  <c r="H14" i="20"/>
  <c r="U13" i="20"/>
  <c r="U12" i="20"/>
  <c r="U11" i="20"/>
  <c r="H11" i="20"/>
  <c r="U10" i="20"/>
  <c r="U9" i="20"/>
  <c r="U8" i="20"/>
  <c r="U7" i="20"/>
  <c r="U6" i="20"/>
  <c r="E2" i="20"/>
  <c r="X135" i="19"/>
  <c r="W135" i="19"/>
  <c r="V135" i="19"/>
  <c r="U135" i="19"/>
  <c r="Q135" i="19"/>
  <c r="O135" i="19"/>
  <c r="P135" i="19" s="1"/>
  <c r="U134" i="19"/>
  <c r="H134" i="19"/>
  <c r="U133" i="19"/>
  <c r="H133" i="19"/>
  <c r="U132" i="19"/>
  <c r="H132" i="19"/>
  <c r="U131" i="19"/>
  <c r="H131" i="19"/>
  <c r="U130" i="19"/>
  <c r="H130" i="19"/>
  <c r="X129" i="19"/>
  <c r="W129" i="19"/>
  <c r="V129" i="19"/>
  <c r="U129" i="19"/>
  <c r="Q129" i="19"/>
  <c r="O129" i="19"/>
  <c r="P129" i="19" s="1"/>
  <c r="U128" i="19"/>
  <c r="H128" i="19"/>
  <c r="X127" i="19"/>
  <c r="W127" i="19"/>
  <c r="V127" i="19"/>
  <c r="U127" i="19"/>
  <c r="Q127" i="19"/>
  <c r="O127" i="19"/>
  <c r="P127" i="19" s="1"/>
  <c r="U126" i="19"/>
  <c r="H126" i="19"/>
  <c r="U125" i="19"/>
  <c r="H125" i="19"/>
  <c r="U124" i="19"/>
  <c r="H124" i="19"/>
  <c r="U123" i="19"/>
  <c r="H123" i="19"/>
  <c r="X122" i="19"/>
  <c r="W122" i="19"/>
  <c r="V122" i="19"/>
  <c r="U122" i="19"/>
  <c r="Q122" i="19"/>
  <c r="O122" i="19"/>
  <c r="P122" i="19" s="1"/>
  <c r="X121" i="19"/>
  <c r="W121" i="19"/>
  <c r="V121" i="19"/>
  <c r="U121" i="19"/>
  <c r="Q121" i="19"/>
  <c r="O121" i="19"/>
  <c r="P121" i="19" s="1"/>
  <c r="U120" i="19"/>
  <c r="H120" i="19"/>
  <c r="X119" i="19"/>
  <c r="W119" i="19"/>
  <c r="V119" i="19"/>
  <c r="U119" i="19"/>
  <c r="Q119" i="19"/>
  <c r="O119" i="19"/>
  <c r="P119" i="19" s="1"/>
  <c r="X118" i="19"/>
  <c r="W118" i="19"/>
  <c r="V118" i="19"/>
  <c r="U118" i="19"/>
  <c r="Q118" i="19"/>
  <c r="O118" i="19"/>
  <c r="P118" i="19" s="1"/>
  <c r="X117" i="19"/>
  <c r="W117" i="19"/>
  <c r="V117" i="19"/>
  <c r="U117" i="19"/>
  <c r="Q117" i="19"/>
  <c r="O117" i="19"/>
  <c r="P117" i="19" s="1"/>
  <c r="X116" i="19"/>
  <c r="W116" i="19"/>
  <c r="V116" i="19"/>
  <c r="U116" i="19"/>
  <c r="Q116" i="19"/>
  <c r="O116" i="19"/>
  <c r="P116" i="19" s="1"/>
  <c r="X115" i="19"/>
  <c r="W115" i="19"/>
  <c r="V115" i="19"/>
  <c r="U115" i="19"/>
  <c r="L115" i="19" s="1"/>
  <c r="Q115" i="19"/>
  <c r="O115" i="19"/>
  <c r="P115" i="19" s="1"/>
  <c r="X114" i="19"/>
  <c r="W114" i="19"/>
  <c r="V114" i="19"/>
  <c r="U114" i="19"/>
  <c r="Q114" i="19"/>
  <c r="O114" i="19"/>
  <c r="P114" i="19" s="1"/>
  <c r="X113" i="19"/>
  <c r="W113" i="19"/>
  <c r="V113" i="19"/>
  <c r="U113" i="19"/>
  <c r="Q113" i="19"/>
  <c r="O113" i="19"/>
  <c r="P113" i="19" s="1"/>
  <c r="X112" i="19"/>
  <c r="W112" i="19"/>
  <c r="V112" i="19"/>
  <c r="U112" i="19"/>
  <c r="Q112" i="19"/>
  <c r="O112" i="19"/>
  <c r="P112" i="19" s="1"/>
  <c r="X111" i="19"/>
  <c r="W111" i="19"/>
  <c r="V111" i="19"/>
  <c r="U111" i="19"/>
  <c r="Q111" i="19"/>
  <c r="O111" i="19"/>
  <c r="P111" i="19" s="1"/>
  <c r="X110" i="19"/>
  <c r="W110" i="19"/>
  <c r="V110" i="19"/>
  <c r="U110" i="19"/>
  <c r="Q110" i="19"/>
  <c r="O110" i="19"/>
  <c r="P110" i="19" s="1"/>
  <c r="X109" i="19"/>
  <c r="W109" i="19"/>
  <c r="V109" i="19"/>
  <c r="U109" i="19"/>
  <c r="Q109" i="19"/>
  <c r="O109" i="19"/>
  <c r="P109" i="19" s="1"/>
  <c r="X108" i="19"/>
  <c r="W108" i="19"/>
  <c r="V108" i="19"/>
  <c r="U108" i="19"/>
  <c r="Q108" i="19"/>
  <c r="O108" i="19"/>
  <c r="P108" i="19" s="1"/>
  <c r="X107" i="19"/>
  <c r="W107" i="19"/>
  <c r="V107" i="19"/>
  <c r="U107" i="19"/>
  <c r="Q107" i="19"/>
  <c r="O107" i="19"/>
  <c r="P107" i="19" s="1"/>
  <c r="X106" i="19"/>
  <c r="W106" i="19"/>
  <c r="V106" i="19"/>
  <c r="U106" i="19"/>
  <c r="Q106" i="19"/>
  <c r="O106" i="19"/>
  <c r="P106" i="19" s="1"/>
  <c r="X105" i="19"/>
  <c r="W105" i="19"/>
  <c r="V105" i="19"/>
  <c r="U105" i="19"/>
  <c r="Q105" i="19"/>
  <c r="O105" i="19"/>
  <c r="P105" i="19" s="1"/>
  <c r="X104" i="19"/>
  <c r="W104" i="19"/>
  <c r="V104" i="19"/>
  <c r="U104" i="19"/>
  <c r="Q104" i="19"/>
  <c r="O104" i="19"/>
  <c r="P104" i="19" s="1"/>
  <c r="X103" i="19"/>
  <c r="W103" i="19"/>
  <c r="V103" i="19"/>
  <c r="U103" i="19"/>
  <c r="Q103" i="19"/>
  <c r="O103" i="19"/>
  <c r="P103" i="19" s="1"/>
  <c r="X102" i="19"/>
  <c r="W102" i="19"/>
  <c r="V102" i="19"/>
  <c r="U102" i="19"/>
  <c r="Q102" i="19"/>
  <c r="O102" i="19"/>
  <c r="P102" i="19" s="1"/>
  <c r="X101" i="19"/>
  <c r="W101" i="19"/>
  <c r="V101" i="19"/>
  <c r="U101" i="19"/>
  <c r="Q101" i="19"/>
  <c r="O101" i="19"/>
  <c r="P101" i="19" s="1"/>
  <c r="X100" i="19"/>
  <c r="W100" i="19"/>
  <c r="V100" i="19"/>
  <c r="U100" i="19"/>
  <c r="Q100" i="19"/>
  <c r="O100" i="19"/>
  <c r="P100" i="19" s="1"/>
  <c r="X99" i="19"/>
  <c r="W99" i="19"/>
  <c r="V99" i="19"/>
  <c r="U99" i="19"/>
  <c r="Q99" i="19"/>
  <c r="O99" i="19"/>
  <c r="P99" i="19" s="1"/>
  <c r="X98" i="19"/>
  <c r="W98" i="19"/>
  <c r="V98" i="19"/>
  <c r="U98" i="19"/>
  <c r="Q98" i="19"/>
  <c r="O98" i="19"/>
  <c r="P98" i="19" s="1"/>
  <c r="X97" i="19"/>
  <c r="W97" i="19"/>
  <c r="V97" i="19"/>
  <c r="U97" i="19"/>
  <c r="Q97" i="19"/>
  <c r="O97" i="19"/>
  <c r="P97" i="19" s="1"/>
  <c r="X96" i="19"/>
  <c r="W96" i="19"/>
  <c r="V96" i="19"/>
  <c r="U96" i="19"/>
  <c r="Q96" i="19"/>
  <c r="O96" i="19"/>
  <c r="P96" i="19" s="1"/>
  <c r="X95" i="19"/>
  <c r="W95" i="19"/>
  <c r="V95" i="19"/>
  <c r="U95" i="19"/>
  <c r="Q95" i="19"/>
  <c r="O95" i="19"/>
  <c r="P95" i="19" s="1"/>
  <c r="X94" i="19"/>
  <c r="W94" i="19"/>
  <c r="V94" i="19"/>
  <c r="U94" i="19"/>
  <c r="Q94" i="19"/>
  <c r="O94" i="19"/>
  <c r="P94" i="19" s="1"/>
  <c r="X93" i="19"/>
  <c r="W93" i="19"/>
  <c r="V93" i="19"/>
  <c r="U93" i="19"/>
  <c r="Q93" i="19"/>
  <c r="O93" i="19"/>
  <c r="P93" i="19" s="1"/>
  <c r="X92" i="19"/>
  <c r="W92" i="19"/>
  <c r="V92" i="19"/>
  <c r="U92" i="19"/>
  <c r="Q92" i="19"/>
  <c r="O92" i="19"/>
  <c r="P92" i="19" s="1"/>
  <c r="X91" i="19"/>
  <c r="W91" i="19"/>
  <c r="V91" i="19"/>
  <c r="U91" i="19"/>
  <c r="Q91" i="19"/>
  <c r="O91" i="19"/>
  <c r="P91" i="19" s="1"/>
  <c r="X90" i="19"/>
  <c r="W90" i="19"/>
  <c r="V90" i="19"/>
  <c r="U90" i="19"/>
  <c r="Q90" i="19"/>
  <c r="O90" i="19"/>
  <c r="P90" i="19" s="1"/>
  <c r="X89" i="19"/>
  <c r="W89" i="19"/>
  <c r="V89" i="19"/>
  <c r="U89" i="19"/>
  <c r="Q89" i="19"/>
  <c r="O89" i="19"/>
  <c r="P89" i="19" s="1"/>
  <c r="X88" i="19"/>
  <c r="W88" i="19"/>
  <c r="V88" i="19"/>
  <c r="U88" i="19"/>
  <c r="Q88" i="19"/>
  <c r="O88" i="19"/>
  <c r="P88" i="19" s="1"/>
  <c r="X87" i="19"/>
  <c r="W87" i="19"/>
  <c r="V87" i="19"/>
  <c r="U87" i="19"/>
  <c r="Q87" i="19"/>
  <c r="O87" i="19"/>
  <c r="P87" i="19" s="1"/>
  <c r="X86" i="19"/>
  <c r="W86" i="19"/>
  <c r="V86" i="19"/>
  <c r="U86" i="19"/>
  <c r="Q86" i="19"/>
  <c r="O86" i="19"/>
  <c r="P86" i="19" s="1"/>
  <c r="X85" i="19"/>
  <c r="W85" i="19"/>
  <c r="V85" i="19"/>
  <c r="U85" i="19"/>
  <c r="Q85" i="19"/>
  <c r="O85" i="19"/>
  <c r="P85" i="19" s="1"/>
  <c r="X84" i="19"/>
  <c r="W84" i="19"/>
  <c r="V84" i="19"/>
  <c r="U84" i="19"/>
  <c r="Q84" i="19"/>
  <c r="O84" i="19"/>
  <c r="P84" i="19" s="1"/>
  <c r="X83" i="19"/>
  <c r="W83" i="19"/>
  <c r="V83" i="19"/>
  <c r="U83" i="19"/>
  <c r="Q83" i="19"/>
  <c r="O83" i="19"/>
  <c r="P83" i="19" s="1"/>
  <c r="X82" i="19"/>
  <c r="W82" i="19"/>
  <c r="V82" i="19"/>
  <c r="U82" i="19"/>
  <c r="Q82" i="19"/>
  <c r="O82" i="19"/>
  <c r="P82" i="19" s="1"/>
  <c r="X81" i="19"/>
  <c r="W81" i="19"/>
  <c r="V81" i="19"/>
  <c r="U81" i="19"/>
  <c r="L81" i="19" s="1"/>
  <c r="Q81" i="19"/>
  <c r="O81" i="19"/>
  <c r="P81" i="19" s="1"/>
  <c r="X80" i="19"/>
  <c r="W80" i="19"/>
  <c r="V80" i="19"/>
  <c r="U80" i="19"/>
  <c r="Q80" i="19"/>
  <c r="O80" i="19"/>
  <c r="P80" i="19" s="1"/>
  <c r="X79" i="19"/>
  <c r="W79" i="19"/>
  <c r="V79" i="19"/>
  <c r="U79" i="19"/>
  <c r="Q79" i="19"/>
  <c r="O79" i="19"/>
  <c r="P79" i="19" s="1"/>
  <c r="X78" i="19"/>
  <c r="W78" i="19"/>
  <c r="V78" i="19"/>
  <c r="U78" i="19"/>
  <c r="Q78" i="19"/>
  <c r="O78" i="19"/>
  <c r="P78" i="19" s="1"/>
  <c r="X77" i="19"/>
  <c r="W77" i="19"/>
  <c r="V77" i="19"/>
  <c r="U77" i="19"/>
  <c r="Q77" i="19"/>
  <c r="O77" i="19"/>
  <c r="P77" i="19" s="1"/>
  <c r="X76" i="19"/>
  <c r="W76" i="19"/>
  <c r="V76" i="19"/>
  <c r="U76" i="19"/>
  <c r="Q76" i="19"/>
  <c r="O76" i="19"/>
  <c r="P76" i="19" s="1"/>
  <c r="X75" i="19"/>
  <c r="W75" i="19"/>
  <c r="V75" i="19"/>
  <c r="U75" i="19"/>
  <c r="Q75" i="19"/>
  <c r="O75" i="19"/>
  <c r="P75" i="19" s="1"/>
  <c r="X74" i="19"/>
  <c r="W74" i="19"/>
  <c r="V74" i="19"/>
  <c r="U74" i="19"/>
  <c r="Q74" i="19"/>
  <c r="O74" i="19"/>
  <c r="P74" i="19" s="1"/>
  <c r="X73" i="19"/>
  <c r="W73" i="19"/>
  <c r="V73" i="19"/>
  <c r="U73" i="19"/>
  <c r="Q73" i="19"/>
  <c r="O73" i="19"/>
  <c r="P73" i="19" s="1"/>
  <c r="U72" i="19"/>
  <c r="H72" i="19"/>
  <c r="X71" i="19"/>
  <c r="W71" i="19"/>
  <c r="V71" i="19"/>
  <c r="U71" i="19"/>
  <c r="Q71" i="19"/>
  <c r="O71" i="19"/>
  <c r="P71" i="19" s="1"/>
  <c r="U70" i="19"/>
  <c r="U69" i="19"/>
  <c r="H69" i="19"/>
  <c r="U68" i="19"/>
  <c r="H68" i="19"/>
  <c r="U67" i="19"/>
  <c r="H67" i="19"/>
  <c r="U66" i="19"/>
  <c r="H66" i="19"/>
  <c r="U65" i="19"/>
  <c r="H65" i="19"/>
  <c r="U64" i="19"/>
  <c r="U63" i="19"/>
  <c r="H63" i="19"/>
  <c r="U62" i="19"/>
  <c r="U61" i="19"/>
  <c r="H61" i="19"/>
  <c r="U60" i="19"/>
  <c r="H60" i="19"/>
  <c r="U59" i="19"/>
  <c r="H59" i="19"/>
  <c r="U58" i="19"/>
  <c r="H58" i="19"/>
  <c r="U57" i="19"/>
  <c r="U56" i="19"/>
  <c r="U55" i="19"/>
  <c r="H55" i="19"/>
  <c r="U54" i="19"/>
  <c r="U53" i="19"/>
  <c r="U52" i="19"/>
  <c r="U51" i="19"/>
  <c r="U50" i="19"/>
  <c r="U49" i="19"/>
  <c r="U48" i="19"/>
  <c r="U47" i="19"/>
  <c r="U46" i="19"/>
  <c r="U45" i="19"/>
  <c r="U44" i="19"/>
  <c r="U43" i="19"/>
  <c r="U42" i="19"/>
  <c r="U41" i="19"/>
  <c r="U40" i="19"/>
  <c r="U39" i="19"/>
  <c r="U38" i="19"/>
  <c r="U37" i="19"/>
  <c r="U36" i="19"/>
  <c r="U35" i="19"/>
  <c r="U34" i="19"/>
  <c r="U33" i="19"/>
  <c r="L33" i="19" s="1"/>
  <c r="U32" i="19"/>
  <c r="U31" i="19"/>
  <c r="U30" i="19"/>
  <c r="U29" i="19"/>
  <c r="U28" i="19"/>
  <c r="L28" i="19" s="1"/>
  <c r="U27" i="19"/>
  <c r="L27" i="19" s="1"/>
  <c r="U26" i="19"/>
  <c r="U25" i="19"/>
  <c r="U24" i="19"/>
  <c r="U23" i="19"/>
  <c r="L23" i="19" s="1"/>
  <c r="U22" i="19"/>
  <c r="U21" i="19"/>
  <c r="U20" i="19"/>
  <c r="U19" i="19"/>
  <c r="U18" i="19"/>
  <c r="U17" i="19"/>
  <c r="U16" i="19"/>
  <c r="U15" i="19"/>
  <c r="U14" i="19"/>
  <c r="U13" i="19"/>
  <c r="U12" i="19"/>
  <c r="U11" i="19"/>
  <c r="U10" i="19"/>
  <c r="U9" i="19"/>
  <c r="U8" i="19"/>
  <c r="U7" i="19"/>
  <c r="H7" i="19"/>
  <c r="U6" i="19"/>
  <c r="E2" i="19"/>
  <c r="U26" i="18"/>
  <c r="U25" i="18"/>
  <c r="H25" i="18"/>
  <c r="U24" i="18"/>
  <c r="H24" i="18"/>
  <c r="U23" i="18"/>
  <c r="H23" i="18"/>
  <c r="U22" i="18"/>
  <c r="H22" i="18"/>
  <c r="U21" i="18"/>
  <c r="H21" i="18"/>
  <c r="U20" i="18"/>
  <c r="U19" i="18"/>
  <c r="H19" i="18"/>
  <c r="U18" i="18"/>
  <c r="U17" i="18"/>
  <c r="H17" i="18"/>
  <c r="U16" i="18"/>
  <c r="H16" i="18"/>
  <c r="U15" i="18"/>
  <c r="H15" i="18"/>
  <c r="U14" i="18"/>
  <c r="H14" i="18"/>
  <c r="U13" i="18"/>
  <c r="U12" i="18"/>
  <c r="U11" i="18"/>
  <c r="H11" i="18"/>
  <c r="U10" i="18"/>
  <c r="U9" i="18"/>
  <c r="U8" i="18"/>
  <c r="U7" i="18"/>
  <c r="H7" i="18"/>
  <c r="U6" i="18"/>
  <c r="E2" i="18"/>
  <c r="U26" i="17"/>
  <c r="U25" i="17"/>
  <c r="H25" i="17"/>
  <c r="U24" i="17"/>
  <c r="H24" i="17"/>
  <c r="U23" i="17"/>
  <c r="H23" i="17"/>
  <c r="U22" i="17"/>
  <c r="H22" i="17"/>
  <c r="U21" i="17"/>
  <c r="H21" i="17"/>
  <c r="U20" i="17"/>
  <c r="U19" i="17"/>
  <c r="H19" i="17"/>
  <c r="U18" i="17"/>
  <c r="U17" i="17"/>
  <c r="H17" i="17"/>
  <c r="U16" i="17"/>
  <c r="H16" i="17"/>
  <c r="U15" i="17"/>
  <c r="H15" i="17"/>
  <c r="U14" i="17"/>
  <c r="H14" i="17"/>
  <c r="U13" i="17"/>
  <c r="U12" i="17"/>
  <c r="U11" i="17"/>
  <c r="H11" i="17"/>
  <c r="U10" i="17"/>
  <c r="U9" i="17"/>
  <c r="U8" i="17"/>
  <c r="U7" i="17"/>
  <c r="H7" i="17"/>
  <c r="U6" i="17"/>
  <c r="E2" i="17"/>
  <c r="X80" i="16"/>
  <c r="W80" i="16"/>
  <c r="V80" i="16"/>
  <c r="U80" i="16"/>
  <c r="Q80" i="16"/>
  <c r="O80" i="16"/>
  <c r="P80" i="16" s="1"/>
  <c r="U79" i="16"/>
  <c r="H79" i="16"/>
  <c r="U78" i="16"/>
  <c r="H78" i="16"/>
  <c r="U77" i="16"/>
  <c r="H77" i="16"/>
  <c r="U76" i="16"/>
  <c r="H76" i="16"/>
  <c r="U75" i="16"/>
  <c r="H75" i="16"/>
  <c r="X74" i="16"/>
  <c r="W74" i="16"/>
  <c r="V74" i="16"/>
  <c r="U74" i="16"/>
  <c r="Q74" i="16"/>
  <c r="O74" i="16"/>
  <c r="P74" i="16" s="1"/>
  <c r="U73" i="16"/>
  <c r="H73" i="16"/>
  <c r="X72" i="16"/>
  <c r="W72" i="16"/>
  <c r="V72" i="16"/>
  <c r="U72" i="16"/>
  <c r="Q72" i="16"/>
  <c r="O72" i="16"/>
  <c r="P72" i="16" s="1"/>
  <c r="U71" i="16"/>
  <c r="H71" i="16"/>
  <c r="U70" i="16"/>
  <c r="H70" i="16"/>
  <c r="U69" i="16"/>
  <c r="H69" i="16"/>
  <c r="U68" i="16"/>
  <c r="H68" i="16"/>
  <c r="X67" i="16"/>
  <c r="W67" i="16"/>
  <c r="V67" i="16"/>
  <c r="U67" i="16"/>
  <c r="Q67" i="16"/>
  <c r="O67" i="16"/>
  <c r="P67" i="16" s="1"/>
  <c r="X66" i="16"/>
  <c r="W66" i="16"/>
  <c r="V66" i="16"/>
  <c r="U66" i="16"/>
  <c r="Q66" i="16"/>
  <c r="O66" i="16"/>
  <c r="P66" i="16" s="1"/>
  <c r="U65" i="16"/>
  <c r="H65" i="16"/>
  <c r="X64" i="16"/>
  <c r="W64" i="16"/>
  <c r="V64" i="16"/>
  <c r="U64" i="16"/>
  <c r="Q64" i="16"/>
  <c r="O64" i="16"/>
  <c r="P64" i="16" s="1"/>
  <c r="X63" i="16"/>
  <c r="W63" i="16"/>
  <c r="V63" i="16"/>
  <c r="U63" i="16"/>
  <c r="Q63" i="16"/>
  <c r="O63" i="16"/>
  <c r="P63" i="16" s="1"/>
  <c r="X62" i="16"/>
  <c r="W62" i="16"/>
  <c r="V62" i="16"/>
  <c r="U62" i="16"/>
  <c r="Q62" i="16"/>
  <c r="O62" i="16"/>
  <c r="P62" i="16" s="1"/>
  <c r="X61" i="16"/>
  <c r="W61" i="16"/>
  <c r="V61" i="16"/>
  <c r="U61" i="16"/>
  <c r="Q61" i="16"/>
  <c r="O61" i="16"/>
  <c r="P61" i="16" s="1"/>
  <c r="X60" i="16"/>
  <c r="W60" i="16"/>
  <c r="V60" i="16"/>
  <c r="U60" i="16"/>
  <c r="Q60" i="16"/>
  <c r="O60" i="16"/>
  <c r="P60" i="16" s="1"/>
  <c r="X59" i="16"/>
  <c r="W59" i="16"/>
  <c r="V59" i="16"/>
  <c r="U59" i="16"/>
  <c r="Q59" i="16"/>
  <c r="O59" i="16"/>
  <c r="P59" i="16" s="1"/>
  <c r="X58" i="16"/>
  <c r="W58" i="16"/>
  <c r="V58" i="16"/>
  <c r="U58" i="16"/>
  <c r="Q58" i="16"/>
  <c r="O58" i="16"/>
  <c r="P58" i="16" s="1"/>
  <c r="U57" i="16"/>
  <c r="H57" i="16"/>
  <c r="X56" i="16"/>
  <c r="W56" i="16"/>
  <c r="V56" i="16"/>
  <c r="U56" i="16"/>
  <c r="Q56" i="16"/>
  <c r="O56" i="16"/>
  <c r="P56" i="16" s="1"/>
  <c r="X55" i="16"/>
  <c r="W55" i="16"/>
  <c r="V55" i="16"/>
  <c r="U55" i="16"/>
  <c r="Q55" i="16"/>
  <c r="O55" i="16"/>
  <c r="P55" i="16" s="1"/>
  <c r="U54" i="16"/>
  <c r="H54" i="16"/>
  <c r="U53" i="16"/>
  <c r="H53" i="16"/>
  <c r="U52" i="16"/>
  <c r="H52" i="16"/>
  <c r="U51" i="16"/>
  <c r="H51" i="16"/>
  <c r="U50" i="16"/>
  <c r="H50" i="16"/>
  <c r="X49" i="16"/>
  <c r="W49" i="16"/>
  <c r="V49" i="16"/>
  <c r="U49" i="16"/>
  <c r="Q49" i="16"/>
  <c r="O49" i="16"/>
  <c r="P49" i="16" s="1"/>
  <c r="U48" i="16"/>
  <c r="H48" i="16"/>
  <c r="X47" i="16"/>
  <c r="W47" i="16"/>
  <c r="V47" i="16"/>
  <c r="U47" i="16"/>
  <c r="Q47" i="16"/>
  <c r="O47" i="16"/>
  <c r="P47" i="16" s="1"/>
  <c r="U46" i="16"/>
  <c r="H46" i="16"/>
  <c r="U45" i="16"/>
  <c r="H45" i="16"/>
  <c r="U44" i="16"/>
  <c r="H44" i="16"/>
  <c r="U43" i="16"/>
  <c r="H43" i="16"/>
  <c r="X42" i="16"/>
  <c r="W42" i="16"/>
  <c r="V42" i="16"/>
  <c r="U42" i="16"/>
  <c r="Q42" i="16"/>
  <c r="O42" i="16"/>
  <c r="P42" i="16" s="1"/>
  <c r="X41" i="16"/>
  <c r="W41" i="16"/>
  <c r="V41" i="16"/>
  <c r="U41" i="16"/>
  <c r="Q41" i="16"/>
  <c r="O41" i="16"/>
  <c r="P41" i="16" s="1"/>
  <c r="U40" i="16"/>
  <c r="H40" i="16"/>
  <c r="X39" i="16"/>
  <c r="W39" i="16"/>
  <c r="V39" i="16"/>
  <c r="U39" i="16"/>
  <c r="Q39" i="16"/>
  <c r="O39" i="16"/>
  <c r="P39" i="16" s="1"/>
  <c r="X38" i="16"/>
  <c r="W38" i="16"/>
  <c r="V38" i="16"/>
  <c r="U38" i="16"/>
  <c r="Q38" i="16"/>
  <c r="O38" i="16"/>
  <c r="P38" i="16" s="1"/>
  <c r="X37" i="16"/>
  <c r="W37" i="16"/>
  <c r="V37" i="16"/>
  <c r="U37" i="16"/>
  <c r="Q37" i="16"/>
  <c r="O37" i="16"/>
  <c r="P37" i="16" s="1"/>
  <c r="X36" i="16"/>
  <c r="W36" i="16"/>
  <c r="V36" i="16"/>
  <c r="U36" i="16"/>
  <c r="Q36" i="16"/>
  <c r="O36" i="16"/>
  <c r="P36" i="16" s="1"/>
  <c r="X35" i="16"/>
  <c r="W35" i="16"/>
  <c r="V35" i="16"/>
  <c r="U35" i="16"/>
  <c r="Q35" i="16"/>
  <c r="O35" i="16"/>
  <c r="P35" i="16" s="1"/>
  <c r="X34" i="16"/>
  <c r="W34" i="16"/>
  <c r="V34" i="16"/>
  <c r="U34" i="16"/>
  <c r="Q34" i="16"/>
  <c r="O34" i="16"/>
  <c r="P34" i="16" s="1"/>
  <c r="X33" i="16"/>
  <c r="W33" i="16"/>
  <c r="V33" i="16"/>
  <c r="U33" i="16"/>
  <c r="Q33" i="16"/>
  <c r="O33" i="16"/>
  <c r="P33" i="16" s="1"/>
  <c r="U32" i="16"/>
  <c r="H32" i="16"/>
  <c r="X31" i="16"/>
  <c r="W31" i="16"/>
  <c r="V31" i="16"/>
  <c r="U31" i="16"/>
  <c r="Q31" i="16"/>
  <c r="O31" i="16"/>
  <c r="P31" i="16" s="1"/>
  <c r="U30" i="16"/>
  <c r="U29" i="16"/>
  <c r="H29" i="16"/>
  <c r="U28" i="16"/>
  <c r="H28" i="16"/>
  <c r="U27" i="16"/>
  <c r="H27" i="16"/>
  <c r="U26" i="16"/>
  <c r="H26" i="16"/>
  <c r="U25" i="16"/>
  <c r="H25" i="16"/>
  <c r="U24" i="16"/>
  <c r="U23" i="16"/>
  <c r="H23" i="16"/>
  <c r="U22" i="16"/>
  <c r="U21" i="16"/>
  <c r="H21" i="16"/>
  <c r="U20" i="16"/>
  <c r="H20" i="16"/>
  <c r="U19" i="16"/>
  <c r="H19" i="16"/>
  <c r="U18" i="16"/>
  <c r="H18" i="16"/>
  <c r="U17" i="16"/>
  <c r="U16" i="16"/>
  <c r="U15" i="16"/>
  <c r="H15" i="16"/>
  <c r="U14" i="16"/>
  <c r="U13" i="16"/>
  <c r="U12" i="16"/>
  <c r="U11" i="16"/>
  <c r="U10" i="16"/>
  <c r="U9" i="16"/>
  <c r="U8" i="16"/>
  <c r="U7" i="16"/>
  <c r="H7" i="16"/>
  <c r="U6" i="16"/>
  <c r="E2" i="16"/>
  <c r="X59" i="15"/>
  <c r="W59" i="15"/>
  <c r="V59" i="15"/>
  <c r="U59" i="15"/>
  <c r="Q59" i="15"/>
  <c r="O59" i="15"/>
  <c r="P59" i="15" s="1"/>
  <c r="U58" i="15"/>
  <c r="H58" i="15"/>
  <c r="U57" i="15"/>
  <c r="H57" i="15"/>
  <c r="U56" i="15"/>
  <c r="H56" i="15"/>
  <c r="U55" i="15"/>
  <c r="H55" i="15"/>
  <c r="U54" i="15"/>
  <c r="H54" i="15"/>
  <c r="X53" i="15"/>
  <c r="W53" i="15"/>
  <c r="V53" i="15"/>
  <c r="U53" i="15"/>
  <c r="Q53" i="15"/>
  <c r="O53" i="15"/>
  <c r="P53" i="15" s="1"/>
  <c r="U52" i="15"/>
  <c r="H52" i="15"/>
  <c r="X51" i="15"/>
  <c r="W51" i="15"/>
  <c r="V51" i="15"/>
  <c r="U51" i="15"/>
  <c r="Q51" i="15"/>
  <c r="O51" i="15"/>
  <c r="P51" i="15" s="1"/>
  <c r="U50" i="15"/>
  <c r="H50" i="15"/>
  <c r="U49" i="15"/>
  <c r="H49" i="15"/>
  <c r="U48" i="15"/>
  <c r="H48" i="15"/>
  <c r="U47" i="15"/>
  <c r="H47" i="15"/>
  <c r="X46" i="15"/>
  <c r="W46" i="15"/>
  <c r="V46" i="15"/>
  <c r="U46" i="15"/>
  <c r="Q46" i="15"/>
  <c r="O46" i="15"/>
  <c r="P46" i="15" s="1"/>
  <c r="X45" i="15"/>
  <c r="W45" i="15"/>
  <c r="V45" i="15"/>
  <c r="U45" i="15"/>
  <c r="Q45" i="15"/>
  <c r="O45" i="15"/>
  <c r="P45" i="15" s="1"/>
  <c r="U44" i="15"/>
  <c r="H44" i="15"/>
  <c r="X43" i="15"/>
  <c r="W43" i="15"/>
  <c r="V43" i="15"/>
  <c r="U43" i="15"/>
  <c r="Q43" i="15"/>
  <c r="O43" i="15"/>
  <c r="P43" i="15" s="1"/>
  <c r="X42" i="15"/>
  <c r="W42" i="15"/>
  <c r="V42" i="15"/>
  <c r="U42" i="15"/>
  <c r="Q42" i="15"/>
  <c r="O42" i="15"/>
  <c r="P42" i="15" s="1"/>
  <c r="X41" i="15"/>
  <c r="W41" i="15"/>
  <c r="V41" i="15"/>
  <c r="U41" i="15"/>
  <c r="Q41" i="15"/>
  <c r="O41" i="15"/>
  <c r="P41" i="15" s="1"/>
  <c r="X40" i="15"/>
  <c r="W40" i="15"/>
  <c r="V40" i="15"/>
  <c r="U40" i="15"/>
  <c r="Q40" i="15"/>
  <c r="O40" i="15"/>
  <c r="P40" i="15" s="1"/>
  <c r="X39" i="15"/>
  <c r="W39" i="15"/>
  <c r="V39" i="15"/>
  <c r="U39" i="15"/>
  <c r="Q39" i="15"/>
  <c r="O39" i="15"/>
  <c r="P39" i="15" s="1"/>
  <c r="X38" i="15"/>
  <c r="W38" i="15"/>
  <c r="V38" i="15"/>
  <c r="U38" i="15"/>
  <c r="Q38" i="15"/>
  <c r="O38" i="15"/>
  <c r="P38" i="15" s="1"/>
  <c r="X37" i="15"/>
  <c r="W37" i="15"/>
  <c r="V37" i="15"/>
  <c r="U37" i="15"/>
  <c r="Q37" i="15"/>
  <c r="O37" i="15"/>
  <c r="P37" i="15" s="1"/>
  <c r="X36" i="15"/>
  <c r="W36" i="15"/>
  <c r="V36" i="15"/>
  <c r="U36" i="15"/>
  <c r="Q36" i="15"/>
  <c r="O36" i="15"/>
  <c r="P36" i="15" s="1"/>
  <c r="X35" i="15"/>
  <c r="W35" i="15"/>
  <c r="V35" i="15"/>
  <c r="U35" i="15"/>
  <c r="Q35" i="15"/>
  <c r="O35" i="15"/>
  <c r="P35" i="15" s="1"/>
  <c r="U34" i="15"/>
  <c r="H34" i="15"/>
  <c r="X33" i="15"/>
  <c r="W33" i="15"/>
  <c r="V33" i="15"/>
  <c r="U33" i="15"/>
  <c r="Q33" i="15"/>
  <c r="O33" i="15"/>
  <c r="P33" i="15" s="1"/>
  <c r="U32" i="15"/>
  <c r="U31" i="15"/>
  <c r="H31" i="15"/>
  <c r="U30" i="15"/>
  <c r="H30" i="15"/>
  <c r="U29" i="15"/>
  <c r="H29" i="15"/>
  <c r="U28" i="15"/>
  <c r="H28" i="15"/>
  <c r="U27" i="15"/>
  <c r="H27" i="15"/>
  <c r="U26" i="15"/>
  <c r="U25" i="15"/>
  <c r="H25" i="15"/>
  <c r="U24" i="15"/>
  <c r="U23" i="15"/>
  <c r="H23" i="15"/>
  <c r="U22" i="15"/>
  <c r="H22" i="15"/>
  <c r="U21" i="15"/>
  <c r="H21" i="15"/>
  <c r="U20" i="15"/>
  <c r="H20" i="15"/>
  <c r="U19" i="15"/>
  <c r="U18" i="15"/>
  <c r="U17" i="15"/>
  <c r="H17" i="15"/>
  <c r="U16" i="15"/>
  <c r="U15" i="15"/>
  <c r="U14" i="15"/>
  <c r="U13" i="15"/>
  <c r="U12" i="15"/>
  <c r="U11" i="15"/>
  <c r="U10" i="15"/>
  <c r="U9" i="15"/>
  <c r="U8" i="15"/>
  <c r="U7" i="15"/>
  <c r="H7" i="15"/>
  <c r="U6" i="15"/>
  <c r="E2" i="15"/>
  <c r="X53" i="14"/>
  <c r="W53" i="14"/>
  <c r="V53" i="14"/>
  <c r="U53" i="14"/>
  <c r="Q53" i="14"/>
  <c r="O53" i="14"/>
  <c r="P53" i="14" s="1"/>
  <c r="U52" i="14"/>
  <c r="H52" i="14"/>
  <c r="U51" i="14"/>
  <c r="H51" i="14"/>
  <c r="U50" i="14"/>
  <c r="H50" i="14"/>
  <c r="U49" i="14"/>
  <c r="H49" i="14"/>
  <c r="U48" i="14"/>
  <c r="H48" i="14"/>
  <c r="X47" i="14"/>
  <c r="W47" i="14"/>
  <c r="V47" i="14"/>
  <c r="U47" i="14"/>
  <c r="Q47" i="14"/>
  <c r="O47" i="14"/>
  <c r="P47" i="14" s="1"/>
  <c r="U46" i="14"/>
  <c r="H46" i="14"/>
  <c r="X45" i="14"/>
  <c r="W45" i="14"/>
  <c r="V45" i="14"/>
  <c r="U45" i="14"/>
  <c r="Q45" i="14"/>
  <c r="O45" i="14"/>
  <c r="P45" i="14" s="1"/>
  <c r="U44" i="14"/>
  <c r="H44" i="14"/>
  <c r="U43" i="14"/>
  <c r="H43" i="14"/>
  <c r="U42" i="14"/>
  <c r="H42" i="14"/>
  <c r="U41" i="14"/>
  <c r="H41" i="14"/>
  <c r="X40" i="14"/>
  <c r="W40" i="14"/>
  <c r="V40" i="14"/>
  <c r="U40" i="14"/>
  <c r="Q40" i="14"/>
  <c r="O40" i="14"/>
  <c r="P40" i="14" s="1"/>
  <c r="X39" i="14"/>
  <c r="W39" i="14"/>
  <c r="V39" i="14"/>
  <c r="U39" i="14"/>
  <c r="Q39" i="14"/>
  <c r="O39" i="14"/>
  <c r="P39" i="14" s="1"/>
  <c r="U38" i="14"/>
  <c r="H38" i="14"/>
  <c r="X37" i="14"/>
  <c r="W37" i="14"/>
  <c r="V37" i="14"/>
  <c r="U37" i="14"/>
  <c r="Q37" i="14"/>
  <c r="O37" i="14"/>
  <c r="P37" i="14" s="1"/>
  <c r="X36" i="14"/>
  <c r="W36" i="14"/>
  <c r="V36" i="14"/>
  <c r="U36" i="14"/>
  <c r="Q36" i="14"/>
  <c r="O36" i="14"/>
  <c r="P36" i="14" s="1"/>
  <c r="X35" i="14"/>
  <c r="W35" i="14"/>
  <c r="V35" i="14"/>
  <c r="U35" i="14"/>
  <c r="Q35" i="14"/>
  <c r="O35" i="14"/>
  <c r="P35" i="14" s="1"/>
  <c r="X34" i="14"/>
  <c r="W34" i="14"/>
  <c r="V34" i="14"/>
  <c r="U34" i="14"/>
  <c r="Q34" i="14"/>
  <c r="O34" i="14"/>
  <c r="P34" i="14" s="1"/>
  <c r="X33" i="14"/>
  <c r="W33" i="14"/>
  <c r="V33" i="14"/>
  <c r="U33" i="14"/>
  <c r="Q33" i="14"/>
  <c r="O33" i="14"/>
  <c r="P33" i="14" s="1"/>
  <c r="X32" i="14"/>
  <c r="W32" i="14"/>
  <c r="V32" i="14"/>
  <c r="U32" i="14"/>
  <c r="Q32" i="14"/>
  <c r="O32" i="14"/>
  <c r="P32" i="14" s="1"/>
  <c r="U31" i="14"/>
  <c r="H31" i="14"/>
  <c r="Q31" i="14" s="1"/>
  <c r="X30" i="14"/>
  <c r="W30" i="14"/>
  <c r="V30" i="14"/>
  <c r="U30" i="14"/>
  <c r="Q30" i="14"/>
  <c r="O30" i="14"/>
  <c r="P30" i="14" s="1"/>
  <c r="U29" i="14"/>
  <c r="U28" i="14"/>
  <c r="H28" i="14"/>
  <c r="U27" i="14"/>
  <c r="H27" i="14"/>
  <c r="U26" i="14"/>
  <c r="H26" i="14"/>
  <c r="U25" i="14"/>
  <c r="H25" i="14"/>
  <c r="U24" i="14"/>
  <c r="H24" i="14"/>
  <c r="U23" i="14"/>
  <c r="U22" i="14"/>
  <c r="H22" i="14"/>
  <c r="U21" i="14"/>
  <c r="U20" i="14"/>
  <c r="H20" i="14"/>
  <c r="U19" i="14"/>
  <c r="H19" i="14"/>
  <c r="U18" i="14"/>
  <c r="H18" i="14"/>
  <c r="U17" i="14"/>
  <c r="H17" i="14"/>
  <c r="U16" i="14"/>
  <c r="U15" i="14"/>
  <c r="U14" i="14"/>
  <c r="H14" i="14"/>
  <c r="U13" i="14"/>
  <c r="U12" i="14"/>
  <c r="U11" i="14"/>
  <c r="U10" i="14"/>
  <c r="U9" i="14"/>
  <c r="U8" i="14"/>
  <c r="U7" i="14"/>
  <c r="H7" i="14"/>
  <c r="U6" i="14"/>
  <c r="E2" i="14"/>
  <c r="X95" i="13"/>
  <c r="W95" i="13"/>
  <c r="V95" i="13"/>
  <c r="U95" i="13"/>
  <c r="Q95" i="13"/>
  <c r="O95" i="13"/>
  <c r="P95" i="13" s="1"/>
  <c r="U94" i="13"/>
  <c r="H94" i="13"/>
  <c r="U93" i="13"/>
  <c r="H93" i="13"/>
  <c r="U92" i="13"/>
  <c r="H92" i="13"/>
  <c r="U91" i="13"/>
  <c r="H91" i="13"/>
  <c r="U90" i="13"/>
  <c r="H90" i="13"/>
  <c r="X89" i="13"/>
  <c r="W89" i="13"/>
  <c r="V89" i="13"/>
  <c r="U89" i="13"/>
  <c r="Q89" i="13"/>
  <c r="O89" i="13"/>
  <c r="P89" i="13" s="1"/>
  <c r="U88" i="13"/>
  <c r="H88" i="13"/>
  <c r="X87" i="13"/>
  <c r="W87" i="13"/>
  <c r="V87" i="13"/>
  <c r="U87" i="13"/>
  <c r="Q87" i="13"/>
  <c r="O87" i="13"/>
  <c r="P87" i="13" s="1"/>
  <c r="U86" i="13"/>
  <c r="H86" i="13"/>
  <c r="U85" i="13"/>
  <c r="H85" i="13"/>
  <c r="U84" i="13"/>
  <c r="H84" i="13"/>
  <c r="U83" i="13"/>
  <c r="H83" i="13"/>
  <c r="X82" i="13"/>
  <c r="W82" i="13"/>
  <c r="V82" i="13"/>
  <c r="U82" i="13"/>
  <c r="Q82" i="13"/>
  <c r="O82" i="13"/>
  <c r="P82" i="13" s="1"/>
  <c r="X81" i="13"/>
  <c r="W81" i="13"/>
  <c r="V81" i="13"/>
  <c r="U81" i="13"/>
  <c r="Q81" i="13"/>
  <c r="O81" i="13"/>
  <c r="P81" i="13" s="1"/>
  <c r="U80" i="13"/>
  <c r="H80" i="13"/>
  <c r="X79" i="13"/>
  <c r="W79" i="13"/>
  <c r="V79" i="13"/>
  <c r="U79" i="13"/>
  <c r="Q79" i="13"/>
  <c r="O79" i="13"/>
  <c r="P79" i="13" s="1"/>
  <c r="X78" i="13"/>
  <c r="W78" i="13"/>
  <c r="V78" i="13"/>
  <c r="U78" i="13"/>
  <c r="Q78" i="13"/>
  <c r="O78" i="13"/>
  <c r="P78" i="13" s="1"/>
  <c r="X77" i="13"/>
  <c r="W77" i="13"/>
  <c r="V77" i="13"/>
  <c r="U77" i="13"/>
  <c r="Q77" i="13"/>
  <c r="O77" i="13"/>
  <c r="P77" i="13" s="1"/>
  <c r="X76" i="13"/>
  <c r="W76" i="13"/>
  <c r="V76" i="13"/>
  <c r="U76" i="13"/>
  <c r="Q76" i="13"/>
  <c r="O76" i="13"/>
  <c r="P76" i="13" s="1"/>
  <c r="X75" i="13"/>
  <c r="W75" i="13"/>
  <c r="V75" i="13"/>
  <c r="U75" i="13"/>
  <c r="Q75" i="13"/>
  <c r="O75" i="13"/>
  <c r="P75" i="13" s="1"/>
  <c r="X74" i="13"/>
  <c r="W74" i="13"/>
  <c r="V74" i="13"/>
  <c r="U74" i="13"/>
  <c r="Q74" i="13"/>
  <c r="O74" i="13"/>
  <c r="P74" i="13" s="1"/>
  <c r="X73" i="13"/>
  <c r="W73" i="13"/>
  <c r="V73" i="13"/>
  <c r="U73" i="13"/>
  <c r="Q73" i="13"/>
  <c r="O73" i="13"/>
  <c r="P73" i="13" s="1"/>
  <c r="X72" i="13"/>
  <c r="W72" i="13"/>
  <c r="V72" i="13"/>
  <c r="U72" i="13"/>
  <c r="Q72" i="13"/>
  <c r="O72" i="13"/>
  <c r="P72" i="13" s="1"/>
  <c r="X71" i="13"/>
  <c r="W71" i="13"/>
  <c r="V71" i="13"/>
  <c r="U71" i="13"/>
  <c r="Q71" i="13"/>
  <c r="O71" i="13"/>
  <c r="P71" i="13" s="1"/>
  <c r="X70" i="13"/>
  <c r="W70" i="13"/>
  <c r="V70" i="13"/>
  <c r="U70" i="13"/>
  <c r="Q70" i="13"/>
  <c r="O70" i="13"/>
  <c r="P70" i="13" s="1"/>
  <c r="X69" i="13"/>
  <c r="W69" i="13"/>
  <c r="V69" i="13"/>
  <c r="U69" i="13"/>
  <c r="Q69" i="13"/>
  <c r="O69" i="13"/>
  <c r="P69" i="13" s="1"/>
  <c r="X68" i="13"/>
  <c r="W68" i="13"/>
  <c r="V68" i="13"/>
  <c r="U68" i="13"/>
  <c r="Q68" i="13"/>
  <c r="O68" i="13"/>
  <c r="P68" i="13" s="1"/>
  <c r="U67" i="13"/>
  <c r="H67" i="13"/>
  <c r="X66" i="13"/>
  <c r="W66" i="13"/>
  <c r="V66" i="13"/>
  <c r="U66" i="13"/>
  <c r="Q66" i="13"/>
  <c r="O66" i="13"/>
  <c r="P66" i="13" s="1"/>
  <c r="X65" i="13"/>
  <c r="W65" i="13"/>
  <c r="V65" i="13"/>
  <c r="U65" i="13"/>
  <c r="Q65" i="13"/>
  <c r="O65" i="13"/>
  <c r="P65" i="13" s="1"/>
  <c r="U64" i="13"/>
  <c r="H64" i="13"/>
  <c r="U63" i="13"/>
  <c r="H63" i="13"/>
  <c r="U62" i="13"/>
  <c r="H62" i="13"/>
  <c r="U61" i="13"/>
  <c r="H61" i="13"/>
  <c r="U60" i="13"/>
  <c r="H60" i="13"/>
  <c r="X59" i="13"/>
  <c r="W59" i="13"/>
  <c r="V59" i="13"/>
  <c r="U59" i="13"/>
  <c r="Q59" i="13"/>
  <c r="O59" i="13"/>
  <c r="P59" i="13" s="1"/>
  <c r="U58" i="13"/>
  <c r="H58" i="13"/>
  <c r="X57" i="13"/>
  <c r="W57" i="13"/>
  <c r="V57" i="13"/>
  <c r="U57" i="13"/>
  <c r="Q57" i="13"/>
  <c r="O57" i="13"/>
  <c r="P57" i="13" s="1"/>
  <c r="U56" i="13"/>
  <c r="H56" i="13"/>
  <c r="U55" i="13"/>
  <c r="H55" i="13"/>
  <c r="U54" i="13"/>
  <c r="H54" i="13"/>
  <c r="U53" i="13"/>
  <c r="H53" i="13"/>
  <c r="X52" i="13"/>
  <c r="W52" i="13"/>
  <c r="V52" i="13"/>
  <c r="U52" i="13"/>
  <c r="Q52" i="13"/>
  <c r="O52" i="13"/>
  <c r="P52" i="13" s="1"/>
  <c r="X51" i="13"/>
  <c r="W51" i="13"/>
  <c r="V51" i="13"/>
  <c r="U51" i="13"/>
  <c r="Q51" i="13"/>
  <c r="O51" i="13"/>
  <c r="P51" i="13" s="1"/>
  <c r="U50" i="13"/>
  <c r="H50" i="13"/>
  <c r="X49" i="13"/>
  <c r="W49" i="13"/>
  <c r="V49" i="13"/>
  <c r="U49" i="13"/>
  <c r="Q49" i="13"/>
  <c r="O49" i="13"/>
  <c r="P49" i="13" s="1"/>
  <c r="X48" i="13"/>
  <c r="W48" i="13"/>
  <c r="V48" i="13"/>
  <c r="U48" i="13"/>
  <c r="Q48" i="13"/>
  <c r="O48" i="13"/>
  <c r="P48" i="13" s="1"/>
  <c r="X47" i="13"/>
  <c r="W47" i="13"/>
  <c r="V47" i="13"/>
  <c r="U47" i="13"/>
  <c r="Q47" i="13"/>
  <c r="O47" i="13"/>
  <c r="P47" i="13" s="1"/>
  <c r="X46" i="13"/>
  <c r="W46" i="13"/>
  <c r="V46" i="13"/>
  <c r="U46" i="13"/>
  <c r="Q46" i="13"/>
  <c r="O46" i="13"/>
  <c r="P46" i="13" s="1"/>
  <c r="X45" i="13"/>
  <c r="W45" i="13"/>
  <c r="V45" i="13"/>
  <c r="U45" i="13"/>
  <c r="Q45" i="13"/>
  <c r="O45" i="13"/>
  <c r="P45" i="13" s="1"/>
  <c r="X44" i="13"/>
  <c r="W44" i="13"/>
  <c r="V44" i="13"/>
  <c r="U44" i="13"/>
  <c r="Q44" i="13"/>
  <c r="O44" i="13"/>
  <c r="P44" i="13" s="1"/>
  <c r="X43" i="13"/>
  <c r="W43" i="13"/>
  <c r="V43" i="13"/>
  <c r="U43" i="13"/>
  <c r="Q43" i="13"/>
  <c r="O43" i="13"/>
  <c r="P43" i="13" s="1"/>
  <c r="X42" i="13"/>
  <c r="W42" i="13"/>
  <c r="V42" i="13"/>
  <c r="U42" i="13"/>
  <c r="Q42" i="13"/>
  <c r="O42" i="13"/>
  <c r="P42" i="13" s="1"/>
  <c r="X41" i="13"/>
  <c r="W41" i="13"/>
  <c r="V41" i="13"/>
  <c r="U41" i="13"/>
  <c r="Q41" i="13"/>
  <c r="O41" i="13"/>
  <c r="P41" i="13" s="1"/>
  <c r="X40" i="13"/>
  <c r="W40" i="13"/>
  <c r="V40" i="13"/>
  <c r="U40" i="13"/>
  <c r="Q40" i="13"/>
  <c r="O40" i="13"/>
  <c r="P40" i="13" s="1"/>
  <c r="X39" i="13"/>
  <c r="W39" i="13"/>
  <c r="V39" i="13"/>
  <c r="U39" i="13"/>
  <c r="Q39" i="13"/>
  <c r="O39" i="13"/>
  <c r="P39" i="13" s="1"/>
  <c r="X38" i="13"/>
  <c r="W38" i="13"/>
  <c r="V38" i="13"/>
  <c r="U38" i="13"/>
  <c r="Q38" i="13"/>
  <c r="O38" i="13"/>
  <c r="P38" i="13" s="1"/>
  <c r="U37" i="13"/>
  <c r="H37" i="13"/>
  <c r="X36" i="13"/>
  <c r="W36" i="13"/>
  <c r="V36" i="13"/>
  <c r="U36" i="13"/>
  <c r="Q36" i="13"/>
  <c r="O36" i="13"/>
  <c r="P36" i="13" s="1"/>
  <c r="U35" i="13"/>
  <c r="U34" i="13"/>
  <c r="H34" i="13"/>
  <c r="U33" i="13"/>
  <c r="H33" i="13"/>
  <c r="U32" i="13"/>
  <c r="H32" i="13"/>
  <c r="U31" i="13"/>
  <c r="H31" i="13"/>
  <c r="U30" i="13"/>
  <c r="H30" i="13"/>
  <c r="U29" i="13"/>
  <c r="U28" i="13"/>
  <c r="H28" i="13"/>
  <c r="U27" i="13"/>
  <c r="U26" i="13"/>
  <c r="H26" i="13"/>
  <c r="U25" i="13"/>
  <c r="H25" i="13"/>
  <c r="U24" i="13"/>
  <c r="H24" i="13"/>
  <c r="U23" i="13"/>
  <c r="H23" i="13"/>
  <c r="U22" i="13"/>
  <c r="U21" i="13"/>
  <c r="U20" i="13"/>
  <c r="H20" i="13"/>
  <c r="U19" i="13"/>
  <c r="U18" i="13"/>
  <c r="U17" i="13"/>
  <c r="U16" i="13"/>
  <c r="U15" i="13"/>
  <c r="U14" i="13"/>
  <c r="U13" i="13"/>
  <c r="U12" i="13"/>
  <c r="U11" i="13"/>
  <c r="U10" i="13"/>
  <c r="U9" i="13"/>
  <c r="U8" i="13"/>
  <c r="U7" i="13"/>
  <c r="H7" i="13"/>
  <c r="U6" i="13"/>
  <c r="E2" i="13"/>
  <c r="U25" i="12"/>
  <c r="U24" i="12"/>
  <c r="H24" i="12"/>
  <c r="U23" i="12"/>
  <c r="H23" i="12"/>
  <c r="U22" i="12"/>
  <c r="H22" i="12"/>
  <c r="U21" i="12"/>
  <c r="H21" i="12"/>
  <c r="U20" i="12"/>
  <c r="H20" i="12"/>
  <c r="U19" i="12"/>
  <c r="U18" i="12"/>
  <c r="H18" i="12"/>
  <c r="U17" i="12"/>
  <c r="U16" i="12"/>
  <c r="H16" i="12"/>
  <c r="U15" i="12"/>
  <c r="H15" i="12"/>
  <c r="U14" i="12"/>
  <c r="H14" i="12"/>
  <c r="U13" i="12"/>
  <c r="H13" i="12"/>
  <c r="U12" i="12"/>
  <c r="U11" i="12"/>
  <c r="U10" i="12"/>
  <c r="H10" i="12"/>
  <c r="U9" i="12"/>
  <c r="U8" i="12"/>
  <c r="U7" i="12"/>
  <c r="H7" i="12"/>
  <c r="U6" i="12"/>
  <c r="E2" i="12"/>
  <c r="X1473" i="11"/>
  <c r="W1473" i="11"/>
  <c r="V1473" i="11"/>
  <c r="U1473" i="11"/>
  <c r="Q1473" i="11"/>
  <c r="O1473" i="11"/>
  <c r="P1473" i="11" s="1"/>
  <c r="U1472" i="11"/>
  <c r="H1472" i="11"/>
  <c r="U1471" i="11"/>
  <c r="H1471" i="11"/>
  <c r="U1470" i="11"/>
  <c r="H1470" i="11"/>
  <c r="X1469" i="11"/>
  <c r="W1469" i="11"/>
  <c r="V1469" i="11"/>
  <c r="U1469" i="11"/>
  <c r="Q1469" i="11"/>
  <c r="O1469" i="11"/>
  <c r="P1469" i="11" s="1"/>
  <c r="X1468" i="11"/>
  <c r="W1468" i="11"/>
  <c r="V1468" i="11"/>
  <c r="U1468" i="11"/>
  <c r="Q1468" i="11"/>
  <c r="O1468" i="11"/>
  <c r="P1468" i="11" s="1"/>
  <c r="U1467" i="11"/>
  <c r="H1467" i="11"/>
  <c r="X1466" i="11"/>
  <c r="W1466" i="11"/>
  <c r="V1466" i="11"/>
  <c r="U1466" i="11"/>
  <c r="Q1466" i="11"/>
  <c r="O1466" i="11"/>
  <c r="P1466" i="11" s="1"/>
  <c r="X1465" i="11"/>
  <c r="W1465" i="11"/>
  <c r="V1465" i="11"/>
  <c r="U1465" i="11"/>
  <c r="Q1465" i="11"/>
  <c r="O1465" i="11"/>
  <c r="P1465" i="11" s="1"/>
  <c r="X1464" i="11"/>
  <c r="W1464" i="11"/>
  <c r="V1464" i="11"/>
  <c r="U1464" i="11"/>
  <c r="Q1464" i="11"/>
  <c r="O1464" i="11"/>
  <c r="P1464" i="11" s="1"/>
  <c r="X1463" i="11"/>
  <c r="W1463" i="11"/>
  <c r="V1463" i="11"/>
  <c r="U1463" i="11"/>
  <c r="Q1463" i="11"/>
  <c r="O1463" i="11"/>
  <c r="P1463" i="11" s="1"/>
  <c r="X1462" i="11"/>
  <c r="W1462" i="11"/>
  <c r="V1462" i="11"/>
  <c r="U1462" i="11"/>
  <c r="Q1462" i="11"/>
  <c r="O1462" i="11"/>
  <c r="P1462" i="11" s="1"/>
  <c r="X1461" i="11"/>
  <c r="W1461" i="11"/>
  <c r="V1461" i="11"/>
  <c r="U1461" i="11"/>
  <c r="Q1461" i="11"/>
  <c r="O1461" i="11"/>
  <c r="P1461" i="11" s="1"/>
  <c r="X1460" i="11"/>
  <c r="W1460" i="11"/>
  <c r="V1460" i="11"/>
  <c r="U1460" i="11"/>
  <c r="Q1460" i="11"/>
  <c r="O1460" i="11"/>
  <c r="P1460" i="11" s="1"/>
  <c r="X1459" i="11"/>
  <c r="W1459" i="11"/>
  <c r="V1459" i="11"/>
  <c r="U1459" i="11"/>
  <c r="Q1459" i="11"/>
  <c r="O1459" i="11"/>
  <c r="P1459" i="11" s="1"/>
  <c r="X1458" i="11"/>
  <c r="W1458" i="11"/>
  <c r="V1458" i="11"/>
  <c r="U1458" i="11"/>
  <c r="Q1458" i="11"/>
  <c r="O1458" i="11"/>
  <c r="P1458" i="11" s="1"/>
  <c r="X1457" i="11"/>
  <c r="W1457" i="11"/>
  <c r="V1457" i="11"/>
  <c r="U1457" i="11"/>
  <c r="Q1457" i="11"/>
  <c r="O1457" i="11"/>
  <c r="P1457" i="11" s="1"/>
  <c r="X1456" i="11"/>
  <c r="W1456" i="11"/>
  <c r="V1456" i="11"/>
  <c r="U1456" i="11"/>
  <c r="Q1456" i="11"/>
  <c r="O1456" i="11"/>
  <c r="P1456" i="11" s="1"/>
  <c r="X1455" i="11"/>
  <c r="W1455" i="11"/>
  <c r="V1455" i="11"/>
  <c r="U1455" i="11"/>
  <c r="Q1455" i="11"/>
  <c r="O1455" i="11"/>
  <c r="P1455" i="11" s="1"/>
  <c r="X1454" i="11"/>
  <c r="W1454" i="11"/>
  <c r="V1454" i="11"/>
  <c r="U1454" i="11"/>
  <c r="Q1454" i="11"/>
  <c r="O1454" i="11"/>
  <c r="P1454" i="11" s="1"/>
  <c r="X1453" i="11"/>
  <c r="W1453" i="11"/>
  <c r="V1453" i="11"/>
  <c r="U1453" i="11"/>
  <c r="Q1453" i="11"/>
  <c r="O1453" i="11"/>
  <c r="P1453" i="11" s="1"/>
  <c r="X1452" i="11"/>
  <c r="W1452" i="11"/>
  <c r="V1452" i="11"/>
  <c r="U1452" i="11"/>
  <c r="Q1452" i="11"/>
  <c r="O1452" i="11"/>
  <c r="P1452" i="11" s="1"/>
  <c r="X1451" i="11"/>
  <c r="W1451" i="11"/>
  <c r="V1451" i="11"/>
  <c r="U1451" i="11"/>
  <c r="Q1451" i="11"/>
  <c r="O1451" i="11"/>
  <c r="P1451" i="11" s="1"/>
  <c r="X1450" i="11"/>
  <c r="W1450" i="11"/>
  <c r="V1450" i="11"/>
  <c r="U1450" i="11"/>
  <c r="Q1450" i="11"/>
  <c r="O1450" i="11"/>
  <c r="P1450" i="11" s="1"/>
  <c r="X1449" i="11"/>
  <c r="W1449" i="11"/>
  <c r="V1449" i="11"/>
  <c r="U1449" i="11"/>
  <c r="Q1449" i="11"/>
  <c r="O1449" i="11"/>
  <c r="P1449" i="11" s="1"/>
  <c r="X1448" i="11"/>
  <c r="W1448" i="11"/>
  <c r="V1448" i="11"/>
  <c r="U1448" i="11"/>
  <c r="Q1448" i="11"/>
  <c r="O1448" i="11"/>
  <c r="P1448" i="11" s="1"/>
  <c r="X1447" i="11"/>
  <c r="W1447" i="11"/>
  <c r="V1447" i="11"/>
  <c r="U1447" i="11"/>
  <c r="Q1447" i="11"/>
  <c r="O1447" i="11"/>
  <c r="P1447" i="11" s="1"/>
  <c r="X1446" i="11"/>
  <c r="W1446" i="11"/>
  <c r="V1446" i="11"/>
  <c r="U1446" i="11"/>
  <c r="Q1446" i="11"/>
  <c r="O1446" i="11"/>
  <c r="P1446" i="11" s="1"/>
  <c r="X1445" i="11"/>
  <c r="W1445" i="11"/>
  <c r="V1445" i="11"/>
  <c r="U1445" i="11"/>
  <c r="Q1445" i="11"/>
  <c r="O1445" i="11"/>
  <c r="P1445" i="11" s="1"/>
  <c r="X1444" i="11"/>
  <c r="W1444" i="11"/>
  <c r="V1444" i="11"/>
  <c r="U1444" i="11"/>
  <c r="Q1444" i="11"/>
  <c r="O1444" i="11"/>
  <c r="P1444" i="11" s="1"/>
  <c r="X1443" i="11"/>
  <c r="W1443" i="11"/>
  <c r="V1443" i="11"/>
  <c r="U1443" i="11"/>
  <c r="Q1443" i="11"/>
  <c r="O1443" i="11"/>
  <c r="P1443" i="11" s="1"/>
  <c r="X1442" i="11"/>
  <c r="W1442" i="11"/>
  <c r="V1442" i="11"/>
  <c r="U1442" i="11"/>
  <c r="Q1442" i="11"/>
  <c r="O1442" i="11"/>
  <c r="P1442" i="11" s="1"/>
  <c r="X1441" i="11"/>
  <c r="W1441" i="11"/>
  <c r="V1441" i="11"/>
  <c r="U1441" i="11"/>
  <c r="Q1441" i="11"/>
  <c r="O1441" i="11"/>
  <c r="P1441" i="11" s="1"/>
  <c r="X1440" i="11"/>
  <c r="W1440" i="11"/>
  <c r="V1440" i="11"/>
  <c r="U1440" i="11"/>
  <c r="Q1440" i="11"/>
  <c r="O1440" i="11"/>
  <c r="P1440" i="11" s="1"/>
  <c r="X1439" i="11"/>
  <c r="W1439" i="11"/>
  <c r="V1439" i="11"/>
  <c r="U1439" i="11"/>
  <c r="Q1439" i="11"/>
  <c r="O1439" i="11"/>
  <c r="P1439" i="11" s="1"/>
  <c r="X1438" i="11"/>
  <c r="W1438" i="11"/>
  <c r="V1438" i="11"/>
  <c r="U1438" i="11"/>
  <c r="Q1438" i="11"/>
  <c r="O1438" i="11"/>
  <c r="P1438" i="11" s="1"/>
  <c r="X1437" i="11"/>
  <c r="W1437" i="11"/>
  <c r="V1437" i="11"/>
  <c r="U1437" i="11"/>
  <c r="Q1437" i="11"/>
  <c r="O1437" i="11"/>
  <c r="P1437" i="11" s="1"/>
  <c r="X1436" i="11"/>
  <c r="W1436" i="11"/>
  <c r="V1436" i="11"/>
  <c r="U1436" i="11"/>
  <c r="Q1436" i="11"/>
  <c r="O1436" i="11"/>
  <c r="P1436" i="11" s="1"/>
  <c r="X1435" i="11"/>
  <c r="W1435" i="11"/>
  <c r="V1435" i="11"/>
  <c r="U1435" i="11"/>
  <c r="Q1435" i="11"/>
  <c r="O1435" i="11"/>
  <c r="P1435" i="11" s="1"/>
  <c r="X1434" i="11"/>
  <c r="W1434" i="11"/>
  <c r="V1434" i="11"/>
  <c r="U1434" i="11"/>
  <c r="Q1434" i="11"/>
  <c r="O1434" i="11"/>
  <c r="P1434" i="11" s="1"/>
  <c r="X1433" i="11"/>
  <c r="W1433" i="11"/>
  <c r="V1433" i="11"/>
  <c r="U1433" i="11"/>
  <c r="Q1433" i="11"/>
  <c r="O1433" i="11"/>
  <c r="P1433" i="11" s="1"/>
  <c r="X1432" i="11"/>
  <c r="W1432" i="11"/>
  <c r="V1432" i="11"/>
  <c r="U1432" i="11"/>
  <c r="Q1432" i="11"/>
  <c r="O1432" i="11"/>
  <c r="P1432" i="11" s="1"/>
  <c r="X1431" i="11"/>
  <c r="W1431" i="11"/>
  <c r="V1431" i="11"/>
  <c r="U1431" i="11"/>
  <c r="Q1431" i="11"/>
  <c r="O1431" i="11"/>
  <c r="P1431" i="11" s="1"/>
  <c r="X1430" i="11"/>
  <c r="W1430" i="11"/>
  <c r="V1430" i="11"/>
  <c r="U1430" i="11"/>
  <c r="Q1430" i="11"/>
  <c r="O1430" i="11"/>
  <c r="P1430" i="11" s="1"/>
  <c r="X1429" i="11"/>
  <c r="W1429" i="11"/>
  <c r="V1429" i="11"/>
  <c r="U1429" i="11"/>
  <c r="Q1429" i="11"/>
  <c r="O1429" i="11"/>
  <c r="P1429" i="11" s="1"/>
  <c r="X1428" i="11"/>
  <c r="W1428" i="11"/>
  <c r="V1428" i="11"/>
  <c r="U1428" i="11"/>
  <c r="Q1428" i="11"/>
  <c r="O1428" i="11"/>
  <c r="P1428" i="11" s="1"/>
  <c r="X1427" i="11"/>
  <c r="W1427" i="11"/>
  <c r="V1427" i="11"/>
  <c r="U1427" i="11"/>
  <c r="Q1427" i="11"/>
  <c r="O1427" i="11"/>
  <c r="P1427" i="11" s="1"/>
  <c r="X1426" i="11"/>
  <c r="W1426" i="11"/>
  <c r="V1426" i="11"/>
  <c r="U1426" i="11"/>
  <c r="Q1426" i="11"/>
  <c r="O1426" i="11"/>
  <c r="P1426" i="11" s="1"/>
  <c r="X1425" i="11"/>
  <c r="W1425" i="11"/>
  <c r="V1425" i="11"/>
  <c r="U1425" i="11"/>
  <c r="Q1425" i="11"/>
  <c r="O1425" i="11"/>
  <c r="P1425" i="11" s="1"/>
  <c r="X1424" i="11"/>
  <c r="W1424" i="11"/>
  <c r="V1424" i="11"/>
  <c r="U1424" i="11"/>
  <c r="Q1424" i="11"/>
  <c r="O1424" i="11"/>
  <c r="P1424" i="11" s="1"/>
  <c r="X1423" i="11"/>
  <c r="W1423" i="11"/>
  <c r="V1423" i="11"/>
  <c r="U1423" i="11"/>
  <c r="Q1423" i="11"/>
  <c r="O1423" i="11"/>
  <c r="P1423" i="11" s="1"/>
  <c r="X1422" i="11"/>
  <c r="W1422" i="11"/>
  <c r="V1422" i="11"/>
  <c r="U1422" i="11"/>
  <c r="Q1422" i="11"/>
  <c r="O1422" i="11"/>
  <c r="P1422" i="11" s="1"/>
  <c r="X1421" i="11"/>
  <c r="W1421" i="11"/>
  <c r="V1421" i="11"/>
  <c r="U1421" i="11"/>
  <c r="Q1421" i="11"/>
  <c r="O1421" i="11"/>
  <c r="P1421" i="11" s="1"/>
  <c r="X1420" i="11"/>
  <c r="W1420" i="11"/>
  <c r="V1420" i="11"/>
  <c r="U1420" i="11"/>
  <c r="Q1420" i="11"/>
  <c r="O1420" i="11"/>
  <c r="P1420" i="11" s="1"/>
  <c r="X1419" i="11"/>
  <c r="W1419" i="11"/>
  <c r="V1419" i="11"/>
  <c r="U1419" i="11"/>
  <c r="Q1419" i="11"/>
  <c r="O1419" i="11"/>
  <c r="P1419" i="11" s="1"/>
  <c r="X1418" i="11"/>
  <c r="W1418" i="11"/>
  <c r="V1418" i="11"/>
  <c r="U1418" i="11"/>
  <c r="Q1418" i="11"/>
  <c r="O1418" i="11"/>
  <c r="P1418" i="11" s="1"/>
  <c r="X1417" i="11"/>
  <c r="W1417" i="11"/>
  <c r="V1417" i="11"/>
  <c r="U1417" i="11"/>
  <c r="Q1417" i="11"/>
  <c r="O1417" i="11"/>
  <c r="P1417" i="11" s="1"/>
  <c r="X1416" i="11"/>
  <c r="W1416" i="11"/>
  <c r="V1416" i="11"/>
  <c r="U1416" i="11"/>
  <c r="Q1416" i="11"/>
  <c r="O1416" i="11"/>
  <c r="P1416" i="11" s="1"/>
  <c r="X1415" i="11"/>
  <c r="W1415" i="11"/>
  <c r="V1415" i="11"/>
  <c r="U1415" i="11"/>
  <c r="Q1415" i="11"/>
  <c r="O1415" i="11"/>
  <c r="P1415" i="11" s="1"/>
  <c r="X1414" i="11"/>
  <c r="W1414" i="11"/>
  <c r="V1414" i="11"/>
  <c r="U1414" i="11"/>
  <c r="Q1414" i="11"/>
  <c r="O1414" i="11"/>
  <c r="P1414" i="11" s="1"/>
  <c r="X1413" i="11"/>
  <c r="W1413" i="11"/>
  <c r="V1413" i="11"/>
  <c r="U1413" i="11"/>
  <c r="Q1413" i="11"/>
  <c r="O1413" i="11"/>
  <c r="P1413" i="11" s="1"/>
  <c r="X1412" i="11"/>
  <c r="W1412" i="11"/>
  <c r="V1412" i="11"/>
  <c r="U1412" i="11"/>
  <c r="Q1412" i="11"/>
  <c r="O1412" i="11"/>
  <c r="P1412" i="11" s="1"/>
  <c r="X1411" i="11"/>
  <c r="W1411" i="11"/>
  <c r="V1411" i="11"/>
  <c r="U1411" i="11"/>
  <c r="Q1411" i="11"/>
  <c r="O1411" i="11"/>
  <c r="P1411" i="11" s="1"/>
  <c r="X1410" i="11"/>
  <c r="W1410" i="11"/>
  <c r="V1410" i="11"/>
  <c r="U1410" i="11"/>
  <c r="Q1410" i="11"/>
  <c r="O1410" i="11"/>
  <c r="P1410" i="11" s="1"/>
  <c r="X1409" i="11"/>
  <c r="W1409" i="11"/>
  <c r="V1409" i="11"/>
  <c r="U1409" i="11"/>
  <c r="Q1409" i="11"/>
  <c r="O1409" i="11"/>
  <c r="P1409" i="11" s="1"/>
  <c r="X1408" i="11"/>
  <c r="W1408" i="11"/>
  <c r="V1408" i="11"/>
  <c r="U1408" i="11"/>
  <c r="Q1408" i="11"/>
  <c r="O1408" i="11"/>
  <c r="P1408" i="11" s="1"/>
  <c r="X1407" i="11"/>
  <c r="W1407" i="11"/>
  <c r="V1407" i="11"/>
  <c r="U1407" i="11"/>
  <c r="Q1407" i="11"/>
  <c r="O1407" i="11"/>
  <c r="P1407" i="11" s="1"/>
  <c r="X1406" i="11"/>
  <c r="W1406" i="11"/>
  <c r="V1406" i="11"/>
  <c r="U1406" i="11"/>
  <c r="Q1406" i="11"/>
  <c r="O1406" i="11"/>
  <c r="P1406" i="11" s="1"/>
  <c r="X1405" i="11"/>
  <c r="W1405" i="11"/>
  <c r="V1405" i="11"/>
  <c r="U1405" i="11"/>
  <c r="Q1405" i="11"/>
  <c r="O1405" i="11"/>
  <c r="P1405" i="11" s="1"/>
  <c r="X1404" i="11"/>
  <c r="W1404" i="11"/>
  <c r="V1404" i="11"/>
  <c r="U1404" i="11"/>
  <c r="Q1404" i="11"/>
  <c r="O1404" i="11"/>
  <c r="P1404" i="11" s="1"/>
  <c r="X1403" i="11"/>
  <c r="W1403" i="11"/>
  <c r="V1403" i="11"/>
  <c r="U1403" i="11"/>
  <c r="Q1403" i="11"/>
  <c r="O1403" i="11"/>
  <c r="P1403" i="11" s="1"/>
  <c r="X1402" i="11"/>
  <c r="W1402" i="11"/>
  <c r="V1402" i="11"/>
  <c r="U1402" i="11"/>
  <c r="Q1402" i="11"/>
  <c r="O1402" i="11"/>
  <c r="P1402" i="11" s="1"/>
  <c r="X1401" i="11"/>
  <c r="W1401" i="11"/>
  <c r="V1401" i="11"/>
  <c r="U1401" i="11"/>
  <c r="Q1401" i="11"/>
  <c r="O1401" i="11"/>
  <c r="P1401" i="11" s="1"/>
  <c r="X1400" i="11"/>
  <c r="W1400" i="11"/>
  <c r="V1400" i="11"/>
  <c r="U1400" i="11"/>
  <c r="Q1400" i="11"/>
  <c r="O1400" i="11"/>
  <c r="P1400" i="11" s="1"/>
  <c r="X1399" i="11"/>
  <c r="W1399" i="11"/>
  <c r="V1399" i="11"/>
  <c r="U1399" i="11"/>
  <c r="Q1399" i="11"/>
  <c r="O1399" i="11"/>
  <c r="P1399" i="11" s="1"/>
  <c r="X1398" i="11"/>
  <c r="W1398" i="11"/>
  <c r="V1398" i="11"/>
  <c r="U1398" i="11"/>
  <c r="Q1398" i="11"/>
  <c r="O1398" i="11"/>
  <c r="P1398" i="11" s="1"/>
  <c r="X1397" i="11"/>
  <c r="W1397" i="11"/>
  <c r="V1397" i="11"/>
  <c r="U1397" i="11"/>
  <c r="Q1397" i="11"/>
  <c r="O1397" i="11"/>
  <c r="P1397" i="11" s="1"/>
  <c r="X1396" i="11"/>
  <c r="W1396" i="11"/>
  <c r="V1396" i="11"/>
  <c r="U1396" i="11"/>
  <c r="Q1396" i="11"/>
  <c r="O1396" i="11"/>
  <c r="P1396" i="11" s="1"/>
  <c r="X1395" i="11"/>
  <c r="W1395" i="11"/>
  <c r="V1395" i="11"/>
  <c r="U1395" i="11"/>
  <c r="Q1395" i="11"/>
  <c r="O1395" i="11"/>
  <c r="P1395" i="11" s="1"/>
  <c r="X1394" i="11"/>
  <c r="W1394" i="11"/>
  <c r="V1394" i="11"/>
  <c r="U1394" i="11"/>
  <c r="Q1394" i="11"/>
  <c r="O1394" i="11"/>
  <c r="P1394" i="11" s="1"/>
  <c r="X1393" i="11"/>
  <c r="W1393" i="11"/>
  <c r="V1393" i="11"/>
  <c r="U1393" i="11"/>
  <c r="Q1393" i="11"/>
  <c r="O1393" i="11"/>
  <c r="P1393" i="11" s="1"/>
  <c r="X1392" i="11"/>
  <c r="W1392" i="11"/>
  <c r="V1392" i="11"/>
  <c r="U1392" i="11"/>
  <c r="Q1392" i="11"/>
  <c r="O1392" i="11"/>
  <c r="P1392" i="11" s="1"/>
  <c r="X1391" i="11"/>
  <c r="W1391" i="11"/>
  <c r="V1391" i="11"/>
  <c r="U1391" i="11"/>
  <c r="Q1391" i="11"/>
  <c r="O1391" i="11"/>
  <c r="P1391" i="11" s="1"/>
  <c r="X1390" i="11"/>
  <c r="W1390" i="11"/>
  <c r="V1390" i="11"/>
  <c r="U1390" i="11"/>
  <c r="Q1390" i="11"/>
  <c r="O1390" i="11"/>
  <c r="P1390" i="11" s="1"/>
  <c r="X1389" i="11"/>
  <c r="W1389" i="11"/>
  <c r="V1389" i="11"/>
  <c r="U1389" i="11"/>
  <c r="Q1389" i="11"/>
  <c r="O1389" i="11"/>
  <c r="P1389" i="11" s="1"/>
  <c r="X1388" i="11"/>
  <c r="W1388" i="11"/>
  <c r="V1388" i="11"/>
  <c r="U1388" i="11"/>
  <c r="Q1388" i="11"/>
  <c r="O1388" i="11"/>
  <c r="P1388" i="11" s="1"/>
  <c r="X1387" i="11"/>
  <c r="W1387" i="11"/>
  <c r="V1387" i="11"/>
  <c r="U1387" i="11"/>
  <c r="Q1387" i="11"/>
  <c r="O1387" i="11"/>
  <c r="P1387" i="11" s="1"/>
  <c r="X1386" i="11"/>
  <c r="W1386" i="11"/>
  <c r="V1386" i="11"/>
  <c r="U1386" i="11"/>
  <c r="Q1386" i="11"/>
  <c r="O1386" i="11"/>
  <c r="P1386" i="11" s="1"/>
  <c r="X1385" i="11"/>
  <c r="W1385" i="11"/>
  <c r="V1385" i="11"/>
  <c r="U1385" i="11"/>
  <c r="Q1385" i="11"/>
  <c r="O1385" i="11"/>
  <c r="P1385" i="11" s="1"/>
  <c r="X1384" i="11"/>
  <c r="W1384" i="11"/>
  <c r="V1384" i="11"/>
  <c r="U1384" i="11"/>
  <c r="Q1384" i="11"/>
  <c r="O1384" i="11"/>
  <c r="P1384" i="11" s="1"/>
  <c r="X1383" i="11"/>
  <c r="W1383" i="11"/>
  <c r="V1383" i="11"/>
  <c r="U1383" i="11"/>
  <c r="Q1383" i="11"/>
  <c r="O1383" i="11"/>
  <c r="P1383" i="11" s="1"/>
  <c r="X1382" i="11"/>
  <c r="W1382" i="11"/>
  <c r="V1382" i="11"/>
  <c r="U1382" i="11"/>
  <c r="Q1382" i="11"/>
  <c r="O1382" i="11"/>
  <c r="P1382" i="11" s="1"/>
  <c r="X1381" i="11"/>
  <c r="W1381" i="11"/>
  <c r="V1381" i="11"/>
  <c r="U1381" i="11"/>
  <c r="Q1381" i="11"/>
  <c r="O1381" i="11"/>
  <c r="P1381" i="11" s="1"/>
  <c r="X1380" i="11"/>
  <c r="W1380" i="11"/>
  <c r="V1380" i="11"/>
  <c r="U1380" i="11"/>
  <c r="Q1380" i="11"/>
  <c r="O1380" i="11"/>
  <c r="P1380" i="11" s="1"/>
  <c r="X1379" i="11"/>
  <c r="W1379" i="11"/>
  <c r="V1379" i="11"/>
  <c r="U1379" i="11"/>
  <c r="Q1379" i="11"/>
  <c r="O1379" i="11"/>
  <c r="P1379" i="11" s="1"/>
  <c r="X1378" i="11"/>
  <c r="W1378" i="11"/>
  <c r="V1378" i="11"/>
  <c r="U1378" i="11"/>
  <c r="Q1378" i="11"/>
  <c r="O1378" i="11"/>
  <c r="P1378" i="11" s="1"/>
  <c r="X1377" i="11"/>
  <c r="W1377" i="11"/>
  <c r="V1377" i="11"/>
  <c r="U1377" i="11"/>
  <c r="Q1377" i="11"/>
  <c r="O1377" i="11"/>
  <c r="P1377" i="11" s="1"/>
  <c r="X1376" i="11"/>
  <c r="W1376" i="11"/>
  <c r="V1376" i="11"/>
  <c r="U1376" i="11"/>
  <c r="Q1376" i="11"/>
  <c r="O1376" i="11"/>
  <c r="P1376" i="11" s="1"/>
  <c r="X1375" i="11"/>
  <c r="W1375" i="11"/>
  <c r="V1375" i="11"/>
  <c r="U1375" i="11"/>
  <c r="Q1375" i="11"/>
  <c r="O1375" i="11"/>
  <c r="P1375" i="11" s="1"/>
  <c r="X1374" i="11"/>
  <c r="W1374" i="11"/>
  <c r="V1374" i="11"/>
  <c r="U1374" i="11"/>
  <c r="Q1374" i="11"/>
  <c r="O1374" i="11"/>
  <c r="P1374" i="11" s="1"/>
  <c r="X1373" i="11"/>
  <c r="W1373" i="11"/>
  <c r="V1373" i="11"/>
  <c r="U1373" i="11"/>
  <c r="Q1373" i="11"/>
  <c r="O1373" i="11"/>
  <c r="P1373" i="11" s="1"/>
  <c r="X1372" i="11"/>
  <c r="W1372" i="11"/>
  <c r="V1372" i="11"/>
  <c r="U1372" i="11"/>
  <c r="Q1372" i="11"/>
  <c r="O1372" i="11"/>
  <c r="P1372" i="11" s="1"/>
  <c r="X1371" i="11"/>
  <c r="W1371" i="11"/>
  <c r="V1371" i="11"/>
  <c r="U1371" i="11"/>
  <c r="Q1371" i="11"/>
  <c r="O1371" i="11"/>
  <c r="P1371" i="11" s="1"/>
  <c r="X1370" i="11"/>
  <c r="W1370" i="11"/>
  <c r="V1370" i="11"/>
  <c r="U1370" i="11"/>
  <c r="Q1370" i="11"/>
  <c r="O1370" i="11"/>
  <c r="P1370" i="11" s="1"/>
  <c r="X1369" i="11"/>
  <c r="W1369" i="11"/>
  <c r="V1369" i="11"/>
  <c r="U1369" i="11"/>
  <c r="Q1369" i="11"/>
  <c r="O1369" i="11"/>
  <c r="P1369" i="11" s="1"/>
  <c r="X1368" i="11"/>
  <c r="W1368" i="11"/>
  <c r="V1368" i="11"/>
  <c r="U1368" i="11"/>
  <c r="Q1368" i="11"/>
  <c r="O1368" i="11"/>
  <c r="P1368" i="11" s="1"/>
  <c r="X1367" i="11"/>
  <c r="W1367" i="11"/>
  <c r="V1367" i="11"/>
  <c r="U1367" i="11"/>
  <c r="Q1367" i="11"/>
  <c r="O1367" i="11"/>
  <c r="P1367" i="11" s="1"/>
  <c r="X1366" i="11"/>
  <c r="W1366" i="11"/>
  <c r="V1366" i="11"/>
  <c r="U1366" i="11"/>
  <c r="Q1366" i="11"/>
  <c r="O1366" i="11"/>
  <c r="P1366" i="11" s="1"/>
  <c r="X1365" i="11"/>
  <c r="W1365" i="11"/>
  <c r="V1365" i="11"/>
  <c r="U1365" i="11"/>
  <c r="Q1365" i="11"/>
  <c r="O1365" i="11"/>
  <c r="P1365" i="11" s="1"/>
  <c r="X1364" i="11"/>
  <c r="W1364" i="11"/>
  <c r="V1364" i="11"/>
  <c r="U1364" i="11"/>
  <c r="Q1364" i="11"/>
  <c r="O1364" i="11"/>
  <c r="P1364" i="11" s="1"/>
  <c r="X1363" i="11"/>
  <c r="W1363" i="11"/>
  <c r="V1363" i="11"/>
  <c r="U1363" i="11"/>
  <c r="Q1363" i="11"/>
  <c r="O1363" i="11"/>
  <c r="P1363" i="11" s="1"/>
  <c r="X1362" i="11"/>
  <c r="W1362" i="11"/>
  <c r="V1362" i="11"/>
  <c r="U1362" i="11"/>
  <c r="Q1362" i="11"/>
  <c r="O1362" i="11"/>
  <c r="P1362" i="11" s="1"/>
  <c r="X1361" i="11"/>
  <c r="W1361" i="11"/>
  <c r="V1361" i="11"/>
  <c r="U1361" i="11"/>
  <c r="Q1361" i="11"/>
  <c r="O1361" i="11"/>
  <c r="P1361" i="11" s="1"/>
  <c r="X1360" i="11"/>
  <c r="W1360" i="11"/>
  <c r="V1360" i="11"/>
  <c r="U1360" i="11"/>
  <c r="Q1360" i="11"/>
  <c r="O1360" i="11"/>
  <c r="P1360" i="11" s="1"/>
  <c r="X1359" i="11"/>
  <c r="W1359" i="11"/>
  <c r="V1359" i="11"/>
  <c r="U1359" i="11"/>
  <c r="Q1359" i="11"/>
  <c r="O1359" i="11"/>
  <c r="P1359" i="11" s="1"/>
  <c r="X1358" i="11"/>
  <c r="W1358" i="11"/>
  <c r="V1358" i="11"/>
  <c r="U1358" i="11"/>
  <c r="Q1358" i="11"/>
  <c r="O1358" i="11"/>
  <c r="P1358" i="11" s="1"/>
  <c r="X1357" i="11"/>
  <c r="W1357" i="11"/>
  <c r="V1357" i="11"/>
  <c r="U1357" i="11"/>
  <c r="Q1357" i="11"/>
  <c r="O1357" i="11"/>
  <c r="P1357" i="11" s="1"/>
  <c r="X1356" i="11"/>
  <c r="W1356" i="11"/>
  <c r="V1356" i="11"/>
  <c r="U1356" i="11"/>
  <c r="Q1356" i="11"/>
  <c r="O1356" i="11"/>
  <c r="P1356" i="11" s="1"/>
  <c r="X1355" i="11"/>
  <c r="W1355" i="11"/>
  <c r="V1355" i="11"/>
  <c r="U1355" i="11"/>
  <c r="Q1355" i="11"/>
  <c r="O1355" i="11"/>
  <c r="P1355" i="11" s="1"/>
  <c r="X1354" i="11"/>
  <c r="W1354" i="11"/>
  <c r="V1354" i="11"/>
  <c r="U1354" i="11"/>
  <c r="Q1354" i="11"/>
  <c r="O1354" i="11"/>
  <c r="P1354" i="11" s="1"/>
  <c r="X1353" i="11"/>
  <c r="W1353" i="11"/>
  <c r="V1353" i="11"/>
  <c r="U1353" i="11"/>
  <c r="Q1353" i="11"/>
  <c r="O1353" i="11"/>
  <c r="P1353" i="11" s="1"/>
  <c r="X1352" i="11"/>
  <c r="W1352" i="11"/>
  <c r="V1352" i="11"/>
  <c r="U1352" i="11"/>
  <c r="Q1352" i="11"/>
  <c r="O1352" i="11"/>
  <c r="P1352" i="11" s="1"/>
  <c r="X1351" i="11"/>
  <c r="W1351" i="11"/>
  <c r="V1351" i="11"/>
  <c r="U1351" i="11"/>
  <c r="Q1351" i="11"/>
  <c r="O1351" i="11"/>
  <c r="P1351" i="11" s="1"/>
  <c r="X1350" i="11"/>
  <c r="W1350" i="11"/>
  <c r="V1350" i="11"/>
  <c r="U1350" i="11"/>
  <c r="Q1350" i="11"/>
  <c r="O1350" i="11"/>
  <c r="P1350" i="11" s="1"/>
  <c r="X1349" i="11"/>
  <c r="W1349" i="11"/>
  <c r="V1349" i="11"/>
  <c r="U1349" i="11"/>
  <c r="Q1349" i="11"/>
  <c r="O1349" i="11"/>
  <c r="P1349" i="11" s="1"/>
  <c r="X1348" i="11"/>
  <c r="W1348" i="11"/>
  <c r="V1348" i="11"/>
  <c r="U1348" i="11"/>
  <c r="Q1348" i="11"/>
  <c r="O1348" i="11"/>
  <c r="P1348" i="11" s="1"/>
  <c r="X1347" i="11"/>
  <c r="W1347" i="11"/>
  <c r="V1347" i="11"/>
  <c r="U1347" i="11"/>
  <c r="Q1347" i="11"/>
  <c r="O1347" i="11"/>
  <c r="P1347" i="11" s="1"/>
  <c r="X1346" i="11"/>
  <c r="W1346" i="11"/>
  <c r="V1346" i="11"/>
  <c r="U1346" i="11"/>
  <c r="Q1346" i="11"/>
  <c r="O1346" i="11"/>
  <c r="P1346" i="11" s="1"/>
  <c r="X1345" i="11"/>
  <c r="W1345" i="11"/>
  <c r="V1345" i="11"/>
  <c r="U1345" i="11"/>
  <c r="Q1345" i="11"/>
  <c r="O1345" i="11"/>
  <c r="P1345" i="11" s="1"/>
  <c r="X1344" i="11"/>
  <c r="W1344" i="11"/>
  <c r="V1344" i="11"/>
  <c r="U1344" i="11"/>
  <c r="Q1344" i="11"/>
  <c r="O1344" i="11"/>
  <c r="P1344" i="11" s="1"/>
  <c r="X1343" i="11"/>
  <c r="W1343" i="11"/>
  <c r="V1343" i="11"/>
  <c r="U1343" i="11"/>
  <c r="Q1343" i="11"/>
  <c r="O1343" i="11"/>
  <c r="P1343" i="11" s="1"/>
  <c r="X1342" i="11"/>
  <c r="W1342" i="11"/>
  <c r="V1342" i="11"/>
  <c r="U1342" i="11"/>
  <c r="Q1342" i="11"/>
  <c r="O1342" i="11"/>
  <c r="P1342" i="11" s="1"/>
  <c r="X1341" i="11"/>
  <c r="W1341" i="11"/>
  <c r="V1341" i="11"/>
  <c r="U1341" i="11"/>
  <c r="Q1341" i="11"/>
  <c r="O1341" i="11"/>
  <c r="P1341" i="11" s="1"/>
  <c r="X1340" i="11"/>
  <c r="W1340" i="11"/>
  <c r="V1340" i="11"/>
  <c r="U1340" i="11"/>
  <c r="Q1340" i="11"/>
  <c r="O1340" i="11"/>
  <c r="P1340" i="11" s="1"/>
  <c r="X1339" i="11"/>
  <c r="W1339" i="11"/>
  <c r="V1339" i="11"/>
  <c r="U1339" i="11"/>
  <c r="Q1339" i="11"/>
  <c r="O1339" i="11"/>
  <c r="P1339" i="11" s="1"/>
  <c r="X1338" i="11"/>
  <c r="W1338" i="11"/>
  <c r="V1338" i="11"/>
  <c r="U1338" i="11"/>
  <c r="Q1338" i="11"/>
  <c r="O1338" i="11"/>
  <c r="P1338" i="11" s="1"/>
  <c r="X1337" i="11"/>
  <c r="W1337" i="11"/>
  <c r="V1337" i="11"/>
  <c r="U1337" i="11"/>
  <c r="Q1337" i="11"/>
  <c r="O1337" i="11"/>
  <c r="P1337" i="11" s="1"/>
  <c r="X1336" i="11"/>
  <c r="W1336" i="11"/>
  <c r="V1336" i="11"/>
  <c r="U1336" i="11"/>
  <c r="Q1336" i="11"/>
  <c r="O1336" i="11"/>
  <c r="P1336" i="11" s="1"/>
  <c r="X1335" i="11"/>
  <c r="W1335" i="11"/>
  <c r="V1335" i="11"/>
  <c r="U1335" i="11"/>
  <c r="Q1335" i="11"/>
  <c r="O1335" i="11"/>
  <c r="P1335" i="11" s="1"/>
  <c r="X1334" i="11"/>
  <c r="W1334" i="11"/>
  <c r="V1334" i="11"/>
  <c r="U1334" i="11"/>
  <c r="Q1334" i="11"/>
  <c r="O1334" i="11"/>
  <c r="P1334" i="11" s="1"/>
  <c r="X1333" i="11"/>
  <c r="W1333" i="11"/>
  <c r="V1333" i="11"/>
  <c r="U1333" i="11"/>
  <c r="Q1333" i="11"/>
  <c r="O1333" i="11"/>
  <c r="P1333" i="11" s="1"/>
  <c r="X1332" i="11"/>
  <c r="W1332" i="11"/>
  <c r="V1332" i="11"/>
  <c r="U1332" i="11"/>
  <c r="Q1332" i="11"/>
  <c r="O1332" i="11"/>
  <c r="P1332" i="11" s="1"/>
  <c r="X1331" i="11"/>
  <c r="W1331" i="11"/>
  <c r="V1331" i="11"/>
  <c r="U1331" i="11"/>
  <c r="Q1331" i="11"/>
  <c r="O1331" i="11"/>
  <c r="P1331" i="11" s="1"/>
  <c r="X1330" i="11"/>
  <c r="W1330" i="11"/>
  <c r="V1330" i="11"/>
  <c r="U1330" i="11"/>
  <c r="Q1330" i="11"/>
  <c r="O1330" i="11"/>
  <c r="P1330" i="11" s="1"/>
  <c r="X1329" i="11"/>
  <c r="W1329" i="11"/>
  <c r="V1329" i="11"/>
  <c r="U1329" i="11"/>
  <c r="Q1329" i="11"/>
  <c r="O1329" i="11"/>
  <c r="P1329" i="11" s="1"/>
  <c r="X1328" i="11"/>
  <c r="W1328" i="11"/>
  <c r="V1328" i="11"/>
  <c r="U1328" i="11"/>
  <c r="Q1328" i="11"/>
  <c r="O1328" i="11"/>
  <c r="P1328" i="11" s="1"/>
  <c r="X1327" i="11"/>
  <c r="W1327" i="11"/>
  <c r="V1327" i="11"/>
  <c r="U1327" i="11"/>
  <c r="Q1327" i="11"/>
  <c r="O1327" i="11"/>
  <c r="P1327" i="11" s="1"/>
  <c r="X1326" i="11"/>
  <c r="W1326" i="11"/>
  <c r="V1326" i="11"/>
  <c r="U1326" i="11"/>
  <c r="Q1326" i="11"/>
  <c r="O1326" i="11"/>
  <c r="P1326" i="11" s="1"/>
  <c r="X1325" i="11"/>
  <c r="W1325" i="11"/>
  <c r="V1325" i="11"/>
  <c r="U1325" i="11"/>
  <c r="Q1325" i="11"/>
  <c r="O1325" i="11"/>
  <c r="P1325" i="11" s="1"/>
  <c r="X1324" i="11"/>
  <c r="W1324" i="11"/>
  <c r="V1324" i="11"/>
  <c r="U1324" i="11"/>
  <c r="Q1324" i="11"/>
  <c r="O1324" i="11"/>
  <c r="P1324" i="11" s="1"/>
  <c r="X1323" i="11"/>
  <c r="W1323" i="11"/>
  <c r="V1323" i="11"/>
  <c r="U1323" i="11"/>
  <c r="Q1323" i="11"/>
  <c r="O1323" i="11"/>
  <c r="P1323" i="11" s="1"/>
  <c r="X1322" i="11"/>
  <c r="W1322" i="11"/>
  <c r="V1322" i="11"/>
  <c r="U1322" i="11"/>
  <c r="Q1322" i="11"/>
  <c r="O1322" i="11"/>
  <c r="P1322" i="11" s="1"/>
  <c r="X1321" i="11"/>
  <c r="W1321" i="11"/>
  <c r="V1321" i="11"/>
  <c r="U1321" i="11"/>
  <c r="Q1321" i="11"/>
  <c r="O1321" i="11"/>
  <c r="P1321" i="11" s="1"/>
  <c r="X1320" i="11"/>
  <c r="W1320" i="11"/>
  <c r="V1320" i="11"/>
  <c r="U1320" i="11"/>
  <c r="Q1320" i="11"/>
  <c r="O1320" i="11"/>
  <c r="P1320" i="11" s="1"/>
  <c r="X1319" i="11"/>
  <c r="W1319" i="11"/>
  <c r="V1319" i="11"/>
  <c r="U1319" i="11"/>
  <c r="Q1319" i="11"/>
  <c r="O1319" i="11"/>
  <c r="P1319" i="11" s="1"/>
  <c r="X1318" i="11"/>
  <c r="W1318" i="11"/>
  <c r="V1318" i="11"/>
  <c r="U1318" i="11"/>
  <c r="Q1318" i="11"/>
  <c r="O1318" i="11"/>
  <c r="P1318" i="11" s="1"/>
  <c r="X1317" i="11"/>
  <c r="W1317" i="11"/>
  <c r="V1317" i="11"/>
  <c r="U1317" i="11"/>
  <c r="Q1317" i="11"/>
  <c r="O1317" i="11"/>
  <c r="P1317" i="11" s="1"/>
  <c r="X1316" i="11"/>
  <c r="W1316" i="11"/>
  <c r="V1316" i="11"/>
  <c r="U1316" i="11"/>
  <c r="Q1316" i="11"/>
  <c r="O1316" i="11"/>
  <c r="P1316" i="11" s="1"/>
  <c r="X1315" i="11"/>
  <c r="W1315" i="11"/>
  <c r="V1315" i="11"/>
  <c r="U1315" i="11"/>
  <c r="Q1315" i="11"/>
  <c r="O1315" i="11"/>
  <c r="P1315" i="11" s="1"/>
  <c r="X1314" i="11"/>
  <c r="W1314" i="11"/>
  <c r="V1314" i="11"/>
  <c r="U1314" i="11"/>
  <c r="Q1314" i="11"/>
  <c r="O1314" i="11"/>
  <c r="P1314" i="11" s="1"/>
  <c r="X1313" i="11"/>
  <c r="W1313" i="11"/>
  <c r="V1313" i="11"/>
  <c r="U1313" i="11"/>
  <c r="Q1313" i="11"/>
  <c r="O1313" i="11"/>
  <c r="P1313" i="11" s="1"/>
  <c r="X1312" i="11"/>
  <c r="W1312" i="11"/>
  <c r="V1312" i="11"/>
  <c r="U1312" i="11"/>
  <c r="Q1312" i="11"/>
  <c r="O1312" i="11"/>
  <c r="P1312" i="11" s="1"/>
  <c r="X1311" i="11"/>
  <c r="W1311" i="11"/>
  <c r="V1311" i="11"/>
  <c r="U1311" i="11"/>
  <c r="Q1311" i="11"/>
  <c r="O1311" i="11"/>
  <c r="P1311" i="11" s="1"/>
  <c r="X1310" i="11"/>
  <c r="W1310" i="11"/>
  <c r="V1310" i="11"/>
  <c r="U1310" i="11"/>
  <c r="Q1310" i="11"/>
  <c r="O1310" i="11"/>
  <c r="P1310" i="11" s="1"/>
  <c r="X1309" i="11"/>
  <c r="W1309" i="11"/>
  <c r="V1309" i="11"/>
  <c r="U1309" i="11"/>
  <c r="Q1309" i="11"/>
  <c r="O1309" i="11"/>
  <c r="P1309" i="11" s="1"/>
  <c r="X1308" i="11"/>
  <c r="W1308" i="11"/>
  <c r="V1308" i="11"/>
  <c r="U1308" i="11"/>
  <c r="Q1308" i="11"/>
  <c r="O1308" i="11"/>
  <c r="P1308" i="11" s="1"/>
  <c r="X1307" i="11"/>
  <c r="W1307" i="11"/>
  <c r="V1307" i="11"/>
  <c r="U1307" i="11"/>
  <c r="Q1307" i="11"/>
  <c r="O1307" i="11"/>
  <c r="P1307" i="11" s="1"/>
  <c r="X1306" i="11"/>
  <c r="W1306" i="11"/>
  <c r="V1306" i="11"/>
  <c r="U1306" i="11"/>
  <c r="Q1306" i="11"/>
  <c r="O1306" i="11"/>
  <c r="P1306" i="11" s="1"/>
  <c r="X1305" i="11"/>
  <c r="W1305" i="11"/>
  <c r="V1305" i="11"/>
  <c r="U1305" i="11"/>
  <c r="Q1305" i="11"/>
  <c r="O1305" i="11"/>
  <c r="P1305" i="11" s="1"/>
  <c r="X1304" i="11"/>
  <c r="W1304" i="11"/>
  <c r="V1304" i="11"/>
  <c r="U1304" i="11"/>
  <c r="Q1304" i="11"/>
  <c r="O1304" i="11"/>
  <c r="P1304" i="11" s="1"/>
  <c r="X1303" i="11"/>
  <c r="W1303" i="11"/>
  <c r="V1303" i="11"/>
  <c r="U1303" i="11"/>
  <c r="Q1303" i="11"/>
  <c r="O1303" i="11"/>
  <c r="P1303" i="11" s="1"/>
  <c r="X1302" i="11"/>
  <c r="W1302" i="11"/>
  <c r="V1302" i="11"/>
  <c r="U1302" i="11"/>
  <c r="Q1302" i="11"/>
  <c r="O1302" i="11"/>
  <c r="P1302" i="11" s="1"/>
  <c r="X1301" i="11"/>
  <c r="W1301" i="11"/>
  <c r="V1301" i="11"/>
  <c r="U1301" i="11"/>
  <c r="Q1301" i="11"/>
  <c r="O1301" i="11"/>
  <c r="P1301" i="11" s="1"/>
  <c r="X1300" i="11"/>
  <c r="W1300" i="11"/>
  <c r="V1300" i="11"/>
  <c r="U1300" i="11"/>
  <c r="Q1300" i="11"/>
  <c r="O1300" i="11"/>
  <c r="P1300" i="11" s="1"/>
  <c r="X1299" i="11"/>
  <c r="W1299" i="11"/>
  <c r="V1299" i="11"/>
  <c r="U1299" i="11"/>
  <c r="Q1299" i="11"/>
  <c r="O1299" i="11"/>
  <c r="P1299" i="11" s="1"/>
  <c r="X1298" i="11"/>
  <c r="W1298" i="11"/>
  <c r="V1298" i="11"/>
  <c r="U1298" i="11"/>
  <c r="Q1298" i="11"/>
  <c r="O1298" i="11"/>
  <c r="P1298" i="11" s="1"/>
  <c r="X1297" i="11"/>
  <c r="W1297" i="11"/>
  <c r="V1297" i="11"/>
  <c r="U1297" i="11"/>
  <c r="Q1297" i="11"/>
  <c r="O1297" i="11"/>
  <c r="P1297" i="11" s="1"/>
  <c r="X1296" i="11"/>
  <c r="W1296" i="11"/>
  <c r="V1296" i="11"/>
  <c r="U1296" i="11"/>
  <c r="Q1296" i="11"/>
  <c r="O1296" i="11"/>
  <c r="P1296" i="11" s="1"/>
  <c r="X1295" i="11"/>
  <c r="W1295" i="11"/>
  <c r="V1295" i="11"/>
  <c r="U1295" i="11"/>
  <c r="Q1295" i="11"/>
  <c r="O1295" i="11"/>
  <c r="P1295" i="11" s="1"/>
  <c r="X1294" i="11"/>
  <c r="W1294" i="11"/>
  <c r="V1294" i="11"/>
  <c r="U1294" i="11"/>
  <c r="Q1294" i="11"/>
  <c r="O1294" i="11"/>
  <c r="P1294" i="11" s="1"/>
  <c r="X1293" i="11"/>
  <c r="W1293" i="11"/>
  <c r="V1293" i="11"/>
  <c r="U1293" i="11"/>
  <c r="Q1293" i="11"/>
  <c r="O1293" i="11"/>
  <c r="P1293" i="11" s="1"/>
  <c r="X1292" i="11"/>
  <c r="W1292" i="11"/>
  <c r="V1292" i="11"/>
  <c r="U1292" i="11"/>
  <c r="Q1292" i="11"/>
  <c r="O1292" i="11"/>
  <c r="P1292" i="11" s="1"/>
  <c r="X1291" i="11"/>
  <c r="W1291" i="11"/>
  <c r="V1291" i="11"/>
  <c r="U1291" i="11"/>
  <c r="Q1291" i="11"/>
  <c r="O1291" i="11"/>
  <c r="P1291" i="11" s="1"/>
  <c r="X1290" i="11"/>
  <c r="W1290" i="11"/>
  <c r="V1290" i="11"/>
  <c r="U1290" i="11"/>
  <c r="Q1290" i="11"/>
  <c r="O1290" i="11"/>
  <c r="P1290" i="11" s="1"/>
  <c r="X1289" i="11"/>
  <c r="W1289" i="11"/>
  <c r="V1289" i="11"/>
  <c r="U1289" i="11"/>
  <c r="Q1289" i="11"/>
  <c r="O1289" i="11"/>
  <c r="P1289" i="11" s="1"/>
  <c r="X1288" i="11"/>
  <c r="W1288" i="11"/>
  <c r="V1288" i="11"/>
  <c r="U1288" i="11"/>
  <c r="Q1288" i="11"/>
  <c r="O1288" i="11"/>
  <c r="P1288" i="11" s="1"/>
  <c r="X1287" i="11"/>
  <c r="W1287" i="11"/>
  <c r="V1287" i="11"/>
  <c r="U1287" i="11"/>
  <c r="Q1287" i="11"/>
  <c r="O1287" i="11"/>
  <c r="P1287" i="11" s="1"/>
  <c r="X1286" i="11"/>
  <c r="W1286" i="11"/>
  <c r="V1286" i="11"/>
  <c r="U1286" i="11"/>
  <c r="Q1286" i="11"/>
  <c r="O1286" i="11"/>
  <c r="P1286" i="11" s="1"/>
  <c r="X1285" i="11"/>
  <c r="W1285" i="11"/>
  <c r="V1285" i="11"/>
  <c r="U1285" i="11"/>
  <c r="Q1285" i="11"/>
  <c r="O1285" i="11"/>
  <c r="P1285" i="11" s="1"/>
  <c r="X1284" i="11"/>
  <c r="W1284" i="11"/>
  <c r="V1284" i="11"/>
  <c r="U1284" i="11"/>
  <c r="Q1284" i="11"/>
  <c r="O1284" i="11"/>
  <c r="P1284" i="11" s="1"/>
  <c r="X1283" i="11"/>
  <c r="W1283" i="11"/>
  <c r="V1283" i="11"/>
  <c r="U1283" i="11"/>
  <c r="Q1283" i="11"/>
  <c r="O1283" i="11"/>
  <c r="P1283" i="11" s="1"/>
  <c r="X1282" i="11"/>
  <c r="W1282" i="11"/>
  <c r="V1282" i="11"/>
  <c r="U1282" i="11"/>
  <c r="Q1282" i="11"/>
  <c r="O1282" i="11"/>
  <c r="P1282" i="11" s="1"/>
  <c r="X1281" i="11"/>
  <c r="W1281" i="11"/>
  <c r="V1281" i="11"/>
  <c r="U1281" i="11"/>
  <c r="Q1281" i="11"/>
  <c r="O1281" i="11"/>
  <c r="P1281" i="11" s="1"/>
  <c r="X1280" i="11"/>
  <c r="W1280" i="11"/>
  <c r="V1280" i="11"/>
  <c r="U1280" i="11"/>
  <c r="Q1280" i="11"/>
  <c r="O1280" i="11"/>
  <c r="P1280" i="11" s="1"/>
  <c r="X1279" i="11"/>
  <c r="W1279" i="11"/>
  <c r="V1279" i="11"/>
  <c r="U1279" i="11"/>
  <c r="Q1279" i="11"/>
  <c r="O1279" i="11"/>
  <c r="P1279" i="11" s="1"/>
  <c r="X1278" i="11"/>
  <c r="W1278" i="11"/>
  <c r="V1278" i="11"/>
  <c r="U1278" i="11"/>
  <c r="Q1278" i="11"/>
  <c r="O1278" i="11"/>
  <c r="P1278" i="11" s="1"/>
  <c r="X1277" i="11"/>
  <c r="W1277" i="11"/>
  <c r="V1277" i="11"/>
  <c r="U1277" i="11"/>
  <c r="Q1277" i="11"/>
  <c r="O1277" i="11"/>
  <c r="P1277" i="11" s="1"/>
  <c r="X1276" i="11"/>
  <c r="W1276" i="11"/>
  <c r="V1276" i="11"/>
  <c r="U1276" i="11"/>
  <c r="Q1276" i="11"/>
  <c r="O1276" i="11"/>
  <c r="P1276" i="11" s="1"/>
  <c r="X1275" i="11"/>
  <c r="W1275" i="11"/>
  <c r="V1275" i="11"/>
  <c r="U1275" i="11"/>
  <c r="Q1275" i="11"/>
  <c r="O1275" i="11"/>
  <c r="P1275" i="11" s="1"/>
  <c r="X1274" i="11"/>
  <c r="W1274" i="11"/>
  <c r="V1274" i="11"/>
  <c r="U1274" i="11"/>
  <c r="Q1274" i="11"/>
  <c r="O1274" i="11"/>
  <c r="P1274" i="11" s="1"/>
  <c r="X1273" i="11"/>
  <c r="W1273" i="11"/>
  <c r="V1273" i="11"/>
  <c r="U1273" i="11"/>
  <c r="Q1273" i="11"/>
  <c r="O1273" i="11"/>
  <c r="P1273" i="11" s="1"/>
  <c r="X1272" i="11"/>
  <c r="W1272" i="11"/>
  <c r="V1272" i="11"/>
  <c r="U1272" i="11"/>
  <c r="Q1272" i="11"/>
  <c r="O1272" i="11"/>
  <c r="P1272" i="11" s="1"/>
  <c r="X1271" i="11"/>
  <c r="W1271" i="11"/>
  <c r="V1271" i="11"/>
  <c r="U1271" i="11"/>
  <c r="Q1271" i="11"/>
  <c r="O1271" i="11"/>
  <c r="P1271" i="11" s="1"/>
  <c r="X1270" i="11"/>
  <c r="W1270" i="11"/>
  <c r="V1270" i="11"/>
  <c r="U1270" i="11"/>
  <c r="Q1270" i="11"/>
  <c r="O1270" i="11"/>
  <c r="P1270" i="11" s="1"/>
  <c r="X1269" i="11"/>
  <c r="W1269" i="11"/>
  <c r="V1269" i="11"/>
  <c r="U1269" i="11"/>
  <c r="Q1269" i="11"/>
  <c r="O1269" i="11"/>
  <c r="P1269" i="11" s="1"/>
  <c r="X1268" i="11"/>
  <c r="W1268" i="11"/>
  <c r="V1268" i="11"/>
  <c r="U1268" i="11"/>
  <c r="Q1268" i="11"/>
  <c r="O1268" i="11"/>
  <c r="P1268" i="11" s="1"/>
  <c r="X1267" i="11"/>
  <c r="W1267" i="11"/>
  <c r="V1267" i="11"/>
  <c r="U1267" i="11"/>
  <c r="Q1267" i="11"/>
  <c r="O1267" i="11"/>
  <c r="P1267" i="11" s="1"/>
  <c r="X1266" i="11"/>
  <c r="W1266" i="11"/>
  <c r="V1266" i="11"/>
  <c r="U1266" i="11"/>
  <c r="Q1266" i="11"/>
  <c r="O1266" i="11"/>
  <c r="P1266" i="11" s="1"/>
  <c r="X1265" i="11"/>
  <c r="W1265" i="11"/>
  <c r="V1265" i="11"/>
  <c r="U1265" i="11"/>
  <c r="Q1265" i="11"/>
  <c r="O1265" i="11"/>
  <c r="P1265" i="11" s="1"/>
  <c r="X1264" i="11"/>
  <c r="W1264" i="11"/>
  <c r="V1264" i="11"/>
  <c r="U1264" i="11"/>
  <c r="Q1264" i="11"/>
  <c r="O1264" i="11"/>
  <c r="P1264" i="11" s="1"/>
  <c r="X1263" i="11"/>
  <c r="W1263" i="11"/>
  <c r="V1263" i="11"/>
  <c r="U1263" i="11"/>
  <c r="Q1263" i="11"/>
  <c r="O1263" i="11"/>
  <c r="P1263" i="11" s="1"/>
  <c r="X1262" i="11"/>
  <c r="W1262" i="11"/>
  <c r="V1262" i="11"/>
  <c r="U1262" i="11"/>
  <c r="Q1262" i="11"/>
  <c r="O1262" i="11"/>
  <c r="P1262" i="11" s="1"/>
  <c r="X1261" i="11"/>
  <c r="W1261" i="11"/>
  <c r="V1261" i="11"/>
  <c r="U1261" i="11"/>
  <c r="Q1261" i="11"/>
  <c r="O1261" i="11"/>
  <c r="P1261" i="11" s="1"/>
  <c r="X1260" i="11"/>
  <c r="W1260" i="11"/>
  <c r="V1260" i="11"/>
  <c r="U1260" i="11"/>
  <c r="Q1260" i="11"/>
  <c r="O1260" i="11"/>
  <c r="P1260" i="11" s="1"/>
  <c r="X1259" i="11"/>
  <c r="W1259" i="11"/>
  <c r="V1259" i="11"/>
  <c r="U1259" i="11"/>
  <c r="Q1259" i="11"/>
  <c r="O1259" i="11"/>
  <c r="P1259" i="11" s="1"/>
  <c r="X1258" i="11"/>
  <c r="W1258" i="11"/>
  <c r="V1258" i="11"/>
  <c r="U1258" i="11"/>
  <c r="Q1258" i="11"/>
  <c r="O1258" i="11"/>
  <c r="P1258" i="11" s="1"/>
  <c r="X1257" i="11"/>
  <c r="W1257" i="11"/>
  <c r="V1257" i="11"/>
  <c r="U1257" i="11"/>
  <c r="Q1257" i="11"/>
  <c r="O1257" i="11"/>
  <c r="P1257" i="11" s="1"/>
  <c r="X1256" i="11"/>
  <c r="W1256" i="11"/>
  <c r="V1256" i="11"/>
  <c r="U1256" i="11"/>
  <c r="Q1256" i="11"/>
  <c r="O1256" i="11"/>
  <c r="P1256" i="11" s="1"/>
  <c r="X1255" i="11"/>
  <c r="W1255" i="11"/>
  <c r="V1255" i="11"/>
  <c r="U1255" i="11"/>
  <c r="Q1255" i="11"/>
  <c r="O1255" i="11"/>
  <c r="P1255" i="11" s="1"/>
  <c r="X1254" i="11"/>
  <c r="W1254" i="11"/>
  <c r="V1254" i="11"/>
  <c r="U1254" i="11"/>
  <c r="Q1254" i="11"/>
  <c r="O1254" i="11"/>
  <c r="P1254" i="11" s="1"/>
  <c r="X1253" i="11"/>
  <c r="W1253" i="11"/>
  <c r="V1253" i="11"/>
  <c r="U1253" i="11"/>
  <c r="Q1253" i="11"/>
  <c r="O1253" i="11"/>
  <c r="P1253" i="11" s="1"/>
  <c r="X1252" i="11"/>
  <c r="W1252" i="11"/>
  <c r="V1252" i="11"/>
  <c r="U1252" i="11"/>
  <c r="Q1252" i="11"/>
  <c r="O1252" i="11"/>
  <c r="P1252" i="11" s="1"/>
  <c r="X1251" i="11"/>
  <c r="W1251" i="11"/>
  <c r="V1251" i="11"/>
  <c r="U1251" i="11"/>
  <c r="Q1251" i="11"/>
  <c r="O1251" i="11"/>
  <c r="P1251" i="11" s="1"/>
  <c r="U1250" i="11"/>
  <c r="H1250" i="11"/>
  <c r="X1249" i="11"/>
  <c r="W1249" i="11"/>
  <c r="V1249" i="11"/>
  <c r="U1249" i="11"/>
  <c r="Q1249" i="11"/>
  <c r="O1249" i="11"/>
  <c r="P1249" i="11" s="1"/>
  <c r="X1248" i="11"/>
  <c r="W1248" i="11"/>
  <c r="V1248" i="11"/>
  <c r="U1248" i="11"/>
  <c r="Q1248" i="11"/>
  <c r="O1248" i="11"/>
  <c r="P1248" i="11" s="1"/>
  <c r="X1247" i="11"/>
  <c r="W1247" i="11"/>
  <c r="V1247" i="11"/>
  <c r="U1247" i="11"/>
  <c r="Q1247" i="11"/>
  <c r="O1247" i="11"/>
  <c r="P1247" i="11" s="1"/>
  <c r="U1246" i="11"/>
  <c r="H1246" i="11"/>
  <c r="U1245" i="11"/>
  <c r="H1245" i="11"/>
  <c r="X1244" i="11"/>
  <c r="W1244" i="11"/>
  <c r="V1244" i="11"/>
  <c r="U1244" i="11"/>
  <c r="Q1244" i="11"/>
  <c r="O1244" i="11"/>
  <c r="P1244" i="11" s="1"/>
  <c r="U1243" i="11"/>
  <c r="H1243" i="11"/>
  <c r="X1242" i="11"/>
  <c r="W1242" i="11"/>
  <c r="V1242" i="11"/>
  <c r="U1242" i="11"/>
  <c r="Q1242" i="11"/>
  <c r="O1242" i="11"/>
  <c r="P1242" i="11" s="1"/>
  <c r="X1241" i="11"/>
  <c r="W1241" i="11"/>
  <c r="V1241" i="11"/>
  <c r="U1241" i="11"/>
  <c r="Q1241" i="11"/>
  <c r="O1241" i="11"/>
  <c r="P1241" i="11" s="1"/>
  <c r="X1240" i="11"/>
  <c r="W1240" i="11"/>
  <c r="V1240" i="11"/>
  <c r="U1240" i="11"/>
  <c r="Q1240" i="11"/>
  <c r="O1240" i="11"/>
  <c r="P1240" i="11" s="1"/>
  <c r="X1239" i="11"/>
  <c r="W1239" i="11"/>
  <c r="V1239" i="11"/>
  <c r="U1239" i="11"/>
  <c r="Q1239" i="11"/>
  <c r="O1239" i="11"/>
  <c r="P1239" i="11" s="1"/>
  <c r="X1238" i="11"/>
  <c r="W1238" i="11"/>
  <c r="V1238" i="11"/>
  <c r="U1238" i="11"/>
  <c r="Q1238" i="11"/>
  <c r="O1238" i="11"/>
  <c r="P1238" i="11" s="1"/>
  <c r="X1237" i="11"/>
  <c r="W1237" i="11"/>
  <c r="V1237" i="11"/>
  <c r="U1237" i="11"/>
  <c r="Q1237" i="11"/>
  <c r="O1237" i="11"/>
  <c r="P1237" i="11" s="1"/>
  <c r="X1236" i="11"/>
  <c r="W1236" i="11"/>
  <c r="V1236" i="11"/>
  <c r="U1236" i="11"/>
  <c r="Q1236" i="11"/>
  <c r="O1236" i="11"/>
  <c r="P1236" i="11" s="1"/>
  <c r="X1235" i="11"/>
  <c r="W1235" i="11"/>
  <c r="V1235" i="11"/>
  <c r="U1235" i="11"/>
  <c r="Q1235" i="11"/>
  <c r="O1235" i="11"/>
  <c r="P1235" i="11" s="1"/>
  <c r="U1234" i="11"/>
  <c r="H1234" i="11"/>
  <c r="X1233" i="11"/>
  <c r="W1233" i="11"/>
  <c r="V1233" i="11"/>
  <c r="U1233" i="11"/>
  <c r="Q1233" i="11"/>
  <c r="O1233" i="11"/>
  <c r="P1233" i="11" s="1"/>
  <c r="X1232" i="11"/>
  <c r="W1232" i="11"/>
  <c r="V1232" i="11"/>
  <c r="U1232" i="11"/>
  <c r="Q1232" i="11"/>
  <c r="O1232" i="11"/>
  <c r="P1232" i="11" s="1"/>
  <c r="X1231" i="11"/>
  <c r="W1231" i="11"/>
  <c r="V1231" i="11"/>
  <c r="U1231" i="11"/>
  <c r="Q1231" i="11"/>
  <c r="O1231" i="11"/>
  <c r="P1231" i="11" s="1"/>
  <c r="X1230" i="11"/>
  <c r="W1230" i="11"/>
  <c r="V1230" i="11"/>
  <c r="U1230" i="11"/>
  <c r="Q1230" i="11"/>
  <c r="O1230" i="11"/>
  <c r="P1230" i="11" s="1"/>
  <c r="X1229" i="11"/>
  <c r="W1229" i="11"/>
  <c r="V1229" i="11"/>
  <c r="U1229" i="11"/>
  <c r="Q1229" i="11"/>
  <c r="O1229" i="11"/>
  <c r="P1229" i="11" s="1"/>
  <c r="X1228" i="11"/>
  <c r="W1228" i="11"/>
  <c r="V1228" i="11"/>
  <c r="U1228" i="11"/>
  <c r="Q1228" i="11"/>
  <c r="O1228" i="11"/>
  <c r="P1228" i="11" s="1"/>
  <c r="X1227" i="11"/>
  <c r="W1227" i="11"/>
  <c r="V1227" i="11"/>
  <c r="U1227" i="11"/>
  <c r="Q1227" i="11"/>
  <c r="O1227" i="11"/>
  <c r="P1227" i="11" s="1"/>
  <c r="X1226" i="11"/>
  <c r="W1226" i="11"/>
  <c r="V1226" i="11"/>
  <c r="U1226" i="11"/>
  <c r="Q1226" i="11"/>
  <c r="O1226" i="11"/>
  <c r="P1226" i="11" s="1"/>
  <c r="X1225" i="11"/>
  <c r="W1225" i="11"/>
  <c r="V1225" i="11"/>
  <c r="U1225" i="11"/>
  <c r="Q1225" i="11"/>
  <c r="O1225" i="11"/>
  <c r="P1225" i="11" s="1"/>
  <c r="X1224" i="11"/>
  <c r="W1224" i="11"/>
  <c r="V1224" i="11"/>
  <c r="U1224" i="11"/>
  <c r="Q1224" i="11"/>
  <c r="O1224" i="11"/>
  <c r="P1224" i="11" s="1"/>
  <c r="X1223" i="11"/>
  <c r="W1223" i="11"/>
  <c r="V1223" i="11"/>
  <c r="U1223" i="11"/>
  <c r="Q1223" i="11"/>
  <c r="O1223" i="11"/>
  <c r="P1223" i="11" s="1"/>
  <c r="X1222" i="11"/>
  <c r="W1222" i="11"/>
  <c r="V1222" i="11"/>
  <c r="U1222" i="11"/>
  <c r="Q1222" i="11"/>
  <c r="O1222" i="11"/>
  <c r="P1222" i="11" s="1"/>
  <c r="X1221" i="11"/>
  <c r="W1221" i="11"/>
  <c r="V1221" i="11"/>
  <c r="U1221" i="11"/>
  <c r="Q1221" i="11"/>
  <c r="O1221" i="11"/>
  <c r="P1221" i="11" s="1"/>
  <c r="X1220" i="11"/>
  <c r="W1220" i="11"/>
  <c r="V1220" i="11"/>
  <c r="U1220" i="11"/>
  <c r="Q1220" i="11"/>
  <c r="O1220" i="11"/>
  <c r="P1220" i="11" s="1"/>
  <c r="X1219" i="11"/>
  <c r="W1219" i="11"/>
  <c r="V1219" i="11"/>
  <c r="U1219" i="11"/>
  <c r="Q1219" i="11"/>
  <c r="O1219" i="11"/>
  <c r="P1219" i="11" s="1"/>
  <c r="X1218" i="11"/>
  <c r="W1218" i="11"/>
  <c r="V1218" i="11"/>
  <c r="U1218" i="11"/>
  <c r="Q1218" i="11"/>
  <c r="O1218" i="11"/>
  <c r="P1218" i="11" s="1"/>
  <c r="U1217" i="11"/>
  <c r="H1217" i="11"/>
  <c r="X1216" i="11"/>
  <c r="W1216" i="11"/>
  <c r="V1216" i="11"/>
  <c r="U1216" i="11"/>
  <c r="Q1216" i="11"/>
  <c r="O1216" i="11"/>
  <c r="P1216" i="11" s="1"/>
  <c r="U1215" i="11"/>
  <c r="H1215" i="11"/>
  <c r="U1214" i="11"/>
  <c r="H1214" i="11"/>
  <c r="X1213" i="11"/>
  <c r="W1213" i="11"/>
  <c r="V1213" i="11"/>
  <c r="U1213" i="11"/>
  <c r="Q1213" i="11"/>
  <c r="O1213" i="11"/>
  <c r="P1213" i="11" s="1"/>
  <c r="X1212" i="11"/>
  <c r="W1212" i="11"/>
  <c r="V1212" i="11"/>
  <c r="U1212" i="11"/>
  <c r="Q1212" i="11"/>
  <c r="O1212" i="11"/>
  <c r="P1212" i="11" s="1"/>
  <c r="U1211" i="11"/>
  <c r="H1211" i="11"/>
  <c r="X1210" i="11"/>
  <c r="W1210" i="11"/>
  <c r="V1210" i="11"/>
  <c r="U1210" i="11"/>
  <c r="Q1210" i="11"/>
  <c r="O1210" i="11"/>
  <c r="P1210" i="11" s="1"/>
  <c r="X1209" i="11"/>
  <c r="W1209" i="11"/>
  <c r="V1209" i="11"/>
  <c r="U1209" i="11"/>
  <c r="Q1209" i="11"/>
  <c r="O1209" i="11"/>
  <c r="P1209" i="11" s="1"/>
  <c r="U1208" i="11"/>
  <c r="H1208" i="11"/>
  <c r="X1207" i="11"/>
  <c r="W1207" i="11"/>
  <c r="V1207" i="11"/>
  <c r="U1207" i="11"/>
  <c r="Q1207" i="11"/>
  <c r="O1207" i="11"/>
  <c r="P1207" i="11" s="1"/>
  <c r="X1206" i="11"/>
  <c r="W1206" i="11"/>
  <c r="V1206" i="11"/>
  <c r="U1206" i="11"/>
  <c r="Q1206" i="11"/>
  <c r="O1206" i="11"/>
  <c r="P1206" i="11" s="1"/>
  <c r="X1205" i="11"/>
  <c r="W1205" i="11"/>
  <c r="V1205" i="11"/>
  <c r="U1205" i="11"/>
  <c r="Q1205" i="11"/>
  <c r="O1205" i="11"/>
  <c r="P1205" i="11" s="1"/>
  <c r="X1204" i="11"/>
  <c r="W1204" i="11"/>
  <c r="V1204" i="11"/>
  <c r="U1204" i="11"/>
  <c r="Q1204" i="11"/>
  <c r="O1204" i="11"/>
  <c r="P1204" i="11" s="1"/>
  <c r="X1203" i="11"/>
  <c r="W1203" i="11"/>
  <c r="V1203" i="11"/>
  <c r="U1203" i="11"/>
  <c r="Q1203" i="11"/>
  <c r="O1203" i="11"/>
  <c r="P1203" i="11" s="1"/>
  <c r="X1202" i="11"/>
  <c r="W1202" i="11"/>
  <c r="V1202" i="11"/>
  <c r="U1202" i="11"/>
  <c r="Q1202" i="11"/>
  <c r="O1202" i="11"/>
  <c r="P1202" i="11" s="1"/>
  <c r="X1201" i="11"/>
  <c r="W1201" i="11"/>
  <c r="V1201" i="11"/>
  <c r="U1201" i="11"/>
  <c r="Q1201" i="11"/>
  <c r="O1201" i="11"/>
  <c r="P1201" i="11" s="1"/>
  <c r="X1200" i="11"/>
  <c r="W1200" i="11"/>
  <c r="V1200" i="11"/>
  <c r="U1200" i="11"/>
  <c r="Q1200" i="11"/>
  <c r="O1200" i="11"/>
  <c r="P1200" i="11" s="1"/>
  <c r="X1199" i="11"/>
  <c r="W1199" i="11"/>
  <c r="V1199" i="11"/>
  <c r="U1199" i="11"/>
  <c r="Q1199" i="11"/>
  <c r="O1199" i="11"/>
  <c r="P1199" i="11" s="1"/>
  <c r="X1198" i="11"/>
  <c r="W1198" i="11"/>
  <c r="V1198" i="11"/>
  <c r="U1198" i="11"/>
  <c r="Q1198" i="11"/>
  <c r="O1198" i="11"/>
  <c r="P1198" i="11" s="1"/>
  <c r="X1197" i="11"/>
  <c r="W1197" i="11"/>
  <c r="V1197" i="11"/>
  <c r="U1197" i="11"/>
  <c r="Q1197" i="11"/>
  <c r="O1197" i="11"/>
  <c r="P1197" i="11" s="1"/>
  <c r="X1196" i="11"/>
  <c r="W1196" i="11"/>
  <c r="V1196" i="11"/>
  <c r="U1196" i="11"/>
  <c r="Q1196" i="11"/>
  <c r="O1196" i="11"/>
  <c r="P1196" i="11" s="1"/>
  <c r="X1195" i="11"/>
  <c r="W1195" i="11"/>
  <c r="V1195" i="11"/>
  <c r="U1195" i="11"/>
  <c r="Q1195" i="11"/>
  <c r="O1195" i="11"/>
  <c r="P1195" i="11" s="1"/>
  <c r="X1194" i="11"/>
  <c r="W1194" i="11"/>
  <c r="V1194" i="11"/>
  <c r="U1194" i="11"/>
  <c r="Q1194" i="11"/>
  <c r="O1194" i="11"/>
  <c r="P1194" i="11" s="1"/>
  <c r="X1193" i="11"/>
  <c r="W1193" i="11"/>
  <c r="V1193" i="11"/>
  <c r="U1193" i="11"/>
  <c r="Q1193" i="11"/>
  <c r="O1193" i="11"/>
  <c r="P1193" i="11" s="1"/>
  <c r="X1192" i="11"/>
  <c r="W1192" i="11"/>
  <c r="V1192" i="11"/>
  <c r="U1192" i="11"/>
  <c r="Q1192" i="11"/>
  <c r="O1192" i="11"/>
  <c r="P1192" i="11" s="1"/>
  <c r="X1191" i="11"/>
  <c r="W1191" i="11"/>
  <c r="V1191" i="11"/>
  <c r="U1191" i="11"/>
  <c r="Q1191" i="11"/>
  <c r="O1191" i="11"/>
  <c r="P1191" i="11" s="1"/>
  <c r="X1190" i="11"/>
  <c r="W1190" i="11"/>
  <c r="V1190" i="11"/>
  <c r="U1190" i="11"/>
  <c r="Q1190" i="11"/>
  <c r="O1190" i="11"/>
  <c r="P1190" i="11" s="1"/>
  <c r="X1189" i="11"/>
  <c r="W1189" i="11"/>
  <c r="V1189" i="11"/>
  <c r="U1189" i="11"/>
  <c r="Q1189" i="11"/>
  <c r="O1189" i="11"/>
  <c r="P1189" i="11" s="1"/>
  <c r="X1188" i="11"/>
  <c r="W1188" i="11"/>
  <c r="V1188" i="11"/>
  <c r="U1188" i="11"/>
  <c r="Q1188" i="11"/>
  <c r="O1188" i="11"/>
  <c r="P1188" i="11" s="1"/>
  <c r="U1187" i="11"/>
  <c r="H1187" i="11"/>
  <c r="X1186" i="11"/>
  <c r="W1186" i="11"/>
  <c r="V1186" i="11"/>
  <c r="U1186" i="11"/>
  <c r="Q1186" i="11"/>
  <c r="O1186" i="11"/>
  <c r="P1186" i="11" s="1"/>
  <c r="X1185" i="11"/>
  <c r="W1185" i="11"/>
  <c r="V1185" i="11"/>
  <c r="U1185" i="11"/>
  <c r="Q1185" i="11"/>
  <c r="O1185" i="11"/>
  <c r="P1185" i="11" s="1"/>
  <c r="X1184" i="11"/>
  <c r="W1184" i="11"/>
  <c r="V1184" i="11"/>
  <c r="U1184" i="11"/>
  <c r="Q1184" i="11"/>
  <c r="O1184" i="11"/>
  <c r="P1184" i="11" s="1"/>
  <c r="X1183" i="11"/>
  <c r="W1183" i="11"/>
  <c r="V1183" i="11"/>
  <c r="U1183" i="11"/>
  <c r="Q1183" i="11"/>
  <c r="O1183" i="11"/>
  <c r="P1183" i="11" s="1"/>
  <c r="X1182" i="11"/>
  <c r="W1182" i="11"/>
  <c r="V1182" i="11"/>
  <c r="U1182" i="11"/>
  <c r="Q1182" i="11"/>
  <c r="O1182" i="11"/>
  <c r="P1182" i="11" s="1"/>
  <c r="X1181" i="11"/>
  <c r="W1181" i="11"/>
  <c r="V1181" i="11"/>
  <c r="U1181" i="11"/>
  <c r="Q1181" i="11"/>
  <c r="O1181" i="11"/>
  <c r="P1181" i="11" s="1"/>
  <c r="X1180" i="11"/>
  <c r="W1180" i="11"/>
  <c r="V1180" i="11"/>
  <c r="U1180" i="11"/>
  <c r="Q1180" i="11"/>
  <c r="O1180" i="11"/>
  <c r="P1180" i="11" s="1"/>
  <c r="X1179" i="11"/>
  <c r="W1179" i="11"/>
  <c r="V1179" i="11"/>
  <c r="U1179" i="11"/>
  <c r="Q1179" i="11"/>
  <c r="O1179" i="11"/>
  <c r="P1179" i="11" s="1"/>
  <c r="X1178" i="11"/>
  <c r="W1178" i="11"/>
  <c r="V1178" i="11"/>
  <c r="U1178" i="11"/>
  <c r="Q1178" i="11"/>
  <c r="O1178" i="11"/>
  <c r="P1178" i="11" s="1"/>
  <c r="X1177" i="11"/>
  <c r="W1177" i="11"/>
  <c r="V1177" i="11"/>
  <c r="U1177" i="11"/>
  <c r="Q1177" i="11"/>
  <c r="O1177" i="11"/>
  <c r="P1177" i="11" s="1"/>
  <c r="X1176" i="11"/>
  <c r="W1176" i="11"/>
  <c r="V1176" i="11"/>
  <c r="U1176" i="11"/>
  <c r="Q1176" i="11"/>
  <c r="O1176" i="11"/>
  <c r="P1176" i="11" s="1"/>
  <c r="X1175" i="11"/>
  <c r="W1175" i="11"/>
  <c r="V1175" i="11"/>
  <c r="U1175" i="11"/>
  <c r="Q1175" i="11"/>
  <c r="O1175" i="11"/>
  <c r="P1175" i="11" s="1"/>
  <c r="X1174" i="11"/>
  <c r="W1174" i="11"/>
  <c r="V1174" i="11"/>
  <c r="U1174" i="11"/>
  <c r="Q1174" i="11"/>
  <c r="O1174" i="11"/>
  <c r="P1174" i="11" s="1"/>
  <c r="X1173" i="11"/>
  <c r="W1173" i="11"/>
  <c r="V1173" i="11"/>
  <c r="U1173" i="11"/>
  <c r="Q1173" i="11"/>
  <c r="O1173" i="11"/>
  <c r="P1173" i="11" s="1"/>
  <c r="X1172" i="11"/>
  <c r="W1172" i="11"/>
  <c r="V1172" i="11"/>
  <c r="U1172" i="11"/>
  <c r="Q1172" i="11"/>
  <c r="O1172" i="11"/>
  <c r="P1172" i="11" s="1"/>
  <c r="X1171" i="11"/>
  <c r="W1171" i="11"/>
  <c r="V1171" i="11"/>
  <c r="U1171" i="11"/>
  <c r="Q1171" i="11"/>
  <c r="O1171" i="11"/>
  <c r="P1171" i="11" s="1"/>
  <c r="X1170" i="11"/>
  <c r="W1170" i="11"/>
  <c r="V1170" i="11"/>
  <c r="U1170" i="11"/>
  <c r="Q1170" i="11"/>
  <c r="O1170" i="11"/>
  <c r="P1170" i="11" s="1"/>
  <c r="X1169" i="11"/>
  <c r="W1169" i="11"/>
  <c r="V1169" i="11"/>
  <c r="U1169" i="11"/>
  <c r="Q1169" i="11"/>
  <c r="O1169" i="11"/>
  <c r="P1169" i="11" s="1"/>
  <c r="X1168" i="11"/>
  <c r="W1168" i="11"/>
  <c r="V1168" i="11"/>
  <c r="U1168" i="11"/>
  <c r="Q1168" i="11"/>
  <c r="O1168" i="11"/>
  <c r="P1168" i="11" s="1"/>
  <c r="X1167" i="11"/>
  <c r="W1167" i="11"/>
  <c r="V1167" i="11"/>
  <c r="U1167" i="11"/>
  <c r="Q1167" i="11"/>
  <c r="O1167" i="11"/>
  <c r="P1167" i="11" s="1"/>
  <c r="X1166" i="11"/>
  <c r="W1166" i="11"/>
  <c r="V1166" i="11"/>
  <c r="U1166" i="11"/>
  <c r="Q1166" i="11"/>
  <c r="O1166" i="11"/>
  <c r="P1166" i="11" s="1"/>
  <c r="X1165" i="11"/>
  <c r="W1165" i="11"/>
  <c r="V1165" i="11"/>
  <c r="U1165" i="11"/>
  <c r="Q1165" i="11"/>
  <c r="O1165" i="11"/>
  <c r="P1165" i="11" s="1"/>
  <c r="X1164" i="11"/>
  <c r="W1164" i="11"/>
  <c r="V1164" i="11"/>
  <c r="U1164" i="11"/>
  <c r="Q1164" i="11"/>
  <c r="O1164" i="11"/>
  <c r="P1164" i="11" s="1"/>
  <c r="X1163" i="11"/>
  <c r="W1163" i="11"/>
  <c r="V1163" i="11"/>
  <c r="U1163" i="11"/>
  <c r="Q1163" i="11"/>
  <c r="O1163" i="11"/>
  <c r="P1163" i="11" s="1"/>
  <c r="X1162" i="11"/>
  <c r="W1162" i="11"/>
  <c r="V1162" i="11"/>
  <c r="U1162" i="11"/>
  <c r="Q1162" i="11"/>
  <c r="O1162" i="11"/>
  <c r="P1162" i="11" s="1"/>
  <c r="X1161" i="11"/>
  <c r="W1161" i="11"/>
  <c r="V1161" i="11"/>
  <c r="U1161" i="11"/>
  <c r="Q1161" i="11"/>
  <c r="O1161" i="11"/>
  <c r="P1161" i="11" s="1"/>
  <c r="X1160" i="11"/>
  <c r="W1160" i="11"/>
  <c r="V1160" i="11"/>
  <c r="U1160" i="11"/>
  <c r="Q1160" i="11"/>
  <c r="O1160" i="11"/>
  <c r="P1160" i="11" s="1"/>
  <c r="X1159" i="11"/>
  <c r="W1159" i="11"/>
  <c r="V1159" i="11"/>
  <c r="U1159" i="11"/>
  <c r="Q1159" i="11"/>
  <c r="O1159" i="11"/>
  <c r="P1159" i="11" s="1"/>
  <c r="X1158" i="11"/>
  <c r="W1158" i="11"/>
  <c r="V1158" i="11"/>
  <c r="U1158" i="11"/>
  <c r="Q1158" i="11"/>
  <c r="O1158" i="11"/>
  <c r="P1158" i="11" s="1"/>
  <c r="X1157" i="11"/>
  <c r="W1157" i="11"/>
  <c r="V1157" i="11"/>
  <c r="U1157" i="11"/>
  <c r="Q1157" i="11"/>
  <c r="O1157" i="11"/>
  <c r="P1157" i="11" s="1"/>
  <c r="X1156" i="11"/>
  <c r="W1156" i="11"/>
  <c r="V1156" i="11"/>
  <c r="U1156" i="11"/>
  <c r="Q1156" i="11"/>
  <c r="O1156" i="11"/>
  <c r="P1156" i="11" s="1"/>
  <c r="X1155" i="11"/>
  <c r="W1155" i="11"/>
  <c r="V1155" i="11"/>
  <c r="U1155" i="11"/>
  <c r="Q1155" i="11"/>
  <c r="O1155" i="11"/>
  <c r="P1155" i="11" s="1"/>
  <c r="X1154" i="11"/>
  <c r="W1154" i="11"/>
  <c r="V1154" i="11"/>
  <c r="U1154" i="11"/>
  <c r="Q1154" i="11"/>
  <c r="O1154" i="11"/>
  <c r="P1154" i="11" s="1"/>
  <c r="X1153" i="11"/>
  <c r="W1153" i="11"/>
  <c r="V1153" i="11"/>
  <c r="U1153" i="11"/>
  <c r="Q1153" i="11"/>
  <c r="O1153" i="11"/>
  <c r="P1153" i="11" s="1"/>
  <c r="X1152" i="11"/>
  <c r="W1152" i="11"/>
  <c r="V1152" i="11"/>
  <c r="U1152" i="11"/>
  <c r="Q1152" i="11"/>
  <c r="O1152" i="11"/>
  <c r="P1152" i="11" s="1"/>
  <c r="X1151" i="11"/>
  <c r="W1151" i="11"/>
  <c r="V1151" i="11"/>
  <c r="U1151" i="11"/>
  <c r="Q1151" i="11"/>
  <c r="O1151" i="11"/>
  <c r="P1151" i="11" s="1"/>
  <c r="X1150" i="11"/>
  <c r="W1150" i="11"/>
  <c r="V1150" i="11"/>
  <c r="U1150" i="11"/>
  <c r="Q1150" i="11"/>
  <c r="O1150" i="11"/>
  <c r="P1150" i="11" s="1"/>
  <c r="X1149" i="11"/>
  <c r="W1149" i="11"/>
  <c r="V1149" i="11"/>
  <c r="U1149" i="11"/>
  <c r="Q1149" i="11"/>
  <c r="O1149" i="11"/>
  <c r="P1149" i="11" s="1"/>
  <c r="X1148" i="11"/>
  <c r="W1148" i="11"/>
  <c r="V1148" i="11"/>
  <c r="U1148" i="11"/>
  <c r="Q1148" i="11"/>
  <c r="O1148" i="11"/>
  <c r="P1148" i="11" s="1"/>
  <c r="X1147" i="11"/>
  <c r="W1147" i="11"/>
  <c r="V1147" i="11"/>
  <c r="U1147" i="11"/>
  <c r="Q1147" i="11"/>
  <c r="O1147" i="11"/>
  <c r="P1147" i="11" s="1"/>
  <c r="X1146" i="11"/>
  <c r="W1146" i="11"/>
  <c r="V1146" i="11"/>
  <c r="U1146" i="11"/>
  <c r="Q1146" i="11"/>
  <c r="O1146" i="11"/>
  <c r="P1146" i="11" s="1"/>
  <c r="X1145" i="11"/>
  <c r="W1145" i="11"/>
  <c r="V1145" i="11"/>
  <c r="U1145" i="11"/>
  <c r="Q1145" i="11"/>
  <c r="O1145" i="11"/>
  <c r="P1145" i="11" s="1"/>
  <c r="X1144" i="11"/>
  <c r="W1144" i="11"/>
  <c r="V1144" i="11"/>
  <c r="U1144" i="11"/>
  <c r="Q1144" i="11"/>
  <c r="O1144" i="11"/>
  <c r="P1144" i="11" s="1"/>
  <c r="X1143" i="11"/>
  <c r="W1143" i="11"/>
  <c r="V1143" i="11"/>
  <c r="U1143" i="11"/>
  <c r="Q1143" i="11"/>
  <c r="O1143" i="11"/>
  <c r="P1143" i="11" s="1"/>
  <c r="X1142" i="11"/>
  <c r="W1142" i="11"/>
  <c r="V1142" i="11"/>
  <c r="U1142" i="11"/>
  <c r="Q1142" i="11"/>
  <c r="O1142" i="11"/>
  <c r="P1142" i="11" s="1"/>
  <c r="X1141" i="11"/>
  <c r="W1141" i="11"/>
  <c r="V1141" i="11"/>
  <c r="U1141" i="11"/>
  <c r="Q1141" i="11"/>
  <c r="O1141" i="11"/>
  <c r="P1141" i="11" s="1"/>
  <c r="X1140" i="11"/>
  <c r="W1140" i="11"/>
  <c r="V1140" i="11"/>
  <c r="U1140" i="11"/>
  <c r="Q1140" i="11"/>
  <c r="O1140" i="11"/>
  <c r="P1140" i="11" s="1"/>
  <c r="X1139" i="11"/>
  <c r="W1139" i="11"/>
  <c r="V1139" i="11"/>
  <c r="U1139" i="11"/>
  <c r="Q1139" i="11"/>
  <c r="O1139" i="11"/>
  <c r="P1139" i="11" s="1"/>
  <c r="X1138" i="11"/>
  <c r="W1138" i="11"/>
  <c r="V1138" i="11"/>
  <c r="U1138" i="11"/>
  <c r="Q1138" i="11"/>
  <c r="O1138" i="11"/>
  <c r="P1138" i="11" s="1"/>
  <c r="X1137" i="11"/>
  <c r="W1137" i="11"/>
  <c r="V1137" i="11"/>
  <c r="U1137" i="11"/>
  <c r="Q1137" i="11"/>
  <c r="O1137" i="11"/>
  <c r="P1137" i="11" s="1"/>
  <c r="X1136" i="11"/>
  <c r="W1136" i="11"/>
  <c r="V1136" i="11"/>
  <c r="U1136" i="11"/>
  <c r="Q1136" i="11"/>
  <c r="O1136" i="11"/>
  <c r="P1136" i="11" s="1"/>
  <c r="X1135" i="11"/>
  <c r="W1135" i="11"/>
  <c r="V1135" i="11"/>
  <c r="U1135" i="11"/>
  <c r="Q1135" i="11"/>
  <c r="O1135" i="11"/>
  <c r="P1135" i="11" s="1"/>
  <c r="X1134" i="11"/>
  <c r="W1134" i="11"/>
  <c r="V1134" i="11"/>
  <c r="U1134" i="11"/>
  <c r="Q1134" i="11"/>
  <c r="O1134" i="11"/>
  <c r="P1134" i="11" s="1"/>
  <c r="X1133" i="11"/>
  <c r="W1133" i="11"/>
  <c r="V1133" i="11"/>
  <c r="U1133" i="11"/>
  <c r="Q1133" i="11"/>
  <c r="O1133" i="11"/>
  <c r="P1133" i="11" s="1"/>
  <c r="X1132" i="11"/>
  <c r="W1132" i="11"/>
  <c r="V1132" i="11"/>
  <c r="U1132" i="11"/>
  <c r="Q1132" i="11"/>
  <c r="O1132" i="11"/>
  <c r="P1132" i="11" s="1"/>
  <c r="X1131" i="11"/>
  <c r="W1131" i="11"/>
  <c r="V1131" i="11"/>
  <c r="U1131" i="11"/>
  <c r="Q1131" i="11"/>
  <c r="O1131" i="11"/>
  <c r="P1131" i="11" s="1"/>
  <c r="X1130" i="11"/>
  <c r="W1130" i="11"/>
  <c r="V1130" i="11"/>
  <c r="U1130" i="11"/>
  <c r="Q1130" i="11"/>
  <c r="O1130" i="11"/>
  <c r="P1130" i="11" s="1"/>
  <c r="X1129" i="11"/>
  <c r="W1129" i="11"/>
  <c r="V1129" i="11"/>
  <c r="U1129" i="11"/>
  <c r="Q1129" i="11"/>
  <c r="O1129" i="11"/>
  <c r="P1129" i="11" s="1"/>
  <c r="X1128" i="11"/>
  <c r="W1128" i="11"/>
  <c r="V1128" i="11"/>
  <c r="U1128" i="11"/>
  <c r="Q1128" i="11"/>
  <c r="O1128" i="11"/>
  <c r="P1128" i="11" s="1"/>
  <c r="X1127" i="11"/>
  <c r="W1127" i="11"/>
  <c r="V1127" i="11"/>
  <c r="U1127" i="11"/>
  <c r="Q1127" i="11"/>
  <c r="O1127" i="11"/>
  <c r="P1127" i="11" s="1"/>
  <c r="X1126" i="11"/>
  <c r="W1126" i="11"/>
  <c r="V1126" i="11"/>
  <c r="U1126" i="11"/>
  <c r="Q1126" i="11"/>
  <c r="O1126" i="11"/>
  <c r="P1126" i="11" s="1"/>
  <c r="X1125" i="11"/>
  <c r="W1125" i="11"/>
  <c r="V1125" i="11"/>
  <c r="U1125" i="11"/>
  <c r="Q1125" i="11"/>
  <c r="O1125" i="11"/>
  <c r="P1125" i="11" s="1"/>
  <c r="X1124" i="11"/>
  <c r="W1124" i="11"/>
  <c r="V1124" i="11"/>
  <c r="U1124" i="11"/>
  <c r="Q1124" i="11"/>
  <c r="O1124" i="11"/>
  <c r="P1124" i="11" s="1"/>
  <c r="X1123" i="11"/>
  <c r="W1123" i="11"/>
  <c r="V1123" i="11"/>
  <c r="U1123" i="11"/>
  <c r="Q1123" i="11"/>
  <c r="O1123" i="11"/>
  <c r="P1123" i="11" s="1"/>
  <c r="X1122" i="11"/>
  <c r="W1122" i="11"/>
  <c r="V1122" i="11"/>
  <c r="U1122" i="11"/>
  <c r="Q1122" i="11"/>
  <c r="O1122" i="11"/>
  <c r="P1122" i="11" s="1"/>
  <c r="X1121" i="11"/>
  <c r="W1121" i="11"/>
  <c r="V1121" i="11"/>
  <c r="U1121" i="11"/>
  <c r="Q1121" i="11"/>
  <c r="O1121" i="11"/>
  <c r="P1121" i="11" s="1"/>
  <c r="X1120" i="11"/>
  <c r="W1120" i="11"/>
  <c r="V1120" i="11"/>
  <c r="U1120" i="11"/>
  <c r="Q1120" i="11"/>
  <c r="O1120" i="11"/>
  <c r="P1120" i="11" s="1"/>
  <c r="X1119" i="11"/>
  <c r="W1119" i="11"/>
  <c r="V1119" i="11"/>
  <c r="U1119" i="11"/>
  <c r="Q1119" i="11"/>
  <c r="O1119" i="11"/>
  <c r="P1119" i="11" s="1"/>
  <c r="X1118" i="11"/>
  <c r="W1118" i="11"/>
  <c r="V1118" i="11"/>
  <c r="U1118" i="11"/>
  <c r="Q1118" i="11"/>
  <c r="O1118" i="11"/>
  <c r="P1118" i="11" s="1"/>
  <c r="X1117" i="11"/>
  <c r="W1117" i="11"/>
  <c r="V1117" i="11"/>
  <c r="U1117" i="11"/>
  <c r="Q1117" i="11"/>
  <c r="O1117" i="11"/>
  <c r="P1117" i="11" s="1"/>
  <c r="X1116" i="11"/>
  <c r="W1116" i="11"/>
  <c r="V1116" i="11"/>
  <c r="U1116" i="11"/>
  <c r="Q1116" i="11"/>
  <c r="O1116" i="11"/>
  <c r="P1116" i="11" s="1"/>
  <c r="X1115" i="11"/>
  <c r="W1115" i="11"/>
  <c r="V1115" i="11"/>
  <c r="U1115" i="11"/>
  <c r="Q1115" i="11"/>
  <c r="O1115" i="11"/>
  <c r="P1115" i="11" s="1"/>
  <c r="X1114" i="11"/>
  <c r="W1114" i="11"/>
  <c r="V1114" i="11"/>
  <c r="U1114" i="11"/>
  <c r="Q1114" i="11"/>
  <c r="O1114" i="11"/>
  <c r="P1114" i="11" s="1"/>
  <c r="X1113" i="11"/>
  <c r="W1113" i="11"/>
  <c r="V1113" i="11"/>
  <c r="U1113" i="11"/>
  <c r="Q1113" i="11"/>
  <c r="O1113" i="11"/>
  <c r="P1113" i="11" s="1"/>
  <c r="X1112" i="11"/>
  <c r="W1112" i="11"/>
  <c r="V1112" i="11"/>
  <c r="U1112" i="11"/>
  <c r="Q1112" i="11"/>
  <c r="O1112" i="11"/>
  <c r="P1112" i="11" s="1"/>
  <c r="X1111" i="11"/>
  <c r="W1111" i="11"/>
  <c r="V1111" i="11"/>
  <c r="U1111" i="11"/>
  <c r="Q1111" i="11"/>
  <c r="O1111" i="11"/>
  <c r="P1111" i="11" s="1"/>
  <c r="X1110" i="11"/>
  <c r="W1110" i="11"/>
  <c r="V1110" i="11"/>
  <c r="U1110" i="11"/>
  <c r="Q1110" i="11"/>
  <c r="O1110" i="11"/>
  <c r="P1110" i="11" s="1"/>
  <c r="X1109" i="11"/>
  <c r="W1109" i="11"/>
  <c r="V1109" i="11"/>
  <c r="U1109" i="11"/>
  <c r="Q1109" i="11"/>
  <c r="O1109" i="11"/>
  <c r="P1109" i="11" s="1"/>
  <c r="U1108" i="11"/>
  <c r="H1108" i="11"/>
  <c r="X1107" i="11"/>
  <c r="W1107" i="11"/>
  <c r="V1107" i="11"/>
  <c r="U1107" i="11"/>
  <c r="Q1107" i="11"/>
  <c r="O1107" i="11"/>
  <c r="P1107" i="11" s="1"/>
  <c r="L1107" i="11"/>
  <c r="X1106" i="11"/>
  <c r="W1106" i="11"/>
  <c r="V1106" i="11"/>
  <c r="U1106" i="11"/>
  <c r="Q1106" i="11"/>
  <c r="O1106" i="11"/>
  <c r="P1106" i="11" s="1"/>
  <c r="U1105" i="11"/>
  <c r="H1105" i="11"/>
  <c r="U1104" i="11"/>
  <c r="H1104" i="11"/>
  <c r="U1103" i="11"/>
  <c r="H1103" i="11"/>
  <c r="X1102" i="11"/>
  <c r="W1102" i="11"/>
  <c r="V1102" i="11"/>
  <c r="U1102" i="11"/>
  <c r="Q1102" i="11"/>
  <c r="O1102" i="11"/>
  <c r="P1102" i="11" s="1"/>
  <c r="X1101" i="11"/>
  <c r="W1101" i="11"/>
  <c r="V1101" i="11"/>
  <c r="U1101" i="11"/>
  <c r="Q1101" i="11"/>
  <c r="O1101" i="11"/>
  <c r="P1101" i="11" s="1"/>
  <c r="U1100" i="11"/>
  <c r="H1100" i="11"/>
  <c r="X1099" i="11"/>
  <c r="W1099" i="11"/>
  <c r="V1099" i="11"/>
  <c r="U1099" i="11"/>
  <c r="Q1099" i="11"/>
  <c r="O1099" i="11"/>
  <c r="P1099" i="11" s="1"/>
  <c r="X1098" i="11"/>
  <c r="W1098" i="11"/>
  <c r="V1098" i="11"/>
  <c r="U1098" i="11"/>
  <c r="Q1098" i="11"/>
  <c r="O1098" i="11"/>
  <c r="P1098" i="11" s="1"/>
  <c r="X1097" i="11"/>
  <c r="W1097" i="11"/>
  <c r="V1097" i="11"/>
  <c r="U1097" i="11"/>
  <c r="Q1097" i="11"/>
  <c r="O1097" i="11"/>
  <c r="P1097" i="11" s="1"/>
  <c r="X1096" i="11"/>
  <c r="W1096" i="11"/>
  <c r="V1096" i="11"/>
  <c r="U1096" i="11"/>
  <c r="Q1096" i="11"/>
  <c r="O1096" i="11"/>
  <c r="P1096" i="11" s="1"/>
  <c r="X1095" i="11"/>
  <c r="W1095" i="11"/>
  <c r="V1095" i="11"/>
  <c r="U1095" i="11"/>
  <c r="Q1095" i="11"/>
  <c r="O1095" i="11"/>
  <c r="P1095" i="11" s="1"/>
  <c r="X1094" i="11"/>
  <c r="W1094" i="11"/>
  <c r="V1094" i="11"/>
  <c r="U1094" i="11"/>
  <c r="Q1094" i="11"/>
  <c r="O1094" i="11"/>
  <c r="P1094" i="11" s="1"/>
  <c r="X1093" i="11"/>
  <c r="W1093" i="11"/>
  <c r="V1093" i="11"/>
  <c r="U1093" i="11"/>
  <c r="Q1093" i="11"/>
  <c r="O1093" i="11"/>
  <c r="P1093" i="11" s="1"/>
  <c r="X1092" i="11"/>
  <c r="W1092" i="11"/>
  <c r="V1092" i="11"/>
  <c r="U1092" i="11"/>
  <c r="Q1092" i="11"/>
  <c r="O1092" i="11"/>
  <c r="P1092" i="11" s="1"/>
  <c r="X1091" i="11"/>
  <c r="W1091" i="11"/>
  <c r="V1091" i="11"/>
  <c r="U1091" i="11"/>
  <c r="Q1091" i="11"/>
  <c r="O1091" i="11"/>
  <c r="P1091" i="11" s="1"/>
  <c r="X1090" i="11"/>
  <c r="W1090" i="11"/>
  <c r="V1090" i="11"/>
  <c r="U1090" i="11"/>
  <c r="Q1090" i="11"/>
  <c r="O1090" i="11"/>
  <c r="P1090" i="11" s="1"/>
  <c r="X1089" i="11"/>
  <c r="W1089" i="11"/>
  <c r="V1089" i="11"/>
  <c r="U1089" i="11"/>
  <c r="Q1089" i="11"/>
  <c r="O1089" i="11"/>
  <c r="P1089" i="11" s="1"/>
  <c r="X1088" i="11"/>
  <c r="W1088" i="11"/>
  <c r="V1088" i="11"/>
  <c r="U1088" i="11"/>
  <c r="Q1088" i="11"/>
  <c r="O1088" i="11"/>
  <c r="P1088" i="11" s="1"/>
  <c r="X1087" i="11"/>
  <c r="W1087" i="11"/>
  <c r="V1087" i="11"/>
  <c r="U1087" i="11"/>
  <c r="Q1087" i="11"/>
  <c r="O1087" i="11"/>
  <c r="P1087" i="11" s="1"/>
  <c r="X1086" i="11"/>
  <c r="W1086" i="11"/>
  <c r="V1086" i="11"/>
  <c r="U1086" i="11"/>
  <c r="Q1086" i="11"/>
  <c r="O1086" i="11"/>
  <c r="P1086" i="11" s="1"/>
  <c r="X1085" i="11"/>
  <c r="W1085" i="11"/>
  <c r="V1085" i="11"/>
  <c r="U1085" i="11"/>
  <c r="Q1085" i="11"/>
  <c r="O1085" i="11"/>
  <c r="P1085" i="11" s="1"/>
  <c r="X1084" i="11"/>
  <c r="W1084" i="11"/>
  <c r="V1084" i="11"/>
  <c r="U1084" i="11"/>
  <c r="Q1084" i="11"/>
  <c r="O1084" i="11"/>
  <c r="P1084" i="11" s="1"/>
  <c r="X1083" i="11"/>
  <c r="W1083" i="11"/>
  <c r="V1083" i="11"/>
  <c r="U1083" i="11"/>
  <c r="Q1083" i="11"/>
  <c r="O1083" i="11"/>
  <c r="P1083" i="11" s="1"/>
  <c r="X1082" i="11"/>
  <c r="W1082" i="11"/>
  <c r="V1082" i="11"/>
  <c r="U1082" i="11"/>
  <c r="Q1082" i="11"/>
  <c r="O1082" i="11"/>
  <c r="P1082" i="11" s="1"/>
  <c r="X1081" i="11"/>
  <c r="W1081" i="11"/>
  <c r="V1081" i="11"/>
  <c r="U1081" i="11"/>
  <c r="Q1081" i="11"/>
  <c r="O1081" i="11"/>
  <c r="P1081" i="11" s="1"/>
  <c r="X1080" i="11"/>
  <c r="W1080" i="11"/>
  <c r="V1080" i="11"/>
  <c r="U1080" i="11"/>
  <c r="Q1080" i="11"/>
  <c r="O1080" i="11"/>
  <c r="P1080" i="11" s="1"/>
  <c r="X1079" i="11"/>
  <c r="W1079" i="11"/>
  <c r="V1079" i="11"/>
  <c r="U1079" i="11"/>
  <c r="Q1079" i="11"/>
  <c r="O1079" i="11"/>
  <c r="P1079" i="11" s="1"/>
  <c r="X1078" i="11"/>
  <c r="W1078" i="11"/>
  <c r="V1078" i="11"/>
  <c r="U1078" i="11"/>
  <c r="Q1078" i="11"/>
  <c r="O1078" i="11"/>
  <c r="P1078" i="11" s="1"/>
  <c r="X1077" i="11"/>
  <c r="W1077" i="11"/>
  <c r="V1077" i="11"/>
  <c r="U1077" i="11"/>
  <c r="Q1077" i="11"/>
  <c r="O1077" i="11"/>
  <c r="P1077" i="11" s="1"/>
  <c r="X1076" i="11"/>
  <c r="W1076" i="11"/>
  <c r="V1076" i="11"/>
  <c r="U1076" i="11"/>
  <c r="Q1076" i="11"/>
  <c r="O1076" i="11"/>
  <c r="P1076" i="11" s="1"/>
  <c r="X1075" i="11"/>
  <c r="W1075" i="11"/>
  <c r="V1075" i="11"/>
  <c r="U1075" i="11"/>
  <c r="Q1075" i="11"/>
  <c r="O1075" i="11"/>
  <c r="P1075" i="11" s="1"/>
  <c r="X1074" i="11"/>
  <c r="W1074" i="11"/>
  <c r="V1074" i="11"/>
  <c r="U1074" i="11"/>
  <c r="Q1074" i="11"/>
  <c r="O1074" i="11"/>
  <c r="P1074" i="11" s="1"/>
  <c r="X1073" i="11"/>
  <c r="W1073" i="11"/>
  <c r="V1073" i="11"/>
  <c r="U1073" i="11"/>
  <c r="Q1073" i="11"/>
  <c r="O1073" i="11"/>
  <c r="P1073" i="11" s="1"/>
  <c r="X1072" i="11"/>
  <c r="W1072" i="11"/>
  <c r="V1072" i="11"/>
  <c r="U1072" i="11"/>
  <c r="Q1072" i="11"/>
  <c r="O1072" i="11"/>
  <c r="P1072" i="11" s="1"/>
  <c r="X1071" i="11"/>
  <c r="W1071" i="11"/>
  <c r="V1071" i="11"/>
  <c r="U1071" i="11"/>
  <c r="Q1071" i="11"/>
  <c r="O1071" i="11"/>
  <c r="P1071" i="11" s="1"/>
  <c r="X1070" i="11"/>
  <c r="W1070" i="11"/>
  <c r="V1070" i="11"/>
  <c r="U1070" i="11"/>
  <c r="Q1070" i="11"/>
  <c r="O1070" i="11"/>
  <c r="P1070" i="11" s="1"/>
  <c r="X1069" i="11"/>
  <c r="W1069" i="11"/>
  <c r="V1069" i="11"/>
  <c r="U1069" i="11"/>
  <c r="Q1069" i="11"/>
  <c r="O1069" i="11"/>
  <c r="P1069" i="11" s="1"/>
  <c r="X1068" i="11"/>
  <c r="W1068" i="11"/>
  <c r="V1068" i="11"/>
  <c r="U1068" i="11"/>
  <c r="Q1068" i="11"/>
  <c r="O1068" i="11"/>
  <c r="P1068" i="11" s="1"/>
  <c r="X1067" i="11"/>
  <c r="W1067" i="11"/>
  <c r="V1067" i="11"/>
  <c r="U1067" i="11"/>
  <c r="Q1067" i="11"/>
  <c r="O1067" i="11"/>
  <c r="P1067" i="11" s="1"/>
  <c r="X1066" i="11"/>
  <c r="W1066" i="11"/>
  <c r="V1066" i="11"/>
  <c r="U1066" i="11"/>
  <c r="Q1066" i="11"/>
  <c r="O1066" i="11"/>
  <c r="P1066" i="11" s="1"/>
  <c r="X1065" i="11"/>
  <c r="W1065" i="11"/>
  <c r="V1065" i="11"/>
  <c r="U1065" i="11"/>
  <c r="Q1065" i="11"/>
  <c r="O1065" i="11"/>
  <c r="P1065" i="11" s="1"/>
  <c r="X1064" i="11"/>
  <c r="W1064" i="11"/>
  <c r="V1064" i="11"/>
  <c r="U1064" i="11"/>
  <c r="Q1064" i="11"/>
  <c r="O1064" i="11"/>
  <c r="P1064" i="11" s="1"/>
  <c r="X1063" i="11"/>
  <c r="W1063" i="11"/>
  <c r="V1063" i="11"/>
  <c r="U1063" i="11"/>
  <c r="Q1063" i="11"/>
  <c r="O1063" i="11"/>
  <c r="P1063" i="11" s="1"/>
  <c r="X1062" i="11"/>
  <c r="W1062" i="11"/>
  <c r="V1062" i="11"/>
  <c r="U1062" i="11"/>
  <c r="Q1062" i="11"/>
  <c r="O1062" i="11"/>
  <c r="P1062" i="11" s="1"/>
  <c r="X1061" i="11"/>
  <c r="W1061" i="11"/>
  <c r="V1061" i="11"/>
  <c r="U1061" i="11"/>
  <c r="Q1061" i="11"/>
  <c r="O1061" i="11"/>
  <c r="P1061" i="11" s="1"/>
  <c r="X1060" i="11"/>
  <c r="W1060" i="11"/>
  <c r="V1060" i="11"/>
  <c r="U1060" i="11"/>
  <c r="Q1060" i="11"/>
  <c r="O1060" i="11"/>
  <c r="P1060" i="11" s="1"/>
  <c r="X1059" i="11"/>
  <c r="W1059" i="11"/>
  <c r="V1059" i="11"/>
  <c r="U1059" i="11"/>
  <c r="Q1059" i="11"/>
  <c r="O1059" i="11"/>
  <c r="P1059" i="11" s="1"/>
  <c r="X1058" i="11"/>
  <c r="W1058" i="11"/>
  <c r="V1058" i="11"/>
  <c r="U1058" i="11"/>
  <c r="Q1058" i="11"/>
  <c r="O1058" i="11"/>
  <c r="P1058" i="11" s="1"/>
  <c r="X1057" i="11"/>
  <c r="W1057" i="11"/>
  <c r="V1057" i="11"/>
  <c r="U1057" i="11"/>
  <c r="Q1057" i="11"/>
  <c r="O1057" i="11"/>
  <c r="P1057" i="11" s="1"/>
  <c r="X1056" i="11"/>
  <c r="W1056" i="11"/>
  <c r="V1056" i="11"/>
  <c r="U1056" i="11"/>
  <c r="Q1056" i="11"/>
  <c r="O1056" i="11"/>
  <c r="P1056" i="11" s="1"/>
  <c r="X1055" i="11"/>
  <c r="W1055" i="11"/>
  <c r="V1055" i="11"/>
  <c r="U1055" i="11"/>
  <c r="Q1055" i="11"/>
  <c r="O1055" i="11"/>
  <c r="P1055" i="11" s="1"/>
  <c r="X1054" i="11"/>
  <c r="W1054" i="11"/>
  <c r="V1054" i="11"/>
  <c r="U1054" i="11"/>
  <c r="Q1054" i="11"/>
  <c r="O1054" i="11"/>
  <c r="P1054" i="11" s="1"/>
  <c r="X1053" i="11"/>
  <c r="W1053" i="11"/>
  <c r="V1053" i="11"/>
  <c r="U1053" i="11"/>
  <c r="Q1053" i="11"/>
  <c r="O1053" i="11"/>
  <c r="P1053" i="11" s="1"/>
  <c r="X1052" i="11"/>
  <c r="W1052" i="11"/>
  <c r="V1052" i="11"/>
  <c r="U1052" i="11"/>
  <c r="Q1052" i="11"/>
  <c r="O1052" i="11"/>
  <c r="P1052" i="11" s="1"/>
  <c r="X1051" i="11"/>
  <c r="W1051" i="11"/>
  <c r="V1051" i="11"/>
  <c r="U1051" i="11"/>
  <c r="Q1051" i="11"/>
  <c r="O1051" i="11"/>
  <c r="P1051" i="11" s="1"/>
  <c r="X1050" i="11"/>
  <c r="W1050" i="11"/>
  <c r="V1050" i="11"/>
  <c r="U1050" i="11"/>
  <c r="Q1050" i="11"/>
  <c r="O1050" i="11"/>
  <c r="P1050" i="11" s="1"/>
  <c r="X1049" i="11"/>
  <c r="W1049" i="11"/>
  <c r="V1049" i="11"/>
  <c r="U1049" i="11"/>
  <c r="Q1049" i="11"/>
  <c r="O1049" i="11"/>
  <c r="P1049" i="11" s="1"/>
  <c r="X1048" i="11"/>
  <c r="W1048" i="11"/>
  <c r="V1048" i="11"/>
  <c r="U1048" i="11"/>
  <c r="Q1048" i="11"/>
  <c r="O1048" i="11"/>
  <c r="P1048" i="11" s="1"/>
  <c r="X1047" i="11"/>
  <c r="W1047" i="11"/>
  <c r="V1047" i="11"/>
  <c r="U1047" i="11"/>
  <c r="Q1047" i="11"/>
  <c r="O1047" i="11"/>
  <c r="P1047" i="11" s="1"/>
  <c r="X1046" i="11"/>
  <c r="W1046" i="11"/>
  <c r="V1046" i="11"/>
  <c r="U1046" i="11"/>
  <c r="Q1046" i="11"/>
  <c r="O1046" i="11"/>
  <c r="P1046" i="11" s="1"/>
  <c r="X1045" i="11"/>
  <c r="W1045" i="11"/>
  <c r="V1045" i="11"/>
  <c r="U1045" i="11"/>
  <c r="Q1045" i="11"/>
  <c r="O1045" i="11"/>
  <c r="P1045" i="11" s="1"/>
  <c r="X1044" i="11"/>
  <c r="W1044" i="11"/>
  <c r="V1044" i="11"/>
  <c r="U1044" i="11"/>
  <c r="Q1044" i="11"/>
  <c r="O1044" i="11"/>
  <c r="P1044" i="11" s="1"/>
  <c r="X1043" i="11"/>
  <c r="W1043" i="11"/>
  <c r="V1043" i="11"/>
  <c r="U1043" i="11"/>
  <c r="Q1043" i="11"/>
  <c r="O1043" i="11"/>
  <c r="P1043" i="11" s="1"/>
  <c r="X1042" i="11"/>
  <c r="W1042" i="11"/>
  <c r="V1042" i="11"/>
  <c r="U1042" i="11"/>
  <c r="Q1042" i="11"/>
  <c r="O1042" i="11"/>
  <c r="P1042" i="11" s="1"/>
  <c r="X1041" i="11"/>
  <c r="W1041" i="11"/>
  <c r="V1041" i="11"/>
  <c r="U1041" i="11"/>
  <c r="Q1041" i="11"/>
  <c r="O1041" i="11"/>
  <c r="P1041" i="11" s="1"/>
  <c r="X1040" i="11"/>
  <c r="W1040" i="11"/>
  <c r="V1040" i="11"/>
  <c r="U1040" i="11"/>
  <c r="Q1040" i="11"/>
  <c r="O1040" i="11"/>
  <c r="P1040" i="11" s="1"/>
  <c r="X1039" i="11"/>
  <c r="W1039" i="11"/>
  <c r="V1039" i="11"/>
  <c r="U1039" i="11"/>
  <c r="Q1039" i="11"/>
  <c r="O1039" i="11"/>
  <c r="P1039" i="11" s="1"/>
  <c r="X1038" i="11"/>
  <c r="W1038" i="11"/>
  <c r="V1038" i="11"/>
  <c r="U1038" i="11"/>
  <c r="Q1038" i="11"/>
  <c r="O1038" i="11"/>
  <c r="P1038" i="11" s="1"/>
  <c r="X1037" i="11"/>
  <c r="W1037" i="11"/>
  <c r="V1037" i="11"/>
  <c r="U1037" i="11"/>
  <c r="Q1037" i="11"/>
  <c r="O1037" i="11"/>
  <c r="P1037" i="11" s="1"/>
  <c r="X1036" i="11"/>
  <c r="W1036" i="11"/>
  <c r="V1036" i="11"/>
  <c r="U1036" i="11"/>
  <c r="Q1036" i="11"/>
  <c r="O1036" i="11"/>
  <c r="P1036" i="11" s="1"/>
  <c r="X1035" i="11"/>
  <c r="W1035" i="11"/>
  <c r="V1035" i="11"/>
  <c r="U1035" i="11"/>
  <c r="Q1035" i="11"/>
  <c r="O1035" i="11"/>
  <c r="P1035" i="11" s="1"/>
  <c r="X1034" i="11"/>
  <c r="W1034" i="11"/>
  <c r="V1034" i="11"/>
  <c r="U1034" i="11"/>
  <c r="Q1034" i="11"/>
  <c r="O1034" i="11"/>
  <c r="P1034" i="11" s="1"/>
  <c r="X1033" i="11"/>
  <c r="W1033" i="11"/>
  <c r="V1033" i="11"/>
  <c r="U1033" i="11"/>
  <c r="Q1033" i="11"/>
  <c r="O1033" i="11"/>
  <c r="P1033" i="11" s="1"/>
  <c r="X1032" i="11"/>
  <c r="W1032" i="11"/>
  <c r="V1032" i="11"/>
  <c r="U1032" i="11"/>
  <c r="Q1032" i="11"/>
  <c r="O1032" i="11"/>
  <c r="P1032" i="11" s="1"/>
  <c r="X1031" i="11"/>
  <c r="W1031" i="11"/>
  <c r="V1031" i="11"/>
  <c r="U1031" i="11"/>
  <c r="Q1031" i="11"/>
  <c r="O1031" i="11"/>
  <c r="P1031" i="11" s="1"/>
  <c r="X1030" i="11"/>
  <c r="W1030" i="11"/>
  <c r="V1030" i="11"/>
  <c r="U1030" i="11"/>
  <c r="Q1030" i="11"/>
  <c r="O1030" i="11"/>
  <c r="P1030" i="11" s="1"/>
  <c r="X1029" i="11"/>
  <c r="W1029" i="11"/>
  <c r="V1029" i="11"/>
  <c r="U1029" i="11"/>
  <c r="Q1029" i="11"/>
  <c r="O1029" i="11"/>
  <c r="P1029" i="11" s="1"/>
  <c r="X1028" i="11"/>
  <c r="W1028" i="11"/>
  <c r="V1028" i="11"/>
  <c r="U1028" i="11"/>
  <c r="Q1028" i="11"/>
  <c r="O1028" i="11"/>
  <c r="P1028" i="11" s="1"/>
  <c r="X1027" i="11"/>
  <c r="W1027" i="11"/>
  <c r="V1027" i="11"/>
  <c r="U1027" i="11"/>
  <c r="Q1027" i="11"/>
  <c r="O1027" i="11"/>
  <c r="P1027" i="11" s="1"/>
  <c r="X1026" i="11"/>
  <c r="W1026" i="11"/>
  <c r="V1026" i="11"/>
  <c r="U1026" i="11"/>
  <c r="Q1026" i="11"/>
  <c r="O1026" i="11"/>
  <c r="P1026" i="11" s="1"/>
  <c r="X1025" i="11"/>
  <c r="W1025" i="11"/>
  <c r="V1025" i="11"/>
  <c r="U1025" i="11"/>
  <c r="Q1025" i="11"/>
  <c r="O1025" i="11"/>
  <c r="P1025" i="11" s="1"/>
  <c r="X1024" i="11"/>
  <c r="W1024" i="11"/>
  <c r="V1024" i="11"/>
  <c r="U1024" i="11"/>
  <c r="Q1024" i="11"/>
  <c r="O1024" i="11"/>
  <c r="P1024" i="11" s="1"/>
  <c r="X1023" i="11"/>
  <c r="W1023" i="11"/>
  <c r="V1023" i="11"/>
  <c r="U1023" i="11"/>
  <c r="Q1023" i="11"/>
  <c r="O1023" i="11"/>
  <c r="P1023" i="11" s="1"/>
  <c r="X1022" i="11"/>
  <c r="W1022" i="11"/>
  <c r="V1022" i="11"/>
  <c r="U1022" i="11"/>
  <c r="Q1022" i="11"/>
  <c r="O1022" i="11"/>
  <c r="P1022" i="11" s="1"/>
  <c r="X1021" i="11"/>
  <c r="W1021" i="11"/>
  <c r="V1021" i="11"/>
  <c r="U1021" i="11"/>
  <c r="Q1021" i="11"/>
  <c r="O1021" i="11"/>
  <c r="P1021" i="11" s="1"/>
  <c r="X1020" i="11"/>
  <c r="W1020" i="11"/>
  <c r="V1020" i="11"/>
  <c r="U1020" i="11"/>
  <c r="Q1020" i="11"/>
  <c r="O1020" i="11"/>
  <c r="P1020" i="11" s="1"/>
  <c r="X1019" i="11"/>
  <c r="W1019" i="11"/>
  <c r="V1019" i="11"/>
  <c r="U1019" i="11"/>
  <c r="Q1019" i="11"/>
  <c r="O1019" i="11"/>
  <c r="P1019" i="11" s="1"/>
  <c r="X1018" i="11"/>
  <c r="W1018" i="11"/>
  <c r="V1018" i="11"/>
  <c r="U1018" i="11"/>
  <c r="Q1018" i="11"/>
  <c r="O1018" i="11"/>
  <c r="P1018" i="11" s="1"/>
  <c r="X1017" i="11"/>
  <c r="W1017" i="11"/>
  <c r="V1017" i="11"/>
  <c r="U1017" i="11"/>
  <c r="Q1017" i="11"/>
  <c r="O1017" i="11"/>
  <c r="P1017" i="11" s="1"/>
  <c r="X1016" i="11"/>
  <c r="W1016" i="11"/>
  <c r="V1016" i="11"/>
  <c r="U1016" i="11"/>
  <c r="Q1016" i="11"/>
  <c r="O1016" i="11"/>
  <c r="P1016" i="11" s="1"/>
  <c r="X1015" i="11"/>
  <c r="W1015" i="11"/>
  <c r="V1015" i="11"/>
  <c r="U1015" i="11"/>
  <c r="Q1015" i="11"/>
  <c r="O1015" i="11"/>
  <c r="P1015" i="11" s="1"/>
  <c r="X1014" i="11"/>
  <c r="W1014" i="11"/>
  <c r="V1014" i="11"/>
  <c r="U1014" i="11"/>
  <c r="Q1014" i="11"/>
  <c r="O1014" i="11"/>
  <c r="P1014" i="11" s="1"/>
  <c r="X1013" i="11"/>
  <c r="W1013" i="11"/>
  <c r="V1013" i="11"/>
  <c r="U1013" i="11"/>
  <c r="Q1013" i="11"/>
  <c r="O1013" i="11"/>
  <c r="P1013" i="11" s="1"/>
  <c r="X1012" i="11"/>
  <c r="W1012" i="11"/>
  <c r="V1012" i="11"/>
  <c r="U1012" i="11"/>
  <c r="Q1012" i="11"/>
  <c r="O1012" i="11"/>
  <c r="P1012" i="11" s="1"/>
  <c r="X1011" i="11"/>
  <c r="W1011" i="11"/>
  <c r="V1011" i="11"/>
  <c r="U1011" i="11"/>
  <c r="Q1011" i="11"/>
  <c r="O1011" i="11"/>
  <c r="P1011" i="11" s="1"/>
  <c r="X1010" i="11"/>
  <c r="W1010" i="11"/>
  <c r="V1010" i="11"/>
  <c r="U1010" i="11"/>
  <c r="Q1010" i="11"/>
  <c r="O1010" i="11"/>
  <c r="P1010" i="11" s="1"/>
  <c r="X1009" i="11"/>
  <c r="W1009" i="11"/>
  <c r="V1009" i="11"/>
  <c r="U1009" i="11"/>
  <c r="Q1009" i="11"/>
  <c r="O1009" i="11"/>
  <c r="P1009" i="11" s="1"/>
  <c r="X1008" i="11"/>
  <c r="W1008" i="11"/>
  <c r="V1008" i="11"/>
  <c r="U1008" i="11"/>
  <c r="Q1008" i="11"/>
  <c r="O1008" i="11"/>
  <c r="P1008" i="11" s="1"/>
  <c r="X1007" i="11"/>
  <c r="W1007" i="11"/>
  <c r="V1007" i="11"/>
  <c r="U1007" i="11"/>
  <c r="Q1007" i="11"/>
  <c r="O1007" i="11"/>
  <c r="P1007" i="11" s="1"/>
  <c r="X1006" i="11"/>
  <c r="W1006" i="11"/>
  <c r="V1006" i="11"/>
  <c r="U1006" i="11"/>
  <c r="Q1006" i="11"/>
  <c r="O1006" i="11"/>
  <c r="P1006" i="11" s="1"/>
  <c r="X1005" i="11"/>
  <c r="W1005" i="11"/>
  <c r="V1005" i="11"/>
  <c r="U1005" i="11"/>
  <c r="Q1005" i="11"/>
  <c r="O1005" i="11"/>
  <c r="P1005" i="11" s="1"/>
  <c r="X1004" i="11"/>
  <c r="W1004" i="11"/>
  <c r="V1004" i="11"/>
  <c r="U1004" i="11"/>
  <c r="Q1004" i="11"/>
  <c r="O1004" i="11"/>
  <c r="P1004" i="11" s="1"/>
  <c r="X1003" i="11"/>
  <c r="W1003" i="11"/>
  <c r="V1003" i="11"/>
  <c r="U1003" i="11"/>
  <c r="Q1003" i="11"/>
  <c r="O1003" i="11"/>
  <c r="P1003" i="11" s="1"/>
  <c r="X1002" i="11"/>
  <c r="W1002" i="11"/>
  <c r="V1002" i="11"/>
  <c r="U1002" i="11"/>
  <c r="Q1002" i="11"/>
  <c r="O1002" i="11"/>
  <c r="P1002" i="11" s="1"/>
  <c r="X1001" i="11"/>
  <c r="W1001" i="11"/>
  <c r="V1001" i="11"/>
  <c r="U1001" i="11"/>
  <c r="Q1001" i="11"/>
  <c r="O1001" i="11"/>
  <c r="P1001" i="11" s="1"/>
  <c r="X1000" i="11"/>
  <c r="W1000" i="11"/>
  <c r="V1000" i="11"/>
  <c r="U1000" i="11"/>
  <c r="Q1000" i="11"/>
  <c r="O1000" i="11"/>
  <c r="P1000" i="11" s="1"/>
  <c r="X999" i="11"/>
  <c r="W999" i="11"/>
  <c r="V999" i="11"/>
  <c r="U999" i="11"/>
  <c r="Q999" i="11"/>
  <c r="O999" i="11"/>
  <c r="P999" i="11" s="1"/>
  <c r="X998" i="11"/>
  <c r="W998" i="11"/>
  <c r="V998" i="11"/>
  <c r="U998" i="11"/>
  <c r="Q998" i="11"/>
  <c r="O998" i="11"/>
  <c r="P998" i="11" s="1"/>
  <c r="X997" i="11"/>
  <c r="W997" i="11"/>
  <c r="V997" i="11"/>
  <c r="U997" i="11"/>
  <c r="Q997" i="11"/>
  <c r="O997" i="11"/>
  <c r="P997" i="11" s="1"/>
  <c r="X996" i="11"/>
  <c r="W996" i="11"/>
  <c r="V996" i="11"/>
  <c r="U996" i="11"/>
  <c r="Q996" i="11"/>
  <c r="O996" i="11"/>
  <c r="P996" i="11" s="1"/>
  <c r="X995" i="11"/>
  <c r="W995" i="11"/>
  <c r="V995" i="11"/>
  <c r="U995" i="11"/>
  <c r="Q995" i="11"/>
  <c r="O995" i="11"/>
  <c r="P995" i="11" s="1"/>
  <c r="X994" i="11"/>
  <c r="W994" i="11"/>
  <c r="V994" i="11"/>
  <c r="U994" i="11"/>
  <c r="Q994" i="11"/>
  <c r="O994" i="11"/>
  <c r="P994" i="11" s="1"/>
  <c r="X993" i="11"/>
  <c r="W993" i="11"/>
  <c r="V993" i="11"/>
  <c r="U993" i="11"/>
  <c r="Q993" i="11"/>
  <c r="O993" i="11"/>
  <c r="P993" i="11" s="1"/>
  <c r="X992" i="11"/>
  <c r="W992" i="11"/>
  <c r="V992" i="11"/>
  <c r="U992" i="11"/>
  <c r="Q992" i="11"/>
  <c r="O992" i="11"/>
  <c r="P992" i="11" s="1"/>
  <c r="X991" i="11"/>
  <c r="W991" i="11"/>
  <c r="V991" i="11"/>
  <c r="U991" i="11"/>
  <c r="Q991" i="11"/>
  <c r="O991" i="11"/>
  <c r="P991" i="11" s="1"/>
  <c r="X990" i="11"/>
  <c r="W990" i="11"/>
  <c r="V990" i="11"/>
  <c r="U990" i="11"/>
  <c r="Q990" i="11"/>
  <c r="O990" i="11"/>
  <c r="P990" i="11" s="1"/>
  <c r="X989" i="11"/>
  <c r="W989" i="11"/>
  <c r="V989" i="11"/>
  <c r="U989" i="11"/>
  <c r="Q989" i="11"/>
  <c r="O989" i="11"/>
  <c r="P989" i="11" s="1"/>
  <c r="X988" i="11"/>
  <c r="W988" i="11"/>
  <c r="V988" i="11"/>
  <c r="U988" i="11"/>
  <c r="Q988" i="11"/>
  <c r="O988" i="11"/>
  <c r="P988" i="11" s="1"/>
  <c r="X987" i="11"/>
  <c r="W987" i="11"/>
  <c r="V987" i="11"/>
  <c r="U987" i="11"/>
  <c r="Q987" i="11"/>
  <c r="O987" i="11"/>
  <c r="P987" i="11" s="1"/>
  <c r="X986" i="11"/>
  <c r="W986" i="11"/>
  <c r="V986" i="11"/>
  <c r="U986" i="11"/>
  <c r="Q986" i="11"/>
  <c r="O986" i="11"/>
  <c r="P986" i="11" s="1"/>
  <c r="X985" i="11"/>
  <c r="W985" i="11"/>
  <c r="V985" i="11"/>
  <c r="U985" i="11"/>
  <c r="Q985" i="11"/>
  <c r="O985" i="11"/>
  <c r="P985" i="11" s="1"/>
  <c r="X984" i="11"/>
  <c r="W984" i="11"/>
  <c r="V984" i="11"/>
  <c r="U984" i="11"/>
  <c r="Q984" i="11"/>
  <c r="O984" i="11"/>
  <c r="P984" i="11" s="1"/>
  <c r="X983" i="11"/>
  <c r="W983" i="11"/>
  <c r="V983" i="11"/>
  <c r="U983" i="11"/>
  <c r="Q983" i="11"/>
  <c r="O983" i="11"/>
  <c r="P983" i="11" s="1"/>
  <c r="X982" i="11"/>
  <c r="W982" i="11"/>
  <c r="V982" i="11"/>
  <c r="U982" i="11"/>
  <c r="Q982" i="11"/>
  <c r="O982" i="11"/>
  <c r="P982" i="11" s="1"/>
  <c r="X981" i="11"/>
  <c r="W981" i="11"/>
  <c r="V981" i="11"/>
  <c r="U981" i="11"/>
  <c r="Q981" i="11"/>
  <c r="O981" i="11"/>
  <c r="P981" i="11" s="1"/>
  <c r="X980" i="11"/>
  <c r="W980" i="11"/>
  <c r="V980" i="11"/>
  <c r="U980" i="11"/>
  <c r="Q980" i="11"/>
  <c r="O980" i="11"/>
  <c r="P980" i="11" s="1"/>
  <c r="X979" i="11"/>
  <c r="W979" i="11"/>
  <c r="V979" i="11"/>
  <c r="U979" i="11"/>
  <c r="Q979" i="11"/>
  <c r="O979" i="11"/>
  <c r="P979" i="11" s="1"/>
  <c r="X978" i="11"/>
  <c r="W978" i="11"/>
  <c r="V978" i="11"/>
  <c r="U978" i="11"/>
  <c r="Q978" i="11"/>
  <c r="O978" i="11"/>
  <c r="P978" i="11" s="1"/>
  <c r="X977" i="11"/>
  <c r="W977" i="11"/>
  <c r="V977" i="11"/>
  <c r="U977" i="11"/>
  <c r="Q977" i="11"/>
  <c r="O977" i="11"/>
  <c r="P977" i="11" s="1"/>
  <c r="X976" i="11"/>
  <c r="W976" i="11"/>
  <c r="V976" i="11"/>
  <c r="U976" i="11"/>
  <c r="Q976" i="11"/>
  <c r="O976" i="11"/>
  <c r="P976" i="11" s="1"/>
  <c r="X975" i="11"/>
  <c r="W975" i="11"/>
  <c r="V975" i="11"/>
  <c r="U975" i="11"/>
  <c r="Q975" i="11"/>
  <c r="O975" i="11"/>
  <c r="P975" i="11" s="1"/>
  <c r="X974" i="11"/>
  <c r="W974" i="11"/>
  <c r="V974" i="11"/>
  <c r="U974" i="11"/>
  <c r="Q974" i="11"/>
  <c r="O974" i="11"/>
  <c r="P974" i="11" s="1"/>
  <c r="X973" i="11"/>
  <c r="W973" i="11"/>
  <c r="V973" i="11"/>
  <c r="U973" i="11"/>
  <c r="Q973" i="11"/>
  <c r="O973" i="11"/>
  <c r="P973" i="11" s="1"/>
  <c r="X972" i="11"/>
  <c r="W972" i="11"/>
  <c r="V972" i="11"/>
  <c r="U972" i="11"/>
  <c r="Q972" i="11"/>
  <c r="O972" i="11"/>
  <c r="P972" i="11" s="1"/>
  <c r="X971" i="11"/>
  <c r="W971" i="11"/>
  <c r="V971" i="11"/>
  <c r="U971" i="11"/>
  <c r="Q971" i="11"/>
  <c r="O971" i="11"/>
  <c r="P971" i="11" s="1"/>
  <c r="X970" i="11"/>
  <c r="W970" i="11"/>
  <c r="V970" i="11"/>
  <c r="U970" i="11"/>
  <c r="Q970" i="11"/>
  <c r="O970" i="11"/>
  <c r="P970" i="11" s="1"/>
  <c r="X969" i="11"/>
  <c r="W969" i="11"/>
  <c r="V969" i="11"/>
  <c r="U969" i="11"/>
  <c r="Q969" i="11"/>
  <c r="O969" i="11"/>
  <c r="P969" i="11" s="1"/>
  <c r="X968" i="11"/>
  <c r="W968" i="11"/>
  <c r="V968" i="11"/>
  <c r="U968" i="11"/>
  <c r="Q968" i="11"/>
  <c r="O968" i="11"/>
  <c r="P968" i="11" s="1"/>
  <c r="X967" i="11"/>
  <c r="W967" i="11"/>
  <c r="V967" i="11"/>
  <c r="U967" i="11"/>
  <c r="Q967" i="11"/>
  <c r="O967" i="11"/>
  <c r="P967" i="11" s="1"/>
  <c r="X966" i="11"/>
  <c r="W966" i="11"/>
  <c r="V966" i="11"/>
  <c r="U966" i="11"/>
  <c r="Q966" i="11"/>
  <c r="O966" i="11"/>
  <c r="P966" i="11" s="1"/>
  <c r="X965" i="11"/>
  <c r="W965" i="11"/>
  <c r="V965" i="11"/>
  <c r="U965" i="11"/>
  <c r="Q965" i="11"/>
  <c r="O965" i="11"/>
  <c r="P965" i="11" s="1"/>
  <c r="X964" i="11"/>
  <c r="W964" i="11"/>
  <c r="V964" i="11"/>
  <c r="U964" i="11"/>
  <c r="Q964" i="11"/>
  <c r="O964" i="11"/>
  <c r="P964" i="11" s="1"/>
  <c r="X963" i="11"/>
  <c r="W963" i="11"/>
  <c r="V963" i="11"/>
  <c r="U963" i="11"/>
  <c r="Q963" i="11"/>
  <c r="O963" i="11"/>
  <c r="P963" i="11" s="1"/>
  <c r="X962" i="11"/>
  <c r="W962" i="11"/>
  <c r="V962" i="11"/>
  <c r="U962" i="11"/>
  <c r="Q962" i="11"/>
  <c r="O962" i="11"/>
  <c r="P962" i="11" s="1"/>
  <c r="X961" i="11"/>
  <c r="W961" i="11"/>
  <c r="V961" i="11"/>
  <c r="U961" i="11"/>
  <c r="Q961" i="11"/>
  <c r="O961" i="11"/>
  <c r="P961" i="11" s="1"/>
  <c r="X960" i="11"/>
  <c r="W960" i="11"/>
  <c r="V960" i="11"/>
  <c r="U960" i="11"/>
  <c r="Q960" i="11"/>
  <c r="O960" i="11"/>
  <c r="P960" i="11" s="1"/>
  <c r="X959" i="11"/>
  <c r="W959" i="11"/>
  <c r="V959" i="11"/>
  <c r="U959" i="11"/>
  <c r="Q959" i="11"/>
  <c r="O959" i="11"/>
  <c r="P959" i="11" s="1"/>
  <c r="X958" i="11"/>
  <c r="W958" i="11"/>
  <c r="V958" i="11"/>
  <c r="U958" i="11"/>
  <c r="Q958" i="11"/>
  <c r="O958" i="11"/>
  <c r="P958" i="11" s="1"/>
  <c r="X957" i="11"/>
  <c r="W957" i="11"/>
  <c r="V957" i="11"/>
  <c r="U957" i="11"/>
  <c r="Q957" i="11"/>
  <c r="O957" i="11"/>
  <c r="P957" i="11" s="1"/>
  <c r="X956" i="11"/>
  <c r="W956" i="11"/>
  <c r="V956" i="11"/>
  <c r="U956" i="11"/>
  <c r="Q956" i="11"/>
  <c r="O956" i="11"/>
  <c r="P956" i="11" s="1"/>
  <c r="X955" i="11"/>
  <c r="W955" i="11"/>
  <c r="V955" i="11"/>
  <c r="U955" i="11"/>
  <c r="Q955" i="11"/>
  <c r="O955" i="11"/>
  <c r="P955" i="11" s="1"/>
  <c r="X954" i="11"/>
  <c r="W954" i="11"/>
  <c r="V954" i="11"/>
  <c r="U954" i="11"/>
  <c r="Q954" i="11"/>
  <c r="O954" i="11"/>
  <c r="P954" i="11" s="1"/>
  <c r="X953" i="11"/>
  <c r="W953" i="11"/>
  <c r="V953" i="11"/>
  <c r="U953" i="11"/>
  <c r="Q953" i="11"/>
  <c r="O953" i="11"/>
  <c r="P953" i="11" s="1"/>
  <c r="X952" i="11"/>
  <c r="W952" i="11"/>
  <c r="V952" i="11"/>
  <c r="U952" i="11"/>
  <c r="Q952" i="11"/>
  <c r="O952" i="11"/>
  <c r="P952" i="11" s="1"/>
  <c r="X951" i="11"/>
  <c r="W951" i="11"/>
  <c r="V951" i="11"/>
  <c r="U951" i="11"/>
  <c r="Q951" i="11"/>
  <c r="O951" i="11"/>
  <c r="P951" i="11" s="1"/>
  <c r="X950" i="11"/>
  <c r="W950" i="11"/>
  <c r="V950" i="11"/>
  <c r="U950" i="11"/>
  <c r="Q950" i="11"/>
  <c r="O950" i="11"/>
  <c r="P950" i="11" s="1"/>
  <c r="X949" i="11"/>
  <c r="W949" i="11"/>
  <c r="V949" i="11"/>
  <c r="U949" i="11"/>
  <c r="Q949" i="11"/>
  <c r="O949" i="11"/>
  <c r="P949" i="11" s="1"/>
  <c r="X948" i="11"/>
  <c r="W948" i="11"/>
  <c r="V948" i="11"/>
  <c r="U948" i="11"/>
  <c r="Q948" i="11"/>
  <c r="O948" i="11"/>
  <c r="P948" i="11" s="1"/>
  <c r="X947" i="11"/>
  <c r="W947" i="11"/>
  <c r="V947" i="11"/>
  <c r="U947" i="11"/>
  <c r="Q947" i="11"/>
  <c r="O947" i="11"/>
  <c r="P947" i="11" s="1"/>
  <c r="X946" i="11"/>
  <c r="W946" i="11"/>
  <c r="V946" i="11"/>
  <c r="U946" i="11"/>
  <c r="Q946" i="11"/>
  <c r="O946" i="11"/>
  <c r="P946" i="11" s="1"/>
  <c r="X945" i="11"/>
  <c r="W945" i="11"/>
  <c r="V945" i="11"/>
  <c r="U945" i="11"/>
  <c r="Q945" i="11"/>
  <c r="O945" i="11"/>
  <c r="P945" i="11" s="1"/>
  <c r="X944" i="11"/>
  <c r="W944" i="11"/>
  <c r="V944" i="11"/>
  <c r="U944" i="11"/>
  <c r="Q944" i="11"/>
  <c r="O944" i="11"/>
  <c r="P944" i="11" s="1"/>
  <c r="X943" i="11"/>
  <c r="W943" i="11"/>
  <c r="V943" i="11"/>
  <c r="U943" i="11"/>
  <c r="Q943" i="11"/>
  <c r="O943" i="11"/>
  <c r="P943" i="11" s="1"/>
  <c r="X942" i="11"/>
  <c r="W942" i="11"/>
  <c r="V942" i="11"/>
  <c r="U942" i="11"/>
  <c r="Q942" i="11"/>
  <c r="O942" i="11"/>
  <c r="P942" i="11" s="1"/>
  <c r="X941" i="11"/>
  <c r="W941" i="11"/>
  <c r="V941" i="11"/>
  <c r="U941" i="11"/>
  <c r="Q941" i="11"/>
  <c r="O941" i="11"/>
  <c r="P941" i="11" s="1"/>
  <c r="X940" i="11"/>
  <c r="W940" i="11"/>
  <c r="V940" i="11"/>
  <c r="U940" i="11"/>
  <c r="Q940" i="11"/>
  <c r="O940" i="11"/>
  <c r="P940" i="11" s="1"/>
  <c r="X939" i="11"/>
  <c r="W939" i="11"/>
  <c r="V939" i="11"/>
  <c r="U939" i="11"/>
  <c r="Q939" i="11"/>
  <c r="O939" i="11"/>
  <c r="P939" i="11" s="1"/>
  <c r="X938" i="11"/>
  <c r="W938" i="11"/>
  <c r="V938" i="11"/>
  <c r="U938" i="11"/>
  <c r="Q938" i="11"/>
  <c r="O938" i="11"/>
  <c r="P938" i="11" s="1"/>
  <c r="X937" i="11"/>
  <c r="W937" i="11"/>
  <c r="V937" i="11"/>
  <c r="U937" i="11"/>
  <c r="Q937" i="11"/>
  <c r="O937" i="11"/>
  <c r="P937" i="11" s="1"/>
  <c r="X936" i="11"/>
  <c r="W936" i="11"/>
  <c r="V936" i="11"/>
  <c r="U936" i="11"/>
  <c r="Q936" i="11"/>
  <c r="O936" i="11"/>
  <c r="P936" i="11" s="1"/>
  <c r="X935" i="11"/>
  <c r="W935" i="11"/>
  <c r="V935" i="11"/>
  <c r="U935" i="11"/>
  <c r="Q935" i="11"/>
  <c r="O935" i="11"/>
  <c r="P935" i="11" s="1"/>
  <c r="X934" i="11"/>
  <c r="W934" i="11"/>
  <c r="V934" i="11"/>
  <c r="U934" i="11"/>
  <c r="Q934" i="11"/>
  <c r="O934" i="11"/>
  <c r="P934" i="11" s="1"/>
  <c r="X933" i="11"/>
  <c r="W933" i="11"/>
  <c r="V933" i="11"/>
  <c r="U933" i="11"/>
  <c r="Q933" i="11"/>
  <c r="O933" i="11"/>
  <c r="P933" i="11" s="1"/>
  <c r="X932" i="11"/>
  <c r="W932" i="11"/>
  <c r="V932" i="11"/>
  <c r="U932" i="11"/>
  <c r="Q932" i="11"/>
  <c r="O932" i="11"/>
  <c r="P932" i="11" s="1"/>
  <c r="X931" i="11"/>
  <c r="W931" i="11"/>
  <c r="V931" i="11"/>
  <c r="U931" i="11"/>
  <c r="Q931" i="11"/>
  <c r="O931" i="11"/>
  <c r="P931" i="11" s="1"/>
  <c r="X930" i="11"/>
  <c r="W930" i="11"/>
  <c r="V930" i="11"/>
  <c r="U930" i="11"/>
  <c r="Q930" i="11"/>
  <c r="O930" i="11"/>
  <c r="P930" i="11" s="1"/>
  <c r="X929" i="11"/>
  <c r="W929" i="11"/>
  <c r="V929" i="11"/>
  <c r="U929" i="11"/>
  <c r="Q929" i="11"/>
  <c r="O929" i="11"/>
  <c r="P929" i="11" s="1"/>
  <c r="X928" i="11"/>
  <c r="W928" i="11"/>
  <c r="V928" i="11"/>
  <c r="U928" i="11"/>
  <c r="Q928" i="11"/>
  <c r="O928" i="11"/>
  <c r="P928" i="11" s="1"/>
  <c r="X927" i="11"/>
  <c r="W927" i="11"/>
  <c r="V927" i="11"/>
  <c r="U927" i="11"/>
  <c r="Q927" i="11"/>
  <c r="O927" i="11"/>
  <c r="P927" i="11" s="1"/>
  <c r="X926" i="11"/>
  <c r="W926" i="11"/>
  <c r="V926" i="11"/>
  <c r="U926" i="11"/>
  <c r="Q926" i="11"/>
  <c r="O926" i="11"/>
  <c r="P926" i="11" s="1"/>
  <c r="X925" i="11"/>
  <c r="W925" i="11"/>
  <c r="V925" i="11"/>
  <c r="U925" i="11"/>
  <c r="Q925" i="11"/>
  <c r="O925" i="11"/>
  <c r="P925" i="11" s="1"/>
  <c r="X924" i="11"/>
  <c r="W924" i="11"/>
  <c r="V924" i="11"/>
  <c r="U924" i="11"/>
  <c r="Q924" i="11"/>
  <c r="O924" i="11"/>
  <c r="P924" i="11" s="1"/>
  <c r="X923" i="11"/>
  <c r="W923" i="11"/>
  <c r="V923" i="11"/>
  <c r="U923" i="11"/>
  <c r="Q923" i="11"/>
  <c r="O923" i="11"/>
  <c r="P923" i="11" s="1"/>
  <c r="X922" i="11"/>
  <c r="W922" i="11"/>
  <c r="V922" i="11"/>
  <c r="U922" i="11"/>
  <c r="Q922" i="11"/>
  <c r="O922" i="11"/>
  <c r="P922" i="11" s="1"/>
  <c r="X921" i="11"/>
  <c r="W921" i="11"/>
  <c r="V921" i="11"/>
  <c r="U921" i="11"/>
  <c r="Q921" i="11"/>
  <c r="O921" i="11"/>
  <c r="P921" i="11" s="1"/>
  <c r="X920" i="11"/>
  <c r="W920" i="11"/>
  <c r="V920" i="11"/>
  <c r="U920" i="11"/>
  <c r="Q920" i="11"/>
  <c r="O920" i="11"/>
  <c r="P920" i="11" s="1"/>
  <c r="X919" i="11"/>
  <c r="W919" i="11"/>
  <c r="V919" i="11"/>
  <c r="U919" i="11"/>
  <c r="Q919" i="11"/>
  <c r="O919" i="11"/>
  <c r="P919" i="11" s="1"/>
  <c r="X918" i="11"/>
  <c r="W918" i="11"/>
  <c r="V918" i="11"/>
  <c r="U918" i="11"/>
  <c r="Q918" i="11"/>
  <c r="O918" i="11"/>
  <c r="P918" i="11" s="1"/>
  <c r="X917" i="11"/>
  <c r="W917" i="11"/>
  <c r="V917" i="11"/>
  <c r="U917" i="11"/>
  <c r="Q917" i="11"/>
  <c r="O917" i="11"/>
  <c r="P917" i="11" s="1"/>
  <c r="X916" i="11"/>
  <c r="W916" i="11"/>
  <c r="V916" i="11"/>
  <c r="U916" i="11"/>
  <c r="Q916" i="11"/>
  <c r="O916" i="11"/>
  <c r="P916" i="11" s="1"/>
  <c r="X915" i="11"/>
  <c r="W915" i="11"/>
  <c r="V915" i="11"/>
  <c r="U915" i="11"/>
  <c r="Q915" i="11"/>
  <c r="O915" i="11"/>
  <c r="P915" i="11" s="1"/>
  <c r="X914" i="11"/>
  <c r="W914" i="11"/>
  <c r="V914" i="11"/>
  <c r="U914" i="11"/>
  <c r="Q914" i="11"/>
  <c r="O914" i="11"/>
  <c r="P914" i="11" s="1"/>
  <c r="X913" i="11"/>
  <c r="W913" i="11"/>
  <c r="V913" i="11"/>
  <c r="U913" i="11"/>
  <c r="Q913" i="11"/>
  <c r="O913" i="11"/>
  <c r="P913" i="11" s="1"/>
  <c r="X912" i="11"/>
  <c r="W912" i="11"/>
  <c r="V912" i="11"/>
  <c r="U912" i="11"/>
  <c r="Q912" i="11"/>
  <c r="O912" i="11"/>
  <c r="P912" i="11" s="1"/>
  <c r="X911" i="11"/>
  <c r="W911" i="11"/>
  <c r="V911" i="11"/>
  <c r="U911" i="11"/>
  <c r="Q911" i="11"/>
  <c r="O911" i="11"/>
  <c r="P911" i="11" s="1"/>
  <c r="X910" i="11"/>
  <c r="W910" i="11"/>
  <c r="V910" i="11"/>
  <c r="U910" i="11"/>
  <c r="Q910" i="11"/>
  <c r="O910" i="11"/>
  <c r="P910" i="11" s="1"/>
  <c r="X909" i="11"/>
  <c r="W909" i="11"/>
  <c r="V909" i="11"/>
  <c r="U909" i="11"/>
  <c r="Q909" i="11"/>
  <c r="O909" i="11"/>
  <c r="P909" i="11" s="1"/>
  <c r="X908" i="11"/>
  <c r="W908" i="11"/>
  <c r="V908" i="11"/>
  <c r="U908" i="11"/>
  <c r="Q908" i="11"/>
  <c r="O908" i="11"/>
  <c r="P908" i="11" s="1"/>
  <c r="X907" i="11"/>
  <c r="W907" i="11"/>
  <c r="V907" i="11"/>
  <c r="U907" i="11"/>
  <c r="Q907" i="11"/>
  <c r="O907" i="11"/>
  <c r="P907" i="11" s="1"/>
  <c r="X906" i="11"/>
  <c r="W906" i="11"/>
  <c r="V906" i="11"/>
  <c r="U906" i="11"/>
  <c r="Q906" i="11"/>
  <c r="O906" i="11"/>
  <c r="P906" i="11" s="1"/>
  <c r="X905" i="11"/>
  <c r="W905" i="11"/>
  <c r="V905" i="11"/>
  <c r="U905" i="11"/>
  <c r="Q905" i="11"/>
  <c r="O905" i="11"/>
  <c r="P905" i="11" s="1"/>
  <c r="X904" i="11"/>
  <c r="W904" i="11"/>
  <c r="V904" i="11"/>
  <c r="U904" i="11"/>
  <c r="Q904" i="11"/>
  <c r="O904" i="11"/>
  <c r="P904" i="11" s="1"/>
  <c r="X903" i="11"/>
  <c r="W903" i="11"/>
  <c r="V903" i="11"/>
  <c r="U903" i="11"/>
  <c r="Q903" i="11"/>
  <c r="O903" i="11"/>
  <c r="P903" i="11" s="1"/>
  <c r="X902" i="11"/>
  <c r="W902" i="11"/>
  <c r="V902" i="11"/>
  <c r="U902" i="11"/>
  <c r="Q902" i="11"/>
  <c r="O902" i="11"/>
  <c r="P902" i="11" s="1"/>
  <c r="X901" i="11"/>
  <c r="W901" i="11"/>
  <c r="V901" i="11"/>
  <c r="U901" i="11"/>
  <c r="Q901" i="11"/>
  <c r="O901" i="11"/>
  <c r="P901" i="11" s="1"/>
  <c r="X900" i="11"/>
  <c r="W900" i="11"/>
  <c r="V900" i="11"/>
  <c r="U900" i="11"/>
  <c r="Q900" i="11"/>
  <c r="O900" i="11"/>
  <c r="P900" i="11" s="1"/>
  <c r="X899" i="11"/>
  <c r="W899" i="11"/>
  <c r="V899" i="11"/>
  <c r="U899" i="11"/>
  <c r="Q899" i="11"/>
  <c r="O899" i="11"/>
  <c r="P899" i="11" s="1"/>
  <c r="X898" i="11"/>
  <c r="W898" i="11"/>
  <c r="V898" i="11"/>
  <c r="U898" i="11"/>
  <c r="Q898" i="11"/>
  <c r="O898" i="11"/>
  <c r="P898" i="11" s="1"/>
  <c r="X897" i="11"/>
  <c r="W897" i="11"/>
  <c r="V897" i="11"/>
  <c r="U897" i="11"/>
  <c r="Q897" i="11"/>
  <c r="O897" i="11"/>
  <c r="P897" i="11" s="1"/>
  <c r="X896" i="11"/>
  <c r="W896" i="11"/>
  <c r="V896" i="11"/>
  <c r="U896" i="11"/>
  <c r="Q896" i="11"/>
  <c r="O896" i="11"/>
  <c r="P896" i="11" s="1"/>
  <c r="X895" i="11"/>
  <c r="W895" i="11"/>
  <c r="V895" i="11"/>
  <c r="U895" i="11"/>
  <c r="Q895" i="11"/>
  <c r="O895" i="11"/>
  <c r="P895" i="11" s="1"/>
  <c r="X894" i="11"/>
  <c r="W894" i="11"/>
  <c r="V894" i="11"/>
  <c r="U894" i="11"/>
  <c r="Q894" i="11"/>
  <c r="O894" i="11"/>
  <c r="P894" i="11" s="1"/>
  <c r="X893" i="11"/>
  <c r="W893" i="11"/>
  <c r="V893" i="11"/>
  <c r="U893" i="11"/>
  <c r="Q893" i="11"/>
  <c r="O893" i="11"/>
  <c r="P893" i="11" s="1"/>
  <c r="X892" i="11"/>
  <c r="W892" i="11"/>
  <c r="V892" i="11"/>
  <c r="U892" i="11"/>
  <c r="Q892" i="11"/>
  <c r="O892" i="11"/>
  <c r="P892" i="11" s="1"/>
  <c r="X891" i="11"/>
  <c r="W891" i="11"/>
  <c r="V891" i="11"/>
  <c r="U891" i="11"/>
  <c r="Q891" i="11"/>
  <c r="O891" i="11"/>
  <c r="P891" i="11" s="1"/>
  <c r="X890" i="11"/>
  <c r="W890" i="11"/>
  <c r="V890" i="11"/>
  <c r="U890" i="11"/>
  <c r="Q890" i="11"/>
  <c r="O890" i="11"/>
  <c r="P890" i="11" s="1"/>
  <c r="X889" i="11"/>
  <c r="W889" i="11"/>
  <c r="V889" i="11"/>
  <c r="U889" i="11"/>
  <c r="Q889" i="11"/>
  <c r="O889" i="11"/>
  <c r="P889" i="11" s="1"/>
  <c r="X888" i="11"/>
  <c r="W888" i="11"/>
  <c r="V888" i="11"/>
  <c r="U888" i="11"/>
  <c r="Q888" i="11"/>
  <c r="O888" i="11"/>
  <c r="P888" i="11" s="1"/>
  <c r="X887" i="11"/>
  <c r="W887" i="11"/>
  <c r="V887" i="11"/>
  <c r="U887" i="11"/>
  <c r="Q887" i="11"/>
  <c r="O887" i="11"/>
  <c r="P887" i="11" s="1"/>
  <c r="X886" i="11"/>
  <c r="W886" i="11"/>
  <c r="V886" i="11"/>
  <c r="U886" i="11"/>
  <c r="Q886" i="11"/>
  <c r="O886" i="11"/>
  <c r="P886" i="11" s="1"/>
  <c r="X885" i="11"/>
  <c r="W885" i="11"/>
  <c r="V885" i="11"/>
  <c r="U885" i="11"/>
  <c r="Q885" i="11"/>
  <c r="O885" i="11"/>
  <c r="P885" i="11" s="1"/>
  <c r="X884" i="11"/>
  <c r="W884" i="11"/>
  <c r="V884" i="11"/>
  <c r="U884" i="11"/>
  <c r="Q884" i="11"/>
  <c r="O884" i="11"/>
  <c r="P884" i="11" s="1"/>
  <c r="U883" i="11"/>
  <c r="H883" i="11"/>
  <c r="X882" i="11"/>
  <c r="W882" i="11"/>
  <c r="V882" i="11"/>
  <c r="U882" i="11"/>
  <c r="Q882" i="11"/>
  <c r="O882" i="11"/>
  <c r="P882" i="11" s="1"/>
  <c r="X881" i="11"/>
  <c r="W881" i="11"/>
  <c r="V881" i="11"/>
  <c r="U881" i="11"/>
  <c r="Q881" i="11"/>
  <c r="O881" i="11"/>
  <c r="P881" i="11" s="1"/>
  <c r="X880" i="11"/>
  <c r="W880" i="11"/>
  <c r="V880" i="11"/>
  <c r="U880" i="11"/>
  <c r="Q880" i="11"/>
  <c r="O880" i="11"/>
  <c r="P880" i="11" s="1"/>
  <c r="U879" i="11"/>
  <c r="H879" i="11"/>
  <c r="U878" i="11"/>
  <c r="H878" i="11"/>
  <c r="X877" i="11"/>
  <c r="W877" i="11"/>
  <c r="V877" i="11"/>
  <c r="U877" i="11"/>
  <c r="Q877" i="11"/>
  <c r="O877" i="11"/>
  <c r="P877" i="11" s="1"/>
  <c r="U876" i="11"/>
  <c r="H876" i="11"/>
  <c r="X875" i="11"/>
  <c r="W875" i="11"/>
  <c r="V875" i="11"/>
  <c r="U875" i="11"/>
  <c r="Q875" i="11"/>
  <c r="O875" i="11"/>
  <c r="P875" i="11" s="1"/>
  <c r="X874" i="11"/>
  <c r="W874" i="11"/>
  <c r="V874" i="11"/>
  <c r="U874" i="11"/>
  <c r="Q874" i="11"/>
  <c r="O874" i="11"/>
  <c r="P874" i="11" s="1"/>
  <c r="X873" i="11"/>
  <c r="W873" i="11"/>
  <c r="V873" i="11"/>
  <c r="U873" i="11"/>
  <c r="Q873" i="11"/>
  <c r="O873" i="11"/>
  <c r="P873" i="11" s="1"/>
  <c r="X872" i="11"/>
  <c r="W872" i="11"/>
  <c r="V872" i="11"/>
  <c r="U872" i="11"/>
  <c r="Q872" i="11"/>
  <c r="O872" i="11"/>
  <c r="P872" i="11" s="1"/>
  <c r="X871" i="11"/>
  <c r="W871" i="11"/>
  <c r="V871" i="11"/>
  <c r="U871" i="11"/>
  <c r="Q871" i="11"/>
  <c r="O871" i="11"/>
  <c r="P871" i="11" s="1"/>
  <c r="X870" i="11"/>
  <c r="W870" i="11"/>
  <c r="V870" i="11"/>
  <c r="U870" i="11"/>
  <c r="Q870" i="11"/>
  <c r="O870" i="11"/>
  <c r="P870" i="11" s="1"/>
  <c r="X869" i="11"/>
  <c r="W869" i="11"/>
  <c r="V869" i="11"/>
  <c r="U869" i="11"/>
  <c r="Q869" i="11"/>
  <c r="O869" i="11"/>
  <c r="P869" i="11" s="1"/>
  <c r="X868" i="11"/>
  <c r="W868" i="11"/>
  <c r="V868" i="11"/>
  <c r="U868" i="11"/>
  <c r="Q868" i="11"/>
  <c r="O868" i="11"/>
  <c r="P868" i="11" s="1"/>
  <c r="U867" i="11"/>
  <c r="H867" i="11"/>
  <c r="X866" i="11"/>
  <c r="W866" i="11"/>
  <c r="V866" i="11"/>
  <c r="U866" i="11"/>
  <c r="Q866" i="11"/>
  <c r="O866" i="11"/>
  <c r="P866" i="11" s="1"/>
  <c r="X865" i="11"/>
  <c r="W865" i="11"/>
  <c r="V865" i="11"/>
  <c r="U865" i="11"/>
  <c r="Q865" i="11"/>
  <c r="O865" i="11"/>
  <c r="P865" i="11" s="1"/>
  <c r="X864" i="11"/>
  <c r="W864" i="11"/>
  <c r="V864" i="11"/>
  <c r="U864" i="11"/>
  <c r="Q864" i="11"/>
  <c r="O864" i="11"/>
  <c r="P864" i="11" s="1"/>
  <c r="X863" i="11"/>
  <c r="W863" i="11"/>
  <c r="V863" i="11"/>
  <c r="U863" i="11"/>
  <c r="Q863" i="11"/>
  <c r="O863" i="11"/>
  <c r="P863" i="11" s="1"/>
  <c r="X862" i="11"/>
  <c r="W862" i="11"/>
  <c r="V862" i="11"/>
  <c r="U862" i="11"/>
  <c r="Q862" i="11"/>
  <c r="O862" i="11"/>
  <c r="P862" i="11" s="1"/>
  <c r="X861" i="11"/>
  <c r="W861" i="11"/>
  <c r="V861" i="11"/>
  <c r="U861" i="11"/>
  <c r="Q861" i="11"/>
  <c r="O861" i="11"/>
  <c r="P861" i="11" s="1"/>
  <c r="X860" i="11"/>
  <c r="W860" i="11"/>
  <c r="V860" i="11"/>
  <c r="U860" i="11"/>
  <c r="Q860" i="11"/>
  <c r="O860" i="11"/>
  <c r="P860" i="11" s="1"/>
  <c r="X859" i="11"/>
  <c r="W859" i="11"/>
  <c r="V859" i="11"/>
  <c r="U859" i="11"/>
  <c r="Q859" i="11"/>
  <c r="O859" i="11"/>
  <c r="P859" i="11" s="1"/>
  <c r="X858" i="11"/>
  <c r="W858" i="11"/>
  <c r="V858" i="11"/>
  <c r="U858" i="11"/>
  <c r="Q858" i="11"/>
  <c r="O858" i="11"/>
  <c r="P858" i="11" s="1"/>
  <c r="X857" i="11"/>
  <c r="W857" i="11"/>
  <c r="V857" i="11"/>
  <c r="U857" i="11"/>
  <c r="Q857" i="11"/>
  <c r="O857" i="11"/>
  <c r="P857" i="11" s="1"/>
  <c r="X856" i="11"/>
  <c r="W856" i="11"/>
  <c r="V856" i="11"/>
  <c r="U856" i="11"/>
  <c r="Q856" i="11"/>
  <c r="O856" i="11"/>
  <c r="P856" i="11" s="1"/>
  <c r="X855" i="11"/>
  <c r="W855" i="11"/>
  <c r="V855" i="11"/>
  <c r="U855" i="11"/>
  <c r="Q855" i="11"/>
  <c r="O855" i="11"/>
  <c r="P855" i="11" s="1"/>
  <c r="X854" i="11"/>
  <c r="W854" i="11"/>
  <c r="V854" i="11"/>
  <c r="U854" i="11"/>
  <c r="Q854" i="11"/>
  <c r="O854" i="11"/>
  <c r="P854" i="11" s="1"/>
  <c r="X853" i="11"/>
  <c r="W853" i="11"/>
  <c r="V853" i="11"/>
  <c r="U853" i="11"/>
  <c r="Q853" i="11"/>
  <c r="O853" i="11"/>
  <c r="P853" i="11" s="1"/>
  <c r="X852" i="11"/>
  <c r="W852" i="11"/>
  <c r="V852" i="11"/>
  <c r="U852" i="11"/>
  <c r="Q852" i="11"/>
  <c r="O852" i="11"/>
  <c r="P852" i="11" s="1"/>
  <c r="X851" i="11"/>
  <c r="W851" i="11"/>
  <c r="V851" i="11"/>
  <c r="U851" i="11"/>
  <c r="Q851" i="11"/>
  <c r="O851" i="11"/>
  <c r="P851" i="11" s="1"/>
  <c r="U850" i="11"/>
  <c r="H850" i="11"/>
  <c r="X849" i="11"/>
  <c r="W849" i="11"/>
  <c r="V849" i="11"/>
  <c r="U849" i="11"/>
  <c r="Q849" i="11"/>
  <c r="O849" i="11"/>
  <c r="P849" i="11" s="1"/>
  <c r="U848" i="11"/>
  <c r="H848" i="11"/>
  <c r="Q848" i="11" s="1"/>
  <c r="U847" i="11"/>
  <c r="H847" i="11"/>
  <c r="X846" i="11"/>
  <c r="W846" i="11"/>
  <c r="V846" i="11"/>
  <c r="U846" i="11"/>
  <c r="Q846" i="11"/>
  <c r="O846" i="11"/>
  <c r="P846" i="11" s="1"/>
  <c r="X845" i="11"/>
  <c r="W845" i="11"/>
  <c r="V845" i="11"/>
  <c r="U845" i="11"/>
  <c r="Q845" i="11"/>
  <c r="O845" i="11"/>
  <c r="P845" i="11" s="1"/>
  <c r="U844" i="11"/>
  <c r="H844" i="11"/>
  <c r="X843" i="11"/>
  <c r="W843" i="11"/>
  <c r="V843" i="11"/>
  <c r="U843" i="11"/>
  <c r="Q843" i="11"/>
  <c r="O843" i="11"/>
  <c r="P843" i="11" s="1"/>
  <c r="X842" i="11"/>
  <c r="W842" i="11"/>
  <c r="V842" i="11"/>
  <c r="U842" i="11"/>
  <c r="Q842" i="11"/>
  <c r="O842" i="11"/>
  <c r="P842" i="11" s="1"/>
  <c r="U841" i="11"/>
  <c r="H841" i="11"/>
  <c r="X840" i="11"/>
  <c r="W840" i="11"/>
  <c r="V840" i="11"/>
  <c r="U840" i="11"/>
  <c r="Q840" i="11"/>
  <c r="O840" i="11"/>
  <c r="P840" i="11" s="1"/>
  <c r="X839" i="11"/>
  <c r="W839" i="11"/>
  <c r="V839" i="11"/>
  <c r="U839" i="11"/>
  <c r="Q839" i="11"/>
  <c r="O839" i="11"/>
  <c r="P839" i="11" s="1"/>
  <c r="X838" i="11"/>
  <c r="W838" i="11"/>
  <c r="V838" i="11"/>
  <c r="U838" i="11"/>
  <c r="Q838" i="11"/>
  <c r="O838" i="11"/>
  <c r="P838" i="11" s="1"/>
  <c r="X837" i="11"/>
  <c r="W837" i="11"/>
  <c r="V837" i="11"/>
  <c r="U837" i="11"/>
  <c r="Q837" i="11"/>
  <c r="O837" i="11"/>
  <c r="P837" i="11" s="1"/>
  <c r="X836" i="11"/>
  <c r="W836" i="11"/>
  <c r="V836" i="11"/>
  <c r="U836" i="11"/>
  <c r="Q836" i="11"/>
  <c r="O836" i="11"/>
  <c r="P836" i="11" s="1"/>
  <c r="X835" i="11"/>
  <c r="W835" i="11"/>
  <c r="V835" i="11"/>
  <c r="U835" i="11"/>
  <c r="Q835" i="11"/>
  <c r="O835" i="11"/>
  <c r="P835" i="11" s="1"/>
  <c r="X834" i="11"/>
  <c r="W834" i="11"/>
  <c r="V834" i="11"/>
  <c r="U834" i="11"/>
  <c r="Q834" i="11"/>
  <c r="O834" i="11"/>
  <c r="P834" i="11" s="1"/>
  <c r="X833" i="11"/>
  <c r="W833" i="11"/>
  <c r="V833" i="11"/>
  <c r="U833" i="11"/>
  <c r="Q833" i="11"/>
  <c r="O833" i="11"/>
  <c r="P833" i="11" s="1"/>
  <c r="X832" i="11"/>
  <c r="W832" i="11"/>
  <c r="V832" i="11"/>
  <c r="U832" i="11"/>
  <c r="Q832" i="11"/>
  <c r="O832" i="11"/>
  <c r="P832" i="11" s="1"/>
  <c r="X831" i="11"/>
  <c r="W831" i="11"/>
  <c r="V831" i="11"/>
  <c r="U831" i="11"/>
  <c r="Q831" i="11"/>
  <c r="O831" i="11"/>
  <c r="P831" i="11" s="1"/>
  <c r="X830" i="11"/>
  <c r="W830" i="11"/>
  <c r="V830" i="11"/>
  <c r="U830" i="11"/>
  <c r="Q830" i="11"/>
  <c r="O830" i="11"/>
  <c r="P830" i="11" s="1"/>
  <c r="X829" i="11"/>
  <c r="W829" i="11"/>
  <c r="V829" i="11"/>
  <c r="U829" i="11"/>
  <c r="Q829" i="11"/>
  <c r="O829" i="11"/>
  <c r="P829" i="11" s="1"/>
  <c r="X828" i="11"/>
  <c r="W828" i="11"/>
  <c r="V828" i="11"/>
  <c r="U828" i="11"/>
  <c r="Q828" i="11"/>
  <c r="O828" i="11"/>
  <c r="P828" i="11" s="1"/>
  <c r="X827" i="11"/>
  <c r="W827" i="11"/>
  <c r="V827" i="11"/>
  <c r="U827" i="11"/>
  <c r="Q827" i="11"/>
  <c r="O827" i="11"/>
  <c r="P827" i="11" s="1"/>
  <c r="X826" i="11"/>
  <c r="W826" i="11"/>
  <c r="V826" i="11"/>
  <c r="U826" i="11"/>
  <c r="Q826" i="11"/>
  <c r="O826" i="11"/>
  <c r="P826" i="11" s="1"/>
  <c r="X825" i="11"/>
  <c r="W825" i="11"/>
  <c r="V825" i="11"/>
  <c r="U825" i="11"/>
  <c r="Q825" i="11"/>
  <c r="O825" i="11"/>
  <c r="P825" i="11" s="1"/>
  <c r="X824" i="11"/>
  <c r="W824" i="11"/>
  <c r="V824" i="11"/>
  <c r="U824" i="11"/>
  <c r="Q824" i="11"/>
  <c r="O824" i="11"/>
  <c r="P824" i="11" s="1"/>
  <c r="X823" i="11"/>
  <c r="W823" i="11"/>
  <c r="V823" i="11"/>
  <c r="U823" i="11"/>
  <c r="Q823" i="11"/>
  <c r="O823" i="11"/>
  <c r="P823" i="11" s="1"/>
  <c r="X822" i="11"/>
  <c r="W822" i="11"/>
  <c r="V822" i="11"/>
  <c r="U822" i="11"/>
  <c r="Q822" i="11"/>
  <c r="O822" i="11"/>
  <c r="P822" i="11" s="1"/>
  <c r="X821" i="11"/>
  <c r="W821" i="11"/>
  <c r="V821" i="11"/>
  <c r="U821" i="11"/>
  <c r="Q821" i="11"/>
  <c r="O821" i="11"/>
  <c r="P821" i="11" s="1"/>
  <c r="U820" i="11"/>
  <c r="H820" i="11"/>
  <c r="X819" i="11"/>
  <c r="W819" i="11"/>
  <c r="V819" i="11"/>
  <c r="U819" i="11"/>
  <c r="Q819" i="11"/>
  <c r="O819" i="11"/>
  <c r="P819" i="11" s="1"/>
  <c r="X818" i="11"/>
  <c r="W818" i="11"/>
  <c r="V818" i="11"/>
  <c r="U818" i="11"/>
  <c r="Q818" i="11"/>
  <c r="O818" i="11"/>
  <c r="P818" i="11" s="1"/>
  <c r="X817" i="11"/>
  <c r="W817" i="11"/>
  <c r="V817" i="11"/>
  <c r="U817" i="11"/>
  <c r="Q817" i="11"/>
  <c r="O817" i="11"/>
  <c r="P817" i="11" s="1"/>
  <c r="X816" i="11"/>
  <c r="W816" i="11"/>
  <c r="V816" i="11"/>
  <c r="U816" i="11"/>
  <c r="Q816" i="11"/>
  <c r="O816" i="11"/>
  <c r="P816" i="11" s="1"/>
  <c r="X815" i="11"/>
  <c r="W815" i="11"/>
  <c r="V815" i="11"/>
  <c r="U815" i="11"/>
  <c r="Q815" i="11"/>
  <c r="O815" i="11"/>
  <c r="P815" i="11" s="1"/>
  <c r="X814" i="11"/>
  <c r="W814" i="11"/>
  <c r="V814" i="11"/>
  <c r="U814" i="11"/>
  <c r="Q814" i="11"/>
  <c r="O814" i="11"/>
  <c r="P814" i="11" s="1"/>
  <c r="X813" i="11"/>
  <c r="W813" i="11"/>
  <c r="V813" i="11"/>
  <c r="U813" i="11"/>
  <c r="Q813" i="11"/>
  <c r="O813" i="11"/>
  <c r="P813" i="11" s="1"/>
  <c r="X812" i="11"/>
  <c r="W812" i="11"/>
  <c r="V812" i="11"/>
  <c r="U812" i="11"/>
  <c r="Q812" i="11"/>
  <c r="O812" i="11"/>
  <c r="P812" i="11" s="1"/>
  <c r="X811" i="11"/>
  <c r="W811" i="11"/>
  <c r="V811" i="11"/>
  <c r="U811" i="11"/>
  <c r="Q811" i="11"/>
  <c r="O811" i="11"/>
  <c r="P811" i="11" s="1"/>
  <c r="X810" i="11"/>
  <c r="W810" i="11"/>
  <c r="V810" i="11"/>
  <c r="U810" i="11"/>
  <c r="Q810" i="11"/>
  <c r="O810" i="11"/>
  <c r="P810" i="11" s="1"/>
  <c r="X809" i="11"/>
  <c r="W809" i="11"/>
  <c r="V809" i="11"/>
  <c r="U809" i="11"/>
  <c r="Q809" i="11"/>
  <c r="O809" i="11"/>
  <c r="P809" i="11" s="1"/>
  <c r="X808" i="11"/>
  <c r="W808" i="11"/>
  <c r="V808" i="11"/>
  <c r="U808" i="11"/>
  <c r="Q808" i="11"/>
  <c r="O808" i="11"/>
  <c r="P808" i="11" s="1"/>
  <c r="X807" i="11"/>
  <c r="W807" i="11"/>
  <c r="V807" i="11"/>
  <c r="U807" i="11"/>
  <c r="Q807" i="11"/>
  <c r="O807" i="11"/>
  <c r="P807" i="11" s="1"/>
  <c r="X806" i="11"/>
  <c r="W806" i="11"/>
  <c r="V806" i="11"/>
  <c r="U806" i="11"/>
  <c r="Q806" i="11"/>
  <c r="O806" i="11"/>
  <c r="P806" i="11" s="1"/>
  <c r="X805" i="11"/>
  <c r="W805" i="11"/>
  <c r="V805" i="11"/>
  <c r="U805" i="11"/>
  <c r="Q805" i="11"/>
  <c r="O805" i="11"/>
  <c r="P805" i="11" s="1"/>
  <c r="X804" i="11"/>
  <c r="W804" i="11"/>
  <c r="V804" i="11"/>
  <c r="U804" i="11"/>
  <c r="Q804" i="11"/>
  <c r="O804" i="11"/>
  <c r="P804" i="11" s="1"/>
  <c r="X803" i="11"/>
  <c r="W803" i="11"/>
  <c r="V803" i="11"/>
  <c r="U803" i="11"/>
  <c r="Q803" i="11"/>
  <c r="O803" i="11"/>
  <c r="P803" i="11" s="1"/>
  <c r="X802" i="11"/>
  <c r="W802" i="11"/>
  <c r="V802" i="11"/>
  <c r="U802" i="11"/>
  <c r="Q802" i="11"/>
  <c r="O802" i="11"/>
  <c r="P802" i="11" s="1"/>
  <c r="X801" i="11"/>
  <c r="W801" i="11"/>
  <c r="V801" i="11"/>
  <c r="U801" i="11"/>
  <c r="Q801" i="11"/>
  <c r="O801" i="11"/>
  <c r="P801" i="11" s="1"/>
  <c r="X800" i="11"/>
  <c r="W800" i="11"/>
  <c r="V800" i="11"/>
  <c r="U800" i="11"/>
  <c r="Q800" i="11"/>
  <c r="O800" i="11"/>
  <c r="P800" i="11" s="1"/>
  <c r="X799" i="11"/>
  <c r="W799" i="11"/>
  <c r="V799" i="11"/>
  <c r="U799" i="11"/>
  <c r="Q799" i="11"/>
  <c r="O799" i="11"/>
  <c r="P799" i="11" s="1"/>
  <c r="X798" i="11"/>
  <c r="W798" i="11"/>
  <c r="V798" i="11"/>
  <c r="U798" i="11"/>
  <c r="Q798" i="11"/>
  <c r="O798" i="11"/>
  <c r="P798" i="11" s="1"/>
  <c r="X797" i="11"/>
  <c r="W797" i="11"/>
  <c r="V797" i="11"/>
  <c r="U797" i="11"/>
  <c r="Q797" i="11"/>
  <c r="O797" i="11"/>
  <c r="P797" i="11" s="1"/>
  <c r="X796" i="11"/>
  <c r="W796" i="11"/>
  <c r="V796" i="11"/>
  <c r="U796" i="11"/>
  <c r="Q796" i="11"/>
  <c r="O796" i="11"/>
  <c r="P796" i="11" s="1"/>
  <c r="X795" i="11"/>
  <c r="W795" i="11"/>
  <c r="V795" i="11"/>
  <c r="U795" i="11"/>
  <c r="Q795" i="11"/>
  <c r="O795" i="11"/>
  <c r="P795" i="11" s="1"/>
  <c r="X794" i="11"/>
  <c r="W794" i="11"/>
  <c r="V794" i="11"/>
  <c r="U794" i="11"/>
  <c r="Q794" i="11"/>
  <c r="O794" i="11"/>
  <c r="P794" i="11" s="1"/>
  <c r="X793" i="11"/>
  <c r="W793" i="11"/>
  <c r="V793" i="11"/>
  <c r="U793" i="11"/>
  <c r="Q793" i="11"/>
  <c r="O793" i="11"/>
  <c r="P793" i="11" s="1"/>
  <c r="X792" i="11"/>
  <c r="W792" i="11"/>
  <c r="V792" i="11"/>
  <c r="U792" i="11"/>
  <c r="Q792" i="11"/>
  <c r="O792" i="11"/>
  <c r="P792" i="11" s="1"/>
  <c r="X791" i="11"/>
  <c r="W791" i="11"/>
  <c r="V791" i="11"/>
  <c r="U791" i="11"/>
  <c r="M791" i="11" s="1"/>
  <c r="Q791" i="11"/>
  <c r="O791" i="11"/>
  <c r="P791" i="11" s="1"/>
  <c r="L791" i="11"/>
  <c r="X790" i="11"/>
  <c r="W790" i="11"/>
  <c r="V790" i="11"/>
  <c r="U790" i="11"/>
  <c r="Q790" i="11"/>
  <c r="O790" i="11"/>
  <c r="P790" i="11" s="1"/>
  <c r="X789" i="11"/>
  <c r="W789" i="11"/>
  <c r="V789" i="11"/>
  <c r="U789" i="11"/>
  <c r="Q789" i="11"/>
  <c r="O789" i="11"/>
  <c r="P789" i="11" s="1"/>
  <c r="X788" i="11"/>
  <c r="W788" i="11"/>
  <c r="V788" i="11"/>
  <c r="U788" i="11"/>
  <c r="Q788" i="11"/>
  <c r="O788" i="11"/>
  <c r="P788" i="11" s="1"/>
  <c r="X787" i="11"/>
  <c r="W787" i="11"/>
  <c r="V787" i="11"/>
  <c r="U787" i="11"/>
  <c r="Q787" i="11"/>
  <c r="O787" i="11"/>
  <c r="P787" i="11" s="1"/>
  <c r="X786" i="11"/>
  <c r="W786" i="11"/>
  <c r="V786" i="11"/>
  <c r="U786" i="11"/>
  <c r="Q786" i="11"/>
  <c r="O786" i="11"/>
  <c r="P786" i="11" s="1"/>
  <c r="X785" i="11"/>
  <c r="W785" i="11"/>
  <c r="V785" i="11"/>
  <c r="U785" i="11"/>
  <c r="Q785" i="11"/>
  <c r="O785" i="11"/>
  <c r="P785" i="11" s="1"/>
  <c r="X784" i="11"/>
  <c r="W784" i="11"/>
  <c r="V784" i="11"/>
  <c r="U784" i="11"/>
  <c r="Q784" i="11"/>
  <c r="O784" i="11"/>
  <c r="P784" i="11" s="1"/>
  <c r="X783" i="11"/>
  <c r="W783" i="11"/>
  <c r="V783" i="11"/>
  <c r="U783" i="11"/>
  <c r="Q783" i="11"/>
  <c r="O783" i="11"/>
  <c r="P783" i="11" s="1"/>
  <c r="X782" i="11"/>
  <c r="W782" i="11"/>
  <c r="V782" i="11"/>
  <c r="U782" i="11"/>
  <c r="Q782" i="11"/>
  <c r="O782" i="11"/>
  <c r="P782" i="11" s="1"/>
  <c r="X781" i="11"/>
  <c r="W781" i="11"/>
  <c r="V781" i="11"/>
  <c r="U781" i="11"/>
  <c r="Q781" i="11"/>
  <c r="O781" i="11"/>
  <c r="P781" i="11" s="1"/>
  <c r="X780" i="11"/>
  <c r="W780" i="11"/>
  <c r="V780" i="11"/>
  <c r="U780" i="11"/>
  <c r="Q780" i="11"/>
  <c r="O780" i="11"/>
  <c r="P780" i="11" s="1"/>
  <c r="X779" i="11"/>
  <c r="W779" i="11"/>
  <c r="V779" i="11"/>
  <c r="U779" i="11"/>
  <c r="Q779" i="11"/>
  <c r="O779" i="11"/>
  <c r="P779" i="11" s="1"/>
  <c r="X778" i="11"/>
  <c r="W778" i="11"/>
  <c r="V778" i="11"/>
  <c r="U778" i="11"/>
  <c r="Q778" i="11"/>
  <c r="O778" i="11"/>
  <c r="P778" i="11" s="1"/>
  <c r="X777" i="11"/>
  <c r="W777" i="11"/>
  <c r="V777" i="11"/>
  <c r="U777" i="11"/>
  <c r="Q777" i="11"/>
  <c r="O777" i="11"/>
  <c r="P777" i="11" s="1"/>
  <c r="X776" i="11"/>
  <c r="W776" i="11"/>
  <c r="V776" i="11"/>
  <c r="U776" i="11"/>
  <c r="Q776" i="11"/>
  <c r="O776" i="11"/>
  <c r="P776" i="11" s="1"/>
  <c r="X775" i="11"/>
  <c r="W775" i="11"/>
  <c r="V775" i="11"/>
  <c r="U775" i="11"/>
  <c r="Q775" i="11"/>
  <c r="O775" i="11"/>
  <c r="P775" i="11" s="1"/>
  <c r="X774" i="11"/>
  <c r="W774" i="11"/>
  <c r="V774" i="11"/>
  <c r="U774" i="11"/>
  <c r="Q774" i="11"/>
  <c r="O774" i="11"/>
  <c r="P774" i="11" s="1"/>
  <c r="X773" i="11"/>
  <c r="W773" i="11"/>
  <c r="V773" i="11"/>
  <c r="U773" i="11"/>
  <c r="Q773" i="11"/>
  <c r="O773" i="11"/>
  <c r="P773" i="11" s="1"/>
  <c r="X772" i="11"/>
  <c r="W772" i="11"/>
  <c r="V772" i="11"/>
  <c r="U772" i="11"/>
  <c r="Q772" i="11"/>
  <c r="O772" i="11"/>
  <c r="P772" i="11" s="1"/>
  <c r="X771" i="11"/>
  <c r="W771" i="11"/>
  <c r="V771" i="11"/>
  <c r="U771" i="11"/>
  <c r="Q771" i="11"/>
  <c r="O771" i="11"/>
  <c r="P771" i="11" s="1"/>
  <c r="X770" i="11"/>
  <c r="W770" i="11"/>
  <c r="V770" i="11"/>
  <c r="U770" i="11"/>
  <c r="Q770" i="11"/>
  <c r="O770" i="11"/>
  <c r="P770" i="11" s="1"/>
  <c r="M770" i="11"/>
  <c r="L770" i="11"/>
  <c r="X769" i="11"/>
  <c r="W769" i="11"/>
  <c r="V769" i="11"/>
  <c r="U769" i="11"/>
  <c r="Q769" i="11"/>
  <c r="O769" i="11"/>
  <c r="P769" i="11" s="1"/>
  <c r="X768" i="11"/>
  <c r="W768" i="11"/>
  <c r="V768" i="11"/>
  <c r="U768" i="11"/>
  <c r="Q768" i="11"/>
  <c r="O768" i="11"/>
  <c r="P768" i="11" s="1"/>
  <c r="X767" i="11"/>
  <c r="W767" i="11"/>
  <c r="V767" i="11"/>
  <c r="U767" i="11"/>
  <c r="Q767" i="11"/>
  <c r="O767" i="11"/>
  <c r="P767" i="11" s="1"/>
  <c r="X766" i="11"/>
  <c r="W766" i="11"/>
  <c r="V766" i="11"/>
  <c r="U766" i="11"/>
  <c r="Q766" i="11"/>
  <c r="O766" i="11"/>
  <c r="P766" i="11" s="1"/>
  <c r="X765" i="11"/>
  <c r="W765" i="11"/>
  <c r="V765" i="11"/>
  <c r="U765" i="11"/>
  <c r="Q765" i="11"/>
  <c r="O765" i="11"/>
  <c r="P765" i="11" s="1"/>
  <c r="X764" i="11"/>
  <c r="W764" i="11"/>
  <c r="V764" i="11"/>
  <c r="U764" i="11"/>
  <c r="Q764" i="11"/>
  <c r="O764" i="11"/>
  <c r="P764" i="11" s="1"/>
  <c r="X763" i="11"/>
  <c r="W763" i="11"/>
  <c r="V763" i="11"/>
  <c r="U763" i="11"/>
  <c r="Q763" i="11"/>
  <c r="O763" i="11"/>
  <c r="P763" i="11" s="1"/>
  <c r="X762" i="11"/>
  <c r="W762" i="11"/>
  <c r="V762" i="11"/>
  <c r="U762" i="11"/>
  <c r="Q762" i="11"/>
  <c r="O762" i="11"/>
  <c r="P762" i="11" s="1"/>
  <c r="X761" i="11"/>
  <c r="W761" i="11"/>
  <c r="V761" i="11"/>
  <c r="U761" i="11"/>
  <c r="Q761" i="11"/>
  <c r="O761" i="11"/>
  <c r="P761" i="11" s="1"/>
  <c r="X760" i="11"/>
  <c r="W760" i="11"/>
  <c r="V760" i="11"/>
  <c r="U760" i="11"/>
  <c r="Q760" i="11"/>
  <c r="O760" i="11"/>
  <c r="P760" i="11" s="1"/>
  <c r="X759" i="11"/>
  <c r="W759" i="11"/>
  <c r="V759" i="11"/>
  <c r="U759" i="11"/>
  <c r="Q759" i="11"/>
  <c r="O759" i="11"/>
  <c r="P759" i="11" s="1"/>
  <c r="X758" i="11"/>
  <c r="W758" i="11"/>
  <c r="V758" i="11"/>
  <c r="U758" i="11"/>
  <c r="Q758" i="11"/>
  <c r="O758" i="11"/>
  <c r="P758" i="11" s="1"/>
  <c r="X757" i="11"/>
  <c r="W757" i="11"/>
  <c r="V757" i="11"/>
  <c r="U757" i="11"/>
  <c r="Q757" i="11"/>
  <c r="O757" i="11"/>
  <c r="P757" i="11" s="1"/>
  <c r="X756" i="11"/>
  <c r="W756" i="11"/>
  <c r="V756" i="11"/>
  <c r="U756" i="11"/>
  <c r="Q756" i="11"/>
  <c r="O756" i="11"/>
  <c r="P756" i="11" s="1"/>
  <c r="X755" i="11"/>
  <c r="W755" i="11"/>
  <c r="V755" i="11"/>
  <c r="U755" i="11"/>
  <c r="Q755" i="11"/>
  <c r="O755" i="11"/>
  <c r="P755" i="11" s="1"/>
  <c r="X754" i="11"/>
  <c r="W754" i="11"/>
  <c r="V754" i="11"/>
  <c r="U754" i="11"/>
  <c r="Q754" i="11"/>
  <c r="O754" i="11"/>
  <c r="P754" i="11" s="1"/>
  <c r="X753" i="11"/>
  <c r="W753" i="11"/>
  <c r="V753" i="11"/>
  <c r="U753" i="11"/>
  <c r="Q753" i="11"/>
  <c r="O753" i="11"/>
  <c r="P753" i="11" s="1"/>
  <c r="X752" i="11"/>
  <c r="W752" i="11"/>
  <c r="V752" i="11"/>
  <c r="U752" i="11"/>
  <c r="Q752" i="11"/>
  <c r="O752" i="11"/>
  <c r="P752" i="11" s="1"/>
  <c r="X751" i="11"/>
  <c r="W751" i="11"/>
  <c r="V751" i="11"/>
  <c r="U751" i="11"/>
  <c r="Q751" i="11"/>
  <c r="O751" i="11"/>
  <c r="P751" i="11" s="1"/>
  <c r="X750" i="11"/>
  <c r="W750" i="11"/>
  <c r="V750" i="11"/>
  <c r="U750" i="11"/>
  <c r="Q750" i="11"/>
  <c r="O750" i="11"/>
  <c r="P750" i="11" s="1"/>
  <c r="X749" i="11"/>
  <c r="W749" i="11"/>
  <c r="V749" i="11"/>
  <c r="U749" i="11"/>
  <c r="Q749" i="11"/>
  <c r="O749" i="11"/>
  <c r="P749" i="11" s="1"/>
  <c r="M749" i="11"/>
  <c r="L749" i="11"/>
  <c r="X748" i="11"/>
  <c r="W748" i="11"/>
  <c r="V748" i="11"/>
  <c r="U748" i="11"/>
  <c r="Q748" i="11"/>
  <c r="O748" i="11"/>
  <c r="P748" i="11" s="1"/>
  <c r="X747" i="11"/>
  <c r="W747" i="11"/>
  <c r="V747" i="11"/>
  <c r="U747" i="11"/>
  <c r="Q747" i="11"/>
  <c r="O747" i="11"/>
  <c r="P747" i="11" s="1"/>
  <c r="X746" i="11"/>
  <c r="W746" i="11"/>
  <c r="V746" i="11"/>
  <c r="U746" i="11"/>
  <c r="Q746" i="11"/>
  <c r="O746" i="11"/>
  <c r="P746" i="11" s="1"/>
  <c r="X745" i="11"/>
  <c r="W745" i="11"/>
  <c r="V745" i="11"/>
  <c r="U745" i="11"/>
  <c r="Q745" i="11"/>
  <c r="O745" i="11"/>
  <c r="P745" i="11" s="1"/>
  <c r="X744" i="11"/>
  <c r="W744" i="11"/>
  <c r="V744" i="11"/>
  <c r="U744" i="11"/>
  <c r="Q744" i="11"/>
  <c r="O744" i="11"/>
  <c r="P744" i="11" s="1"/>
  <c r="X743" i="11"/>
  <c r="W743" i="11"/>
  <c r="V743" i="11"/>
  <c r="U743" i="11"/>
  <c r="Q743" i="11"/>
  <c r="O743" i="11"/>
  <c r="P743" i="11" s="1"/>
  <c r="X742" i="11"/>
  <c r="W742" i="11"/>
  <c r="V742" i="11"/>
  <c r="U742" i="11"/>
  <c r="Q742" i="11"/>
  <c r="O742" i="11"/>
  <c r="P742" i="11" s="1"/>
  <c r="U741" i="11"/>
  <c r="H741" i="11"/>
  <c r="X740" i="11"/>
  <c r="W740" i="11"/>
  <c r="V740" i="11"/>
  <c r="U740" i="11"/>
  <c r="Q740" i="11"/>
  <c r="O740" i="11"/>
  <c r="P740" i="11" s="1"/>
  <c r="X739" i="11"/>
  <c r="W739" i="11"/>
  <c r="V739" i="11"/>
  <c r="U739" i="11"/>
  <c r="Q739" i="11"/>
  <c r="O739" i="11"/>
  <c r="P739" i="11" s="1"/>
  <c r="U738" i="11"/>
  <c r="H738" i="11"/>
  <c r="U737" i="11"/>
  <c r="H737" i="11"/>
  <c r="U736" i="11"/>
  <c r="H736" i="11"/>
  <c r="X735" i="11"/>
  <c r="W735" i="11"/>
  <c r="V735" i="11"/>
  <c r="U735" i="11"/>
  <c r="Q735" i="11"/>
  <c r="O735" i="11"/>
  <c r="P735" i="11" s="1"/>
  <c r="X734" i="11"/>
  <c r="W734" i="11"/>
  <c r="V734" i="11"/>
  <c r="U734" i="11"/>
  <c r="Q734" i="11"/>
  <c r="O734" i="11"/>
  <c r="P734" i="11" s="1"/>
  <c r="U733" i="11"/>
  <c r="H733" i="11"/>
  <c r="X732" i="11"/>
  <c r="W732" i="11"/>
  <c r="V732" i="11"/>
  <c r="U732" i="11"/>
  <c r="Q732" i="11"/>
  <c r="O732" i="11"/>
  <c r="P732" i="11" s="1"/>
  <c r="X731" i="11"/>
  <c r="W731" i="11"/>
  <c r="V731" i="11"/>
  <c r="U731" i="11"/>
  <c r="Q731" i="11"/>
  <c r="O731" i="11"/>
  <c r="P731" i="11" s="1"/>
  <c r="X730" i="11"/>
  <c r="W730" i="11"/>
  <c r="V730" i="11"/>
  <c r="U730" i="11"/>
  <c r="Q730" i="11"/>
  <c r="O730" i="11"/>
  <c r="P730" i="11" s="1"/>
  <c r="X729" i="11"/>
  <c r="W729" i="11"/>
  <c r="V729" i="11"/>
  <c r="U729" i="11"/>
  <c r="Q729" i="11"/>
  <c r="O729" i="11"/>
  <c r="P729" i="11" s="1"/>
  <c r="X728" i="11"/>
  <c r="W728" i="11"/>
  <c r="V728" i="11"/>
  <c r="U728" i="11"/>
  <c r="Q728" i="11"/>
  <c r="O728" i="11"/>
  <c r="P728" i="11" s="1"/>
  <c r="X727" i="11"/>
  <c r="W727" i="11"/>
  <c r="V727" i="11"/>
  <c r="U727" i="11"/>
  <c r="Q727" i="11"/>
  <c r="O727" i="11"/>
  <c r="P727" i="11" s="1"/>
  <c r="X726" i="11"/>
  <c r="W726" i="11"/>
  <c r="V726" i="11"/>
  <c r="U726" i="11"/>
  <c r="Q726" i="11"/>
  <c r="O726" i="11"/>
  <c r="P726" i="11" s="1"/>
  <c r="X725" i="11"/>
  <c r="W725" i="11"/>
  <c r="V725" i="11"/>
  <c r="U725" i="11"/>
  <c r="Q725" i="11"/>
  <c r="O725" i="11"/>
  <c r="P725" i="11" s="1"/>
  <c r="X724" i="11"/>
  <c r="W724" i="11"/>
  <c r="V724" i="11"/>
  <c r="U724" i="11"/>
  <c r="Q724" i="11"/>
  <c r="O724" i="11"/>
  <c r="P724" i="11" s="1"/>
  <c r="X723" i="11"/>
  <c r="W723" i="11"/>
  <c r="V723" i="11"/>
  <c r="U723" i="11"/>
  <c r="Q723" i="11"/>
  <c r="O723" i="11"/>
  <c r="P723" i="11" s="1"/>
  <c r="X722" i="11"/>
  <c r="W722" i="11"/>
  <c r="V722" i="11"/>
  <c r="U722" i="11"/>
  <c r="Q722" i="11"/>
  <c r="O722" i="11"/>
  <c r="P722" i="11" s="1"/>
  <c r="X721" i="11"/>
  <c r="W721" i="11"/>
  <c r="V721" i="11"/>
  <c r="U721" i="11"/>
  <c r="Q721" i="11"/>
  <c r="O721" i="11"/>
  <c r="P721" i="11" s="1"/>
  <c r="X720" i="11"/>
  <c r="W720" i="11"/>
  <c r="V720" i="11"/>
  <c r="U720" i="11"/>
  <c r="Q720" i="11"/>
  <c r="O720" i="11"/>
  <c r="P720" i="11" s="1"/>
  <c r="X719" i="11"/>
  <c r="W719" i="11"/>
  <c r="V719" i="11"/>
  <c r="U719" i="11"/>
  <c r="Q719" i="11"/>
  <c r="O719" i="11"/>
  <c r="P719" i="11" s="1"/>
  <c r="X718" i="11"/>
  <c r="W718" i="11"/>
  <c r="V718" i="11"/>
  <c r="U718" i="11"/>
  <c r="Q718" i="11"/>
  <c r="O718" i="11"/>
  <c r="P718" i="11" s="1"/>
  <c r="X717" i="11"/>
  <c r="W717" i="11"/>
  <c r="V717" i="11"/>
  <c r="U717" i="11"/>
  <c r="Q717" i="11"/>
  <c r="O717" i="11"/>
  <c r="P717" i="11" s="1"/>
  <c r="X716" i="11"/>
  <c r="W716" i="11"/>
  <c r="V716" i="11"/>
  <c r="U716" i="11"/>
  <c r="Q716" i="11"/>
  <c r="O716" i="11"/>
  <c r="P716" i="11" s="1"/>
  <c r="X715" i="11"/>
  <c r="W715" i="11"/>
  <c r="V715" i="11"/>
  <c r="U715" i="11"/>
  <c r="Q715" i="11"/>
  <c r="O715" i="11"/>
  <c r="P715" i="11" s="1"/>
  <c r="X714" i="11"/>
  <c r="W714" i="11"/>
  <c r="V714" i="11"/>
  <c r="U714" i="11"/>
  <c r="Q714" i="11"/>
  <c r="O714" i="11"/>
  <c r="P714" i="11" s="1"/>
  <c r="X713" i="11"/>
  <c r="W713" i="11"/>
  <c r="V713" i="11"/>
  <c r="U713" i="11"/>
  <c r="Q713" i="11"/>
  <c r="O713" i="11"/>
  <c r="P713" i="11" s="1"/>
  <c r="X712" i="11"/>
  <c r="W712" i="11"/>
  <c r="V712" i="11"/>
  <c r="U712" i="11"/>
  <c r="Q712" i="11"/>
  <c r="O712" i="11"/>
  <c r="P712" i="11" s="1"/>
  <c r="X711" i="11"/>
  <c r="W711" i="11"/>
  <c r="V711" i="11"/>
  <c r="U711" i="11"/>
  <c r="Q711" i="11"/>
  <c r="O711" i="11"/>
  <c r="P711" i="11" s="1"/>
  <c r="X710" i="11"/>
  <c r="W710" i="11"/>
  <c r="V710" i="11"/>
  <c r="U710" i="11"/>
  <c r="Q710" i="11"/>
  <c r="O710" i="11"/>
  <c r="P710" i="11" s="1"/>
  <c r="X709" i="11"/>
  <c r="W709" i="11"/>
  <c r="V709" i="11"/>
  <c r="U709" i="11"/>
  <c r="Q709" i="11"/>
  <c r="O709" i="11"/>
  <c r="P709" i="11" s="1"/>
  <c r="X708" i="11"/>
  <c r="W708" i="11"/>
  <c r="V708" i="11"/>
  <c r="U708" i="11"/>
  <c r="Q708" i="11"/>
  <c r="O708" i="11"/>
  <c r="P708" i="11" s="1"/>
  <c r="X707" i="11"/>
  <c r="W707" i="11"/>
  <c r="V707" i="11"/>
  <c r="U707" i="11"/>
  <c r="Q707" i="11"/>
  <c r="O707" i="11"/>
  <c r="P707" i="11" s="1"/>
  <c r="X706" i="11"/>
  <c r="W706" i="11"/>
  <c r="V706" i="11"/>
  <c r="U706" i="11"/>
  <c r="Q706" i="11"/>
  <c r="O706" i="11"/>
  <c r="P706" i="11" s="1"/>
  <c r="X705" i="11"/>
  <c r="W705" i="11"/>
  <c r="V705" i="11"/>
  <c r="U705" i="11"/>
  <c r="Q705" i="11"/>
  <c r="O705" i="11"/>
  <c r="P705" i="11" s="1"/>
  <c r="X704" i="11"/>
  <c r="W704" i="11"/>
  <c r="V704" i="11"/>
  <c r="U704" i="11"/>
  <c r="Q704" i="11"/>
  <c r="O704" i="11"/>
  <c r="P704" i="11" s="1"/>
  <c r="X703" i="11"/>
  <c r="W703" i="11"/>
  <c r="V703" i="11"/>
  <c r="U703" i="11"/>
  <c r="Q703" i="11"/>
  <c r="O703" i="11"/>
  <c r="P703" i="11" s="1"/>
  <c r="X702" i="11"/>
  <c r="W702" i="11"/>
  <c r="V702" i="11"/>
  <c r="U702" i="11"/>
  <c r="Q702" i="11"/>
  <c r="O702" i="11"/>
  <c r="P702" i="11" s="1"/>
  <c r="M702" i="11"/>
  <c r="L702" i="11"/>
  <c r="X701" i="11"/>
  <c r="W701" i="11"/>
  <c r="V701" i="11"/>
  <c r="U701" i="11"/>
  <c r="Q701" i="11"/>
  <c r="O701" i="11"/>
  <c r="P701" i="11" s="1"/>
  <c r="X700" i="11"/>
  <c r="W700" i="11"/>
  <c r="V700" i="11"/>
  <c r="U700" i="11"/>
  <c r="Q700" i="11"/>
  <c r="O700" i="11"/>
  <c r="P700" i="11" s="1"/>
  <c r="X699" i="11"/>
  <c r="W699" i="11"/>
  <c r="V699" i="11"/>
  <c r="U699" i="11"/>
  <c r="Q699" i="11"/>
  <c r="O699" i="11"/>
  <c r="P699" i="11" s="1"/>
  <c r="X698" i="11"/>
  <c r="W698" i="11"/>
  <c r="V698" i="11"/>
  <c r="U698" i="11"/>
  <c r="Q698" i="11"/>
  <c r="O698" i="11"/>
  <c r="P698" i="11" s="1"/>
  <c r="X697" i="11"/>
  <c r="W697" i="11"/>
  <c r="V697" i="11"/>
  <c r="U697" i="11"/>
  <c r="Q697" i="11"/>
  <c r="O697" i="11"/>
  <c r="P697" i="11" s="1"/>
  <c r="X696" i="11"/>
  <c r="W696" i="11"/>
  <c r="V696" i="11"/>
  <c r="U696" i="11"/>
  <c r="Q696" i="11"/>
  <c r="O696" i="11"/>
  <c r="P696" i="11" s="1"/>
  <c r="X695" i="11"/>
  <c r="W695" i="11"/>
  <c r="V695" i="11"/>
  <c r="U695" i="11"/>
  <c r="Q695" i="11"/>
  <c r="O695" i="11"/>
  <c r="P695" i="11" s="1"/>
  <c r="X694" i="11"/>
  <c r="W694" i="11"/>
  <c r="V694" i="11"/>
  <c r="U694" i="11"/>
  <c r="Q694" i="11"/>
  <c r="O694" i="11"/>
  <c r="P694" i="11" s="1"/>
  <c r="X693" i="11"/>
  <c r="W693" i="11"/>
  <c r="V693" i="11"/>
  <c r="U693" i="11"/>
  <c r="Q693" i="11"/>
  <c r="O693" i="11"/>
  <c r="P693" i="11" s="1"/>
  <c r="X692" i="11"/>
  <c r="W692" i="11"/>
  <c r="V692" i="11"/>
  <c r="U692" i="11"/>
  <c r="Q692" i="11"/>
  <c r="O692" i="11"/>
  <c r="P692" i="11" s="1"/>
  <c r="X691" i="11"/>
  <c r="W691" i="11"/>
  <c r="V691" i="11"/>
  <c r="U691" i="11"/>
  <c r="Q691" i="11"/>
  <c r="O691" i="11"/>
  <c r="P691" i="11" s="1"/>
  <c r="X690" i="11"/>
  <c r="W690" i="11"/>
  <c r="V690" i="11"/>
  <c r="U690" i="11"/>
  <c r="Q690" i="11"/>
  <c r="O690" i="11"/>
  <c r="P690" i="11" s="1"/>
  <c r="X689" i="11"/>
  <c r="W689" i="11"/>
  <c r="V689" i="11"/>
  <c r="U689" i="11"/>
  <c r="Q689" i="11"/>
  <c r="O689" i="11"/>
  <c r="P689" i="11" s="1"/>
  <c r="X688" i="11"/>
  <c r="W688" i="11"/>
  <c r="V688" i="11"/>
  <c r="U688" i="11"/>
  <c r="Q688" i="11"/>
  <c r="O688" i="11"/>
  <c r="P688" i="11" s="1"/>
  <c r="X687" i="11"/>
  <c r="W687" i="11"/>
  <c r="V687" i="11"/>
  <c r="U687" i="11"/>
  <c r="Q687" i="11"/>
  <c r="O687" i="11"/>
  <c r="P687" i="11" s="1"/>
  <c r="X686" i="11"/>
  <c r="W686" i="11"/>
  <c r="V686" i="11"/>
  <c r="U686" i="11"/>
  <c r="Q686" i="11"/>
  <c r="O686" i="11"/>
  <c r="P686" i="11" s="1"/>
  <c r="X685" i="11"/>
  <c r="W685" i="11"/>
  <c r="V685" i="11"/>
  <c r="U685" i="11"/>
  <c r="Q685" i="11"/>
  <c r="O685" i="11"/>
  <c r="P685" i="11" s="1"/>
  <c r="X684" i="11"/>
  <c r="W684" i="11"/>
  <c r="V684" i="11"/>
  <c r="U684" i="11"/>
  <c r="Q684" i="11"/>
  <c r="O684" i="11"/>
  <c r="P684" i="11" s="1"/>
  <c r="X683" i="11"/>
  <c r="W683" i="11"/>
  <c r="V683" i="11"/>
  <c r="U683" i="11"/>
  <c r="Q683" i="11"/>
  <c r="O683" i="11"/>
  <c r="P683" i="11" s="1"/>
  <c r="X682" i="11"/>
  <c r="W682" i="11"/>
  <c r="V682" i="11"/>
  <c r="U682" i="11"/>
  <c r="Q682" i="11"/>
  <c r="O682" i="11"/>
  <c r="P682" i="11" s="1"/>
  <c r="X681" i="11"/>
  <c r="W681" i="11"/>
  <c r="V681" i="11"/>
  <c r="U681" i="11"/>
  <c r="Q681" i="11"/>
  <c r="O681" i="11"/>
  <c r="P681" i="11" s="1"/>
  <c r="X680" i="11"/>
  <c r="W680" i="11"/>
  <c r="V680" i="11"/>
  <c r="U680" i="11"/>
  <c r="Q680" i="11"/>
  <c r="O680" i="11"/>
  <c r="P680" i="11" s="1"/>
  <c r="X679" i="11"/>
  <c r="W679" i="11"/>
  <c r="V679" i="11"/>
  <c r="U679" i="11"/>
  <c r="Q679" i="11"/>
  <c r="O679" i="11"/>
  <c r="P679" i="11" s="1"/>
  <c r="X678" i="11"/>
  <c r="W678" i="11"/>
  <c r="V678" i="11"/>
  <c r="U678" i="11"/>
  <c r="Q678" i="11"/>
  <c r="O678" i="11"/>
  <c r="P678" i="11" s="1"/>
  <c r="X677" i="11"/>
  <c r="W677" i="11"/>
  <c r="V677" i="11"/>
  <c r="U677" i="11"/>
  <c r="Q677" i="11"/>
  <c r="O677" i="11"/>
  <c r="P677" i="11" s="1"/>
  <c r="X676" i="11"/>
  <c r="W676" i="11"/>
  <c r="V676" i="11"/>
  <c r="U676" i="11"/>
  <c r="Q676" i="11"/>
  <c r="O676" i="11"/>
  <c r="P676" i="11" s="1"/>
  <c r="X675" i="11"/>
  <c r="W675" i="11"/>
  <c r="V675" i="11"/>
  <c r="U675" i="11"/>
  <c r="Q675" i="11"/>
  <c r="O675" i="11"/>
  <c r="P675" i="11" s="1"/>
  <c r="X674" i="11"/>
  <c r="W674" i="11"/>
  <c r="V674" i="11"/>
  <c r="U674" i="11"/>
  <c r="Q674" i="11"/>
  <c r="O674" i="11"/>
  <c r="P674" i="11" s="1"/>
  <c r="X673" i="11"/>
  <c r="W673" i="11"/>
  <c r="V673" i="11"/>
  <c r="U673" i="11"/>
  <c r="Q673" i="11"/>
  <c r="O673" i="11"/>
  <c r="P673" i="11" s="1"/>
  <c r="X672" i="11"/>
  <c r="W672" i="11"/>
  <c r="V672" i="11"/>
  <c r="U672" i="11"/>
  <c r="Q672" i="11"/>
  <c r="O672" i="11"/>
  <c r="P672" i="11" s="1"/>
  <c r="X671" i="11"/>
  <c r="W671" i="11"/>
  <c r="V671" i="11"/>
  <c r="U671" i="11"/>
  <c r="Q671" i="11"/>
  <c r="O671" i="11"/>
  <c r="P671" i="11" s="1"/>
  <c r="X670" i="11"/>
  <c r="W670" i="11"/>
  <c r="V670" i="11"/>
  <c r="U670" i="11"/>
  <c r="Q670" i="11"/>
  <c r="O670" i="11"/>
  <c r="P670" i="11" s="1"/>
  <c r="X669" i="11"/>
  <c r="W669" i="11"/>
  <c r="V669" i="11"/>
  <c r="U669" i="11"/>
  <c r="Q669" i="11"/>
  <c r="O669" i="11"/>
  <c r="P669" i="11" s="1"/>
  <c r="X668" i="11"/>
  <c r="W668" i="11"/>
  <c r="V668" i="11"/>
  <c r="U668" i="11"/>
  <c r="Q668" i="11"/>
  <c r="O668" i="11"/>
  <c r="P668" i="11" s="1"/>
  <c r="X667" i="11"/>
  <c r="W667" i="11"/>
  <c r="V667" i="11"/>
  <c r="U667" i="11"/>
  <c r="Q667" i="11"/>
  <c r="O667" i="11"/>
  <c r="P667" i="11" s="1"/>
  <c r="X666" i="11"/>
  <c r="W666" i="11"/>
  <c r="V666" i="11"/>
  <c r="U666" i="11"/>
  <c r="Q666" i="11"/>
  <c r="O666" i="11"/>
  <c r="P666" i="11" s="1"/>
  <c r="X665" i="11"/>
  <c r="W665" i="11"/>
  <c r="V665" i="11"/>
  <c r="U665" i="11"/>
  <c r="Q665" i="11"/>
  <c r="O665" i="11"/>
  <c r="P665" i="11" s="1"/>
  <c r="X664" i="11"/>
  <c r="W664" i="11"/>
  <c r="V664" i="11"/>
  <c r="U664" i="11"/>
  <c r="Q664" i="11"/>
  <c r="O664" i="11"/>
  <c r="P664" i="11" s="1"/>
  <c r="X663" i="11"/>
  <c r="W663" i="11"/>
  <c r="V663" i="11"/>
  <c r="U663" i="11"/>
  <c r="Q663" i="11"/>
  <c r="O663" i="11"/>
  <c r="P663" i="11" s="1"/>
  <c r="X662" i="11"/>
  <c r="W662" i="11"/>
  <c r="V662" i="11"/>
  <c r="U662" i="11"/>
  <c r="Q662" i="11"/>
  <c r="O662" i="11"/>
  <c r="P662" i="11" s="1"/>
  <c r="X661" i="11"/>
  <c r="W661" i="11"/>
  <c r="V661" i="11"/>
  <c r="U661" i="11"/>
  <c r="Q661" i="11"/>
  <c r="O661" i="11"/>
  <c r="P661" i="11" s="1"/>
  <c r="X660" i="11"/>
  <c r="W660" i="11"/>
  <c r="V660" i="11"/>
  <c r="U660" i="11"/>
  <c r="M660" i="11" s="1"/>
  <c r="Q660" i="11"/>
  <c r="O660" i="11"/>
  <c r="P660" i="11" s="1"/>
  <c r="L660" i="11"/>
  <c r="X659" i="11"/>
  <c r="W659" i="11"/>
  <c r="V659" i="11"/>
  <c r="U659" i="11"/>
  <c r="M659" i="11" s="1"/>
  <c r="Q659" i="11"/>
  <c r="O659" i="11"/>
  <c r="P659" i="11" s="1"/>
  <c r="L659" i="11"/>
  <c r="X658" i="11"/>
  <c r="W658" i="11"/>
  <c r="V658" i="11"/>
  <c r="U658" i="11"/>
  <c r="Q658" i="11"/>
  <c r="O658" i="11"/>
  <c r="P658" i="11" s="1"/>
  <c r="X657" i="11"/>
  <c r="W657" i="11"/>
  <c r="V657" i="11"/>
  <c r="U657" i="11"/>
  <c r="Q657" i="11"/>
  <c r="O657" i="11"/>
  <c r="P657" i="11" s="1"/>
  <c r="X656" i="11"/>
  <c r="W656" i="11"/>
  <c r="V656" i="11"/>
  <c r="U656" i="11"/>
  <c r="Q656" i="11"/>
  <c r="O656" i="11"/>
  <c r="P656" i="11" s="1"/>
  <c r="X655" i="11"/>
  <c r="W655" i="11"/>
  <c r="V655" i="11"/>
  <c r="U655" i="11"/>
  <c r="Q655" i="11"/>
  <c r="O655" i="11"/>
  <c r="P655" i="11" s="1"/>
  <c r="X654" i="11"/>
  <c r="W654" i="11"/>
  <c r="V654" i="11"/>
  <c r="U654" i="11"/>
  <c r="Q654" i="11"/>
  <c r="O654" i="11"/>
  <c r="P654" i="11" s="1"/>
  <c r="X653" i="11"/>
  <c r="W653" i="11"/>
  <c r="V653" i="11"/>
  <c r="U653" i="11"/>
  <c r="Q653" i="11"/>
  <c r="O653" i="11"/>
  <c r="P653" i="11" s="1"/>
  <c r="X652" i="11"/>
  <c r="W652" i="11"/>
  <c r="V652" i="11"/>
  <c r="U652" i="11"/>
  <c r="Q652" i="11"/>
  <c r="O652" i="11"/>
  <c r="P652" i="11" s="1"/>
  <c r="X651" i="11"/>
  <c r="W651" i="11"/>
  <c r="V651" i="11"/>
  <c r="U651" i="11"/>
  <c r="Q651" i="11"/>
  <c r="O651" i="11"/>
  <c r="P651" i="11" s="1"/>
  <c r="X650" i="11"/>
  <c r="W650" i="11"/>
  <c r="V650" i="11"/>
  <c r="U650" i="11"/>
  <c r="Q650" i="11"/>
  <c r="O650" i="11"/>
  <c r="P650" i="11" s="1"/>
  <c r="X649" i="11"/>
  <c r="W649" i="11"/>
  <c r="V649" i="11"/>
  <c r="U649" i="11"/>
  <c r="Q649" i="11"/>
  <c r="O649" i="11"/>
  <c r="P649" i="11" s="1"/>
  <c r="X648" i="11"/>
  <c r="W648" i="11"/>
  <c r="V648" i="11"/>
  <c r="U648" i="11"/>
  <c r="Q648" i="11"/>
  <c r="O648" i="11"/>
  <c r="P648" i="11" s="1"/>
  <c r="X647" i="11"/>
  <c r="W647" i="11"/>
  <c r="V647" i="11"/>
  <c r="U647" i="11"/>
  <c r="Q647" i="11"/>
  <c r="O647" i="11"/>
  <c r="P647" i="11" s="1"/>
  <c r="X646" i="11"/>
  <c r="W646" i="11"/>
  <c r="V646" i="11"/>
  <c r="U646" i="11"/>
  <c r="Q646" i="11"/>
  <c r="O646" i="11"/>
  <c r="P646" i="11" s="1"/>
  <c r="X645" i="11"/>
  <c r="W645" i="11"/>
  <c r="V645" i="11"/>
  <c r="U645" i="11"/>
  <c r="Q645" i="11"/>
  <c r="O645" i="11"/>
  <c r="P645" i="11" s="1"/>
  <c r="X644" i="11"/>
  <c r="W644" i="11"/>
  <c r="V644" i="11"/>
  <c r="U644" i="11"/>
  <c r="Q644" i="11"/>
  <c r="O644" i="11"/>
  <c r="P644" i="11" s="1"/>
  <c r="X643" i="11"/>
  <c r="W643" i="11"/>
  <c r="V643" i="11"/>
  <c r="U643" i="11"/>
  <c r="Q643" i="11"/>
  <c r="O643" i="11"/>
  <c r="P643" i="11" s="1"/>
  <c r="X642" i="11"/>
  <c r="W642" i="11"/>
  <c r="V642" i="11"/>
  <c r="U642" i="11"/>
  <c r="Q642" i="11"/>
  <c r="O642" i="11"/>
  <c r="P642" i="11" s="1"/>
  <c r="X641" i="11"/>
  <c r="W641" i="11"/>
  <c r="V641" i="11"/>
  <c r="U641" i="11"/>
  <c r="Q641" i="11"/>
  <c r="O641" i="11"/>
  <c r="P641" i="11" s="1"/>
  <c r="X640" i="11"/>
  <c r="W640" i="11"/>
  <c r="V640" i="11"/>
  <c r="U640" i="11"/>
  <c r="Q640" i="11"/>
  <c r="O640" i="11"/>
  <c r="P640" i="11" s="1"/>
  <c r="X639" i="11"/>
  <c r="W639" i="11"/>
  <c r="V639" i="11"/>
  <c r="U639" i="11"/>
  <c r="Q639" i="11"/>
  <c r="O639" i="11"/>
  <c r="P639" i="11" s="1"/>
  <c r="X638" i="11"/>
  <c r="W638" i="11"/>
  <c r="V638" i="11"/>
  <c r="U638" i="11"/>
  <c r="Q638" i="11"/>
  <c r="O638" i="11"/>
  <c r="P638" i="11" s="1"/>
  <c r="X637" i="11"/>
  <c r="W637" i="11"/>
  <c r="V637" i="11"/>
  <c r="U637" i="11"/>
  <c r="Q637" i="11"/>
  <c r="O637" i="11"/>
  <c r="P637" i="11" s="1"/>
  <c r="X636" i="11"/>
  <c r="W636" i="11"/>
  <c r="V636" i="11"/>
  <c r="U636" i="11"/>
  <c r="Q636" i="11"/>
  <c r="O636" i="11"/>
  <c r="P636" i="11" s="1"/>
  <c r="X635" i="11"/>
  <c r="W635" i="11"/>
  <c r="V635" i="11"/>
  <c r="U635" i="11"/>
  <c r="Q635" i="11"/>
  <c r="O635" i="11"/>
  <c r="P635" i="11" s="1"/>
  <c r="X634" i="11"/>
  <c r="W634" i="11"/>
  <c r="V634" i="11"/>
  <c r="U634" i="11"/>
  <c r="Q634" i="11"/>
  <c r="O634" i="11"/>
  <c r="P634" i="11" s="1"/>
  <c r="X633" i="11"/>
  <c r="W633" i="11"/>
  <c r="V633" i="11"/>
  <c r="U633" i="11"/>
  <c r="Q633" i="11"/>
  <c r="O633" i="11"/>
  <c r="P633" i="11" s="1"/>
  <c r="X632" i="11"/>
  <c r="W632" i="11"/>
  <c r="V632" i="11"/>
  <c r="U632" i="11"/>
  <c r="Q632" i="11"/>
  <c r="O632" i="11"/>
  <c r="P632" i="11" s="1"/>
  <c r="X631" i="11"/>
  <c r="W631" i="11"/>
  <c r="V631" i="11"/>
  <c r="U631" i="11"/>
  <c r="Q631" i="11"/>
  <c r="O631" i="11"/>
  <c r="P631" i="11" s="1"/>
  <c r="X630" i="11"/>
  <c r="W630" i="11"/>
  <c r="V630" i="11"/>
  <c r="U630" i="11"/>
  <c r="Q630" i="11"/>
  <c r="O630" i="11"/>
  <c r="P630" i="11" s="1"/>
  <c r="X629" i="11"/>
  <c r="W629" i="11"/>
  <c r="V629" i="11"/>
  <c r="U629" i="11"/>
  <c r="Q629" i="11"/>
  <c r="O629" i="11"/>
  <c r="P629" i="11" s="1"/>
  <c r="X628" i="11"/>
  <c r="W628" i="11"/>
  <c r="V628" i="11"/>
  <c r="U628" i="11"/>
  <c r="Q628" i="11"/>
  <c r="O628" i="11"/>
  <c r="P628" i="11" s="1"/>
  <c r="X627" i="11"/>
  <c r="W627" i="11"/>
  <c r="V627" i="11"/>
  <c r="U627" i="11"/>
  <c r="Q627" i="11"/>
  <c r="O627" i="11"/>
  <c r="P627" i="11" s="1"/>
  <c r="X626" i="11"/>
  <c r="W626" i="11"/>
  <c r="V626" i="11"/>
  <c r="U626" i="11"/>
  <c r="Q626" i="11"/>
  <c r="O626" i="11"/>
  <c r="P626" i="11" s="1"/>
  <c r="X625" i="11"/>
  <c r="W625" i="11"/>
  <c r="V625" i="11"/>
  <c r="U625" i="11"/>
  <c r="Q625" i="11"/>
  <c r="O625" i="11"/>
  <c r="P625" i="11" s="1"/>
  <c r="X624" i="11"/>
  <c r="W624" i="11"/>
  <c r="V624" i="11"/>
  <c r="U624" i="11"/>
  <c r="Q624" i="11"/>
  <c r="O624" i="11"/>
  <c r="P624" i="11" s="1"/>
  <c r="X623" i="11"/>
  <c r="W623" i="11"/>
  <c r="V623" i="11"/>
  <c r="U623" i="11"/>
  <c r="Q623" i="11"/>
  <c r="O623" i="11"/>
  <c r="P623" i="11" s="1"/>
  <c r="X622" i="11"/>
  <c r="W622" i="11"/>
  <c r="V622" i="11"/>
  <c r="U622" i="11"/>
  <c r="Q622" i="11"/>
  <c r="O622" i="11"/>
  <c r="P622" i="11" s="1"/>
  <c r="X621" i="11"/>
  <c r="W621" i="11"/>
  <c r="V621" i="11"/>
  <c r="U621" i="11"/>
  <c r="Q621" i="11"/>
  <c r="O621" i="11"/>
  <c r="P621" i="11" s="1"/>
  <c r="X620" i="11"/>
  <c r="W620" i="11"/>
  <c r="V620" i="11"/>
  <c r="U620" i="11"/>
  <c r="Q620" i="11"/>
  <c r="O620" i="11"/>
  <c r="P620" i="11" s="1"/>
  <c r="X619" i="11"/>
  <c r="W619" i="11"/>
  <c r="V619" i="11"/>
  <c r="U619" i="11"/>
  <c r="Q619" i="11"/>
  <c r="O619" i="11"/>
  <c r="P619" i="11" s="1"/>
  <c r="X618" i="11"/>
  <c r="W618" i="11"/>
  <c r="V618" i="11"/>
  <c r="U618" i="11"/>
  <c r="Q618" i="11"/>
  <c r="O618" i="11"/>
  <c r="P618" i="11" s="1"/>
  <c r="X617" i="11"/>
  <c r="W617" i="11"/>
  <c r="V617" i="11"/>
  <c r="U617" i="11"/>
  <c r="Q617" i="11"/>
  <c r="O617" i="11"/>
  <c r="P617" i="11" s="1"/>
  <c r="X616" i="11"/>
  <c r="W616" i="11"/>
  <c r="V616" i="11"/>
  <c r="U616" i="11"/>
  <c r="Q616" i="11"/>
  <c r="O616" i="11"/>
  <c r="P616" i="11" s="1"/>
  <c r="X615" i="11"/>
  <c r="W615" i="11"/>
  <c r="V615" i="11"/>
  <c r="U615" i="11"/>
  <c r="Q615" i="11"/>
  <c r="O615" i="11"/>
  <c r="P615" i="11" s="1"/>
  <c r="X614" i="11"/>
  <c r="W614" i="11"/>
  <c r="V614" i="11"/>
  <c r="U614" i="11"/>
  <c r="Q614" i="11"/>
  <c r="O614" i="11"/>
  <c r="P614" i="11" s="1"/>
  <c r="X613" i="11"/>
  <c r="W613" i="11"/>
  <c r="V613" i="11"/>
  <c r="U613" i="11"/>
  <c r="Q613" i="11"/>
  <c r="O613" i="11"/>
  <c r="P613" i="11" s="1"/>
  <c r="X612" i="11"/>
  <c r="W612" i="11"/>
  <c r="V612" i="11"/>
  <c r="U612" i="11"/>
  <c r="Q612" i="11"/>
  <c r="O612" i="11"/>
  <c r="P612" i="11" s="1"/>
  <c r="X611" i="11"/>
  <c r="W611" i="11"/>
  <c r="V611" i="11"/>
  <c r="U611" i="11"/>
  <c r="Q611" i="11"/>
  <c r="O611" i="11"/>
  <c r="P611" i="11" s="1"/>
  <c r="X610" i="11"/>
  <c r="W610" i="11"/>
  <c r="V610" i="11"/>
  <c r="U610" i="11"/>
  <c r="Q610" i="11"/>
  <c r="O610" i="11"/>
  <c r="P610" i="11" s="1"/>
  <c r="X609" i="11"/>
  <c r="W609" i="11"/>
  <c r="V609" i="11"/>
  <c r="U609" i="11"/>
  <c r="Q609" i="11"/>
  <c r="O609" i="11"/>
  <c r="P609" i="11" s="1"/>
  <c r="X608" i="11"/>
  <c r="W608" i="11"/>
  <c r="V608" i="11"/>
  <c r="U608" i="11"/>
  <c r="Q608" i="11"/>
  <c r="O608" i="11"/>
  <c r="P608" i="11" s="1"/>
  <c r="X607" i="11"/>
  <c r="W607" i="11"/>
  <c r="V607" i="11"/>
  <c r="U607" i="11"/>
  <c r="Q607" i="11"/>
  <c r="O607" i="11"/>
  <c r="P607" i="11" s="1"/>
  <c r="X606" i="11"/>
  <c r="W606" i="11"/>
  <c r="V606" i="11"/>
  <c r="U606" i="11"/>
  <c r="Q606" i="11"/>
  <c r="O606" i="11"/>
  <c r="P606" i="11" s="1"/>
  <c r="X605" i="11"/>
  <c r="W605" i="11"/>
  <c r="V605" i="11"/>
  <c r="U605" i="11"/>
  <c r="Q605" i="11"/>
  <c r="O605" i="11"/>
  <c r="P605" i="11" s="1"/>
  <c r="X604" i="11"/>
  <c r="W604" i="11"/>
  <c r="V604" i="11"/>
  <c r="U604" i="11"/>
  <c r="Q604" i="11"/>
  <c r="O604" i="11"/>
  <c r="P604" i="11" s="1"/>
  <c r="X603" i="11"/>
  <c r="W603" i="11"/>
  <c r="V603" i="11"/>
  <c r="U603" i="11"/>
  <c r="Q603" i="11"/>
  <c r="O603" i="11"/>
  <c r="P603" i="11" s="1"/>
  <c r="X602" i="11"/>
  <c r="W602" i="11"/>
  <c r="V602" i="11"/>
  <c r="U602" i="11"/>
  <c r="Q602" i="11"/>
  <c r="O602" i="11"/>
  <c r="P602" i="11" s="1"/>
  <c r="X601" i="11"/>
  <c r="W601" i="11"/>
  <c r="V601" i="11"/>
  <c r="U601" i="11"/>
  <c r="Q601" i="11"/>
  <c r="O601" i="11"/>
  <c r="P601" i="11" s="1"/>
  <c r="X600" i="11"/>
  <c r="W600" i="11"/>
  <c r="V600" i="11"/>
  <c r="U600" i="11"/>
  <c r="Q600" i="11"/>
  <c r="O600" i="11"/>
  <c r="P600" i="11" s="1"/>
  <c r="X599" i="11"/>
  <c r="W599" i="11"/>
  <c r="V599" i="11"/>
  <c r="U599" i="11"/>
  <c r="Q599" i="11"/>
  <c r="O599" i="11"/>
  <c r="P599" i="11" s="1"/>
  <c r="X598" i="11"/>
  <c r="W598" i="11"/>
  <c r="V598" i="11"/>
  <c r="U598" i="11"/>
  <c r="Q598" i="11"/>
  <c r="O598" i="11"/>
  <c r="P598" i="11" s="1"/>
  <c r="X597" i="11"/>
  <c r="W597" i="11"/>
  <c r="V597" i="11"/>
  <c r="U597" i="11"/>
  <c r="Q597" i="11"/>
  <c r="O597" i="11"/>
  <c r="P597" i="11" s="1"/>
  <c r="X596" i="11"/>
  <c r="W596" i="11"/>
  <c r="V596" i="11"/>
  <c r="U596" i="11"/>
  <c r="Q596" i="11"/>
  <c r="O596" i="11"/>
  <c r="P596" i="11" s="1"/>
  <c r="X595" i="11"/>
  <c r="W595" i="11"/>
  <c r="V595" i="11"/>
  <c r="U595" i="11"/>
  <c r="Q595" i="11"/>
  <c r="O595" i="11"/>
  <c r="P595" i="11" s="1"/>
  <c r="X594" i="11"/>
  <c r="W594" i="11"/>
  <c r="V594" i="11"/>
  <c r="U594" i="11"/>
  <c r="Q594" i="11"/>
  <c r="O594" i="11"/>
  <c r="P594" i="11" s="1"/>
  <c r="X593" i="11"/>
  <c r="W593" i="11"/>
  <c r="V593" i="11"/>
  <c r="U593" i="11"/>
  <c r="Q593" i="11"/>
  <c r="O593" i="11"/>
  <c r="P593" i="11" s="1"/>
  <c r="X592" i="11"/>
  <c r="W592" i="11"/>
  <c r="V592" i="11"/>
  <c r="U592" i="11"/>
  <c r="Q592" i="11"/>
  <c r="O592" i="11"/>
  <c r="P592" i="11" s="1"/>
  <c r="X591" i="11"/>
  <c r="W591" i="11"/>
  <c r="V591" i="11"/>
  <c r="U591" i="11"/>
  <c r="Q591" i="11"/>
  <c r="O591" i="11"/>
  <c r="P591" i="11" s="1"/>
  <c r="X590" i="11"/>
  <c r="W590" i="11"/>
  <c r="V590" i="11"/>
  <c r="U590" i="11"/>
  <c r="Q590" i="11"/>
  <c r="O590" i="11"/>
  <c r="P590" i="11" s="1"/>
  <c r="X589" i="11"/>
  <c r="W589" i="11"/>
  <c r="V589" i="11"/>
  <c r="U589" i="11"/>
  <c r="Q589" i="11"/>
  <c r="O589" i="11"/>
  <c r="P589" i="11" s="1"/>
  <c r="X588" i="11"/>
  <c r="W588" i="11"/>
  <c r="V588" i="11"/>
  <c r="U588" i="11"/>
  <c r="Q588" i="11"/>
  <c r="O588" i="11"/>
  <c r="P588" i="11" s="1"/>
  <c r="X587" i="11"/>
  <c r="W587" i="11"/>
  <c r="V587" i="11"/>
  <c r="U587" i="11"/>
  <c r="Q587" i="11"/>
  <c r="O587" i="11"/>
  <c r="P587" i="11" s="1"/>
  <c r="X586" i="11"/>
  <c r="W586" i="11"/>
  <c r="V586" i="11"/>
  <c r="U586" i="11"/>
  <c r="Q586" i="11"/>
  <c r="O586" i="11"/>
  <c r="P586" i="11" s="1"/>
  <c r="X585" i="11"/>
  <c r="W585" i="11"/>
  <c r="V585" i="11"/>
  <c r="U585" i="11"/>
  <c r="Q585" i="11"/>
  <c r="O585" i="11"/>
  <c r="P585" i="11" s="1"/>
  <c r="X584" i="11"/>
  <c r="W584" i="11"/>
  <c r="V584" i="11"/>
  <c r="U584" i="11"/>
  <c r="Q584" i="11"/>
  <c r="O584" i="11"/>
  <c r="P584" i="11" s="1"/>
  <c r="X583" i="11"/>
  <c r="W583" i="11"/>
  <c r="V583" i="11"/>
  <c r="U583" i="11"/>
  <c r="Q583" i="11"/>
  <c r="O583" i="11"/>
  <c r="P583" i="11" s="1"/>
  <c r="X582" i="11"/>
  <c r="W582" i="11"/>
  <c r="V582" i="11"/>
  <c r="U582" i="11"/>
  <c r="Q582" i="11"/>
  <c r="O582" i="11"/>
  <c r="P582" i="11" s="1"/>
  <c r="X581" i="11"/>
  <c r="W581" i="11"/>
  <c r="V581" i="11"/>
  <c r="U581" i="11"/>
  <c r="Q581" i="11"/>
  <c r="O581" i="11"/>
  <c r="P581" i="11" s="1"/>
  <c r="X580" i="11"/>
  <c r="W580" i="11"/>
  <c r="V580" i="11"/>
  <c r="U580" i="11"/>
  <c r="Q580" i="11"/>
  <c r="O580" i="11"/>
  <c r="P580" i="11" s="1"/>
  <c r="X579" i="11"/>
  <c r="W579" i="11"/>
  <c r="V579" i="11"/>
  <c r="U579" i="11"/>
  <c r="Q579" i="11"/>
  <c r="O579" i="11"/>
  <c r="P579" i="11" s="1"/>
  <c r="X578" i="11"/>
  <c r="W578" i="11"/>
  <c r="V578" i="11"/>
  <c r="U578" i="11"/>
  <c r="Q578" i="11"/>
  <c r="O578" i="11"/>
  <c r="P578" i="11" s="1"/>
  <c r="X577" i="11"/>
  <c r="W577" i="11"/>
  <c r="V577" i="11"/>
  <c r="U577" i="11"/>
  <c r="Q577" i="11"/>
  <c r="O577" i="11"/>
  <c r="P577" i="11" s="1"/>
  <c r="X576" i="11"/>
  <c r="W576" i="11"/>
  <c r="V576" i="11"/>
  <c r="U576" i="11"/>
  <c r="Q576" i="11"/>
  <c r="O576" i="11"/>
  <c r="P576" i="11" s="1"/>
  <c r="X575" i="11"/>
  <c r="W575" i="11"/>
  <c r="V575" i="11"/>
  <c r="U575" i="11"/>
  <c r="Q575" i="11"/>
  <c r="O575" i="11"/>
  <c r="P575" i="11" s="1"/>
  <c r="X574" i="11"/>
  <c r="W574" i="11"/>
  <c r="V574" i="11"/>
  <c r="U574" i="11"/>
  <c r="Q574" i="11"/>
  <c r="O574" i="11"/>
  <c r="P574" i="11" s="1"/>
  <c r="X573" i="11"/>
  <c r="W573" i="11"/>
  <c r="V573" i="11"/>
  <c r="U573" i="11"/>
  <c r="Q573" i="11"/>
  <c r="O573" i="11"/>
  <c r="P573" i="11" s="1"/>
  <c r="X572" i="11"/>
  <c r="W572" i="11"/>
  <c r="V572" i="11"/>
  <c r="U572" i="11"/>
  <c r="Q572" i="11"/>
  <c r="O572" i="11"/>
  <c r="P572" i="11" s="1"/>
  <c r="X571" i="11"/>
  <c r="W571" i="11"/>
  <c r="V571" i="11"/>
  <c r="U571" i="11"/>
  <c r="Q571" i="11"/>
  <c r="O571" i="11"/>
  <c r="P571" i="11" s="1"/>
  <c r="X570" i="11"/>
  <c r="W570" i="11"/>
  <c r="V570" i="11"/>
  <c r="U570" i="11"/>
  <c r="Q570" i="11"/>
  <c r="O570" i="11"/>
  <c r="P570" i="11" s="1"/>
  <c r="X569" i="11"/>
  <c r="W569" i="11"/>
  <c r="V569" i="11"/>
  <c r="U569" i="11"/>
  <c r="Q569" i="11"/>
  <c r="O569" i="11"/>
  <c r="P569" i="11" s="1"/>
  <c r="X568" i="11"/>
  <c r="W568" i="11"/>
  <c r="V568" i="11"/>
  <c r="U568" i="11"/>
  <c r="Q568" i="11"/>
  <c r="O568" i="11"/>
  <c r="P568" i="11" s="1"/>
  <c r="X567" i="11"/>
  <c r="W567" i="11"/>
  <c r="V567" i="11"/>
  <c r="U567" i="11"/>
  <c r="Q567" i="11"/>
  <c r="O567" i="11"/>
  <c r="P567" i="11" s="1"/>
  <c r="X566" i="11"/>
  <c r="W566" i="11"/>
  <c r="V566" i="11"/>
  <c r="U566" i="11"/>
  <c r="Q566" i="11"/>
  <c r="O566" i="11"/>
  <c r="P566" i="11" s="1"/>
  <c r="X565" i="11"/>
  <c r="W565" i="11"/>
  <c r="V565" i="11"/>
  <c r="U565" i="11"/>
  <c r="Q565" i="11"/>
  <c r="O565" i="11"/>
  <c r="P565" i="11" s="1"/>
  <c r="X564" i="11"/>
  <c r="W564" i="11"/>
  <c r="V564" i="11"/>
  <c r="U564" i="11"/>
  <c r="Q564" i="11"/>
  <c r="O564" i="11"/>
  <c r="P564" i="11" s="1"/>
  <c r="X563" i="11"/>
  <c r="W563" i="11"/>
  <c r="V563" i="11"/>
  <c r="U563" i="11"/>
  <c r="Q563" i="11"/>
  <c r="O563" i="11"/>
  <c r="P563" i="11" s="1"/>
  <c r="X562" i="11"/>
  <c r="W562" i="11"/>
  <c r="V562" i="11"/>
  <c r="U562" i="11"/>
  <c r="Q562" i="11"/>
  <c r="O562" i="11"/>
  <c r="P562" i="11" s="1"/>
  <c r="X561" i="11"/>
  <c r="W561" i="11"/>
  <c r="V561" i="11"/>
  <c r="U561" i="11"/>
  <c r="Q561" i="11"/>
  <c r="O561" i="11"/>
  <c r="P561" i="11" s="1"/>
  <c r="X560" i="11"/>
  <c r="W560" i="11"/>
  <c r="V560" i="11"/>
  <c r="U560" i="11"/>
  <c r="Q560" i="11"/>
  <c r="O560" i="11"/>
  <c r="P560" i="11" s="1"/>
  <c r="X559" i="11"/>
  <c r="W559" i="11"/>
  <c r="V559" i="11"/>
  <c r="U559" i="11"/>
  <c r="Q559" i="11"/>
  <c r="O559" i="11"/>
  <c r="P559" i="11" s="1"/>
  <c r="X558" i="11"/>
  <c r="W558" i="11"/>
  <c r="V558" i="11"/>
  <c r="U558" i="11"/>
  <c r="Q558" i="11"/>
  <c r="O558" i="11"/>
  <c r="P558" i="11" s="1"/>
  <c r="X557" i="11"/>
  <c r="W557" i="11"/>
  <c r="V557" i="11"/>
  <c r="U557" i="11"/>
  <c r="Q557" i="11"/>
  <c r="O557" i="11"/>
  <c r="P557" i="11" s="1"/>
  <c r="X556" i="11"/>
  <c r="W556" i="11"/>
  <c r="V556" i="11"/>
  <c r="U556" i="11"/>
  <c r="Q556" i="11"/>
  <c r="O556" i="11"/>
  <c r="P556" i="11" s="1"/>
  <c r="X555" i="11"/>
  <c r="W555" i="11"/>
  <c r="V555" i="11"/>
  <c r="U555" i="11"/>
  <c r="Q555" i="11"/>
  <c r="O555" i="11"/>
  <c r="P555" i="11" s="1"/>
  <c r="X554" i="11"/>
  <c r="W554" i="11"/>
  <c r="V554" i="11"/>
  <c r="U554" i="11"/>
  <c r="Q554" i="11"/>
  <c r="O554" i="11"/>
  <c r="P554" i="11" s="1"/>
  <c r="X553" i="11"/>
  <c r="W553" i="11"/>
  <c r="V553" i="11"/>
  <c r="U553" i="11"/>
  <c r="Q553" i="11"/>
  <c r="O553" i="11"/>
  <c r="P553" i="11" s="1"/>
  <c r="X552" i="11"/>
  <c r="W552" i="11"/>
  <c r="V552" i="11"/>
  <c r="U552" i="11"/>
  <c r="Q552" i="11"/>
  <c r="O552" i="11"/>
  <c r="P552" i="11" s="1"/>
  <c r="X551" i="11"/>
  <c r="W551" i="11"/>
  <c r="V551" i="11"/>
  <c r="U551" i="11"/>
  <c r="Q551" i="11"/>
  <c r="O551" i="11"/>
  <c r="P551" i="11" s="1"/>
  <c r="X550" i="11"/>
  <c r="W550" i="11"/>
  <c r="V550" i="11"/>
  <c r="U550" i="11"/>
  <c r="Q550" i="11"/>
  <c r="O550" i="11"/>
  <c r="P550" i="11" s="1"/>
  <c r="X549" i="11"/>
  <c r="W549" i="11"/>
  <c r="V549" i="11"/>
  <c r="U549" i="11"/>
  <c r="Q549" i="11"/>
  <c r="O549" i="11"/>
  <c r="P549" i="11" s="1"/>
  <c r="X548" i="11"/>
  <c r="W548" i="11"/>
  <c r="V548" i="11"/>
  <c r="U548" i="11"/>
  <c r="Q548" i="11"/>
  <c r="O548" i="11"/>
  <c r="P548" i="11" s="1"/>
  <c r="X547" i="11"/>
  <c r="W547" i="11"/>
  <c r="V547" i="11"/>
  <c r="U547" i="11"/>
  <c r="Q547" i="11"/>
  <c r="O547" i="11"/>
  <c r="P547" i="11" s="1"/>
  <c r="X546" i="11"/>
  <c r="W546" i="11"/>
  <c r="V546" i="11"/>
  <c r="U546" i="11"/>
  <c r="Q546" i="11"/>
  <c r="O546" i="11"/>
  <c r="P546" i="11" s="1"/>
  <c r="X545" i="11"/>
  <c r="W545" i="11"/>
  <c r="V545" i="11"/>
  <c r="U545" i="11"/>
  <c r="Q545" i="11"/>
  <c r="O545" i="11"/>
  <c r="P545" i="11" s="1"/>
  <c r="X544" i="11"/>
  <c r="W544" i="11"/>
  <c r="V544" i="11"/>
  <c r="U544" i="11"/>
  <c r="Q544" i="11"/>
  <c r="O544" i="11"/>
  <c r="P544" i="11" s="1"/>
  <c r="X543" i="11"/>
  <c r="W543" i="11"/>
  <c r="V543" i="11"/>
  <c r="U543" i="11"/>
  <c r="Q543" i="11"/>
  <c r="O543" i="11"/>
  <c r="P543" i="11" s="1"/>
  <c r="X542" i="11"/>
  <c r="W542" i="11"/>
  <c r="V542" i="11"/>
  <c r="U542" i="11"/>
  <c r="Q542" i="11"/>
  <c r="O542" i="11"/>
  <c r="P542" i="11" s="1"/>
  <c r="X541" i="11"/>
  <c r="W541" i="11"/>
  <c r="V541" i="11"/>
  <c r="U541" i="11"/>
  <c r="Q541" i="11"/>
  <c r="O541" i="11"/>
  <c r="P541" i="11" s="1"/>
  <c r="X540" i="11"/>
  <c r="W540" i="11"/>
  <c r="V540" i="11"/>
  <c r="U540" i="11"/>
  <c r="Q540" i="11"/>
  <c r="O540" i="11"/>
  <c r="P540" i="11" s="1"/>
  <c r="X539" i="11"/>
  <c r="W539" i="11"/>
  <c r="V539" i="11"/>
  <c r="U539" i="11"/>
  <c r="Q539" i="11"/>
  <c r="O539" i="11"/>
  <c r="P539" i="11" s="1"/>
  <c r="X538" i="11"/>
  <c r="W538" i="11"/>
  <c r="V538" i="11"/>
  <c r="U538" i="11"/>
  <c r="Q538" i="11"/>
  <c r="O538" i="11"/>
  <c r="P538" i="11" s="1"/>
  <c r="X537" i="11"/>
  <c r="W537" i="11"/>
  <c r="V537" i="11"/>
  <c r="U537" i="11"/>
  <c r="Q537" i="11"/>
  <c r="O537" i="11"/>
  <c r="P537" i="11" s="1"/>
  <c r="X536" i="11"/>
  <c r="W536" i="11"/>
  <c r="V536" i="11"/>
  <c r="U536" i="11"/>
  <c r="Q536" i="11"/>
  <c r="O536" i="11"/>
  <c r="P536" i="11" s="1"/>
  <c r="X535" i="11"/>
  <c r="W535" i="11"/>
  <c r="V535" i="11"/>
  <c r="U535" i="11"/>
  <c r="Q535" i="11"/>
  <c r="O535" i="11"/>
  <c r="P535" i="11" s="1"/>
  <c r="X534" i="11"/>
  <c r="W534" i="11"/>
  <c r="V534" i="11"/>
  <c r="U534" i="11"/>
  <c r="Q534" i="11"/>
  <c r="O534" i="11"/>
  <c r="P534" i="11" s="1"/>
  <c r="X533" i="11"/>
  <c r="W533" i="11"/>
  <c r="V533" i="11"/>
  <c r="U533" i="11"/>
  <c r="Q533" i="11"/>
  <c r="O533" i="11"/>
  <c r="P533" i="11" s="1"/>
  <c r="X532" i="11"/>
  <c r="W532" i="11"/>
  <c r="V532" i="11"/>
  <c r="U532" i="11"/>
  <c r="Q532" i="11"/>
  <c r="O532" i="11"/>
  <c r="P532" i="11" s="1"/>
  <c r="X531" i="11"/>
  <c r="W531" i="11"/>
  <c r="V531" i="11"/>
  <c r="U531" i="11"/>
  <c r="Q531" i="11"/>
  <c r="O531" i="11"/>
  <c r="P531" i="11" s="1"/>
  <c r="X530" i="11"/>
  <c r="W530" i="11"/>
  <c r="V530" i="11"/>
  <c r="U530" i="11"/>
  <c r="Q530" i="11"/>
  <c r="O530" i="11"/>
  <c r="P530" i="11" s="1"/>
  <c r="X529" i="11"/>
  <c r="W529" i="11"/>
  <c r="V529" i="11"/>
  <c r="U529" i="11"/>
  <c r="Q529" i="11"/>
  <c r="O529" i="11"/>
  <c r="P529" i="11" s="1"/>
  <c r="X528" i="11"/>
  <c r="W528" i="11"/>
  <c r="V528" i="11"/>
  <c r="U528" i="11"/>
  <c r="Q528" i="11"/>
  <c r="O528" i="11"/>
  <c r="P528" i="11" s="1"/>
  <c r="X527" i="11"/>
  <c r="W527" i="11"/>
  <c r="V527" i="11"/>
  <c r="U527" i="11"/>
  <c r="Q527" i="11"/>
  <c r="O527" i="11"/>
  <c r="P527" i="11" s="1"/>
  <c r="X526" i="11"/>
  <c r="W526" i="11"/>
  <c r="V526" i="11"/>
  <c r="U526" i="11"/>
  <c r="Q526" i="11"/>
  <c r="O526" i="11"/>
  <c r="P526" i="11" s="1"/>
  <c r="X525" i="11"/>
  <c r="W525" i="11"/>
  <c r="V525" i="11"/>
  <c r="U525" i="11"/>
  <c r="Q525" i="11"/>
  <c r="O525" i="11"/>
  <c r="P525" i="11" s="1"/>
  <c r="X524" i="11"/>
  <c r="W524" i="11"/>
  <c r="V524" i="11"/>
  <c r="U524" i="11"/>
  <c r="Q524" i="11"/>
  <c r="O524" i="11"/>
  <c r="P524" i="11" s="1"/>
  <c r="X523" i="11"/>
  <c r="W523" i="11"/>
  <c r="V523" i="11"/>
  <c r="U523" i="11"/>
  <c r="Q523" i="11"/>
  <c r="O523" i="11"/>
  <c r="P523" i="11" s="1"/>
  <c r="X522" i="11"/>
  <c r="W522" i="11"/>
  <c r="V522" i="11"/>
  <c r="U522" i="11"/>
  <c r="Q522" i="11"/>
  <c r="O522" i="11"/>
  <c r="P522" i="11" s="1"/>
  <c r="X521" i="11"/>
  <c r="W521" i="11"/>
  <c r="V521" i="11"/>
  <c r="U521" i="11"/>
  <c r="Q521" i="11"/>
  <c r="O521" i="11"/>
  <c r="P521" i="11" s="1"/>
  <c r="X520" i="11"/>
  <c r="W520" i="11"/>
  <c r="V520" i="11"/>
  <c r="U520" i="11"/>
  <c r="Q520" i="11"/>
  <c r="O520" i="11"/>
  <c r="P520" i="11" s="1"/>
  <c r="X519" i="11"/>
  <c r="W519" i="11"/>
  <c r="V519" i="11"/>
  <c r="U519" i="11"/>
  <c r="Q519" i="11"/>
  <c r="O519" i="11"/>
  <c r="P519" i="11" s="1"/>
  <c r="X518" i="11"/>
  <c r="W518" i="11"/>
  <c r="V518" i="11"/>
  <c r="U518" i="11"/>
  <c r="Q518" i="11"/>
  <c r="O518" i="11"/>
  <c r="P518" i="11" s="1"/>
  <c r="X517" i="11"/>
  <c r="W517" i="11"/>
  <c r="V517" i="11"/>
  <c r="U517" i="11"/>
  <c r="Q517" i="11"/>
  <c r="O517" i="11"/>
  <c r="P517" i="11" s="1"/>
  <c r="U516" i="11"/>
  <c r="H516" i="11"/>
  <c r="X515" i="11"/>
  <c r="W515" i="11"/>
  <c r="V515" i="11"/>
  <c r="U515" i="11"/>
  <c r="Q515" i="11"/>
  <c r="O515" i="11"/>
  <c r="P515" i="11" s="1"/>
  <c r="X514" i="11"/>
  <c r="W514" i="11"/>
  <c r="V514" i="11"/>
  <c r="U514" i="11"/>
  <c r="Q514" i="11"/>
  <c r="O514" i="11"/>
  <c r="P514" i="11" s="1"/>
  <c r="X513" i="11"/>
  <c r="W513" i="11"/>
  <c r="V513" i="11"/>
  <c r="U513" i="11"/>
  <c r="Q513" i="11"/>
  <c r="O513" i="11"/>
  <c r="P513" i="11" s="1"/>
  <c r="U512" i="11"/>
  <c r="H512" i="11"/>
  <c r="U511" i="11"/>
  <c r="H511" i="11"/>
  <c r="X510" i="11"/>
  <c r="W510" i="11"/>
  <c r="V510" i="11"/>
  <c r="U510" i="11"/>
  <c r="Q510" i="11"/>
  <c r="O510" i="11"/>
  <c r="P510" i="11" s="1"/>
  <c r="U509" i="11"/>
  <c r="H509" i="11"/>
  <c r="X508" i="11"/>
  <c r="W508" i="11"/>
  <c r="V508" i="11"/>
  <c r="U508" i="11"/>
  <c r="Q508" i="11"/>
  <c r="O508" i="11"/>
  <c r="P508" i="11" s="1"/>
  <c r="X507" i="11"/>
  <c r="W507" i="11"/>
  <c r="V507" i="11"/>
  <c r="U507" i="11"/>
  <c r="Q507" i="11"/>
  <c r="O507" i="11"/>
  <c r="P507" i="11" s="1"/>
  <c r="X506" i="11"/>
  <c r="W506" i="11"/>
  <c r="V506" i="11"/>
  <c r="U506" i="11"/>
  <c r="Q506" i="11"/>
  <c r="O506" i="11"/>
  <c r="P506" i="11" s="1"/>
  <c r="X505" i="11"/>
  <c r="W505" i="11"/>
  <c r="V505" i="11"/>
  <c r="U505" i="11"/>
  <c r="Q505" i="11"/>
  <c r="O505" i="11"/>
  <c r="P505" i="11" s="1"/>
  <c r="X504" i="11"/>
  <c r="W504" i="11"/>
  <c r="V504" i="11"/>
  <c r="U504" i="11"/>
  <c r="Q504" i="11"/>
  <c r="O504" i="11"/>
  <c r="P504" i="11" s="1"/>
  <c r="X503" i="11"/>
  <c r="W503" i="11"/>
  <c r="V503" i="11"/>
  <c r="U503" i="11"/>
  <c r="Q503" i="11"/>
  <c r="O503" i="11"/>
  <c r="P503" i="11" s="1"/>
  <c r="X502" i="11"/>
  <c r="W502" i="11"/>
  <c r="V502" i="11"/>
  <c r="U502" i="11"/>
  <c r="Q502" i="11"/>
  <c r="O502" i="11"/>
  <c r="P502" i="11" s="1"/>
  <c r="X501" i="11"/>
  <c r="W501" i="11"/>
  <c r="V501" i="11"/>
  <c r="U501" i="11"/>
  <c r="Q501" i="11"/>
  <c r="O501" i="11"/>
  <c r="P501" i="11" s="1"/>
  <c r="U500" i="11"/>
  <c r="H500" i="11"/>
  <c r="X499" i="11"/>
  <c r="W499" i="11"/>
  <c r="V499" i="11"/>
  <c r="U499" i="11"/>
  <c r="Q499" i="11"/>
  <c r="O499" i="11"/>
  <c r="P499" i="11" s="1"/>
  <c r="X498" i="11"/>
  <c r="W498" i="11"/>
  <c r="V498" i="11"/>
  <c r="U498" i="11"/>
  <c r="Q498" i="11"/>
  <c r="O498" i="11"/>
  <c r="P498" i="11" s="1"/>
  <c r="X497" i="11"/>
  <c r="W497" i="11"/>
  <c r="V497" i="11"/>
  <c r="U497" i="11"/>
  <c r="Q497" i="11"/>
  <c r="O497" i="11"/>
  <c r="P497" i="11" s="1"/>
  <c r="X496" i="11"/>
  <c r="W496" i="11"/>
  <c r="V496" i="11"/>
  <c r="U496" i="11"/>
  <c r="Q496" i="11"/>
  <c r="O496" i="11"/>
  <c r="P496" i="11" s="1"/>
  <c r="X495" i="11"/>
  <c r="W495" i="11"/>
  <c r="V495" i="11"/>
  <c r="U495" i="11"/>
  <c r="Q495" i="11"/>
  <c r="O495" i="11"/>
  <c r="P495" i="11" s="1"/>
  <c r="X494" i="11"/>
  <c r="W494" i="11"/>
  <c r="V494" i="11"/>
  <c r="U494" i="11"/>
  <c r="Q494" i="11"/>
  <c r="O494" i="11"/>
  <c r="P494" i="11" s="1"/>
  <c r="X493" i="11"/>
  <c r="W493" i="11"/>
  <c r="V493" i="11"/>
  <c r="U493" i="11"/>
  <c r="Q493" i="11"/>
  <c r="O493" i="11"/>
  <c r="P493" i="11" s="1"/>
  <c r="X492" i="11"/>
  <c r="W492" i="11"/>
  <c r="V492" i="11"/>
  <c r="U492" i="11"/>
  <c r="Q492" i="11"/>
  <c r="O492" i="11"/>
  <c r="P492" i="11" s="1"/>
  <c r="X491" i="11"/>
  <c r="W491" i="11"/>
  <c r="V491" i="11"/>
  <c r="U491" i="11"/>
  <c r="Q491" i="11"/>
  <c r="O491" i="11"/>
  <c r="P491" i="11" s="1"/>
  <c r="X490" i="11"/>
  <c r="W490" i="11"/>
  <c r="V490" i="11"/>
  <c r="U490" i="11"/>
  <c r="Q490" i="11"/>
  <c r="O490" i="11"/>
  <c r="P490" i="11" s="1"/>
  <c r="X489" i="11"/>
  <c r="W489" i="11"/>
  <c r="V489" i="11"/>
  <c r="U489" i="11"/>
  <c r="Q489" i="11"/>
  <c r="O489" i="11"/>
  <c r="P489" i="11" s="1"/>
  <c r="X488" i="11"/>
  <c r="W488" i="11"/>
  <c r="V488" i="11"/>
  <c r="U488" i="11"/>
  <c r="Q488" i="11"/>
  <c r="O488" i="11"/>
  <c r="P488" i="11" s="1"/>
  <c r="X487" i="11"/>
  <c r="W487" i="11"/>
  <c r="V487" i="11"/>
  <c r="U487" i="11"/>
  <c r="Q487" i="11"/>
  <c r="O487" i="11"/>
  <c r="P487" i="11" s="1"/>
  <c r="X486" i="11"/>
  <c r="W486" i="11"/>
  <c r="V486" i="11"/>
  <c r="U486" i="11"/>
  <c r="Q486" i="11"/>
  <c r="O486" i="11"/>
  <c r="P486" i="11" s="1"/>
  <c r="X485" i="11"/>
  <c r="W485" i="11"/>
  <c r="V485" i="11"/>
  <c r="U485" i="11"/>
  <c r="Q485" i="11"/>
  <c r="O485" i="11"/>
  <c r="P485" i="11" s="1"/>
  <c r="X484" i="11"/>
  <c r="W484" i="11"/>
  <c r="V484" i="11"/>
  <c r="U484" i="11"/>
  <c r="Q484" i="11"/>
  <c r="O484" i="11"/>
  <c r="P484" i="11" s="1"/>
  <c r="U483" i="11"/>
  <c r="H483" i="11"/>
  <c r="X482" i="11"/>
  <c r="W482" i="11"/>
  <c r="V482" i="11"/>
  <c r="U482" i="11"/>
  <c r="Q482" i="11"/>
  <c r="O482" i="11"/>
  <c r="P482" i="11" s="1"/>
  <c r="U481" i="11"/>
  <c r="H481" i="11"/>
  <c r="U480" i="11"/>
  <c r="H480" i="11"/>
  <c r="X479" i="11"/>
  <c r="W479" i="11"/>
  <c r="V479" i="11"/>
  <c r="U479" i="11"/>
  <c r="Q479" i="11"/>
  <c r="O479" i="11"/>
  <c r="P479" i="11" s="1"/>
  <c r="X478" i="11"/>
  <c r="W478" i="11"/>
  <c r="V478" i="11"/>
  <c r="U478" i="11"/>
  <c r="Q478" i="11"/>
  <c r="O478" i="11"/>
  <c r="P478" i="11" s="1"/>
  <c r="U477" i="11"/>
  <c r="H477" i="11"/>
  <c r="X476" i="11"/>
  <c r="W476" i="11"/>
  <c r="V476" i="11"/>
  <c r="U476" i="11"/>
  <c r="Q476" i="11"/>
  <c r="O476" i="11"/>
  <c r="P476" i="11" s="1"/>
  <c r="X475" i="11"/>
  <c r="W475" i="11"/>
  <c r="V475" i="11"/>
  <c r="U475" i="11"/>
  <c r="Q475" i="11"/>
  <c r="O475" i="11"/>
  <c r="P475" i="11" s="1"/>
  <c r="U474" i="11"/>
  <c r="H474" i="11"/>
  <c r="X473" i="11"/>
  <c r="W473" i="11"/>
  <c r="V473" i="11"/>
  <c r="U473" i="11"/>
  <c r="Q473" i="11"/>
  <c r="O473" i="11"/>
  <c r="P473" i="11" s="1"/>
  <c r="X472" i="11"/>
  <c r="W472" i="11"/>
  <c r="V472" i="11"/>
  <c r="U472" i="11"/>
  <c r="Q472" i="11"/>
  <c r="O472" i="11"/>
  <c r="P472" i="11" s="1"/>
  <c r="X471" i="11"/>
  <c r="W471" i="11"/>
  <c r="V471" i="11"/>
  <c r="U471" i="11"/>
  <c r="Q471" i="11"/>
  <c r="O471" i="11"/>
  <c r="P471" i="11" s="1"/>
  <c r="X470" i="11"/>
  <c r="W470" i="11"/>
  <c r="V470" i="11"/>
  <c r="U470" i="11"/>
  <c r="Q470" i="11"/>
  <c r="O470" i="11"/>
  <c r="P470" i="11" s="1"/>
  <c r="X469" i="11"/>
  <c r="W469" i="11"/>
  <c r="V469" i="11"/>
  <c r="U469" i="11"/>
  <c r="Q469" i="11"/>
  <c r="O469" i="11"/>
  <c r="P469" i="11" s="1"/>
  <c r="X468" i="11"/>
  <c r="W468" i="11"/>
  <c r="V468" i="11"/>
  <c r="U468" i="11"/>
  <c r="Q468" i="11"/>
  <c r="O468" i="11"/>
  <c r="P468" i="11" s="1"/>
  <c r="X467" i="11"/>
  <c r="W467" i="11"/>
  <c r="V467" i="11"/>
  <c r="U467" i="11"/>
  <c r="Q467" i="11"/>
  <c r="O467" i="11"/>
  <c r="P467" i="11" s="1"/>
  <c r="X466" i="11"/>
  <c r="W466" i="11"/>
  <c r="V466" i="11"/>
  <c r="U466" i="11"/>
  <c r="Q466" i="11"/>
  <c r="O466" i="11"/>
  <c r="P466" i="11" s="1"/>
  <c r="X465" i="11"/>
  <c r="W465" i="11"/>
  <c r="V465" i="11"/>
  <c r="U465" i="11"/>
  <c r="Q465" i="11"/>
  <c r="O465" i="11"/>
  <c r="P465" i="11" s="1"/>
  <c r="X464" i="11"/>
  <c r="W464" i="11"/>
  <c r="V464" i="11"/>
  <c r="U464" i="11"/>
  <c r="Q464" i="11"/>
  <c r="O464" i="11"/>
  <c r="P464" i="11" s="1"/>
  <c r="X463" i="11"/>
  <c r="W463" i="11"/>
  <c r="V463" i="11"/>
  <c r="U463" i="11"/>
  <c r="Q463" i="11"/>
  <c r="O463" i="11"/>
  <c r="P463" i="11" s="1"/>
  <c r="X462" i="11"/>
  <c r="W462" i="11"/>
  <c r="V462" i="11"/>
  <c r="U462" i="11"/>
  <c r="Q462" i="11"/>
  <c r="O462" i="11"/>
  <c r="P462" i="11" s="1"/>
  <c r="X461" i="11"/>
  <c r="W461" i="11"/>
  <c r="V461" i="11"/>
  <c r="U461" i="11"/>
  <c r="Q461" i="11"/>
  <c r="O461" i="11"/>
  <c r="P461" i="11" s="1"/>
  <c r="X460" i="11"/>
  <c r="W460" i="11"/>
  <c r="V460" i="11"/>
  <c r="U460" i="11"/>
  <c r="Q460" i="11"/>
  <c r="O460" i="11"/>
  <c r="P460" i="11" s="1"/>
  <c r="X459" i="11"/>
  <c r="W459" i="11"/>
  <c r="V459" i="11"/>
  <c r="U459" i="11"/>
  <c r="Q459" i="11"/>
  <c r="O459" i="11"/>
  <c r="P459" i="11" s="1"/>
  <c r="X458" i="11"/>
  <c r="W458" i="11"/>
  <c r="V458" i="11"/>
  <c r="U458" i="11"/>
  <c r="Q458" i="11"/>
  <c r="O458" i="11"/>
  <c r="P458" i="11" s="1"/>
  <c r="X457" i="11"/>
  <c r="W457" i="11"/>
  <c r="V457" i="11"/>
  <c r="U457" i="11"/>
  <c r="Q457" i="11"/>
  <c r="O457" i="11"/>
  <c r="P457" i="11" s="1"/>
  <c r="X456" i="11"/>
  <c r="W456" i="11"/>
  <c r="V456" i="11"/>
  <c r="U456" i="11"/>
  <c r="Q456" i="11"/>
  <c r="O456" i="11"/>
  <c r="P456" i="11" s="1"/>
  <c r="X455" i="11"/>
  <c r="W455" i="11"/>
  <c r="V455" i="11"/>
  <c r="U455" i="11"/>
  <c r="Q455" i="11"/>
  <c r="O455" i="11"/>
  <c r="P455" i="11" s="1"/>
  <c r="X454" i="11"/>
  <c r="W454" i="11"/>
  <c r="V454" i="11"/>
  <c r="U454" i="11"/>
  <c r="Q454" i="11"/>
  <c r="O454" i="11"/>
  <c r="P454" i="11" s="1"/>
  <c r="U453" i="11"/>
  <c r="H453" i="11"/>
  <c r="X452" i="11"/>
  <c r="W452" i="11"/>
  <c r="V452" i="11"/>
  <c r="U452" i="11"/>
  <c r="Q452" i="11"/>
  <c r="O452" i="11"/>
  <c r="P452" i="11" s="1"/>
  <c r="X451" i="11"/>
  <c r="W451" i="11"/>
  <c r="V451" i="11"/>
  <c r="U451" i="11"/>
  <c r="Q451" i="11"/>
  <c r="O451" i="11"/>
  <c r="P451" i="11" s="1"/>
  <c r="X450" i="11"/>
  <c r="W450" i="11"/>
  <c r="V450" i="11"/>
  <c r="U450" i="11"/>
  <c r="Q450" i="11"/>
  <c r="O450" i="11"/>
  <c r="P450" i="11" s="1"/>
  <c r="X449" i="11"/>
  <c r="W449" i="11"/>
  <c r="V449" i="11"/>
  <c r="U449" i="11"/>
  <c r="Q449" i="11"/>
  <c r="O449" i="11"/>
  <c r="P449" i="11" s="1"/>
  <c r="X448" i="11"/>
  <c r="W448" i="11"/>
  <c r="V448" i="11"/>
  <c r="U448" i="11"/>
  <c r="Q448" i="11"/>
  <c r="O448" i="11"/>
  <c r="P448" i="11" s="1"/>
  <c r="X447" i="11"/>
  <c r="W447" i="11"/>
  <c r="V447" i="11"/>
  <c r="U447" i="11"/>
  <c r="Q447" i="11"/>
  <c r="O447" i="11"/>
  <c r="P447" i="11" s="1"/>
  <c r="X446" i="11"/>
  <c r="W446" i="11"/>
  <c r="V446" i="11"/>
  <c r="U446" i="11"/>
  <c r="Q446" i="11"/>
  <c r="O446" i="11"/>
  <c r="P446" i="11" s="1"/>
  <c r="X445" i="11"/>
  <c r="W445" i="11"/>
  <c r="V445" i="11"/>
  <c r="U445" i="11"/>
  <c r="Q445" i="11"/>
  <c r="O445" i="11"/>
  <c r="P445" i="11" s="1"/>
  <c r="X444" i="11"/>
  <c r="W444" i="11"/>
  <c r="V444" i="11"/>
  <c r="U444" i="11"/>
  <c r="Q444" i="11"/>
  <c r="O444" i="11"/>
  <c r="P444" i="11" s="1"/>
  <c r="X443" i="11"/>
  <c r="W443" i="11"/>
  <c r="V443" i="11"/>
  <c r="U443" i="11"/>
  <c r="Q443" i="11"/>
  <c r="O443" i="11"/>
  <c r="P443" i="11" s="1"/>
  <c r="X442" i="11"/>
  <c r="W442" i="11"/>
  <c r="V442" i="11"/>
  <c r="U442" i="11"/>
  <c r="Q442" i="11"/>
  <c r="O442" i="11"/>
  <c r="P442" i="11" s="1"/>
  <c r="X441" i="11"/>
  <c r="W441" i="11"/>
  <c r="V441" i="11"/>
  <c r="U441" i="11"/>
  <c r="Q441" i="11"/>
  <c r="O441" i="11"/>
  <c r="P441" i="11" s="1"/>
  <c r="X440" i="11"/>
  <c r="W440" i="11"/>
  <c r="V440" i="11"/>
  <c r="U440" i="11"/>
  <c r="Q440" i="11"/>
  <c r="O440" i="11"/>
  <c r="P440" i="11" s="1"/>
  <c r="X439" i="11"/>
  <c r="W439" i="11"/>
  <c r="V439" i="11"/>
  <c r="U439" i="11"/>
  <c r="Q439" i="11"/>
  <c r="O439" i="11"/>
  <c r="P439" i="11" s="1"/>
  <c r="X438" i="11"/>
  <c r="W438" i="11"/>
  <c r="V438" i="11"/>
  <c r="U438" i="11"/>
  <c r="Q438" i="11"/>
  <c r="O438" i="11"/>
  <c r="P438" i="11" s="1"/>
  <c r="X437" i="11"/>
  <c r="W437" i="11"/>
  <c r="V437" i="11"/>
  <c r="U437" i="11"/>
  <c r="Q437" i="11"/>
  <c r="O437" i="11"/>
  <c r="P437" i="11" s="1"/>
  <c r="X436" i="11"/>
  <c r="W436" i="11"/>
  <c r="V436" i="11"/>
  <c r="U436" i="11"/>
  <c r="Q436" i="11"/>
  <c r="O436" i="11"/>
  <c r="P436" i="11" s="1"/>
  <c r="X435" i="11"/>
  <c r="W435" i="11"/>
  <c r="V435" i="11"/>
  <c r="U435" i="11"/>
  <c r="Q435" i="11"/>
  <c r="O435" i="11"/>
  <c r="P435" i="11" s="1"/>
  <c r="X434" i="11"/>
  <c r="W434" i="11"/>
  <c r="V434" i="11"/>
  <c r="U434" i="11"/>
  <c r="Q434" i="11"/>
  <c r="O434" i="11"/>
  <c r="P434" i="11" s="1"/>
  <c r="X433" i="11"/>
  <c r="W433" i="11"/>
  <c r="V433" i="11"/>
  <c r="U433" i="11"/>
  <c r="Q433" i="11"/>
  <c r="O433" i="11"/>
  <c r="P433" i="11" s="1"/>
  <c r="X432" i="11"/>
  <c r="W432" i="11"/>
  <c r="V432" i="11"/>
  <c r="U432" i="11"/>
  <c r="Q432" i="11"/>
  <c r="O432" i="11"/>
  <c r="P432" i="11" s="1"/>
  <c r="X431" i="11"/>
  <c r="W431" i="11"/>
  <c r="V431" i="11"/>
  <c r="U431" i="11"/>
  <c r="Q431" i="11"/>
  <c r="O431" i="11"/>
  <c r="P431" i="11" s="1"/>
  <c r="X430" i="11"/>
  <c r="W430" i="11"/>
  <c r="V430" i="11"/>
  <c r="U430" i="11"/>
  <c r="Q430" i="11"/>
  <c r="O430" i="11"/>
  <c r="P430" i="11" s="1"/>
  <c r="X429" i="11"/>
  <c r="W429" i="11"/>
  <c r="V429" i="11"/>
  <c r="U429" i="11"/>
  <c r="Q429" i="11"/>
  <c r="O429" i="11"/>
  <c r="P429" i="11" s="1"/>
  <c r="X428" i="11"/>
  <c r="W428" i="11"/>
  <c r="V428" i="11"/>
  <c r="U428" i="11"/>
  <c r="Q428" i="11"/>
  <c r="O428" i="11"/>
  <c r="P428" i="11" s="1"/>
  <c r="X427" i="11"/>
  <c r="W427" i="11"/>
  <c r="V427" i="11"/>
  <c r="U427" i="11"/>
  <c r="Q427" i="11"/>
  <c r="O427" i="11"/>
  <c r="P427" i="11" s="1"/>
  <c r="X426" i="11"/>
  <c r="W426" i="11"/>
  <c r="V426" i="11"/>
  <c r="U426" i="11"/>
  <c r="Q426" i="11"/>
  <c r="O426" i="11"/>
  <c r="P426" i="11" s="1"/>
  <c r="X425" i="11"/>
  <c r="W425" i="11"/>
  <c r="V425" i="11"/>
  <c r="U425" i="11"/>
  <c r="Q425" i="11"/>
  <c r="O425" i="11"/>
  <c r="P425" i="11" s="1"/>
  <c r="X424" i="11"/>
  <c r="W424" i="11"/>
  <c r="V424" i="11"/>
  <c r="U424" i="11"/>
  <c r="Q424" i="11"/>
  <c r="O424" i="11"/>
  <c r="P424" i="11" s="1"/>
  <c r="X423" i="11"/>
  <c r="W423" i="11"/>
  <c r="V423" i="11"/>
  <c r="U423" i="11"/>
  <c r="Q423" i="11"/>
  <c r="O423" i="11"/>
  <c r="P423" i="11" s="1"/>
  <c r="X422" i="11"/>
  <c r="W422" i="11"/>
  <c r="V422" i="11"/>
  <c r="U422" i="11"/>
  <c r="Q422" i="11"/>
  <c r="O422" i="11"/>
  <c r="P422" i="11" s="1"/>
  <c r="X421" i="11"/>
  <c r="W421" i="11"/>
  <c r="V421" i="11"/>
  <c r="U421" i="11"/>
  <c r="Q421" i="11"/>
  <c r="O421" i="11"/>
  <c r="P421" i="11" s="1"/>
  <c r="X420" i="11"/>
  <c r="W420" i="11"/>
  <c r="V420" i="11"/>
  <c r="U420" i="11"/>
  <c r="Q420" i="11"/>
  <c r="O420" i="11"/>
  <c r="P420" i="11" s="1"/>
  <c r="X419" i="11"/>
  <c r="W419" i="11"/>
  <c r="V419" i="11"/>
  <c r="U419" i="11"/>
  <c r="Q419" i="11"/>
  <c r="O419" i="11"/>
  <c r="P419" i="11" s="1"/>
  <c r="X418" i="11"/>
  <c r="W418" i="11"/>
  <c r="V418" i="11"/>
  <c r="U418" i="11"/>
  <c r="Q418" i="11"/>
  <c r="O418" i="11"/>
  <c r="P418" i="11" s="1"/>
  <c r="X417" i="11"/>
  <c r="W417" i="11"/>
  <c r="V417" i="11"/>
  <c r="U417" i="11"/>
  <c r="Q417" i="11"/>
  <c r="O417" i="11"/>
  <c r="P417" i="11" s="1"/>
  <c r="X416" i="11"/>
  <c r="W416" i="11"/>
  <c r="V416" i="11"/>
  <c r="U416" i="11"/>
  <c r="Q416" i="11"/>
  <c r="O416" i="11"/>
  <c r="P416" i="11" s="1"/>
  <c r="X415" i="11"/>
  <c r="W415" i="11"/>
  <c r="V415" i="11"/>
  <c r="U415" i="11"/>
  <c r="Q415" i="11"/>
  <c r="O415" i="11"/>
  <c r="P415" i="11" s="1"/>
  <c r="X414" i="11"/>
  <c r="W414" i="11"/>
  <c r="V414" i="11"/>
  <c r="U414" i="11"/>
  <c r="Q414" i="11"/>
  <c r="O414" i="11"/>
  <c r="P414" i="11" s="1"/>
  <c r="X413" i="11"/>
  <c r="W413" i="11"/>
  <c r="V413" i="11"/>
  <c r="U413" i="11"/>
  <c r="Q413" i="11"/>
  <c r="O413" i="11"/>
  <c r="P413" i="11" s="1"/>
  <c r="X412" i="11"/>
  <c r="W412" i="11"/>
  <c r="V412" i="11"/>
  <c r="U412" i="11"/>
  <c r="Q412" i="11"/>
  <c r="O412" i="11"/>
  <c r="P412" i="11" s="1"/>
  <c r="X411" i="11"/>
  <c r="W411" i="11"/>
  <c r="V411" i="11"/>
  <c r="U411" i="11"/>
  <c r="Q411" i="11"/>
  <c r="O411" i="11"/>
  <c r="P411" i="11" s="1"/>
  <c r="X410" i="11"/>
  <c r="W410" i="11"/>
  <c r="V410" i="11"/>
  <c r="U410" i="11"/>
  <c r="Q410" i="11"/>
  <c r="O410" i="11"/>
  <c r="P410" i="11" s="1"/>
  <c r="X409" i="11"/>
  <c r="W409" i="11"/>
  <c r="V409" i="11"/>
  <c r="U409" i="11"/>
  <c r="Q409" i="11"/>
  <c r="O409" i="11"/>
  <c r="P409" i="11" s="1"/>
  <c r="X408" i="11"/>
  <c r="W408" i="11"/>
  <c r="V408" i="11"/>
  <c r="U408" i="11"/>
  <c r="Q408" i="11"/>
  <c r="O408" i="11"/>
  <c r="P408" i="11" s="1"/>
  <c r="X407" i="11"/>
  <c r="W407" i="11"/>
  <c r="V407" i="11"/>
  <c r="U407" i="11"/>
  <c r="Q407" i="11"/>
  <c r="O407" i="11"/>
  <c r="P407" i="11" s="1"/>
  <c r="X406" i="11"/>
  <c r="W406" i="11"/>
  <c r="V406" i="11"/>
  <c r="U406" i="11"/>
  <c r="Q406" i="11"/>
  <c r="O406" i="11"/>
  <c r="P406" i="11" s="1"/>
  <c r="X405" i="11"/>
  <c r="W405" i="11"/>
  <c r="V405" i="11"/>
  <c r="U405" i="11"/>
  <c r="Q405" i="11"/>
  <c r="O405" i="11"/>
  <c r="P405" i="11" s="1"/>
  <c r="X404" i="11"/>
  <c r="W404" i="11"/>
  <c r="V404" i="11"/>
  <c r="U404" i="11"/>
  <c r="Q404" i="11"/>
  <c r="O404" i="11"/>
  <c r="P404" i="11" s="1"/>
  <c r="X403" i="11"/>
  <c r="W403" i="11"/>
  <c r="V403" i="11"/>
  <c r="U403" i="11"/>
  <c r="Q403" i="11"/>
  <c r="O403" i="11"/>
  <c r="P403" i="11" s="1"/>
  <c r="X402" i="11"/>
  <c r="W402" i="11"/>
  <c r="V402" i="11"/>
  <c r="U402" i="11"/>
  <c r="Q402" i="11"/>
  <c r="O402" i="11"/>
  <c r="P402" i="11" s="1"/>
  <c r="X401" i="11"/>
  <c r="W401" i="11"/>
  <c r="V401" i="11"/>
  <c r="U401" i="11"/>
  <c r="Q401" i="11"/>
  <c r="O401" i="11"/>
  <c r="P401" i="11" s="1"/>
  <c r="X400" i="11"/>
  <c r="W400" i="11"/>
  <c r="V400" i="11"/>
  <c r="U400" i="11"/>
  <c r="Q400" i="11"/>
  <c r="O400" i="11"/>
  <c r="P400" i="11" s="1"/>
  <c r="X399" i="11"/>
  <c r="W399" i="11"/>
  <c r="V399" i="11"/>
  <c r="U399" i="11"/>
  <c r="Q399" i="11"/>
  <c r="O399" i="11"/>
  <c r="P399" i="11" s="1"/>
  <c r="X398" i="11"/>
  <c r="W398" i="11"/>
  <c r="V398" i="11"/>
  <c r="U398" i="11"/>
  <c r="Q398" i="11"/>
  <c r="O398" i="11"/>
  <c r="P398" i="11" s="1"/>
  <c r="X397" i="11"/>
  <c r="W397" i="11"/>
  <c r="V397" i="11"/>
  <c r="U397" i="11"/>
  <c r="Q397" i="11"/>
  <c r="O397" i="11"/>
  <c r="P397" i="11" s="1"/>
  <c r="X396" i="11"/>
  <c r="W396" i="11"/>
  <c r="V396" i="11"/>
  <c r="U396" i="11"/>
  <c r="Q396" i="11"/>
  <c r="O396" i="11"/>
  <c r="P396" i="11" s="1"/>
  <c r="X395" i="11"/>
  <c r="W395" i="11"/>
  <c r="V395" i="11"/>
  <c r="U395" i="11"/>
  <c r="Q395" i="11"/>
  <c r="O395" i="11"/>
  <c r="P395" i="11" s="1"/>
  <c r="X394" i="11"/>
  <c r="W394" i="11"/>
  <c r="V394" i="11"/>
  <c r="U394" i="11"/>
  <c r="Q394" i="11"/>
  <c r="O394" i="11"/>
  <c r="P394" i="11" s="1"/>
  <c r="X393" i="11"/>
  <c r="W393" i="11"/>
  <c r="V393" i="11"/>
  <c r="U393" i="11"/>
  <c r="Q393" i="11"/>
  <c r="O393" i="11"/>
  <c r="P393" i="11" s="1"/>
  <c r="X392" i="11"/>
  <c r="W392" i="11"/>
  <c r="V392" i="11"/>
  <c r="U392" i="11"/>
  <c r="Q392" i="11"/>
  <c r="O392" i="11"/>
  <c r="P392" i="11" s="1"/>
  <c r="X391" i="11"/>
  <c r="W391" i="11"/>
  <c r="V391" i="11"/>
  <c r="U391" i="11"/>
  <c r="Q391" i="11"/>
  <c r="O391" i="11"/>
  <c r="P391" i="11" s="1"/>
  <c r="X390" i="11"/>
  <c r="W390" i="11"/>
  <c r="V390" i="11"/>
  <c r="U390" i="11"/>
  <c r="Q390" i="11"/>
  <c r="O390" i="11"/>
  <c r="P390" i="11" s="1"/>
  <c r="X389" i="11"/>
  <c r="W389" i="11"/>
  <c r="V389" i="11"/>
  <c r="U389" i="11"/>
  <c r="Q389" i="11"/>
  <c r="O389" i="11"/>
  <c r="P389" i="11" s="1"/>
  <c r="X388" i="11"/>
  <c r="W388" i="11"/>
  <c r="V388" i="11"/>
  <c r="U388" i="11"/>
  <c r="Q388" i="11"/>
  <c r="O388" i="11"/>
  <c r="P388" i="11" s="1"/>
  <c r="X387" i="11"/>
  <c r="W387" i="11"/>
  <c r="V387" i="11"/>
  <c r="U387" i="11"/>
  <c r="Q387" i="11"/>
  <c r="O387" i="11"/>
  <c r="P387" i="11" s="1"/>
  <c r="X386" i="11"/>
  <c r="W386" i="11"/>
  <c r="V386" i="11"/>
  <c r="U386" i="11"/>
  <c r="Q386" i="11"/>
  <c r="O386" i="11"/>
  <c r="P386" i="11" s="1"/>
  <c r="X385" i="11"/>
  <c r="W385" i="11"/>
  <c r="V385" i="11"/>
  <c r="U385" i="11"/>
  <c r="Q385" i="11"/>
  <c r="O385" i="11"/>
  <c r="P385" i="11" s="1"/>
  <c r="X384" i="11"/>
  <c r="W384" i="11"/>
  <c r="V384" i="11"/>
  <c r="U384" i="11"/>
  <c r="Q384" i="11"/>
  <c r="O384" i="11"/>
  <c r="P384" i="11" s="1"/>
  <c r="X383" i="11"/>
  <c r="W383" i="11"/>
  <c r="V383" i="11"/>
  <c r="U383" i="11"/>
  <c r="Q383" i="11"/>
  <c r="O383" i="11"/>
  <c r="P383" i="11" s="1"/>
  <c r="X382" i="11"/>
  <c r="W382" i="11"/>
  <c r="V382" i="11"/>
  <c r="U382" i="11"/>
  <c r="Q382" i="11"/>
  <c r="O382" i="11"/>
  <c r="P382" i="11" s="1"/>
  <c r="X381" i="11"/>
  <c r="W381" i="11"/>
  <c r="V381" i="11"/>
  <c r="U381" i="11"/>
  <c r="Q381" i="11"/>
  <c r="O381" i="11"/>
  <c r="P381" i="11" s="1"/>
  <c r="X380" i="11"/>
  <c r="W380" i="11"/>
  <c r="V380" i="11"/>
  <c r="U380" i="11"/>
  <c r="Q380" i="11"/>
  <c r="O380" i="11"/>
  <c r="P380" i="11" s="1"/>
  <c r="X379" i="11"/>
  <c r="W379" i="11"/>
  <c r="V379" i="11"/>
  <c r="U379" i="11"/>
  <c r="Q379" i="11"/>
  <c r="O379" i="11"/>
  <c r="P379" i="11" s="1"/>
  <c r="X378" i="11"/>
  <c r="W378" i="11"/>
  <c r="V378" i="11"/>
  <c r="U378" i="11"/>
  <c r="Q378" i="11"/>
  <c r="O378" i="11"/>
  <c r="P378" i="11" s="1"/>
  <c r="X377" i="11"/>
  <c r="W377" i="11"/>
  <c r="V377" i="11"/>
  <c r="U377" i="11"/>
  <c r="Q377" i="11"/>
  <c r="O377" i="11"/>
  <c r="P377" i="11" s="1"/>
  <c r="X376" i="11"/>
  <c r="W376" i="11"/>
  <c r="V376" i="11"/>
  <c r="U376" i="11"/>
  <c r="Q376" i="11"/>
  <c r="O376" i="11"/>
  <c r="P376" i="11" s="1"/>
  <c r="X375" i="11"/>
  <c r="W375" i="11"/>
  <c r="V375" i="11"/>
  <c r="U375" i="11"/>
  <c r="Q375" i="11"/>
  <c r="O375" i="11"/>
  <c r="P375" i="11" s="1"/>
  <c r="U374" i="11"/>
  <c r="H374" i="11"/>
  <c r="X373" i="11"/>
  <c r="W373" i="11"/>
  <c r="V373" i="11"/>
  <c r="U373" i="11"/>
  <c r="Q373" i="11"/>
  <c r="O373" i="11"/>
  <c r="P373" i="11" s="1"/>
  <c r="U372" i="11"/>
  <c r="U371" i="11"/>
  <c r="H371" i="11"/>
  <c r="U370" i="11"/>
  <c r="H370" i="11"/>
  <c r="U369" i="11"/>
  <c r="H369" i="11"/>
  <c r="U368" i="11"/>
  <c r="U367" i="11"/>
  <c r="U366" i="11"/>
  <c r="H366" i="11"/>
  <c r="U365" i="11"/>
  <c r="U364" i="11"/>
  <c r="U363" i="11"/>
  <c r="U362" i="11"/>
  <c r="U361" i="11"/>
  <c r="U360" i="11"/>
  <c r="U359" i="11"/>
  <c r="U358" i="11"/>
  <c r="U357" i="11"/>
  <c r="U356" i="11"/>
  <c r="U355" i="11"/>
  <c r="U354" i="11"/>
  <c r="U353" i="11"/>
  <c r="U352" i="11"/>
  <c r="U351" i="11"/>
  <c r="U350" i="11"/>
  <c r="U349" i="11"/>
  <c r="U348" i="11"/>
  <c r="U347" i="11"/>
  <c r="U346" i="11"/>
  <c r="U345" i="11"/>
  <c r="U344" i="11"/>
  <c r="U343" i="11"/>
  <c r="U342" i="11"/>
  <c r="U341" i="11"/>
  <c r="U340" i="11"/>
  <c r="U339" i="11"/>
  <c r="U338" i="11"/>
  <c r="U337" i="11"/>
  <c r="U336" i="11"/>
  <c r="U335" i="11"/>
  <c r="U334" i="11"/>
  <c r="U333" i="11"/>
  <c r="U332" i="11"/>
  <c r="U331" i="11"/>
  <c r="U330" i="11"/>
  <c r="U329" i="11"/>
  <c r="U328" i="11"/>
  <c r="U327" i="11"/>
  <c r="U326" i="11"/>
  <c r="U325" i="11"/>
  <c r="U324" i="11"/>
  <c r="U323" i="11"/>
  <c r="U322" i="11"/>
  <c r="U321" i="11"/>
  <c r="U320" i="11"/>
  <c r="U319" i="11"/>
  <c r="U318" i="11"/>
  <c r="U317" i="11"/>
  <c r="U316" i="11"/>
  <c r="U315" i="11"/>
  <c r="U314" i="11"/>
  <c r="U313" i="11"/>
  <c r="U312" i="11"/>
  <c r="U311" i="11"/>
  <c r="U310" i="11"/>
  <c r="U309" i="11"/>
  <c r="U308" i="11"/>
  <c r="U307" i="11"/>
  <c r="U306" i="11"/>
  <c r="U305" i="11"/>
  <c r="U304" i="11"/>
  <c r="U303" i="11"/>
  <c r="U302" i="11"/>
  <c r="U301" i="11"/>
  <c r="U300" i="11"/>
  <c r="U299" i="11"/>
  <c r="U298" i="11"/>
  <c r="U297" i="11"/>
  <c r="U296" i="11"/>
  <c r="U295" i="11"/>
  <c r="U294" i="11"/>
  <c r="U293" i="11"/>
  <c r="U292" i="11"/>
  <c r="U291" i="11"/>
  <c r="U290" i="11"/>
  <c r="U289" i="11"/>
  <c r="U288" i="11"/>
  <c r="U287" i="11"/>
  <c r="U286" i="11"/>
  <c r="U285" i="11"/>
  <c r="U284" i="11"/>
  <c r="U283" i="11"/>
  <c r="U282" i="11"/>
  <c r="U281" i="11"/>
  <c r="U280" i="11"/>
  <c r="U279" i="11"/>
  <c r="U278" i="11"/>
  <c r="U277" i="11"/>
  <c r="U276" i="11"/>
  <c r="U275" i="11"/>
  <c r="U274" i="11"/>
  <c r="U273" i="11"/>
  <c r="U272" i="11"/>
  <c r="U271" i="11"/>
  <c r="U270" i="11"/>
  <c r="U269" i="11"/>
  <c r="U268" i="11"/>
  <c r="U267" i="11"/>
  <c r="U266" i="11"/>
  <c r="U265" i="11"/>
  <c r="U264" i="11"/>
  <c r="U263" i="11"/>
  <c r="U262" i="11"/>
  <c r="U261" i="11"/>
  <c r="U260" i="11"/>
  <c r="U259" i="11"/>
  <c r="U258" i="11"/>
  <c r="U257" i="11"/>
  <c r="U256" i="11"/>
  <c r="U255" i="11"/>
  <c r="U254" i="11"/>
  <c r="U253" i="11"/>
  <c r="U252" i="11"/>
  <c r="U251" i="11"/>
  <c r="U250" i="11"/>
  <c r="U249" i="11"/>
  <c r="U248" i="11"/>
  <c r="U247" i="11"/>
  <c r="U246" i="11"/>
  <c r="U245" i="11"/>
  <c r="U244" i="11"/>
  <c r="U243" i="11"/>
  <c r="U242" i="11"/>
  <c r="U241" i="11"/>
  <c r="U240" i="11"/>
  <c r="U239" i="11"/>
  <c r="U238" i="11"/>
  <c r="U237" i="11"/>
  <c r="U236" i="11"/>
  <c r="U235" i="11"/>
  <c r="U234" i="11"/>
  <c r="U233" i="11"/>
  <c r="U232" i="11"/>
  <c r="U231" i="11"/>
  <c r="U230" i="11"/>
  <c r="U229" i="11"/>
  <c r="U228" i="11"/>
  <c r="U227" i="11"/>
  <c r="U226" i="11"/>
  <c r="U225" i="11"/>
  <c r="U224" i="11"/>
  <c r="U223" i="11"/>
  <c r="U222" i="11"/>
  <c r="U221" i="11"/>
  <c r="U220" i="11"/>
  <c r="U219" i="11"/>
  <c r="U218" i="11"/>
  <c r="U217" i="11"/>
  <c r="U216" i="11"/>
  <c r="U215" i="11"/>
  <c r="U214" i="11"/>
  <c r="U213" i="11"/>
  <c r="U212" i="11"/>
  <c r="U211" i="11"/>
  <c r="U210" i="11"/>
  <c r="U209" i="11"/>
  <c r="U208" i="11"/>
  <c r="U207" i="11"/>
  <c r="U206" i="11"/>
  <c r="U205" i="11"/>
  <c r="U204" i="11"/>
  <c r="U203" i="11"/>
  <c r="U202" i="11"/>
  <c r="U201" i="11"/>
  <c r="U200" i="11"/>
  <c r="U199" i="11"/>
  <c r="U198" i="11"/>
  <c r="U197" i="11"/>
  <c r="U196" i="11"/>
  <c r="U195" i="11"/>
  <c r="U194" i="11"/>
  <c r="U193" i="11"/>
  <c r="U192" i="11"/>
  <c r="U191" i="11"/>
  <c r="U190" i="11"/>
  <c r="U189" i="11"/>
  <c r="U188" i="11"/>
  <c r="U187" i="11"/>
  <c r="U186" i="11"/>
  <c r="U185" i="11"/>
  <c r="U184" i="11"/>
  <c r="U183" i="11"/>
  <c r="U182" i="11"/>
  <c r="U181" i="11"/>
  <c r="U180" i="11"/>
  <c r="U179" i="11"/>
  <c r="U178" i="11"/>
  <c r="U177" i="11"/>
  <c r="U176" i="11"/>
  <c r="U175" i="11"/>
  <c r="U174" i="11"/>
  <c r="U173" i="11"/>
  <c r="U172" i="11"/>
  <c r="U171" i="11"/>
  <c r="U170" i="11"/>
  <c r="U169" i="11"/>
  <c r="U168" i="11"/>
  <c r="U167" i="11"/>
  <c r="U166" i="11"/>
  <c r="U165" i="11"/>
  <c r="U164" i="11"/>
  <c r="U163" i="11"/>
  <c r="U162" i="11"/>
  <c r="U161" i="11"/>
  <c r="U160" i="11"/>
  <c r="U159" i="11"/>
  <c r="U158" i="11"/>
  <c r="U157" i="11"/>
  <c r="U156" i="11"/>
  <c r="U155" i="11"/>
  <c r="U154" i="11"/>
  <c r="U153" i="11"/>
  <c r="U152" i="11"/>
  <c r="U151" i="11"/>
  <c r="U150" i="11"/>
  <c r="U149" i="11"/>
  <c r="H149" i="11"/>
  <c r="U148" i="11"/>
  <c r="U147" i="11"/>
  <c r="U146" i="11"/>
  <c r="U145" i="11"/>
  <c r="H145" i="11"/>
  <c r="U144" i="11"/>
  <c r="H144" i="11"/>
  <c r="U143" i="11"/>
  <c r="U142" i="11"/>
  <c r="H142" i="11"/>
  <c r="U141" i="11"/>
  <c r="U140" i="11"/>
  <c r="U139" i="11"/>
  <c r="U138" i="11"/>
  <c r="U137" i="11"/>
  <c r="U136" i="11"/>
  <c r="U135" i="11"/>
  <c r="U134" i="11"/>
  <c r="U133" i="11"/>
  <c r="H133" i="11"/>
  <c r="U132" i="11"/>
  <c r="U131" i="11"/>
  <c r="U130" i="11"/>
  <c r="U129" i="11"/>
  <c r="U128" i="11"/>
  <c r="U127" i="11"/>
  <c r="U126" i="11"/>
  <c r="U125" i="11"/>
  <c r="U124" i="11"/>
  <c r="U123" i="11"/>
  <c r="U122" i="11"/>
  <c r="U121" i="11"/>
  <c r="U120" i="11"/>
  <c r="U119" i="11"/>
  <c r="U118" i="11"/>
  <c r="U117" i="11"/>
  <c r="U116" i="11"/>
  <c r="H116" i="11"/>
  <c r="U115" i="11"/>
  <c r="U114" i="11"/>
  <c r="H114" i="11"/>
  <c r="U113" i="11"/>
  <c r="H113" i="11"/>
  <c r="U112" i="11"/>
  <c r="U111" i="11"/>
  <c r="U110" i="11"/>
  <c r="H110" i="11"/>
  <c r="U109" i="11"/>
  <c r="U108" i="11"/>
  <c r="U107" i="11"/>
  <c r="H107" i="11"/>
  <c r="U106" i="11"/>
  <c r="U105" i="11"/>
  <c r="U104" i="11"/>
  <c r="U103" i="11"/>
  <c r="U102" i="11"/>
  <c r="U101" i="11"/>
  <c r="U100" i="11"/>
  <c r="U99" i="11"/>
  <c r="U98" i="11"/>
  <c r="U97" i="11"/>
  <c r="U96" i="11"/>
  <c r="U95" i="11"/>
  <c r="U94" i="11"/>
  <c r="U93" i="11"/>
  <c r="U92" i="11"/>
  <c r="U91" i="11"/>
  <c r="U90" i="11"/>
  <c r="U89" i="11"/>
  <c r="X88" i="11"/>
  <c r="W88" i="11"/>
  <c r="V88" i="11"/>
  <c r="U88" i="11"/>
  <c r="Q88" i="11"/>
  <c r="O88" i="11"/>
  <c r="P88" i="11" s="1"/>
  <c r="X87" i="11"/>
  <c r="W87" i="11"/>
  <c r="V87" i="11"/>
  <c r="U87" i="11"/>
  <c r="Q87" i="11"/>
  <c r="O87" i="11"/>
  <c r="P87" i="11" s="1"/>
  <c r="U86" i="11"/>
  <c r="H86" i="11"/>
  <c r="U85" i="11"/>
  <c r="U84" i="11"/>
  <c r="U83" i="11"/>
  <c r="U82" i="11"/>
  <c r="U81" i="11"/>
  <c r="U80" i="11"/>
  <c r="U79" i="11"/>
  <c r="U78" i="11"/>
  <c r="U77" i="11"/>
  <c r="U76" i="11"/>
  <c r="U75" i="11"/>
  <c r="U74" i="11"/>
  <c r="U73" i="11"/>
  <c r="U72" i="11"/>
  <c r="U71" i="11"/>
  <c r="U70" i="11"/>
  <c r="U69" i="11"/>
  <c r="U68" i="11"/>
  <c r="U67" i="11"/>
  <c r="U66" i="11"/>
  <c r="U65" i="11"/>
  <c r="U64" i="11"/>
  <c r="U63" i="11"/>
  <c r="U62" i="11"/>
  <c r="U61" i="11"/>
  <c r="U60" i="11"/>
  <c r="U59" i="11"/>
  <c r="U58" i="11"/>
  <c r="U57" i="11"/>
  <c r="U56" i="11"/>
  <c r="U55" i="11"/>
  <c r="U54" i="11"/>
  <c r="U53" i="11"/>
  <c r="U52" i="11"/>
  <c r="U51" i="11"/>
  <c r="U50" i="11"/>
  <c r="U49" i="11"/>
  <c r="U48" i="11"/>
  <c r="U47" i="11"/>
  <c r="U46" i="11"/>
  <c r="U45" i="11"/>
  <c r="U44" i="11"/>
  <c r="U43" i="11"/>
  <c r="U42" i="11"/>
  <c r="U41" i="11"/>
  <c r="U40" i="11"/>
  <c r="U39" i="11"/>
  <c r="U38" i="11"/>
  <c r="U37" i="11"/>
  <c r="U36" i="11"/>
  <c r="U35" i="11"/>
  <c r="U34" i="11"/>
  <c r="U33" i="11"/>
  <c r="U32" i="11"/>
  <c r="U31" i="11"/>
  <c r="U30" i="11"/>
  <c r="U29" i="11"/>
  <c r="U28" i="11"/>
  <c r="U27" i="11"/>
  <c r="U26" i="11"/>
  <c r="U25" i="11"/>
  <c r="U24" i="11"/>
  <c r="U23" i="11"/>
  <c r="U22" i="11"/>
  <c r="U21" i="11"/>
  <c r="U20" i="11"/>
  <c r="U19" i="11"/>
  <c r="U18" i="11"/>
  <c r="U17" i="11"/>
  <c r="U16" i="11"/>
  <c r="U15" i="11"/>
  <c r="U14" i="11"/>
  <c r="U13" i="11"/>
  <c r="U12" i="11"/>
  <c r="U11" i="11"/>
  <c r="U10" i="11"/>
  <c r="U9" i="11"/>
  <c r="U8" i="11"/>
  <c r="U7" i="11"/>
  <c r="H7" i="11"/>
  <c r="U6" i="11"/>
  <c r="E2" i="11"/>
  <c r="U26" i="10"/>
  <c r="U25" i="10"/>
  <c r="H25" i="10"/>
  <c r="U24" i="10"/>
  <c r="H24" i="10"/>
  <c r="U23" i="10"/>
  <c r="H23" i="10"/>
  <c r="U22" i="10"/>
  <c r="H22" i="10"/>
  <c r="U21" i="10"/>
  <c r="H21" i="10"/>
  <c r="U20" i="10"/>
  <c r="U19" i="10"/>
  <c r="H19" i="10"/>
  <c r="U18" i="10"/>
  <c r="U17" i="10"/>
  <c r="H17" i="10"/>
  <c r="U16" i="10"/>
  <c r="H16" i="10"/>
  <c r="U15" i="10"/>
  <c r="H15" i="10"/>
  <c r="U14" i="10"/>
  <c r="H14" i="10"/>
  <c r="U13" i="10"/>
  <c r="U12" i="10"/>
  <c r="U11" i="10"/>
  <c r="H11" i="10"/>
  <c r="U10" i="10"/>
  <c r="U9" i="10"/>
  <c r="U8" i="10"/>
  <c r="U7" i="10"/>
  <c r="U6" i="10"/>
  <c r="E2" i="10"/>
  <c r="G116" i="5"/>
  <c r="K116" i="5" s="1"/>
  <c r="G115" i="5"/>
  <c r="K115" i="5" s="1"/>
  <c r="G114" i="5"/>
  <c r="K114" i="5" s="1"/>
  <c r="K113" i="5"/>
  <c r="G112" i="5"/>
  <c r="K112" i="5" s="1"/>
  <c r="G111" i="5"/>
  <c r="K111" i="5" s="1"/>
  <c r="G110" i="5"/>
  <c r="K110" i="5" s="1"/>
  <c r="K109" i="5"/>
  <c r="M108" i="5"/>
  <c r="L108" i="5"/>
  <c r="K108" i="5"/>
  <c r="G107" i="5"/>
  <c r="K107" i="5" s="1"/>
  <c r="G106" i="5"/>
  <c r="K106" i="5" s="1"/>
  <c r="G105" i="5"/>
  <c r="K105" i="5" s="1"/>
  <c r="I104" i="5"/>
  <c r="M104" i="5" s="1"/>
  <c r="H104" i="5"/>
  <c r="L104" i="5" s="1"/>
  <c r="G104" i="5"/>
  <c r="K104" i="5" s="1"/>
  <c r="I103" i="5"/>
  <c r="M103" i="5" s="1"/>
  <c r="H103" i="5"/>
  <c r="L103" i="5" s="1"/>
  <c r="G103" i="5"/>
  <c r="K103" i="5" s="1"/>
  <c r="I102" i="5"/>
  <c r="M102" i="5" s="1"/>
  <c r="H102" i="5"/>
  <c r="L102" i="5" s="1"/>
  <c r="G102" i="5"/>
  <c r="K102" i="5" s="1"/>
  <c r="G101" i="5"/>
  <c r="G100" i="5"/>
  <c r="G99" i="5"/>
  <c r="I98" i="5"/>
  <c r="M98" i="5" s="1"/>
  <c r="H98" i="5"/>
  <c r="L98" i="5" s="1"/>
  <c r="G98" i="5"/>
  <c r="K98" i="5" s="1"/>
  <c r="I97" i="5"/>
  <c r="M97" i="5" s="1"/>
  <c r="H97" i="5"/>
  <c r="L97" i="5" s="1"/>
  <c r="G97" i="5"/>
  <c r="K97" i="5" s="1"/>
  <c r="I96" i="5"/>
  <c r="M96" i="5" s="1"/>
  <c r="H96" i="5"/>
  <c r="L96" i="5" s="1"/>
  <c r="G96" i="5"/>
  <c r="K96" i="5" s="1"/>
  <c r="G95" i="5"/>
  <c r="K95" i="5" s="1"/>
  <c r="G94" i="5"/>
  <c r="K94" i="5" s="1"/>
  <c r="G93" i="5"/>
  <c r="K93" i="5" s="1"/>
  <c r="G92" i="5"/>
  <c r="K92" i="5" s="1"/>
  <c r="G91" i="5"/>
  <c r="K91" i="5" s="1"/>
  <c r="G90" i="5"/>
  <c r="K90" i="5" s="1"/>
  <c r="G89" i="5"/>
  <c r="K89" i="5" s="1"/>
  <c r="G88" i="5"/>
  <c r="K88" i="5" s="1"/>
  <c r="G87" i="5"/>
  <c r="K87" i="5" s="1"/>
  <c r="G86" i="5"/>
  <c r="K86" i="5" s="1"/>
  <c r="G85" i="5"/>
  <c r="K85" i="5" s="1"/>
  <c r="G84" i="5"/>
  <c r="K84" i="5" s="1"/>
  <c r="G83" i="5"/>
  <c r="K83" i="5" s="1"/>
  <c r="G82" i="5"/>
  <c r="K82" i="5" s="1"/>
  <c r="G81" i="5"/>
  <c r="K81" i="5" s="1"/>
  <c r="G80" i="5"/>
  <c r="K80" i="5" s="1"/>
  <c r="G79" i="5"/>
  <c r="K79" i="5" s="1"/>
  <c r="G78" i="5"/>
  <c r="K78" i="5" s="1"/>
  <c r="G77" i="5"/>
  <c r="K77" i="5" s="1"/>
  <c r="G76" i="5"/>
  <c r="K76" i="5" s="1"/>
  <c r="G75" i="5"/>
  <c r="K75" i="5" s="1"/>
  <c r="G74" i="5"/>
  <c r="K74" i="5" s="1"/>
  <c r="G73" i="5"/>
  <c r="K73" i="5" s="1"/>
  <c r="G72" i="5"/>
  <c r="K72" i="5" s="1"/>
  <c r="G71" i="5"/>
  <c r="K71" i="5" s="1"/>
  <c r="G70" i="5"/>
  <c r="K70" i="5" s="1"/>
  <c r="G69" i="5"/>
  <c r="K69" i="5" s="1"/>
  <c r="G68" i="5"/>
  <c r="K68" i="5" s="1"/>
  <c r="G67" i="5"/>
  <c r="K67" i="5" s="1"/>
  <c r="G66" i="5"/>
  <c r="K66" i="5" s="1"/>
  <c r="G65" i="5"/>
  <c r="K65" i="5" s="1"/>
  <c r="G64" i="5"/>
  <c r="K64" i="5" s="1"/>
  <c r="G63" i="5"/>
  <c r="K63" i="5" s="1"/>
  <c r="G62" i="5"/>
  <c r="K62" i="5" s="1"/>
  <c r="G61" i="5"/>
  <c r="K61" i="5" s="1"/>
  <c r="G60" i="5"/>
  <c r="K60" i="5" s="1"/>
  <c r="G59" i="5"/>
  <c r="K59" i="5" s="1"/>
  <c r="G58" i="5"/>
  <c r="K58" i="5" s="1"/>
  <c r="G57" i="5"/>
  <c r="K57" i="5" s="1"/>
  <c r="G56" i="5"/>
  <c r="K56" i="5" s="1"/>
  <c r="K55" i="5"/>
  <c r="G54" i="5"/>
  <c r="K54" i="5" s="1"/>
  <c r="G53" i="5"/>
  <c r="K53" i="5" s="1"/>
  <c r="G52" i="5"/>
  <c r="K52" i="5" s="1"/>
  <c r="G51" i="5"/>
  <c r="K51" i="5" s="1"/>
  <c r="G50" i="5"/>
  <c r="K50" i="5" s="1"/>
  <c r="G49" i="5"/>
  <c r="K49" i="5" s="1"/>
  <c r="G48" i="5"/>
  <c r="K48" i="5" s="1"/>
  <c r="K47" i="5"/>
  <c r="G46" i="5"/>
  <c r="K46" i="5" s="1"/>
  <c r="G45" i="5"/>
  <c r="K45" i="5" s="1"/>
  <c r="G44" i="5"/>
  <c r="K44" i="5" s="1"/>
  <c r="G43" i="5"/>
  <c r="K43" i="5" s="1"/>
  <c r="G42" i="5"/>
  <c r="K42" i="5" s="1"/>
  <c r="G41" i="5"/>
  <c r="K41" i="5" s="1"/>
  <c r="G40" i="5"/>
  <c r="K40" i="5" s="1"/>
  <c r="G39" i="5"/>
  <c r="K39" i="5" s="1"/>
  <c r="G38" i="5"/>
  <c r="K38" i="5" s="1"/>
  <c r="G37" i="5"/>
  <c r="K37" i="5" s="1"/>
  <c r="G36" i="5"/>
  <c r="K36" i="5" s="1"/>
  <c r="G35" i="5"/>
  <c r="K35" i="5" s="1"/>
  <c r="G34" i="5"/>
  <c r="K34" i="5" s="1"/>
  <c r="G33" i="5"/>
  <c r="K33" i="5" s="1"/>
  <c r="G32" i="5"/>
  <c r="K32" i="5" s="1"/>
  <c r="G31" i="5"/>
  <c r="K31" i="5" s="1"/>
  <c r="G30" i="5"/>
  <c r="K30" i="5" s="1"/>
  <c r="G29" i="5"/>
  <c r="K29" i="5" s="1"/>
  <c r="G28" i="5"/>
  <c r="K28" i="5" s="1"/>
  <c r="G27" i="5"/>
  <c r="K27" i="5" s="1"/>
  <c r="G26" i="5"/>
  <c r="K26" i="5" s="1"/>
  <c r="G25" i="5"/>
  <c r="K25" i="5" s="1"/>
  <c r="G24" i="5"/>
  <c r="K24" i="5" s="1"/>
  <c r="G23" i="5"/>
  <c r="K23" i="5" s="1"/>
  <c r="G22" i="5"/>
  <c r="K22" i="5" s="1"/>
  <c r="G21" i="5"/>
  <c r="K21" i="5" s="1"/>
  <c r="I20" i="5"/>
  <c r="M20" i="5" s="1"/>
  <c r="H20" i="5"/>
  <c r="L20" i="5" s="1"/>
  <c r="G20" i="5"/>
  <c r="K20" i="5" s="1"/>
  <c r="I19" i="5"/>
  <c r="M19" i="5" s="1"/>
  <c r="H19" i="5"/>
  <c r="L19" i="5" s="1"/>
  <c r="G19" i="5"/>
  <c r="K19" i="5" s="1"/>
  <c r="I18" i="5"/>
  <c r="M18" i="5" s="1"/>
  <c r="H18" i="5"/>
  <c r="L18" i="5" s="1"/>
  <c r="G18" i="5"/>
  <c r="K18" i="5" s="1"/>
  <c r="I17" i="5"/>
  <c r="M17" i="5" s="1"/>
  <c r="H17" i="5"/>
  <c r="L17" i="5" s="1"/>
  <c r="G17" i="5"/>
  <c r="K17" i="5" s="1"/>
  <c r="I16" i="5"/>
  <c r="M16" i="5" s="1"/>
  <c r="H16" i="5"/>
  <c r="L16" i="5" s="1"/>
  <c r="G16" i="5"/>
  <c r="K16" i="5" s="1"/>
  <c r="I15" i="5"/>
  <c r="M15" i="5" s="1"/>
  <c r="H15" i="5"/>
  <c r="L15" i="5" s="1"/>
  <c r="G15" i="5"/>
  <c r="K15" i="5" s="1"/>
  <c r="I14" i="5"/>
  <c r="M14" i="5" s="1"/>
  <c r="H14" i="5"/>
  <c r="L14" i="5" s="1"/>
  <c r="G14" i="5"/>
  <c r="K14" i="5" s="1"/>
  <c r="I13" i="5"/>
  <c r="M13" i="5" s="1"/>
  <c r="H13" i="5"/>
  <c r="L13" i="5" s="1"/>
  <c r="G13" i="5"/>
  <c r="K13" i="5" s="1"/>
  <c r="I12" i="5"/>
  <c r="M12" i="5" s="1"/>
  <c r="H12" i="5"/>
  <c r="L12" i="5" s="1"/>
  <c r="G12" i="5"/>
  <c r="K12" i="5" s="1"/>
  <c r="I11" i="5"/>
  <c r="M11" i="5" s="1"/>
  <c r="H11" i="5"/>
  <c r="L11" i="5" s="1"/>
  <c r="G11" i="5"/>
  <c r="K11" i="5" s="1"/>
  <c r="I10" i="5"/>
  <c r="M10" i="5" s="1"/>
  <c r="H10" i="5"/>
  <c r="L10" i="5" s="1"/>
  <c r="G10" i="5"/>
  <c r="K10" i="5" s="1"/>
  <c r="I9" i="5"/>
  <c r="M9" i="5" s="1"/>
  <c r="H9" i="5"/>
  <c r="L9" i="5" s="1"/>
  <c r="G9" i="5"/>
  <c r="K9" i="5" s="1"/>
  <c r="I8" i="5"/>
  <c r="M8" i="5" s="1"/>
  <c r="H8" i="5"/>
  <c r="L8" i="5" s="1"/>
  <c r="G8" i="5"/>
  <c r="K8" i="5" s="1"/>
  <c r="M7" i="5"/>
  <c r="L7" i="5"/>
  <c r="K7" i="5"/>
  <c r="K6" i="5"/>
  <c r="K5" i="5"/>
  <c r="K4" i="5"/>
  <c r="B6" i="4"/>
  <c r="K21" i="3"/>
  <c r="J21" i="3"/>
  <c r="B21" i="3"/>
  <c r="K20" i="3"/>
  <c r="J20" i="3"/>
  <c r="H20" i="3"/>
  <c r="B20" i="3"/>
  <c r="J19" i="3"/>
  <c r="I19" i="3"/>
  <c r="H19" i="3"/>
  <c r="B19" i="3"/>
  <c r="B18" i="3"/>
  <c r="J17" i="3"/>
  <c r="I17" i="3"/>
  <c r="H17" i="3"/>
  <c r="B17" i="3"/>
  <c r="J16" i="3"/>
  <c r="I16" i="3"/>
  <c r="H16" i="3"/>
  <c r="B16" i="3"/>
  <c r="J15" i="3"/>
  <c r="I15" i="3"/>
  <c r="H15" i="3"/>
  <c r="B15" i="3"/>
  <c r="L14" i="3"/>
  <c r="J14" i="3"/>
  <c r="I14" i="3"/>
  <c r="H14" i="3"/>
  <c r="B14" i="3"/>
  <c r="J13" i="3"/>
  <c r="I13" i="3"/>
  <c r="H13" i="3"/>
  <c r="B13" i="3"/>
  <c r="J12" i="3"/>
  <c r="I12" i="3"/>
  <c r="H12" i="3"/>
  <c r="B12" i="3"/>
  <c r="L11" i="3"/>
  <c r="J11" i="3"/>
  <c r="I11" i="3"/>
  <c r="H11" i="3"/>
  <c r="B11" i="3"/>
  <c r="L10" i="3"/>
  <c r="J10" i="3"/>
  <c r="I10" i="3"/>
  <c r="H10" i="3"/>
  <c r="B10" i="3"/>
  <c r="J9" i="3"/>
  <c r="I9" i="3"/>
  <c r="H9" i="3"/>
  <c r="B9" i="3"/>
  <c r="L8" i="3"/>
  <c r="J8" i="3"/>
  <c r="I8" i="3"/>
  <c r="H8" i="3"/>
  <c r="B8" i="3"/>
  <c r="B7" i="3"/>
  <c r="J6" i="3"/>
  <c r="I6" i="3"/>
  <c r="H6" i="3"/>
  <c r="B6" i="3"/>
  <c r="B21" i="2"/>
  <c r="B20" i="2"/>
  <c r="B19" i="2"/>
  <c r="B18" i="2"/>
  <c r="B17" i="2"/>
  <c r="B16" i="2"/>
  <c r="B15" i="2"/>
  <c r="B14" i="2"/>
  <c r="B13" i="2"/>
  <c r="B12" i="2"/>
  <c r="B11" i="2"/>
  <c r="B10" i="2"/>
  <c r="B9" i="2"/>
  <c r="B8" i="2"/>
  <c r="B7" i="2"/>
  <c r="B6" i="2"/>
  <c r="M32" i="25" l="1"/>
  <c r="L32" i="25"/>
  <c r="M31" i="25"/>
  <c r="L31" i="25"/>
  <c r="M30" i="25"/>
  <c r="L30" i="25"/>
  <c r="M29" i="25"/>
  <c r="L29" i="25"/>
  <c r="M28" i="25"/>
  <c r="L28" i="25"/>
  <c r="L27" i="25"/>
  <c r="M27" i="25"/>
  <c r="M26" i="25"/>
  <c r="L26" i="25"/>
  <c r="M25" i="25"/>
  <c r="L25" i="25"/>
  <c r="M24" i="25"/>
  <c r="L24" i="25"/>
  <c r="M23" i="25"/>
  <c r="L23" i="25"/>
  <c r="L22" i="25"/>
  <c r="M22" i="25"/>
  <c r="L21" i="25"/>
  <c r="M21" i="25"/>
  <c r="M20" i="25"/>
  <c r="L20" i="25"/>
  <c r="M19" i="25"/>
  <c r="L19" i="25"/>
  <c r="M18" i="25"/>
  <c r="L18" i="25"/>
  <c r="M17" i="25"/>
  <c r="L17" i="25"/>
  <c r="M16" i="25"/>
  <c r="L16" i="25"/>
  <c r="M15" i="25"/>
  <c r="L15" i="25"/>
  <c r="M14" i="25"/>
  <c r="L14" i="25"/>
  <c r="L13" i="25"/>
  <c r="M13" i="25"/>
  <c r="M12" i="25"/>
  <c r="L12" i="25"/>
  <c r="L11" i="25"/>
  <c r="M11" i="25"/>
  <c r="M10" i="25"/>
  <c r="L10" i="25"/>
  <c r="M9" i="25"/>
  <c r="L9" i="25"/>
  <c r="M8" i="25"/>
  <c r="L8" i="25"/>
  <c r="M7" i="25"/>
  <c r="L7" i="25"/>
  <c r="L6" i="25"/>
  <c r="M6" i="25"/>
  <c r="M33" i="24"/>
  <c r="L33" i="24"/>
  <c r="M32" i="24"/>
  <c r="L32" i="24"/>
  <c r="L31" i="24"/>
  <c r="M31" i="24"/>
  <c r="L30" i="24"/>
  <c r="M30" i="24"/>
  <c r="L29" i="24"/>
  <c r="M29" i="24"/>
  <c r="L28" i="24"/>
  <c r="M28" i="24"/>
  <c r="L27" i="24"/>
  <c r="M27" i="24"/>
  <c r="L26" i="24"/>
  <c r="M26" i="24"/>
  <c r="L25" i="24"/>
  <c r="M25" i="24"/>
  <c r="M24" i="24"/>
  <c r="L24" i="24"/>
  <c r="M23" i="24"/>
  <c r="L23" i="24"/>
  <c r="M22" i="24"/>
  <c r="L22" i="24"/>
  <c r="L21" i="24"/>
  <c r="M21" i="24"/>
  <c r="M20" i="24"/>
  <c r="L20" i="24"/>
  <c r="M19" i="24"/>
  <c r="L19" i="24"/>
  <c r="L18" i="24"/>
  <c r="M18" i="24"/>
  <c r="M17" i="24"/>
  <c r="L17" i="24"/>
  <c r="M16" i="24"/>
  <c r="L16" i="24"/>
  <c r="M15" i="24"/>
  <c r="L15" i="24"/>
  <c r="M14" i="24"/>
  <c r="L14" i="24"/>
  <c r="L13" i="24"/>
  <c r="M13" i="24"/>
  <c r="M12" i="24"/>
  <c r="L12" i="24"/>
  <c r="L11" i="24"/>
  <c r="M11" i="24"/>
  <c r="M10" i="24"/>
  <c r="L10" i="24"/>
  <c r="L9" i="24"/>
  <c r="M9" i="24"/>
  <c r="M8" i="24"/>
  <c r="L8" i="24"/>
  <c r="M7" i="24"/>
  <c r="L7" i="24"/>
  <c r="L6" i="24"/>
  <c r="M6" i="24"/>
  <c r="L61" i="23"/>
  <c r="M61" i="23"/>
  <c r="L60" i="23"/>
  <c r="M60" i="23"/>
  <c r="M59" i="23"/>
  <c r="L59" i="23"/>
  <c r="M58" i="23"/>
  <c r="L58" i="23"/>
  <c r="M57" i="23"/>
  <c r="L57" i="23"/>
  <c r="L56" i="23"/>
  <c r="M56" i="23"/>
  <c r="M55" i="23"/>
  <c r="L55" i="23"/>
  <c r="L54" i="23"/>
  <c r="M54" i="23"/>
  <c r="L53" i="23"/>
  <c r="M53" i="23"/>
  <c r="M52" i="23"/>
  <c r="L52" i="23"/>
  <c r="M51" i="23"/>
  <c r="L51" i="23"/>
  <c r="L50" i="23"/>
  <c r="M50" i="23"/>
  <c r="M49" i="23"/>
  <c r="L49" i="23"/>
  <c r="L48" i="23"/>
  <c r="M48" i="23"/>
  <c r="M47" i="23"/>
  <c r="L47" i="23"/>
  <c r="L46" i="23"/>
  <c r="M46" i="23"/>
  <c r="L45" i="23"/>
  <c r="M45" i="23"/>
  <c r="M44" i="23"/>
  <c r="L44" i="23"/>
  <c r="M43" i="23"/>
  <c r="L43" i="23"/>
  <c r="M42" i="23"/>
  <c r="L42" i="23"/>
  <c r="L40" i="23"/>
  <c r="M40" i="23"/>
  <c r="M39" i="23"/>
  <c r="L39" i="23"/>
  <c r="M38" i="23"/>
  <c r="L38" i="23"/>
  <c r="L37" i="23"/>
  <c r="M37" i="23"/>
  <c r="L36" i="23"/>
  <c r="M36" i="23"/>
  <c r="M35" i="23"/>
  <c r="L35" i="23"/>
  <c r="M34" i="23"/>
  <c r="L34" i="23"/>
  <c r="M33" i="23"/>
  <c r="L33" i="23"/>
  <c r="M32" i="23"/>
  <c r="L32" i="23"/>
  <c r="M31" i="23"/>
  <c r="L31" i="23"/>
  <c r="M30" i="23"/>
  <c r="L30" i="23"/>
  <c r="M29" i="23"/>
  <c r="L29" i="23"/>
  <c r="M28" i="23"/>
  <c r="L28" i="23"/>
  <c r="L27" i="23"/>
  <c r="M27" i="23"/>
  <c r="M26" i="23"/>
  <c r="L26" i="23"/>
  <c r="M25" i="23"/>
  <c r="L25" i="23"/>
  <c r="L24" i="23"/>
  <c r="M24" i="23"/>
  <c r="M23" i="23"/>
  <c r="L23" i="23"/>
  <c r="M22" i="23"/>
  <c r="L22" i="23"/>
  <c r="L21" i="23"/>
  <c r="M21" i="23"/>
  <c r="M20" i="23"/>
  <c r="L20" i="23"/>
  <c r="L19" i="23"/>
  <c r="M19" i="23"/>
  <c r="L18" i="23"/>
  <c r="M18" i="23"/>
  <c r="L17" i="23"/>
  <c r="M17" i="23"/>
  <c r="L16" i="23"/>
  <c r="M16" i="23"/>
  <c r="L15" i="23"/>
  <c r="M15" i="23"/>
  <c r="M14" i="23"/>
  <c r="L14" i="23"/>
  <c r="L13" i="23"/>
  <c r="M13" i="23"/>
  <c r="M12" i="23"/>
  <c r="L12" i="23"/>
  <c r="L11" i="23"/>
  <c r="M11" i="23"/>
  <c r="L10" i="23"/>
  <c r="M10" i="23"/>
  <c r="L9" i="23"/>
  <c r="M9" i="23"/>
  <c r="L8" i="23"/>
  <c r="M8" i="23"/>
  <c r="L7" i="23"/>
  <c r="M7" i="23"/>
  <c r="M6" i="23"/>
  <c r="L6" i="23"/>
  <c r="L60" i="22"/>
  <c r="M60" i="22"/>
  <c r="L59" i="22"/>
  <c r="M59" i="22"/>
  <c r="L58" i="22"/>
  <c r="M58" i="22"/>
  <c r="L57" i="22"/>
  <c r="M57" i="22"/>
  <c r="L56" i="22"/>
  <c r="M56" i="22"/>
  <c r="L55" i="22"/>
  <c r="M55" i="22"/>
  <c r="M54" i="22"/>
  <c r="L54" i="22"/>
  <c r="M53" i="22"/>
  <c r="L53" i="22"/>
  <c r="M52" i="22"/>
  <c r="L52" i="22"/>
  <c r="M51" i="22"/>
  <c r="L51" i="22"/>
  <c r="L50" i="22"/>
  <c r="M50" i="22"/>
  <c r="L49" i="22"/>
  <c r="M49" i="22"/>
  <c r="M48" i="22"/>
  <c r="L48" i="22"/>
  <c r="M47" i="22"/>
  <c r="L47" i="22"/>
  <c r="M46" i="22"/>
  <c r="L46" i="22"/>
  <c r="M44" i="22"/>
  <c r="L44" i="22"/>
  <c r="M43" i="22"/>
  <c r="L43" i="22"/>
  <c r="L42" i="22"/>
  <c r="M42" i="22"/>
  <c r="M41" i="22"/>
  <c r="L41" i="22"/>
  <c r="M40" i="22"/>
  <c r="L40" i="22"/>
  <c r="M39" i="22"/>
  <c r="L39" i="22"/>
  <c r="L37" i="22"/>
  <c r="M37" i="22"/>
  <c r="M36" i="22"/>
  <c r="L36" i="22"/>
  <c r="M35" i="22"/>
  <c r="L35" i="22"/>
  <c r="L34" i="22"/>
  <c r="M34" i="22"/>
  <c r="M33" i="22"/>
  <c r="L33" i="22"/>
  <c r="L32" i="22"/>
  <c r="M32" i="22"/>
  <c r="M31" i="22"/>
  <c r="L31" i="22"/>
  <c r="M30" i="22"/>
  <c r="L30" i="22"/>
  <c r="M29" i="22"/>
  <c r="L29" i="22"/>
  <c r="L28" i="22"/>
  <c r="M28" i="22"/>
  <c r="M27" i="22"/>
  <c r="L27" i="22"/>
  <c r="L26" i="22"/>
  <c r="M26" i="22"/>
  <c r="M25" i="22"/>
  <c r="L25" i="22"/>
  <c r="L24" i="22"/>
  <c r="M24" i="22"/>
  <c r="M23" i="22"/>
  <c r="L23" i="22"/>
  <c r="L22" i="22"/>
  <c r="M22" i="22"/>
  <c r="L21" i="22"/>
  <c r="M21" i="22"/>
  <c r="M20" i="22"/>
  <c r="L20" i="22"/>
  <c r="M19" i="22"/>
  <c r="L19" i="22"/>
  <c r="L18" i="22"/>
  <c r="M18" i="22"/>
  <c r="M17" i="22"/>
  <c r="L17" i="22"/>
  <c r="L16" i="22"/>
  <c r="M16" i="22"/>
  <c r="L14" i="22"/>
  <c r="M14" i="22"/>
  <c r="M13" i="22"/>
  <c r="L13" i="22"/>
  <c r="M11" i="22"/>
  <c r="L11" i="22"/>
  <c r="L10" i="22"/>
  <c r="M10" i="22"/>
  <c r="M9" i="22"/>
  <c r="L9" i="22"/>
  <c r="L8" i="22"/>
  <c r="M8" i="22"/>
  <c r="M7" i="22"/>
  <c r="L7" i="22"/>
  <c r="L6" i="22"/>
  <c r="M6" i="22"/>
  <c r="L27" i="21"/>
  <c r="M27" i="21"/>
  <c r="L26" i="21"/>
  <c r="M26" i="21"/>
  <c r="M25" i="21"/>
  <c r="L25" i="21"/>
  <c r="L24" i="21"/>
  <c r="M24" i="21"/>
  <c r="L23" i="21"/>
  <c r="M23" i="21"/>
  <c r="L22" i="21"/>
  <c r="M22" i="21"/>
  <c r="L21" i="21"/>
  <c r="M21" i="21"/>
  <c r="M20" i="21"/>
  <c r="L20" i="21"/>
  <c r="M19" i="21"/>
  <c r="L19" i="21"/>
  <c r="L18" i="21"/>
  <c r="M18" i="21"/>
  <c r="M17" i="21"/>
  <c r="L17" i="21"/>
  <c r="M16" i="21"/>
  <c r="L16" i="21"/>
  <c r="M15" i="21"/>
  <c r="L15" i="21"/>
  <c r="L14" i="21"/>
  <c r="M14" i="21"/>
  <c r="M13" i="21"/>
  <c r="L13" i="21"/>
  <c r="M12" i="21"/>
  <c r="L12" i="21"/>
  <c r="L10" i="21"/>
  <c r="M10" i="21"/>
  <c r="L9" i="21"/>
  <c r="M9" i="21"/>
  <c r="L8" i="21"/>
  <c r="M8" i="21"/>
  <c r="L7" i="21"/>
  <c r="M7" i="21"/>
  <c r="M6" i="21"/>
  <c r="L6" i="21"/>
  <c r="M26" i="20"/>
  <c r="L26" i="20"/>
  <c r="L25" i="20"/>
  <c r="M25" i="20"/>
  <c r="M24" i="20"/>
  <c r="L24" i="20"/>
  <c r="M23" i="20"/>
  <c r="L23" i="20"/>
  <c r="L22" i="20"/>
  <c r="M22" i="20"/>
  <c r="L21" i="20"/>
  <c r="M21" i="20"/>
  <c r="L20" i="20"/>
  <c r="M20" i="20"/>
  <c r="M82" i="19"/>
  <c r="L82" i="19"/>
  <c r="M79" i="19"/>
  <c r="L79" i="19"/>
  <c r="L78" i="19"/>
  <c r="M78" i="19"/>
  <c r="M77" i="19"/>
  <c r="L77" i="19"/>
  <c r="M75" i="19"/>
  <c r="L75" i="19"/>
  <c r="M31" i="19"/>
  <c r="L31" i="19"/>
  <c r="M18" i="19"/>
  <c r="L18" i="19"/>
  <c r="L17" i="19"/>
  <c r="M17" i="19"/>
  <c r="M15" i="19"/>
  <c r="L15" i="19"/>
  <c r="M26" i="17"/>
  <c r="L26" i="17"/>
  <c r="M24" i="17"/>
  <c r="L24" i="17"/>
  <c r="M20" i="17"/>
  <c r="L20" i="17"/>
  <c r="M19" i="17"/>
  <c r="L19" i="17"/>
  <c r="M18" i="17"/>
  <c r="L18" i="17"/>
  <c r="L17" i="17"/>
  <c r="M17" i="17"/>
  <c r="M16" i="17"/>
  <c r="L16" i="17"/>
  <c r="M15" i="17"/>
  <c r="L15" i="17"/>
  <c r="M14" i="17"/>
  <c r="L14" i="17"/>
  <c r="M13" i="17"/>
  <c r="L13" i="17"/>
  <c r="M12" i="17"/>
  <c r="L12" i="17"/>
  <c r="M11" i="17"/>
  <c r="L11" i="17"/>
  <c r="M10" i="17"/>
  <c r="L10" i="17"/>
  <c r="M9" i="17"/>
  <c r="L9" i="17"/>
  <c r="M8" i="17"/>
  <c r="L8" i="17"/>
  <c r="L7" i="17"/>
  <c r="M7" i="17"/>
  <c r="M6" i="17"/>
  <c r="L6" i="17"/>
  <c r="M80" i="16"/>
  <c r="L80" i="16"/>
  <c r="M79" i="16"/>
  <c r="L79" i="16"/>
  <c r="M78" i="16"/>
  <c r="L78" i="16"/>
  <c r="L77" i="16"/>
  <c r="M77" i="16"/>
  <c r="L76" i="16"/>
  <c r="M76" i="16"/>
  <c r="L75" i="16"/>
  <c r="M75" i="16"/>
  <c r="M74" i="16"/>
  <c r="L74" i="16"/>
  <c r="L73" i="16"/>
  <c r="M73" i="16"/>
  <c r="L72" i="16"/>
  <c r="M72" i="16"/>
  <c r="M1364" i="11"/>
  <c r="L1364" i="11"/>
  <c r="M1341" i="11"/>
  <c r="L1341" i="11"/>
  <c r="M1340" i="11"/>
  <c r="L1340" i="11"/>
  <c r="L1280" i="11"/>
  <c r="M1280" i="11"/>
  <c r="M1279" i="11"/>
  <c r="L1279" i="11"/>
  <c r="L1278" i="11"/>
  <c r="N1278" i="11" s="1"/>
  <c r="M1278" i="11"/>
  <c r="L1277" i="11"/>
  <c r="N1277" i="11" s="1"/>
  <c r="M1277" i="11"/>
  <c r="M1276" i="11"/>
  <c r="L1276" i="11"/>
  <c r="M1275" i="11"/>
  <c r="L1275" i="11"/>
  <c r="N1275" i="11" s="1"/>
  <c r="M1274" i="11"/>
  <c r="L1274" i="11"/>
  <c r="N1274" i="11" s="1"/>
  <c r="L1273" i="11"/>
  <c r="M1273" i="11"/>
  <c r="M1272" i="11"/>
  <c r="L1272" i="11"/>
  <c r="M1271" i="11"/>
  <c r="L1271" i="11"/>
  <c r="L1270" i="11"/>
  <c r="M1270" i="11"/>
  <c r="M1221" i="11"/>
  <c r="L1221" i="11"/>
  <c r="N1221" i="11" s="1"/>
  <c r="M229" i="11"/>
  <c r="L229" i="11"/>
  <c r="M67" i="11"/>
  <c r="L67" i="11"/>
  <c r="M45" i="11"/>
  <c r="L45" i="11"/>
  <c r="N33" i="25"/>
  <c r="N32" i="25"/>
  <c r="N31" i="25"/>
  <c r="N30" i="25"/>
  <c r="N29" i="25"/>
  <c r="N28" i="25"/>
  <c r="N27" i="25"/>
  <c r="N26" i="25"/>
  <c r="N25" i="25"/>
  <c r="N24" i="25"/>
  <c r="N23" i="25"/>
  <c r="N22" i="25"/>
  <c r="N21" i="25"/>
  <c r="N20" i="25"/>
  <c r="N19" i="25"/>
  <c r="N18" i="25"/>
  <c r="N17" i="25"/>
  <c r="N16" i="25"/>
  <c r="N15" i="25"/>
  <c r="N14" i="25"/>
  <c r="N13" i="25"/>
  <c r="N12" i="25"/>
  <c r="N11" i="25"/>
  <c r="N10" i="25"/>
  <c r="N9" i="25"/>
  <c r="N8" i="25"/>
  <c r="N7" i="25"/>
  <c r="N6" i="25"/>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N7" i="24"/>
  <c r="N6" i="24"/>
  <c r="N61" i="23"/>
  <c r="N60" i="23"/>
  <c r="N59" i="23"/>
  <c r="N58" i="23"/>
  <c r="N57" i="23"/>
  <c r="N56" i="23"/>
  <c r="N55" i="23"/>
  <c r="N54" i="23"/>
  <c r="N53" i="23"/>
  <c r="N52" i="23"/>
  <c r="N51" i="23"/>
  <c r="N50" i="23"/>
  <c r="N49" i="23"/>
  <c r="N48" i="23"/>
  <c r="N47" i="23"/>
  <c r="N46" i="23"/>
  <c r="N45" i="23"/>
  <c r="N44" i="23"/>
  <c r="N43" i="23"/>
  <c r="N42" i="23"/>
  <c r="N41" i="23"/>
  <c r="N40" i="23"/>
  <c r="N39" i="23"/>
  <c r="N38" i="23"/>
  <c r="N37" i="23"/>
  <c r="N36" i="23"/>
  <c r="N35" i="23"/>
  <c r="N34" i="23"/>
  <c r="N33" i="23"/>
  <c r="N32" i="23"/>
  <c r="N31" i="23"/>
  <c r="N30" i="23"/>
  <c r="N29" i="23"/>
  <c r="N28" i="23"/>
  <c r="N27" i="23"/>
  <c r="N26" i="23"/>
  <c r="N25" i="23"/>
  <c r="N24" i="23"/>
  <c r="N23" i="23"/>
  <c r="N22" i="23"/>
  <c r="N21" i="23"/>
  <c r="N20" i="23"/>
  <c r="N19" i="23"/>
  <c r="N18" i="23"/>
  <c r="N17" i="23"/>
  <c r="N16" i="23"/>
  <c r="N15" i="23"/>
  <c r="N14" i="23"/>
  <c r="N13" i="23"/>
  <c r="N12" i="23"/>
  <c r="N11" i="23"/>
  <c r="N10" i="23"/>
  <c r="N9" i="23"/>
  <c r="N8" i="23"/>
  <c r="N7" i="23"/>
  <c r="N6" i="23"/>
  <c r="N60" i="22"/>
  <c r="N59" i="22"/>
  <c r="N58" i="22"/>
  <c r="N57" i="22"/>
  <c r="N56" i="22"/>
  <c r="N55" i="22"/>
  <c r="N54" i="22"/>
  <c r="N53" i="22"/>
  <c r="N52" i="22"/>
  <c r="N51" i="22"/>
  <c r="N50" i="22"/>
  <c r="N49" i="22"/>
  <c r="N48" i="22"/>
  <c r="N47" i="22"/>
  <c r="N46" i="22"/>
  <c r="N45" i="22"/>
  <c r="N44" i="22"/>
  <c r="N43" i="22"/>
  <c r="N42" i="22"/>
  <c r="N41" i="22"/>
  <c r="N40" i="22"/>
  <c r="N39" i="22"/>
  <c r="N38" i="22"/>
  <c r="N37" i="22"/>
  <c r="N36" i="22"/>
  <c r="N35" i="22"/>
  <c r="N33" i="22"/>
  <c r="N32" i="22"/>
  <c r="N31" i="22"/>
  <c r="N30" i="22"/>
  <c r="N29" i="22"/>
  <c r="N28" i="22"/>
  <c r="N27" i="22"/>
  <c r="N26" i="22"/>
  <c r="N25" i="22"/>
  <c r="N24" i="22"/>
  <c r="N23" i="22"/>
  <c r="N22" i="22"/>
  <c r="N21" i="22"/>
  <c r="N20" i="22"/>
  <c r="N19" i="22"/>
  <c r="N18" i="22"/>
  <c r="N17" i="22"/>
  <c r="N16" i="22"/>
  <c r="N15" i="22"/>
  <c r="N14" i="22"/>
  <c r="N13" i="22"/>
  <c r="N12" i="22"/>
  <c r="N11" i="22"/>
  <c r="N10" i="22"/>
  <c r="N9" i="22"/>
  <c r="N8" i="22"/>
  <c r="N7" i="22"/>
  <c r="N6" i="22"/>
  <c r="N27" i="21"/>
  <c r="N26" i="21"/>
  <c r="N25" i="21"/>
  <c r="N24" i="21"/>
  <c r="N23" i="21"/>
  <c r="N22" i="21"/>
  <c r="N21" i="21"/>
  <c r="N20" i="21"/>
  <c r="N19" i="21"/>
  <c r="N18" i="21"/>
  <c r="N17" i="21"/>
  <c r="N16" i="21"/>
  <c r="N15" i="21"/>
  <c r="N14" i="21"/>
  <c r="N13" i="21"/>
  <c r="N12" i="21"/>
  <c r="N10" i="21"/>
  <c r="N9" i="21"/>
  <c r="N8" i="21"/>
  <c r="N7" i="21"/>
  <c r="N6" i="21"/>
  <c r="N26" i="20"/>
  <c r="N25" i="20"/>
  <c r="N24" i="20"/>
  <c r="N23" i="20"/>
  <c r="N22" i="20"/>
  <c r="N21" i="20"/>
  <c r="N20" i="20"/>
  <c r="N1364" i="11"/>
  <c r="N1341" i="11"/>
  <c r="N1340" i="11"/>
  <c r="N229" i="11"/>
  <c r="K100" i="5"/>
  <c r="N82" i="19"/>
  <c r="N79" i="19"/>
  <c r="N78" i="19"/>
  <c r="N77" i="19"/>
  <c r="N75" i="19"/>
  <c r="N31" i="19"/>
  <c r="N18" i="19"/>
  <c r="N17" i="19"/>
  <c r="N26" i="17"/>
  <c r="N24" i="17"/>
  <c r="N20" i="17"/>
  <c r="N19" i="17"/>
  <c r="N18" i="17"/>
  <c r="N17" i="17"/>
  <c r="N16" i="17"/>
  <c r="N15" i="17"/>
  <c r="N14" i="17"/>
  <c r="N13" i="17"/>
  <c r="N12" i="17"/>
  <c r="N11" i="17"/>
  <c r="N10" i="17"/>
  <c r="N9" i="17"/>
  <c r="N8" i="17"/>
  <c r="Q8" i="17" s="1"/>
  <c r="N7" i="17"/>
  <c r="N6" i="17"/>
  <c r="N80" i="16"/>
  <c r="N79" i="16"/>
  <c r="N78" i="16"/>
  <c r="N77" i="16"/>
  <c r="N76" i="16"/>
  <c r="N75" i="16"/>
  <c r="N74" i="16"/>
  <c r="N73" i="16"/>
  <c r="N72" i="16"/>
  <c r="N45" i="11"/>
  <c r="K101" i="5"/>
  <c r="N1280" i="11"/>
  <c r="N1279" i="11"/>
  <c r="N1276" i="11"/>
  <c r="N1273" i="11"/>
  <c r="N1272" i="11"/>
  <c r="N1271" i="11"/>
  <c r="N1270" i="11"/>
  <c r="N770" i="11"/>
  <c r="V83" i="11"/>
  <c r="N67" i="11"/>
  <c r="K99" i="5"/>
  <c r="N791" i="11"/>
  <c r="N749" i="11"/>
  <c r="N702" i="11"/>
  <c r="N660" i="11"/>
  <c r="N659" i="11"/>
  <c r="M1411" i="11"/>
  <c r="L1411" i="11"/>
  <c r="N1411" i="11" s="1"/>
  <c r="M1410" i="11"/>
  <c r="L1410" i="11"/>
  <c r="N1410" i="11" s="1"/>
  <c r="L1409" i="11"/>
  <c r="N1409" i="11" s="1"/>
  <c r="M1409" i="11"/>
  <c r="M1408" i="11"/>
  <c r="L1408" i="11"/>
  <c r="N1408" i="11" s="1"/>
  <c r="M1407" i="11"/>
  <c r="L1407" i="11"/>
  <c r="N1407" i="11" s="1"/>
  <c r="M1406" i="11"/>
  <c r="L1406" i="11"/>
  <c r="N1406" i="11" s="1"/>
  <c r="M1405" i="11"/>
  <c r="L1405" i="11"/>
  <c r="N1405" i="11" s="1"/>
  <c r="M1404" i="11"/>
  <c r="L1404" i="11"/>
  <c r="N1404" i="11" s="1"/>
  <c r="M1403" i="11"/>
  <c r="L1403" i="11"/>
  <c r="N1403" i="11" s="1"/>
  <c r="M1402" i="11"/>
  <c r="L1402" i="11"/>
  <c r="N1402" i="11" s="1"/>
  <c r="M1401" i="11"/>
  <c r="L1401" i="11"/>
  <c r="N1401" i="11" s="1"/>
  <c r="M1400" i="11"/>
  <c r="L1400" i="11"/>
  <c r="N1400" i="11" s="1"/>
  <c r="L1399" i="11"/>
  <c r="N1399" i="11" s="1"/>
  <c r="M1399" i="11"/>
  <c r="M1398" i="11"/>
  <c r="L1398" i="11"/>
  <c r="N1398" i="11" s="1"/>
  <c r="M1397" i="11"/>
  <c r="L1397" i="11"/>
  <c r="N1397" i="11" s="1"/>
  <c r="M1396" i="11"/>
  <c r="L1396" i="11"/>
  <c r="N1396" i="11" s="1"/>
  <c r="L1395" i="11"/>
  <c r="N1395" i="11" s="1"/>
  <c r="M1395" i="11"/>
  <c r="M1394" i="11"/>
  <c r="L1394" i="11"/>
  <c r="N1394" i="11" s="1"/>
  <c r="M1393" i="11"/>
  <c r="L1393" i="11"/>
  <c r="N1393" i="11" s="1"/>
  <c r="M1392" i="11"/>
  <c r="L1392" i="11"/>
  <c r="N1392" i="11" s="1"/>
  <c r="L1391" i="11"/>
  <c r="N1391" i="11" s="1"/>
  <c r="M1391" i="11"/>
  <c r="M1390" i="11"/>
  <c r="L1390" i="11"/>
  <c r="N1390" i="11" s="1"/>
  <c r="L1389" i="11"/>
  <c r="N1389" i="11" s="1"/>
  <c r="M1389" i="11"/>
  <c r="M1388" i="11"/>
  <c r="L1388" i="11"/>
  <c r="N1388" i="11" s="1"/>
  <c r="L1387" i="11"/>
  <c r="N1387" i="11" s="1"/>
  <c r="M1387" i="11"/>
  <c r="M1386" i="11"/>
  <c r="L1386" i="11"/>
  <c r="N1386" i="11" s="1"/>
  <c r="M1385" i="11"/>
  <c r="L1385" i="11"/>
  <c r="N1385" i="11" s="1"/>
  <c r="M1384" i="11"/>
  <c r="L1384" i="11"/>
  <c r="N1384" i="11" s="1"/>
  <c r="L1383" i="11"/>
  <c r="N1383" i="11" s="1"/>
  <c r="M1383" i="11"/>
  <c r="M1382" i="11"/>
  <c r="L1382" i="11"/>
  <c r="N1382" i="11" s="1"/>
  <c r="L1381" i="11"/>
  <c r="N1381" i="11" s="1"/>
  <c r="M1381" i="11"/>
  <c r="M1380" i="11"/>
  <c r="L1380" i="11"/>
  <c r="N1380" i="11" s="1"/>
  <c r="L1379" i="11"/>
  <c r="N1379" i="11" s="1"/>
  <c r="M1379" i="11"/>
  <c r="L1378" i="11"/>
  <c r="N1378" i="11" s="1"/>
  <c r="M1378" i="11"/>
  <c r="L1377" i="11"/>
  <c r="N1377" i="11" s="1"/>
  <c r="M1377" i="11"/>
  <c r="L1376" i="11"/>
  <c r="N1376" i="11" s="1"/>
  <c r="M1376" i="11"/>
  <c r="L1375" i="11"/>
  <c r="N1375" i="11" s="1"/>
  <c r="M1375" i="11"/>
  <c r="L1374" i="11"/>
  <c r="N1374" i="11" s="1"/>
  <c r="M1374" i="11"/>
  <c r="M1373" i="11"/>
  <c r="L1373" i="11"/>
  <c r="N1373" i="11" s="1"/>
  <c r="L1372" i="11"/>
  <c r="N1372" i="11" s="1"/>
  <c r="M1372" i="11"/>
  <c r="M1371" i="11"/>
  <c r="L1371" i="11"/>
  <c r="N1371" i="11" s="1"/>
  <c r="M1370" i="11"/>
  <c r="L1370" i="11"/>
  <c r="N1370" i="11" s="1"/>
  <c r="M1369" i="11"/>
  <c r="L1369" i="11"/>
  <c r="N1369" i="11" s="1"/>
  <c r="M1368" i="11"/>
  <c r="L1368" i="11"/>
  <c r="N1368" i="11" s="1"/>
  <c r="M1367" i="11"/>
  <c r="L1367" i="11"/>
  <c r="N1367" i="11" s="1"/>
  <c r="M1366" i="11"/>
  <c r="L1366" i="11"/>
  <c r="N1366" i="11" s="1"/>
  <c r="L1365" i="11"/>
  <c r="N1365" i="11" s="1"/>
  <c r="M1365" i="11"/>
  <c r="M1363" i="11"/>
  <c r="L1363" i="11"/>
  <c r="N1363" i="11" s="1"/>
  <c r="M1362" i="11"/>
  <c r="L1362" i="11"/>
  <c r="N1362" i="11" s="1"/>
  <c r="L1361" i="11"/>
  <c r="N1361" i="11" s="1"/>
  <c r="M1361" i="11"/>
  <c r="L1360" i="11"/>
  <c r="N1360" i="11" s="1"/>
  <c r="M1360" i="11"/>
  <c r="M1359" i="11"/>
  <c r="L1359" i="11"/>
  <c r="N1359" i="11" s="1"/>
  <c r="M1358" i="11"/>
  <c r="L1358" i="11"/>
  <c r="N1358" i="11" s="1"/>
  <c r="L1357" i="11"/>
  <c r="N1357" i="11" s="1"/>
  <c r="M1357" i="11"/>
  <c r="M1356" i="11"/>
  <c r="L1356" i="11"/>
  <c r="N1356" i="11" s="1"/>
  <c r="L1355" i="11"/>
  <c r="N1355" i="11" s="1"/>
  <c r="M1355" i="11"/>
  <c r="L1354" i="11"/>
  <c r="N1354" i="11" s="1"/>
  <c r="M1354" i="11"/>
  <c r="L1353" i="11"/>
  <c r="N1353" i="11" s="1"/>
  <c r="M1353" i="11"/>
  <c r="L1352" i="11"/>
  <c r="N1352" i="11" s="1"/>
  <c r="M1352" i="11"/>
  <c r="M1351" i="11"/>
  <c r="L1351" i="11"/>
  <c r="N1351" i="11" s="1"/>
  <c r="L1350" i="11"/>
  <c r="N1350" i="11" s="1"/>
  <c r="M1350" i="11"/>
  <c r="M1349" i="11"/>
  <c r="L1349" i="11"/>
  <c r="N1349" i="11" s="1"/>
  <c r="M1348" i="11"/>
  <c r="L1348" i="11"/>
  <c r="N1348" i="11" s="1"/>
  <c r="M1347" i="11"/>
  <c r="L1347" i="11"/>
  <c r="N1347" i="11" s="1"/>
  <c r="M1346" i="11"/>
  <c r="L1346" i="11"/>
  <c r="N1346" i="11" s="1"/>
  <c r="M1345" i="11"/>
  <c r="L1345" i="11"/>
  <c r="N1345" i="11" s="1"/>
  <c r="L1344" i="11"/>
  <c r="N1344" i="11" s="1"/>
  <c r="M1344" i="11"/>
  <c r="L1343" i="11"/>
  <c r="N1343" i="11" s="1"/>
  <c r="M1343" i="11"/>
  <c r="M1342" i="11"/>
  <c r="L1342" i="11"/>
  <c r="N1342" i="11" s="1"/>
  <c r="M1339" i="11"/>
  <c r="L1339" i="11"/>
  <c r="N1339" i="11" s="1"/>
  <c r="M1338" i="11"/>
  <c r="L1338" i="11"/>
  <c r="N1338" i="11" s="1"/>
  <c r="M1337" i="11"/>
  <c r="L1337" i="11"/>
  <c r="N1337" i="11" s="1"/>
  <c r="M1336" i="11"/>
  <c r="L1336" i="11"/>
  <c r="N1336" i="11" s="1"/>
  <c r="M1335" i="11"/>
  <c r="L1335" i="11"/>
  <c r="N1335" i="11" s="1"/>
  <c r="L1334" i="11"/>
  <c r="N1334" i="11" s="1"/>
  <c r="M1334" i="11"/>
  <c r="L1333" i="11"/>
  <c r="N1333" i="11" s="1"/>
  <c r="M1333" i="11"/>
  <c r="L1332" i="11"/>
  <c r="N1332" i="11" s="1"/>
  <c r="M1332" i="11"/>
  <c r="M1331" i="11"/>
  <c r="L1331" i="11"/>
  <c r="N1331" i="11" s="1"/>
  <c r="M1330" i="11"/>
  <c r="L1330" i="11"/>
  <c r="N1330" i="11" s="1"/>
  <c r="M1329" i="11"/>
  <c r="L1329" i="11"/>
  <c r="N1329" i="11" s="1"/>
  <c r="L1328" i="11"/>
  <c r="N1328" i="11" s="1"/>
  <c r="M1328" i="11"/>
  <c r="L1327" i="11"/>
  <c r="N1327" i="11" s="1"/>
  <c r="M1327" i="11"/>
  <c r="M1326" i="11"/>
  <c r="L1326" i="11"/>
  <c r="N1326" i="11" s="1"/>
  <c r="M1325" i="11"/>
  <c r="L1325" i="11"/>
  <c r="N1325" i="11" s="1"/>
  <c r="M1324" i="11"/>
  <c r="L1324" i="11"/>
  <c r="N1324" i="11" s="1"/>
  <c r="L1323" i="11"/>
  <c r="N1323" i="11" s="1"/>
  <c r="M1323" i="11"/>
  <c r="M1322" i="11"/>
  <c r="L1322" i="11"/>
  <c r="N1322" i="11" s="1"/>
  <c r="L1321" i="11"/>
  <c r="N1321" i="11" s="1"/>
  <c r="M1321" i="11"/>
  <c r="M1320" i="11"/>
  <c r="L1320" i="11"/>
  <c r="N1320" i="11" s="1"/>
  <c r="L1319" i="11"/>
  <c r="N1319" i="11" s="1"/>
  <c r="M1319" i="11"/>
  <c r="M1318" i="11"/>
  <c r="L1318" i="11"/>
  <c r="N1318" i="11" s="1"/>
  <c r="L1317" i="11"/>
  <c r="N1317" i="11" s="1"/>
  <c r="M1317" i="11"/>
  <c r="M1316" i="11"/>
  <c r="L1316" i="11"/>
  <c r="N1316" i="11" s="1"/>
  <c r="L1315" i="11"/>
  <c r="N1315" i="11" s="1"/>
  <c r="M1315" i="11"/>
  <c r="M1314" i="11"/>
  <c r="L1314" i="11"/>
  <c r="N1314" i="11" s="1"/>
  <c r="L1313" i="11"/>
  <c r="N1313" i="11" s="1"/>
  <c r="M1313" i="11"/>
  <c r="M1312" i="11"/>
  <c r="L1312" i="11"/>
  <c r="N1312" i="11" s="1"/>
  <c r="L1311" i="11"/>
  <c r="N1311" i="11" s="1"/>
  <c r="M1311" i="11"/>
  <c r="L1310" i="11"/>
  <c r="N1310" i="11" s="1"/>
  <c r="M1310" i="11"/>
  <c r="L1309" i="11"/>
  <c r="N1309" i="11" s="1"/>
  <c r="M1309" i="11"/>
  <c r="L1308" i="11"/>
  <c r="N1308" i="11" s="1"/>
  <c r="M1308" i="11"/>
  <c r="L1307" i="11"/>
  <c r="N1307" i="11" s="1"/>
  <c r="M1307" i="11"/>
  <c r="M1306" i="11"/>
  <c r="L1306" i="11"/>
  <c r="N1306" i="11" s="1"/>
  <c r="L1305" i="11"/>
  <c r="N1305" i="11" s="1"/>
  <c r="M1305" i="11"/>
  <c r="L1304" i="11"/>
  <c r="N1304" i="11" s="1"/>
  <c r="M1304" i="11"/>
  <c r="L1303" i="11"/>
  <c r="N1303" i="11" s="1"/>
  <c r="M1303" i="11"/>
  <c r="L1302" i="11"/>
  <c r="N1302" i="11" s="1"/>
  <c r="M1302" i="11"/>
  <c r="M1301" i="11"/>
  <c r="L1301" i="11"/>
  <c r="N1301" i="11" s="1"/>
  <c r="M1300" i="11"/>
  <c r="L1300" i="11"/>
  <c r="N1300" i="11" s="1"/>
  <c r="M1299" i="11"/>
  <c r="L1299" i="11"/>
  <c r="N1299" i="11" s="1"/>
  <c r="M1298" i="11"/>
  <c r="L1298" i="11"/>
  <c r="N1298" i="11" s="1"/>
  <c r="L1297" i="11"/>
  <c r="N1297" i="11" s="1"/>
  <c r="M1297" i="11"/>
  <c r="L1296" i="11"/>
  <c r="N1296" i="11" s="1"/>
  <c r="M1296" i="11"/>
  <c r="M1295" i="11"/>
  <c r="L1295" i="11"/>
  <c r="N1295" i="11" s="1"/>
  <c r="M1294" i="11"/>
  <c r="L1294" i="11"/>
  <c r="N1294" i="11" s="1"/>
  <c r="L1293" i="11"/>
  <c r="N1293" i="11" s="1"/>
  <c r="M1293" i="11"/>
  <c r="L1292" i="11"/>
  <c r="N1292" i="11" s="1"/>
  <c r="M1292" i="11"/>
  <c r="L1291" i="11"/>
  <c r="N1291" i="11" s="1"/>
  <c r="M1291" i="11"/>
  <c r="L1290" i="11"/>
  <c r="N1290" i="11" s="1"/>
  <c r="M1290" i="11"/>
  <c r="M1289" i="11"/>
  <c r="L1289" i="11"/>
  <c r="N1289" i="11" s="1"/>
  <c r="M1288" i="11"/>
  <c r="L1288" i="11"/>
  <c r="N1288" i="11" s="1"/>
  <c r="M1287" i="11"/>
  <c r="L1287" i="11"/>
  <c r="N1287" i="11" s="1"/>
  <c r="L1286" i="11"/>
  <c r="N1286" i="11" s="1"/>
  <c r="M1286" i="11"/>
  <c r="M1285" i="11"/>
  <c r="L1285" i="11"/>
  <c r="N1285" i="11" s="1"/>
  <c r="M1284" i="11"/>
  <c r="L1284" i="11"/>
  <c r="N1284" i="11" s="1"/>
  <c r="L1283" i="11"/>
  <c r="N1283" i="11" s="1"/>
  <c r="M1283" i="11"/>
  <c r="L1282" i="11"/>
  <c r="N1282" i="11" s="1"/>
  <c r="M1282" i="11"/>
  <c r="L1281" i="11"/>
  <c r="N1281" i="11" s="1"/>
  <c r="M1281" i="11"/>
  <c r="L841" i="11"/>
  <c r="N841" i="11" s="1"/>
  <c r="M841" i="11"/>
  <c r="L840" i="11"/>
  <c r="N840" i="11" s="1"/>
  <c r="M840" i="11"/>
  <c r="L839" i="11"/>
  <c r="N839" i="11" s="1"/>
  <c r="M839" i="11"/>
  <c r="L838" i="11"/>
  <c r="N838" i="11" s="1"/>
  <c r="M838" i="11"/>
  <c r="M837" i="11"/>
  <c r="L837" i="11"/>
  <c r="N837" i="11" s="1"/>
  <c r="L836" i="11"/>
  <c r="N836" i="11" s="1"/>
  <c r="M836" i="11"/>
  <c r="L835" i="11"/>
  <c r="N835" i="11" s="1"/>
  <c r="M835" i="11"/>
  <c r="L834" i="11"/>
  <c r="N834" i="11" s="1"/>
  <c r="M834" i="11"/>
  <c r="L833" i="11"/>
  <c r="N833" i="11" s="1"/>
  <c r="M833" i="11"/>
  <c r="M832" i="11"/>
  <c r="L832" i="11"/>
  <c r="N832" i="11" s="1"/>
  <c r="L831" i="11"/>
  <c r="N831" i="11" s="1"/>
  <c r="M831" i="11"/>
  <c r="L830" i="11"/>
  <c r="N830" i="11" s="1"/>
  <c r="M830" i="11"/>
  <c r="L829" i="11"/>
  <c r="N829" i="11" s="1"/>
  <c r="M829" i="11"/>
  <c r="M828" i="11"/>
  <c r="L828" i="11"/>
  <c r="N828" i="11" s="1"/>
  <c r="M827" i="11"/>
  <c r="L827" i="11"/>
  <c r="N827" i="11" s="1"/>
  <c r="M826" i="11"/>
  <c r="L826" i="11"/>
  <c r="N826" i="11" s="1"/>
  <c r="M825" i="11"/>
  <c r="L825" i="11"/>
  <c r="N825" i="11" s="1"/>
  <c r="M824" i="11"/>
  <c r="L824" i="11"/>
  <c r="N824" i="11" s="1"/>
  <c r="L823" i="11"/>
  <c r="N823" i="11" s="1"/>
  <c r="M823" i="11"/>
  <c r="L822" i="11"/>
  <c r="N822" i="11" s="1"/>
  <c r="M822" i="11"/>
  <c r="M821" i="11"/>
  <c r="L821" i="11"/>
  <c r="N821" i="11" s="1"/>
  <c r="M820" i="11"/>
  <c r="L820" i="11"/>
  <c r="N820" i="11" s="1"/>
  <c r="M819" i="11"/>
  <c r="L819" i="11"/>
  <c r="N819" i="11" s="1"/>
  <c r="M818" i="11"/>
  <c r="L818" i="11"/>
  <c r="N818" i="11" s="1"/>
  <c r="M817" i="11"/>
  <c r="L817" i="11"/>
  <c r="N817" i="11" s="1"/>
  <c r="M816" i="11"/>
  <c r="L816" i="11"/>
  <c r="N816" i="11" s="1"/>
  <c r="M815" i="11"/>
  <c r="L815" i="11"/>
  <c r="N815" i="11" s="1"/>
  <c r="L814" i="11"/>
  <c r="N814" i="11" s="1"/>
  <c r="M814" i="11"/>
  <c r="M813" i="11"/>
  <c r="L813" i="11"/>
  <c r="N813" i="11" s="1"/>
  <c r="L812" i="11"/>
  <c r="N812" i="11" s="1"/>
  <c r="M812" i="11"/>
  <c r="L811" i="11"/>
  <c r="N811" i="11" s="1"/>
  <c r="M811" i="11"/>
  <c r="M810" i="11"/>
  <c r="L810" i="11"/>
  <c r="N810" i="11" s="1"/>
  <c r="L809" i="11"/>
  <c r="N809" i="11" s="1"/>
  <c r="M809" i="11"/>
  <c r="M808" i="11"/>
  <c r="L808" i="11"/>
  <c r="N808" i="11" s="1"/>
  <c r="M807" i="11"/>
  <c r="L807" i="11"/>
  <c r="N807" i="11" s="1"/>
  <c r="L806" i="11"/>
  <c r="N806" i="11" s="1"/>
  <c r="M806" i="11"/>
  <c r="M805" i="11"/>
  <c r="L805" i="11"/>
  <c r="N805" i="11" s="1"/>
  <c r="M804" i="11"/>
  <c r="L804" i="11"/>
  <c r="N804" i="11" s="1"/>
  <c r="L803" i="11"/>
  <c r="N803" i="11" s="1"/>
  <c r="M803" i="11"/>
  <c r="M802" i="11"/>
  <c r="L802" i="11"/>
  <c r="N802" i="11" s="1"/>
  <c r="M801" i="11"/>
  <c r="L801" i="11"/>
  <c r="N801" i="11" s="1"/>
  <c r="L800" i="11"/>
  <c r="N800" i="11" s="1"/>
  <c r="M800" i="11"/>
  <c r="M799" i="11"/>
  <c r="L799" i="11"/>
  <c r="N799" i="11" s="1"/>
  <c r="M798" i="11"/>
  <c r="L798" i="11"/>
  <c r="N798" i="11" s="1"/>
  <c r="L797" i="11"/>
  <c r="N797" i="11" s="1"/>
  <c r="M797" i="11"/>
  <c r="L796" i="11"/>
  <c r="N796" i="11" s="1"/>
  <c r="M796" i="11"/>
  <c r="M795" i="11"/>
  <c r="L795" i="11"/>
  <c r="N795" i="11" s="1"/>
  <c r="L794" i="11"/>
  <c r="N794" i="11" s="1"/>
  <c r="M794" i="11"/>
  <c r="M793" i="11"/>
  <c r="L793" i="11"/>
  <c r="N793" i="11" s="1"/>
  <c r="M792" i="11"/>
  <c r="L792" i="11"/>
  <c r="N792" i="11" s="1"/>
  <c r="L790" i="11"/>
  <c r="N790" i="11" s="1"/>
  <c r="M790" i="11"/>
  <c r="M789" i="11"/>
  <c r="L789" i="11"/>
  <c r="N789" i="11" s="1"/>
  <c r="M788" i="11"/>
  <c r="L788" i="11"/>
  <c r="N788" i="11" s="1"/>
  <c r="M787" i="11"/>
  <c r="L787" i="11"/>
  <c r="N787" i="11" s="1"/>
  <c r="M786" i="11"/>
  <c r="L786" i="11"/>
  <c r="N786" i="11" s="1"/>
  <c r="M785" i="11"/>
  <c r="L785" i="11"/>
  <c r="N785" i="11" s="1"/>
  <c r="M784" i="11"/>
  <c r="L784" i="11"/>
  <c r="N784" i="11" s="1"/>
  <c r="L783" i="11"/>
  <c r="N783" i="11" s="1"/>
  <c r="M783" i="11"/>
  <c r="M782" i="11"/>
  <c r="L782" i="11"/>
  <c r="N782" i="11" s="1"/>
  <c r="M781" i="11"/>
  <c r="L781" i="11"/>
  <c r="N781" i="11" s="1"/>
  <c r="M780" i="11"/>
  <c r="L780" i="11"/>
  <c r="N780" i="11" s="1"/>
  <c r="M779" i="11"/>
  <c r="L779" i="11"/>
  <c r="N779" i="11" s="1"/>
  <c r="L778" i="11"/>
  <c r="N778" i="11" s="1"/>
  <c r="M778" i="11"/>
  <c r="L777" i="11"/>
  <c r="N777" i="11" s="1"/>
  <c r="M777" i="11"/>
  <c r="L776" i="11"/>
  <c r="N776" i="11" s="1"/>
  <c r="M776" i="11"/>
  <c r="L775" i="11"/>
  <c r="N775" i="11" s="1"/>
  <c r="M775" i="11"/>
  <c r="M774" i="11"/>
  <c r="L774" i="11"/>
  <c r="N774" i="11" s="1"/>
  <c r="L773" i="11"/>
  <c r="N773" i="11" s="1"/>
  <c r="M773" i="11"/>
  <c r="L772" i="11"/>
  <c r="N772" i="11" s="1"/>
  <c r="M772" i="11"/>
  <c r="L771" i="11"/>
  <c r="N771" i="11" s="1"/>
  <c r="M771" i="11"/>
  <c r="L769" i="11"/>
  <c r="N769" i="11" s="1"/>
  <c r="M769" i="11"/>
  <c r="M768" i="11"/>
  <c r="L768" i="11"/>
  <c r="N768" i="11" s="1"/>
  <c r="L767" i="11"/>
  <c r="N767" i="11" s="1"/>
  <c r="M767" i="11"/>
  <c r="M766" i="11"/>
  <c r="L766" i="11"/>
  <c r="N766" i="11" s="1"/>
  <c r="L765" i="11"/>
  <c r="N765" i="11" s="1"/>
  <c r="M765" i="11"/>
  <c r="L764" i="11"/>
  <c r="N764" i="11" s="1"/>
  <c r="M764" i="11"/>
  <c r="L763" i="11"/>
  <c r="N763" i="11" s="1"/>
  <c r="M763" i="11"/>
  <c r="M762" i="11"/>
  <c r="L762" i="11"/>
  <c r="N762" i="11" s="1"/>
  <c r="M761" i="11"/>
  <c r="L761" i="11"/>
  <c r="N761" i="11" s="1"/>
  <c r="M760" i="11"/>
  <c r="L760" i="11"/>
  <c r="N760" i="11" s="1"/>
  <c r="M759" i="11"/>
  <c r="L759" i="11"/>
  <c r="N759" i="11" s="1"/>
  <c r="M758" i="11"/>
  <c r="L758" i="11"/>
  <c r="N758" i="11" s="1"/>
  <c r="M757" i="11"/>
  <c r="L757" i="11"/>
  <c r="N757" i="11" s="1"/>
  <c r="M756" i="11"/>
  <c r="L756" i="11"/>
  <c r="N756" i="11" s="1"/>
  <c r="L755" i="11"/>
  <c r="N755" i="11" s="1"/>
  <c r="M755" i="11"/>
  <c r="L754" i="11"/>
  <c r="N754" i="11" s="1"/>
  <c r="M754" i="11"/>
  <c r="L753" i="11"/>
  <c r="N753" i="11" s="1"/>
  <c r="M753" i="11"/>
  <c r="M752" i="11"/>
  <c r="L752" i="11"/>
  <c r="N752" i="11" s="1"/>
  <c r="M751" i="11"/>
  <c r="L751" i="11"/>
  <c r="N751" i="11" s="1"/>
  <c r="M750" i="11"/>
  <c r="L750" i="11"/>
  <c r="N750" i="11" s="1"/>
  <c r="M748" i="11"/>
  <c r="L748" i="11"/>
  <c r="N748" i="11" s="1"/>
  <c r="L747" i="11"/>
  <c r="N747" i="11" s="1"/>
  <c r="M747" i="11"/>
  <c r="M746" i="11"/>
  <c r="L746" i="11"/>
  <c r="N746" i="11" s="1"/>
  <c r="M745" i="11"/>
  <c r="L745" i="11"/>
  <c r="N745" i="11" s="1"/>
  <c r="M744" i="11"/>
  <c r="L744" i="11"/>
  <c r="N744" i="11" s="1"/>
  <c r="M743" i="11"/>
  <c r="L743" i="11"/>
  <c r="N743" i="11" s="1"/>
  <c r="L742" i="11"/>
  <c r="N742" i="11" s="1"/>
  <c r="M742" i="11"/>
  <c r="M741" i="11"/>
  <c r="L741" i="11"/>
  <c r="N741" i="11" s="1"/>
  <c r="M740" i="11"/>
  <c r="L740" i="11"/>
  <c r="N740" i="11" s="1"/>
  <c r="M739" i="11"/>
  <c r="L739" i="11"/>
  <c r="N739" i="11" s="1"/>
  <c r="L738" i="11"/>
  <c r="N738" i="11" s="1"/>
  <c r="M738" i="11"/>
  <c r="M737" i="11"/>
  <c r="L737" i="11"/>
  <c r="N737" i="11" s="1"/>
  <c r="L736" i="11"/>
  <c r="N736" i="11" s="1"/>
  <c r="M736" i="11"/>
  <c r="L735" i="11"/>
  <c r="N735" i="11" s="1"/>
  <c r="M735" i="11"/>
  <c r="M734" i="11"/>
  <c r="L734" i="11"/>
  <c r="N734" i="11" s="1"/>
  <c r="L733" i="11"/>
  <c r="N733" i="11" s="1"/>
  <c r="M733" i="11"/>
  <c r="M732" i="11"/>
  <c r="L732" i="11"/>
  <c r="N732" i="11" s="1"/>
  <c r="M731" i="11"/>
  <c r="L731" i="11"/>
  <c r="N731" i="11" s="1"/>
  <c r="M730" i="11"/>
  <c r="L730" i="11"/>
  <c r="N730" i="11" s="1"/>
  <c r="M729" i="11"/>
  <c r="L729" i="11"/>
  <c r="N729" i="11" s="1"/>
  <c r="L728" i="11"/>
  <c r="N728" i="11" s="1"/>
  <c r="M728" i="11"/>
  <c r="L727" i="11"/>
  <c r="N727" i="11" s="1"/>
  <c r="M727" i="11"/>
  <c r="L726" i="11"/>
  <c r="N726" i="11" s="1"/>
  <c r="M726" i="11"/>
  <c r="M725" i="11"/>
  <c r="L725" i="11"/>
  <c r="N725" i="11" s="1"/>
  <c r="M724" i="11"/>
  <c r="L724" i="11"/>
  <c r="N724" i="11" s="1"/>
  <c r="L723" i="11"/>
  <c r="N723" i="11" s="1"/>
  <c r="M723" i="11"/>
  <c r="M722" i="11"/>
  <c r="L722" i="11"/>
  <c r="N722" i="11" s="1"/>
  <c r="M721" i="11"/>
  <c r="L721" i="11"/>
  <c r="N721" i="11" s="1"/>
  <c r="M720" i="11"/>
  <c r="L720" i="11"/>
  <c r="N720" i="11" s="1"/>
  <c r="M719" i="11"/>
  <c r="L719" i="11"/>
  <c r="N719" i="11" s="1"/>
  <c r="L718" i="11"/>
  <c r="N718" i="11" s="1"/>
  <c r="M718" i="11"/>
  <c r="M717" i="11"/>
  <c r="L717" i="11"/>
  <c r="N717" i="11" s="1"/>
  <c r="M716" i="11"/>
  <c r="L716" i="11"/>
  <c r="N716" i="11" s="1"/>
  <c r="M715" i="11"/>
  <c r="L715" i="11"/>
  <c r="N715" i="11" s="1"/>
  <c r="M714" i="11"/>
  <c r="L714" i="11"/>
  <c r="N714" i="11" s="1"/>
  <c r="L713" i="11"/>
  <c r="N713" i="11" s="1"/>
  <c r="M713" i="11"/>
  <c r="M712" i="11"/>
  <c r="L712" i="11"/>
  <c r="N712" i="11" s="1"/>
  <c r="L711" i="11"/>
  <c r="N711" i="11" s="1"/>
  <c r="M711" i="11"/>
  <c r="M710" i="11"/>
  <c r="L710" i="11"/>
  <c r="N710" i="11" s="1"/>
  <c r="M709" i="11"/>
  <c r="L709" i="11"/>
  <c r="N709" i="11" s="1"/>
  <c r="M708" i="11"/>
  <c r="L708" i="11"/>
  <c r="N708" i="11" s="1"/>
  <c r="L707" i="11"/>
  <c r="N707" i="11" s="1"/>
  <c r="M707" i="11"/>
  <c r="M706" i="11"/>
  <c r="L706" i="11"/>
  <c r="N706" i="11" s="1"/>
  <c r="M705" i="11"/>
  <c r="L705" i="11"/>
  <c r="N705" i="11" s="1"/>
  <c r="L704" i="11"/>
  <c r="N704" i="11" s="1"/>
  <c r="M704" i="11"/>
  <c r="M703" i="11"/>
  <c r="L703" i="11"/>
  <c r="N703" i="11" s="1"/>
  <c r="M701" i="11"/>
  <c r="L701" i="11"/>
  <c r="N701" i="11" s="1"/>
  <c r="M700" i="11"/>
  <c r="L700" i="11"/>
  <c r="N700" i="11" s="1"/>
  <c r="M699" i="11"/>
  <c r="L699" i="11"/>
  <c r="N699" i="11" s="1"/>
  <c r="L698" i="11"/>
  <c r="N698" i="11" s="1"/>
  <c r="M698" i="11"/>
  <c r="L697" i="11"/>
  <c r="N697" i="11" s="1"/>
  <c r="M697" i="11"/>
  <c r="M696" i="11"/>
  <c r="L696" i="11"/>
  <c r="N696" i="11" s="1"/>
  <c r="L695" i="11"/>
  <c r="N695" i="11" s="1"/>
  <c r="M695" i="11"/>
  <c r="L694" i="11"/>
  <c r="N694" i="11" s="1"/>
  <c r="M694" i="11"/>
  <c r="L693" i="11"/>
  <c r="N693" i="11" s="1"/>
  <c r="M693" i="11"/>
  <c r="M692" i="11"/>
  <c r="L692" i="11"/>
  <c r="N692" i="11" s="1"/>
  <c r="L691" i="11"/>
  <c r="N691" i="11" s="1"/>
  <c r="M691" i="11"/>
  <c r="M690" i="11"/>
  <c r="L690" i="11"/>
  <c r="N690" i="11" s="1"/>
  <c r="L689" i="11"/>
  <c r="N689" i="11" s="1"/>
  <c r="M689" i="11"/>
  <c r="L688" i="11"/>
  <c r="N688" i="11" s="1"/>
  <c r="M688" i="11"/>
  <c r="M687" i="11"/>
  <c r="L687" i="11"/>
  <c r="N687" i="11" s="1"/>
  <c r="L686" i="11"/>
  <c r="N686" i="11" s="1"/>
  <c r="M686" i="11"/>
  <c r="L685" i="11"/>
  <c r="N685" i="11" s="1"/>
  <c r="M685" i="11"/>
  <c r="L684" i="11"/>
  <c r="N684" i="11" s="1"/>
  <c r="M684" i="11"/>
  <c r="L683" i="11"/>
  <c r="N683" i="11" s="1"/>
  <c r="M683" i="11"/>
  <c r="L682" i="11"/>
  <c r="N682" i="11" s="1"/>
  <c r="M682" i="11"/>
  <c r="M681" i="11"/>
  <c r="L681" i="11"/>
  <c r="N681" i="11" s="1"/>
  <c r="L680" i="11"/>
  <c r="N680" i="11" s="1"/>
  <c r="M680" i="11"/>
  <c r="L679" i="11"/>
  <c r="N679" i="11" s="1"/>
  <c r="M679" i="11"/>
  <c r="L678" i="11"/>
  <c r="N678" i="11" s="1"/>
  <c r="M678" i="11"/>
  <c r="L677" i="11"/>
  <c r="N677" i="11" s="1"/>
  <c r="M677" i="11"/>
  <c r="M676" i="11"/>
  <c r="L676" i="11"/>
  <c r="N676" i="11" s="1"/>
  <c r="M675" i="11"/>
  <c r="L675" i="11"/>
  <c r="N675" i="11" s="1"/>
  <c r="M674" i="11"/>
  <c r="L674" i="11"/>
  <c r="N674" i="11" s="1"/>
  <c r="L673" i="11"/>
  <c r="N673" i="11" s="1"/>
  <c r="M673" i="11"/>
  <c r="L672" i="11"/>
  <c r="N672" i="11" s="1"/>
  <c r="M672" i="11"/>
  <c r="M671" i="11"/>
  <c r="L671" i="11"/>
  <c r="N671" i="11" s="1"/>
  <c r="M670" i="11"/>
  <c r="L670" i="11"/>
  <c r="N670" i="11" s="1"/>
  <c r="L669" i="11"/>
  <c r="N669" i="11" s="1"/>
  <c r="M669" i="11"/>
  <c r="M668" i="11"/>
  <c r="L668" i="11"/>
  <c r="N668" i="11" s="1"/>
  <c r="M667" i="11"/>
  <c r="L667" i="11"/>
  <c r="N667" i="11" s="1"/>
  <c r="L666" i="11"/>
  <c r="N666" i="11" s="1"/>
  <c r="M666" i="11"/>
  <c r="L665" i="11"/>
  <c r="N665" i="11" s="1"/>
  <c r="M665" i="11"/>
  <c r="L664" i="11"/>
  <c r="N664" i="11" s="1"/>
  <c r="M664" i="11"/>
  <c r="L663" i="11"/>
  <c r="N663" i="11" s="1"/>
  <c r="M663" i="11"/>
  <c r="L662" i="11"/>
  <c r="N662" i="11" s="1"/>
  <c r="M662" i="11"/>
  <c r="L661" i="11"/>
  <c r="N661" i="11" s="1"/>
  <c r="M661" i="11"/>
  <c r="M658" i="11"/>
  <c r="L658" i="11"/>
  <c r="N658" i="11" s="1"/>
  <c r="M657" i="11"/>
  <c r="L657" i="11"/>
  <c r="N657" i="11" s="1"/>
  <c r="L656" i="11"/>
  <c r="N656" i="11" s="1"/>
  <c r="M656" i="11"/>
  <c r="M655" i="11"/>
  <c r="L655" i="11"/>
  <c r="N655" i="11" s="1"/>
  <c r="L654" i="11"/>
  <c r="N654" i="11" s="1"/>
  <c r="M654" i="11"/>
  <c r="L653" i="11"/>
  <c r="N653" i="11" s="1"/>
  <c r="M653" i="11"/>
  <c r="L652" i="11"/>
  <c r="N652" i="11" s="1"/>
  <c r="M652" i="11"/>
  <c r="M651" i="11"/>
  <c r="L651" i="11"/>
  <c r="N651" i="11" s="1"/>
  <c r="M650" i="11"/>
  <c r="L650" i="11"/>
  <c r="N650" i="11" s="1"/>
  <c r="M649" i="11"/>
  <c r="L649" i="11"/>
  <c r="N649" i="11" s="1"/>
  <c r="M648" i="11"/>
  <c r="L648" i="11"/>
  <c r="N648" i="11" s="1"/>
  <c r="L647" i="11"/>
  <c r="N647" i="11" s="1"/>
  <c r="M647" i="11"/>
  <c r="M646" i="11"/>
  <c r="L646" i="11"/>
  <c r="N646" i="11" s="1"/>
  <c r="L645" i="11"/>
  <c r="N645" i="11" s="1"/>
  <c r="M645" i="11"/>
  <c r="M644" i="11"/>
  <c r="L644" i="11"/>
  <c r="N644" i="11" s="1"/>
  <c r="M643" i="11"/>
  <c r="L643" i="11"/>
  <c r="N643" i="11" s="1"/>
  <c r="M642" i="11"/>
  <c r="L642" i="11"/>
  <c r="N642" i="11" s="1"/>
  <c r="M641" i="11"/>
  <c r="L641" i="11"/>
  <c r="N641" i="11" s="1"/>
  <c r="M640" i="11"/>
  <c r="L640" i="11"/>
  <c r="N640" i="11" s="1"/>
  <c r="M639" i="11"/>
  <c r="L639" i="11"/>
  <c r="N639" i="11" s="1"/>
  <c r="L638" i="11"/>
  <c r="N638" i="11" s="1"/>
  <c r="M638" i="11"/>
  <c r="M637" i="11"/>
  <c r="L637" i="11"/>
  <c r="N637" i="11" s="1"/>
  <c r="L636" i="11"/>
  <c r="N636" i="11" s="1"/>
  <c r="M636" i="11"/>
  <c r="M635" i="11"/>
  <c r="L635" i="11"/>
  <c r="N635" i="11" s="1"/>
  <c r="M634" i="11"/>
  <c r="L634" i="11"/>
  <c r="N634" i="11" s="1"/>
  <c r="M633" i="11"/>
  <c r="L633" i="11"/>
  <c r="N633" i="11" s="1"/>
  <c r="L632" i="11"/>
  <c r="N632" i="11" s="1"/>
  <c r="M632" i="11"/>
  <c r="M631" i="11"/>
  <c r="L631" i="11"/>
  <c r="N631" i="11" s="1"/>
  <c r="M630" i="11"/>
  <c r="L630" i="11"/>
  <c r="N630" i="11" s="1"/>
  <c r="M629" i="11"/>
  <c r="L629" i="11"/>
  <c r="N629" i="11" s="1"/>
  <c r="M628" i="11"/>
  <c r="L628" i="11"/>
  <c r="N628" i="11" s="1"/>
  <c r="L627" i="11"/>
  <c r="N627" i="11" s="1"/>
  <c r="M627" i="11"/>
  <c r="L462" i="11"/>
  <c r="N462" i="11" s="1"/>
  <c r="M462" i="11"/>
  <c r="L272" i="11"/>
  <c r="N272" i="11" s="1"/>
  <c r="M272" i="11"/>
  <c r="M271" i="11"/>
  <c r="L271" i="11"/>
  <c r="N271" i="11" s="1"/>
  <c r="M270" i="11"/>
  <c r="L270" i="11"/>
  <c r="N270" i="11" s="1"/>
  <c r="L269" i="11"/>
  <c r="N269" i="11" s="1"/>
  <c r="M269" i="11"/>
  <c r="M268" i="11"/>
  <c r="L268" i="11"/>
  <c r="N268" i="11" s="1"/>
  <c r="M267" i="11"/>
  <c r="L267" i="11"/>
  <c r="N267" i="11" s="1"/>
  <c r="L266" i="11"/>
  <c r="N266" i="11" s="1"/>
  <c r="M266" i="11"/>
  <c r="L265" i="11"/>
  <c r="N265" i="11" s="1"/>
  <c r="M265" i="11"/>
  <c r="L264" i="11"/>
  <c r="N264" i="11" s="1"/>
  <c r="M264" i="11"/>
  <c r="M263" i="11"/>
  <c r="L263" i="11"/>
  <c r="N263" i="11" s="1"/>
  <c r="M262" i="11"/>
  <c r="L262" i="11"/>
  <c r="N262" i="11" s="1"/>
  <c r="L261" i="11"/>
  <c r="N261" i="11" s="1"/>
  <c r="M261" i="11"/>
  <c r="L260" i="11"/>
  <c r="N260" i="11" s="1"/>
  <c r="M260" i="11"/>
  <c r="L259" i="11"/>
  <c r="N259" i="11" s="1"/>
  <c r="M259" i="11"/>
  <c r="L258" i="11"/>
  <c r="N258" i="11" s="1"/>
  <c r="M258" i="11"/>
  <c r="L257" i="11"/>
  <c r="N257" i="11" s="1"/>
  <c r="M257" i="11"/>
  <c r="M256" i="11"/>
  <c r="L256" i="11"/>
  <c r="N256" i="11" s="1"/>
  <c r="L255" i="11"/>
  <c r="N255" i="11" s="1"/>
  <c r="M255" i="11"/>
  <c r="L254" i="11"/>
  <c r="N254" i="11" s="1"/>
  <c r="M254" i="11"/>
  <c r="M253" i="11"/>
  <c r="L253" i="11"/>
  <c r="N253" i="11" s="1"/>
  <c r="L252" i="11"/>
  <c r="N252" i="11" s="1"/>
  <c r="M252" i="11"/>
  <c r="L251" i="11"/>
  <c r="N251" i="11" s="1"/>
  <c r="M251" i="11"/>
  <c r="M250" i="11"/>
  <c r="L250" i="11"/>
  <c r="N250" i="11" s="1"/>
  <c r="L249" i="11"/>
  <c r="N249" i="11" s="1"/>
  <c r="M249" i="11"/>
  <c r="L248" i="11"/>
  <c r="N248" i="11" s="1"/>
  <c r="M248" i="11"/>
  <c r="L247" i="11"/>
  <c r="N247" i="11" s="1"/>
  <c r="M247" i="11"/>
  <c r="L246" i="11"/>
  <c r="N246" i="11" s="1"/>
  <c r="M246" i="11"/>
  <c r="M245" i="11"/>
  <c r="L245" i="11"/>
  <c r="N245" i="11" s="1"/>
  <c r="L244" i="11"/>
  <c r="N244" i="11" s="1"/>
  <c r="M244" i="11"/>
  <c r="L243" i="11"/>
  <c r="N243" i="11" s="1"/>
  <c r="M243" i="11"/>
  <c r="L242" i="11"/>
  <c r="N242" i="11" s="1"/>
  <c r="M242" i="11"/>
  <c r="M241" i="11"/>
  <c r="L241" i="11"/>
  <c r="N241" i="11" s="1"/>
  <c r="L240" i="11"/>
  <c r="N240" i="11" s="1"/>
  <c r="M240" i="11"/>
  <c r="L239" i="11"/>
  <c r="N239" i="11" s="1"/>
  <c r="M239" i="11"/>
  <c r="M238" i="11"/>
  <c r="L238" i="11"/>
  <c r="N238" i="11" s="1"/>
  <c r="M237" i="11"/>
  <c r="L237" i="11"/>
  <c r="N237" i="11" s="1"/>
  <c r="M236" i="11"/>
  <c r="L236" i="11"/>
  <c r="N236" i="11" s="1"/>
  <c r="L235" i="11"/>
  <c r="N235" i="11" s="1"/>
  <c r="M235" i="11"/>
  <c r="M234" i="11"/>
  <c r="L234" i="11"/>
  <c r="N234" i="11" s="1"/>
  <c r="L233" i="11"/>
  <c r="N233" i="11" s="1"/>
  <c r="M233" i="11"/>
  <c r="L232" i="11"/>
  <c r="N232" i="11" s="1"/>
  <c r="M232" i="11"/>
  <c r="L231" i="11"/>
  <c r="N231" i="11" s="1"/>
  <c r="M231" i="11"/>
  <c r="M230" i="11"/>
  <c r="L230" i="11"/>
  <c r="N230" i="11" s="1"/>
  <c r="L228" i="11"/>
  <c r="N228" i="11" s="1"/>
  <c r="M228" i="11"/>
  <c r="M227" i="11"/>
  <c r="L227" i="11"/>
  <c r="N227" i="11" s="1"/>
  <c r="L226" i="11"/>
  <c r="N226" i="11" s="1"/>
  <c r="M226" i="11"/>
  <c r="L225" i="11"/>
  <c r="N225" i="11" s="1"/>
  <c r="M225" i="11"/>
  <c r="M224" i="11"/>
  <c r="L224" i="11"/>
  <c r="N224" i="11" s="1"/>
  <c r="L223" i="11"/>
  <c r="N223" i="11" s="1"/>
  <c r="M223" i="11"/>
  <c r="L222" i="11"/>
  <c r="N222" i="11" s="1"/>
  <c r="M222" i="11"/>
  <c r="L221" i="11"/>
  <c r="N221" i="11" s="1"/>
  <c r="M221" i="11"/>
  <c r="M220" i="11"/>
  <c r="L220" i="11"/>
  <c r="N220" i="11" s="1"/>
  <c r="M219" i="11"/>
  <c r="L219" i="11"/>
  <c r="N219" i="11" s="1"/>
  <c r="M218" i="11"/>
  <c r="L218" i="11"/>
  <c r="N218" i="11" s="1"/>
  <c r="L217" i="11"/>
  <c r="N217" i="11" s="1"/>
  <c r="M217" i="11"/>
  <c r="M216" i="11"/>
  <c r="L216" i="11"/>
  <c r="N216" i="11" s="1"/>
  <c r="L215" i="11"/>
  <c r="N215" i="11" s="1"/>
  <c r="M215" i="11"/>
  <c r="L214" i="11"/>
  <c r="N214" i="11" s="1"/>
  <c r="M214" i="11"/>
  <c r="L213" i="11"/>
  <c r="N213" i="11" s="1"/>
  <c r="M213" i="11"/>
  <c r="L212" i="11"/>
  <c r="N212" i="11" s="1"/>
  <c r="M212" i="11"/>
  <c r="L211" i="11"/>
  <c r="N211" i="11" s="1"/>
  <c r="M211" i="11"/>
  <c r="L210" i="11"/>
  <c r="N210" i="11" s="1"/>
  <c r="M210" i="11"/>
  <c r="L209" i="11"/>
  <c r="N209" i="11" s="1"/>
  <c r="M209" i="11"/>
  <c r="M208" i="11"/>
  <c r="L208" i="11"/>
  <c r="N208" i="11" s="1"/>
  <c r="M207" i="11"/>
  <c r="L207" i="11"/>
  <c r="N207" i="11" s="1"/>
  <c r="L206" i="11"/>
  <c r="N206" i="11" s="1"/>
  <c r="M206" i="11"/>
  <c r="L205" i="11"/>
  <c r="N205" i="11" s="1"/>
  <c r="M205" i="11"/>
  <c r="M204" i="11"/>
  <c r="L204" i="11"/>
  <c r="N204" i="11" s="1"/>
  <c r="L203" i="11"/>
  <c r="N203" i="11" s="1"/>
  <c r="M203" i="11"/>
  <c r="L202" i="11"/>
  <c r="N202" i="11" s="1"/>
  <c r="M202" i="11"/>
  <c r="L201" i="11"/>
  <c r="N201" i="11" s="1"/>
  <c r="M201" i="11"/>
  <c r="L200" i="11"/>
  <c r="N200" i="11" s="1"/>
  <c r="M200" i="11"/>
  <c r="L199" i="11"/>
  <c r="N199" i="11" s="1"/>
  <c r="M199" i="11"/>
  <c r="L198" i="11"/>
  <c r="N198" i="11" s="1"/>
  <c r="M198" i="11"/>
  <c r="L197" i="11"/>
  <c r="N197" i="11" s="1"/>
  <c r="M197" i="11"/>
  <c r="L196" i="11"/>
  <c r="N196" i="11" s="1"/>
  <c r="M196" i="11"/>
  <c r="L195" i="11"/>
  <c r="N195" i="11" s="1"/>
  <c r="M195" i="11"/>
  <c r="L194" i="11"/>
  <c r="N194" i="11" s="1"/>
  <c r="M194" i="11"/>
  <c r="M193" i="11"/>
  <c r="L193" i="11"/>
  <c r="N193" i="11" s="1"/>
  <c r="M192" i="11"/>
  <c r="L192" i="11"/>
  <c r="N192" i="11" s="1"/>
  <c r="M191" i="11"/>
  <c r="L191" i="11"/>
  <c r="N191" i="11" s="1"/>
  <c r="M190" i="11"/>
  <c r="L190" i="11"/>
  <c r="N190" i="11" s="1"/>
  <c r="L189" i="11"/>
  <c r="N189" i="11" s="1"/>
  <c r="M189" i="11"/>
  <c r="M188" i="11"/>
  <c r="L188" i="11"/>
  <c r="N188" i="11" s="1"/>
  <c r="L187" i="11"/>
  <c r="N187" i="11" s="1"/>
  <c r="M187" i="11"/>
  <c r="L186" i="11"/>
  <c r="N186" i="11" s="1"/>
  <c r="M186" i="11"/>
  <c r="L185" i="11"/>
  <c r="N185" i="11" s="1"/>
  <c r="M185" i="11"/>
  <c r="L184" i="11"/>
  <c r="N184" i="11" s="1"/>
  <c r="M184" i="11"/>
  <c r="M183" i="11"/>
  <c r="L183" i="11"/>
  <c r="N183" i="11" s="1"/>
  <c r="L182" i="11"/>
  <c r="N182" i="11" s="1"/>
  <c r="M182" i="11"/>
  <c r="L181" i="11"/>
  <c r="M181" i="11"/>
  <c r="L180" i="11"/>
  <c r="M180" i="11"/>
  <c r="L179" i="11"/>
  <c r="N179" i="11" s="1"/>
  <c r="M179" i="11"/>
  <c r="M178" i="11"/>
  <c r="L178" i="11"/>
  <c r="N178" i="11" s="1"/>
  <c r="L177" i="11"/>
  <c r="M177" i="11"/>
  <c r="M176" i="11"/>
  <c r="L176" i="11"/>
  <c r="L175" i="11"/>
  <c r="N175" i="11" s="1"/>
  <c r="M175" i="11"/>
  <c r="L174" i="11"/>
  <c r="M174" i="11"/>
  <c r="L173" i="11"/>
  <c r="M173" i="11"/>
  <c r="L172" i="11"/>
  <c r="N172" i="11" s="1"/>
  <c r="M172" i="11"/>
  <c r="L171" i="11"/>
  <c r="N171" i="11" s="1"/>
  <c r="M171" i="11"/>
  <c r="L170" i="11"/>
  <c r="N170" i="11" s="1"/>
  <c r="M170" i="11"/>
  <c r="L169" i="11"/>
  <c r="N169" i="11" s="1"/>
  <c r="M169" i="11"/>
  <c r="L168" i="11"/>
  <c r="N168" i="11" s="1"/>
  <c r="M168" i="11"/>
  <c r="M167" i="11"/>
  <c r="L167" i="11"/>
  <c r="L166" i="11"/>
  <c r="N166" i="11" s="1"/>
  <c r="M166" i="11"/>
  <c r="M165" i="11"/>
  <c r="L165" i="11"/>
  <c r="N165" i="11" s="1"/>
  <c r="M164" i="11"/>
  <c r="L164" i="11"/>
  <c r="N164" i="11" s="1"/>
  <c r="M163" i="11"/>
  <c r="L163" i="11"/>
  <c r="N163" i="11" s="1"/>
  <c r="L162" i="11"/>
  <c r="N162" i="11" s="1"/>
  <c r="M162" i="11"/>
  <c r="L161" i="11"/>
  <c r="N161" i="11" s="1"/>
  <c r="Q161" i="11" s="1"/>
  <c r="M161" i="11"/>
  <c r="M160" i="11"/>
  <c r="L160" i="11"/>
  <c r="N160" i="11" s="1"/>
  <c r="M159" i="11"/>
  <c r="L159" i="11"/>
  <c r="N159" i="11" s="1"/>
  <c r="M158" i="11"/>
  <c r="L158" i="11"/>
  <c r="N158" i="11" s="1"/>
  <c r="L157" i="11"/>
  <c r="N157" i="11" s="1"/>
  <c r="M157" i="11"/>
  <c r="M156" i="11"/>
  <c r="L156" i="11"/>
  <c r="N156" i="11" s="1"/>
  <c r="M155" i="11"/>
  <c r="L155" i="11"/>
  <c r="N155" i="11" s="1"/>
  <c r="M154" i="11"/>
  <c r="L154" i="11"/>
  <c r="N154" i="11" s="1"/>
  <c r="M153" i="11"/>
  <c r="L153" i="11"/>
  <c r="N153" i="11" s="1"/>
  <c r="L152" i="11"/>
  <c r="N152" i="11" s="1"/>
  <c r="M152" i="11"/>
  <c r="M151" i="11"/>
  <c r="L151" i="11"/>
  <c r="N151" i="11" s="1"/>
  <c r="M150" i="11"/>
  <c r="L150" i="11"/>
  <c r="M149" i="11"/>
  <c r="L149" i="11"/>
  <c r="L148" i="11"/>
  <c r="N148" i="11" s="1"/>
  <c r="M148" i="11"/>
  <c r="L147" i="11"/>
  <c r="N147" i="11" s="1"/>
  <c r="M147" i="11"/>
  <c r="L146" i="11"/>
  <c r="N146" i="11" s="1"/>
  <c r="M146" i="11"/>
  <c r="M145" i="11"/>
  <c r="L145" i="11"/>
  <c r="L144" i="11"/>
  <c r="M144" i="11"/>
  <c r="L143" i="11"/>
  <c r="M143" i="11"/>
  <c r="M142" i="11"/>
  <c r="L142" i="11"/>
  <c r="M141" i="11"/>
  <c r="L141" i="11"/>
  <c r="N141" i="11" s="1"/>
  <c r="M140" i="11"/>
  <c r="L140" i="11"/>
  <c r="N140" i="11" s="1"/>
  <c r="L139" i="11"/>
  <c r="N139" i="11" s="1"/>
  <c r="M139" i="11"/>
  <c r="L138" i="11"/>
  <c r="N138" i="11" s="1"/>
  <c r="M138" i="11"/>
  <c r="M137" i="11"/>
  <c r="L137" i="11"/>
  <c r="N137" i="11" s="1"/>
  <c r="M136" i="11"/>
  <c r="L136" i="11"/>
  <c r="N136" i="11" s="1"/>
  <c r="L135" i="11"/>
  <c r="M135" i="11"/>
  <c r="M134" i="11"/>
  <c r="L134" i="11"/>
  <c r="N134" i="11" s="1"/>
  <c r="L133" i="11"/>
  <c r="M133" i="11"/>
  <c r="L132" i="11"/>
  <c r="N132" i="11" s="1"/>
  <c r="M132" i="11"/>
  <c r="M131" i="11"/>
  <c r="L131" i="11"/>
  <c r="N131" i="11" s="1"/>
  <c r="M130" i="11"/>
  <c r="L130" i="11"/>
  <c r="L129" i="11"/>
  <c r="N129" i="11" s="1"/>
  <c r="M129" i="11"/>
  <c r="L128" i="11"/>
  <c r="M128" i="11"/>
  <c r="M127" i="11"/>
  <c r="L127" i="11"/>
  <c r="N127" i="11" s="1"/>
  <c r="M126" i="11"/>
  <c r="L126" i="11"/>
  <c r="L125" i="11"/>
  <c r="N125" i="11" s="1"/>
  <c r="M125" i="11"/>
  <c r="M124" i="11"/>
  <c r="L124" i="11"/>
  <c r="L123" i="11"/>
  <c r="M123" i="11"/>
  <c r="M122" i="11"/>
  <c r="L122" i="11"/>
  <c r="N122" i="11" s="1"/>
  <c r="M121" i="11"/>
  <c r="L121" i="11"/>
  <c r="N121" i="11" s="1"/>
  <c r="L120" i="11"/>
  <c r="M120" i="11"/>
  <c r="M119" i="11"/>
  <c r="L119" i="11"/>
  <c r="M118" i="11"/>
  <c r="L118" i="11"/>
  <c r="L117" i="11"/>
  <c r="N117" i="11" s="1"/>
  <c r="M117" i="11"/>
  <c r="M116" i="11"/>
  <c r="L116" i="11"/>
  <c r="M115" i="11"/>
  <c r="L115" i="11"/>
  <c r="N115" i="11" s="1"/>
  <c r="L114" i="11"/>
  <c r="M114" i="11"/>
  <c r="L113" i="11"/>
  <c r="N113" i="11" s="1"/>
  <c r="M113" i="11"/>
  <c r="L112" i="11"/>
  <c r="M112" i="11"/>
  <c r="M111" i="11"/>
  <c r="L111" i="11"/>
  <c r="M110" i="11"/>
  <c r="L110" i="11"/>
  <c r="M109" i="11"/>
  <c r="L109" i="11"/>
  <c r="L108" i="11"/>
  <c r="M108" i="11"/>
  <c r="M107" i="11"/>
  <c r="L107" i="11"/>
  <c r="M106" i="11"/>
  <c r="L106" i="11"/>
  <c r="N106" i="11" s="1"/>
  <c r="M105" i="11"/>
  <c r="L105" i="11"/>
  <c r="N105" i="11" s="1"/>
  <c r="M104" i="11"/>
  <c r="L104" i="11"/>
  <c r="M103" i="11"/>
  <c r="L103" i="11"/>
  <c r="L102" i="11"/>
  <c r="M102" i="11"/>
  <c r="L101" i="11"/>
  <c r="M101" i="11"/>
  <c r="L100" i="11"/>
  <c r="M100" i="11"/>
  <c r="M99" i="11"/>
  <c r="L99" i="11"/>
  <c r="N99" i="11" s="1"/>
  <c r="M98" i="11"/>
  <c r="L98" i="11"/>
  <c r="L97" i="11"/>
  <c r="M97" i="11"/>
  <c r="L96" i="11"/>
  <c r="N96" i="11" s="1"/>
  <c r="M96" i="11"/>
  <c r="L95" i="11"/>
  <c r="M95" i="11"/>
  <c r="L94" i="11"/>
  <c r="M94" i="11"/>
  <c r="L93" i="11"/>
  <c r="M93" i="11"/>
  <c r="M92" i="11"/>
  <c r="L92" i="11"/>
  <c r="L91" i="11"/>
  <c r="N91" i="11" s="1"/>
  <c r="M91" i="11"/>
  <c r="L90" i="11"/>
  <c r="N90" i="11" s="1"/>
  <c r="M90" i="11"/>
  <c r="M89" i="11"/>
  <c r="L89" i="11"/>
  <c r="N89" i="11" s="1"/>
  <c r="M88" i="11"/>
  <c r="L88" i="11"/>
  <c r="M87" i="11"/>
  <c r="L87" i="11"/>
  <c r="L86" i="11"/>
  <c r="M86" i="11"/>
  <c r="M85" i="11"/>
  <c r="L85" i="11"/>
  <c r="N85" i="11" s="1"/>
  <c r="M84" i="11"/>
  <c r="L84" i="11"/>
  <c r="N84" i="11" s="1"/>
  <c r="L83" i="11"/>
  <c r="N83" i="11" s="1"/>
  <c r="M83" i="11"/>
  <c r="M82" i="11"/>
  <c r="L82" i="11"/>
  <c r="N82" i="11" s="1"/>
  <c r="L81" i="11"/>
  <c r="N81" i="11" s="1"/>
  <c r="M81" i="11"/>
  <c r="L80" i="11"/>
  <c r="N80" i="11" s="1"/>
  <c r="M80" i="11"/>
  <c r="L79" i="11"/>
  <c r="N79" i="11" s="1"/>
  <c r="M79" i="11"/>
  <c r="M78" i="11"/>
  <c r="L78" i="11"/>
  <c r="N78" i="11" s="1"/>
  <c r="M77" i="11"/>
  <c r="L77" i="11"/>
  <c r="N77" i="11" s="1"/>
  <c r="L76" i="11"/>
  <c r="N76" i="11" s="1"/>
  <c r="M76" i="11"/>
  <c r="M75" i="11"/>
  <c r="L75" i="11"/>
  <c r="N75" i="11" s="1"/>
  <c r="L74" i="11"/>
  <c r="N74" i="11" s="1"/>
  <c r="M74" i="11"/>
  <c r="L73" i="11"/>
  <c r="N73" i="11" s="1"/>
  <c r="M73" i="11"/>
  <c r="L72" i="11"/>
  <c r="N72" i="11" s="1"/>
  <c r="M72" i="11"/>
  <c r="L71" i="11"/>
  <c r="N71" i="11" s="1"/>
  <c r="M71" i="11"/>
  <c r="M70" i="11"/>
  <c r="L70" i="11"/>
  <c r="N70" i="11" s="1"/>
  <c r="L69" i="11"/>
  <c r="N69" i="11" s="1"/>
  <c r="M69" i="11"/>
  <c r="M68" i="11"/>
  <c r="L68" i="11"/>
  <c r="N68" i="11" s="1"/>
  <c r="M66" i="11"/>
  <c r="L66" i="11"/>
  <c r="N66" i="11" s="1"/>
  <c r="M65" i="11"/>
  <c r="L65" i="11"/>
  <c r="N65" i="11" s="1"/>
  <c r="M64" i="11"/>
  <c r="L64" i="11"/>
  <c r="N64" i="11" s="1"/>
  <c r="L63" i="11"/>
  <c r="N63" i="11" s="1"/>
  <c r="M63" i="11"/>
  <c r="M62" i="11"/>
  <c r="L62" i="11"/>
  <c r="N62" i="11" s="1"/>
  <c r="M61" i="11"/>
  <c r="L61" i="11"/>
  <c r="N61" i="11" s="1"/>
  <c r="L60" i="11"/>
  <c r="N60" i="11" s="1"/>
  <c r="M60" i="11"/>
  <c r="L59" i="11"/>
  <c r="N59" i="11" s="1"/>
  <c r="M59" i="11"/>
  <c r="M58" i="11"/>
  <c r="L58" i="11"/>
  <c r="N58" i="11" s="1"/>
  <c r="L57" i="11"/>
  <c r="N57" i="11" s="1"/>
  <c r="M57" i="11"/>
  <c r="L56" i="11"/>
  <c r="N56" i="11" s="1"/>
  <c r="M56" i="11"/>
  <c r="M55" i="11"/>
  <c r="L55" i="11"/>
  <c r="N55" i="11" s="1"/>
  <c r="M54" i="11"/>
  <c r="L54" i="11"/>
  <c r="N54" i="11" s="1"/>
  <c r="L53" i="11"/>
  <c r="N53" i="11" s="1"/>
  <c r="M53" i="11"/>
  <c r="M52" i="11"/>
  <c r="L52" i="11"/>
  <c r="N52" i="11" s="1"/>
  <c r="M51" i="11"/>
  <c r="L51" i="11"/>
  <c r="N51" i="11" s="1"/>
  <c r="L50" i="11"/>
  <c r="N50" i="11" s="1"/>
  <c r="M50" i="11"/>
  <c r="L49" i="11"/>
  <c r="N49" i="11" s="1"/>
  <c r="M49" i="11"/>
  <c r="L48" i="11"/>
  <c r="N48" i="11" s="1"/>
  <c r="M48" i="11"/>
  <c r="L47" i="11"/>
  <c r="N47" i="11" s="1"/>
  <c r="M47" i="11"/>
  <c r="M46" i="11"/>
  <c r="L46" i="11"/>
  <c r="N46" i="11" s="1"/>
  <c r="L44" i="11"/>
  <c r="N44" i="11" s="1"/>
  <c r="M44" i="11"/>
  <c r="M43" i="11"/>
  <c r="L43" i="11"/>
  <c r="N43" i="11" s="1"/>
  <c r="M42" i="11"/>
  <c r="L42" i="11"/>
  <c r="N42" i="11" s="1"/>
  <c r="L41" i="11"/>
  <c r="N41" i="11" s="1"/>
  <c r="M41" i="11"/>
  <c r="M40" i="11"/>
  <c r="L40" i="11"/>
  <c r="N40" i="11" s="1"/>
  <c r="M39" i="11"/>
  <c r="L39" i="11"/>
  <c r="N39" i="11" s="1"/>
  <c r="L38" i="11"/>
  <c r="N38" i="11" s="1"/>
  <c r="M38" i="11"/>
  <c r="M37" i="11"/>
  <c r="L37" i="11"/>
  <c r="N37" i="11" s="1"/>
  <c r="M36" i="11"/>
  <c r="L36" i="11"/>
  <c r="N36" i="11" s="1"/>
  <c r="M35" i="11"/>
  <c r="L35" i="11"/>
  <c r="N35" i="11" s="1"/>
  <c r="M34" i="11"/>
  <c r="L34" i="11"/>
  <c r="N34" i="11" s="1"/>
  <c r="L33" i="11"/>
  <c r="N33" i="11" s="1"/>
  <c r="M33" i="11"/>
  <c r="L32" i="11"/>
  <c r="N32" i="11" s="1"/>
  <c r="M32" i="11"/>
  <c r="L31" i="11"/>
  <c r="N31" i="11" s="1"/>
  <c r="M31" i="11"/>
  <c r="M30" i="11"/>
  <c r="L30" i="11"/>
  <c r="N30" i="11" s="1"/>
  <c r="L29" i="11"/>
  <c r="N29" i="11" s="1"/>
  <c r="M29" i="11"/>
  <c r="M28" i="11"/>
  <c r="L28" i="11"/>
  <c r="N28" i="11" s="1"/>
  <c r="M27" i="11"/>
  <c r="L27" i="11"/>
  <c r="N27" i="11" s="1"/>
  <c r="M26" i="11"/>
  <c r="L26" i="11"/>
  <c r="N26" i="11" s="1"/>
  <c r="L25" i="11"/>
  <c r="N25" i="11" s="1"/>
  <c r="M25" i="11"/>
  <c r="L24" i="11"/>
  <c r="N24" i="11" s="1"/>
  <c r="M24" i="11"/>
  <c r="M23" i="11"/>
  <c r="L23" i="11"/>
  <c r="N23" i="11" s="1"/>
  <c r="M22" i="11"/>
  <c r="L22" i="11"/>
  <c r="N22" i="11" s="1"/>
  <c r="L21" i="11"/>
  <c r="N21" i="11" s="1"/>
  <c r="M21" i="11"/>
  <c r="L20" i="11"/>
  <c r="N20" i="11" s="1"/>
  <c r="M20" i="11"/>
  <c r="M19" i="11"/>
  <c r="L19" i="11"/>
  <c r="N19" i="11" s="1"/>
  <c r="L18" i="11"/>
  <c r="N18" i="11" s="1"/>
  <c r="M18" i="11"/>
  <c r="L17" i="11"/>
  <c r="N17" i="11" s="1"/>
  <c r="M17" i="11"/>
  <c r="L16" i="11"/>
  <c r="N16" i="11" s="1"/>
  <c r="M16" i="11"/>
  <c r="M15" i="11"/>
  <c r="L15" i="11"/>
  <c r="N15" i="11" s="1"/>
  <c r="L14" i="11"/>
  <c r="N14" i="11" s="1"/>
  <c r="M14" i="11"/>
  <c r="M13" i="11"/>
  <c r="L13" i="11"/>
  <c r="N13" i="11" s="1"/>
  <c r="L12" i="11"/>
  <c r="N12" i="11" s="1"/>
  <c r="M12" i="11"/>
  <c r="M11" i="11"/>
  <c r="L11" i="11"/>
  <c r="N11" i="11" s="1"/>
  <c r="M10" i="11"/>
  <c r="L10" i="11"/>
  <c r="N10" i="11" s="1"/>
  <c r="L9" i="11"/>
  <c r="N9" i="11" s="1"/>
  <c r="M9" i="11"/>
  <c r="L8" i="11"/>
  <c r="N8" i="11" s="1"/>
  <c r="M8" i="11"/>
  <c r="M7" i="11"/>
  <c r="L7" i="11"/>
  <c r="M6" i="11"/>
  <c r="L6" i="11"/>
  <c r="N6" i="11" s="1"/>
  <c r="M26" i="10"/>
  <c r="L26" i="10"/>
  <c r="N26" i="10" s="1"/>
  <c r="M25" i="10"/>
  <c r="L25" i="10"/>
  <c r="N25" i="10" s="1"/>
  <c r="L24" i="10"/>
  <c r="M24" i="10"/>
  <c r="M23" i="10"/>
  <c r="L23" i="10"/>
  <c r="L22" i="10"/>
  <c r="M22" i="10"/>
  <c r="L21" i="10"/>
  <c r="M21" i="10"/>
  <c r="L20" i="10"/>
  <c r="M20" i="10"/>
  <c r="L19" i="10"/>
  <c r="M19" i="10"/>
  <c r="M18" i="10"/>
  <c r="L18" i="10"/>
  <c r="L17" i="10"/>
  <c r="M17" i="10"/>
  <c r="M16" i="10"/>
  <c r="L16" i="10"/>
  <c r="M15" i="10"/>
  <c r="L15" i="10"/>
  <c r="M14" i="10"/>
  <c r="L14" i="10"/>
  <c r="M13" i="10"/>
  <c r="L13" i="10"/>
  <c r="L12" i="10"/>
  <c r="M12" i="10"/>
  <c r="L11" i="10"/>
  <c r="M11" i="10"/>
  <c r="M10" i="10"/>
  <c r="L10" i="10"/>
  <c r="N10" i="10" s="1"/>
  <c r="L9" i="10"/>
  <c r="N9" i="10" s="1"/>
  <c r="M9" i="10"/>
  <c r="L8" i="10"/>
  <c r="N8" i="10" s="1"/>
  <c r="M8" i="10"/>
  <c r="L7" i="10"/>
  <c r="N7" i="10" s="1"/>
  <c r="M7" i="10"/>
  <c r="L6" i="10"/>
  <c r="N6" i="10" s="1"/>
  <c r="M6" i="10"/>
  <c r="V33" i="25"/>
  <c r="V32" i="25"/>
  <c r="V31" i="25"/>
  <c r="V30" i="25"/>
  <c r="V29" i="25"/>
  <c r="V28" i="25"/>
  <c r="V27" i="25"/>
  <c r="V26" i="25"/>
  <c r="V25" i="25"/>
  <c r="V24" i="25"/>
  <c r="V23" i="25"/>
  <c r="V22" i="25"/>
  <c r="V21" i="25"/>
  <c r="V20" i="25"/>
  <c r="V19" i="25"/>
  <c r="V18" i="25"/>
  <c r="V17" i="25"/>
  <c r="V16" i="25"/>
  <c r="V15" i="25"/>
  <c r="V14" i="25"/>
  <c r="V13" i="25"/>
  <c r="X12" i="25"/>
  <c r="W12" i="25"/>
  <c r="V12" i="25"/>
  <c r="V11" i="25"/>
  <c r="V10" i="25"/>
  <c r="V9" i="25"/>
  <c r="V8" i="25"/>
  <c r="V7" i="25"/>
  <c r="X6" i="25"/>
  <c r="W6" i="25"/>
  <c r="V6" i="25"/>
  <c r="V33" i="24"/>
  <c r="V32" i="24"/>
  <c r="V31" i="24"/>
  <c r="V30" i="24"/>
  <c r="V29" i="24"/>
  <c r="V28" i="24"/>
  <c r="V27" i="24"/>
  <c r="V26" i="24"/>
  <c r="V25" i="24"/>
  <c r="V24" i="24"/>
  <c r="V23" i="24"/>
  <c r="V22" i="24"/>
  <c r="V21" i="24"/>
  <c r="V20" i="24"/>
  <c r="V19" i="24"/>
  <c r="V18" i="24"/>
  <c r="V17" i="24"/>
  <c r="V16" i="24"/>
  <c r="V15" i="24"/>
  <c r="V14" i="24"/>
  <c r="V13" i="24"/>
  <c r="V12" i="24"/>
  <c r="V11" i="24"/>
  <c r="V10" i="24"/>
  <c r="V9" i="24"/>
  <c r="V8" i="24"/>
  <c r="V7" i="24"/>
  <c r="X6" i="24"/>
  <c r="W6" i="24"/>
  <c r="V6" i="24"/>
  <c r="V61" i="23"/>
  <c r="V60" i="23"/>
  <c r="V59" i="23"/>
  <c r="V58" i="23"/>
  <c r="V57" i="23"/>
  <c r="V56" i="23"/>
  <c r="V55" i="23"/>
  <c r="V54" i="23"/>
  <c r="V53" i="23"/>
  <c r="V52" i="23"/>
  <c r="V51" i="23"/>
  <c r="V50" i="23"/>
  <c r="V49" i="23"/>
  <c r="V48" i="23"/>
  <c r="V47" i="23"/>
  <c r="V46" i="23"/>
  <c r="V45" i="23"/>
  <c r="V44" i="23"/>
  <c r="V43" i="23"/>
  <c r="V42" i="23"/>
  <c r="V41" i="23"/>
  <c r="V40" i="23"/>
  <c r="V39" i="23"/>
  <c r="V38" i="23"/>
  <c r="V37" i="23"/>
  <c r="V36" i="23"/>
  <c r="V35" i="23"/>
  <c r="V34" i="23"/>
  <c r="V33" i="23"/>
  <c r="V32" i="23"/>
  <c r="V31" i="23"/>
  <c r="V30" i="23"/>
  <c r="V29" i="23"/>
  <c r="V28" i="23"/>
  <c r="V26" i="23"/>
  <c r="V25" i="23"/>
  <c r="V24" i="23"/>
  <c r="V23" i="23"/>
  <c r="V22" i="23"/>
  <c r="V21" i="23"/>
  <c r="V20" i="23"/>
  <c r="V19" i="23"/>
  <c r="V18" i="23"/>
  <c r="V17" i="23"/>
  <c r="V16" i="23"/>
  <c r="V15" i="23"/>
  <c r="V14" i="23"/>
  <c r="V13" i="23"/>
  <c r="V12" i="23"/>
  <c r="V11" i="23"/>
  <c r="V10" i="23"/>
  <c r="V9" i="23"/>
  <c r="V8" i="23"/>
  <c r="V7" i="23"/>
  <c r="X6" i="23"/>
  <c r="W6" i="23"/>
  <c r="V6" i="23"/>
  <c r="V60" i="22"/>
  <c r="V59" i="22"/>
  <c r="V58" i="22"/>
  <c r="V57" i="22"/>
  <c r="V56" i="22"/>
  <c r="V55" i="22"/>
  <c r="V54" i="22"/>
  <c r="O54" i="22"/>
  <c r="P54" i="22" s="1"/>
  <c r="Q54" i="22"/>
  <c r="V53" i="22"/>
  <c r="Q53" i="22"/>
  <c r="O53" i="22"/>
  <c r="P53" i="22" s="1"/>
  <c r="V52" i="22"/>
  <c r="O52" i="22"/>
  <c r="P52" i="22" s="1"/>
  <c r="Q52" i="22"/>
  <c r="V51" i="22"/>
  <c r="Q51" i="22"/>
  <c r="O51" i="22"/>
  <c r="P51" i="22" s="1"/>
  <c r="V50" i="22"/>
  <c r="Q50" i="22"/>
  <c r="O50" i="22"/>
  <c r="V49" i="22"/>
  <c r="Q49" i="22"/>
  <c r="O49" i="22"/>
  <c r="P49" i="22" s="1"/>
  <c r="V48" i="22"/>
  <c r="Q48" i="22"/>
  <c r="O48" i="22"/>
  <c r="V47" i="22"/>
  <c r="O47" i="22"/>
  <c r="P47" i="22" s="1"/>
  <c r="Q47" i="22"/>
  <c r="V46" i="22"/>
  <c r="O46" i="22"/>
  <c r="P46" i="22" s="1"/>
  <c r="Q46" i="22"/>
  <c r="V45" i="22"/>
  <c r="O45" i="22"/>
  <c r="P45" i="22" s="1"/>
  <c r="Q45" i="22"/>
  <c r="V44" i="22"/>
  <c r="O44" i="22"/>
  <c r="P44" i="22" s="1"/>
  <c r="Q44" i="22"/>
  <c r="V43" i="22"/>
  <c r="O43" i="22"/>
  <c r="P43" i="22" s="1"/>
  <c r="Q43" i="22"/>
  <c r="V42" i="22"/>
  <c r="O42" i="22"/>
  <c r="P42" i="22" s="1"/>
  <c r="Q42" i="22"/>
  <c r="X41" i="22"/>
  <c r="W41" i="22"/>
  <c r="V41" i="22"/>
  <c r="O41" i="22"/>
  <c r="P41" i="22" s="1"/>
  <c r="Q41" i="22"/>
  <c r="V40" i="22"/>
  <c r="O40" i="22"/>
  <c r="P40" i="22" s="1"/>
  <c r="Q40" i="22"/>
  <c r="X39" i="22"/>
  <c r="W39" i="22"/>
  <c r="V39" i="22"/>
  <c r="O39" i="22"/>
  <c r="P39" i="22" s="1"/>
  <c r="Q39" i="22"/>
  <c r="V38" i="22"/>
  <c r="O38" i="22"/>
  <c r="P38" i="22" s="1"/>
  <c r="Q38" i="22"/>
  <c r="V37" i="22"/>
  <c r="O37" i="22"/>
  <c r="P37" i="22" s="1"/>
  <c r="Q37" i="22"/>
  <c r="V36" i="22"/>
  <c r="O36" i="22"/>
  <c r="P36" i="22" s="1"/>
  <c r="Q36" i="22"/>
  <c r="X35" i="22"/>
  <c r="W35" i="22"/>
  <c r="V35" i="22"/>
  <c r="O35" i="22"/>
  <c r="P35" i="22" s="1"/>
  <c r="Q35" i="22"/>
  <c r="V34" i="22"/>
  <c r="V33" i="22"/>
  <c r="O33" i="22"/>
  <c r="P33" i="22" s="1"/>
  <c r="Q33" i="22"/>
  <c r="V32" i="22"/>
  <c r="Q32" i="22"/>
  <c r="O32" i="22"/>
  <c r="P32" i="22" s="1"/>
  <c r="V31" i="22"/>
  <c r="O31" i="22"/>
  <c r="P31" i="22" s="1"/>
  <c r="Q31" i="22"/>
  <c r="V30" i="22"/>
  <c r="Q30" i="22"/>
  <c r="O30" i="22"/>
  <c r="P30" i="22" s="1"/>
  <c r="V29" i="22"/>
  <c r="Q29" i="22"/>
  <c r="O29" i="22"/>
  <c r="P29" i="22" s="1"/>
  <c r="V28" i="22"/>
  <c r="O28" i="22"/>
  <c r="P28" i="22" s="1"/>
  <c r="Q28" i="22"/>
  <c r="V27" i="22"/>
  <c r="O27" i="22"/>
  <c r="P27" i="22" s="1"/>
  <c r="Q27" i="22"/>
  <c r="V26" i="22"/>
  <c r="Q26" i="22"/>
  <c r="O26" i="22"/>
  <c r="P26" i="22" s="1"/>
  <c r="V25" i="22"/>
  <c r="O25" i="22"/>
  <c r="P25" i="22" s="1"/>
  <c r="Q25" i="22"/>
  <c r="V24" i="22"/>
  <c r="O24" i="22"/>
  <c r="P24" i="22" s="1"/>
  <c r="Q24" i="22"/>
  <c r="V23" i="22"/>
  <c r="Q23" i="22"/>
  <c r="O23" i="22"/>
  <c r="V22" i="22"/>
  <c r="O22" i="22"/>
  <c r="P22" i="22" s="1"/>
  <c r="Q22" i="22"/>
  <c r="V21" i="22"/>
  <c r="O21" i="22"/>
  <c r="P21" i="22" s="1"/>
  <c r="Q21" i="22"/>
  <c r="V20" i="22"/>
  <c r="O20" i="22"/>
  <c r="P20" i="22" s="1"/>
  <c r="Q20" i="22"/>
  <c r="V19" i="22"/>
  <c r="O19" i="22"/>
  <c r="P19" i="22" s="1"/>
  <c r="Q19" i="22"/>
  <c r="V18" i="22"/>
  <c r="O18" i="22"/>
  <c r="P18" i="22" s="1"/>
  <c r="Q18" i="22"/>
  <c r="V17" i="22"/>
  <c r="O17" i="22"/>
  <c r="P17" i="22" s="1"/>
  <c r="Q17" i="22"/>
  <c r="V16" i="22"/>
  <c r="O16" i="22"/>
  <c r="P16" i="22" s="1"/>
  <c r="Q16" i="22"/>
  <c r="V15" i="22"/>
  <c r="O15" i="22"/>
  <c r="P15" i="22" s="1"/>
  <c r="Q15" i="22"/>
  <c r="X14" i="22"/>
  <c r="W14" i="22"/>
  <c r="V14" i="22"/>
  <c r="O14" i="22"/>
  <c r="P14" i="22" s="1"/>
  <c r="Q14" i="22"/>
  <c r="V13" i="22"/>
  <c r="O13" i="22"/>
  <c r="P13" i="22" s="1"/>
  <c r="Q13" i="22"/>
  <c r="V12" i="22"/>
  <c r="O12" i="22"/>
  <c r="Q12" i="22"/>
  <c r="X11" i="22"/>
  <c r="W11" i="22"/>
  <c r="V11" i="22"/>
  <c r="O11" i="22"/>
  <c r="Q11" i="22"/>
  <c r="V10" i="22"/>
  <c r="O10" i="22"/>
  <c r="Q10" i="22"/>
  <c r="V9" i="22"/>
  <c r="O9" i="22"/>
  <c r="P9" i="22" s="1"/>
  <c r="Q9" i="22"/>
  <c r="V8" i="22"/>
  <c r="O8" i="22"/>
  <c r="Q8" i="22"/>
  <c r="V7" i="22"/>
  <c r="O7" i="22"/>
  <c r="Q7" i="22"/>
  <c r="X6" i="22"/>
  <c r="W6" i="22"/>
  <c r="V6" i="22"/>
  <c r="O6" i="22"/>
  <c r="Q6" i="22"/>
  <c r="V27" i="21"/>
  <c r="O27" i="21"/>
  <c r="Q27" i="21"/>
  <c r="V26" i="21"/>
  <c r="Q26" i="21"/>
  <c r="O26" i="21"/>
  <c r="P26" i="21" s="1"/>
  <c r="V25" i="21"/>
  <c r="Q25" i="21"/>
  <c r="O25" i="21"/>
  <c r="P25" i="21" s="1"/>
  <c r="V24" i="21"/>
  <c r="Q24" i="21"/>
  <c r="O24" i="21"/>
  <c r="P24" i="21" s="1"/>
  <c r="V23" i="21"/>
  <c r="Q23" i="21"/>
  <c r="O23" i="21"/>
  <c r="V22" i="21"/>
  <c r="Q22" i="21"/>
  <c r="O22" i="21"/>
  <c r="P22" i="21" s="1"/>
  <c r="V21" i="21"/>
  <c r="O21" i="21"/>
  <c r="P21" i="21" s="1"/>
  <c r="Q21" i="21"/>
  <c r="V20" i="21"/>
  <c r="Q20" i="21"/>
  <c r="O20" i="21"/>
  <c r="P20" i="21" s="1"/>
  <c r="V19" i="21"/>
  <c r="O19" i="21"/>
  <c r="P19" i="21" s="1"/>
  <c r="Q19" i="21"/>
  <c r="V18" i="21"/>
  <c r="Q18" i="21"/>
  <c r="O18" i="21"/>
  <c r="V17" i="21"/>
  <c r="Q17" i="21"/>
  <c r="O17" i="21"/>
  <c r="V16" i="21"/>
  <c r="Q16" i="21"/>
  <c r="O16" i="21"/>
  <c r="V15" i="21"/>
  <c r="Q15" i="21"/>
  <c r="O15" i="21"/>
  <c r="V14" i="21"/>
  <c r="O14" i="21"/>
  <c r="P14" i="21" s="1"/>
  <c r="Q14" i="21"/>
  <c r="V13" i="21"/>
  <c r="O13" i="21"/>
  <c r="P13" i="21" s="1"/>
  <c r="Q13" i="21"/>
  <c r="V12" i="21"/>
  <c r="Q12" i="21"/>
  <c r="O12" i="21"/>
  <c r="P12" i="21" s="1"/>
  <c r="M11" i="21"/>
  <c r="L11" i="21"/>
  <c r="N11" i="21" s="1"/>
  <c r="V11" i="21"/>
  <c r="V10" i="21"/>
  <c r="O10" i="21"/>
  <c r="P10" i="21" s="1"/>
  <c r="Q10" i="21"/>
  <c r="V9" i="21"/>
  <c r="O9" i="21"/>
  <c r="Q9" i="21"/>
  <c r="V8" i="21"/>
  <c r="O8" i="21"/>
  <c r="P8" i="21" s="1"/>
  <c r="Q8" i="21"/>
  <c r="V7" i="21"/>
  <c r="Q7" i="21"/>
  <c r="O7" i="21"/>
  <c r="X6" i="21"/>
  <c r="W6" i="21"/>
  <c r="V6" i="21"/>
  <c r="O6" i="21"/>
  <c r="Q6" i="21"/>
  <c r="V26" i="20"/>
  <c r="O26" i="20"/>
  <c r="Q26" i="20"/>
  <c r="V25" i="20"/>
  <c r="Q25" i="20"/>
  <c r="O25" i="20"/>
  <c r="P25" i="20" s="1"/>
  <c r="V24" i="20"/>
  <c r="Q24" i="20"/>
  <c r="O24" i="20"/>
  <c r="P24" i="20" s="1"/>
  <c r="V23" i="20"/>
  <c r="Q23" i="20"/>
  <c r="O23" i="20"/>
  <c r="P23" i="20" s="1"/>
  <c r="V22" i="20"/>
  <c r="Q22" i="20"/>
  <c r="O22" i="20"/>
  <c r="Q21" i="20"/>
  <c r="O21" i="20"/>
  <c r="P21" i="20" s="1"/>
  <c r="V21" i="20"/>
  <c r="V20" i="20"/>
  <c r="O20" i="20"/>
  <c r="P20" i="20" s="1"/>
  <c r="Q20" i="20"/>
  <c r="M19" i="20"/>
  <c r="L19" i="20"/>
  <c r="N19" i="20"/>
  <c r="V19" i="20"/>
  <c r="O19" i="20"/>
  <c r="P19" i="20" s="1"/>
  <c r="Q19" i="20"/>
  <c r="V18" i="20"/>
  <c r="L18" i="20"/>
  <c r="N18" i="20" s="1"/>
  <c r="M18" i="20"/>
  <c r="M17" i="20"/>
  <c r="L17" i="20"/>
  <c r="N17" i="20" s="1"/>
  <c r="V17" i="20"/>
  <c r="L16" i="20"/>
  <c r="N16" i="20" s="1"/>
  <c r="M16" i="20"/>
  <c r="V16" i="20"/>
  <c r="L15" i="20"/>
  <c r="N15" i="20" s="1"/>
  <c r="M15" i="20"/>
  <c r="V15" i="20"/>
  <c r="M14" i="20"/>
  <c r="L14" i="20"/>
  <c r="N14" i="20"/>
  <c r="O14" i="20"/>
  <c r="V14" i="20"/>
  <c r="Q14" i="20"/>
  <c r="M13" i="20"/>
  <c r="L13" i="20"/>
  <c r="N13" i="20" s="1"/>
  <c r="V13" i="20"/>
  <c r="M12" i="20"/>
  <c r="L12" i="20"/>
  <c r="N12" i="20" s="1"/>
  <c r="V12" i="20"/>
  <c r="L11" i="20"/>
  <c r="N11" i="20"/>
  <c r="M11" i="20"/>
  <c r="Q11" i="20"/>
  <c r="O11" i="20"/>
  <c r="V11" i="20"/>
  <c r="V10" i="20"/>
  <c r="M10" i="20"/>
  <c r="L10" i="20"/>
  <c r="N10" i="20" s="1"/>
  <c r="V9" i="20"/>
  <c r="L9" i="20"/>
  <c r="N9" i="20" s="1"/>
  <c r="M9" i="20"/>
  <c r="L8" i="20"/>
  <c r="V8" i="20"/>
  <c r="N8" i="20"/>
  <c r="M8" i="20"/>
  <c r="M7" i="20"/>
  <c r="V7" i="20"/>
  <c r="L7" i="20"/>
  <c r="N7" i="20" s="1"/>
  <c r="X6" i="20"/>
  <c r="V6" i="20"/>
  <c r="M6" i="20"/>
  <c r="L6" i="20"/>
  <c r="N6" i="20" s="1"/>
  <c r="W6" i="20"/>
  <c r="L135" i="19"/>
  <c r="M135" i="19"/>
  <c r="N135" i="19"/>
  <c r="L134" i="19"/>
  <c r="N134" i="19" s="1"/>
  <c r="M134" i="19"/>
  <c r="W134" i="19"/>
  <c r="Q134" i="19"/>
  <c r="O134" i="19"/>
  <c r="P134" i="19" s="1"/>
  <c r="V134" i="19"/>
  <c r="X134" i="19"/>
  <c r="M133" i="19"/>
  <c r="L133" i="19"/>
  <c r="N133" i="19" s="1"/>
  <c r="V133" i="19"/>
  <c r="Q133" i="19"/>
  <c r="O133" i="19"/>
  <c r="P133" i="19" s="1"/>
  <c r="X133" i="19"/>
  <c r="W133" i="19"/>
  <c r="L132" i="19"/>
  <c r="N132" i="19" s="1"/>
  <c r="M132" i="19"/>
  <c r="O132" i="19"/>
  <c r="P132" i="19" s="1"/>
  <c r="V132" i="19"/>
  <c r="W132" i="19"/>
  <c r="X132" i="19"/>
  <c r="Q132" i="19"/>
  <c r="M131" i="19"/>
  <c r="L131" i="19"/>
  <c r="N131" i="19" s="1"/>
  <c r="O131" i="19"/>
  <c r="P131" i="19" s="1"/>
  <c r="Q131" i="19"/>
  <c r="V131" i="19"/>
  <c r="X131" i="19"/>
  <c r="W131" i="19"/>
  <c r="L130" i="19"/>
  <c r="N130" i="19" s="1"/>
  <c r="M130" i="19"/>
  <c r="O130" i="19"/>
  <c r="P130" i="19" s="1"/>
  <c r="Q130" i="19"/>
  <c r="W130" i="19"/>
  <c r="X130" i="19"/>
  <c r="V130" i="19"/>
  <c r="M129" i="19"/>
  <c r="L129" i="19"/>
  <c r="N129" i="19" s="1"/>
  <c r="M128" i="19"/>
  <c r="L128" i="19"/>
  <c r="N128" i="19" s="1"/>
  <c r="O128" i="19"/>
  <c r="P128" i="19" s="1"/>
  <c r="Q128" i="19"/>
  <c r="X128" i="19"/>
  <c r="W128" i="19"/>
  <c r="V128" i="19"/>
  <c r="M127" i="19"/>
  <c r="L127" i="19"/>
  <c r="N127" i="19" s="1"/>
  <c r="L126" i="19"/>
  <c r="N126" i="19" s="1"/>
  <c r="M126" i="19"/>
  <c r="W126" i="19"/>
  <c r="O126" i="19"/>
  <c r="P126" i="19" s="1"/>
  <c r="Q126" i="19"/>
  <c r="V126" i="19"/>
  <c r="X126" i="19"/>
  <c r="M125" i="19"/>
  <c r="L125" i="19"/>
  <c r="N125" i="19" s="1"/>
  <c r="W125" i="19"/>
  <c r="Q125" i="19"/>
  <c r="O125" i="19"/>
  <c r="P125" i="19" s="1"/>
  <c r="V125" i="19"/>
  <c r="X125" i="19"/>
  <c r="L124" i="19"/>
  <c r="N124" i="19" s="1"/>
  <c r="M124" i="19"/>
  <c r="W124" i="19"/>
  <c r="O124" i="19"/>
  <c r="P124" i="19" s="1"/>
  <c r="Q124" i="19"/>
  <c r="V124" i="19"/>
  <c r="X124" i="19"/>
  <c r="L123" i="19"/>
  <c r="N123" i="19" s="1"/>
  <c r="M123" i="19"/>
  <c r="Q123" i="19"/>
  <c r="X123" i="19"/>
  <c r="O123" i="19"/>
  <c r="P123" i="19" s="1"/>
  <c r="W123" i="19"/>
  <c r="V123" i="19"/>
  <c r="M122" i="19"/>
  <c r="L122" i="19"/>
  <c r="N122" i="19" s="1"/>
  <c r="M121" i="19"/>
  <c r="L121" i="19"/>
  <c r="N121" i="19" s="1"/>
  <c r="M120" i="19"/>
  <c r="L120" i="19"/>
  <c r="N120" i="19" s="1"/>
  <c r="W120" i="19"/>
  <c r="X120" i="19"/>
  <c r="V120" i="19"/>
  <c r="Q120" i="19"/>
  <c r="O120" i="19"/>
  <c r="P120" i="19" s="1"/>
  <c r="L119" i="19"/>
  <c r="N119" i="19" s="1"/>
  <c r="M119" i="19"/>
  <c r="M118" i="19"/>
  <c r="L118" i="19"/>
  <c r="N118" i="19" s="1"/>
  <c r="M117" i="19"/>
  <c r="L117" i="19"/>
  <c r="N117" i="19" s="1"/>
  <c r="M116" i="19"/>
  <c r="L116" i="19"/>
  <c r="N116" i="19" s="1"/>
  <c r="N115" i="19"/>
  <c r="M115" i="19"/>
  <c r="M114" i="19"/>
  <c r="L114" i="19"/>
  <c r="N114" i="19" s="1"/>
  <c r="L113" i="19"/>
  <c r="N113" i="19" s="1"/>
  <c r="M113" i="19"/>
  <c r="M112" i="19"/>
  <c r="L112" i="19"/>
  <c r="N112" i="19" s="1"/>
  <c r="M111" i="19"/>
  <c r="L111" i="19"/>
  <c r="N111" i="19" s="1"/>
  <c r="M110" i="19"/>
  <c r="L110" i="19"/>
  <c r="N110" i="19" s="1"/>
  <c r="L109" i="19"/>
  <c r="N109" i="19" s="1"/>
  <c r="M109" i="19"/>
  <c r="M108" i="19"/>
  <c r="L108" i="19"/>
  <c r="N108" i="19" s="1"/>
  <c r="L107" i="19"/>
  <c r="N107" i="19" s="1"/>
  <c r="M107" i="19"/>
  <c r="L106" i="19"/>
  <c r="N106" i="19" s="1"/>
  <c r="M106" i="19"/>
  <c r="L105" i="19"/>
  <c r="N105" i="19" s="1"/>
  <c r="M105" i="19"/>
  <c r="M104" i="19"/>
  <c r="L104" i="19"/>
  <c r="N104" i="19" s="1"/>
  <c r="L103" i="19"/>
  <c r="N103" i="19" s="1"/>
  <c r="M103" i="19"/>
  <c r="M102" i="19"/>
  <c r="L102" i="19"/>
  <c r="N102" i="19" s="1"/>
  <c r="M101" i="19"/>
  <c r="L101" i="19"/>
  <c r="N101" i="19" s="1"/>
  <c r="M100" i="19"/>
  <c r="L100" i="19"/>
  <c r="N100" i="19" s="1"/>
  <c r="M99" i="19"/>
  <c r="L99" i="19"/>
  <c r="N99" i="19" s="1"/>
  <c r="M98" i="19"/>
  <c r="L98" i="19"/>
  <c r="N98" i="19" s="1"/>
  <c r="M97" i="19"/>
  <c r="L97" i="19"/>
  <c r="N97" i="19" s="1"/>
  <c r="M96" i="19"/>
  <c r="L96" i="19"/>
  <c r="N96" i="19" s="1"/>
  <c r="M95" i="19"/>
  <c r="L95" i="19"/>
  <c r="N95" i="19" s="1"/>
  <c r="L94" i="19"/>
  <c r="M94" i="19"/>
  <c r="N94" i="19"/>
  <c r="M93" i="19"/>
  <c r="L93" i="19"/>
  <c r="N93" i="19" s="1"/>
  <c r="M92" i="19"/>
  <c r="L92" i="19"/>
  <c r="N92" i="19" s="1"/>
  <c r="L91" i="19"/>
  <c r="N91" i="19" s="1"/>
  <c r="M91" i="19"/>
  <c r="M90" i="19"/>
  <c r="L90" i="19"/>
  <c r="N90" i="19" s="1"/>
  <c r="L89" i="19"/>
  <c r="N89" i="19" s="1"/>
  <c r="M89" i="19"/>
  <c r="M88" i="19"/>
  <c r="L88" i="19"/>
  <c r="N88" i="19" s="1"/>
  <c r="M87" i="19"/>
  <c r="L87" i="19"/>
  <c r="N87" i="19" s="1"/>
  <c r="M86" i="19"/>
  <c r="L86" i="19"/>
  <c r="N86" i="19" s="1"/>
  <c r="M85" i="19"/>
  <c r="L85" i="19"/>
  <c r="N85" i="19" s="1"/>
  <c r="M84" i="19"/>
  <c r="L84" i="19"/>
  <c r="N84" i="19" s="1"/>
  <c r="L83" i="19"/>
  <c r="N83" i="19" s="1"/>
  <c r="M83" i="19"/>
  <c r="M81" i="19"/>
  <c r="N81" i="19"/>
  <c r="L80" i="19"/>
  <c r="M80" i="19"/>
  <c r="N80" i="19"/>
  <c r="L76" i="19"/>
  <c r="N76" i="19" s="1"/>
  <c r="M76" i="19"/>
  <c r="M74" i="19"/>
  <c r="L74" i="19"/>
  <c r="N74" i="19" s="1"/>
  <c r="M73" i="19"/>
  <c r="L73" i="19"/>
  <c r="N73" i="19" s="1"/>
  <c r="L72" i="19"/>
  <c r="N72" i="19" s="1"/>
  <c r="M72" i="19"/>
  <c r="V72" i="19"/>
  <c r="Q72" i="19"/>
  <c r="O72" i="19"/>
  <c r="P72" i="19" s="1"/>
  <c r="W72" i="19"/>
  <c r="X72" i="19"/>
  <c r="L71" i="19"/>
  <c r="N71" i="19" s="1"/>
  <c r="M71" i="19"/>
  <c r="L70" i="19"/>
  <c r="N70" i="19" s="1"/>
  <c r="M70" i="19"/>
  <c r="V70" i="19"/>
  <c r="M69" i="19"/>
  <c r="L69" i="19"/>
  <c r="N69" i="19" s="1"/>
  <c r="V69" i="19"/>
  <c r="L68" i="19"/>
  <c r="M68" i="19"/>
  <c r="N68" i="19"/>
  <c r="O68" i="19"/>
  <c r="P68" i="19" s="1"/>
  <c r="Q68" i="19"/>
  <c r="V68" i="19"/>
  <c r="L67" i="19"/>
  <c r="M67" i="19"/>
  <c r="N67" i="19"/>
  <c r="V67" i="19"/>
  <c r="O67" i="19"/>
  <c r="P67" i="19" s="1"/>
  <c r="Q67" i="19"/>
  <c r="L66" i="19"/>
  <c r="N66" i="19" s="1"/>
  <c r="M66" i="19"/>
  <c r="V66" i="19"/>
  <c r="M65" i="19"/>
  <c r="L65" i="19"/>
  <c r="N65" i="19" s="1"/>
  <c r="V65" i="19"/>
  <c r="V64" i="19"/>
  <c r="L64" i="19"/>
  <c r="N64" i="19" s="1"/>
  <c r="M64" i="19"/>
  <c r="L63" i="19"/>
  <c r="N63" i="19" s="1"/>
  <c r="M63" i="19"/>
  <c r="V63" i="19"/>
  <c r="L62" i="19"/>
  <c r="M62" i="19"/>
  <c r="N62" i="19"/>
  <c r="V62" i="19"/>
  <c r="M61" i="19"/>
  <c r="L61" i="19"/>
  <c r="N61" i="19" s="1"/>
  <c r="V61" i="19"/>
  <c r="L60" i="19"/>
  <c r="M60" i="19"/>
  <c r="N60" i="19"/>
  <c r="V60" i="19"/>
  <c r="Q60" i="19"/>
  <c r="O60" i="19"/>
  <c r="M59" i="19"/>
  <c r="L59" i="19"/>
  <c r="N59" i="19" s="1"/>
  <c r="V59" i="19"/>
  <c r="L58" i="19"/>
  <c r="N58" i="19" s="1"/>
  <c r="M58" i="19"/>
  <c r="V58" i="19"/>
  <c r="M57" i="19"/>
  <c r="L57" i="19"/>
  <c r="V57" i="19"/>
  <c r="N57" i="19"/>
  <c r="V56" i="19"/>
  <c r="L56" i="19"/>
  <c r="M56" i="19"/>
  <c r="N56" i="19"/>
  <c r="M55" i="19"/>
  <c r="L55" i="19"/>
  <c r="N55" i="19" s="1"/>
  <c r="V55" i="19"/>
  <c r="L54" i="19"/>
  <c r="N54" i="19" s="1"/>
  <c r="M54" i="19"/>
  <c r="V54" i="19"/>
  <c r="M53" i="19"/>
  <c r="V53" i="19"/>
  <c r="L53" i="19"/>
  <c r="N53" i="19" s="1"/>
  <c r="M52" i="19"/>
  <c r="L52" i="19"/>
  <c r="N52" i="19" s="1"/>
  <c r="V52" i="19"/>
  <c r="M51" i="19"/>
  <c r="L51" i="19"/>
  <c r="N51" i="19" s="1"/>
  <c r="V51" i="19"/>
  <c r="L50" i="19"/>
  <c r="N50" i="19" s="1"/>
  <c r="M50" i="19"/>
  <c r="V50" i="19"/>
  <c r="V49" i="19"/>
  <c r="M49" i="19"/>
  <c r="L49" i="19"/>
  <c r="N49" i="19" s="1"/>
  <c r="M48" i="19"/>
  <c r="V48" i="19"/>
  <c r="L48" i="19"/>
  <c r="N48" i="19" s="1"/>
  <c r="V47" i="19"/>
  <c r="M47" i="19"/>
  <c r="L47" i="19"/>
  <c r="N47" i="19" s="1"/>
  <c r="L46" i="19"/>
  <c r="V46" i="19"/>
  <c r="M46" i="19"/>
  <c r="N46" i="19"/>
  <c r="M45" i="19"/>
  <c r="L45" i="19"/>
  <c r="N45" i="19" s="1"/>
  <c r="V45" i="19"/>
  <c r="L44" i="19"/>
  <c r="M44" i="19"/>
  <c r="N44" i="19"/>
  <c r="V44" i="19"/>
  <c r="V43" i="19"/>
  <c r="M43" i="19"/>
  <c r="L43" i="19"/>
  <c r="N43" i="19" s="1"/>
  <c r="M42" i="19"/>
  <c r="L42" i="19"/>
  <c r="N42" i="19" s="1"/>
  <c r="V42" i="19"/>
  <c r="L41" i="19"/>
  <c r="N41" i="19" s="1"/>
  <c r="M41" i="19"/>
  <c r="V41" i="19"/>
  <c r="L40" i="19"/>
  <c r="M40" i="19"/>
  <c r="N40" i="19"/>
  <c r="V40" i="19"/>
  <c r="L39" i="19"/>
  <c r="N39" i="19" s="1"/>
  <c r="V39" i="19"/>
  <c r="M39" i="19"/>
  <c r="V38" i="19"/>
  <c r="M38" i="19"/>
  <c r="L38" i="19"/>
  <c r="N38" i="19" s="1"/>
  <c r="L37" i="19"/>
  <c r="M37" i="19"/>
  <c r="V37" i="19"/>
  <c r="N37" i="19"/>
  <c r="L36" i="19"/>
  <c r="N36" i="19" s="1"/>
  <c r="M36" i="19"/>
  <c r="V36" i="19"/>
  <c r="V35" i="19"/>
  <c r="M35" i="19"/>
  <c r="L35" i="19"/>
  <c r="N35" i="19" s="1"/>
  <c r="V34" i="19"/>
  <c r="M34" i="19"/>
  <c r="L34" i="19"/>
  <c r="N34" i="19" s="1"/>
  <c r="N33" i="19"/>
  <c r="M33" i="19"/>
  <c r="V33" i="19"/>
  <c r="V32" i="19"/>
  <c r="M32" i="19"/>
  <c r="L32" i="19"/>
  <c r="N32" i="19" s="1"/>
  <c r="V31" i="19"/>
  <c r="O31" i="19"/>
  <c r="P31" i="19" s="1"/>
  <c r="Q31" i="19"/>
  <c r="V30" i="19"/>
  <c r="M30" i="19"/>
  <c r="L30" i="19"/>
  <c r="N30" i="19" s="1"/>
  <c r="L29" i="19"/>
  <c r="V29" i="19"/>
  <c r="N29" i="19"/>
  <c r="M29" i="19"/>
  <c r="N28" i="19"/>
  <c r="M28" i="19"/>
  <c r="V28" i="19"/>
  <c r="M27" i="19"/>
  <c r="V27" i="19"/>
  <c r="N27" i="19"/>
  <c r="L26" i="19"/>
  <c r="M26" i="19"/>
  <c r="N26" i="19"/>
  <c r="V26" i="19"/>
  <c r="L25" i="19"/>
  <c r="M25" i="19"/>
  <c r="N25" i="19"/>
  <c r="V25" i="19"/>
  <c r="V24" i="19"/>
  <c r="M24" i="19"/>
  <c r="L24" i="19"/>
  <c r="N24" i="19" s="1"/>
  <c r="V23" i="19"/>
  <c r="M23" i="19"/>
  <c r="N23" i="19"/>
  <c r="V22" i="19"/>
  <c r="M22" i="19"/>
  <c r="L22" i="19"/>
  <c r="N22" i="19" s="1"/>
  <c r="V21" i="19"/>
  <c r="M21" i="19"/>
  <c r="L21" i="19"/>
  <c r="N21" i="19" s="1"/>
  <c r="L20" i="19"/>
  <c r="M20" i="19"/>
  <c r="N20" i="19"/>
  <c r="V20" i="19"/>
  <c r="L19" i="19"/>
  <c r="N19" i="19" s="1"/>
  <c r="M19" i="19"/>
  <c r="V19" i="19"/>
  <c r="V18" i="19"/>
  <c r="O18" i="19"/>
  <c r="P18" i="19" s="1"/>
  <c r="Q18" i="19"/>
  <c r="V17" i="19"/>
  <c r="O17" i="19"/>
  <c r="P17" i="19" s="1"/>
  <c r="Q17" i="19"/>
  <c r="V16" i="19"/>
  <c r="M16" i="19"/>
  <c r="L16" i="19"/>
  <c r="N16" i="19"/>
  <c r="N15" i="19"/>
  <c r="V15" i="19"/>
  <c r="V14" i="19"/>
  <c r="M14" i="19"/>
  <c r="L14" i="19"/>
  <c r="N14" i="19" s="1"/>
  <c r="L13" i="19"/>
  <c r="V13" i="19"/>
  <c r="M13" i="19"/>
  <c r="N13" i="19"/>
  <c r="M12" i="19"/>
  <c r="V12" i="19"/>
  <c r="L12" i="19"/>
  <c r="N12" i="19" s="1"/>
  <c r="V11" i="19"/>
  <c r="L11" i="19"/>
  <c r="M11" i="19"/>
  <c r="N11" i="19"/>
  <c r="M10" i="19"/>
  <c r="V10" i="19"/>
  <c r="L10" i="19"/>
  <c r="N10" i="19" s="1"/>
  <c r="V9" i="19"/>
  <c r="L9" i="19"/>
  <c r="M9" i="19"/>
  <c r="N9" i="19"/>
  <c r="M8" i="19"/>
  <c r="V8" i="19"/>
  <c r="L8" i="19"/>
  <c r="N8" i="19" s="1"/>
  <c r="M7" i="19"/>
  <c r="L7" i="19"/>
  <c r="N7" i="19" s="1"/>
  <c r="V7" i="19"/>
  <c r="X6" i="19"/>
  <c r="W6" i="19"/>
  <c r="V6" i="19"/>
  <c r="M6" i="19"/>
  <c r="L6" i="19"/>
  <c r="N6" i="19" s="1"/>
  <c r="L26" i="18"/>
  <c r="N26" i="18" s="1"/>
  <c r="M26" i="18"/>
  <c r="V26" i="18"/>
  <c r="L25" i="18"/>
  <c r="M25" i="18"/>
  <c r="N25" i="18"/>
  <c r="Q25" i="18" s="1"/>
  <c r="V25" i="18"/>
  <c r="O25" i="18"/>
  <c r="P25" i="18" s="1"/>
  <c r="L24" i="18"/>
  <c r="N24" i="18" s="1"/>
  <c r="M24" i="18"/>
  <c r="V24" i="18"/>
  <c r="L23" i="18"/>
  <c r="N23" i="18" s="1"/>
  <c r="M23" i="18"/>
  <c r="V23" i="18"/>
  <c r="L22" i="18"/>
  <c r="N22" i="18" s="1"/>
  <c r="M22" i="18"/>
  <c r="V22" i="18"/>
  <c r="M21" i="18"/>
  <c r="L21" i="18"/>
  <c r="N21" i="18" s="1"/>
  <c r="V21" i="18"/>
  <c r="L20" i="18"/>
  <c r="M20" i="18"/>
  <c r="N20" i="18"/>
  <c r="V20" i="18"/>
  <c r="M19" i="18"/>
  <c r="L19" i="18"/>
  <c r="N19" i="18" s="1"/>
  <c r="V19" i="18"/>
  <c r="L18" i="18"/>
  <c r="M18" i="18"/>
  <c r="N18" i="18"/>
  <c r="V18" i="18"/>
  <c r="M17" i="18"/>
  <c r="L17" i="18"/>
  <c r="N17" i="18" s="1"/>
  <c r="V17" i="18"/>
  <c r="L16" i="18"/>
  <c r="M16" i="18"/>
  <c r="N16" i="18"/>
  <c r="Q16" i="18" s="1"/>
  <c r="V16" i="18"/>
  <c r="O16" i="18"/>
  <c r="M15" i="18"/>
  <c r="L15" i="18"/>
  <c r="N15" i="18" s="1"/>
  <c r="V15" i="18"/>
  <c r="L14" i="18"/>
  <c r="M14" i="18"/>
  <c r="N14" i="18"/>
  <c r="Q14" i="18"/>
  <c r="O14" i="18"/>
  <c r="V14" i="18"/>
  <c r="V13" i="18"/>
  <c r="L13" i="18"/>
  <c r="N13" i="18" s="1"/>
  <c r="M13" i="18"/>
  <c r="V12" i="18"/>
  <c r="L12" i="18"/>
  <c r="N12" i="18" s="1"/>
  <c r="M12" i="18"/>
  <c r="L11" i="18"/>
  <c r="N11" i="18" s="1"/>
  <c r="M11" i="18"/>
  <c r="V11" i="18"/>
  <c r="V10" i="18"/>
  <c r="L10" i="18"/>
  <c r="M10" i="18"/>
  <c r="N10" i="18"/>
  <c r="M9" i="18"/>
  <c r="L9" i="18"/>
  <c r="V9" i="18"/>
  <c r="N9" i="18"/>
  <c r="L8" i="18"/>
  <c r="N8" i="18" s="1"/>
  <c r="V8" i="18"/>
  <c r="M8" i="18"/>
  <c r="L7" i="18"/>
  <c r="N7" i="18" s="1"/>
  <c r="M7" i="18"/>
  <c r="V7" i="18"/>
  <c r="M6" i="18"/>
  <c r="L6" i="18"/>
  <c r="X6" i="18"/>
  <c r="W6" i="18"/>
  <c r="V6" i="18"/>
  <c r="N6" i="18"/>
  <c r="V26" i="17"/>
  <c r="O26" i="17"/>
  <c r="Q26" i="17"/>
  <c r="M25" i="17"/>
  <c r="L25" i="17"/>
  <c r="N25" i="17" s="1"/>
  <c r="V25" i="17"/>
  <c r="Q24" i="17"/>
  <c r="O24" i="17"/>
  <c r="P24" i="17" s="1"/>
  <c r="V24" i="17"/>
  <c r="M23" i="17"/>
  <c r="L23" i="17"/>
  <c r="N23" i="17" s="1"/>
  <c r="V23" i="17"/>
  <c r="M22" i="17"/>
  <c r="L22" i="17"/>
  <c r="N22" i="17" s="1"/>
  <c r="V22" i="17"/>
  <c r="L21" i="17"/>
  <c r="N21" i="17" s="1"/>
  <c r="V21" i="17"/>
  <c r="M21" i="17"/>
  <c r="V20" i="17"/>
  <c r="O20" i="17"/>
  <c r="P20" i="17" s="1"/>
  <c r="Q20" i="17"/>
  <c r="Q19" i="17"/>
  <c r="O19" i="17"/>
  <c r="P19" i="17" s="1"/>
  <c r="V19" i="17"/>
  <c r="V18" i="17"/>
  <c r="O18" i="17"/>
  <c r="P18" i="17" s="1"/>
  <c r="Q18" i="17"/>
  <c r="V17" i="17"/>
  <c r="O17" i="17"/>
  <c r="Q17" i="17"/>
  <c r="O16" i="17"/>
  <c r="Q16" i="17"/>
  <c r="V16" i="17"/>
  <c r="V15" i="17"/>
  <c r="Q15" i="17"/>
  <c r="O15" i="17"/>
  <c r="P15" i="17" s="1"/>
  <c r="V14" i="17"/>
  <c r="Q14" i="17"/>
  <c r="O14" i="17"/>
  <c r="V13" i="17"/>
  <c r="O13" i="17"/>
  <c r="P13" i="17" s="1"/>
  <c r="Q13" i="17"/>
  <c r="V12" i="17"/>
  <c r="O12" i="17"/>
  <c r="P12" i="17" s="1"/>
  <c r="Q12" i="17"/>
  <c r="V11" i="17"/>
  <c r="Q11" i="17"/>
  <c r="O11" i="17"/>
  <c r="V10" i="17"/>
  <c r="O10" i="17"/>
  <c r="Q10" i="17"/>
  <c r="V9" i="17"/>
  <c r="O9" i="17"/>
  <c r="P9" i="17" s="1"/>
  <c r="Q9" i="17"/>
  <c r="V8" i="17"/>
  <c r="O8" i="17"/>
  <c r="P8" i="17" s="1"/>
  <c r="V7" i="17"/>
  <c r="V6" i="17"/>
  <c r="X6" i="17"/>
  <c r="W6" i="17"/>
  <c r="O79" i="16"/>
  <c r="P79" i="16" s="1"/>
  <c r="Q79" i="16"/>
  <c r="W79" i="16"/>
  <c r="X79" i="16"/>
  <c r="V79" i="16"/>
  <c r="X78" i="16"/>
  <c r="O78" i="16"/>
  <c r="P78" i="16" s="1"/>
  <c r="Q78" i="16"/>
  <c r="V78" i="16"/>
  <c r="W78" i="16"/>
  <c r="V77" i="16"/>
  <c r="X77" i="16"/>
  <c r="W77" i="16"/>
  <c r="Q77" i="16"/>
  <c r="O77" i="16"/>
  <c r="P77" i="16" s="1"/>
  <c r="X76" i="16"/>
  <c r="W76" i="16"/>
  <c r="V76" i="16"/>
  <c r="Q76" i="16"/>
  <c r="O76" i="16"/>
  <c r="P76" i="16" s="1"/>
  <c r="V75" i="16"/>
  <c r="X75" i="16"/>
  <c r="W75" i="16"/>
  <c r="O75" i="16"/>
  <c r="P75" i="16" s="1"/>
  <c r="Q75" i="16"/>
  <c r="O73" i="16"/>
  <c r="P73" i="16" s="1"/>
  <c r="Q73" i="16"/>
  <c r="V73" i="16"/>
  <c r="W73" i="16"/>
  <c r="X73" i="16"/>
  <c r="M71" i="16"/>
  <c r="L71" i="16"/>
  <c r="N71" i="16" s="1"/>
  <c r="O71" i="16"/>
  <c r="P71" i="16" s="1"/>
  <c r="V71" i="16"/>
  <c r="X71" i="16"/>
  <c r="Q71" i="16"/>
  <c r="W71" i="16"/>
  <c r="M70" i="16"/>
  <c r="L70" i="16"/>
  <c r="N70" i="16" s="1"/>
  <c r="W70" i="16"/>
  <c r="Q70" i="16"/>
  <c r="O70" i="16"/>
  <c r="P70" i="16" s="1"/>
  <c r="X70" i="16"/>
  <c r="V70" i="16"/>
  <c r="M69" i="16"/>
  <c r="L69" i="16"/>
  <c r="N69" i="16" s="1"/>
  <c r="O69" i="16"/>
  <c r="P69" i="16" s="1"/>
  <c r="Q69" i="16"/>
  <c r="V69" i="16"/>
  <c r="W69" i="16"/>
  <c r="X69" i="16"/>
  <c r="M68" i="16"/>
  <c r="L68" i="16"/>
  <c r="N68" i="16" s="1"/>
  <c r="W68" i="16"/>
  <c r="X68" i="16"/>
  <c r="V68" i="16"/>
  <c r="Q68" i="16"/>
  <c r="O68" i="16"/>
  <c r="P68" i="16" s="1"/>
  <c r="L67" i="16"/>
  <c r="N67" i="16" s="1"/>
  <c r="M67" i="16"/>
  <c r="M66" i="16"/>
  <c r="L66" i="16"/>
  <c r="N66" i="16" s="1"/>
  <c r="M65" i="16"/>
  <c r="L65" i="16"/>
  <c r="N65" i="16" s="1"/>
  <c r="O65" i="16"/>
  <c r="P65" i="16" s="1"/>
  <c r="Q65" i="16"/>
  <c r="V65" i="16"/>
  <c r="X65" i="16"/>
  <c r="W65" i="16"/>
  <c r="M64" i="16"/>
  <c r="L64" i="16"/>
  <c r="N64" i="16" s="1"/>
  <c r="L63" i="16"/>
  <c r="N63" i="16" s="1"/>
  <c r="M63" i="16"/>
  <c r="L62" i="16"/>
  <c r="N62" i="16" s="1"/>
  <c r="M62" i="16"/>
  <c r="L61" i="16"/>
  <c r="N61" i="16" s="1"/>
  <c r="M61" i="16"/>
  <c r="L60" i="16"/>
  <c r="N60" i="16" s="1"/>
  <c r="M60" i="16"/>
  <c r="M59" i="16"/>
  <c r="L59" i="16"/>
  <c r="N59" i="16" s="1"/>
  <c r="M58" i="16"/>
  <c r="L58" i="16"/>
  <c r="N58" i="16" s="1"/>
  <c r="L57" i="16"/>
  <c r="N57" i="16" s="1"/>
  <c r="M57" i="16"/>
  <c r="O57" i="16"/>
  <c r="P57" i="16" s="1"/>
  <c r="Q57" i="16"/>
  <c r="V57" i="16"/>
  <c r="X57" i="16"/>
  <c r="W57" i="16"/>
  <c r="L56" i="16"/>
  <c r="N56" i="16" s="1"/>
  <c r="M56" i="16"/>
  <c r="L55" i="16"/>
  <c r="N55" i="16" s="1"/>
  <c r="M55" i="16"/>
  <c r="M54" i="16"/>
  <c r="L54" i="16"/>
  <c r="N54" i="16" s="1"/>
  <c r="W54" i="16"/>
  <c r="V54" i="16"/>
  <c r="X54" i="16"/>
  <c r="O54" i="16"/>
  <c r="P54" i="16" s="1"/>
  <c r="Q54" i="16"/>
  <c r="L53" i="16"/>
  <c r="N53" i="16" s="1"/>
  <c r="M53" i="16"/>
  <c r="V53" i="16"/>
  <c r="O53" i="16"/>
  <c r="P53" i="16" s="1"/>
  <c r="W53" i="16"/>
  <c r="X53" i="16"/>
  <c r="Q53" i="16"/>
  <c r="M52" i="16"/>
  <c r="L52" i="16"/>
  <c r="N52" i="16" s="1"/>
  <c r="W52" i="16"/>
  <c r="V52" i="16"/>
  <c r="X52" i="16"/>
  <c r="O52" i="16"/>
  <c r="P52" i="16" s="1"/>
  <c r="Q52" i="16"/>
  <c r="M51" i="16"/>
  <c r="L51" i="16"/>
  <c r="N51" i="16" s="1"/>
  <c r="X51" i="16"/>
  <c r="V51" i="16"/>
  <c r="Q51" i="16"/>
  <c r="O51" i="16"/>
  <c r="P51" i="16" s="1"/>
  <c r="W51" i="16"/>
  <c r="M50" i="16"/>
  <c r="L50" i="16"/>
  <c r="N50" i="16" s="1"/>
  <c r="V50" i="16"/>
  <c r="Q50" i="16"/>
  <c r="O50" i="16"/>
  <c r="P50" i="16" s="1"/>
  <c r="W50" i="16"/>
  <c r="X50" i="16"/>
  <c r="L49" i="16"/>
  <c r="N49" i="16" s="1"/>
  <c r="M49" i="16"/>
  <c r="M48" i="16"/>
  <c r="L48" i="16"/>
  <c r="N48" i="16" s="1"/>
  <c r="W48" i="16"/>
  <c r="O48" i="16"/>
  <c r="P48" i="16" s="1"/>
  <c r="Q48" i="16"/>
  <c r="V48" i="16"/>
  <c r="X48" i="16"/>
  <c r="L47" i="16"/>
  <c r="N47" i="16" s="1"/>
  <c r="M47" i="16"/>
  <c r="M46" i="16"/>
  <c r="L46" i="16"/>
  <c r="N46" i="16" s="1"/>
  <c r="W46" i="16"/>
  <c r="X46" i="16"/>
  <c r="V46" i="16"/>
  <c r="Q46" i="16"/>
  <c r="O46" i="16"/>
  <c r="P46" i="16" s="1"/>
  <c r="L45" i="16"/>
  <c r="N45" i="16" s="1"/>
  <c r="M45" i="16"/>
  <c r="W45" i="16"/>
  <c r="V45" i="16"/>
  <c r="X45" i="16"/>
  <c r="Q45" i="16"/>
  <c r="O45" i="16"/>
  <c r="P45" i="16" s="1"/>
  <c r="L44" i="16"/>
  <c r="N44" i="16" s="1"/>
  <c r="M44" i="16"/>
  <c r="O44" i="16"/>
  <c r="P44" i="16" s="1"/>
  <c r="Q44" i="16"/>
  <c r="W44" i="16"/>
  <c r="X44" i="16"/>
  <c r="V44" i="16"/>
  <c r="L43" i="16"/>
  <c r="N43" i="16" s="1"/>
  <c r="M43" i="16"/>
  <c r="X43" i="16"/>
  <c r="O43" i="16"/>
  <c r="P43" i="16" s="1"/>
  <c r="Q43" i="16"/>
  <c r="W43" i="16"/>
  <c r="V43" i="16"/>
  <c r="M42" i="16"/>
  <c r="L42" i="16"/>
  <c r="N42" i="16" s="1"/>
  <c r="L41" i="16"/>
  <c r="N41" i="16" s="1"/>
  <c r="M41" i="16"/>
  <c r="L40" i="16"/>
  <c r="N40" i="16" s="1"/>
  <c r="M40" i="16"/>
  <c r="X40" i="16"/>
  <c r="W40" i="16"/>
  <c r="O40" i="16"/>
  <c r="P40" i="16" s="1"/>
  <c r="Q40" i="16"/>
  <c r="V40" i="16"/>
  <c r="L39" i="16"/>
  <c r="N39" i="16" s="1"/>
  <c r="M39" i="16"/>
  <c r="M38" i="16"/>
  <c r="L38" i="16"/>
  <c r="N38" i="16" s="1"/>
  <c r="M37" i="16"/>
  <c r="L37" i="16"/>
  <c r="N37" i="16" s="1"/>
  <c r="M36" i="16"/>
  <c r="L36" i="16"/>
  <c r="N36" i="16" s="1"/>
  <c r="L35" i="16"/>
  <c r="N35" i="16" s="1"/>
  <c r="M35" i="16"/>
  <c r="M34" i="16"/>
  <c r="L34" i="16"/>
  <c r="N34" i="16" s="1"/>
  <c r="L33" i="16"/>
  <c r="N33" i="16" s="1"/>
  <c r="M33" i="16"/>
  <c r="L32" i="16"/>
  <c r="N32" i="16" s="1"/>
  <c r="M32" i="16"/>
  <c r="O32" i="16"/>
  <c r="P32" i="16" s="1"/>
  <c r="X32" i="16"/>
  <c r="Q32" i="16"/>
  <c r="W32" i="16"/>
  <c r="V32" i="16"/>
  <c r="L31" i="16"/>
  <c r="N31" i="16" s="1"/>
  <c r="M31" i="16"/>
  <c r="V30" i="16"/>
  <c r="L30" i="16"/>
  <c r="N30" i="16" s="1"/>
  <c r="M30" i="16"/>
  <c r="L29" i="16"/>
  <c r="M29" i="16"/>
  <c r="N29" i="16"/>
  <c r="V29" i="16"/>
  <c r="L28" i="16"/>
  <c r="N28" i="16" s="1"/>
  <c r="M28" i="16"/>
  <c r="V28" i="16"/>
  <c r="M27" i="16"/>
  <c r="L27" i="16"/>
  <c r="N27" i="16" s="1"/>
  <c r="V27" i="16"/>
  <c r="L26" i="16"/>
  <c r="M26" i="16"/>
  <c r="N26" i="16"/>
  <c r="V26" i="16"/>
  <c r="O26" i="16"/>
  <c r="Q26" i="16"/>
  <c r="L25" i="16"/>
  <c r="N25" i="16" s="1"/>
  <c r="M25" i="16"/>
  <c r="V25" i="16"/>
  <c r="M24" i="16"/>
  <c r="L24" i="16"/>
  <c r="N24" i="16" s="1"/>
  <c r="V24" i="16"/>
  <c r="L23" i="16"/>
  <c r="M23" i="16"/>
  <c r="N23" i="16"/>
  <c r="V23" i="16"/>
  <c r="Q23" i="16"/>
  <c r="O23" i="16"/>
  <c r="P23" i="16" s="1"/>
  <c r="V22" i="16"/>
  <c r="L22" i="16"/>
  <c r="M22" i="16"/>
  <c r="N22" i="16"/>
  <c r="M21" i="16"/>
  <c r="L21" i="16"/>
  <c r="N21" i="16" s="1"/>
  <c r="V21" i="16"/>
  <c r="L20" i="16"/>
  <c r="M20" i="16"/>
  <c r="N20" i="16"/>
  <c r="V20" i="16"/>
  <c r="O20" i="16"/>
  <c r="Q20" i="16"/>
  <c r="M19" i="16"/>
  <c r="L19" i="16"/>
  <c r="N19" i="16" s="1"/>
  <c r="V19" i="16"/>
  <c r="L18" i="16"/>
  <c r="N18" i="16" s="1"/>
  <c r="M18" i="16"/>
  <c r="V18" i="16"/>
  <c r="L17" i="16"/>
  <c r="M17" i="16"/>
  <c r="N17" i="16"/>
  <c r="V17" i="16"/>
  <c r="L16" i="16"/>
  <c r="M16" i="16"/>
  <c r="V16" i="16"/>
  <c r="N16" i="16"/>
  <c r="M15" i="16"/>
  <c r="L15" i="16"/>
  <c r="N15" i="16" s="1"/>
  <c r="V15" i="16"/>
  <c r="V14" i="16"/>
  <c r="L14" i="16"/>
  <c r="N14" i="16" s="1"/>
  <c r="M14" i="16"/>
  <c r="V13" i="16"/>
  <c r="L13" i="16"/>
  <c r="N13" i="16" s="1"/>
  <c r="M13" i="16"/>
  <c r="V12" i="16"/>
  <c r="M12" i="16"/>
  <c r="L12" i="16"/>
  <c r="N12" i="16" s="1"/>
  <c r="V11" i="16"/>
  <c r="M11" i="16"/>
  <c r="L11" i="16"/>
  <c r="N11" i="16" s="1"/>
  <c r="L10" i="16"/>
  <c r="M10" i="16"/>
  <c r="V10" i="16"/>
  <c r="N10" i="16"/>
  <c r="V9" i="16"/>
  <c r="M9" i="16"/>
  <c r="L9" i="16"/>
  <c r="N9" i="16" s="1"/>
  <c r="V8" i="16"/>
  <c r="M8" i="16"/>
  <c r="L8" i="16"/>
  <c r="N8" i="16" s="1"/>
  <c r="L7" i="16"/>
  <c r="N7" i="16" s="1"/>
  <c r="M7" i="16"/>
  <c r="V7" i="16"/>
  <c r="X6" i="16"/>
  <c r="M6" i="16"/>
  <c r="W6" i="16"/>
  <c r="L6" i="16"/>
  <c r="N6" i="16" s="1"/>
  <c r="V6" i="16"/>
  <c r="M59" i="15"/>
  <c r="L59" i="15"/>
  <c r="N59" i="15" s="1"/>
  <c r="L58" i="15"/>
  <c r="N58" i="15" s="1"/>
  <c r="M58" i="15"/>
  <c r="Q58" i="15"/>
  <c r="V58" i="15"/>
  <c r="W58" i="15"/>
  <c r="O58" i="15"/>
  <c r="P58" i="15" s="1"/>
  <c r="X58" i="15"/>
  <c r="M57" i="15"/>
  <c r="L57" i="15"/>
  <c r="N57" i="15" s="1"/>
  <c r="V57" i="15"/>
  <c r="W57" i="15"/>
  <c r="O57" i="15"/>
  <c r="P57" i="15" s="1"/>
  <c r="Q57" i="15"/>
  <c r="X57" i="15"/>
  <c r="L56" i="15"/>
  <c r="N56" i="15" s="1"/>
  <c r="M56" i="15"/>
  <c r="O56" i="15"/>
  <c r="P56" i="15" s="1"/>
  <c r="Q56" i="15"/>
  <c r="X56" i="15"/>
  <c r="W56" i="15"/>
  <c r="V56" i="15"/>
  <c r="M55" i="15"/>
  <c r="L55" i="15"/>
  <c r="N55" i="15" s="1"/>
  <c r="V55" i="15"/>
  <c r="Q55" i="15"/>
  <c r="O55" i="15"/>
  <c r="P55" i="15" s="1"/>
  <c r="X55" i="15"/>
  <c r="W55" i="15"/>
  <c r="M54" i="15"/>
  <c r="L54" i="15"/>
  <c r="N54" i="15" s="1"/>
  <c r="X54" i="15"/>
  <c r="W54" i="15"/>
  <c r="V54" i="15"/>
  <c r="Q54" i="15"/>
  <c r="O54" i="15"/>
  <c r="P54" i="15" s="1"/>
  <c r="L53" i="15"/>
  <c r="N53" i="15" s="1"/>
  <c r="M53" i="15"/>
  <c r="M52" i="15"/>
  <c r="L52" i="15"/>
  <c r="N52" i="15" s="1"/>
  <c r="Q52" i="15"/>
  <c r="W52" i="15"/>
  <c r="O52" i="15"/>
  <c r="P52" i="15" s="1"/>
  <c r="V52" i="15"/>
  <c r="X52" i="15"/>
  <c r="M51" i="15"/>
  <c r="L51" i="15"/>
  <c r="N51" i="15" s="1"/>
  <c r="M50" i="15"/>
  <c r="L50" i="15"/>
  <c r="N50" i="15" s="1"/>
  <c r="W50" i="15"/>
  <c r="X50" i="15"/>
  <c r="V50" i="15"/>
  <c r="Q50" i="15"/>
  <c r="O50" i="15"/>
  <c r="P50" i="15" s="1"/>
  <c r="M49" i="15"/>
  <c r="L49" i="15"/>
  <c r="N49" i="15" s="1"/>
  <c r="Q49" i="15"/>
  <c r="X49" i="15"/>
  <c r="V49" i="15"/>
  <c r="O49" i="15"/>
  <c r="P49" i="15" s="1"/>
  <c r="W49" i="15"/>
  <c r="M48" i="15"/>
  <c r="L48" i="15"/>
  <c r="N48" i="15" s="1"/>
  <c r="O48" i="15"/>
  <c r="P48" i="15" s="1"/>
  <c r="Q48" i="15"/>
  <c r="V48" i="15"/>
  <c r="X48" i="15"/>
  <c r="W48" i="15"/>
  <c r="M47" i="15"/>
  <c r="L47" i="15"/>
  <c r="N47" i="15" s="1"/>
  <c r="X47" i="15"/>
  <c r="W47" i="15"/>
  <c r="V47" i="15"/>
  <c r="Q47" i="15"/>
  <c r="O47" i="15"/>
  <c r="P47" i="15" s="1"/>
  <c r="M46" i="15"/>
  <c r="L46" i="15"/>
  <c r="N46" i="15" s="1"/>
  <c r="L45" i="15"/>
  <c r="N45" i="15" s="1"/>
  <c r="M45" i="15"/>
  <c r="M44" i="15"/>
  <c r="L44" i="15"/>
  <c r="N44" i="15" s="1"/>
  <c r="W44" i="15"/>
  <c r="Q44" i="15"/>
  <c r="O44" i="15"/>
  <c r="P44" i="15" s="1"/>
  <c r="X44" i="15"/>
  <c r="V44" i="15"/>
  <c r="L43" i="15"/>
  <c r="N43" i="15" s="1"/>
  <c r="M43" i="15"/>
  <c r="L42" i="15"/>
  <c r="N42" i="15" s="1"/>
  <c r="M42" i="15"/>
  <c r="M41" i="15"/>
  <c r="L41" i="15"/>
  <c r="N41" i="15" s="1"/>
  <c r="L40" i="15"/>
  <c r="M40" i="15"/>
  <c r="N40" i="15"/>
  <c r="L39" i="15"/>
  <c r="N39" i="15" s="1"/>
  <c r="M39" i="15"/>
  <c r="M38" i="15"/>
  <c r="L38" i="15"/>
  <c r="N38" i="15" s="1"/>
  <c r="L37" i="15"/>
  <c r="N37" i="15" s="1"/>
  <c r="M37" i="15"/>
  <c r="M36" i="15"/>
  <c r="L36" i="15"/>
  <c r="N36" i="15" s="1"/>
  <c r="L35" i="15"/>
  <c r="N35" i="15" s="1"/>
  <c r="M35" i="15"/>
  <c r="M34" i="15"/>
  <c r="L34" i="15"/>
  <c r="N34" i="15" s="1"/>
  <c r="X34" i="15"/>
  <c r="V34" i="15"/>
  <c r="W34" i="15"/>
  <c r="Q34" i="15"/>
  <c r="O34" i="15"/>
  <c r="P34" i="15" s="1"/>
  <c r="L33" i="15"/>
  <c r="N33" i="15" s="1"/>
  <c r="M33" i="15"/>
  <c r="V32" i="15"/>
  <c r="M32" i="15"/>
  <c r="L32" i="15"/>
  <c r="N32" i="15" s="1"/>
  <c r="L31" i="15"/>
  <c r="N31" i="15" s="1"/>
  <c r="M31" i="15"/>
  <c r="V31" i="15"/>
  <c r="M30" i="15"/>
  <c r="L30" i="15"/>
  <c r="N30" i="15" s="1"/>
  <c r="V30" i="15"/>
  <c r="M29" i="15"/>
  <c r="L29" i="15"/>
  <c r="N29" i="15" s="1"/>
  <c r="V29" i="15"/>
  <c r="L28" i="15"/>
  <c r="M28" i="15"/>
  <c r="N28" i="15"/>
  <c r="V28" i="15"/>
  <c r="Q28" i="15"/>
  <c r="O28" i="15"/>
  <c r="M27" i="15"/>
  <c r="L27" i="15"/>
  <c r="N27" i="15" s="1"/>
  <c r="V27" i="15"/>
  <c r="L26" i="15"/>
  <c r="M26" i="15"/>
  <c r="N26" i="15"/>
  <c r="V26" i="15"/>
  <c r="L25" i="15"/>
  <c r="N25" i="15" s="1"/>
  <c r="M25" i="15"/>
  <c r="V25" i="15"/>
  <c r="M24" i="15"/>
  <c r="L24" i="15"/>
  <c r="N24" i="15" s="1"/>
  <c r="V24" i="15"/>
  <c r="M23" i="15"/>
  <c r="L23" i="15"/>
  <c r="N23" i="15" s="1"/>
  <c r="V23" i="15"/>
  <c r="M22" i="15"/>
  <c r="L22" i="15"/>
  <c r="N22" i="15" s="1"/>
  <c r="V22" i="15"/>
  <c r="L21" i="15"/>
  <c r="N21" i="15" s="1"/>
  <c r="M21" i="15"/>
  <c r="V21" i="15"/>
  <c r="L20" i="15"/>
  <c r="M20" i="15"/>
  <c r="N20" i="15"/>
  <c r="V20" i="15"/>
  <c r="Q20" i="15"/>
  <c r="O20" i="15"/>
  <c r="V19" i="15"/>
  <c r="M19" i="15"/>
  <c r="L19" i="15"/>
  <c r="N19" i="15" s="1"/>
  <c r="L18" i="15"/>
  <c r="M18" i="15"/>
  <c r="V18" i="15"/>
  <c r="N18" i="15"/>
  <c r="M17" i="15"/>
  <c r="L17" i="15"/>
  <c r="N17" i="15" s="1"/>
  <c r="V17" i="15"/>
  <c r="M16" i="15"/>
  <c r="L16" i="15"/>
  <c r="N16" i="15" s="1"/>
  <c r="V16" i="15"/>
  <c r="L15" i="15"/>
  <c r="N15" i="15" s="1"/>
  <c r="V15" i="15"/>
  <c r="M15" i="15"/>
  <c r="V14" i="15"/>
  <c r="L14" i="15"/>
  <c r="N14" i="15" s="1"/>
  <c r="M14" i="15"/>
  <c r="L13" i="15"/>
  <c r="N13" i="15" s="1"/>
  <c r="M13" i="15"/>
  <c r="V13" i="15"/>
  <c r="V12" i="15"/>
  <c r="M12" i="15"/>
  <c r="L12" i="15"/>
  <c r="N12" i="15" s="1"/>
  <c r="L11" i="15"/>
  <c r="N11" i="15" s="1"/>
  <c r="V11" i="15"/>
  <c r="M11" i="15"/>
  <c r="L10" i="15"/>
  <c r="M10" i="15"/>
  <c r="N10" i="15"/>
  <c r="V10" i="15"/>
  <c r="V9" i="15"/>
  <c r="L9" i="15"/>
  <c r="N9" i="15" s="1"/>
  <c r="M9" i="15"/>
  <c r="L8" i="15"/>
  <c r="M8" i="15"/>
  <c r="V8" i="15"/>
  <c r="N8" i="15"/>
  <c r="L7" i="15"/>
  <c r="M7" i="15"/>
  <c r="N7" i="15"/>
  <c r="O7" i="15" s="1"/>
  <c r="Q7" i="15"/>
  <c r="V7" i="15"/>
  <c r="M6" i="15"/>
  <c r="X6" i="15"/>
  <c r="L6" i="15"/>
  <c r="N6" i="15" s="1"/>
  <c r="W6" i="15"/>
  <c r="V6" i="15"/>
  <c r="M53" i="14"/>
  <c r="L53" i="14"/>
  <c r="N53" i="14" s="1"/>
  <c r="M52" i="14"/>
  <c r="L52" i="14"/>
  <c r="N52" i="14" s="1"/>
  <c r="Q52" i="14"/>
  <c r="O52" i="14"/>
  <c r="P52" i="14" s="1"/>
  <c r="X52" i="14"/>
  <c r="W52" i="14"/>
  <c r="V52" i="14"/>
  <c r="L51" i="14"/>
  <c r="N51" i="14" s="1"/>
  <c r="M51" i="14"/>
  <c r="O51" i="14"/>
  <c r="P51" i="14" s="1"/>
  <c r="V51" i="14"/>
  <c r="Q51" i="14"/>
  <c r="X51" i="14"/>
  <c r="W51" i="14"/>
  <c r="M50" i="14"/>
  <c r="L50" i="14"/>
  <c r="N50" i="14" s="1"/>
  <c r="V50" i="14"/>
  <c r="W50" i="14"/>
  <c r="X50" i="14"/>
  <c r="Q50" i="14"/>
  <c r="O50" i="14"/>
  <c r="P50" i="14" s="1"/>
  <c r="L49" i="14"/>
  <c r="N49" i="14" s="1"/>
  <c r="M49" i="14"/>
  <c r="V49" i="14"/>
  <c r="X49" i="14"/>
  <c r="W49" i="14"/>
  <c r="Q49" i="14"/>
  <c r="O49" i="14"/>
  <c r="P49" i="14" s="1"/>
  <c r="L48" i="14"/>
  <c r="N48" i="14" s="1"/>
  <c r="M48" i="14"/>
  <c r="W48" i="14"/>
  <c r="O48" i="14"/>
  <c r="P48" i="14" s="1"/>
  <c r="Q48" i="14"/>
  <c r="V48" i="14"/>
  <c r="X48" i="14"/>
  <c r="L47" i="14"/>
  <c r="N47" i="14" s="1"/>
  <c r="M47" i="14"/>
  <c r="L46" i="14"/>
  <c r="N46" i="14" s="1"/>
  <c r="M46" i="14"/>
  <c r="X46" i="14"/>
  <c r="V46" i="14"/>
  <c r="Q46" i="14"/>
  <c r="O46" i="14"/>
  <c r="P46" i="14" s="1"/>
  <c r="W46" i="14"/>
  <c r="L45" i="14"/>
  <c r="N45" i="14" s="1"/>
  <c r="M45" i="14"/>
  <c r="L44" i="14"/>
  <c r="N44" i="14" s="1"/>
  <c r="M44" i="14"/>
  <c r="W44" i="14"/>
  <c r="O44" i="14"/>
  <c r="P44" i="14" s="1"/>
  <c r="Q44" i="14"/>
  <c r="V44" i="14"/>
  <c r="X44" i="14"/>
  <c r="L43" i="14"/>
  <c r="N43" i="14" s="1"/>
  <c r="M43" i="14"/>
  <c r="O43" i="14"/>
  <c r="P43" i="14" s="1"/>
  <c r="Q43" i="14"/>
  <c r="V43" i="14"/>
  <c r="X43" i="14"/>
  <c r="W43" i="14"/>
  <c r="L42" i="14"/>
  <c r="N42" i="14" s="1"/>
  <c r="M42" i="14"/>
  <c r="X42" i="14"/>
  <c r="Q42" i="14"/>
  <c r="O42" i="14"/>
  <c r="P42" i="14" s="1"/>
  <c r="W42" i="14"/>
  <c r="V42" i="14"/>
  <c r="L41" i="14"/>
  <c r="M41" i="14"/>
  <c r="N41" i="14"/>
  <c r="X41" i="14"/>
  <c r="W41" i="14"/>
  <c r="O41" i="14"/>
  <c r="P41" i="14" s="1"/>
  <c r="V41" i="14"/>
  <c r="Q41" i="14"/>
  <c r="L40" i="14"/>
  <c r="N40" i="14" s="1"/>
  <c r="M40" i="14"/>
  <c r="L39" i="14"/>
  <c r="N39" i="14" s="1"/>
  <c r="M39" i="14"/>
  <c r="M38" i="14"/>
  <c r="L38" i="14"/>
  <c r="N38" i="14" s="1"/>
  <c r="Q38" i="14"/>
  <c r="O38" i="14"/>
  <c r="P38" i="14" s="1"/>
  <c r="W38" i="14"/>
  <c r="V38" i="14"/>
  <c r="X38" i="14"/>
  <c r="M37" i="14"/>
  <c r="L37" i="14"/>
  <c r="N37" i="14" s="1"/>
  <c r="M36" i="14"/>
  <c r="L36" i="14"/>
  <c r="N36" i="14" s="1"/>
  <c r="L35" i="14"/>
  <c r="N35" i="14" s="1"/>
  <c r="M35" i="14"/>
  <c r="M34" i="14"/>
  <c r="L34" i="14"/>
  <c r="N34" i="14" s="1"/>
  <c r="L33" i="14"/>
  <c r="N33" i="14" s="1"/>
  <c r="M33" i="14"/>
  <c r="M32" i="14"/>
  <c r="L32" i="14"/>
  <c r="N32" i="14" s="1"/>
  <c r="L31" i="14"/>
  <c r="N31" i="14" s="1"/>
  <c r="M31" i="14"/>
  <c r="W31" i="14"/>
  <c r="V31" i="14"/>
  <c r="O31" i="14"/>
  <c r="P31" i="14" s="1"/>
  <c r="X31" i="14"/>
  <c r="M30" i="14"/>
  <c r="L30" i="14"/>
  <c r="N30" i="14" s="1"/>
  <c r="V29" i="14"/>
  <c r="L29" i="14"/>
  <c r="N29" i="14" s="1"/>
  <c r="M29" i="14"/>
  <c r="L28" i="14"/>
  <c r="N28" i="14" s="1"/>
  <c r="M28" i="14"/>
  <c r="V28" i="14"/>
  <c r="L27" i="14"/>
  <c r="N27" i="14" s="1"/>
  <c r="M27" i="14"/>
  <c r="V27" i="14"/>
  <c r="M26" i="14"/>
  <c r="L26" i="14"/>
  <c r="N26" i="14" s="1"/>
  <c r="V26" i="14"/>
  <c r="M25" i="14"/>
  <c r="L25" i="14"/>
  <c r="N25" i="14" s="1"/>
  <c r="V25" i="14"/>
  <c r="M24" i="14"/>
  <c r="L24" i="14"/>
  <c r="N24" i="14" s="1"/>
  <c r="V24" i="14"/>
  <c r="M23" i="14"/>
  <c r="V23" i="14"/>
  <c r="L23" i="14"/>
  <c r="N23" i="14" s="1"/>
  <c r="L22" i="14"/>
  <c r="N22" i="14" s="1"/>
  <c r="M22" i="14"/>
  <c r="V22" i="14"/>
  <c r="V21" i="14"/>
  <c r="L21" i="14"/>
  <c r="M21" i="14"/>
  <c r="N21" i="14"/>
  <c r="L20" i="14"/>
  <c r="M20" i="14"/>
  <c r="N20" i="14"/>
  <c r="Q20" i="14" s="1"/>
  <c r="V20" i="14"/>
  <c r="O20" i="14"/>
  <c r="M19" i="14"/>
  <c r="L19" i="14"/>
  <c r="N19" i="14" s="1"/>
  <c r="V19" i="14"/>
  <c r="L18" i="14"/>
  <c r="M18" i="14"/>
  <c r="N18" i="14"/>
  <c r="V18" i="14"/>
  <c r="Q18" i="14"/>
  <c r="O18" i="14"/>
  <c r="P18" i="14" s="1"/>
  <c r="M17" i="14"/>
  <c r="L17" i="14"/>
  <c r="N17" i="14" s="1"/>
  <c r="V17" i="14"/>
  <c r="L16" i="14"/>
  <c r="M16" i="14"/>
  <c r="N16" i="14"/>
  <c r="V16" i="14"/>
  <c r="V15" i="14"/>
  <c r="L15" i="14"/>
  <c r="N15" i="14" s="1"/>
  <c r="M15" i="14"/>
  <c r="M14" i="14"/>
  <c r="L14" i="14"/>
  <c r="N14" i="14" s="1"/>
  <c r="V14" i="14"/>
  <c r="M13" i="14"/>
  <c r="L13" i="14"/>
  <c r="N13" i="14"/>
  <c r="V13" i="14"/>
  <c r="L12" i="14"/>
  <c r="M12" i="14"/>
  <c r="N12" i="14"/>
  <c r="V12" i="14"/>
  <c r="V11" i="14"/>
  <c r="M11" i="14"/>
  <c r="L11" i="14"/>
  <c r="N11" i="14" s="1"/>
  <c r="V10" i="14"/>
  <c r="L10" i="14"/>
  <c r="N10" i="14" s="1"/>
  <c r="M10" i="14"/>
  <c r="V9" i="14"/>
  <c r="M9" i="14"/>
  <c r="L9" i="14"/>
  <c r="N9" i="14" s="1"/>
  <c r="L8" i="14"/>
  <c r="N8" i="14" s="1"/>
  <c r="M8" i="14"/>
  <c r="V8" i="14"/>
  <c r="L7" i="14"/>
  <c r="N7" i="14" s="1"/>
  <c r="M7" i="14"/>
  <c r="V7" i="14"/>
  <c r="W6" i="14"/>
  <c r="M6" i="14"/>
  <c r="L6" i="14"/>
  <c r="N6" i="14" s="1"/>
  <c r="V6" i="14"/>
  <c r="X6" i="14"/>
  <c r="L95" i="13"/>
  <c r="N95" i="13" s="1"/>
  <c r="M95" i="13"/>
  <c r="L94" i="13"/>
  <c r="M94" i="13"/>
  <c r="N94" i="13"/>
  <c r="W94" i="13"/>
  <c r="X94" i="13"/>
  <c r="V94" i="13"/>
  <c r="Q94" i="13"/>
  <c r="O94" i="13"/>
  <c r="P94" i="13" s="1"/>
  <c r="L93" i="13"/>
  <c r="M93" i="13"/>
  <c r="N93" i="13"/>
  <c r="Q93" i="13"/>
  <c r="V93" i="13"/>
  <c r="X93" i="13"/>
  <c r="W93" i="13"/>
  <c r="O93" i="13"/>
  <c r="P93" i="13" s="1"/>
  <c r="L92" i="13"/>
  <c r="N92" i="13" s="1"/>
  <c r="M92" i="13"/>
  <c r="X92" i="13"/>
  <c r="W92" i="13"/>
  <c r="V92" i="13"/>
  <c r="Q92" i="13"/>
  <c r="O92" i="13"/>
  <c r="P92" i="13" s="1"/>
  <c r="M91" i="13"/>
  <c r="L91" i="13"/>
  <c r="N91" i="13" s="1"/>
  <c r="Q91" i="13"/>
  <c r="V91" i="13"/>
  <c r="X91" i="13"/>
  <c r="W91" i="13"/>
  <c r="O91" i="13"/>
  <c r="P91" i="13" s="1"/>
  <c r="M90" i="13"/>
  <c r="L90" i="13"/>
  <c r="N90" i="13" s="1"/>
  <c r="W90" i="13"/>
  <c r="X90" i="13"/>
  <c r="V90" i="13"/>
  <c r="O90" i="13"/>
  <c r="P90" i="13" s="1"/>
  <c r="Q90" i="13"/>
  <c r="M89" i="13"/>
  <c r="L89" i="13"/>
  <c r="N89" i="13" s="1"/>
  <c r="L88" i="13"/>
  <c r="N88" i="13" s="1"/>
  <c r="M88" i="13"/>
  <c r="O88" i="13"/>
  <c r="P88" i="13" s="1"/>
  <c r="Q88" i="13"/>
  <c r="V88" i="13"/>
  <c r="W88" i="13"/>
  <c r="X88" i="13"/>
  <c r="L87" i="13"/>
  <c r="N87" i="13" s="1"/>
  <c r="M87" i="13"/>
  <c r="L86" i="13"/>
  <c r="N86" i="13" s="1"/>
  <c r="M86" i="13"/>
  <c r="V86" i="13"/>
  <c r="O86" i="13"/>
  <c r="P86" i="13" s="1"/>
  <c r="Q86" i="13"/>
  <c r="W86" i="13"/>
  <c r="X86" i="13"/>
  <c r="L85" i="13"/>
  <c r="N85" i="13" s="1"/>
  <c r="M85" i="13"/>
  <c r="Q85" i="13"/>
  <c r="W85" i="13"/>
  <c r="O85" i="13"/>
  <c r="P85" i="13" s="1"/>
  <c r="X85" i="13"/>
  <c r="V85" i="13"/>
  <c r="M84" i="13"/>
  <c r="L84" i="13"/>
  <c r="N84" i="13" s="1"/>
  <c r="X84" i="13"/>
  <c r="Q84" i="13"/>
  <c r="O84" i="13"/>
  <c r="P84" i="13" s="1"/>
  <c r="W84" i="13"/>
  <c r="V84" i="13"/>
  <c r="L83" i="13"/>
  <c r="N83" i="13" s="1"/>
  <c r="M83" i="13"/>
  <c r="V83" i="13"/>
  <c r="X83" i="13"/>
  <c r="O83" i="13"/>
  <c r="P83" i="13" s="1"/>
  <c r="Q83" i="13"/>
  <c r="W83" i="13"/>
  <c r="M82" i="13"/>
  <c r="L82" i="13"/>
  <c r="N82" i="13" s="1"/>
  <c r="M81" i="13"/>
  <c r="L81" i="13"/>
  <c r="N81" i="13" s="1"/>
  <c r="L80" i="13"/>
  <c r="M80" i="13"/>
  <c r="N80" i="13"/>
  <c r="X80" i="13"/>
  <c r="V80" i="13"/>
  <c r="Q80" i="13"/>
  <c r="W80" i="13"/>
  <c r="O80" i="13"/>
  <c r="P80" i="13" s="1"/>
  <c r="M79" i="13"/>
  <c r="L79" i="13"/>
  <c r="N79" i="13" s="1"/>
  <c r="L78" i="13"/>
  <c r="N78" i="13" s="1"/>
  <c r="M78" i="13"/>
  <c r="L77" i="13"/>
  <c r="N77" i="13" s="1"/>
  <c r="M77" i="13"/>
  <c r="L76" i="13"/>
  <c r="M76" i="13"/>
  <c r="N76" i="13"/>
  <c r="M75" i="13"/>
  <c r="L75" i="13"/>
  <c r="N75" i="13" s="1"/>
  <c r="M74" i="13"/>
  <c r="L74" i="13"/>
  <c r="N74" i="13" s="1"/>
  <c r="M73" i="13"/>
  <c r="L73" i="13"/>
  <c r="N73" i="13" s="1"/>
  <c r="L72" i="13"/>
  <c r="N72" i="13" s="1"/>
  <c r="M72" i="13"/>
  <c r="M71" i="13"/>
  <c r="L71" i="13"/>
  <c r="N71" i="13" s="1"/>
  <c r="M70" i="13"/>
  <c r="L70" i="13"/>
  <c r="N70" i="13" s="1"/>
  <c r="L69" i="13"/>
  <c r="N69" i="13" s="1"/>
  <c r="M69" i="13"/>
  <c r="M68" i="13"/>
  <c r="L68" i="13"/>
  <c r="N68" i="13" s="1"/>
  <c r="M67" i="13"/>
  <c r="L67" i="13"/>
  <c r="N67" i="13" s="1"/>
  <c r="W67" i="13"/>
  <c r="V67" i="13"/>
  <c r="Q67" i="13"/>
  <c r="O67" i="13"/>
  <c r="P67" i="13" s="1"/>
  <c r="X67" i="13"/>
  <c r="M66" i="13"/>
  <c r="L66" i="13"/>
  <c r="N66" i="13" s="1"/>
  <c r="L65" i="13"/>
  <c r="N65" i="13" s="1"/>
  <c r="M65" i="13"/>
  <c r="L64" i="13"/>
  <c r="N64" i="13" s="1"/>
  <c r="M64" i="13"/>
  <c r="O64" i="13"/>
  <c r="P64" i="13" s="1"/>
  <c r="W64" i="13"/>
  <c r="Q64" i="13"/>
  <c r="V64" i="13"/>
  <c r="X64" i="13"/>
  <c r="M63" i="13"/>
  <c r="L63" i="13"/>
  <c r="N63" i="13" s="1"/>
  <c r="V63" i="13"/>
  <c r="O63" i="13"/>
  <c r="P63" i="13" s="1"/>
  <c r="Q63" i="13"/>
  <c r="W63" i="13"/>
  <c r="X63" i="13"/>
  <c r="M62" i="13"/>
  <c r="L62" i="13"/>
  <c r="N62" i="13" s="1"/>
  <c r="V62" i="13"/>
  <c r="Q62" i="13"/>
  <c r="X62" i="13"/>
  <c r="O62" i="13"/>
  <c r="P62" i="13" s="1"/>
  <c r="W62" i="13"/>
  <c r="M61" i="13"/>
  <c r="L61" i="13"/>
  <c r="N61" i="13" s="1"/>
  <c r="X61" i="13"/>
  <c r="V61" i="13"/>
  <c r="Q61" i="13"/>
  <c r="O61" i="13"/>
  <c r="P61" i="13" s="1"/>
  <c r="W61" i="13"/>
  <c r="M60" i="13"/>
  <c r="L60" i="13"/>
  <c r="N60" i="13" s="1"/>
  <c r="W60" i="13"/>
  <c r="X60" i="13"/>
  <c r="V60" i="13"/>
  <c r="Q60" i="13"/>
  <c r="O60" i="13"/>
  <c r="P60" i="13" s="1"/>
  <c r="M59" i="13"/>
  <c r="L59" i="13"/>
  <c r="N59" i="13" s="1"/>
  <c r="M58" i="13"/>
  <c r="L58" i="13"/>
  <c r="N58" i="13" s="1"/>
  <c r="O58" i="13"/>
  <c r="P58" i="13" s="1"/>
  <c r="W58" i="13"/>
  <c r="Q58" i="13"/>
  <c r="V58" i="13"/>
  <c r="X58" i="13"/>
  <c r="M57" i="13"/>
  <c r="L57" i="13"/>
  <c r="N57" i="13" s="1"/>
  <c r="M56" i="13"/>
  <c r="L56" i="13"/>
  <c r="N56" i="13" s="1"/>
  <c r="Q56" i="13"/>
  <c r="V56" i="13"/>
  <c r="W56" i="13"/>
  <c r="X56" i="13"/>
  <c r="O56" i="13"/>
  <c r="P56" i="13" s="1"/>
  <c r="L55" i="13"/>
  <c r="N55" i="13" s="1"/>
  <c r="M55" i="13"/>
  <c r="W55" i="13"/>
  <c r="X55" i="13"/>
  <c r="V55" i="13"/>
  <c r="Q55" i="13"/>
  <c r="O55" i="13"/>
  <c r="P55" i="13" s="1"/>
  <c r="L54" i="13"/>
  <c r="N54" i="13" s="1"/>
  <c r="M54" i="13"/>
  <c r="W54" i="13"/>
  <c r="X54" i="13"/>
  <c r="V54" i="13"/>
  <c r="O54" i="13"/>
  <c r="P54" i="13" s="1"/>
  <c r="Q54" i="13"/>
  <c r="L53" i="13"/>
  <c r="N53" i="13" s="1"/>
  <c r="M53" i="13"/>
  <c r="W53" i="13"/>
  <c r="X53" i="13"/>
  <c r="O53" i="13"/>
  <c r="P53" i="13" s="1"/>
  <c r="Q53" i="13"/>
  <c r="V53" i="13"/>
  <c r="L52" i="13"/>
  <c r="N52" i="13" s="1"/>
  <c r="M52" i="13"/>
  <c r="L51" i="13"/>
  <c r="N51" i="13" s="1"/>
  <c r="M51" i="13"/>
  <c r="L50" i="13"/>
  <c r="N50" i="13" s="1"/>
  <c r="M50" i="13"/>
  <c r="O50" i="13"/>
  <c r="P50" i="13" s="1"/>
  <c r="Q50" i="13"/>
  <c r="V50" i="13"/>
  <c r="X50" i="13"/>
  <c r="W50" i="13"/>
  <c r="M49" i="13"/>
  <c r="L49" i="13"/>
  <c r="N49" i="13" s="1"/>
  <c r="L48" i="13"/>
  <c r="N48" i="13" s="1"/>
  <c r="M48" i="13"/>
  <c r="M47" i="13"/>
  <c r="L47" i="13"/>
  <c r="N47" i="13" s="1"/>
  <c r="L46" i="13"/>
  <c r="N46" i="13" s="1"/>
  <c r="M46" i="13"/>
  <c r="M45" i="13"/>
  <c r="L45" i="13"/>
  <c r="N45" i="13" s="1"/>
  <c r="M44" i="13"/>
  <c r="L44" i="13"/>
  <c r="N44" i="13" s="1"/>
  <c r="M43" i="13"/>
  <c r="L43" i="13"/>
  <c r="N43" i="13" s="1"/>
  <c r="M42" i="13"/>
  <c r="L42" i="13"/>
  <c r="N42" i="13" s="1"/>
  <c r="L41" i="13"/>
  <c r="N41" i="13" s="1"/>
  <c r="M41" i="13"/>
  <c r="L40" i="13"/>
  <c r="N40" i="13" s="1"/>
  <c r="M40" i="13"/>
  <c r="L39" i="13"/>
  <c r="N39" i="13" s="1"/>
  <c r="M39" i="13"/>
  <c r="L38" i="13"/>
  <c r="N38" i="13" s="1"/>
  <c r="M38" i="13"/>
  <c r="M37" i="13"/>
  <c r="L37" i="13"/>
  <c r="N37" i="13" s="1"/>
  <c r="O37" i="13"/>
  <c r="P37" i="13" s="1"/>
  <c r="W37" i="13"/>
  <c r="Q37" i="13"/>
  <c r="V37" i="13"/>
  <c r="X37" i="13"/>
  <c r="M36" i="13"/>
  <c r="L36" i="13"/>
  <c r="N36" i="13" s="1"/>
  <c r="M35" i="13"/>
  <c r="L35" i="13"/>
  <c r="N35" i="13" s="1"/>
  <c r="V35" i="13"/>
  <c r="L34" i="13"/>
  <c r="N34" i="13" s="1"/>
  <c r="M34" i="13"/>
  <c r="V34" i="13"/>
  <c r="M33" i="13"/>
  <c r="L33" i="13"/>
  <c r="N33" i="13" s="1"/>
  <c r="V33" i="13"/>
  <c r="L32" i="13"/>
  <c r="N32" i="13" s="1"/>
  <c r="M32" i="13"/>
  <c r="V32" i="13"/>
  <c r="L31" i="13"/>
  <c r="M31" i="13"/>
  <c r="N31" i="13"/>
  <c r="O31" i="13" s="1"/>
  <c r="Q31" i="13"/>
  <c r="V31" i="13"/>
  <c r="L30" i="13"/>
  <c r="N30" i="13" s="1"/>
  <c r="M30" i="13"/>
  <c r="V30" i="13"/>
  <c r="L29" i="13"/>
  <c r="N29" i="13" s="1"/>
  <c r="M29" i="13"/>
  <c r="V29" i="13"/>
  <c r="L28" i="13"/>
  <c r="N28" i="13" s="1"/>
  <c r="M28" i="13"/>
  <c r="V28" i="13"/>
  <c r="L27" i="13"/>
  <c r="N27" i="13" s="1"/>
  <c r="V27" i="13"/>
  <c r="M27" i="13"/>
  <c r="M26" i="13"/>
  <c r="L26" i="13"/>
  <c r="N26" i="13" s="1"/>
  <c r="V26" i="13"/>
  <c r="M25" i="13"/>
  <c r="L25" i="13"/>
  <c r="N25" i="13" s="1"/>
  <c r="V25" i="13"/>
  <c r="M24" i="13"/>
  <c r="L24" i="13"/>
  <c r="N24" i="13" s="1"/>
  <c r="V24" i="13"/>
  <c r="M23" i="13"/>
  <c r="L23" i="13"/>
  <c r="N23" i="13" s="1"/>
  <c r="V23" i="13"/>
  <c r="V22" i="13"/>
  <c r="L22" i="13"/>
  <c r="N22" i="13" s="1"/>
  <c r="M22" i="13"/>
  <c r="M21" i="13"/>
  <c r="L21" i="13"/>
  <c r="N21" i="13" s="1"/>
  <c r="V21" i="13"/>
  <c r="L20" i="13"/>
  <c r="N20" i="13" s="1"/>
  <c r="M20" i="13"/>
  <c r="V20" i="13"/>
  <c r="M19" i="13"/>
  <c r="L19" i="13"/>
  <c r="N19" i="13" s="1"/>
  <c r="V19" i="13"/>
  <c r="L18" i="13"/>
  <c r="N18" i="13" s="1"/>
  <c r="M18" i="13"/>
  <c r="V18" i="13"/>
  <c r="L17" i="13"/>
  <c r="N17" i="13" s="1"/>
  <c r="V17" i="13"/>
  <c r="M17" i="13"/>
  <c r="M16" i="13"/>
  <c r="V16" i="13"/>
  <c r="L16" i="13"/>
  <c r="N16" i="13" s="1"/>
  <c r="V15" i="13"/>
  <c r="L15" i="13"/>
  <c r="M15" i="13"/>
  <c r="N15" i="13"/>
  <c r="L14" i="13"/>
  <c r="N14" i="13"/>
  <c r="V14" i="13"/>
  <c r="M14" i="13"/>
  <c r="L13" i="13"/>
  <c r="M13" i="13"/>
  <c r="N13" i="13"/>
  <c r="V13" i="13"/>
  <c r="L12" i="13"/>
  <c r="N12" i="13" s="1"/>
  <c r="M12" i="13"/>
  <c r="V12" i="13"/>
  <c r="V11" i="13"/>
  <c r="M11" i="13"/>
  <c r="L11" i="13"/>
  <c r="N11" i="13" s="1"/>
  <c r="V10" i="13"/>
  <c r="M10" i="13"/>
  <c r="L10" i="13"/>
  <c r="N10" i="13" s="1"/>
  <c r="V9" i="13"/>
  <c r="M9" i="13"/>
  <c r="L9" i="13"/>
  <c r="N9" i="13" s="1"/>
  <c r="L8" i="13"/>
  <c r="N8" i="13"/>
  <c r="V8" i="13"/>
  <c r="M8" i="13"/>
  <c r="M7" i="13"/>
  <c r="L7" i="13"/>
  <c r="N7" i="13" s="1"/>
  <c r="V7" i="13"/>
  <c r="W6" i="13"/>
  <c r="L6" i="13"/>
  <c r="N6" i="13" s="1"/>
  <c r="X6" i="13"/>
  <c r="V6" i="13"/>
  <c r="M6" i="13"/>
  <c r="L25" i="12"/>
  <c r="N25" i="12" s="1"/>
  <c r="V25" i="12"/>
  <c r="M25" i="12"/>
  <c r="M24" i="12"/>
  <c r="L24" i="12"/>
  <c r="N24" i="12" s="1"/>
  <c r="V24" i="12"/>
  <c r="L23" i="12"/>
  <c r="M23" i="12"/>
  <c r="N23" i="12"/>
  <c r="V23" i="12"/>
  <c r="Q23" i="12"/>
  <c r="O23" i="12"/>
  <c r="P23" i="12" s="1"/>
  <c r="L22" i="12"/>
  <c r="N22" i="12" s="1"/>
  <c r="M22" i="12"/>
  <c r="V22" i="12"/>
  <c r="M21" i="12"/>
  <c r="L21" i="12"/>
  <c r="N21" i="12" s="1"/>
  <c r="V21" i="12"/>
  <c r="L20" i="12"/>
  <c r="N20" i="12" s="1"/>
  <c r="M20" i="12"/>
  <c r="V20" i="12"/>
  <c r="M19" i="12"/>
  <c r="L19" i="12"/>
  <c r="N19" i="12" s="1"/>
  <c r="V19" i="12"/>
  <c r="M18" i="12"/>
  <c r="L18" i="12"/>
  <c r="N18" i="12" s="1"/>
  <c r="V18" i="12"/>
  <c r="V17" i="12"/>
  <c r="L17" i="12"/>
  <c r="M17" i="12"/>
  <c r="N17" i="12"/>
  <c r="L16" i="12"/>
  <c r="N16" i="12" s="1"/>
  <c r="M16" i="12"/>
  <c r="V16" i="12"/>
  <c r="M15" i="12"/>
  <c r="L15" i="12"/>
  <c r="N15" i="12" s="1"/>
  <c r="V15" i="12"/>
  <c r="L14" i="12"/>
  <c r="M14" i="12"/>
  <c r="N14" i="12"/>
  <c r="O14" i="12"/>
  <c r="P14" i="12" s="1"/>
  <c r="Q14" i="12"/>
  <c r="V14" i="12"/>
  <c r="L13" i="12"/>
  <c r="N13" i="12" s="1"/>
  <c r="M13" i="12"/>
  <c r="V13" i="12"/>
  <c r="V12" i="12"/>
  <c r="M12" i="12"/>
  <c r="L12" i="12"/>
  <c r="N12" i="12" s="1"/>
  <c r="L11" i="12"/>
  <c r="M11" i="12"/>
  <c r="N11" i="12"/>
  <c r="V11" i="12"/>
  <c r="M10" i="12"/>
  <c r="L10" i="12"/>
  <c r="N10" i="12" s="1"/>
  <c r="V10" i="12"/>
  <c r="L9" i="12"/>
  <c r="M9" i="12"/>
  <c r="N9" i="12"/>
  <c r="V9" i="12"/>
  <c r="V8" i="12"/>
  <c r="M8" i="12"/>
  <c r="L8" i="12"/>
  <c r="N8" i="12" s="1"/>
  <c r="M7" i="12"/>
  <c r="L7" i="12"/>
  <c r="N7" i="12" s="1"/>
  <c r="V7" i="12"/>
  <c r="V6" i="12"/>
  <c r="X6" i="12"/>
  <c r="M6" i="12"/>
  <c r="L6" i="12"/>
  <c r="N6" i="12" s="1"/>
  <c r="W6" i="12"/>
  <c r="L1473" i="11"/>
  <c r="M1473" i="11"/>
  <c r="N1473" i="11"/>
  <c r="M1472" i="11"/>
  <c r="L1472" i="11"/>
  <c r="N1472" i="11"/>
  <c r="W1472" i="11"/>
  <c r="Q1472" i="11"/>
  <c r="X1472" i="11"/>
  <c r="V1472" i="11"/>
  <c r="O1472" i="11"/>
  <c r="P1472" i="11" s="1"/>
  <c r="M1471" i="11"/>
  <c r="L1471" i="11"/>
  <c r="N1471" i="11" s="1"/>
  <c r="X1471" i="11"/>
  <c r="W1471" i="11"/>
  <c r="Q1471" i="11"/>
  <c r="O1471" i="11"/>
  <c r="P1471" i="11" s="1"/>
  <c r="V1471" i="11"/>
  <c r="M1470" i="11"/>
  <c r="L1470" i="11"/>
  <c r="N1470" i="11" s="1"/>
  <c r="X1470" i="11"/>
  <c r="O1470" i="11"/>
  <c r="P1470" i="11" s="1"/>
  <c r="Q1470" i="11"/>
  <c r="V1470" i="11"/>
  <c r="W1470" i="11"/>
  <c r="M1469" i="11"/>
  <c r="L1469" i="11"/>
  <c r="N1469" i="11" s="1"/>
  <c r="L1468" i="11"/>
  <c r="N1468" i="11" s="1"/>
  <c r="M1468" i="11"/>
  <c r="L1467" i="11"/>
  <c r="N1467" i="11" s="1"/>
  <c r="M1467" i="11"/>
  <c r="Q1467" i="11"/>
  <c r="O1467" i="11"/>
  <c r="P1467" i="11" s="1"/>
  <c r="W1467" i="11"/>
  <c r="X1467" i="11"/>
  <c r="V1467" i="11"/>
  <c r="M1466" i="11"/>
  <c r="L1466" i="11"/>
  <c r="N1466" i="11" s="1"/>
  <c r="L1465" i="11"/>
  <c r="N1465" i="11" s="1"/>
  <c r="M1465" i="11"/>
  <c r="M1464" i="11"/>
  <c r="L1464" i="11"/>
  <c r="N1464" i="11" s="1"/>
  <c r="L1463" i="11"/>
  <c r="N1463" i="11" s="1"/>
  <c r="M1463" i="11"/>
  <c r="L1462" i="11"/>
  <c r="N1462" i="11" s="1"/>
  <c r="M1462" i="11"/>
  <c r="L1461" i="11"/>
  <c r="N1461" i="11" s="1"/>
  <c r="M1461" i="11"/>
  <c r="M1460" i="11"/>
  <c r="L1460" i="11"/>
  <c r="N1460" i="11" s="1"/>
  <c r="L1459" i="11"/>
  <c r="N1459" i="11" s="1"/>
  <c r="M1459" i="11"/>
  <c r="L1458" i="11"/>
  <c r="N1458" i="11" s="1"/>
  <c r="M1458" i="11"/>
  <c r="L1457" i="11"/>
  <c r="N1457" i="11" s="1"/>
  <c r="M1457" i="11"/>
  <c r="L1456" i="11"/>
  <c r="N1456" i="11" s="1"/>
  <c r="M1456" i="11"/>
  <c r="L1455" i="11"/>
  <c r="N1455" i="11" s="1"/>
  <c r="M1455" i="11"/>
  <c r="L1454" i="11"/>
  <c r="N1454" i="11" s="1"/>
  <c r="M1454" i="11"/>
  <c r="L1453" i="11"/>
  <c r="N1453" i="11" s="1"/>
  <c r="M1453" i="11"/>
  <c r="L1452" i="11"/>
  <c r="N1452" i="11" s="1"/>
  <c r="M1452" i="11"/>
  <c r="L1451" i="11"/>
  <c r="N1451" i="11" s="1"/>
  <c r="M1451" i="11"/>
  <c r="M1450" i="11"/>
  <c r="L1450" i="11"/>
  <c r="N1450" i="11" s="1"/>
  <c r="L1449" i="11"/>
  <c r="N1449" i="11" s="1"/>
  <c r="M1449" i="11"/>
  <c r="M1448" i="11"/>
  <c r="L1448" i="11"/>
  <c r="N1448" i="11" s="1"/>
  <c r="M1447" i="11"/>
  <c r="L1447" i="11"/>
  <c r="N1447" i="11" s="1"/>
  <c r="L1446" i="11"/>
  <c r="N1446" i="11" s="1"/>
  <c r="M1446" i="11"/>
  <c r="L1445" i="11"/>
  <c r="N1445" i="11" s="1"/>
  <c r="M1445" i="11"/>
  <c r="L1444" i="11"/>
  <c r="N1444" i="11" s="1"/>
  <c r="M1444" i="11"/>
  <c r="M1443" i="11"/>
  <c r="L1443" i="11"/>
  <c r="N1443" i="11" s="1"/>
  <c r="L1442" i="11"/>
  <c r="N1442" i="11"/>
  <c r="M1442" i="11"/>
  <c r="M1441" i="11"/>
  <c r="L1441" i="11"/>
  <c r="N1441" i="11" s="1"/>
  <c r="L1440" i="11"/>
  <c r="N1440" i="11" s="1"/>
  <c r="M1440" i="11"/>
  <c r="L1439" i="11"/>
  <c r="N1439" i="11" s="1"/>
  <c r="M1439" i="11"/>
  <c r="L1438" i="11"/>
  <c r="N1438" i="11" s="1"/>
  <c r="M1438" i="11"/>
  <c r="M1437" i="11"/>
  <c r="L1437" i="11"/>
  <c r="N1437" i="11" s="1"/>
  <c r="L1436" i="11"/>
  <c r="N1436" i="11" s="1"/>
  <c r="M1436" i="11"/>
  <c r="M1435" i="11"/>
  <c r="L1435" i="11"/>
  <c r="N1435" i="11" s="1"/>
  <c r="L1434" i="11"/>
  <c r="N1434" i="11" s="1"/>
  <c r="M1434" i="11"/>
  <c r="M1433" i="11"/>
  <c r="L1433" i="11"/>
  <c r="N1433" i="11" s="1"/>
  <c r="M1432" i="11"/>
  <c r="L1432" i="11"/>
  <c r="N1432" i="11" s="1"/>
  <c r="M1431" i="11"/>
  <c r="L1431" i="11"/>
  <c r="N1431" i="11" s="1"/>
  <c r="M1430" i="11"/>
  <c r="L1430" i="11"/>
  <c r="N1430" i="11" s="1"/>
  <c r="L1429" i="11"/>
  <c r="N1429" i="11" s="1"/>
  <c r="M1429" i="11"/>
  <c r="L1428" i="11"/>
  <c r="N1428" i="11" s="1"/>
  <c r="M1428" i="11"/>
  <c r="L1427" i="11"/>
  <c r="N1427" i="11" s="1"/>
  <c r="M1427" i="11"/>
  <c r="L1426" i="11"/>
  <c r="N1426" i="11" s="1"/>
  <c r="M1426" i="11"/>
  <c r="M1425" i="11"/>
  <c r="L1425" i="11"/>
  <c r="N1425" i="11" s="1"/>
  <c r="L1424" i="11"/>
  <c r="N1424" i="11" s="1"/>
  <c r="M1424" i="11"/>
  <c r="L1423" i="11"/>
  <c r="N1423" i="11" s="1"/>
  <c r="M1423" i="11"/>
  <c r="L1422" i="11"/>
  <c r="N1422" i="11" s="1"/>
  <c r="M1422" i="11"/>
  <c r="M1421" i="11"/>
  <c r="L1421" i="11"/>
  <c r="N1421" i="11" s="1"/>
  <c r="M1420" i="11"/>
  <c r="L1420" i="11"/>
  <c r="N1420" i="11" s="1"/>
  <c r="M1419" i="11"/>
  <c r="L1419" i="11"/>
  <c r="N1419" i="11" s="1"/>
  <c r="M1418" i="11"/>
  <c r="L1418" i="11"/>
  <c r="N1418" i="11" s="1"/>
  <c r="L1417" i="11"/>
  <c r="N1417" i="11" s="1"/>
  <c r="M1417" i="11"/>
  <c r="L1416" i="11"/>
  <c r="N1416" i="11" s="1"/>
  <c r="M1416" i="11"/>
  <c r="L1415" i="11"/>
  <c r="N1415" i="11" s="1"/>
  <c r="M1415" i="11"/>
  <c r="M1414" i="11"/>
  <c r="L1414" i="11"/>
  <c r="N1414" i="11" s="1"/>
  <c r="M1413" i="11"/>
  <c r="L1413" i="11"/>
  <c r="N1413" i="11" s="1"/>
  <c r="M1412" i="11"/>
  <c r="L1412" i="11"/>
  <c r="N1412" i="11" s="1"/>
  <c r="M1269" i="11"/>
  <c r="L1269" i="11"/>
  <c r="N1269" i="11" s="1"/>
  <c r="L1268" i="11"/>
  <c r="N1268" i="11" s="1"/>
  <c r="M1268" i="11"/>
  <c r="L1267" i="11"/>
  <c r="M1267" i="11"/>
  <c r="N1267" i="11"/>
  <c r="L1266" i="11"/>
  <c r="N1266" i="11" s="1"/>
  <c r="M1266" i="11"/>
  <c r="L1265" i="11"/>
  <c r="N1265" i="11" s="1"/>
  <c r="M1265" i="11"/>
  <c r="M1264" i="11"/>
  <c r="L1264" i="11"/>
  <c r="N1264" i="11" s="1"/>
  <c r="L1263" i="11"/>
  <c r="N1263" i="11" s="1"/>
  <c r="M1263" i="11"/>
  <c r="M1262" i="11"/>
  <c r="L1262" i="11"/>
  <c r="N1262" i="11" s="1"/>
  <c r="L1261" i="11"/>
  <c r="N1261" i="11" s="1"/>
  <c r="M1261" i="11"/>
  <c r="M1260" i="11"/>
  <c r="L1260" i="11"/>
  <c r="N1260" i="11" s="1"/>
  <c r="L1259" i="11"/>
  <c r="N1259" i="11" s="1"/>
  <c r="M1259" i="11"/>
  <c r="M1258" i="11"/>
  <c r="L1258" i="11"/>
  <c r="N1258" i="11" s="1"/>
  <c r="M1257" i="11"/>
  <c r="L1257" i="11"/>
  <c r="N1257" i="11" s="1"/>
  <c r="L1256" i="11"/>
  <c r="N1256" i="11" s="1"/>
  <c r="M1256" i="11"/>
  <c r="L1255" i="11"/>
  <c r="N1255" i="11" s="1"/>
  <c r="M1255" i="11"/>
  <c r="L1254" i="11"/>
  <c r="N1254" i="11" s="1"/>
  <c r="M1254" i="11"/>
  <c r="L1253" i="11"/>
  <c r="M1253" i="11"/>
  <c r="N1253" i="11"/>
  <c r="M1252" i="11"/>
  <c r="L1252" i="11"/>
  <c r="N1252" i="11" s="1"/>
  <c r="L1251" i="11"/>
  <c r="N1251" i="11" s="1"/>
  <c r="M1251" i="11"/>
  <c r="L1250" i="11"/>
  <c r="N1250" i="11" s="1"/>
  <c r="M1250" i="11"/>
  <c r="W1250" i="11"/>
  <c r="O1250" i="11"/>
  <c r="P1250" i="11" s="1"/>
  <c r="Q1250" i="11"/>
  <c r="V1250" i="11"/>
  <c r="X1250" i="11"/>
  <c r="M1249" i="11"/>
  <c r="L1249" i="11"/>
  <c r="N1249" i="11" s="1"/>
  <c r="M1248" i="11"/>
  <c r="L1248" i="11"/>
  <c r="N1248" i="11" s="1"/>
  <c r="L1247" i="11"/>
  <c r="N1247" i="11" s="1"/>
  <c r="M1247" i="11"/>
  <c r="M1246" i="11"/>
  <c r="L1246" i="11"/>
  <c r="N1246" i="11" s="1"/>
  <c r="O1246" i="11"/>
  <c r="P1246" i="11" s="1"/>
  <c r="V1246" i="11"/>
  <c r="Q1246" i="11"/>
  <c r="W1246" i="11"/>
  <c r="X1246" i="11"/>
  <c r="M1245" i="11"/>
  <c r="L1245" i="11"/>
  <c r="N1245" i="11" s="1"/>
  <c r="W1245" i="11"/>
  <c r="O1245" i="11"/>
  <c r="P1245" i="11" s="1"/>
  <c r="X1245" i="11"/>
  <c r="Q1245" i="11"/>
  <c r="V1245" i="11"/>
  <c r="L1244" i="11"/>
  <c r="N1244" i="11" s="1"/>
  <c r="M1244" i="11"/>
  <c r="M1243" i="11"/>
  <c r="L1243" i="11"/>
  <c r="N1243" i="11" s="1"/>
  <c r="X1243" i="11"/>
  <c r="V1243" i="11"/>
  <c r="O1243" i="11"/>
  <c r="P1243" i="11" s="1"/>
  <c r="W1243" i="11"/>
  <c r="Q1243" i="11"/>
  <c r="M1242" i="11"/>
  <c r="L1242" i="11"/>
  <c r="N1242" i="11" s="1"/>
  <c r="L1241" i="11"/>
  <c r="N1241" i="11" s="1"/>
  <c r="M1241" i="11"/>
  <c r="M1240" i="11"/>
  <c r="L1240" i="11"/>
  <c r="N1240" i="11" s="1"/>
  <c r="L1239" i="11"/>
  <c r="N1239" i="11" s="1"/>
  <c r="M1239" i="11"/>
  <c r="M1238" i="11"/>
  <c r="L1238" i="11"/>
  <c r="N1238" i="11" s="1"/>
  <c r="L1237" i="11"/>
  <c r="N1237" i="11" s="1"/>
  <c r="M1237" i="11"/>
  <c r="M1236" i="11"/>
  <c r="L1236" i="11"/>
  <c r="N1236" i="11" s="1"/>
  <c r="M1235" i="11"/>
  <c r="L1235" i="11"/>
  <c r="N1235" i="11" s="1"/>
  <c r="M1234" i="11"/>
  <c r="L1234" i="11"/>
  <c r="N1234" i="11" s="1"/>
  <c r="W1234" i="11"/>
  <c r="V1234" i="11"/>
  <c r="X1234" i="11"/>
  <c r="Q1234" i="11"/>
  <c r="O1234" i="11"/>
  <c r="P1234" i="11" s="1"/>
  <c r="M1233" i="11"/>
  <c r="L1233" i="11"/>
  <c r="N1233" i="11" s="1"/>
  <c r="L1232" i="11"/>
  <c r="N1232" i="11" s="1"/>
  <c r="M1232" i="11"/>
  <c r="M1231" i="11"/>
  <c r="L1231" i="11"/>
  <c r="N1231" i="11" s="1"/>
  <c r="M1230" i="11"/>
  <c r="L1230" i="11"/>
  <c r="N1230" i="11" s="1"/>
  <c r="L1229" i="11"/>
  <c r="N1229" i="11" s="1"/>
  <c r="M1229" i="11"/>
  <c r="L1228" i="11"/>
  <c r="N1228" i="11" s="1"/>
  <c r="M1228" i="11"/>
  <c r="M1227" i="11"/>
  <c r="L1227" i="11"/>
  <c r="N1227" i="11" s="1"/>
  <c r="L1226" i="11"/>
  <c r="N1226" i="11" s="1"/>
  <c r="M1226" i="11"/>
  <c r="L1225" i="11"/>
  <c r="N1225" i="11" s="1"/>
  <c r="M1225" i="11"/>
  <c r="L1224" i="11"/>
  <c r="N1224" i="11" s="1"/>
  <c r="M1224" i="11"/>
  <c r="L1223" i="11"/>
  <c r="N1223" i="11" s="1"/>
  <c r="M1223" i="11"/>
  <c r="L1222" i="11"/>
  <c r="N1222" i="11" s="1"/>
  <c r="M1222" i="11"/>
  <c r="M1220" i="11"/>
  <c r="L1220" i="11"/>
  <c r="N1220" i="11" s="1"/>
  <c r="M1219" i="11"/>
  <c r="L1219" i="11"/>
  <c r="L1218" i="11"/>
  <c r="N1218" i="11" s="1"/>
  <c r="M1218" i="11"/>
  <c r="L1217" i="11"/>
  <c r="N1217" i="11" s="1"/>
  <c r="M1217" i="11"/>
  <c r="W1217" i="11"/>
  <c r="V1217" i="11"/>
  <c r="Q1217" i="11"/>
  <c r="X1217" i="11"/>
  <c r="O1217" i="11"/>
  <c r="P1217" i="11" s="1"/>
  <c r="L1216" i="11"/>
  <c r="N1216" i="11" s="1"/>
  <c r="M1216" i="11"/>
  <c r="M1215" i="11"/>
  <c r="L1215" i="11"/>
  <c r="N1215" i="11" s="1"/>
  <c r="O1215" i="11"/>
  <c r="P1215" i="11" s="1"/>
  <c r="W1215" i="11"/>
  <c r="V1215" i="11"/>
  <c r="X1215" i="11"/>
  <c r="Q1215" i="11"/>
  <c r="M1214" i="11"/>
  <c r="L1214" i="11"/>
  <c r="N1214" i="11" s="1"/>
  <c r="W1214" i="11"/>
  <c r="V1214" i="11"/>
  <c r="O1214" i="11"/>
  <c r="P1214" i="11" s="1"/>
  <c r="X1214" i="11"/>
  <c r="Q1214" i="11"/>
  <c r="L1213" i="11"/>
  <c r="N1213" i="11" s="1"/>
  <c r="M1213" i="11"/>
  <c r="L1212" i="11"/>
  <c r="M1212" i="11"/>
  <c r="N1212" i="11"/>
  <c r="L1211" i="11"/>
  <c r="N1211" i="11" s="1"/>
  <c r="M1211" i="11"/>
  <c r="V1211" i="11"/>
  <c r="W1211" i="11"/>
  <c r="X1211" i="11"/>
  <c r="O1211" i="11"/>
  <c r="P1211" i="11" s="1"/>
  <c r="Q1211" i="11"/>
  <c r="M1210" i="11"/>
  <c r="L1210" i="11"/>
  <c r="N1210" i="11" s="1"/>
  <c r="M1209" i="11"/>
  <c r="L1209" i="11"/>
  <c r="N1209" i="11" s="1"/>
  <c r="M1208" i="11"/>
  <c r="L1208" i="11"/>
  <c r="N1208" i="11" s="1"/>
  <c r="V1208" i="11"/>
  <c r="O1208" i="11"/>
  <c r="P1208" i="11" s="1"/>
  <c r="W1208" i="11"/>
  <c r="Q1208" i="11"/>
  <c r="X1208" i="11"/>
  <c r="M1207" i="11"/>
  <c r="L1207" i="11"/>
  <c r="N1207" i="11" s="1"/>
  <c r="L1206" i="11"/>
  <c r="N1206" i="11" s="1"/>
  <c r="M1206" i="11"/>
  <c r="M1205" i="11"/>
  <c r="L1205" i="11"/>
  <c r="N1205" i="11" s="1"/>
  <c r="L1204" i="11"/>
  <c r="N1204" i="11" s="1"/>
  <c r="M1204" i="11"/>
  <c r="M1203" i="11"/>
  <c r="L1203" i="11"/>
  <c r="N1203" i="11" s="1"/>
  <c r="L1202" i="11"/>
  <c r="N1202" i="11" s="1"/>
  <c r="M1202" i="11"/>
  <c r="L1201" i="11"/>
  <c r="N1201" i="11" s="1"/>
  <c r="M1201" i="11"/>
  <c r="M1200" i="11"/>
  <c r="L1200" i="11"/>
  <c r="N1200" i="11" s="1"/>
  <c r="M1199" i="11"/>
  <c r="L1199" i="11"/>
  <c r="N1199" i="11" s="1"/>
  <c r="M1198" i="11"/>
  <c r="L1198" i="11"/>
  <c r="N1198" i="11" s="1"/>
  <c r="M1197" i="11"/>
  <c r="L1197" i="11"/>
  <c r="N1197" i="11" s="1"/>
  <c r="M1196" i="11"/>
  <c r="L1196" i="11"/>
  <c r="N1196" i="11" s="1"/>
  <c r="L1195" i="11"/>
  <c r="N1195" i="11" s="1"/>
  <c r="M1195" i="11"/>
  <c r="L1194" i="11"/>
  <c r="M1194" i="11"/>
  <c r="N1194" i="11"/>
  <c r="L1193" i="11"/>
  <c r="N1193" i="11" s="1"/>
  <c r="M1193" i="11"/>
  <c r="M1192" i="11"/>
  <c r="L1192" i="11"/>
  <c r="N1192" i="11" s="1"/>
  <c r="M1191" i="11"/>
  <c r="L1191" i="11"/>
  <c r="N1191" i="11" s="1"/>
  <c r="M1190" i="11"/>
  <c r="L1190" i="11"/>
  <c r="N1190" i="11" s="1"/>
  <c r="M1189" i="11"/>
  <c r="L1189" i="11"/>
  <c r="N1189" i="11" s="1"/>
  <c r="L1188" i="11"/>
  <c r="N1188" i="11" s="1"/>
  <c r="M1188" i="11"/>
  <c r="M1187" i="11"/>
  <c r="L1187" i="11"/>
  <c r="N1187" i="11" s="1"/>
  <c r="W1187" i="11"/>
  <c r="X1187" i="11"/>
  <c r="V1187" i="11"/>
  <c r="O1187" i="11"/>
  <c r="P1187" i="11" s="1"/>
  <c r="Q1187" i="11"/>
  <c r="L1186" i="11"/>
  <c r="N1186" i="11" s="1"/>
  <c r="M1186" i="11"/>
  <c r="L1185" i="11"/>
  <c r="N1185" i="11" s="1"/>
  <c r="M1185" i="11"/>
  <c r="L1184" i="11"/>
  <c r="M1184" i="11"/>
  <c r="N1184" i="11"/>
  <c r="L1183" i="11"/>
  <c r="N1183" i="11" s="1"/>
  <c r="M1183" i="11"/>
  <c r="M1182" i="11"/>
  <c r="L1182" i="11"/>
  <c r="N1182" i="11" s="1"/>
  <c r="L1181" i="11"/>
  <c r="N1181" i="11" s="1"/>
  <c r="M1181" i="11"/>
  <c r="M1180" i="11"/>
  <c r="L1180" i="11"/>
  <c r="N1180" i="11" s="1"/>
  <c r="L1179" i="11"/>
  <c r="N1179" i="11" s="1"/>
  <c r="M1179" i="11"/>
  <c r="M1178" i="11"/>
  <c r="L1178" i="11"/>
  <c r="N1178" i="11" s="1"/>
  <c r="M1177" i="11"/>
  <c r="L1177" i="11"/>
  <c r="N1177" i="11" s="1"/>
  <c r="L1176" i="11"/>
  <c r="N1176" i="11" s="1"/>
  <c r="M1176" i="11"/>
  <c r="M1175" i="11"/>
  <c r="L1175" i="11"/>
  <c r="N1175" i="11" s="1"/>
  <c r="L1174" i="11"/>
  <c r="N1174" i="11" s="1"/>
  <c r="M1174" i="11"/>
  <c r="L1173" i="11"/>
  <c r="N1173" i="11" s="1"/>
  <c r="M1173" i="11"/>
  <c r="L1172" i="11"/>
  <c r="N1172" i="11" s="1"/>
  <c r="M1172" i="11"/>
  <c r="M1171" i="11"/>
  <c r="L1171" i="11"/>
  <c r="N1171" i="11" s="1"/>
  <c r="M1170" i="11"/>
  <c r="L1170" i="11"/>
  <c r="N1170" i="11" s="1"/>
  <c r="L1169" i="11"/>
  <c r="M1169" i="11"/>
  <c r="N1169" i="11"/>
  <c r="M1168" i="11"/>
  <c r="L1168" i="11"/>
  <c r="N1168" i="11" s="1"/>
  <c r="M1167" i="11"/>
  <c r="L1167" i="11"/>
  <c r="N1167" i="11" s="1"/>
  <c r="M1166" i="11"/>
  <c r="L1166" i="11"/>
  <c r="N1166" i="11" s="1"/>
  <c r="M1165" i="11"/>
  <c r="L1165" i="11"/>
  <c r="N1165" i="11" s="1"/>
  <c r="M1164" i="11"/>
  <c r="L1164" i="11"/>
  <c r="N1164" i="11" s="1"/>
  <c r="M1163" i="11"/>
  <c r="L1163" i="11"/>
  <c r="N1163" i="11" s="1"/>
  <c r="M1162" i="11"/>
  <c r="L1162" i="11"/>
  <c r="N1162" i="11" s="1"/>
  <c r="L1161" i="11"/>
  <c r="M1161" i="11"/>
  <c r="N1161" i="11"/>
  <c r="M1160" i="11"/>
  <c r="L1160" i="11"/>
  <c r="N1160" i="11" s="1"/>
  <c r="M1159" i="11"/>
  <c r="L1159" i="11"/>
  <c r="N1159" i="11" s="1"/>
  <c r="L1158" i="11"/>
  <c r="M1158" i="11"/>
  <c r="N1158" i="11"/>
  <c r="M1157" i="11"/>
  <c r="L1157" i="11"/>
  <c r="N1157" i="11" s="1"/>
  <c r="M1156" i="11"/>
  <c r="L1156" i="11"/>
  <c r="N1156" i="11" s="1"/>
  <c r="L1155" i="11"/>
  <c r="N1155" i="11" s="1"/>
  <c r="M1155" i="11"/>
  <c r="L1154" i="11"/>
  <c r="N1154" i="11" s="1"/>
  <c r="M1154" i="11"/>
  <c r="L1153" i="11"/>
  <c r="N1153" i="11" s="1"/>
  <c r="M1153" i="11"/>
  <c r="L1152" i="11"/>
  <c r="N1152" i="11" s="1"/>
  <c r="M1152" i="11"/>
  <c r="M1151" i="11"/>
  <c r="L1151" i="11"/>
  <c r="N1151" i="11" s="1"/>
  <c r="L1150" i="11"/>
  <c r="M1150" i="11"/>
  <c r="N1150" i="11"/>
  <c r="L1149" i="11"/>
  <c r="N1149" i="11" s="1"/>
  <c r="M1149" i="11"/>
  <c r="M1148" i="11"/>
  <c r="L1148" i="11"/>
  <c r="N1148" i="11" s="1"/>
  <c r="L1147" i="11"/>
  <c r="N1147" i="11" s="1"/>
  <c r="M1147" i="11"/>
  <c r="M1146" i="11"/>
  <c r="L1146" i="11"/>
  <c r="N1146" i="11" s="1"/>
  <c r="L1145" i="11"/>
  <c r="M1145" i="11"/>
  <c r="N1145" i="11"/>
  <c r="M1144" i="11"/>
  <c r="L1144" i="11"/>
  <c r="N1144" i="11" s="1"/>
  <c r="M1143" i="11"/>
  <c r="L1143" i="11"/>
  <c r="N1143" i="11" s="1"/>
  <c r="L1142" i="11"/>
  <c r="N1142" i="11" s="1"/>
  <c r="M1142" i="11"/>
  <c r="L1141" i="11"/>
  <c r="N1141" i="11" s="1"/>
  <c r="M1141" i="11"/>
  <c r="L1140" i="11"/>
  <c r="N1140" i="11" s="1"/>
  <c r="M1140" i="11"/>
  <c r="L1139" i="11"/>
  <c r="M1139" i="11"/>
  <c r="N1139" i="11"/>
  <c r="L1138" i="11"/>
  <c r="N1138" i="11" s="1"/>
  <c r="M1138" i="11"/>
  <c r="M1137" i="11"/>
  <c r="L1137" i="11"/>
  <c r="N1137" i="11" s="1"/>
  <c r="M1136" i="11"/>
  <c r="L1136" i="11"/>
  <c r="N1136" i="11" s="1"/>
  <c r="M1135" i="11"/>
  <c r="L1135" i="11"/>
  <c r="N1135" i="11" s="1"/>
  <c r="M1134" i="11"/>
  <c r="L1134" i="11"/>
  <c r="N1134" i="11" s="1"/>
  <c r="M1133" i="11"/>
  <c r="L1133" i="11"/>
  <c r="N1133" i="11" s="1"/>
  <c r="L1132" i="11"/>
  <c r="N1132" i="11" s="1"/>
  <c r="M1132" i="11"/>
  <c r="M1131" i="11"/>
  <c r="L1131" i="11"/>
  <c r="N1131" i="11" s="1"/>
  <c r="L1130" i="11"/>
  <c r="N1130" i="11" s="1"/>
  <c r="M1130" i="11"/>
  <c r="L1129" i="11"/>
  <c r="N1129" i="11" s="1"/>
  <c r="M1129" i="11"/>
  <c r="M1128" i="11"/>
  <c r="L1128" i="11"/>
  <c r="N1128" i="11" s="1"/>
  <c r="L1127" i="11"/>
  <c r="N1127" i="11" s="1"/>
  <c r="M1127" i="11"/>
  <c r="M1126" i="11"/>
  <c r="L1126" i="11"/>
  <c r="N1126" i="11" s="1"/>
  <c r="L1125" i="11"/>
  <c r="N1125" i="11" s="1"/>
  <c r="M1125" i="11"/>
  <c r="M1124" i="11"/>
  <c r="L1124" i="11"/>
  <c r="N1124" i="11" s="1"/>
  <c r="M1123" i="11"/>
  <c r="L1123" i="11"/>
  <c r="N1123" i="11" s="1"/>
  <c r="L1122" i="11"/>
  <c r="N1122" i="11" s="1"/>
  <c r="M1122" i="11"/>
  <c r="M1121" i="11"/>
  <c r="L1121" i="11"/>
  <c r="N1121" i="11" s="1"/>
  <c r="M1120" i="11"/>
  <c r="L1120" i="11"/>
  <c r="N1120" i="11" s="1"/>
  <c r="L1119" i="11"/>
  <c r="N1119" i="11" s="1"/>
  <c r="M1119" i="11"/>
  <c r="M1118" i="11"/>
  <c r="L1118" i="11"/>
  <c r="N1118" i="11" s="1"/>
  <c r="M1117" i="11"/>
  <c r="L1117" i="11"/>
  <c r="N1117" i="11" s="1"/>
  <c r="M1116" i="11"/>
  <c r="L1116" i="11"/>
  <c r="N1116" i="11" s="1"/>
  <c r="M1115" i="11"/>
  <c r="L1115" i="11"/>
  <c r="N1115" i="11" s="1"/>
  <c r="M1114" i="11"/>
  <c r="L1114" i="11"/>
  <c r="N1114" i="11" s="1"/>
  <c r="L1113" i="11"/>
  <c r="N1113" i="11" s="1"/>
  <c r="M1113" i="11"/>
  <c r="M1112" i="11"/>
  <c r="L1112" i="11"/>
  <c r="N1112" i="11" s="1"/>
  <c r="L1111" i="11"/>
  <c r="N1111" i="11" s="1"/>
  <c r="M1111" i="11"/>
  <c r="M1110" i="11"/>
  <c r="L1110" i="11"/>
  <c r="N1110" i="11" s="1"/>
  <c r="M1109" i="11"/>
  <c r="L1109" i="11"/>
  <c r="N1109" i="11" s="1"/>
  <c r="M1108" i="11"/>
  <c r="L1108" i="11"/>
  <c r="N1108" i="11" s="1"/>
  <c r="Q1108" i="11"/>
  <c r="W1108" i="11"/>
  <c r="V1108" i="11"/>
  <c r="X1108" i="11"/>
  <c r="O1108" i="11"/>
  <c r="P1108" i="11" s="1"/>
  <c r="N1107" i="11"/>
  <c r="M1107" i="11"/>
  <c r="L1106" i="11"/>
  <c r="N1106" i="11" s="1"/>
  <c r="M1106" i="11"/>
  <c r="L1105" i="11"/>
  <c r="N1105" i="11" s="1"/>
  <c r="M1105" i="11"/>
  <c r="W1105" i="11"/>
  <c r="O1105" i="11"/>
  <c r="P1105" i="11" s="1"/>
  <c r="Q1105" i="11"/>
  <c r="V1105" i="11"/>
  <c r="X1105" i="11"/>
  <c r="L1104" i="11"/>
  <c r="N1104" i="11" s="1"/>
  <c r="M1104" i="11"/>
  <c r="X1104" i="11"/>
  <c r="W1104" i="11"/>
  <c r="V1104" i="11"/>
  <c r="O1104" i="11"/>
  <c r="P1104" i="11" s="1"/>
  <c r="Q1104" i="11"/>
  <c r="L1103" i="11"/>
  <c r="N1103" i="11" s="1"/>
  <c r="M1103" i="11"/>
  <c r="V1103" i="11"/>
  <c r="X1103" i="11"/>
  <c r="Q1103" i="11"/>
  <c r="O1103" i="11"/>
  <c r="P1103" i="11" s="1"/>
  <c r="W1103" i="11"/>
  <c r="M1102" i="11"/>
  <c r="L1102" i="11"/>
  <c r="N1102" i="11" s="1"/>
  <c r="M1101" i="11"/>
  <c r="L1101" i="11"/>
  <c r="N1101" i="11" s="1"/>
  <c r="M1100" i="11"/>
  <c r="L1100" i="11"/>
  <c r="N1100" i="11" s="1"/>
  <c r="X1100" i="11"/>
  <c r="V1100" i="11"/>
  <c r="Q1100" i="11"/>
  <c r="O1100" i="11"/>
  <c r="P1100" i="11" s="1"/>
  <c r="W1100" i="11"/>
  <c r="M1099" i="11"/>
  <c r="L1099" i="11"/>
  <c r="N1099" i="11" s="1"/>
  <c r="L1098" i="11"/>
  <c r="N1098" i="11" s="1"/>
  <c r="M1098" i="11"/>
  <c r="M1097" i="11"/>
  <c r="L1097" i="11"/>
  <c r="N1097" i="11" s="1"/>
  <c r="M1096" i="11"/>
  <c r="L1096" i="11"/>
  <c r="N1096" i="11" s="1"/>
  <c r="M1095" i="11"/>
  <c r="L1095" i="11"/>
  <c r="N1095" i="11" s="1"/>
  <c r="M1094" i="11"/>
  <c r="L1094" i="11"/>
  <c r="N1094" i="11" s="1"/>
  <c r="L1093" i="11"/>
  <c r="N1093" i="11" s="1"/>
  <c r="M1093" i="11"/>
  <c r="L1092" i="11"/>
  <c r="N1092" i="11" s="1"/>
  <c r="M1092" i="11"/>
  <c r="L1091" i="11"/>
  <c r="N1091" i="11" s="1"/>
  <c r="M1091" i="11"/>
  <c r="M1090" i="11"/>
  <c r="L1090" i="11"/>
  <c r="N1090" i="11" s="1"/>
  <c r="L1089" i="11"/>
  <c r="N1089" i="11" s="1"/>
  <c r="M1089" i="11"/>
  <c r="L1088" i="11"/>
  <c r="N1088" i="11" s="1"/>
  <c r="M1088" i="11"/>
  <c r="M1087" i="11"/>
  <c r="L1087" i="11"/>
  <c r="N1087" i="11" s="1"/>
  <c r="M1086" i="11"/>
  <c r="L1086" i="11"/>
  <c r="N1086" i="11" s="1"/>
  <c r="L1085" i="11"/>
  <c r="N1085" i="11" s="1"/>
  <c r="M1085" i="11"/>
  <c r="L1084" i="11"/>
  <c r="N1084" i="11" s="1"/>
  <c r="M1084" i="11"/>
  <c r="M1083" i="11"/>
  <c r="L1083" i="11"/>
  <c r="N1083" i="11" s="1"/>
  <c r="M1082" i="11"/>
  <c r="L1082" i="11"/>
  <c r="N1082" i="11" s="1"/>
  <c r="M1081" i="11"/>
  <c r="L1081" i="11"/>
  <c r="N1081" i="11" s="1"/>
  <c r="M1080" i="11"/>
  <c r="L1080" i="11"/>
  <c r="N1080" i="11" s="1"/>
  <c r="M1079" i="11"/>
  <c r="L1079" i="11"/>
  <c r="N1079" i="11" s="1"/>
  <c r="L1078" i="11"/>
  <c r="N1078" i="11" s="1"/>
  <c r="M1078" i="11"/>
  <c r="M1077" i="11"/>
  <c r="L1077" i="11"/>
  <c r="N1077" i="11" s="1"/>
  <c r="L1076" i="11"/>
  <c r="N1076" i="11" s="1"/>
  <c r="M1076" i="11"/>
  <c r="L1075" i="11"/>
  <c r="N1075" i="11" s="1"/>
  <c r="M1075" i="11"/>
  <c r="M1074" i="11"/>
  <c r="L1074" i="11"/>
  <c r="N1074" i="11" s="1"/>
  <c r="L1073" i="11"/>
  <c r="M1073" i="11"/>
  <c r="N1073" i="11"/>
  <c r="M1072" i="11"/>
  <c r="L1072" i="11"/>
  <c r="N1072" i="11" s="1"/>
  <c r="M1071" i="11"/>
  <c r="L1071" i="11"/>
  <c r="N1071" i="11" s="1"/>
  <c r="L1070" i="11"/>
  <c r="N1070" i="11" s="1"/>
  <c r="M1070" i="11"/>
  <c r="M1069" i="11"/>
  <c r="L1069" i="11"/>
  <c r="N1069" i="11" s="1"/>
  <c r="M1068" i="11"/>
  <c r="L1068" i="11"/>
  <c r="N1068" i="11" s="1"/>
  <c r="L1067" i="11"/>
  <c r="N1067" i="11" s="1"/>
  <c r="M1067" i="11"/>
  <c r="L1066" i="11"/>
  <c r="N1066" i="11" s="1"/>
  <c r="M1066" i="11"/>
  <c r="M1065" i="11"/>
  <c r="L1065" i="11"/>
  <c r="N1065" i="11" s="1"/>
  <c r="M1064" i="11"/>
  <c r="L1064" i="11"/>
  <c r="N1064" i="11" s="1"/>
  <c r="M1063" i="11"/>
  <c r="L1063" i="11"/>
  <c r="N1063" i="11" s="1"/>
  <c r="M1062" i="11"/>
  <c r="L1062" i="11"/>
  <c r="N1062" i="11" s="1"/>
  <c r="M1061" i="11"/>
  <c r="L1061" i="11"/>
  <c r="N1061" i="11" s="1"/>
  <c r="L1060" i="11"/>
  <c r="N1060" i="11" s="1"/>
  <c r="M1060" i="11"/>
  <c r="L1059" i="11"/>
  <c r="N1059" i="11" s="1"/>
  <c r="M1059" i="11"/>
  <c r="L1058" i="11"/>
  <c r="N1058" i="11" s="1"/>
  <c r="M1058" i="11"/>
  <c r="M1057" i="11"/>
  <c r="L1057" i="11"/>
  <c r="N1057" i="11" s="1"/>
  <c r="M1056" i="11"/>
  <c r="L1056" i="11"/>
  <c r="N1056" i="11" s="1"/>
  <c r="L1055" i="11"/>
  <c r="N1055" i="11" s="1"/>
  <c r="M1055" i="11"/>
  <c r="L1054" i="11"/>
  <c r="N1054" i="11" s="1"/>
  <c r="M1054" i="11"/>
  <c r="L1053" i="11"/>
  <c r="N1053" i="11" s="1"/>
  <c r="M1053" i="11"/>
  <c r="M1052" i="11"/>
  <c r="L1052" i="11"/>
  <c r="N1052" i="11" s="1"/>
  <c r="M1051" i="11"/>
  <c r="L1051" i="11"/>
  <c r="N1051" i="11" s="1"/>
  <c r="L1050" i="11"/>
  <c r="N1050" i="11" s="1"/>
  <c r="M1050" i="11"/>
  <c r="L1049" i="11"/>
  <c r="N1049" i="11" s="1"/>
  <c r="M1049" i="11"/>
  <c r="L1048" i="11"/>
  <c r="N1048" i="11" s="1"/>
  <c r="M1048" i="11"/>
  <c r="M1047" i="11"/>
  <c r="L1047" i="11"/>
  <c r="N1047" i="11" s="1"/>
  <c r="L1046" i="11"/>
  <c r="N1046" i="11" s="1"/>
  <c r="M1046" i="11"/>
  <c r="L1045" i="11"/>
  <c r="N1045" i="11" s="1"/>
  <c r="M1045" i="11"/>
  <c r="M1044" i="11"/>
  <c r="L1044" i="11"/>
  <c r="N1044" i="11" s="1"/>
  <c r="M1043" i="11"/>
  <c r="L1043" i="11"/>
  <c r="N1043" i="11" s="1"/>
  <c r="M1042" i="11"/>
  <c r="L1042" i="11"/>
  <c r="N1042" i="11" s="1"/>
  <c r="M1041" i="11"/>
  <c r="L1041" i="11"/>
  <c r="N1041" i="11" s="1"/>
  <c r="L1040" i="11"/>
  <c r="N1040" i="11" s="1"/>
  <c r="M1040" i="11"/>
  <c r="M1039" i="11"/>
  <c r="L1039" i="11"/>
  <c r="N1039" i="11" s="1"/>
  <c r="M1038" i="11"/>
  <c r="L1038" i="11"/>
  <c r="N1038" i="11" s="1"/>
  <c r="M1037" i="11"/>
  <c r="L1037" i="11"/>
  <c r="N1037" i="11" s="1"/>
  <c r="L1036" i="11"/>
  <c r="N1036" i="11" s="1"/>
  <c r="M1036" i="11"/>
  <c r="M1035" i="11"/>
  <c r="L1035" i="11"/>
  <c r="N1035" i="11" s="1"/>
  <c r="M1034" i="11"/>
  <c r="L1034" i="11"/>
  <c r="N1034" i="11" s="1"/>
  <c r="L1033" i="11"/>
  <c r="N1033" i="11" s="1"/>
  <c r="M1033" i="11"/>
  <c r="L1032" i="11"/>
  <c r="N1032" i="11" s="1"/>
  <c r="M1032" i="11"/>
  <c r="M1031" i="11"/>
  <c r="L1031" i="11"/>
  <c r="N1031" i="11" s="1"/>
  <c r="L1030" i="11"/>
  <c r="N1030" i="11" s="1"/>
  <c r="M1030" i="11"/>
  <c r="M1029" i="11"/>
  <c r="L1029" i="11"/>
  <c r="N1029" i="11" s="1"/>
  <c r="L1028" i="11"/>
  <c r="N1028" i="11" s="1"/>
  <c r="M1028" i="11"/>
  <c r="L1027" i="11"/>
  <c r="N1027" i="11" s="1"/>
  <c r="M1027" i="11"/>
  <c r="M1026" i="11"/>
  <c r="L1026" i="11"/>
  <c r="N1026" i="11" s="1"/>
  <c r="L1025" i="11"/>
  <c r="N1025" i="11" s="1"/>
  <c r="M1025" i="11"/>
  <c r="L1024" i="11"/>
  <c r="N1024" i="11" s="1"/>
  <c r="M1024" i="11"/>
  <c r="L1023" i="11"/>
  <c r="N1023" i="11" s="1"/>
  <c r="M1023" i="11"/>
  <c r="M1022" i="11"/>
  <c r="L1022" i="11"/>
  <c r="N1022" i="11" s="1"/>
  <c r="M1021" i="11"/>
  <c r="L1021" i="11"/>
  <c r="N1021" i="11" s="1"/>
  <c r="M1020" i="11"/>
  <c r="L1020" i="11"/>
  <c r="N1020" i="11" s="1"/>
  <c r="M1019" i="11"/>
  <c r="L1019" i="11"/>
  <c r="N1019" i="11" s="1"/>
  <c r="L1018" i="11"/>
  <c r="N1018" i="11" s="1"/>
  <c r="M1018" i="11"/>
  <c r="M1017" i="11"/>
  <c r="L1017" i="11"/>
  <c r="N1017" i="11" s="1"/>
  <c r="M1016" i="11"/>
  <c r="L1016" i="11"/>
  <c r="N1016" i="11" s="1"/>
  <c r="M1015" i="11"/>
  <c r="L1015" i="11"/>
  <c r="N1015" i="11" s="1"/>
  <c r="L1014" i="11"/>
  <c r="N1014" i="11" s="1"/>
  <c r="M1014" i="11"/>
  <c r="M1013" i="11"/>
  <c r="L1013" i="11"/>
  <c r="N1013" i="11" s="1"/>
  <c r="L1012" i="11"/>
  <c r="N1012" i="11" s="1"/>
  <c r="M1012" i="11"/>
  <c r="M1011" i="11"/>
  <c r="L1011" i="11"/>
  <c r="N1011" i="11" s="1"/>
  <c r="M1010" i="11"/>
  <c r="L1010" i="11"/>
  <c r="N1010" i="11" s="1"/>
  <c r="L1009" i="11"/>
  <c r="N1009" i="11" s="1"/>
  <c r="M1009" i="11"/>
  <c r="M1008" i="11"/>
  <c r="L1008" i="11"/>
  <c r="N1008" i="11" s="1"/>
  <c r="M1007" i="11"/>
  <c r="L1007" i="11"/>
  <c r="N1007" i="11" s="1"/>
  <c r="M1006" i="11"/>
  <c r="L1006" i="11"/>
  <c r="N1006" i="11" s="1"/>
  <c r="M1005" i="11"/>
  <c r="L1005" i="11"/>
  <c r="N1005" i="11" s="1"/>
  <c r="M1004" i="11"/>
  <c r="L1004" i="11"/>
  <c r="N1004" i="11"/>
  <c r="M1003" i="11"/>
  <c r="L1003" i="11"/>
  <c r="N1003" i="11" s="1"/>
  <c r="M1002" i="11"/>
  <c r="L1002" i="11"/>
  <c r="N1002" i="11" s="1"/>
  <c r="L1001" i="11"/>
  <c r="N1001" i="11" s="1"/>
  <c r="M1001" i="11"/>
  <c r="M1000" i="11"/>
  <c r="L1000" i="11"/>
  <c r="N1000" i="11" s="1"/>
  <c r="M999" i="11"/>
  <c r="L999" i="11"/>
  <c r="N999" i="11"/>
  <c r="M998" i="11"/>
  <c r="L998" i="11"/>
  <c r="N998" i="11" s="1"/>
  <c r="L997" i="11"/>
  <c r="N997" i="11" s="1"/>
  <c r="M997" i="11"/>
  <c r="M996" i="11"/>
  <c r="L996" i="11"/>
  <c r="N996" i="11" s="1"/>
  <c r="L995" i="11"/>
  <c r="N995" i="11" s="1"/>
  <c r="M995" i="11"/>
  <c r="M994" i="11"/>
  <c r="L994" i="11"/>
  <c r="N994" i="11" s="1"/>
  <c r="L993" i="11"/>
  <c r="N993" i="11" s="1"/>
  <c r="M993" i="11"/>
  <c r="L992" i="11"/>
  <c r="N992" i="11" s="1"/>
  <c r="M992" i="11"/>
  <c r="M991" i="11"/>
  <c r="L991" i="11"/>
  <c r="N991" i="11" s="1"/>
  <c r="M990" i="11"/>
  <c r="L990" i="11"/>
  <c r="N990" i="11" s="1"/>
  <c r="L989" i="11"/>
  <c r="N989" i="11" s="1"/>
  <c r="M989" i="11"/>
  <c r="M988" i="11"/>
  <c r="L988" i="11"/>
  <c r="N988" i="11" s="1"/>
  <c r="M987" i="11"/>
  <c r="L987" i="11"/>
  <c r="N987" i="11" s="1"/>
  <c r="L986" i="11"/>
  <c r="M986" i="11"/>
  <c r="N986" i="11"/>
  <c r="L985" i="11"/>
  <c r="N985" i="11" s="1"/>
  <c r="M985" i="11"/>
  <c r="L984" i="11"/>
  <c r="M984" i="11"/>
  <c r="N984" i="11"/>
  <c r="M983" i="11"/>
  <c r="L983" i="11"/>
  <c r="N983" i="11" s="1"/>
  <c r="L982" i="11"/>
  <c r="M982" i="11"/>
  <c r="N982" i="11"/>
  <c r="M981" i="11"/>
  <c r="L981" i="11"/>
  <c r="N981" i="11" s="1"/>
  <c r="M980" i="11"/>
  <c r="L980" i="11"/>
  <c r="N980" i="11" s="1"/>
  <c r="L979" i="11"/>
  <c r="N979" i="11" s="1"/>
  <c r="M979" i="11"/>
  <c r="L978" i="11"/>
  <c r="N978" i="11" s="1"/>
  <c r="M978" i="11"/>
  <c r="M977" i="11"/>
  <c r="L977" i="11"/>
  <c r="N977" i="11" s="1"/>
  <c r="L976" i="11"/>
  <c r="N976" i="11" s="1"/>
  <c r="M976" i="11"/>
  <c r="L975" i="11"/>
  <c r="N975" i="11" s="1"/>
  <c r="M975" i="11"/>
  <c r="M974" i="11"/>
  <c r="L974" i="11"/>
  <c r="N974" i="11" s="1"/>
  <c r="L973" i="11"/>
  <c r="N973" i="11" s="1"/>
  <c r="M973" i="11"/>
  <c r="L972" i="11"/>
  <c r="N972" i="11" s="1"/>
  <c r="M972" i="11"/>
  <c r="L971" i="11"/>
  <c r="N971" i="11" s="1"/>
  <c r="M971" i="11"/>
  <c r="M970" i="11"/>
  <c r="L970" i="11"/>
  <c r="N970" i="11" s="1"/>
  <c r="L969" i="11"/>
  <c r="N969" i="11" s="1"/>
  <c r="M969" i="11"/>
  <c r="M968" i="11"/>
  <c r="L968" i="11"/>
  <c r="N968" i="11" s="1"/>
  <c r="L967" i="11"/>
  <c r="N967" i="11" s="1"/>
  <c r="M967" i="11"/>
  <c r="L966" i="11"/>
  <c r="N966" i="11" s="1"/>
  <c r="M966" i="11"/>
  <c r="M965" i="11"/>
  <c r="L965" i="11"/>
  <c r="N965" i="11" s="1"/>
  <c r="L964" i="11"/>
  <c r="M964" i="11"/>
  <c r="N964" i="11"/>
  <c r="M963" i="11"/>
  <c r="L963" i="11"/>
  <c r="N963" i="11" s="1"/>
  <c r="L962" i="11"/>
  <c r="N962" i="11" s="1"/>
  <c r="M962" i="11"/>
  <c r="M961" i="11"/>
  <c r="L961" i="11"/>
  <c r="N961" i="11" s="1"/>
  <c r="L960" i="11"/>
  <c r="M960" i="11"/>
  <c r="N960" i="11"/>
  <c r="L959" i="11"/>
  <c r="N959" i="11"/>
  <c r="M959" i="11"/>
  <c r="L958" i="11"/>
  <c r="M958" i="11"/>
  <c r="N958" i="11"/>
  <c r="M957" i="11"/>
  <c r="L957" i="11"/>
  <c r="N957" i="11" s="1"/>
  <c r="M956" i="11"/>
  <c r="L956" i="11"/>
  <c r="N956" i="11"/>
  <c r="L955" i="11"/>
  <c r="M955" i="11"/>
  <c r="N955" i="11"/>
  <c r="L954" i="11"/>
  <c r="N954" i="11" s="1"/>
  <c r="M954" i="11"/>
  <c r="L953" i="11"/>
  <c r="N953" i="11" s="1"/>
  <c r="M953" i="11"/>
  <c r="L952" i="11"/>
  <c r="M952" i="11"/>
  <c r="N952" i="11"/>
  <c r="M951" i="11"/>
  <c r="L951" i="11"/>
  <c r="N951" i="11" s="1"/>
  <c r="L950" i="11"/>
  <c r="N950" i="11"/>
  <c r="M950" i="11"/>
  <c r="L949" i="11"/>
  <c r="N949" i="11" s="1"/>
  <c r="M949" i="11"/>
  <c r="L948" i="11"/>
  <c r="M948" i="11"/>
  <c r="N948" i="11"/>
  <c r="L947" i="11"/>
  <c r="N947" i="11" s="1"/>
  <c r="M947" i="11"/>
  <c r="M946" i="11"/>
  <c r="L946" i="11"/>
  <c r="N946" i="11" s="1"/>
  <c r="L945" i="11"/>
  <c r="M945" i="11"/>
  <c r="N945" i="11"/>
  <c r="L944" i="11"/>
  <c r="M944" i="11"/>
  <c r="N944" i="11"/>
  <c r="L943" i="11"/>
  <c r="N943" i="11"/>
  <c r="M943" i="11"/>
  <c r="L942" i="11"/>
  <c r="N942" i="11" s="1"/>
  <c r="M942" i="11"/>
  <c r="L941" i="11"/>
  <c r="N941" i="11" s="1"/>
  <c r="M941" i="11"/>
  <c r="L940" i="11"/>
  <c r="M940" i="11"/>
  <c r="N940" i="11"/>
  <c r="M939" i="11"/>
  <c r="L939" i="11"/>
  <c r="N939" i="11" s="1"/>
  <c r="M938" i="11"/>
  <c r="L938" i="11"/>
  <c r="N938" i="11"/>
  <c r="M937" i="11"/>
  <c r="L937" i="11"/>
  <c r="N937" i="11" s="1"/>
  <c r="L936" i="11"/>
  <c r="N936" i="11" s="1"/>
  <c r="M936" i="11"/>
  <c r="M935" i="11"/>
  <c r="L935" i="11"/>
  <c r="N935" i="11" s="1"/>
  <c r="L934" i="11"/>
  <c r="M934" i="11"/>
  <c r="N934" i="11"/>
  <c r="M933" i="11"/>
  <c r="L933" i="11"/>
  <c r="N933" i="11" s="1"/>
  <c r="M932" i="11"/>
  <c r="L932" i="11"/>
  <c r="N932" i="11"/>
  <c r="L931" i="11"/>
  <c r="M931" i="11"/>
  <c r="N931" i="11"/>
  <c r="L930" i="11"/>
  <c r="M930" i="11"/>
  <c r="N930" i="11"/>
  <c r="M929" i="11"/>
  <c r="L929" i="11"/>
  <c r="N929" i="11" s="1"/>
  <c r="L928" i="11"/>
  <c r="M928" i="11"/>
  <c r="N928" i="11"/>
  <c r="M927" i="11"/>
  <c r="L927" i="11"/>
  <c r="N927" i="11" s="1"/>
  <c r="L926" i="11"/>
  <c r="N926" i="11" s="1"/>
  <c r="M926" i="11"/>
  <c r="M925" i="11"/>
  <c r="L925" i="11"/>
  <c r="N925" i="11" s="1"/>
  <c r="M924" i="11"/>
  <c r="L924" i="11"/>
  <c r="N924" i="11" s="1"/>
  <c r="L923" i="11"/>
  <c r="M923" i="11"/>
  <c r="N923" i="11"/>
  <c r="M922" i="11"/>
  <c r="L922" i="11"/>
  <c r="N922" i="11" s="1"/>
  <c r="M921" i="11"/>
  <c r="L921" i="11"/>
  <c r="N921" i="11" s="1"/>
  <c r="M920" i="11"/>
  <c r="L920" i="11"/>
  <c r="N920" i="11" s="1"/>
  <c r="L919" i="11"/>
  <c r="N919" i="11" s="1"/>
  <c r="M919" i="11"/>
  <c r="M918" i="11"/>
  <c r="L918" i="11"/>
  <c r="N918" i="11" s="1"/>
  <c r="L917" i="11"/>
  <c r="N917" i="11" s="1"/>
  <c r="M917" i="11"/>
  <c r="L916" i="11"/>
  <c r="N916" i="11" s="1"/>
  <c r="M916" i="11"/>
  <c r="M915" i="11"/>
  <c r="L915" i="11"/>
  <c r="N915" i="11" s="1"/>
  <c r="L914" i="11"/>
  <c r="N914" i="11" s="1"/>
  <c r="M914" i="11"/>
  <c r="L913" i="11"/>
  <c r="N913" i="11" s="1"/>
  <c r="M913" i="11"/>
  <c r="L912" i="11"/>
  <c r="N912" i="11" s="1"/>
  <c r="M912" i="11"/>
  <c r="L911" i="11"/>
  <c r="N911" i="11" s="1"/>
  <c r="M911" i="11"/>
  <c r="L910" i="11"/>
  <c r="M910" i="11"/>
  <c r="N910" i="11"/>
  <c r="M909" i="11"/>
  <c r="L909" i="11"/>
  <c r="N909" i="11" s="1"/>
  <c r="M908" i="11"/>
  <c r="L908" i="11"/>
  <c r="N908" i="11" s="1"/>
  <c r="M907" i="11"/>
  <c r="L907" i="11"/>
  <c r="N907" i="11"/>
  <c r="M906" i="11"/>
  <c r="L906" i="11"/>
  <c r="N906" i="11" s="1"/>
  <c r="L905" i="11"/>
  <c r="N905" i="11" s="1"/>
  <c r="M905" i="11"/>
  <c r="L904" i="11"/>
  <c r="N904" i="11" s="1"/>
  <c r="M904" i="11"/>
  <c r="M903" i="11"/>
  <c r="L903" i="11"/>
  <c r="N903" i="11"/>
  <c r="L902" i="11"/>
  <c r="M902" i="11"/>
  <c r="N902" i="11"/>
  <c r="L901" i="11"/>
  <c r="N901" i="11" s="1"/>
  <c r="M901" i="11"/>
  <c r="L900" i="11"/>
  <c r="M900" i="11"/>
  <c r="N900" i="11"/>
  <c r="M899" i="11"/>
  <c r="L899" i="11"/>
  <c r="N899" i="11" s="1"/>
  <c r="L898" i="11"/>
  <c r="N898" i="11" s="1"/>
  <c r="M898" i="11"/>
  <c r="M897" i="11"/>
  <c r="L897" i="11"/>
  <c r="N897" i="11"/>
  <c r="L896" i="11"/>
  <c r="M896" i="11"/>
  <c r="N896" i="11"/>
  <c r="M895" i="11"/>
  <c r="L895" i="11"/>
  <c r="N895" i="11" s="1"/>
  <c r="L894" i="11"/>
  <c r="N894" i="11" s="1"/>
  <c r="M894" i="11"/>
  <c r="L893" i="11"/>
  <c r="N893" i="11" s="1"/>
  <c r="M893" i="11"/>
  <c r="L892" i="11"/>
  <c r="N892" i="11" s="1"/>
  <c r="M892" i="11"/>
  <c r="L891" i="11"/>
  <c r="N891" i="11" s="1"/>
  <c r="M891" i="11"/>
  <c r="L890" i="11"/>
  <c r="M890" i="11"/>
  <c r="N890" i="11"/>
  <c r="L889" i="11"/>
  <c r="N889" i="11"/>
  <c r="M889" i="11"/>
  <c r="L888" i="11"/>
  <c r="M888" i="11"/>
  <c r="N888" i="11"/>
  <c r="L887" i="11"/>
  <c r="M887" i="11"/>
  <c r="N887" i="11"/>
  <c r="M886" i="11"/>
  <c r="L886" i="11"/>
  <c r="N886" i="11" s="1"/>
  <c r="M885" i="11"/>
  <c r="L885" i="11"/>
  <c r="N885" i="11" s="1"/>
  <c r="M884" i="11"/>
  <c r="L884" i="11"/>
  <c r="N884" i="11"/>
  <c r="L883" i="11"/>
  <c r="N883" i="11"/>
  <c r="M883" i="11"/>
  <c r="O883" i="11"/>
  <c r="P883" i="11" s="1"/>
  <c r="X883" i="11"/>
  <c r="V883" i="11"/>
  <c r="Q883" i="11"/>
  <c r="W883" i="11"/>
  <c r="M882" i="11"/>
  <c r="L882" i="11"/>
  <c r="N882" i="11" s="1"/>
  <c r="M881" i="11"/>
  <c r="L881" i="11"/>
  <c r="N881" i="11" s="1"/>
  <c r="L880" i="11"/>
  <c r="N880" i="11" s="1"/>
  <c r="M880" i="11"/>
  <c r="M879" i="11"/>
  <c r="L879" i="11"/>
  <c r="N879" i="11" s="1"/>
  <c r="O879" i="11"/>
  <c r="P879" i="11" s="1"/>
  <c r="Q879" i="11"/>
  <c r="X879" i="11"/>
  <c r="V879" i="11"/>
  <c r="W879" i="11"/>
  <c r="L878" i="11"/>
  <c r="N878" i="11" s="1"/>
  <c r="M878" i="11"/>
  <c r="V878" i="11"/>
  <c r="O878" i="11"/>
  <c r="P878" i="11" s="1"/>
  <c r="X878" i="11"/>
  <c r="Q878" i="11"/>
  <c r="W878" i="11"/>
  <c r="M877" i="11"/>
  <c r="L877" i="11"/>
  <c r="N877" i="11" s="1"/>
  <c r="L876" i="11"/>
  <c r="M876" i="11"/>
  <c r="N876" i="11"/>
  <c r="W876" i="11"/>
  <c r="X876" i="11"/>
  <c r="V876" i="11"/>
  <c r="Q876" i="11"/>
  <c r="O876" i="11"/>
  <c r="P876" i="11" s="1"/>
  <c r="M875" i="11"/>
  <c r="L875" i="11"/>
  <c r="N875" i="11" s="1"/>
  <c r="M874" i="11"/>
  <c r="L874" i="11"/>
  <c r="N874" i="11" s="1"/>
  <c r="L873" i="11"/>
  <c r="M873" i="11"/>
  <c r="N873" i="11"/>
  <c r="M872" i="11"/>
  <c r="L872" i="11"/>
  <c r="N872" i="11" s="1"/>
  <c r="M871" i="11"/>
  <c r="L871" i="11"/>
  <c r="N871" i="11" s="1"/>
  <c r="M870" i="11"/>
  <c r="L870" i="11"/>
  <c r="N870" i="11" s="1"/>
  <c r="L869" i="11"/>
  <c r="M869" i="11"/>
  <c r="N869" i="11"/>
  <c r="M868" i="11"/>
  <c r="L868" i="11"/>
  <c r="N868" i="11" s="1"/>
  <c r="L867" i="11"/>
  <c r="N867" i="11" s="1"/>
  <c r="M867" i="11"/>
  <c r="W867" i="11"/>
  <c r="X867" i="11"/>
  <c r="V867" i="11"/>
  <c r="Q867" i="11"/>
  <c r="O867" i="11"/>
  <c r="P867" i="11" s="1"/>
  <c r="L866" i="11"/>
  <c r="M866" i="11"/>
  <c r="N866" i="11"/>
  <c r="M865" i="11"/>
  <c r="L865" i="11"/>
  <c r="N865" i="11" s="1"/>
  <c r="L864" i="11"/>
  <c r="N864" i="11" s="1"/>
  <c r="M864" i="11"/>
  <c r="L863" i="11"/>
  <c r="N863" i="11" s="1"/>
  <c r="M863" i="11"/>
  <c r="M862" i="11"/>
  <c r="L862" i="11"/>
  <c r="N862" i="11" s="1"/>
  <c r="M861" i="11"/>
  <c r="L861" i="11"/>
  <c r="N861" i="11" s="1"/>
  <c r="M860" i="11"/>
  <c r="L860" i="11"/>
  <c r="N860" i="11" s="1"/>
  <c r="M859" i="11"/>
  <c r="L859" i="11"/>
  <c r="N859" i="11" s="1"/>
  <c r="M858" i="11"/>
  <c r="L858" i="11"/>
  <c r="N858" i="11" s="1"/>
  <c r="M857" i="11"/>
  <c r="L857" i="11"/>
  <c r="N857" i="11" s="1"/>
  <c r="L856" i="11"/>
  <c r="M856" i="11"/>
  <c r="N856" i="11"/>
  <c r="L855" i="11"/>
  <c r="N855" i="11" s="1"/>
  <c r="M855" i="11"/>
  <c r="L854" i="11"/>
  <c r="M854" i="11"/>
  <c r="N854" i="11"/>
  <c r="L853" i="11"/>
  <c r="N853" i="11" s="1"/>
  <c r="M853" i="11"/>
  <c r="M852" i="11"/>
  <c r="L852" i="11"/>
  <c r="L851" i="11"/>
  <c r="N851" i="11" s="1"/>
  <c r="M851" i="11"/>
  <c r="L850" i="11"/>
  <c r="N850" i="11" s="1"/>
  <c r="M850" i="11"/>
  <c r="Q850" i="11"/>
  <c r="O850" i="11"/>
  <c r="P850" i="11" s="1"/>
  <c r="V850" i="11"/>
  <c r="W850" i="11"/>
  <c r="X850" i="11"/>
  <c r="L849" i="11"/>
  <c r="N849" i="11" s="1"/>
  <c r="M849" i="11"/>
  <c r="M848" i="11"/>
  <c r="L848" i="11"/>
  <c r="N848" i="11" s="1"/>
  <c r="V848" i="11"/>
  <c r="W848" i="11"/>
  <c r="X848" i="11"/>
  <c r="O848" i="11"/>
  <c r="P848" i="11" s="1"/>
  <c r="M847" i="11"/>
  <c r="L847" i="11"/>
  <c r="N847" i="11" s="1"/>
  <c r="O847" i="11"/>
  <c r="P847" i="11" s="1"/>
  <c r="Q847" i="11"/>
  <c r="V847" i="11"/>
  <c r="X847" i="11"/>
  <c r="W847" i="11"/>
  <c r="L846" i="11"/>
  <c r="M846" i="11"/>
  <c r="N846" i="11"/>
  <c r="L845" i="11"/>
  <c r="N845" i="11" s="1"/>
  <c r="M845" i="11"/>
  <c r="L844" i="11"/>
  <c r="N844" i="11" s="1"/>
  <c r="M844" i="11"/>
  <c r="X844" i="11"/>
  <c r="V844" i="11"/>
  <c r="O844" i="11"/>
  <c r="P844" i="11" s="1"/>
  <c r="W844" i="11"/>
  <c r="Q844" i="11"/>
  <c r="M843" i="11"/>
  <c r="L843" i="11"/>
  <c r="N843" i="11" s="1"/>
  <c r="M842" i="11"/>
  <c r="L842" i="11"/>
  <c r="N842" i="11" s="1"/>
  <c r="X841" i="11"/>
  <c r="W841" i="11"/>
  <c r="V841" i="11"/>
  <c r="Q841" i="11"/>
  <c r="O841" i="11"/>
  <c r="P841" i="11" s="1"/>
  <c r="Q820" i="11"/>
  <c r="O820" i="11"/>
  <c r="P820" i="11" s="1"/>
  <c r="V820" i="11"/>
  <c r="W820" i="11"/>
  <c r="X820" i="11"/>
  <c r="W741" i="11"/>
  <c r="V741" i="11"/>
  <c r="Q741" i="11"/>
  <c r="O741" i="11"/>
  <c r="P741" i="11" s="1"/>
  <c r="X741" i="11"/>
  <c r="Q738" i="11"/>
  <c r="O738" i="11"/>
  <c r="P738" i="11" s="1"/>
  <c r="W738" i="11"/>
  <c r="X738" i="11"/>
  <c r="V738" i="11"/>
  <c r="V737" i="11"/>
  <c r="Q737" i="11"/>
  <c r="O737" i="11"/>
  <c r="P737" i="11" s="1"/>
  <c r="X737" i="11"/>
  <c r="W737" i="11"/>
  <c r="X736" i="11"/>
  <c r="W736" i="11"/>
  <c r="V736" i="11"/>
  <c r="Q736" i="11"/>
  <c r="O736" i="11"/>
  <c r="P736" i="11" s="1"/>
  <c r="X733" i="11"/>
  <c r="W733" i="11"/>
  <c r="V733" i="11"/>
  <c r="Q733" i="11"/>
  <c r="O733" i="11"/>
  <c r="P733" i="11" s="1"/>
  <c r="M626" i="11"/>
  <c r="L626" i="11"/>
  <c r="N626" i="11"/>
  <c r="L625" i="11"/>
  <c r="M625" i="11"/>
  <c r="N625" i="11"/>
  <c r="M624" i="11"/>
  <c r="L624" i="11"/>
  <c r="N624" i="11" s="1"/>
  <c r="M623" i="11"/>
  <c r="L623" i="11"/>
  <c r="N623" i="11"/>
  <c r="L622" i="11"/>
  <c r="N622" i="11"/>
  <c r="M622" i="11"/>
  <c r="L621" i="11"/>
  <c r="N621" i="11" s="1"/>
  <c r="M621" i="11"/>
  <c r="M620" i="11"/>
  <c r="L620" i="11"/>
  <c r="N620" i="11" s="1"/>
  <c r="L619" i="11"/>
  <c r="N619" i="11" s="1"/>
  <c r="M619" i="11"/>
  <c r="L618" i="11"/>
  <c r="N618" i="11" s="1"/>
  <c r="M618" i="11"/>
  <c r="L617" i="11"/>
  <c r="M617" i="11"/>
  <c r="N617" i="11"/>
  <c r="L616" i="11"/>
  <c r="N616" i="11"/>
  <c r="M616" i="11"/>
  <c r="L615" i="11"/>
  <c r="N615" i="11" s="1"/>
  <c r="M615" i="11"/>
  <c r="M614" i="11"/>
  <c r="L614" i="11"/>
  <c r="N614" i="11" s="1"/>
  <c r="M613" i="11"/>
  <c r="L613" i="11"/>
  <c r="N613" i="11" s="1"/>
  <c r="M612" i="11"/>
  <c r="L612" i="11"/>
  <c r="N612" i="11" s="1"/>
  <c r="L611" i="11"/>
  <c r="M611" i="11"/>
  <c r="N611" i="11"/>
  <c r="L610" i="11"/>
  <c r="N610" i="11" s="1"/>
  <c r="M610" i="11"/>
  <c r="L609" i="11"/>
  <c r="N609" i="11" s="1"/>
  <c r="M609" i="11"/>
  <c r="M608" i="11"/>
  <c r="L608" i="11"/>
  <c r="N608" i="11" s="1"/>
  <c r="M607" i="11"/>
  <c r="L607" i="11"/>
  <c r="N607" i="11" s="1"/>
  <c r="L606" i="11"/>
  <c r="N606" i="11" s="1"/>
  <c r="M606" i="11"/>
  <c r="L605" i="11"/>
  <c r="M605" i="11"/>
  <c r="N605" i="11"/>
  <c r="L604" i="11"/>
  <c r="N604" i="11" s="1"/>
  <c r="M604" i="11"/>
  <c r="L603" i="11"/>
  <c r="N603" i="11" s="1"/>
  <c r="M603" i="11"/>
  <c r="L602" i="11"/>
  <c r="N602" i="11" s="1"/>
  <c r="M602" i="11"/>
  <c r="L601" i="11"/>
  <c r="N601" i="11" s="1"/>
  <c r="M601" i="11"/>
  <c r="M600" i="11"/>
  <c r="L600" i="11"/>
  <c r="N600" i="11" s="1"/>
  <c r="M599" i="11"/>
  <c r="L599" i="11"/>
  <c r="N599" i="11"/>
  <c r="L598" i="11"/>
  <c r="N598" i="11" s="1"/>
  <c r="M598" i="11"/>
  <c r="L597" i="11"/>
  <c r="N597" i="11" s="1"/>
  <c r="M597" i="11"/>
  <c r="L596" i="11"/>
  <c r="M596" i="11"/>
  <c r="N596" i="11"/>
  <c r="M595" i="11"/>
  <c r="L595" i="11"/>
  <c r="N595" i="11" s="1"/>
  <c r="L594" i="11"/>
  <c r="N594" i="11" s="1"/>
  <c r="M594" i="11"/>
  <c r="M593" i="11"/>
  <c r="L593" i="11"/>
  <c r="N593" i="11" s="1"/>
  <c r="M592" i="11"/>
  <c r="L592" i="11"/>
  <c r="N592" i="11" s="1"/>
  <c r="L591" i="11"/>
  <c r="N591" i="11" s="1"/>
  <c r="M591" i="11"/>
  <c r="M590" i="11"/>
  <c r="L590" i="11"/>
  <c r="N590" i="11" s="1"/>
  <c r="M589" i="11"/>
  <c r="L589" i="11"/>
  <c r="N589" i="11" s="1"/>
  <c r="L588" i="11"/>
  <c r="N588" i="11" s="1"/>
  <c r="M588" i="11"/>
  <c r="M587" i="11"/>
  <c r="L587" i="11"/>
  <c r="N587" i="11" s="1"/>
  <c r="L586" i="11"/>
  <c r="N586" i="11" s="1"/>
  <c r="M586" i="11"/>
  <c r="M585" i="11"/>
  <c r="L585" i="11"/>
  <c r="N585" i="11"/>
  <c r="M584" i="11"/>
  <c r="L584" i="11"/>
  <c r="N584" i="11" s="1"/>
  <c r="M583" i="11"/>
  <c r="L583" i="11"/>
  <c r="N583" i="11" s="1"/>
  <c r="L582" i="11"/>
  <c r="N582" i="11" s="1"/>
  <c r="M582" i="11"/>
  <c r="M581" i="11"/>
  <c r="L581" i="11"/>
  <c r="N581" i="11"/>
  <c r="M580" i="11"/>
  <c r="L580" i="11"/>
  <c r="N580" i="11" s="1"/>
  <c r="L579" i="11"/>
  <c r="M579" i="11"/>
  <c r="N579" i="11"/>
  <c r="M578" i="11"/>
  <c r="L578" i="11"/>
  <c r="N578" i="11" s="1"/>
  <c r="M577" i="11"/>
  <c r="L577" i="11"/>
  <c r="N577" i="11" s="1"/>
  <c r="M576" i="11"/>
  <c r="L576" i="11"/>
  <c r="N576" i="11" s="1"/>
  <c r="L575" i="11"/>
  <c r="N575" i="11" s="1"/>
  <c r="M575" i="11"/>
  <c r="M574" i="11"/>
  <c r="L574" i="11"/>
  <c r="N574" i="11"/>
  <c r="L573" i="11"/>
  <c r="M573" i="11"/>
  <c r="N573" i="11"/>
  <c r="L572" i="11"/>
  <c r="N572" i="11" s="1"/>
  <c r="M572" i="11"/>
  <c r="L571" i="11"/>
  <c r="N571" i="11" s="1"/>
  <c r="M571" i="11"/>
  <c r="M570" i="11"/>
  <c r="L570" i="11"/>
  <c r="N570" i="11" s="1"/>
  <c r="M569" i="11"/>
  <c r="L569" i="11"/>
  <c r="N569" i="11" s="1"/>
  <c r="L568" i="11"/>
  <c r="M568" i="11"/>
  <c r="N568" i="11"/>
  <c r="M567" i="11"/>
  <c r="L567" i="11"/>
  <c r="N567" i="11" s="1"/>
  <c r="M566" i="11"/>
  <c r="L566" i="11"/>
  <c r="N566" i="11" s="1"/>
  <c r="L565" i="11"/>
  <c r="N565" i="11" s="1"/>
  <c r="M565" i="11"/>
  <c r="M564" i="11"/>
  <c r="L564" i="11"/>
  <c r="N564" i="11" s="1"/>
  <c r="M563" i="11"/>
  <c r="L563" i="11"/>
  <c r="N563" i="11" s="1"/>
  <c r="M562" i="11"/>
  <c r="L562" i="11"/>
  <c r="N562" i="11" s="1"/>
  <c r="L561" i="11"/>
  <c r="N561" i="11" s="1"/>
  <c r="M561" i="11"/>
  <c r="L560" i="11"/>
  <c r="M560" i="11"/>
  <c r="N560" i="11"/>
  <c r="M559" i="11"/>
  <c r="L559" i="11"/>
  <c r="N559" i="11" s="1"/>
  <c r="L558" i="11"/>
  <c r="M558" i="11"/>
  <c r="N558" i="11"/>
  <c r="M557" i="11"/>
  <c r="L557" i="11"/>
  <c r="N557" i="11" s="1"/>
  <c r="M556" i="11"/>
  <c r="L556" i="11"/>
  <c r="N556" i="11" s="1"/>
  <c r="L555" i="11"/>
  <c r="N555" i="11" s="1"/>
  <c r="M555" i="11"/>
  <c r="M554" i="11"/>
  <c r="L554" i="11"/>
  <c r="N554" i="11" s="1"/>
  <c r="L553" i="11"/>
  <c r="M553" i="11"/>
  <c r="N553" i="11"/>
  <c r="M552" i="11"/>
  <c r="L552" i="11"/>
  <c r="N552" i="11" s="1"/>
  <c r="L551" i="11"/>
  <c r="N551" i="11" s="1"/>
  <c r="M551" i="11"/>
  <c r="M550" i="11"/>
  <c r="L550" i="11"/>
  <c r="N550" i="11"/>
  <c r="L549" i="11"/>
  <c r="N549" i="11" s="1"/>
  <c r="M549" i="11"/>
  <c r="L548" i="11"/>
  <c r="M548" i="11"/>
  <c r="N548" i="11"/>
  <c r="M547" i="11"/>
  <c r="L547" i="11"/>
  <c r="N547" i="11" s="1"/>
  <c r="M546" i="11"/>
  <c r="L546" i="11"/>
  <c r="N546" i="11"/>
  <c r="M545" i="11"/>
  <c r="L545" i="11"/>
  <c r="N545" i="11" s="1"/>
  <c r="M544" i="11"/>
  <c r="L544" i="11"/>
  <c r="N544" i="11" s="1"/>
  <c r="L543" i="11"/>
  <c r="M543" i="11"/>
  <c r="N543" i="11"/>
  <c r="L542" i="11"/>
  <c r="N542" i="11"/>
  <c r="M542" i="11"/>
  <c r="M541" i="11"/>
  <c r="L541" i="11"/>
  <c r="N541" i="11" s="1"/>
  <c r="M540" i="11"/>
  <c r="L540" i="11"/>
  <c r="N540" i="11"/>
  <c r="M539" i="11"/>
  <c r="L539" i="11"/>
  <c r="N539" i="11" s="1"/>
  <c r="L538" i="11"/>
  <c r="N538" i="11" s="1"/>
  <c r="M538" i="11"/>
  <c r="M537" i="11"/>
  <c r="L537" i="11"/>
  <c r="N537" i="11" s="1"/>
  <c r="M536" i="11"/>
  <c r="L536" i="11"/>
  <c r="N536" i="11" s="1"/>
  <c r="L535" i="11"/>
  <c r="N535" i="11" s="1"/>
  <c r="M535" i="11"/>
  <c r="M534" i="11"/>
  <c r="L534" i="11"/>
  <c r="N534" i="11" s="1"/>
  <c r="M533" i="11"/>
  <c r="L533" i="11"/>
  <c r="N533" i="11" s="1"/>
  <c r="M532" i="11"/>
  <c r="L532" i="11"/>
  <c r="N532" i="11" s="1"/>
  <c r="M531" i="11"/>
  <c r="L531" i="11"/>
  <c r="N531" i="11" s="1"/>
  <c r="L530" i="11"/>
  <c r="N530" i="11" s="1"/>
  <c r="M530" i="11"/>
  <c r="M529" i="11"/>
  <c r="L529" i="11"/>
  <c r="N529" i="11" s="1"/>
  <c r="L528" i="11"/>
  <c r="N528" i="11" s="1"/>
  <c r="M528" i="11"/>
  <c r="M527" i="11"/>
  <c r="L527" i="11"/>
  <c r="N527" i="11" s="1"/>
  <c r="M526" i="11"/>
  <c r="L526" i="11"/>
  <c r="N526" i="11"/>
  <c r="L525" i="11"/>
  <c r="N525" i="11" s="1"/>
  <c r="M525" i="11"/>
  <c r="M524" i="11"/>
  <c r="L524" i="11"/>
  <c r="N524" i="11" s="1"/>
  <c r="M523" i="11"/>
  <c r="L523" i="11"/>
  <c r="N523" i="11" s="1"/>
  <c r="M522" i="11"/>
  <c r="L522" i="11"/>
  <c r="N522" i="11" s="1"/>
  <c r="M521" i="11"/>
  <c r="L521" i="11"/>
  <c r="N521" i="11" s="1"/>
  <c r="L520" i="11"/>
  <c r="M520" i="11"/>
  <c r="N520" i="11"/>
  <c r="L519" i="11"/>
  <c r="M519" i="11"/>
  <c r="N519" i="11"/>
  <c r="M518" i="11"/>
  <c r="L518" i="11"/>
  <c r="N518" i="11" s="1"/>
  <c r="L517" i="11"/>
  <c r="N517" i="11" s="1"/>
  <c r="M517" i="11"/>
  <c r="M516" i="11"/>
  <c r="L516" i="11"/>
  <c r="N516" i="11" s="1"/>
  <c r="W516" i="11"/>
  <c r="Q516" i="11"/>
  <c r="V516" i="11"/>
  <c r="X516" i="11"/>
  <c r="O516" i="11"/>
  <c r="P516" i="11" s="1"/>
  <c r="M515" i="11"/>
  <c r="L515" i="11"/>
  <c r="N515" i="11" s="1"/>
  <c r="L514" i="11"/>
  <c r="N514" i="11" s="1"/>
  <c r="M514" i="11"/>
  <c r="L513" i="11"/>
  <c r="N513" i="11" s="1"/>
  <c r="M513" i="11"/>
  <c r="M512" i="11"/>
  <c r="L512" i="11"/>
  <c r="N512" i="11"/>
  <c r="X512" i="11"/>
  <c r="W512" i="11"/>
  <c r="V512" i="11"/>
  <c r="O512" i="11"/>
  <c r="P512" i="11" s="1"/>
  <c r="Q512" i="11"/>
  <c r="M511" i="11"/>
  <c r="L511" i="11"/>
  <c r="N511" i="11" s="1"/>
  <c r="V511" i="11"/>
  <c r="W511" i="11"/>
  <c r="O511" i="11"/>
  <c r="P511" i="11" s="1"/>
  <c r="X511" i="11"/>
  <c r="Q511" i="11"/>
  <c r="M510" i="11"/>
  <c r="L510" i="11"/>
  <c r="N510" i="11" s="1"/>
  <c r="L509" i="11"/>
  <c r="M509" i="11"/>
  <c r="N509" i="11"/>
  <c r="X509" i="11"/>
  <c r="W509" i="11"/>
  <c r="V509" i="11"/>
  <c r="O509" i="11"/>
  <c r="P509" i="11" s="1"/>
  <c r="Q509" i="11"/>
  <c r="M508" i="11"/>
  <c r="L508" i="11"/>
  <c r="N508" i="11" s="1"/>
  <c r="M507" i="11"/>
  <c r="L507" i="11"/>
  <c r="N507" i="11" s="1"/>
  <c r="M506" i="11"/>
  <c r="L506" i="11"/>
  <c r="N506" i="11" s="1"/>
  <c r="M505" i="11"/>
  <c r="L505" i="11"/>
  <c r="N505" i="11" s="1"/>
  <c r="L504" i="11"/>
  <c r="N504" i="11" s="1"/>
  <c r="M504" i="11"/>
  <c r="L503" i="11"/>
  <c r="N503" i="11" s="1"/>
  <c r="M503" i="11"/>
  <c r="L502" i="11"/>
  <c r="M502" i="11"/>
  <c r="N502" i="11"/>
  <c r="L501" i="11"/>
  <c r="M501" i="11"/>
  <c r="N501" i="11"/>
  <c r="M500" i="11"/>
  <c r="L500" i="11"/>
  <c r="N500" i="11" s="1"/>
  <c r="V500" i="11"/>
  <c r="X500" i="11"/>
  <c r="O500" i="11"/>
  <c r="P500" i="11" s="1"/>
  <c r="Q500" i="11"/>
  <c r="W500" i="11"/>
  <c r="M499" i="11"/>
  <c r="L499" i="11"/>
  <c r="N499" i="11" s="1"/>
  <c r="L498" i="11"/>
  <c r="N498" i="11" s="1"/>
  <c r="M498" i="11"/>
  <c r="M497" i="11"/>
  <c r="L497" i="11"/>
  <c r="N497" i="11" s="1"/>
  <c r="L496" i="11"/>
  <c r="N496" i="11" s="1"/>
  <c r="M496" i="11"/>
  <c r="M495" i="11"/>
  <c r="L495" i="11"/>
  <c r="N495" i="11" s="1"/>
  <c r="L494" i="11"/>
  <c r="N494" i="11" s="1"/>
  <c r="M494" i="11"/>
  <c r="L493" i="11"/>
  <c r="N493" i="11" s="1"/>
  <c r="M493" i="11"/>
  <c r="M492" i="11"/>
  <c r="L492" i="11"/>
  <c r="N492" i="11" s="1"/>
  <c r="L491" i="11"/>
  <c r="M491" i="11"/>
  <c r="N491" i="11"/>
  <c r="M490" i="11"/>
  <c r="L490" i="11"/>
  <c r="N490" i="11" s="1"/>
  <c r="M489" i="11"/>
  <c r="L489" i="11"/>
  <c r="N489" i="11" s="1"/>
  <c r="L488" i="11"/>
  <c r="M488" i="11"/>
  <c r="N488" i="11"/>
  <c r="L487" i="11"/>
  <c r="N487" i="11" s="1"/>
  <c r="M487" i="11"/>
  <c r="M486" i="11"/>
  <c r="L486" i="11"/>
  <c r="N486" i="11" s="1"/>
  <c r="L485" i="11"/>
  <c r="M485" i="11"/>
  <c r="M484" i="11"/>
  <c r="L484" i="11"/>
  <c r="N484" i="11" s="1"/>
  <c r="L483" i="11"/>
  <c r="N483" i="11" s="1"/>
  <c r="M483" i="11"/>
  <c r="Q483" i="11"/>
  <c r="X483" i="11"/>
  <c r="V483" i="11"/>
  <c r="O483" i="11"/>
  <c r="P483" i="11" s="1"/>
  <c r="W483" i="11"/>
  <c r="M482" i="11"/>
  <c r="L482" i="11"/>
  <c r="N482" i="11" s="1"/>
  <c r="M481" i="11"/>
  <c r="L481" i="11"/>
  <c r="N481" i="11" s="1"/>
  <c r="O481" i="11"/>
  <c r="P481" i="11" s="1"/>
  <c r="W481" i="11"/>
  <c r="X481" i="11"/>
  <c r="V481" i="11"/>
  <c r="Q481" i="11"/>
  <c r="M480" i="11"/>
  <c r="L480" i="11"/>
  <c r="N480" i="11" s="1"/>
  <c r="Q480" i="11"/>
  <c r="X480" i="11"/>
  <c r="V480" i="11"/>
  <c r="O480" i="11"/>
  <c r="P480" i="11" s="1"/>
  <c r="W480" i="11"/>
  <c r="L479" i="11"/>
  <c r="N479" i="11" s="1"/>
  <c r="M479" i="11"/>
  <c r="M478" i="11"/>
  <c r="L478" i="11"/>
  <c r="N478" i="11" s="1"/>
  <c r="M477" i="11"/>
  <c r="L477" i="11"/>
  <c r="N477" i="11" s="1"/>
  <c r="V477" i="11"/>
  <c r="X477" i="11"/>
  <c r="O477" i="11"/>
  <c r="P477" i="11" s="1"/>
  <c r="Q477" i="11"/>
  <c r="W477" i="11"/>
  <c r="L476" i="11"/>
  <c r="N476" i="11" s="1"/>
  <c r="M476" i="11"/>
  <c r="L475" i="11"/>
  <c r="N475" i="11" s="1"/>
  <c r="M475" i="11"/>
  <c r="M474" i="11"/>
  <c r="L474" i="11"/>
  <c r="N474" i="11" s="1"/>
  <c r="X474" i="11"/>
  <c r="Q474" i="11"/>
  <c r="O474" i="11"/>
  <c r="P474" i="11" s="1"/>
  <c r="W474" i="11"/>
  <c r="V474" i="11"/>
  <c r="M473" i="11"/>
  <c r="L473" i="11"/>
  <c r="N473" i="11" s="1"/>
  <c r="M472" i="11"/>
  <c r="L472" i="11"/>
  <c r="N472" i="11" s="1"/>
  <c r="M471" i="11"/>
  <c r="L471" i="11"/>
  <c r="N471" i="11" s="1"/>
  <c r="L470" i="11"/>
  <c r="M470" i="11"/>
  <c r="N470" i="11"/>
  <c r="M469" i="11"/>
  <c r="L469" i="11"/>
  <c r="N469" i="11" s="1"/>
  <c r="M468" i="11"/>
  <c r="L468" i="11"/>
  <c r="N468" i="11" s="1"/>
  <c r="M467" i="11"/>
  <c r="L467" i="11"/>
  <c r="N467" i="11" s="1"/>
  <c r="L466" i="11"/>
  <c r="N466" i="11" s="1"/>
  <c r="M466" i="11"/>
  <c r="M465" i="11"/>
  <c r="L465" i="11"/>
  <c r="N465" i="11" s="1"/>
  <c r="M464" i="11"/>
  <c r="L464" i="11"/>
  <c r="N464" i="11" s="1"/>
  <c r="M463" i="11"/>
  <c r="L463" i="11"/>
  <c r="N463" i="11" s="1"/>
  <c r="L461" i="11"/>
  <c r="M461" i="11"/>
  <c r="N461" i="11"/>
  <c r="L460" i="11"/>
  <c r="N460" i="11" s="1"/>
  <c r="M460" i="11"/>
  <c r="L459" i="11"/>
  <c r="M459" i="11"/>
  <c r="N459" i="11"/>
  <c r="M458" i="11"/>
  <c r="L458" i="11"/>
  <c r="N458" i="11" s="1"/>
  <c r="L457" i="11"/>
  <c r="N457" i="11" s="1"/>
  <c r="M457" i="11"/>
  <c r="M456" i="11"/>
  <c r="L456" i="11"/>
  <c r="N456" i="11" s="1"/>
  <c r="M455" i="11"/>
  <c r="L455" i="11"/>
  <c r="N455" i="11" s="1"/>
  <c r="M454" i="11"/>
  <c r="L454" i="11"/>
  <c r="N454" i="11" s="1"/>
  <c r="L453" i="11"/>
  <c r="M453" i="11"/>
  <c r="N453" i="11"/>
  <c r="V453" i="11"/>
  <c r="X453" i="11"/>
  <c r="O453" i="11"/>
  <c r="P453" i="11" s="1"/>
  <c r="Q453" i="11"/>
  <c r="W453" i="11"/>
  <c r="M452" i="11"/>
  <c r="L452" i="11"/>
  <c r="N452" i="11" s="1"/>
  <c r="L451" i="11"/>
  <c r="M451" i="11"/>
  <c r="N451" i="11"/>
  <c r="L450" i="11"/>
  <c r="M450" i="11"/>
  <c r="N450" i="11"/>
  <c r="M449" i="11"/>
  <c r="L449" i="11"/>
  <c r="N449" i="11" s="1"/>
  <c r="M448" i="11"/>
  <c r="L448" i="11"/>
  <c r="N448" i="11" s="1"/>
  <c r="L447" i="11"/>
  <c r="N447" i="11" s="1"/>
  <c r="M447" i="11"/>
  <c r="M446" i="11"/>
  <c r="L446" i="11"/>
  <c r="N446" i="11" s="1"/>
  <c r="M445" i="11"/>
  <c r="L445" i="11"/>
  <c r="N445" i="11" s="1"/>
  <c r="L444" i="11"/>
  <c r="M444" i="11"/>
  <c r="N444" i="11"/>
  <c r="M443" i="11"/>
  <c r="L443" i="11"/>
  <c r="N443" i="11" s="1"/>
  <c r="L442" i="11"/>
  <c r="N442" i="11" s="1"/>
  <c r="M442" i="11"/>
  <c r="L441" i="11"/>
  <c r="N441" i="11" s="1"/>
  <c r="M441" i="11"/>
  <c r="M440" i="11"/>
  <c r="L440" i="11"/>
  <c r="N440" i="11" s="1"/>
  <c r="L439" i="11"/>
  <c r="N439" i="11" s="1"/>
  <c r="M439" i="11"/>
  <c r="L438" i="11"/>
  <c r="M438" i="11"/>
  <c r="N438" i="11"/>
  <c r="M437" i="11"/>
  <c r="L437" i="11"/>
  <c r="N437" i="11" s="1"/>
  <c r="L436" i="11"/>
  <c r="N436" i="11" s="1"/>
  <c r="M436" i="11"/>
  <c r="L435" i="11"/>
  <c r="N435" i="11" s="1"/>
  <c r="M435" i="11"/>
  <c r="L434" i="11"/>
  <c r="N434" i="11" s="1"/>
  <c r="M434" i="11"/>
  <c r="M433" i="11"/>
  <c r="L433" i="11"/>
  <c r="N433" i="11" s="1"/>
  <c r="M432" i="11"/>
  <c r="L432" i="11"/>
  <c r="N432" i="11" s="1"/>
  <c r="M431" i="11"/>
  <c r="L431" i="11"/>
  <c r="N431" i="11" s="1"/>
  <c r="M430" i="11"/>
  <c r="L430" i="11"/>
  <c r="N430" i="11" s="1"/>
  <c r="L429" i="11"/>
  <c r="M429" i="11"/>
  <c r="N429" i="11"/>
  <c r="M428" i="11"/>
  <c r="L428" i="11"/>
  <c r="N428" i="11" s="1"/>
  <c r="L427" i="11"/>
  <c r="N427" i="11" s="1"/>
  <c r="M427" i="11"/>
  <c r="L426" i="11"/>
  <c r="M426" i="11"/>
  <c r="N426" i="11"/>
  <c r="L425" i="11"/>
  <c r="M425" i="11"/>
  <c r="N425" i="11"/>
  <c r="M424" i="11"/>
  <c r="L424" i="11"/>
  <c r="N424" i="11" s="1"/>
  <c r="L423" i="11"/>
  <c r="N423" i="11" s="1"/>
  <c r="M423" i="11"/>
  <c r="M422" i="11"/>
  <c r="L422" i="11"/>
  <c r="N422" i="11"/>
  <c r="L421" i="11"/>
  <c r="N421" i="11" s="1"/>
  <c r="M421" i="11"/>
  <c r="L420" i="11"/>
  <c r="N420" i="11" s="1"/>
  <c r="M420" i="11"/>
  <c r="M419" i="11"/>
  <c r="L419" i="11"/>
  <c r="N419" i="11" s="1"/>
  <c r="M418" i="11"/>
  <c r="L418" i="11"/>
  <c r="N418" i="11" s="1"/>
  <c r="L417" i="11"/>
  <c r="M417" i="11"/>
  <c r="N417" i="11"/>
  <c r="M416" i="11"/>
  <c r="L416" i="11"/>
  <c r="N416" i="11" s="1"/>
  <c r="L415" i="11"/>
  <c r="N415" i="11" s="1"/>
  <c r="M415" i="11"/>
  <c r="M414" i="11"/>
  <c r="L414" i="11"/>
  <c r="N414" i="11" s="1"/>
  <c r="L413" i="11"/>
  <c r="N413" i="11"/>
  <c r="M413" i="11"/>
  <c r="M412" i="11"/>
  <c r="L412" i="11"/>
  <c r="N412" i="11" s="1"/>
  <c r="L411" i="11"/>
  <c r="N411" i="11" s="1"/>
  <c r="M411" i="11"/>
  <c r="L410" i="11"/>
  <c r="N410" i="11" s="1"/>
  <c r="M410" i="11"/>
  <c r="M409" i="11"/>
  <c r="L409" i="11"/>
  <c r="N409" i="11" s="1"/>
  <c r="M408" i="11"/>
  <c r="L408" i="11"/>
  <c r="N408" i="11" s="1"/>
  <c r="M407" i="11"/>
  <c r="L407" i="11"/>
  <c r="N407" i="11" s="1"/>
  <c r="M406" i="11"/>
  <c r="L406" i="11"/>
  <c r="N406" i="11" s="1"/>
  <c r="L405" i="11"/>
  <c r="N405" i="11" s="1"/>
  <c r="M405" i="11"/>
  <c r="M404" i="11"/>
  <c r="L404" i="11"/>
  <c r="N404" i="11" s="1"/>
  <c r="M403" i="11"/>
  <c r="L403" i="11"/>
  <c r="N403" i="11" s="1"/>
  <c r="L402" i="11"/>
  <c r="N402" i="11" s="1"/>
  <c r="M402" i="11"/>
  <c r="M401" i="11"/>
  <c r="L401" i="11"/>
  <c r="N401" i="11" s="1"/>
  <c r="L400" i="11"/>
  <c r="M400" i="11"/>
  <c r="N400" i="11"/>
  <c r="L399" i="11"/>
  <c r="N399" i="11" s="1"/>
  <c r="M399" i="11"/>
  <c r="L398" i="11"/>
  <c r="N398" i="11" s="1"/>
  <c r="M398" i="11"/>
  <c r="L397" i="11"/>
  <c r="N397" i="11" s="1"/>
  <c r="M397" i="11"/>
  <c r="M396" i="11"/>
  <c r="L396" i="11"/>
  <c r="N396" i="11" s="1"/>
  <c r="L395" i="11"/>
  <c r="M395" i="11"/>
  <c r="N395" i="11"/>
  <c r="L394" i="11"/>
  <c r="N394" i="11" s="1"/>
  <c r="M394" i="11"/>
  <c r="M393" i="11"/>
  <c r="L393" i="11"/>
  <c r="N393" i="11" s="1"/>
  <c r="L392" i="11"/>
  <c r="M392" i="11"/>
  <c r="N392" i="11"/>
  <c r="M391" i="11"/>
  <c r="L391" i="11"/>
  <c r="N391" i="11" s="1"/>
  <c r="L390" i="11"/>
  <c r="N390" i="11" s="1"/>
  <c r="M390" i="11"/>
  <c r="M389" i="11"/>
  <c r="L389" i="11"/>
  <c r="N389" i="11" s="1"/>
  <c r="M388" i="11"/>
  <c r="L388" i="11"/>
  <c r="N388" i="11" s="1"/>
  <c r="M387" i="11"/>
  <c r="L387" i="11"/>
  <c r="N387" i="11" s="1"/>
  <c r="L386" i="11"/>
  <c r="N386" i="11" s="1"/>
  <c r="M386" i="11"/>
  <c r="L385" i="11"/>
  <c r="N385" i="11" s="1"/>
  <c r="M385" i="11"/>
  <c r="M384" i="11"/>
  <c r="L384" i="11"/>
  <c r="N384" i="11" s="1"/>
  <c r="L383" i="11"/>
  <c r="M383" i="11"/>
  <c r="N383" i="11"/>
  <c r="M382" i="11"/>
  <c r="L382" i="11"/>
  <c r="N382" i="11" s="1"/>
  <c r="M381" i="11"/>
  <c r="L381" i="11"/>
  <c r="N381" i="11" s="1"/>
  <c r="M380" i="11"/>
  <c r="L380" i="11"/>
  <c r="N380" i="11" s="1"/>
  <c r="M379" i="11"/>
  <c r="L379" i="11"/>
  <c r="N379" i="11" s="1"/>
  <c r="L378" i="11"/>
  <c r="M378" i="11"/>
  <c r="N378" i="11"/>
  <c r="M377" i="11"/>
  <c r="L377" i="11"/>
  <c r="N377" i="11" s="1"/>
  <c r="M376" i="11"/>
  <c r="L376" i="11"/>
  <c r="N376" i="11" s="1"/>
  <c r="M375" i="11"/>
  <c r="L375" i="11"/>
  <c r="N375" i="11" s="1"/>
  <c r="M374" i="11"/>
  <c r="L374" i="11"/>
  <c r="N374" i="11" s="1"/>
  <c r="V374" i="11"/>
  <c r="X374" i="11"/>
  <c r="W374" i="11"/>
  <c r="Q374" i="11"/>
  <c r="O374" i="11"/>
  <c r="P374" i="11" s="1"/>
  <c r="M373" i="11"/>
  <c r="L373" i="11"/>
  <c r="N373" i="11" s="1"/>
  <c r="L372" i="11"/>
  <c r="M372" i="11"/>
  <c r="N372" i="11"/>
  <c r="V372" i="11"/>
  <c r="M371" i="11"/>
  <c r="L371" i="11"/>
  <c r="N371" i="11" s="1"/>
  <c r="V371" i="11"/>
  <c r="M370" i="11"/>
  <c r="L370" i="11"/>
  <c r="N370" i="11" s="1"/>
  <c r="V370" i="11"/>
  <c r="M369" i="11"/>
  <c r="L369" i="11"/>
  <c r="N369" i="11" s="1"/>
  <c r="V369" i="11"/>
  <c r="V368" i="11"/>
  <c r="L368" i="11"/>
  <c r="M368" i="11"/>
  <c r="N368" i="11"/>
  <c r="V367" i="11"/>
  <c r="M367" i="11"/>
  <c r="L367" i="11"/>
  <c r="N367" i="11"/>
  <c r="M366" i="11"/>
  <c r="L366" i="11"/>
  <c r="N366" i="11" s="1"/>
  <c r="V366" i="11"/>
  <c r="V365" i="11"/>
  <c r="L365" i="11"/>
  <c r="M365" i="11"/>
  <c r="N365" i="11"/>
  <c r="L364" i="11"/>
  <c r="V364" i="11"/>
  <c r="M364" i="11"/>
  <c r="N364" i="11"/>
  <c r="V363" i="11"/>
  <c r="L363" i="11"/>
  <c r="N363" i="11" s="1"/>
  <c r="M363" i="11"/>
  <c r="V362" i="11"/>
  <c r="M362" i="11"/>
  <c r="L362" i="11"/>
  <c r="N362" i="11" s="1"/>
  <c r="M361" i="11"/>
  <c r="V361" i="11"/>
  <c r="L361" i="11"/>
  <c r="N361" i="11" s="1"/>
  <c r="M360" i="11"/>
  <c r="V360" i="11"/>
  <c r="L360" i="11"/>
  <c r="N360" i="11" s="1"/>
  <c r="V359" i="11"/>
  <c r="L359" i="11"/>
  <c r="N359" i="11" s="1"/>
  <c r="M359" i="11"/>
  <c r="L358" i="11"/>
  <c r="N358" i="11" s="1"/>
  <c r="V358" i="11"/>
  <c r="M358" i="11"/>
  <c r="M357" i="11"/>
  <c r="V357" i="11"/>
  <c r="L357" i="11"/>
  <c r="N357" i="11" s="1"/>
  <c r="V356" i="11"/>
  <c r="M356" i="11"/>
  <c r="L356" i="11"/>
  <c r="N356" i="11" s="1"/>
  <c r="M355" i="11"/>
  <c r="V355" i="11"/>
  <c r="L355" i="11"/>
  <c r="N355" i="11" s="1"/>
  <c r="M354" i="11"/>
  <c r="V354" i="11"/>
  <c r="L354" i="11"/>
  <c r="N354" i="11" s="1"/>
  <c r="L353" i="11"/>
  <c r="N353" i="11" s="1"/>
  <c r="M353" i="11"/>
  <c r="V353" i="11"/>
  <c r="L352" i="11"/>
  <c r="M352" i="11"/>
  <c r="N352" i="11"/>
  <c r="V352" i="11"/>
  <c r="V351" i="11"/>
  <c r="L351" i="11"/>
  <c r="N351" i="11" s="1"/>
  <c r="M351" i="11"/>
  <c r="M350" i="11"/>
  <c r="L350" i="11"/>
  <c r="N350" i="11" s="1"/>
  <c r="V350" i="11"/>
  <c r="V349" i="11"/>
  <c r="M349" i="11"/>
  <c r="L349" i="11"/>
  <c r="N349" i="11" s="1"/>
  <c r="M348" i="11"/>
  <c r="V348" i="11"/>
  <c r="L348" i="11"/>
  <c r="N348" i="11" s="1"/>
  <c r="L347" i="11"/>
  <c r="N347" i="11" s="1"/>
  <c r="V347" i="11"/>
  <c r="M347" i="11"/>
  <c r="V346" i="11"/>
  <c r="M346" i="11"/>
  <c r="L346" i="11"/>
  <c r="N346" i="11" s="1"/>
  <c r="V345" i="11"/>
  <c r="L345" i="11"/>
  <c r="N345" i="11"/>
  <c r="M345" i="11"/>
  <c r="V344" i="11"/>
  <c r="M344" i="11"/>
  <c r="L344" i="11"/>
  <c r="N344" i="11" s="1"/>
  <c r="M343" i="11"/>
  <c r="V343" i="11"/>
  <c r="L343" i="11"/>
  <c r="N343" i="11" s="1"/>
  <c r="M342" i="11"/>
  <c r="L342" i="11"/>
  <c r="V342" i="11"/>
  <c r="N342" i="11"/>
  <c r="M341" i="11"/>
  <c r="L341" i="11"/>
  <c r="N341" i="11" s="1"/>
  <c r="V341" i="11"/>
  <c r="V340" i="11"/>
  <c r="L340" i="11"/>
  <c r="N340" i="11" s="1"/>
  <c r="M340" i="11"/>
  <c r="V339" i="11"/>
  <c r="L339" i="11"/>
  <c r="N339" i="11" s="1"/>
  <c r="M339" i="11"/>
  <c r="V338" i="11"/>
  <c r="L338" i="11"/>
  <c r="N338" i="11" s="1"/>
  <c r="M338" i="11"/>
  <c r="V337" i="11"/>
  <c r="L337" i="11"/>
  <c r="N337" i="11" s="1"/>
  <c r="M337" i="11"/>
  <c r="V336" i="11"/>
  <c r="M336" i="11"/>
  <c r="L336" i="11"/>
  <c r="N336" i="11" s="1"/>
  <c r="L335" i="11"/>
  <c r="M335" i="11"/>
  <c r="V335" i="11"/>
  <c r="N335" i="11"/>
  <c r="M334" i="11"/>
  <c r="V334" i="11"/>
  <c r="L334" i="11"/>
  <c r="N334" i="11" s="1"/>
  <c r="M333" i="11"/>
  <c r="V333" i="11"/>
  <c r="L333" i="11"/>
  <c r="N333" i="11" s="1"/>
  <c r="L332" i="11"/>
  <c r="M332" i="11"/>
  <c r="V332" i="11"/>
  <c r="N332" i="11"/>
  <c r="L331" i="11"/>
  <c r="N331" i="11" s="1"/>
  <c r="V331" i="11"/>
  <c r="M331" i="11"/>
  <c r="L330" i="11"/>
  <c r="M330" i="11"/>
  <c r="N330" i="11"/>
  <c r="V330" i="11"/>
  <c r="M329" i="11"/>
  <c r="L329" i="11"/>
  <c r="N329" i="11" s="1"/>
  <c r="V329" i="11"/>
  <c r="L328" i="11"/>
  <c r="N328" i="11" s="1"/>
  <c r="M328" i="11"/>
  <c r="V328" i="11"/>
  <c r="L327" i="11"/>
  <c r="N327" i="11" s="1"/>
  <c r="V327" i="11"/>
  <c r="M327" i="11"/>
  <c r="L326" i="11"/>
  <c r="V326" i="11"/>
  <c r="M326" i="11"/>
  <c r="N326" i="11"/>
  <c r="L325" i="11"/>
  <c r="M325" i="11"/>
  <c r="V325" i="11"/>
  <c r="N325" i="11"/>
  <c r="M324" i="11"/>
  <c r="V324" i="11"/>
  <c r="L324" i="11"/>
  <c r="N324" i="11" s="1"/>
  <c r="L323" i="11"/>
  <c r="N323" i="11" s="1"/>
  <c r="M323" i="11"/>
  <c r="V323" i="11"/>
  <c r="L322" i="11"/>
  <c r="M322" i="11"/>
  <c r="N322" i="11"/>
  <c r="V322" i="11"/>
  <c r="M321" i="11"/>
  <c r="L321" i="11"/>
  <c r="N321" i="11"/>
  <c r="V321" i="11"/>
  <c r="V320" i="11"/>
  <c r="M320" i="11"/>
  <c r="L320" i="11"/>
  <c r="N320" i="11" s="1"/>
  <c r="M319" i="11"/>
  <c r="L319" i="11"/>
  <c r="V319" i="11"/>
  <c r="N319" i="11"/>
  <c r="V318" i="11"/>
  <c r="L318" i="11"/>
  <c r="N318" i="11"/>
  <c r="M318" i="11"/>
  <c r="L317" i="11"/>
  <c r="V317" i="11"/>
  <c r="N317" i="11"/>
  <c r="M317" i="11"/>
  <c r="M316" i="11"/>
  <c r="L316" i="11"/>
  <c r="N316" i="11" s="1"/>
  <c r="V316" i="11"/>
  <c r="V315" i="11"/>
  <c r="M315" i="11"/>
  <c r="L315" i="11"/>
  <c r="N315" i="11" s="1"/>
  <c r="L314" i="11"/>
  <c r="N314" i="11" s="1"/>
  <c r="M314" i="11"/>
  <c r="V314" i="11"/>
  <c r="V313" i="11"/>
  <c r="L313" i="11"/>
  <c r="M313" i="11"/>
  <c r="N313" i="11"/>
  <c r="V312" i="11"/>
  <c r="L312" i="11"/>
  <c r="N312" i="11" s="1"/>
  <c r="M312" i="11"/>
  <c r="V311" i="11"/>
  <c r="M311" i="11"/>
  <c r="L311" i="11"/>
  <c r="N311" i="11" s="1"/>
  <c r="L310" i="11"/>
  <c r="N310" i="11" s="1"/>
  <c r="M310" i="11"/>
  <c r="V310" i="11"/>
  <c r="L309" i="11"/>
  <c r="M309" i="11"/>
  <c r="V309" i="11"/>
  <c r="N309" i="11"/>
  <c r="V308" i="11"/>
  <c r="M308" i="11"/>
  <c r="L308" i="11"/>
  <c r="N308" i="11" s="1"/>
  <c r="M307" i="11"/>
  <c r="V307" i="11"/>
  <c r="L307" i="11"/>
  <c r="N307" i="11"/>
  <c r="L306" i="11"/>
  <c r="N306" i="11" s="1"/>
  <c r="V306" i="11"/>
  <c r="M306" i="11"/>
  <c r="M305" i="11"/>
  <c r="V305" i="11"/>
  <c r="L305" i="11"/>
  <c r="N305" i="11" s="1"/>
  <c r="V304" i="11"/>
  <c r="L304" i="11"/>
  <c r="M304" i="11"/>
  <c r="N304" i="11"/>
  <c r="M303" i="11"/>
  <c r="V303" i="11"/>
  <c r="L303" i="11"/>
  <c r="N303" i="11" s="1"/>
  <c r="V302" i="11"/>
  <c r="M302" i="11"/>
  <c r="L302" i="11"/>
  <c r="N302" i="11" s="1"/>
  <c r="M301" i="11"/>
  <c r="L301" i="11"/>
  <c r="N301" i="11" s="1"/>
  <c r="V301" i="11"/>
  <c r="L300" i="11"/>
  <c r="N300" i="11" s="1"/>
  <c r="M300" i="11"/>
  <c r="V300" i="11"/>
  <c r="M299" i="11"/>
  <c r="V299" i="11"/>
  <c r="L299" i="11"/>
  <c r="N299" i="11" s="1"/>
  <c r="V298" i="11"/>
  <c r="M298" i="11"/>
  <c r="L298" i="11"/>
  <c r="N298" i="11" s="1"/>
  <c r="V297" i="11"/>
  <c r="M297" i="11"/>
  <c r="L297" i="11"/>
  <c r="N297" i="11" s="1"/>
  <c r="V296" i="11"/>
  <c r="L296" i="11"/>
  <c r="N296" i="11" s="1"/>
  <c r="M296" i="11"/>
  <c r="L295" i="11"/>
  <c r="N295" i="11" s="1"/>
  <c r="V295" i="11"/>
  <c r="M295" i="11"/>
  <c r="V294" i="11"/>
  <c r="L294" i="11"/>
  <c r="N294" i="11"/>
  <c r="M294" i="11"/>
  <c r="M293" i="11"/>
  <c r="L293" i="11"/>
  <c r="N293" i="11" s="1"/>
  <c r="V293" i="11"/>
  <c r="V292" i="11"/>
  <c r="M292" i="11"/>
  <c r="L292" i="11"/>
  <c r="N292" i="11" s="1"/>
  <c r="L291" i="11"/>
  <c r="V291" i="11"/>
  <c r="N291" i="11"/>
  <c r="M291" i="11"/>
  <c r="L290" i="11"/>
  <c r="N290" i="11" s="1"/>
  <c r="M290" i="11"/>
  <c r="V290" i="11"/>
  <c r="V289" i="11"/>
  <c r="L289" i="11"/>
  <c r="M289" i="11"/>
  <c r="N289" i="11"/>
  <c r="L288" i="11"/>
  <c r="N288" i="11" s="1"/>
  <c r="M288" i="11"/>
  <c r="V288" i="11"/>
  <c r="L287" i="11"/>
  <c r="N287" i="11" s="1"/>
  <c r="M287" i="11"/>
  <c r="V287" i="11"/>
  <c r="V286" i="11"/>
  <c r="M286" i="11"/>
  <c r="L286" i="11"/>
  <c r="N286" i="11" s="1"/>
  <c r="M285" i="11"/>
  <c r="L285" i="11"/>
  <c r="N285" i="11" s="1"/>
  <c r="V285" i="11"/>
  <c r="M284" i="11"/>
  <c r="L284" i="11"/>
  <c r="N284" i="11" s="1"/>
  <c r="V284" i="11"/>
  <c r="L283" i="11"/>
  <c r="N283" i="11" s="1"/>
  <c r="V283" i="11"/>
  <c r="M283" i="11"/>
  <c r="L282" i="11"/>
  <c r="V282" i="11"/>
  <c r="M282" i="11"/>
  <c r="N282" i="11"/>
  <c r="V281" i="11"/>
  <c r="L281" i="11"/>
  <c r="N281" i="11" s="1"/>
  <c r="M281" i="11"/>
  <c r="V280" i="11"/>
  <c r="M280" i="11"/>
  <c r="L280" i="11"/>
  <c r="N280" i="11" s="1"/>
  <c r="L279" i="11"/>
  <c r="N279" i="11" s="1"/>
  <c r="M279" i="11"/>
  <c r="V279" i="11"/>
  <c r="V278" i="11"/>
  <c r="L278" i="11"/>
  <c r="N278" i="11" s="1"/>
  <c r="M278" i="11"/>
  <c r="M277" i="11"/>
  <c r="V277" i="11"/>
  <c r="L277" i="11"/>
  <c r="N277" i="11" s="1"/>
  <c r="V276" i="11"/>
  <c r="M276" i="11"/>
  <c r="L276" i="11"/>
  <c r="N276" i="11"/>
  <c r="M275" i="11"/>
  <c r="V275" i="11"/>
  <c r="L275" i="11"/>
  <c r="N275" i="11" s="1"/>
  <c r="M274" i="11"/>
  <c r="V274" i="11"/>
  <c r="L274" i="11"/>
  <c r="N274" i="11" s="1"/>
  <c r="V273" i="11"/>
  <c r="L273" i="11"/>
  <c r="N273" i="11" s="1"/>
  <c r="M273" i="11"/>
  <c r="V272" i="11"/>
  <c r="O272" i="11"/>
  <c r="P272" i="11" s="1"/>
  <c r="Q272" i="11"/>
  <c r="V271" i="11"/>
  <c r="O271" i="11"/>
  <c r="P271" i="11" s="1"/>
  <c r="Q271" i="11"/>
  <c r="V270" i="11"/>
  <c r="O270" i="11"/>
  <c r="P270" i="11" s="1"/>
  <c r="Q270" i="11"/>
  <c r="V269" i="11"/>
  <c r="O269" i="11"/>
  <c r="P269" i="11" s="1"/>
  <c r="Q269" i="11"/>
  <c r="V268" i="11"/>
  <c r="O268" i="11"/>
  <c r="P268" i="11" s="1"/>
  <c r="Q268" i="11"/>
  <c r="V267" i="11"/>
  <c r="O267" i="11"/>
  <c r="P267" i="11" s="1"/>
  <c r="Q267" i="11"/>
  <c r="V266" i="11"/>
  <c r="O266" i="11"/>
  <c r="P266" i="11" s="1"/>
  <c r="Q266" i="11"/>
  <c r="V265" i="11"/>
  <c r="O265" i="11"/>
  <c r="P265" i="11" s="1"/>
  <c r="Q265" i="11"/>
  <c r="V264" i="11"/>
  <c r="O264" i="11"/>
  <c r="P264" i="11" s="1"/>
  <c r="Q264" i="11"/>
  <c r="V263" i="11"/>
  <c r="O263" i="11"/>
  <c r="P263" i="11" s="1"/>
  <c r="Q263" i="11"/>
  <c r="V262" i="11"/>
  <c r="O262" i="11"/>
  <c r="P262" i="11" s="1"/>
  <c r="Q262" i="11"/>
  <c r="V261" i="11"/>
  <c r="O261" i="11"/>
  <c r="P261" i="11" s="1"/>
  <c r="Q261" i="11"/>
  <c r="V260" i="11"/>
  <c r="O260" i="11"/>
  <c r="P260" i="11" s="1"/>
  <c r="Q260" i="11"/>
  <c r="V259" i="11"/>
  <c r="O259" i="11"/>
  <c r="P259" i="11" s="1"/>
  <c r="Q259" i="11"/>
  <c r="V258" i="11"/>
  <c r="O258" i="11"/>
  <c r="P258" i="11" s="1"/>
  <c r="Q258" i="11"/>
  <c r="V257" i="11"/>
  <c r="O257" i="11"/>
  <c r="P257" i="11" s="1"/>
  <c r="Q257" i="11"/>
  <c r="V256" i="11"/>
  <c r="O256" i="11"/>
  <c r="P256" i="11" s="1"/>
  <c r="Q256" i="11"/>
  <c r="V255" i="11"/>
  <c r="O255" i="11"/>
  <c r="P255" i="11" s="1"/>
  <c r="Q255" i="11"/>
  <c r="V254" i="11"/>
  <c r="O254" i="11"/>
  <c r="P254" i="11" s="1"/>
  <c r="Q254" i="11"/>
  <c r="V253" i="11"/>
  <c r="O253" i="11"/>
  <c r="P253" i="11" s="1"/>
  <c r="Q253" i="11"/>
  <c r="V252" i="11"/>
  <c r="O252" i="11"/>
  <c r="P252" i="11" s="1"/>
  <c r="Q252" i="11"/>
  <c r="V251" i="11"/>
  <c r="O251" i="11"/>
  <c r="P251" i="11" s="1"/>
  <c r="Q251" i="11"/>
  <c r="V250" i="11"/>
  <c r="O250" i="11"/>
  <c r="P250" i="11" s="1"/>
  <c r="Q250" i="11"/>
  <c r="V249" i="11"/>
  <c r="O249" i="11"/>
  <c r="P249" i="11" s="1"/>
  <c r="Q249" i="11"/>
  <c r="V248" i="11"/>
  <c r="O248" i="11"/>
  <c r="P248" i="11" s="1"/>
  <c r="Q248" i="11"/>
  <c r="V247" i="11"/>
  <c r="O247" i="11"/>
  <c r="P247" i="11" s="1"/>
  <c r="Q247" i="11"/>
  <c r="V246" i="11"/>
  <c r="O246" i="11"/>
  <c r="P246" i="11" s="1"/>
  <c r="Q246" i="11"/>
  <c r="V245" i="11"/>
  <c r="O245" i="11"/>
  <c r="P245" i="11" s="1"/>
  <c r="Q245" i="11"/>
  <c r="V244" i="11"/>
  <c r="O244" i="11"/>
  <c r="P244" i="11" s="1"/>
  <c r="Q244" i="11"/>
  <c r="V243" i="11"/>
  <c r="O243" i="11"/>
  <c r="P243" i="11" s="1"/>
  <c r="Q243" i="11"/>
  <c r="V242" i="11"/>
  <c r="O242" i="11"/>
  <c r="P242" i="11" s="1"/>
  <c r="Q242" i="11"/>
  <c r="V241" i="11"/>
  <c r="O241" i="11"/>
  <c r="P241" i="11" s="1"/>
  <c r="Q241" i="11"/>
  <c r="V240" i="11"/>
  <c r="O240" i="11"/>
  <c r="P240" i="11" s="1"/>
  <c r="Q240" i="11"/>
  <c r="V239" i="11"/>
  <c r="O239" i="11"/>
  <c r="P239" i="11" s="1"/>
  <c r="Q239" i="11"/>
  <c r="V238" i="11"/>
  <c r="O238" i="11"/>
  <c r="P238" i="11" s="1"/>
  <c r="Q238" i="11"/>
  <c r="V237" i="11"/>
  <c r="O237" i="11"/>
  <c r="P237" i="11" s="1"/>
  <c r="Q237" i="11"/>
  <c r="V236" i="11"/>
  <c r="O236" i="11"/>
  <c r="P236" i="11" s="1"/>
  <c r="Q236" i="11"/>
  <c r="V235" i="11"/>
  <c r="O235" i="11"/>
  <c r="P235" i="11" s="1"/>
  <c r="Q235" i="11"/>
  <c r="V234" i="11"/>
  <c r="O234" i="11"/>
  <c r="P234" i="11" s="1"/>
  <c r="Q234" i="11"/>
  <c r="V233" i="11"/>
  <c r="O233" i="11"/>
  <c r="P233" i="11" s="1"/>
  <c r="Q233" i="11"/>
  <c r="V232" i="11"/>
  <c r="O232" i="11"/>
  <c r="P232" i="11" s="1"/>
  <c r="Q232" i="11"/>
  <c r="V231" i="11"/>
  <c r="O231" i="11"/>
  <c r="P231" i="11" s="1"/>
  <c r="Q231" i="11"/>
  <c r="V230" i="11"/>
  <c r="O230" i="11"/>
  <c r="P230" i="11" s="1"/>
  <c r="Q230" i="11"/>
  <c r="V229" i="11"/>
  <c r="V228" i="11"/>
  <c r="O228" i="11"/>
  <c r="P228" i="11" s="1"/>
  <c r="Q228" i="11"/>
  <c r="V227" i="11"/>
  <c r="O227" i="11"/>
  <c r="P227" i="11" s="1"/>
  <c r="Q227" i="11"/>
  <c r="V226" i="11"/>
  <c r="O226" i="11"/>
  <c r="P226" i="11" s="1"/>
  <c r="Q226" i="11"/>
  <c r="V225" i="11"/>
  <c r="O225" i="11"/>
  <c r="P225" i="11" s="1"/>
  <c r="Q225" i="11"/>
  <c r="V224" i="11"/>
  <c r="O224" i="11"/>
  <c r="P224" i="11" s="1"/>
  <c r="Q224" i="11"/>
  <c r="V223" i="11"/>
  <c r="O223" i="11"/>
  <c r="P223" i="11" s="1"/>
  <c r="Q223" i="11"/>
  <c r="V222" i="11"/>
  <c r="O222" i="11"/>
  <c r="P222" i="11" s="1"/>
  <c r="Q222" i="11"/>
  <c r="V221" i="11"/>
  <c r="O221" i="11"/>
  <c r="P221" i="11" s="1"/>
  <c r="Q221" i="11"/>
  <c r="V220" i="11"/>
  <c r="O220" i="11"/>
  <c r="P220" i="11" s="1"/>
  <c r="Q220" i="11"/>
  <c r="V219" i="11"/>
  <c r="O219" i="11"/>
  <c r="P219" i="11" s="1"/>
  <c r="Q219" i="11"/>
  <c r="V218" i="11"/>
  <c r="O218" i="11"/>
  <c r="P218" i="11" s="1"/>
  <c r="Q218" i="11"/>
  <c r="V217" i="11"/>
  <c r="O217" i="11"/>
  <c r="P217" i="11" s="1"/>
  <c r="Q217" i="11"/>
  <c r="V216" i="11"/>
  <c r="O216" i="11"/>
  <c r="P216" i="11" s="1"/>
  <c r="Q216" i="11"/>
  <c r="V215" i="11"/>
  <c r="O215" i="11"/>
  <c r="P215" i="11" s="1"/>
  <c r="Q215" i="11"/>
  <c r="V214" i="11"/>
  <c r="O214" i="11"/>
  <c r="P214" i="11" s="1"/>
  <c r="Q214" i="11"/>
  <c r="V213" i="11"/>
  <c r="O213" i="11"/>
  <c r="P213" i="11" s="1"/>
  <c r="Q213" i="11"/>
  <c r="V212" i="11"/>
  <c r="O212" i="11"/>
  <c r="P212" i="11" s="1"/>
  <c r="Q212" i="11"/>
  <c r="V211" i="11"/>
  <c r="O211" i="11"/>
  <c r="P211" i="11" s="1"/>
  <c r="Q211" i="11"/>
  <c r="V210" i="11"/>
  <c r="O210" i="11"/>
  <c r="P210" i="11" s="1"/>
  <c r="Q210" i="11"/>
  <c r="V209" i="11"/>
  <c r="O209" i="11"/>
  <c r="P209" i="11" s="1"/>
  <c r="Q209" i="11"/>
  <c r="V208" i="11"/>
  <c r="O208" i="11"/>
  <c r="P208" i="11" s="1"/>
  <c r="Q208" i="11"/>
  <c r="V207" i="11"/>
  <c r="O207" i="11"/>
  <c r="P207" i="11" s="1"/>
  <c r="Q207" i="11"/>
  <c r="V206" i="11"/>
  <c r="O206" i="11"/>
  <c r="P206" i="11" s="1"/>
  <c r="Q206" i="11"/>
  <c r="V205" i="11"/>
  <c r="O205" i="11"/>
  <c r="P205" i="11" s="1"/>
  <c r="Q205" i="11"/>
  <c r="V204" i="11"/>
  <c r="O204" i="11"/>
  <c r="P204" i="11" s="1"/>
  <c r="Q204" i="11"/>
  <c r="V203" i="11"/>
  <c r="O203" i="11"/>
  <c r="P203" i="11" s="1"/>
  <c r="Q203" i="11"/>
  <c r="V202" i="11"/>
  <c r="O202" i="11"/>
  <c r="P202" i="11" s="1"/>
  <c r="Q202" i="11"/>
  <c r="V201" i="11"/>
  <c r="O201" i="11"/>
  <c r="P201" i="11" s="1"/>
  <c r="Q201" i="11"/>
  <c r="V200" i="11"/>
  <c r="O200" i="11"/>
  <c r="P200" i="11" s="1"/>
  <c r="Q200" i="11"/>
  <c r="V199" i="11"/>
  <c r="O199" i="11"/>
  <c r="P199" i="11" s="1"/>
  <c r="Q199" i="11"/>
  <c r="V198" i="11"/>
  <c r="O198" i="11"/>
  <c r="P198" i="11" s="1"/>
  <c r="Q198" i="11"/>
  <c r="V197" i="11"/>
  <c r="O197" i="11"/>
  <c r="P197" i="11" s="1"/>
  <c r="Q197" i="11"/>
  <c r="V196" i="11"/>
  <c r="O196" i="11"/>
  <c r="P196" i="11" s="1"/>
  <c r="Q196" i="11"/>
  <c r="V195" i="11"/>
  <c r="O195" i="11"/>
  <c r="P195" i="11" s="1"/>
  <c r="Q195" i="11"/>
  <c r="V194" i="11"/>
  <c r="O194" i="11"/>
  <c r="P194" i="11" s="1"/>
  <c r="Q194" i="11"/>
  <c r="V193" i="11"/>
  <c r="O193" i="11"/>
  <c r="P193" i="11" s="1"/>
  <c r="Q193" i="11"/>
  <c r="V192" i="11"/>
  <c r="O192" i="11"/>
  <c r="P192" i="11" s="1"/>
  <c r="Q192" i="11"/>
  <c r="V191" i="11"/>
  <c r="O191" i="11"/>
  <c r="P191" i="11" s="1"/>
  <c r="Q191" i="11"/>
  <c r="V190" i="11"/>
  <c r="O190" i="11"/>
  <c r="P190" i="11" s="1"/>
  <c r="Q190" i="11"/>
  <c r="V189" i="11"/>
  <c r="O189" i="11"/>
  <c r="P189" i="11" s="1"/>
  <c r="Q189" i="11"/>
  <c r="V188" i="11"/>
  <c r="O188" i="11"/>
  <c r="P188" i="11" s="1"/>
  <c r="Q188" i="11"/>
  <c r="V187" i="11"/>
  <c r="O187" i="11"/>
  <c r="P187" i="11" s="1"/>
  <c r="Q187" i="11"/>
  <c r="V186" i="11"/>
  <c r="O186" i="11"/>
  <c r="P186" i="11" s="1"/>
  <c r="Q186" i="11"/>
  <c r="V185" i="11"/>
  <c r="O185" i="11"/>
  <c r="P185" i="11" s="1"/>
  <c r="Q185" i="11"/>
  <c r="V184" i="11"/>
  <c r="O184" i="11"/>
  <c r="P184" i="11" s="1"/>
  <c r="Q184" i="11"/>
  <c r="V183" i="11"/>
  <c r="O183" i="11"/>
  <c r="P183" i="11" s="1"/>
  <c r="Q183" i="11"/>
  <c r="V182" i="11"/>
  <c r="O182" i="11"/>
  <c r="P182" i="11" s="1"/>
  <c r="Q182" i="11"/>
  <c r="V181" i="11"/>
  <c r="V180" i="11"/>
  <c r="V179" i="11"/>
  <c r="O179" i="11"/>
  <c r="P179" i="11" s="1"/>
  <c r="Q179" i="11"/>
  <c r="V178" i="11"/>
  <c r="O178" i="11"/>
  <c r="P178" i="11" s="1"/>
  <c r="Q178" i="11"/>
  <c r="V177" i="11"/>
  <c r="V176" i="11"/>
  <c r="V175" i="11"/>
  <c r="O175" i="11"/>
  <c r="P175" i="11" s="1"/>
  <c r="Q175" i="11"/>
  <c r="V174" i="11"/>
  <c r="V173" i="11"/>
  <c r="V172" i="11"/>
  <c r="O172" i="11"/>
  <c r="P172" i="11" s="1"/>
  <c r="Q172" i="11"/>
  <c r="V171" i="11"/>
  <c r="O171" i="11"/>
  <c r="P171" i="11" s="1"/>
  <c r="Q171" i="11"/>
  <c r="V170" i="11"/>
  <c r="O170" i="11"/>
  <c r="P170" i="11" s="1"/>
  <c r="Q170" i="11"/>
  <c r="V169" i="11"/>
  <c r="O169" i="11"/>
  <c r="P169" i="11" s="1"/>
  <c r="Q169" i="11"/>
  <c r="V168" i="11"/>
  <c r="O168" i="11"/>
  <c r="P168" i="11" s="1"/>
  <c r="Q168" i="11"/>
  <c r="V167" i="11"/>
  <c r="V166" i="11"/>
  <c r="O166" i="11"/>
  <c r="P166" i="11" s="1"/>
  <c r="Q166" i="11"/>
  <c r="V165" i="11"/>
  <c r="O165" i="11"/>
  <c r="P165" i="11" s="1"/>
  <c r="Q165" i="11"/>
  <c r="V164" i="11"/>
  <c r="O164" i="11"/>
  <c r="P164" i="11" s="1"/>
  <c r="Q164" i="11"/>
  <c r="V163" i="11"/>
  <c r="O163" i="11"/>
  <c r="P163" i="11" s="1"/>
  <c r="Q163" i="11"/>
  <c r="V162" i="11"/>
  <c r="O162" i="11"/>
  <c r="P162" i="11" s="1"/>
  <c r="Q162" i="11"/>
  <c r="V161" i="11"/>
  <c r="O161" i="11"/>
  <c r="P161" i="11" s="1"/>
  <c r="V160" i="11"/>
  <c r="V159" i="11"/>
  <c r="V158" i="11"/>
  <c r="V157" i="11"/>
  <c r="V156" i="11"/>
  <c r="V155" i="11"/>
  <c r="V154" i="11"/>
  <c r="V153" i="11"/>
  <c r="V152" i="11"/>
  <c r="V151" i="11"/>
  <c r="V150" i="11"/>
  <c r="V149" i="11"/>
  <c r="V148" i="11"/>
  <c r="V147" i="11"/>
  <c r="V146" i="11"/>
  <c r="V145" i="11"/>
  <c r="V144" i="11"/>
  <c r="V143" i="11"/>
  <c r="V142" i="11"/>
  <c r="V141" i="11"/>
  <c r="V140" i="11"/>
  <c r="V139" i="11"/>
  <c r="V138" i="11"/>
  <c r="V137" i="11"/>
  <c r="V136" i="11"/>
  <c r="V135" i="11"/>
  <c r="V134" i="11"/>
  <c r="V133" i="11"/>
  <c r="V132" i="11"/>
  <c r="V131" i="11"/>
  <c r="V130" i="11"/>
  <c r="V129" i="11"/>
  <c r="V128" i="11"/>
  <c r="V127" i="11"/>
  <c r="V126" i="11"/>
  <c r="V125" i="11"/>
  <c r="W125" i="11"/>
  <c r="X125" i="11"/>
  <c r="V124" i="11"/>
  <c r="V123" i="11"/>
  <c r="X123" i="11"/>
  <c r="W123" i="11"/>
  <c r="V122" i="11"/>
  <c r="V121" i="11"/>
  <c r="V120" i="11"/>
  <c r="X119" i="11"/>
  <c r="W119" i="11"/>
  <c r="V119" i="11"/>
  <c r="V117" i="11"/>
  <c r="V116" i="11"/>
  <c r="V115" i="11"/>
  <c r="V114" i="11"/>
  <c r="V113" i="11"/>
  <c r="V112" i="11"/>
  <c r="V111" i="11"/>
  <c r="V110" i="11"/>
  <c r="V109" i="11"/>
  <c r="V108" i="11"/>
  <c r="V107" i="11"/>
  <c r="V106" i="11"/>
  <c r="V105" i="11"/>
  <c r="V104" i="11"/>
  <c r="V103" i="11"/>
  <c r="V102" i="11"/>
  <c r="V101" i="11"/>
  <c r="V100" i="11"/>
  <c r="V99" i="11"/>
  <c r="X98" i="11"/>
  <c r="W98" i="11"/>
  <c r="V98" i="11"/>
  <c r="V97" i="11"/>
  <c r="V96" i="11"/>
  <c r="V95" i="11"/>
  <c r="W95" i="11"/>
  <c r="X95" i="11"/>
  <c r="V94" i="11"/>
  <c r="V93" i="11"/>
  <c r="V92" i="11"/>
  <c r="V91" i="11"/>
  <c r="V90" i="11"/>
  <c r="V89" i="11"/>
  <c r="V86" i="11"/>
  <c r="V85" i="11"/>
  <c r="V84" i="11"/>
  <c r="V82" i="11"/>
  <c r="V81" i="11"/>
  <c r="V80" i="11"/>
  <c r="V79" i="11"/>
  <c r="V78" i="11"/>
  <c r="V77" i="11"/>
  <c r="V76" i="11"/>
  <c r="V75" i="11"/>
  <c r="V74" i="11"/>
  <c r="V73" i="11"/>
  <c r="V72" i="11"/>
  <c r="V71" i="11"/>
  <c r="V70" i="11"/>
  <c r="V69" i="11"/>
  <c r="V68" i="11"/>
  <c r="V67" i="11"/>
  <c r="V66" i="11"/>
  <c r="V65" i="11"/>
  <c r="V64" i="11"/>
  <c r="V63" i="11"/>
  <c r="V62" i="11"/>
  <c r="V61" i="11"/>
  <c r="V60" i="11"/>
  <c r="V59" i="11"/>
  <c r="V58" i="11"/>
  <c r="V57" i="11"/>
  <c r="V56" i="11"/>
  <c r="V55" i="11"/>
  <c r="V54" i="11"/>
  <c r="V53" i="11"/>
  <c r="V52" i="11"/>
  <c r="V51" i="11"/>
  <c r="V50" i="11"/>
  <c r="V49" i="11"/>
  <c r="V48" i="11"/>
  <c r="V47" i="11"/>
  <c r="V46"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V12" i="11"/>
  <c r="V11" i="11"/>
  <c r="V10" i="11"/>
  <c r="V9" i="11"/>
  <c r="V8" i="11"/>
  <c r="V7" i="11"/>
  <c r="X6" i="11"/>
  <c r="W6" i="11"/>
  <c r="V6" i="11"/>
  <c r="V26" i="10"/>
  <c r="V25" i="10"/>
  <c r="V24" i="10"/>
  <c r="V23" i="10"/>
  <c r="V22" i="10"/>
  <c r="V21" i="10"/>
  <c r="V20" i="10"/>
  <c r="V19" i="10"/>
  <c r="V18" i="10"/>
  <c r="V17" i="10"/>
  <c r="V16" i="10"/>
  <c r="V15" i="10"/>
  <c r="V14" i="10"/>
  <c r="V13" i="10"/>
  <c r="V12" i="10"/>
  <c r="V11" i="10"/>
  <c r="V10" i="10"/>
  <c r="V9" i="10"/>
  <c r="V8" i="10"/>
  <c r="V7" i="10"/>
  <c r="X6" i="10"/>
  <c r="W6" i="10"/>
  <c r="V6" i="10"/>
  <c r="L116" i="5"/>
  <c r="M116" i="5"/>
  <c r="L115" i="5"/>
  <c r="M115" i="5"/>
  <c r="L114" i="5"/>
  <c r="M114" i="5"/>
  <c r="M113" i="5"/>
  <c r="L113" i="5"/>
  <c r="L112" i="5"/>
  <c r="W130" i="11" s="1"/>
  <c r="M112" i="5"/>
  <c r="X130" i="11" s="1"/>
  <c r="L111" i="5"/>
  <c r="W46" i="22" s="1"/>
  <c r="M111" i="5"/>
  <c r="X46" i="22" s="1"/>
  <c r="L110" i="5"/>
  <c r="M110" i="5"/>
  <c r="M109" i="5"/>
  <c r="L109" i="5"/>
  <c r="L107" i="5"/>
  <c r="M107" i="5"/>
  <c r="L106" i="5"/>
  <c r="M106" i="5"/>
  <c r="L105" i="5"/>
  <c r="M105" i="5"/>
  <c r="L95" i="5"/>
  <c r="M95" i="5"/>
  <c r="L94" i="5"/>
  <c r="M94" i="5"/>
  <c r="L93" i="5"/>
  <c r="M93" i="5"/>
  <c r="L92" i="5"/>
  <c r="M92" i="5"/>
  <c r="L91" i="5"/>
  <c r="M91" i="5"/>
  <c r="L90" i="5"/>
  <c r="M90" i="5"/>
  <c r="L89" i="5"/>
  <c r="M89" i="5"/>
  <c r="L88" i="5"/>
  <c r="M88" i="5"/>
  <c r="L87" i="5"/>
  <c r="M87" i="5"/>
  <c r="L86" i="5"/>
  <c r="M86" i="5"/>
  <c r="L85" i="5"/>
  <c r="M85" i="5"/>
  <c r="L84" i="5"/>
  <c r="M84" i="5"/>
  <c r="L83" i="5"/>
  <c r="M83" i="5"/>
  <c r="L82" i="5"/>
  <c r="M82" i="5"/>
  <c r="L81" i="5"/>
  <c r="M81" i="5"/>
  <c r="L80" i="5"/>
  <c r="M80" i="5"/>
  <c r="L79" i="5"/>
  <c r="M79" i="5"/>
  <c r="L78" i="5"/>
  <c r="M78" i="5"/>
  <c r="L77" i="5"/>
  <c r="M77" i="5"/>
  <c r="L76" i="5"/>
  <c r="M76" i="5"/>
  <c r="L75" i="5"/>
  <c r="M75" i="5"/>
  <c r="L74" i="5"/>
  <c r="M74" i="5"/>
  <c r="L73" i="5"/>
  <c r="M73" i="5"/>
  <c r="L72" i="5"/>
  <c r="M72" i="5"/>
  <c r="L71" i="5"/>
  <c r="M71" i="5"/>
  <c r="L70" i="5"/>
  <c r="M70" i="5"/>
  <c r="L69" i="5"/>
  <c r="M69" i="5"/>
  <c r="L68" i="5"/>
  <c r="M68" i="5"/>
  <c r="L67" i="5"/>
  <c r="M67" i="5"/>
  <c r="L66" i="5"/>
  <c r="M66" i="5"/>
  <c r="L65" i="5"/>
  <c r="M65" i="5"/>
  <c r="L64" i="5"/>
  <c r="M64" i="5"/>
  <c r="L63" i="5"/>
  <c r="M63" i="5"/>
  <c r="L62" i="5"/>
  <c r="M62" i="5"/>
  <c r="L61" i="5"/>
  <c r="M61" i="5"/>
  <c r="L60" i="5"/>
  <c r="M60" i="5"/>
  <c r="L59" i="5"/>
  <c r="M59" i="5"/>
  <c r="L58" i="5"/>
  <c r="M58" i="5"/>
  <c r="L57" i="5"/>
  <c r="M57" i="5"/>
  <c r="L56" i="5"/>
  <c r="M56" i="5"/>
  <c r="M55" i="5"/>
  <c r="L55" i="5"/>
  <c r="L54" i="5"/>
  <c r="M54" i="5"/>
  <c r="L53" i="5"/>
  <c r="M53" i="5"/>
  <c r="L52" i="5"/>
  <c r="M52" i="5"/>
  <c r="L51" i="5"/>
  <c r="M51" i="5"/>
  <c r="L50" i="5"/>
  <c r="W150" i="11" s="1"/>
  <c r="M50" i="5"/>
  <c r="X150" i="11" s="1"/>
  <c r="L49" i="5"/>
  <c r="M49" i="5"/>
  <c r="L48" i="5"/>
  <c r="M48" i="5"/>
  <c r="M47" i="5"/>
  <c r="L47" i="5"/>
  <c r="L46" i="5"/>
  <c r="M46" i="5"/>
  <c r="L45" i="5"/>
  <c r="M45" i="5"/>
  <c r="L44" i="5"/>
  <c r="M44" i="5"/>
  <c r="L43" i="5"/>
  <c r="M43" i="5"/>
  <c r="L42" i="5"/>
  <c r="M42" i="5"/>
  <c r="L41" i="5"/>
  <c r="M41" i="5"/>
  <c r="L40" i="5"/>
  <c r="M40" i="5"/>
  <c r="L39" i="5"/>
  <c r="M39" i="5"/>
  <c r="L38" i="5"/>
  <c r="M38" i="5"/>
  <c r="L37" i="5"/>
  <c r="M37" i="5"/>
  <c r="L36" i="5"/>
  <c r="M36" i="5"/>
  <c r="L35" i="5"/>
  <c r="M35" i="5"/>
  <c r="L34" i="5"/>
  <c r="M34" i="5"/>
  <c r="L33" i="5"/>
  <c r="M33" i="5"/>
  <c r="L32" i="5"/>
  <c r="M32" i="5"/>
  <c r="L31" i="5"/>
  <c r="M31" i="5"/>
  <c r="L30" i="5"/>
  <c r="M30" i="5"/>
  <c r="L29" i="5"/>
  <c r="W86" i="11" s="1"/>
  <c r="M29" i="5"/>
  <c r="X86" i="11" s="1"/>
  <c r="L28" i="5"/>
  <c r="M28" i="5"/>
  <c r="L27" i="5"/>
  <c r="M27" i="5"/>
  <c r="L26" i="5"/>
  <c r="M26" i="5"/>
  <c r="L25" i="5"/>
  <c r="M25" i="5"/>
  <c r="L24" i="5"/>
  <c r="M24" i="5"/>
  <c r="L23" i="5"/>
  <c r="M23" i="5"/>
  <c r="L22" i="5"/>
  <c r="M22" i="5"/>
  <c r="L21" i="5"/>
  <c r="M21" i="5"/>
  <c r="M6" i="5"/>
  <c r="L6" i="5"/>
  <c r="L5" i="5"/>
  <c r="M5" i="5"/>
  <c r="M4" i="5"/>
  <c r="L4" i="5"/>
  <c r="N181" i="11"/>
  <c r="N180" i="11"/>
  <c r="N177" i="11"/>
  <c r="N176" i="11"/>
  <c r="N174" i="11"/>
  <c r="N173" i="11"/>
  <c r="N167" i="11"/>
  <c r="N150" i="11"/>
  <c r="N149" i="11"/>
  <c r="N145" i="11"/>
  <c r="N144" i="11"/>
  <c r="N143" i="11"/>
  <c r="N142" i="11"/>
  <c r="N135" i="11"/>
  <c r="N133" i="11"/>
  <c r="N130" i="11"/>
  <c r="N128" i="11"/>
  <c r="N126" i="11"/>
  <c r="N124" i="11"/>
  <c r="N123" i="11"/>
  <c r="N120" i="11"/>
  <c r="N119" i="11"/>
  <c r="N116" i="11"/>
  <c r="N114" i="11"/>
  <c r="N112" i="11"/>
  <c r="N111" i="11"/>
  <c r="N110" i="11"/>
  <c r="N109" i="11"/>
  <c r="N108" i="11"/>
  <c r="N107" i="11"/>
  <c r="N104" i="11"/>
  <c r="N103" i="11"/>
  <c r="N102" i="11"/>
  <c r="N101" i="11"/>
  <c r="N100" i="11"/>
  <c r="N98" i="11"/>
  <c r="N97" i="11"/>
  <c r="N95" i="11"/>
  <c r="N94" i="11"/>
  <c r="N93" i="11"/>
  <c r="N92" i="11"/>
  <c r="N88" i="11"/>
  <c r="N87" i="11"/>
  <c r="N86" i="11"/>
  <c r="N7" i="11"/>
  <c r="N24" i="10"/>
  <c r="N23" i="10"/>
  <c r="N22" i="10"/>
  <c r="N21" i="10"/>
  <c r="N20" i="10"/>
  <c r="N19" i="10"/>
  <c r="N18" i="10"/>
  <c r="N17" i="10"/>
  <c r="N16" i="10"/>
  <c r="N15" i="10"/>
  <c r="N14" i="10"/>
  <c r="N13" i="10"/>
  <c r="N12" i="10"/>
  <c r="N11" i="10"/>
  <c r="N1219" i="11" l="1"/>
  <c r="Q9" i="25"/>
  <c r="O9" i="25"/>
  <c r="O8" i="25"/>
  <c r="Q8" i="25"/>
  <c r="Q7" i="25"/>
  <c r="O7" i="25"/>
  <c r="O6" i="25"/>
  <c r="Q6" i="25"/>
  <c r="O33" i="24"/>
  <c r="Q33" i="24"/>
  <c r="Q32" i="24"/>
  <c r="O32" i="24"/>
  <c r="P32" i="24" s="1"/>
  <c r="Q31" i="24"/>
  <c r="O31" i="24"/>
  <c r="P31" i="24" s="1"/>
  <c r="O30" i="24"/>
  <c r="P30" i="24" s="1"/>
  <c r="Q30" i="24"/>
  <c r="Q29" i="24"/>
  <c r="O29" i="24"/>
  <c r="Q28" i="24"/>
  <c r="O28" i="24"/>
  <c r="P28" i="24" s="1"/>
  <c r="O27" i="24"/>
  <c r="P27" i="24" s="1"/>
  <c r="Q27" i="24"/>
  <c r="Q26" i="24"/>
  <c r="O26" i="24"/>
  <c r="P26" i="24" s="1"/>
  <c r="O25" i="24"/>
  <c r="P25" i="24" s="1"/>
  <c r="Q25" i="24"/>
  <c r="Q24" i="24"/>
  <c r="O24" i="24"/>
  <c r="O23" i="24"/>
  <c r="P23" i="24" s="1"/>
  <c r="Q23" i="24"/>
  <c r="Q22" i="24"/>
  <c r="O22" i="24"/>
  <c r="P22" i="24" s="1"/>
  <c r="Q21" i="24"/>
  <c r="O21" i="24"/>
  <c r="O20" i="24"/>
  <c r="P20" i="24" s="1"/>
  <c r="Q20" i="24"/>
  <c r="O19" i="24"/>
  <c r="P19" i="24" s="1"/>
  <c r="Q19" i="24"/>
  <c r="O18" i="24"/>
  <c r="P18" i="24" s="1"/>
  <c r="Q18" i="24"/>
  <c r="O17" i="24"/>
  <c r="P17" i="24" s="1"/>
  <c r="Q17" i="24"/>
  <c r="Q16" i="24"/>
  <c r="O16" i="24"/>
  <c r="O15" i="24"/>
  <c r="Q15" i="24"/>
  <c r="Q14" i="24"/>
  <c r="O14" i="24"/>
  <c r="O13" i="24"/>
  <c r="P13" i="24" s="1"/>
  <c r="Q13" i="24"/>
  <c r="O12" i="24"/>
  <c r="P12" i="24" s="1"/>
  <c r="Q12" i="24"/>
  <c r="O11" i="24"/>
  <c r="P11" i="24" s="1"/>
  <c r="Q11" i="24"/>
  <c r="O10" i="24"/>
  <c r="P10" i="24" s="1"/>
  <c r="Q10" i="24"/>
  <c r="Q9" i="24"/>
  <c r="O9" i="24"/>
  <c r="P9" i="24" s="1"/>
  <c r="O8" i="24"/>
  <c r="P8" i="24" s="1"/>
  <c r="Q8" i="24"/>
  <c r="Q7" i="24"/>
  <c r="O7" i="24"/>
  <c r="Q6" i="24"/>
  <c r="K2" i="24" s="1"/>
  <c r="O6" i="24"/>
  <c r="O61" i="23"/>
  <c r="P61" i="23" s="1"/>
  <c r="Q61" i="23"/>
  <c r="Q60" i="23"/>
  <c r="O60" i="23"/>
  <c r="P60" i="23" s="1"/>
  <c r="Q59" i="23"/>
  <c r="O59" i="23"/>
  <c r="P59" i="23" s="1"/>
  <c r="Q58" i="23"/>
  <c r="O58" i="23"/>
  <c r="P58" i="23" s="1"/>
  <c r="O57" i="23"/>
  <c r="P57" i="23" s="1"/>
  <c r="Q57" i="23"/>
  <c r="O56" i="23"/>
  <c r="P56" i="23" s="1"/>
  <c r="Q56" i="23"/>
  <c r="Q55" i="23"/>
  <c r="O55" i="23"/>
  <c r="P55" i="23" s="1"/>
  <c r="O54" i="23"/>
  <c r="P54" i="23" s="1"/>
  <c r="Q54" i="23"/>
  <c r="O53" i="23"/>
  <c r="P53" i="23" s="1"/>
  <c r="Q53" i="23"/>
  <c r="Q52" i="23"/>
  <c r="O52" i="23"/>
  <c r="Q51" i="23"/>
  <c r="O51" i="23"/>
  <c r="P51" i="23" s="1"/>
  <c r="O50" i="23"/>
  <c r="P50" i="23" s="1"/>
  <c r="Q50" i="23"/>
  <c r="Q49" i="23"/>
  <c r="O49" i="23"/>
  <c r="P49" i="23" s="1"/>
  <c r="O48" i="23"/>
  <c r="P48" i="23" s="1"/>
  <c r="Q48" i="23"/>
  <c r="O47" i="23"/>
  <c r="P47" i="23" s="1"/>
  <c r="Q47" i="23"/>
  <c r="Q46" i="23"/>
  <c r="O46" i="23"/>
  <c r="P46" i="23" s="1"/>
  <c r="O45" i="23"/>
  <c r="P45" i="23" s="1"/>
  <c r="Q45" i="23"/>
  <c r="Q44" i="23"/>
  <c r="O44" i="23"/>
  <c r="P44" i="23" s="1"/>
  <c r="Q43" i="23"/>
  <c r="O43" i="23"/>
  <c r="P43" i="23" s="1"/>
  <c r="O42" i="23"/>
  <c r="P42" i="23" s="1"/>
  <c r="Q42" i="23"/>
  <c r="O41" i="23"/>
  <c r="P41" i="23" s="1"/>
  <c r="Q41" i="23"/>
  <c r="Q40" i="23"/>
  <c r="O40" i="23"/>
  <c r="P40" i="23" s="1"/>
  <c r="Q39" i="23"/>
  <c r="O39" i="23"/>
  <c r="P39" i="23" s="1"/>
  <c r="O38" i="23"/>
  <c r="P38" i="23" s="1"/>
  <c r="Q38" i="23"/>
  <c r="O37" i="23"/>
  <c r="P37" i="23" s="1"/>
  <c r="Q37" i="23"/>
  <c r="Q36" i="23"/>
  <c r="O36" i="23"/>
  <c r="O35" i="23"/>
  <c r="P35" i="23" s="1"/>
  <c r="Q35" i="23"/>
  <c r="O34" i="23"/>
  <c r="P34" i="23" s="1"/>
  <c r="Q34" i="23"/>
  <c r="O33" i="23"/>
  <c r="P33" i="23" s="1"/>
  <c r="Q33" i="23"/>
  <c r="O32" i="23"/>
  <c r="P32" i="23" s="1"/>
  <c r="Q32" i="23"/>
  <c r="O31" i="23"/>
  <c r="P31" i="23" s="1"/>
  <c r="Q31" i="23"/>
  <c r="O30" i="23"/>
  <c r="P30" i="23" s="1"/>
  <c r="Q30" i="23"/>
  <c r="O29" i="23"/>
  <c r="P29" i="23" s="1"/>
  <c r="Q29" i="23"/>
  <c r="O28" i="23"/>
  <c r="P28" i="23" s="1"/>
  <c r="Q28" i="23"/>
  <c r="Q26" i="23"/>
  <c r="O26" i="23"/>
  <c r="O25" i="23"/>
  <c r="P25" i="23" s="1"/>
  <c r="Q25" i="23"/>
  <c r="O24" i="23"/>
  <c r="P24" i="23" s="1"/>
  <c r="Q24" i="23"/>
  <c r="O23" i="23"/>
  <c r="P23" i="23" s="1"/>
  <c r="Q23" i="23"/>
  <c r="O22" i="23"/>
  <c r="P22" i="23" s="1"/>
  <c r="Q22" i="23"/>
  <c r="Q21" i="23"/>
  <c r="O21" i="23"/>
  <c r="P21" i="23" s="1"/>
  <c r="O20" i="23"/>
  <c r="P20" i="23" s="1"/>
  <c r="Q20" i="23"/>
  <c r="Q19" i="23"/>
  <c r="O19" i="23"/>
  <c r="P19" i="23" s="1"/>
  <c r="O18" i="23"/>
  <c r="P18" i="23" s="1"/>
  <c r="Q18" i="23"/>
  <c r="O17" i="23"/>
  <c r="Q17" i="23"/>
  <c r="Q16" i="23"/>
  <c r="O16" i="23"/>
  <c r="P16" i="23" s="1"/>
  <c r="O15" i="23"/>
  <c r="P15" i="23" s="1"/>
  <c r="Q15" i="23"/>
  <c r="Q14" i="23"/>
  <c r="O14" i="23"/>
  <c r="P14" i="23" s="1"/>
  <c r="O13" i="23"/>
  <c r="Q13" i="23"/>
  <c r="O12" i="23"/>
  <c r="P12" i="23" s="1"/>
  <c r="Q12" i="23"/>
  <c r="O11" i="23"/>
  <c r="P11" i="23" s="1"/>
  <c r="Q11" i="23"/>
  <c r="O10" i="23"/>
  <c r="P10" i="23" s="1"/>
  <c r="Q10" i="23"/>
  <c r="O9" i="23"/>
  <c r="Q9" i="23"/>
  <c r="O8" i="23"/>
  <c r="P8" i="23" s="1"/>
  <c r="Q8" i="23"/>
  <c r="Q7" i="23"/>
  <c r="O7" i="23"/>
  <c r="Q6" i="23"/>
  <c r="K2" i="23" s="1"/>
  <c r="O6" i="23"/>
  <c r="O60" i="22"/>
  <c r="P60" i="22" s="1"/>
  <c r="Q60" i="22"/>
  <c r="Q59" i="22"/>
  <c r="O59" i="22"/>
  <c r="P59" i="22" s="1"/>
  <c r="Q58" i="22"/>
  <c r="O58" i="22"/>
  <c r="P58" i="22" s="1"/>
  <c r="Q57" i="22"/>
  <c r="O57" i="22"/>
  <c r="P57" i="22" s="1"/>
  <c r="Q56" i="22"/>
  <c r="O56" i="22"/>
  <c r="Q55" i="22"/>
  <c r="O55" i="22"/>
  <c r="P55" i="22" s="1"/>
  <c r="Q7" i="17"/>
  <c r="O7" i="17"/>
  <c r="O6" i="17"/>
  <c r="Q6" i="17"/>
  <c r="O160" i="11"/>
  <c r="P160" i="11" s="1"/>
  <c r="Q160" i="11"/>
  <c r="Q159" i="11"/>
  <c r="O159" i="11"/>
  <c r="P159" i="11" s="1"/>
  <c r="O158" i="11"/>
  <c r="P158" i="11" s="1"/>
  <c r="Q158" i="11"/>
  <c r="O157" i="11"/>
  <c r="P157" i="11" s="1"/>
  <c r="Q157" i="11"/>
  <c r="O156" i="11"/>
  <c r="P156" i="11" s="1"/>
  <c r="Q156" i="11"/>
  <c r="O155" i="11"/>
  <c r="P155" i="11" s="1"/>
  <c r="Q155" i="11"/>
  <c r="O154" i="11"/>
  <c r="P154" i="11" s="1"/>
  <c r="Q154" i="11"/>
  <c r="O153" i="11"/>
  <c r="P153" i="11" s="1"/>
  <c r="Q153" i="11"/>
  <c r="Q152" i="11"/>
  <c r="O152" i="11"/>
  <c r="P152" i="11" s="1"/>
  <c r="Q151" i="11"/>
  <c r="O151" i="11"/>
  <c r="P151" i="11" s="1"/>
  <c r="Q148" i="11"/>
  <c r="O148" i="11"/>
  <c r="P148" i="11" s="1"/>
  <c r="Q147" i="11"/>
  <c r="O147" i="11"/>
  <c r="P147" i="11" s="1"/>
  <c r="Q146" i="11"/>
  <c r="O146" i="11"/>
  <c r="P146" i="11" s="1"/>
  <c r="O141" i="11"/>
  <c r="P141" i="11" s="1"/>
  <c r="Q141" i="11"/>
  <c r="O140" i="11"/>
  <c r="P140" i="11" s="1"/>
  <c r="Q140" i="11"/>
  <c r="Q139" i="11"/>
  <c r="O139" i="11"/>
  <c r="P139" i="11" s="1"/>
  <c r="O138" i="11"/>
  <c r="P138" i="11" s="1"/>
  <c r="Q138" i="11"/>
  <c r="O137" i="11"/>
  <c r="P137" i="11" s="1"/>
  <c r="Q137" i="11"/>
  <c r="Q136" i="11"/>
  <c r="O136" i="11"/>
  <c r="P136" i="11" s="1"/>
  <c r="O134" i="11"/>
  <c r="P134" i="11" s="1"/>
  <c r="Q134" i="11"/>
  <c r="O132" i="11"/>
  <c r="P132" i="11" s="1"/>
  <c r="Q132" i="11"/>
  <c r="Q131" i="11"/>
  <c r="O131" i="11"/>
  <c r="P131" i="11" s="1"/>
  <c r="Q129" i="11"/>
  <c r="O129" i="11"/>
  <c r="P129" i="11" s="1"/>
  <c r="Q127" i="11"/>
  <c r="O127" i="11"/>
  <c r="P127" i="11" s="1"/>
  <c r="O125" i="11"/>
  <c r="P125" i="11" s="1"/>
  <c r="Q125" i="11"/>
  <c r="O122" i="11"/>
  <c r="P122" i="11" s="1"/>
  <c r="Q122" i="11"/>
  <c r="O121" i="11"/>
  <c r="P121" i="11" s="1"/>
  <c r="Q121" i="11"/>
  <c r="O117" i="11"/>
  <c r="P117" i="11" s="1"/>
  <c r="Q117" i="11"/>
  <c r="O115" i="11"/>
  <c r="P115" i="11" s="1"/>
  <c r="Q115" i="11"/>
  <c r="O113" i="11"/>
  <c r="P113" i="11" s="1"/>
  <c r="Q113" i="11"/>
  <c r="O106" i="11"/>
  <c r="P106" i="11" s="1"/>
  <c r="Q106" i="11"/>
  <c r="O105" i="11"/>
  <c r="P105" i="11" s="1"/>
  <c r="Q105" i="11"/>
  <c r="O99" i="11"/>
  <c r="P99" i="11" s="1"/>
  <c r="Q99" i="11"/>
  <c r="Q96" i="11"/>
  <c r="O96" i="11"/>
  <c r="P96" i="11" s="1"/>
  <c r="O91" i="11"/>
  <c r="P91" i="11" s="1"/>
  <c r="Q91" i="11"/>
  <c r="O90" i="11"/>
  <c r="P90" i="11" s="1"/>
  <c r="Q90" i="11"/>
  <c r="Q89" i="11"/>
  <c r="O89" i="11"/>
  <c r="Q85" i="11"/>
  <c r="O85" i="11"/>
  <c r="P85" i="11" s="1"/>
  <c r="O84" i="11"/>
  <c r="P84" i="11" s="1"/>
  <c r="Q84" i="11"/>
  <c r="O83" i="11"/>
  <c r="P83" i="11" s="1"/>
  <c r="Q83" i="11"/>
  <c r="O82" i="11"/>
  <c r="P82" i="11" s="1"/>
  <c r="Q82" i="11"/>
  <c r="Q81" i="11"/>
  <c r="O81" i="11"/>
  <c r="P81" i="11" s="1"/>
  <c r="O80" i="11"/>
  <c r="P80" i="11" s="1"/>
  <c r="Q80" i="11"/>
  <c r="O79" i="11"/>
  <c r="P79" i="11" s="1"/>
  <c r="Q79" i="11"/>
  <c r="O78" i="11"/>
  <c r="P78" i="11" s="1"/>
  <c r="Q78" i="11"/>
  <c r="O77" i="11"/>
  <c r="P77" i="11" s="1"/>
  <c r="Q77" i="11"/>
  <c r="Q76" i="11"/>
  <c r="O76" i="11"/>
  <c r="P76" i="11" s="1"/>
  <c r="O75" i="11"/>
  <c r="P75" i="11" s="1"/>
  <c r="Q75" i="11"/>
  <c r="O74" i="11"/>
  <c r="P74" i="11" s="1"/>
  <c r="Q74" i="11"/>
  <c r="Q73" i="11"/>
  <c r="O73" i="11"/>
  <c r="P73" i="11" s="1"/>
  <c r="O72" i="11"/>
  <c r="P72" i="11" s="1"/>
  <c r="Q72" i="11"/>
  <c r="O71" i="11"/>
  <c r="P71" i="11" s="1"/>
  <c r="Q71" i="11"/>
  <c r="O70" i="11"/>
  <c r="P70" i="11" s="1"/>
  <c r="Q70" i="11"/>
  <c r="O69" i="11"/>
  <c r="P69" i="11" s="1"/>
  <c r="Q69" i="11"/>
  <c r="O68" i="11"/>
  <c r="Q68" i="11"/>
  <c r="O66" i="11"/>
  <c r="P66" i="11" s="1"/>
  <c r="Q66" i="11"/>
  <c r="O65" i="11"/>
  <c r="P65" i="11" s="1"/>
  <c r="Q65" i="11"/>
  <c r="O64" i="11"/>
  <c r="P64" i="11" s="1"/>
  <c r="Q64" i="11"/>
  <c r="O63" i="11"/>
  <c r="P63" i="11" s="1"/>
  <c r="Q63" i="11"/>
  <c r="O62" i="11"/>
  <c r="P62" i="11" s="1"/>
  <c r="Q62" i="11"/>
  <c r="O61" i="11"/>
  <c r="P61" i="11" s="1"/>
  <c r="Q61" i="11"/>
  <c r="O60" i="11"/>
  <c r="P60" i="11" s="1"/>
  <c r="Q60" i="11"/>
  <c r="O59" i="11"/>
  <c r="P59" i="11" s="1"/>
  <c r="Q59" i="11"/>
  <c r="Q58" i="11"/>
  <c r="O58" i="11"/>
  <c r="P58" i="11" s="1"/>
  <c r="O57" i="11"/>
  <c r="P57" i="11" s="1"/>
  <c r="Q57" i="11"/>
  <c r="O56" i="11"/>
  <c r="P56" i="11" s="1"/>
  <c r="Q56" i="11"/>
  <c r="Q55" i="11"/>
  <c r="O55" i="11"/>
  <c r="P55" i="11" s="1"/>
  <c r="Q54" i="11"/>
  <c r="O54" i="11"/>
  <c r="P54" i="11" s="1"/>
  <c r="O53" i="11"/>
  <c r="P53" i="11" s="1"/>
  <c r="Q53" i="11"/>
  <c r="O52" i="11"/>
  <c r="P52" i="11" s="1"/>
  <c r="Q52" i="11"/>
  <c r="Q51" i="11"/>
  <c r="O51" i="11"/>
  <c r="P51" i="11" s="1"/>
  <c r="Q50" i="11"/>
  <c r="O50" i="11"/>
  <c r="P50" i="11" s="1"/>
  <c r="O49" i="11"/>
  <c r="P49" i="11" s="1"/>
  <c r="Q49" i="11"/>
  <c r="O48" i="11"/>
  <c r="P48" i="11" s="1"/>
  <c r="Q48" i="11"/>
  <c r="O47" i="11"/>
  <c r="P47" i="11" s="1"/>
  <c r="Q47" i="11"/>
  <c r="Q46" i="11"/>
  <c r="O46" i="11"/>
  <c r="P46" i="11" s="1"/>
  <c r="O44" i="11"/>
  <c r="P44" i="11" s="1"/>
  <c r="Q44" i="11"/>
  <c r="O43" i="11"/>
  <c r="P43" i="11" s="1"/>
  <c r="Q43" i="11"/>
  <c r="Q42" i="11"/>
  <c r="O42" i="11"/>
  <c r="P42" i="11" s="1"/>
  <c r="O41" i="11"/>
  <c r="P41" i="11" s="1"/>
  <c r="Q41" i="11"/>
  <c r="O40" i="11"/>
  <c r="P40" i="11" s="1"/>
  <c r="Q40" i="11"/>
  <c r="O39" i="11"/>
  <c r="P39" i="11" s="1"/>
  <c r="Q39" i="11"/>
  <c r="O38" i="11"/>
  <c r="P38" i="11" s="1"/>
  <c r="Q38" i="11"/>
  <c r="O37" i="11"/>
  <c r="P37" i="11" s="1"/>
  <c r="Q37" i="11"/>
  <c r="O36" i="11"/>
  <c r="P36" i="11" s="1"/>
  <c r="Q36" i="11"/>
  <c r="O35" i="11"/>
  <c r="P35" i="11" s="1"/>
  <c r="Q35" i="11"/>
  <c r="O34" i="11"/>
  <c r="P34" i="11" s="1"/>
  <c r="Q34" i="11"/>
  <c r="O33" i="11"/>
  <c r="P33" i="11" s="1"/>
  <c r="Q33" i="11"/>
  <c r="O32" i="11"/>
  <c r="P32" i="11" s="1"/>
  <c r="Q32" i="11"/>
  <c r="O31" i="11"/>
  <c r="P31" i="11" s="1"/>
  <c r="Q31" i="11"/>
  <c r="O30" i="11"/>
  <c r="P30" i="11" s="1"/>
  <c r="Q30" i="11"/>
  <c r="Q29" i="11"/>
  <c r="O29" i="11"/>
  <c r="P29" i="11" s="1"/>
  <c r="O28" i="11"/>
  <c r="P28" i="11" s="1"/>
  <c r="Q28" i="11"/>
  <c r="O27" i="11"/>
  <c r="P27" i="11" s="1"/>
  <c r="Q27" i="11"/>
  <c r="Q26" i="11"/>
  <c r="O26" i="11"/>
  <c r="P26" i="11" s="1"/>
  <c r="Q25" i="11"/>
  <c r="O25" i="11"/>
  <c r="P25" i="11" s="1"/>
  <c r="O24" i="11"/>
  <c r="P24" i="11" s="1"/>
  <c r="Q24" i="11"/>
  <c r="O23" i="11"/>
  <c r="P23" i="11" s="1"/>
  <c r="Q23" i="11"/>
  <c r="O22" i="11"/>
  <c r="P22" i="11" s="1"/>
  <c r="Q22" i="11"/>
  <c r="Q21" i="11"/>
  <c r="O21" i="11"/>
  <c r="P21" i="11" s="1"/>
  <c r="O20" i="11"/>
  <c r="P20" i="11" s="1"/>
  <c r="Q20" i="11"/>
  <c r="O19" i="11"/>
  <c r="P19" i="11" s="1"/>
  <c r="Q19" i="11"/>
  <c r="O18" i="11"/>
  <c r="P18" i="11" s="1"/>
  <c r="Q18" i="11"/>
  <c r="O17" i="11"/>
  <c r="P17" i="11" s="1"/>
  <c r="Q17" i="11"/>
  <c r="O16" i="11"/>
  <c r="P16" i="11" s="1"/>
  <c r="Q16" i="11"/>
  <c r="Q15" i="11"/>
  <c r="O15" i="11"/>
  <c r="P15" i="11" s="1"/>
  <c r="O14" i="11"/>
  <c r="P14" i="11" s="1"/>
  <c r="Q14" i="11"/>
  <c r="O13" i="11"/>
  <c r="P13" i="11" s="1"/>
  <c r="Q13" i="11"/>
  <c r="Q12" i="11"/>
  <c r="O12" i="11"/>
  <c r="P12" i="11" s="1"/>
  <c r="O11" i="11"/>
  <c r="P11" i="11" s="1"/>
  <c r="Q11" i="11"/>
  <c r="O10" i="11"/>
  <c r="P10" i="11" s="1"/>
  <c r="Q10" i="11"/>
  <c r="O9" i="11"/>
  <c r="P9" i="11" s="1"/>
  <c r="Q9" i="11"/>
  <c r="O8" i="11"/>
  <c r="P8" i="11" s="1"/>
  <c r="Q8" i="11"/>
  <c r="O6" i="11"/>
  <c r="Q6" i="11"/>
  <c r="O26" i="10"/>
  <c r="Q26" i="10"/>
  <c r="Q25" i="10"/>
  <c r="O25" i="10"/>
  <c r="P25" i="10" s="1"/>
  <c r="Q10" i="10"/>
  <c r="O10" i="10"/>
  <c r="P10" i="10" s="1"/>
  <c r="Q9" i="10"/>
  <c r="O9" i="10"/>
  <c r="P9" i="10" s="1"/>
  <c r="O8" i="10"/>
  <c r="P8" i="10" s="1"/>
  <c r="Q8" i="10"/>
  <c r="O7" i="10"/>
  <c r="Q7" i="10"/>
  <c r="O6" i="10"/>
  <c r="Q6" i="10"/>
  <c r="N852" i="11"/>
  <c r="N485" i="11"/>
  <c r="O33" i="25"/>
  <c r="P33" i="25" s="1"/>
  <c r="Q33" i="25"/>
  <c r="Q32" i="25"/>
  <c r="O32" i="25"/>
  <c r="P32" i="25" s="1"/>
  <c r="Q31" i="25"/>
  <c r="O31" i="25"/>
  <c r="P31" i="25" s="1"/>
  <c r="O30" i="25"/>
  <c r="P30" i="25" s="1"/>
  <c r="Q30" i="25"/>
  <c r="Q29" i="25"/>
  <c r="O29" i="25"/>
  <c r="Q28" i="25"/>
  <c r="O28" i="25"/>
  <c r="P28" i="25" s="1"/>
  <c r="O27" i="25"/>
  <c r="P27" i="25" s="1"/>
  <c r="Q27" i="25"/>
  <c r="Q26" i="25"/>
  <c r="O26" i="25"/>
  <c r="P26" i="25" s="1"/>
  <c r="O25" i="25"/>
  <c r="P25" i="25" s="1"/>
  <c r="Q25" i="25"/>
  <c r="Q24" i="25"/>
  <c r="O24" i="25"/>
  <c r="P24" i="25" s="1"/>
  <c r="O23" i="25"/>
  <c r="P23" i="25" s="1"/>
  <c r="Q23" i="25"/>
  <c r="O22" i="25"/>
  <c r="P22" i="25" s="1"/>
  <c r="Q22" i="25"/>
  <c r="O21" i="25"/>
  <c r="Q21" i="25"/>
  <c r="O20" i="25"/>
  <c r="P20" i="25" s="1"/>
  <c r="Q20" i="25"/>
  <c r="O19" i="25"/>
  <c r="P19" i="25" s="1"/>
  <c r="Q19" i="25"/>
  <c r="Q18" i="25"/>
  <c r="O18" i="25"/>
  <c r="P18" i="25" s="1"/>
  <c r="O17" i="25"/>
  <c r="P17" i="25" s="1"/>
  <c r="Q17" i="25"/>
  <c r="O16" i="25"/>
  <c r="P16" i="25" s="1"/>
  <c r="Q16" i="25"/>
  <c r="O15" i="25"/>
  <c r="P15" i="25" s="1"/>
  <c r="Q15" i="25"/>
  <c r="Q14" i="25"/>
  <c r="O14" i="25"/>
  <c r="Q13" i="25"/>
  <c r="O13" i="25"/>
  <c r="Q12" i="25"/>
  <c r="O12" i="25"/>
  <c r="Q11" i="25"/>
  <c r="O11" i="25"/>
  <c r="Q10" i="25"/>
  <c r="K2" i="25" s="1"/>
  <c r="O10" i="25"/>
  <c r="P10" i="25" s="1"/>
  <c r="O229" i="11"/>
  <c r="P229" i="11" s="1"/>
  <c r="Q229" i="11"/>
  <c r="M100" i="5"/>
  <c r="L100" i="5"/>
  <c r="O45" i="11"/>
  <c r="P45" i="11" s="1"/>
  <c r="Q45" i="11"/>
  <c r="M101" i="5"/>
  <c r="L101" i="5"/>
  <c r="O67" i="11"/>
  <c r="P67" i="11" s="1"/>
  <c r="Q67" i="11"/>
  <c r="N34" i="22"/>
  <c r="L99" i="5"/>
  <c r="M99" i="5"/>
  <c r="V118" i="11"/>
  <c r="N118" i="11"/>
  <c r="O16" i="20"/>
  <c r="Q16" i="20"/>
  <c r="Q15" i="20"/>
  <c r="O15" i="20"/>
  <c r="P15" i="20" s="1"/>
  <c r="Q66" i="19"/>
  <c r="O66" i="19"/>
  <c r="Q23" i="18"/>
  <c r="O23" i="18"/>
  <c r="P23" i="18" s="1"/>
  <c r="O22" i="18"/>
  <c r="Q22" i="18"/>
  <c r="O11" i="18"/>
  <c r="Q11" i="18"/>
  <c r="O29" i="16"/>
  <c r="P29" i="16" s="1"/>
  <c r="Q29" i="16"/>
  <c r="Q18" i="16"/>
  <c r="O18" i="16"/>
  <c r="Q7" i="16"/>
  <c r="O7" i="16"/>
  <c r="O31" i="15"/>
  <c r="P31" i="15" s="1"/>
  <c r="Q31" i="15"/>
  <c r="O17" i="15"/>
  <c r="Q17" i="15"/>
  <c r="O28" i="14"/>
  <c r="P28" i="14" s="1"/>
  <c r="Q28" i="14"/>
  <c r="Q27" i="14"/>
  <c r="O27" i="14"/>
  <c r="P27" i="14" s="1"/>
  <c r="O26" i="14"/>
  <c r="P26" i="14" s="1"/>
  <c r="Q26" i="14"/>
  <c r="O7" i="14"/>
  <c r="Q7" i="14"/>
  <c r="O34" i="13"/>
  <c r="P34" i="13" s="1"/>
  <c r="Q34" i="13"/>
  <c r="Q32" i="13"/>
  <c r="O32" i="13"/>
  <c r="P32" i="13" s="1"/>
  <c r="O30" i="13"/>
  <c r="P30" i="13" s="1"/>
  <c r="Q30" i="13"/>
  <c r="O28" i="13"/>
  <c r="P28" i="13" s="1"/>
  <c r="Q28" i="13"/>
  <c r="O20" i="13"/>
  <c r="Q20" i="13"/>
  <c r="O16" i="12"/>
  <c r="Q16" i="12"/>
  <c r="Q13" i="12"/>
  <c r="O13" i="12"/>
  <c r="P29" i="25"/>
  <c r="G21" i="3"/>
  <c r="P21" i="25"/>
  <c r="H21" i="2"/>
  <c r="P14" i="25"/>
  <c r="E21" i="3"/>
  <c r="P13" i="25"/>
  <c r="M21" i="3"/>
  <c r="P12" i="25"/>
  <c r="D21" i="3"/>
  <c r="P11" i="25"/>
  <c r="H21" i="3"/>
  <c r="P9" i="25"/>
  <c r="I21" i="3"/>
  <c r="P8" i="25"/>
  <c r="L21" i="3"/>
  <c r="P7" i="25"/>
  <c r="F21" i="3"/>
  <c r="I21" i="2"/>
  <c r="L21" i="2"/>
  <c r="P6" i="25"/>
  <c r="G21" i="2"/>
  <c r="C21" i="3"/>
  <c r="H2" i="25"/>
  <c r="C21" i="2" s="1"/>
  <c r="D21" i="2" s="1"/>
  <c r="N2" i="25"/>
  <c r="F21" i="2" s="1"/>
  <c r="E21" i="2"/>
  <c r="N21" i="3"/>
  <c r="P33" i="24"/>
  <c r="M20" i="3"/>
  <c r="P29" i="24"/>
  <c r="G20" i="3"/>
  <c r="P24" i="24"/>
  <c r="D20" i="3"/>
  <c r="P21" i="24"/>
  <c r="H20" i="2"/>
  <c r="P16" i="24"/>
  <c r="E20" i="3"/>
  <c r="P15" i="24"/>
  <c r="I20" i="3"/>
  <c r="P14" i="24"/>
  <c r="L20" i="3"/>
  <c r="P7" i="24"/>
  <c r="F20" i="3"/>
  <c r="I20" i="2"/>
  <c r="L20" i="2"/>
  <c r="P6" i="24"/>
  <c r="C20" i="3"/>
  <c r="G20" i="2"/>
  <c r="H2" i="24"/>
  <c r="C20" i="2" s="1"/>
  <c r="D20" i="2" s="1"/>
  <c r="N2" i="24"/>
  <c r="F20" i="2" s="1"/>
  <c r="E20" i="2"/>
  <c r="N20" i="3"/>
  <c r="P52" i="23"/>
  <c r="H19" i="2"/>
  <c r="F19" i="3"/>
  <c r="P36" i="23"/>
  <c r="D19" i="3"/>
  <c r="P26" i="23"/>
  <c r="K19" i="3"/>
  <c r="P17" i="23"/>
  <c r="G19" i="3"/>
  <c r="P13" i="23"/>
  <c r="M19" i="3"/>
  <c r="P9" i="23"/>
  <c r="E19" i="3"/>
  <c r="P7" i="23"/>
  <c r="L19" i="3"/>
  <c r="I19" i="2"/>
  <c r="L19" i="2"/>
  <c r="P6" i="23"/>
  <c r="G19" i="2"/>
  <c r="C19" i="3"/>
  <c r="H2" i="23"/>
  <c r="C19" i="2" s="1"/>
  <c r="D19" i="2" s="1"/>
  <c r="N2" i="23"/>
  <c r="F19" i="2" s="1"/>
  <c r="N19" i="3"/>
  <c r="E19" i="2"/>
  <c r="P56" i="22"/>
  <c r="G18" i="3"/>
  <c r="P50" i="22"/>
  <c r="K18" i="3"/>
  <c r="P48" i="22"/>
  <c r="H18" i="2"/>
  <c r="E18" i="3"/>
  <c r="P23" i="22"/>
  <c r="F18" i="3"/>
  <c r="P12" i="22"/>
  <c r="M18" i="3"/>
  <c r="P11" i="22"/>
  <c r="D18" i="3"/>
  <c r="P10" i="22"/>
  <c r="H18" i="3"/>
  <c r="P8" i="22"/>
  <c r="I18" i="3"/>
  <c r="P7" i="22"/>
  <c r="L18" i="3"/>
  <c r="I18" i="2"/>
  <c r="L18" i="2"/>
  <c r="P6" i="22"/>
  <c r="C18" i="3"/>
  <c r="P27" i="21"/>
  <c r="M17" i="3"/>
  <c r="P23" i="21"/>
  <c r="G17" i="3"/>
  <c r="P18" i="21"/>
  <c r="D17" i="3"/>
  <c r="P17" i="21"/>
  <c r="K17" i="3"/>
  <c r="P16" i="21"/>
  <c r="H17" i="2"/>
  <c r="P15" i="21"/>
  <c r="E17" i="3"/>
  <c r="O11" i="21"/>
  <c r="P11" i="21" s="1"/>
  <c r="Q11" i="21"/>
  <c r="K2" i="21" s="1"/>
  <c r="P9" i="21"/>
  <c r="L17" i="3"/>
  <c r="P7" i="21"/>
  <c r="F17" i="3"/>
  <c r="L17" i="2"/>
  <c r="I17" i="2"/>
  <c r="P6" i="21"/>
  <c r="G17" i="2"/>
  <c r="C17" i="3"/>
  <c r="H2" i="21"/>
  <c r="C17" i="2" s="1"/>
  <c r="D17" i="2" s="1"/>
  <c r="N2" i="21"/>
  <c r="F17" i="2" s="1"/>
  <c r="N17" i="3"/>
  <c r="E17" i="2"/>
  <c r="P26" i="20"/>
  <c r="M16" i="3"/>
  <c r="P22" i="20"/>
  <c r="G16" i="3"/>
  <c r="O18" i="20"/>
  <c r="P18" i="20" s="1"/>
  <c r="Q18" i="20"/>
  <c r="P16" i="20"/>
  <c r="K16" i="3"/>
  <c r="P14" i="20"/>
  <c r="E16" i="3"/>
  <c r="Q13" i="20"/>
  <c r="O13" i="20"/>
  <c r="P13" i="20" s="1"/>
  <c r="O12" i="20"/>
  <c r="P12" i="20" s="1"/>
  <c r="Q12" i="20"/>
  <c r="P11" i="20"/>
  <c r="F16" i="3"/>
  <c r="O10" i="20"/>
  <c r="P10" i="20" s="1"/>
  <c r="Q10" i="20"/>
  <c r="Q9" i="20"/>
  <c r="O9" i="20"/>
  <c r="P9" i="20" s="1"/>
  <c r="Q8" i="20"/>
  <c r="O8" i="20"/>
  <c r="P8" i="20" s="1"/>
  <c r="Q7" i="20"/>
  <c r="O7" i="20"/>
  <c r="I16" i="2"/>
  <c r="L16" i="2"/>
  <c r="Q6" i="20"/>
  <c r="O6" i="20"/>
  <c r="O70" i="19"/>
  <c r="Q70" i="19"/>
  <c r="P66" i="19"/>
  <c r="G15" i="3"/>
  <c r="O64" i="19"/>
  <c r="P64" i="19" s="1"/>
  <c r="Q64" i="19"/>
  <c r="O62" i="19"/>
  <c r="P62" i="19" s="1"/>
  <c r="Q62" i="19"/>
  <c r="P60" i="19"/>
  <c r="K15" i="3"/>
  <c r="O57" i="19"/>
  <c r="P57" i="19" s="1"/>
  <c r="Q57" i="19"/>
  <c r="O56" i="19"/>
  <c r="P56" i="19" s="1"/>
  <c r="Q56" i="19"/>
  <c r="O54" i="19"/>
  <c r="Q54" i="19"/>
  <c r="Q53" i="19"/>
  <c r="O53" i="19"/>
  <c r="P53" i="19" s="1"/>
  <c r="O52" i="19"/>
  <c r="P52" i="19" s="1"/>
  <c r="Q52" i="19"/>
  <c r="Q51" i="19"/>
  <c r="O51" i="19"/>
  <c r="P51" i="19" s="1"/>
  <c r="Q50" i="19"/>
  <c r="O50" i="19"/>
  <c r="P50" i="19" s="1"/>
  <c r="Q49" i="19"/>
  <c r="O49" i="19"/>
  <c r="P49" i="19" s="1"/>
  <c r="Q48" i="19"/>
  <c r="O48" i="19"/>
  <c r="P48" i="19" s="1"/>
  <c r="Q47" i="19"/>
  <c r="O47" i="19"/>
  <c r="P47" i="19" s="1"/>
  <c r="Q46" i="19"/>
  <c r="O46" i="19"/>
  <c r="P46" i="19" s="1"/>
  <c r="Q45" i="19"/>
  <c r="O45" i="19"/>
  <c r="P45" i="19" s="1"/>
  <c r="Q44" i="19"/>
  <c r="O44" i="19"/>
  <c r="P44" i="19" s="1"/>
  <c r="Q43" i="19"/>
  <c r="O43" i="19"/>
  <c r="P43" i="19" s="1"/>
  <c r="Q42" i="19"/>
  <c r="O42" i="19"/>
  <c r="P42" i="19" s="1"/>
  <c r="Q41" i="19"/>
  <c r="O41" i="19"/>
  <c r="P41" i="19" s="1"/>
  <c r="O40" i="19"/>
  <c r="P40" i="19" s="1"/>
  <c r="Q40" i="19"/>
  <c r="Q39" i="19"/>
  <c r="O39" i="19"/>
  <c r="P39" i="19" s="1"/>
  <c r="Q38" i="19"/>
  <c r="O38" i="19"/>
  <c r="P38" i="19" s="1"/>
  <c r="Q37" i="19"/>
  <c r="O37" i="19"/>
  <c r="P37" i="19" s="1"/>
  <c r="Q36" i="19"/>
  <c r="O36" i="19"/>
  <c r="P36" i="19" s="1"/>
  <c r="O35" i="19"/>
  <c r="P35" i="19" s="1"/>
  <c r="Q35" i="19"/>
  <c r="O34" i="19"/>
  <c r="P34" i="19" s="1"/>
  <c r="Q34" i="19"/>
  <c r="O33" i="19"/>
  <c r="P33" i="19" s="1"/>
  <c r="Q33" i="19"/>
  <c r="O32" i="19"/>
  <c r="P32" i="19" s="1"/>
  <c r="Q32" i="19"/>
  <c r="O30" i="19"/>
  <c r="P30" i="19" s="1"/>
  <c r="Q30" i="19"/>
  <c r="O29" i="19"/>
  <c r="P29" i="19" s="1"/>
  <c r="Q29" i="19"/>
  <c r="O28" i="19"/>
  <c r="P28" i="19" s="1"/>
  <c r="Q28" i="19"/>
  <c r="O27" i="19"/>
  <c r="P27" i="19" s="1"/>
  <c r="Q27" i="19"/>
  <c r="O26" i="19"/>
  <c r="P26" i="19" s="1"/>
  <c r="Q26" i="19"/>
  <c r="O25" i="19"/>
  <c r="P25" i="19" s="1"/>
  <c r="Q25" i="19"/>
  <c r="O24" i="19"/>
  <c r="P24" i="19" s="1"/>
  <c r="Q24" i="19"/>
  <c r="O23" i="19"/>
  <c r="P23" i="19" s="1"/>
  <c r="Q23" i="19"/>
  <c r="O22" i="19"/>
  <c r="P22" i="19" s="1"/>
  <c r="Q22" i="19"/>
  <c r="O21" i="19"/>
  <c r="P21" i="19" s="1"/>
  <c r="Q21" i="19"/>
  <c r="O20" i="19"/>
  <c r="P20" i="19" s="1"/>
  <c r="Q20" i="19"/>
  <c r="O19" i="19"/>
  <c r="P19" i="19" s="1"/>
  <c r="Q19" i="19"/>
  <c r="O16" i="19"/>
  <c r="P16" i="19" s="1"/>
  <c r="Q16" i="19"/>
  <c r="O15" i="19"/>
  <c r="P15" i="19" s="1"/>
  <c r="Q15" i="19"/>
  <c r="O14" i="19"/>
  <c r="P14" i="19" s="1"/>
  <c r="Q14" i="19"/>
  <c r="O13" i="19"/>
  <c r="P13" i="19" s="1"/>
  <c r="Q13" i="19"/>
  <c r="O12" i="19"/>
  <c r="P12" i="19" s="1"/>
  <c r="Q12" i="19"/>
  <c r="O11" i="19"/>
  <c r="P11" i="19" s="1"/>
  <c r="Q11" i="19"/>
  <c r="O10" i="19"/>
  <c r="P10" i="19" s="1"/>
  <c r="Q10" i="19"/>
  <c r="O9" i="19"/>
  <c r="P9" i="19" s="1"/>
  <c r="Q9" i="19"/>
  <c r="O8" i="19"/>
  <c r="P8" i="19" s="1"/>
  <c r="Q8" i="19"/>
  <c r="O6" i="19"/>
  <c r="Q6" i="19"/>
  <c r="L15" i="2"/>
  <c r="I15" i="2"/>
  <c r="O26" i="18"/>
  <c r="Q26" i="18"/>
  <c r="P22" i="18"/>
  <c r="O20" i="18"/>
  <c r="P20" i="18" s="1"/>
  <c r="Q20" i="18"/>
  <c r="O18" i="18"/>
  <c r="P18" i="18" s="1"/>
  <c r="Q18" i="18"/>
  <c r="P16" i="18"/>
  <c r="K14" i="3"/>
  <c r="P14" i="18"/>
  <c r="O13" i="18"/>
  <c r="P13" i="18" s="1"/>
  <c r="Q13" i="18"/>
  <c r="O12" i="18"/>
  <c r="P12" i="18" s="1"/>
  <c r="Q12" i="18"/>
  <c r="P11" i="18"/>
  <c r="O10" i="18"/>
  <c r="P10" i="18" s="1"/>
  <c r="Q10" i="18"/>
  <c r="O9" i="18"/>
  <c r="P9" i="18" s="1"/>
  <c r="Q9" i="18"/>
  <c r="O8" i="18"/>
  <c r="P8" i="18" s="1"/>
  <c r="Q8" i="18"/>
  <c r="L14" i="2"/>
  <c r="I14" i="2"/>
  <c r="O6" i="18"/>
  <c r="Q6" i="18"/>
  <c r="P26" i="17"/>
  <c r="M13" i="3"/>
  <c r="O21" i="17"/>
  <c r="P21" i="17" s="1"/>
  <c r="Q21" i="17"/>
  <c r="P17" i="17"/>
  <c r="D13" i="3"/>
  <c r="P16" i="17"/>
  <c r="K13" i="3"/>
  <c r="P14" i="17"/>
  <c r="P11" i="17"/>
  <c r="P10" i="17"/>
  <c r="L13" i="3"/>
  <c r="P7" i="17"/>
  <c r="F13" i="3"/>
  <c r="I13" i="2"/>
  <c r="L13" i="2"/>
  <c r="P6" i="17"/>
  <c r="C13" i="3"/>
  <c r="G13" i="2"/>
  <c r="Q30" i="16"/>
  <c r="O30" i="16"/>
  <c r="P26" i="16"/>
  <c r="O24" i="16"/>
  <c r="P24" i="16" s="1"/>
  <c r="Q24" i="16"/>
  <c r="O22" i="16"/>
  <c r="P22" i="16" s="1"/>
  <c r="Q22" i="16"/>
  <c r="P20" i="16"/>
  <c r="K12" i="3"/>
  <c r="P18" i="16"/>
  <c r="Q17" i="16"/>
  <c r="O17" i="16"/>
  <c r="P17" i="16" s="1"/>
  <c r="O16" i="16"/>
  <c r="P16" i="16" s="1"/>
  <c r="Q16" i="16"/>
  <c r="O14" i="16"/>
  <c r="P14" i="16" s="1"/>
  <c r="Q14" i="16"/>
  <c r="O13" i="16"/>
  <c r="P13" i="16" s="1"/>
  <c r="Q13" i="16"/>
  <c r="Q12" i="16"/>
  <c r="O12" i="16"/>
  <c r="Q11" i="16"/>
  <c r="O11" i="16"/>
  <c r="P11" i="16" s="1"/>
  <c r="Q10" i="16"/>
  <c r="O10" i="16"/>
  <c r="P10" i="16" s="1"/>
  <c r="Q9" i="16"/>
  <c r="O9" i="16"/>
  <c r="P9" i="16" s="1"/>
  <c r="Q8" i="16"/>
  <c r="O8" i="16"/>
  <c r="P8" i="16" s="1"/>
  <c r="P7" i="16"/>
  <c r="Q6" i="16"/>
  <c r="O6" i="16"/>
  <c r="I12" i="2"/>
  <c r="L12" i="2"/>
  <c r="Q32" i="15"/>
  <c r="O32" i="15"/>
  <c r="P28" i="15"/>
  <c r="Q26" i="15"/>
  <c r="O26" i="15"/>
  <c r="P26" i="15" s="1"/>
  <c r="O24" i="15"/>
  <c r="P24" i="15" s="1"/>
  <c r="Q24" i="15"/>
  <c r="P20" i="15"/>
  <c r="Q19" i="15"/>
  <c r="O19" i="15"/>
  <c r="P19" i="15" s="1"/>
  <c r="Q18" i="15"/>
  <c r="O18" i="15"/>
  <c r="P18" i="15" s="1"/>
  <c r="P17" i="15"/>
  <c r="Q16" i="15"/>
  <c r="O16" i="15"/>
  <c r="P16" i="15" s="1"/>
  <c r="Q15" i="15"/>
  <c r="O15" i="15"/>
  <c r="P15" i="15" s="1"/>
  <c r="O14" i="15"/>
  <c r="P14" i="15" s="1"/>
  <c r="Q14" i="15"/>
  <c r="Q13" i="15"/>
  <c r="O13" i="15"/>
  <c r="P13" i="15" s="1"/>
  <c r="Q12" i="15"/>
  <c r="O12" i="15"/>
  <c r="P12" i="15" s="1"/>
  <c r="Q11" i="15"/>
  <c r="O11" i="15"/>
  <c r="P11" i="15" s="1"/>
  <c r="Q10" i="15"/>
  <c r="O10" i="15"/>
  <c r="P10" i="15" s="1"/>
  <c r="Q9" i="15"/>
  <c r="O9" i="15"/>
  <c r="P9" i="15" s="1"/>
  <c r="Q8" i="15"/>
  <c r="O8" i="15"/>
  <c r="P8" i="15" s="1"/>
  <c r="P7" i="15"/>
  <c r="F11" i="3"/>
  <c r="Q6" i="15"/>
  <c r="O6" i="15"/>
  <c r="L11" i="2"/>
  <c r="I11" i="2"/>
  <c r="O29" i="14"/>
  <c r="Q29" i="14"/>
  <c r="Q23" i="14"/>
  <c r="O23" i="14"/>
  <c r="P23" i="14" s="1"/>
  <c r="O21" i="14"/>
  <c r="P21" i="14" s="1"/>
  <c r="Q21" i="14"/>
  <c r="P20" i="14"/>
  <c r="Q16" i="14"/>
  <c r="O16" i="14"/>
  <c r="P16" i="14" s="1"/>
  <c r="Q15" i="14"/>
  <c r="O15" i="14"/>
  <c r="P15" i="14" s="1"/>
  <c r="O13" i="14"/>
  <c r="P13" i="14" s="1"/>
  <c r="Q13" i="14"/>
  <c r="Q12" i="14"/>
  <c r="O12" i="14"/>
  <c r="P12" i="14" s="1"/>
  <c r="Q11" i="14"/>
  <c r="O11" i="14"/>
  <c r="P11" i="14" s="1"/>
  <c r="Q10" i="14"/>
  <c r="O10" i="14"/>
  <c r="P10" i="14" s="1"/>
  <c r="Q9" i="14"/>
  <c r="O9" i="14"/>
  <c r="P9" i="14" s="1"/>
  <c r="O8" i="14"/>
  <c r="P8" i="14" s="1"/>
  <c r="Q8" i="14"/>
  <c r="P7" i="14"/>
  <c r="O6" i="14"/>
  <c r="Q6" i="14"/>
  <c r="I10" i="2"/>
  <c r="L10" i="2"/>
  <c r="Q35" i="13"/>
  <c r="O35" i="13"/>
  <c r="P31" i="13"/>
  <c r="Q29" i="13"/>
  <c r="O29" i="13"/>
  <c r="P29" i="13" s="1"/>
  <c r="Q27" i="13"/>
  <c r="O27" i="13"/>
  <c r="P27" i="13" s="1"/>
  <c r="Q22" i="13"/>
  <c r="O22" i="13"/>
  <c r="P22" i="13" s="1"/>
  <c r="Q21" i="13"/>
  <c r="O21" i="13"/>
  <c r="P21" i="13" s="1"/>
  <c r="P20" i="13"/>
  <c r="O19" i="13"/>
  <c r="Q19" i="13"/>
  <c r="Q18" i="13"/>
  <c r="O18" i="13"/>
  <c r="P18" i="13" s="1"/>
  <c r="Q17" i="13"/>
  <c r="O17" i="13"/>
  <c r="P17" i="13" s="1"/>
  <c r="Q16" i="13"/>
  <c r="O16" i="13"/>
  <c r="P16" i="13" s="1"/>
  <c r="Q15" i="13"/>
  <c r="O15" i="13"/>
  <c r="P15" i="13" s="1"/>
  <c r="Q14" i="13"/>
  <c r="O14" i="13"/>
  <c r="P14" i="13" s="1"/>
  <c r="Q13" i="13"/>
  <c r="O13" i="13"/>
  <c r="P13" i="13" s="1"/>
  <c r="Q12" i="13"/>
  <c r="O12" i="13"/>
  <c r="P12" i="13" s="1"/>
  <c r="Q11" i="13"/>
  <c r="O11" i="13"/>
  <c r="P11" i="13" s="1"/>
  <c r="Q10" i="13"/>
  <c r="O10" i="13"/>
  <c r="P10" i="13" s="1"/>
  <c r="Q9" i="13"/>
  <c r="O9" i="13"/>
  <c r="P9" i="13" s="1"/>
  <c r="Q8" i="13"/>
  <c r="O8" i="13"/>
  <c r="P8" i="13" s="1"/>
  <c r="O6" i="13"/>
  <c r="Q6" i="13"/>
  <c r="I9" i="2"/>
  <c r="L9" i="2"/>
  <c r="O25" i="12"/>
  <c r="Q25" i="12"/>
  <c r="O19" i="12"/>
  <c r="P19" i="12" s="1"/>
  <c r="Q19" i="12"/>
  <c r="O17" i="12"/>
  <c r="P17" i="12" s="1"/>
  <c r="Q17" i="12"/>
  <c r="P16" i="12"/>
  <c r="P13" i="12"/>
  <c r="Q12" i="12"/>
  <c r="O12" i="12"/>
  <c r="P12" i="12" s="1"/>
  <c r="Q11" i="12"/>
  <c r="O11" i="12"/>
  <c r="P11" i="12" s="1"/>
  <c r="O9" i="12"/>
  <c r="P9" i="12" s="1"/>
  <c r="Q9" i="12"/>
  <c r="O8" i="12"/>
  <c r="P8" i="12" s="1"/>
  <c r="Q8" i="12"/>
  <c r="L8" i="2"/>
  <c r="I8" i="2"/>
  <c r="O6" i="12"/>
  <c r="Q6" i="12"/>
  <c r="Q372" i="11"/>
  <c r="O372" i="11"/>
  <c r="Q368" i="11"/>
  <c r="O368" i="11"/>
  <c r="P368" i="11" s="1"/>
  <c r="Q367" i="11"/>
  <c r="O367" i="11"/>
  <c r="P367" i="11" s="1"/>
  <c r="Q365" i="11"/>
  <c r="O365" i="11"/>
  <c r="P365" i="11" s="1"/>
  <c r="O364" i="11"/>
  <c r="P364" i="11" s="1"/>
  <c r="Q364" i="11"/>
  <c r="Q363" i="11"/>
  <c r="O363" i="11"/>
  <c r="P363" i="11" s="1"/>
  <c r="Q362" i="11"/>
  <c r="O362" i="11"/>
  <c r="P362" i="11" s="1"/>
  <c r="Q361" i="11"/>
  <c r="O361" i="11"/>
  <c r="P361" i="11" s="1"/>
  <c r="Q360" i="11"/>
  <c r="O360" i="11"/>
  <c r="P360" i="11" s="1"/>
  <c r="O359" i="11"/>
  <c r="P359" i="11" s="1"/>
  <c r="Q359" i="11"/>
  <c r="Q358" i="11"/>
  <c r="O358" i="11"/>
  <c r="P358" i="11" s="1"/>
  <c r="Q357" i="11"/>
  <c r="O357" i="11"/>
  <c r="P357" i="11" s="1"/>
  <c r="O356" i="11"/>
  <c r="P356" i="11" s="1"/>
  <c r="Q356" i="11"/>
  <c r="Q355" i="11"/>
  <c r="O355" i="11"/>
  <c r="P355" i="11" s="1"/>
  <c r="Q354" i="11"/>
  <c r="O354" i="11"/>
  <c r="P354" i="11" s="1"/>
  <c r="Q353" i="11"/>
  <c r="O353" i="11"/>
  <c r="P353" i="11" s="1"/>
  <c r="Q352" i="11"/>
  <c r="O352" i="11"/>
  <c r="P352" i="11" s="1"/>
  <c r="Q351" i="11"/>
  <c r="O351" i="11"/>
  <c r="P351" i="11" s="1"/>
  <c r="Q350" i="11"/>
  <c r="O350" i="11"/>
  <c r="P350" i="11" s="1"/>
  <c r="Q349" i="11"/>
  <c r="O349" i="11"/>
  <c r="P349" i="11" s="1"/>
  <c r="Q348" i="11"/>
  <c r="O348" i="11"/>
  <c r="P348" i="11" s="1"/>
  <c r="Q347" i="11"/>
  <c r="O347" i="11"/>
  <c r="P347" i="11" s="1"/>
  <c r="Q346" i="11"/>
  <c r="O346" i="11"/>
  <c r="P346" i="11" s="1"/>
  <c r="Q345" i="11"/>
  <c r="O345" i="11"/>
  <c r="P345" i="11" s="1"/>
  <c r="Q344" i="11"/>
  <c r="O344" i="11"/>
  <c r="P344" i="11" s="1"/>
  <c r="O343" i="11"/>
  <c r="P343" i="11" s="1"/>
  <c r="Q343" i="11"/>
  <c r="Q342" i="11"/>
  <c r="O342" i="11"/>
  <c r="P342" i="11" s="1"/>
  <c r="Q341" i="11"/>
  <c r="O341" i="11"/>
  <c r="P341" i="11" s="1"/>
  <c r="Q340" i="11"/>
  <c r="O340" i="11"/>
  <c r="P340" i="11" s="1"/>
  <c r="Q339" i="11"/>
  <c r="O339" i="11"/>
  <c r="P339" i="11" s="1"/>
  <c r="Q338" i="11"/>
  <c r="O338" i="11"/>
  <c r="P338" i="11" s="1"/>
  <c r="Q337" i="11"/>
  <c r="O337" i="11"/>
  <c r="P337" i="11" s="1"/>
  <c r="Q336" i="11"/>
  <c r="O336" i="11"/>
  <c r="P336" i="11" s="1"/>
  <c r="Q335" i="11"/>
  <c r="O335" i="11"/>
  <c r="P335" i="11" s="1"/>
  <c r="Q334" i="11"/>
  <c r="O334" i="11"/>
  <c r="P334" i="11" s="1"/>
  <c r="Q333" i="11"/>
  <c r="O333" i="11"/>
  <c r="P333" i="11" s="1"/>
  <c r="O332" i="11"/>
  <c r="P332" i="11" s="1"/>
  <c r="Q332" i="11"/>
  <c r="Q331" i="11"/>
  <c r="O331" i="11"/>
  <c r="P331" i="11" s="1"/>
  <c r="Q330" i="11"/>
  <c r="O330" i="11"/>
  <c r="P330" i="11" s="1"/>
  <c r="Q329" i="11"/>
  <c r="O329" i="11"/>
  <c r="P329" i="11" s="1"/>
  <c r="Q328" i="11"/>
  <c r="O328" i="11"/>
  <c r="P328" i="11" s="1"/>
  <c r="Q327" i="11"/>
  <c r="O327" i="11"/>
  <c r="P327" i="11" s="1"/>
  <c r="Q326" i="11"/>
  <c r="O326" i="11"/>
  <c r="P326" i="11" s="1"/>
  <c r="Q325" i="11"/>
  <c r="O325" i="11"/>
  <c r="P325" i="11" s="1"/>
  <c r="Q324" i="11"/>
  <c r="O324" i="11"/>
  <c r="P324" i="11" s="1"/>
  <c r="Q323" i="11"/>
  <c r="O323" i="11"/>
  <c r="P323" i="11" s="1"/>
  <c r="Q322" i="11"/>
  <c r="O322" i="11"/>
  <c r="P322" i="11" s="1"/>
  <c r="O321" i="11"/>
  <c r="P321" i="11" s="1"/>
  <c r="Q321" i="11"/>
  <c r="Q320" i="11"/>
  <c r="O320" i="11"/>
  <c r="P320" i="11" s="1"/>
  <c r="Q319" i="11"/>
  <c r="O319" i="11"/>
  <c r="P319" i="11" s="1"/>
  <c r="Q318" i="11"/>
  <c r="O318" i="11"/>
  <c r="P318" i="11" s="1"/>
  <c r="Q317" i="11"/>
  <c r="O317" i="11"/>
  <c r="P317" i="11" s="1"/>
  <c r="Q316" i="11"/>
  <c r="O316" i="11"/>
  <c r="P316" i="11" s="1"/>
  <c r="Q315" i="11"/>
  <c r="O315" i="11"/>
  <c r="P315" i="11" s="1"/>
  <c r="Q314" i="11"/>
  <c r="O314" i="11"/>
  <c r="P314" i="11" s="1"/>
  <c r="Q313" i="11"/>
  <c r="O313" i="11"/>
  <c r="P313" i="11" s="1"/>
  <c r="Q312" i="11"/>
  <c r="O312" i="11"/>
  <c r="P312" i="11" s="1"/>
  <c r="Q311" i="11"/>
  <c r="O311" i="11"/>
  <c r="P311" i="11" s="1"/>
  <c r="Q310" i="11"/>
  <c r="O310" i="11"/>
  <c r="P310" i="11" s="1"/>
  <c r="Q309" i="11"/>
  <c r="O309" i="11"/>
  <c r="P309" i="11" s="1"/>
  <c r="Q308" i="11"/>
  <c r="O308" i="11"/>
  <c r="P308" i="11" s="1"/>
  <c r="Q307" i="11"/>
  <c r="O307" i="11"/>
  <c r="P307" i="11" s="1"/>
  <c r="Q306" i="11"/>
  <c r="O306" i="11"/>
  <c r="P306" i="11" s="1"/>
  <c r="Q305" i="11"/>
  <c r="O305" i="11"/>
  <c r="P305" i="11" s="1"/>
  <c r="O304" i="11"/>
  <c r="P304" i="11" s="1"/>
  <c r="Q304" i="11"/>
  <c r="Q303" i="11"/>
  <c r="O303" i="11"/>
  <c r="P303" i="11" s="1"/>
  <c r="Q302" i="11"/>
  <c r="O302" i="11"/>
  <c r="P302" i="11" s="1"/>
  <c r="Q301" i="11"/>
  <c r="O301" i="11"/>
  <c r="P301" i="11" s="1"/>
  <c r="Q300" i="11"/>
  <c r="O300" i="11"/>
  <c r="Q299" i="11"/>
  <c r="O299" i="11"/>
  <c r="P299" i="11" s="1"/>
  <c r="O298" i="11"/>
  <c r="P298" i="11" s="1"/>
  <c r="Q298" i="11"/>
  <c r="O297" i="11"/>
  <c r="P297" i="11" s="1"/>
  <c r="Q297" i="11"/>
  <c r="O296" i="11"/>
  <c r="P296" i="11" s="1"/>
  <c r="Q296" i="11"/>
  <c r="Q295" i="11"/>
  <c r="O295" i="11"/>
  <c r="P295" i="11" s="1"/>
  <c r="Q294" i="11"/>
  <c r="O294" i="11"/>
  <c r="P294" i="11" s="1"/>
  <c r="Q293" i="11"/>
  <c r="O293" i="11"/>
  <c r="P293" i="11" s="1"/>
  <c r="Q292" i="11"/>
  <c r="O292" i="11"/>
  <c r="P292" i="11" s="1"/>
  <c r="Q291" i="11"/>
  <c r="O291" i="11"/>
  <c r="P291" i="11" s="1"/>
  <c r="Q290" i="11"/>
  <c r="O290" i="11"/>
  <c r="P290" i="11" s="1"/>
  <c r="Q289" i="11"/>
  <c r="O289" i="11"/>
  <c r="P289" i="11" s="1"/>
  <c r="Q288" i="11"/>
  <c r="O288" i="11"/>
  <c r="P288" i="11" s="1"/>
  <c r="Q287" i="11"/>
  <c r="O287" i="11"/>
  <c r="P287" i="11" s="1"/>
  <c r="Q286" i="11"/>
  <c r="O286" i="11"/>
  <c r="P286" i="11" s="1"/>
  <c r="Q285" i="11"/>
  <c r="O285" i="11"/>
  <c r="P285" i="11" s="1"/>
  <c r="Q284" i="11"/>
  <c r="O284" i="11"/>
  <c r="P284" i="11" s="1"/>
  <c r="Q283" i="11"/>
  <c r="O283" i="11"/>
  <c r="P283" i="11" s="1"/>
  <c r="Q282" i="11"/>
  <c r="O282" i="11"/>
  <c r="P282" i="11" s="1"/>
  <c r="O281" i="11"/>
  <c r="P281" i="11" s="1"/>
  <c r="Q281" i="11"/>
  <c r="Q280" i="11"/>
  <c r="O280" i="11"/>
  <c r="P280" i="11" s="1"/>
  <c r="Q279" i="11"/>
  <c r="O279" i="11"/>
  <c r="P279" i="11" s="1"/>
  <c r="Q278" i="11"/>
  <c r="O278" i="11"/>
  <c r="P278" i="11" s="1"/>
  <c r="Q277" i="11"/>
  <c r="O277" i="11"/>
  <c r="P277" i="11" s="1"/>
  <c r="Q276" i="11"/>
  <c r="O276" i="11"/>
  <c r="P276" i="11" s="1"/>
  <c r="Q275" i="11"/>
  <c r="O275" i="11"/>
  <c r="P275" i="11" s="1"/>
  <c r="Q274" i="11"/>
  <c r="O274" i="11"/>
  <c r="P274" i="11" s="1"/>
  <c r="Q273" i="11"/>
  <c r="O273" i="11"/>
  <c r="P273" i="11" s="1"/>
  <c r="P89" i="11"/>
  <c r="P68" i="11"/>
  <c r="I7" i="2"/>
  <c r="L7" i="2"/>
  <c r="P26" i="10"/>
  <c r="M6" i="3"/>
  <c r="P7" i="10"/>
  <c r="L6" i="3"/>
  <c r="I6" i="2"/>
  <c r="L6" i="2"/>
  <c r="P6" i="10"/>
  <c r="G6" i="2"/>
  <c r="C6" i="3"/>
  <c r="Q181" i="11"/>
  <c r="O181" i="11"/>
  <c r="P181" i="11" s="1"/>
  <c r="Q180" i="11"/>
  <c r="O180" i="11"/>
  <c r="P180" i="11" s="1"/>
  <c r="Q177" i="11"/>
  <c r="O177" i="11"/>
  <c r="P177" i="11" s="1"/>
  <c r="Q176" i="11"/>
  <c r="O176" i="11"/>
  <c r="P176" i="11" s="1"/>
  <c r="Q174" i="11"/>
  <c r="O174" i="11"/>
  <c r="P174" i="11" s="1"/>
  <c r="Q173" i="11"/>
  <c r="O173" i="11"/>
  <c r="P173" i="11" s="1"/>
  <c r="Q167" i="11"/>
  <c r="O167" i="11"/>
  <c r="P167" i="11" s="1"/>
  <c r="Q150" i="11"/>
  <c r="O150" i="11"/>
  <c r="P150" i="11" s="1"/>
  <c r="Q143" i="11"/>
  <c r="O143" i="11"/>
  <c r="Q135" i="11"/>
  <c r="O135" i="11"/>
  <c r="P135" i="11" s="1"/>
  <c r="Q130" i="11"/>
  <c r="O130" i="11"/>
  <c r="P130" i="11" s="1"/>
  <c r="Q128" i="11"/>
  <c r="O128" i="11"/>
  <c r="P128" i="11" s="1"/>
  <c r="Q126" i="11"/>
  <c r="O126" i="11"/>
  <c r="P126" i="11" s="1"/>
  <c r="Q124" i="11"/>
  <c r="O124" i="11"/>
  <c r="P124" i="11" s="1"/>
  <c r="Q123" i="11"/>
  <c r="O123" i="11"/>
  <c r="P123" i="11" s="1"/>
  <c r="Q120" i="11"/>
  <c r="O120" i="11"/>
  <c r="P120" i="11" s="1"/>
  <c r="Q119" i="11"/>
  <c r="O119" i="11"/>
  <c r="P119" i="11" s="1"/>
  <c r="Q118" i="11"/>
  <c r="O118" i="11"/>
  <c r="Q112" i="11"/>
  <c r="O112" i="11"/>
  <c r="P112" i="11" s="1"/>
  <c r="Q111" i="11"/>
  <c r="O111" i="11"/>
  <c r="P111" i="11" s="1"/>
  <c r="Q109" i="11"/>
  <c r="O109" i="11"/>
  <c r="P109" i="11" s="1"/>
  <c r="Q108" i="11"/>
  <c r="O108" i="11"/>
  <c r="P108" i="11" s="1"/>
  <c r="Q104" i="11"/>
  <c r="O104" i="11"/>
  <c r="P104" i="11" s="1"/>
  <c r="Q103" i="11"/>
  <c r="O103" i="11"/>
  <c r="P103" i="11" s="1"/>
  <c r="Q102" i="11"/>
  <c r="O102" i="11"/>
  <c r="P102" i="11" s="1"/>
  <c r="Q101" i="11"/>
  <c r="O101" i="11"/>
  <c r="P101" i="11" s="1"/>
  <c r="Q100" i="11"/>
  <c r="O100" i="11"/>
  <c r="P100" i="11" s="1"/>
  <c r="Q98" i="11"/>
  <c r="O98" i="11"/>
  <c r="P98" i="11" s="1"/>
  <c r="Q97" i="11"/>
  <c r="O97" i="11"/>
  <c r="P97" i="11" s="1"/>
  <c r="Q95" i="11"/>
  <c r="O95" i="11"/>
  <c r="Q94" i="11"/>
  <c r="O94" i="11"/>
  <c r="Q93" i="11"/>
  <c r="O93" i="11"/>
  <c r="P93" i="11" s="1"/>
  <c r="Q92" i="11"/>
  <c r="O92" i="11"/>
  <c r="Q20" i="10"/>
  <c r="O20" i="10"/>
  <c r="P20" i="10" s="1"/>
  <c r="Q18" i="10"/>
  <c r="O18" i="10"/>
  <c r="P18" i="10" s="1"/>
  <c r="Q13" i="10"/>
  <c r="O13" i="10"/>
  <c r="P13" i="10" s="1"/>
  <c r="Q12" i="10"/>
  <c r="O12" i="10"/>
  <c r="P12" i="10" s="1"/>
  <c r="Q17" i="20"/>
  <c r="O17" i="20"/>
  <c r="H16" i="2" s="1"/>
  <c r="O69" i="19"/>
  <c r="P69" i="19" s="1"/>
  <c r="Q69" i="19"/>
  <c r="O65" i="19"/>
  <c r="P65" i="19" s="1"/>
  <c r="Q65" i="19"/>
  <c r="Q63" i="19"/>
  <c r="O63" i="19"/>
  <c r="P63" i="19" s="1"/>
  <c r="O61" i="19"/>
  <c r="Q61" i="19"/>
  <c r="Q59" i="19"/>
  <c r="O59" i="19"/>
  <c r="P59" i="19" s="1"/>
  <c r="O58" i="19"/>
  <c r="Q58" i="19"/>
  <c r="Q55" i="19"/>
  <c r="O55" i="19"/>
  <c r="O7" i="19"/>
  <c r="Q7" i="19"/>
  <c r="Q24" i="18"/>
  <c r="O24" i="18"/>
  <c r="O21" i="18"/>
  <c r="P21" i="18" s="1"/>
  <c r="Q21" i="18"/>
  <c r="Q19" i="18"/>
  <c r="O19" i="18"/>
  <c r="P19" i="18" s="1"/>
  <c r="O17" i="18"/>
  <c r="Q17" i="18"/>
  <c r="O15" i="18"/>
  <c r="Q15" i="18"/>
  <c r="Q7" i="18"/>
  <c r="O7" i="18"/>
  <c r="O25" i="17"/>
  <c r="Q25" i="17"/>
  <c r="O23" i="17"/>
  <c r="P23" i="17" s="1"/>
  <c r="Q23" i="17"/>
  <c r="O22" i="17"/>
  <c r="Q22" i="17"/>
  <c r="O28" i="16"/>
  <c r="P28" i="16" s="1"/>
  <c r="Q28" i="16"/>
  <c r="Q27" i="16"/>
  <c r="O27" i="16"/>
  <c r="O25" i="16"/>
  <c r="P25" i="16" s="1"/>
  <c r="Q25" i="16"/>
  <c r="O21" i="16"/>
  <c r="Q21" i="16"/>
  <c r="O19" i="16"/>
  <c r="Q19" i="16"/>
  <c r="Q15" i="16"/>
  <c r="O15" i="16"/>
  <c r="F12" i="3" s="1"/>
  <c r="O30" i="15"/>
  <c r="P30" i="15" s="1"/>
  <c r="Q30" i="15"/>
  <c r="Q29" i="15"/>
  <c r="O29" i="15"/>
  <c r="Q27" i="15"/>
  <c r="O27" i="15"/>
  <c r="P27" i="15" s="1"/>
  <c r="Q25" i="15"/>
  <c r="O25" i="15"/>
  <c r="P25" i="15" s="1"/>
  <c r="O23" i="15"/>
  <c r="Q23" i="15"/>
  <c r="Q22" i="15"/>
  <c r="O22" i="15"/>
  <c r="O21" i="15"/>
  <c r="Q21" i="15"/>
  <c r="Q25" i="14"/>
  <c r="O25" i="14"/>
  <c r="Q24" i="14"/>
  <c r="O24" i="14"/>
  <c r="P24" i="14" s="1"/>
  <c r="O22" i="14"/>
  <c r="Q22" i="14"/>
  <c r="Q19" i="14"/>
  <c r="O19" i="14"/>
  <c r="Q17" i="14"/>
  <c r="O17" i="14"/>
  <c r="O14" i="14"/>
  <c r="Q14" i="14"/>
  <c r="O33" i="13"/>
  <c r="Q33" i="13"/>
  <c r="O26" i="13"/>
  <c r="Q26" i="13"/>
  <c r="O25" i="13"/>
  <c r="Q25" i="13"/>
  <c r="Q24" i="13"/>
  <c r="O24" i="13"/>
  <c r="P24" i="13" s="1"/>
  <c r="Q23" i="13"/>
  <c r="O23" i="13"/>
  <c r="O7" i="13"/>
  <c r="Q7" i="13"/>
  <c r="O24" i="12"/>
  <c r="Q24" i="12"/>
  <c r="Q22" i="12"/>
  <c r="O22" i="12"/>
  <c r="P22" i="12" s="1"/>
  <c r="O21" i="12"/>
  <c r="Q21" i="12"/>
  <c r="O20" i="12"/>
  <c r="P20" i="12" s="1"/>
  <c r="Q20" i="12"/>
  <c r="O18" i="12"/>
  <c r="Q18" i="12"/>
  <c r="Q15" i="12"/>
  <c r="O15" i="12"/>
  <c r="Q10" i="12"/>
  <c r="O10" i="12"/>
  <c r="Q7" i="12"/>
  <c r="O7" i="12"/>
  <c r="O371" i="11"/>
  <c r="P371" i="11" s="1"/>
  <c r="Q371" i="11"/>
  <c r="Q370" i="11"/>
  <c r="O370" i="11"/>
  <c r="P370" i="11" s="1"/>
  <c r="O369" i="11"/>
  <c r="P369" i="11" s="1"/>
  <c r="Q369" i="11"/>
  <c r="Q366" i="11"/>
  <c r="O366" i="11"/>
  <c r="W17" i="23"/>
  <c r="W143" i="11"/>
  <c r="X143" i="11"/>
  <c r="X17" i="23"/>
  <c r="X132" i="11"/>
  <c r="X8" i="23"/>
  <c r="W8" i="23"/>
  <c r="W132" i="11"/>
  <c r="W44" i="22"/>
  <c r="W128" i="11"/>
  <c r="X128" i="11"/>
  <c r="X44" i="22"/>
  <c r="X121" i="11"/>
  <c r="X37" i="22"/>
  <c r="W37" i="22"/>
  <c r="W121" i="11"/>
  <c r="W120" i="11"/>
  <c r="W36" i="22"/>
  <c r="X120" i="11"/>
  <c r="X36" i="22"/>
  <c r="W42" i="22"/>
  <c r="W126" i="11"/>
  <c r="X126" i="11"/>
  <c r="X42" i="22"/>
  <c r="W124" i="11"/>
  <c r="W40" i="22"/>
  <c r="X124" i="11"/>
  <c r="X40" i="22"/>
  <c r="W118" i="11"/>
  <c r="W34" i="22"/>
  <c r="X118" i="11"/>
  <c r="X34" i="22"/>
  <c r="W13" i="22"/>
  <c r="W97" i="11"/>
  <c r="X13" i="22"/>
  <c r="X97" i="11"/>
  <c r="W11" i="25"/>
  <c r="W94" i="11"/>
  <c r="W10" i="22"/>
  <c r="X10" i="22"/>
  <c r="X11" i="25"/>
  <c r="X94" i="11"/>
  <c r="W9" i="22"/>
  <c r="W93" i="11"/>
  <c r="X93" i="11"/>
  <c r="X9" i="22"/>
  <c r="W92" i="11"/>
  <c r="W8" i="22"/>
  <c r="X92" i="11"/>
  <c r="X8" i="22"/>
  <c r="W104" i="11"/>
  <c r="W20" i="22"/>
  <c r="W15" i="24"/>
  <c r="X104" i="11"/>
  <c r="X20" i="22"/>
  <c r="X15" i="24"/>
  <c r="W19" i="22"/>
  <c r="W103" i="11"/>
  <c r="X19" i="22"/>
  <c r="X103" i="11"/>
  <c r="W18" i="22"/>
  <c r="W102" i="11"/>
  <c r="X18" i="22"/>
  <c r="X102" i="11"/>
  <c r="W10" i="25"/>
  <c r="W17" i="22"/>
  <c r="W101" i="11"/>
  <c r="X101" i="11"/>
  <c r="X10" i="25"/>
  <c r="X17" i="22"/>
  <c r="W9" i="25"/>
  <c r="W16" i="22"/>
  <c r="W100" i="11"/>
  <c r="X9" i="25"/>
  <c r="X100" i="11"/>
  <c r="X16" i="22"/>
  <c r="W50" i="23"/>
  <c r="W181" i="11"/>
  <c r="X181" i="11"/>
  <c r="X50" i="23"/>
  <c r="W180" i="11"/>
  <c r="W49" i="23"/>
  <c r="X49" i="23"/>
  <c r="X180" i="11"/>
  <c r="W174" i="11"/>
  <c r="W43" i="23"/>
  <c r="X174" i="11"/>
  <c r="X43" i="23"/>
  <c r="W173" i="11"/>
  <c r="W42" i="23"/>
  <c r="X42" i="23"/>
  <c r="X173" i="11"/>
  <c r="W167" i="11"/>
  <c r="W36" i="23"/>
  <c r="X36" i="23"/>
  <c r="X167" i="11"/>
  <c r="W177" i="11"/>
  <c r="W46" i="23"/>
  <c r="X46" i="23"/>
  <c r="X177" i="11"/>
  <c r="W45" i="23"/>
  <c r="W176" i="11"/>
  <c r="X176" i="11"/>
  <c r="X45" i="23"/>
  <c r="W27" i="15"/>
  <c r="W25" i="16"/>
  <c r="W28" i="24"/>
  <c r="W21" i="17"/>
  <c r="W21" i="10"/>
  <c r="W58" i="23"/>
  <c r="W22" i="21"/>
  <c r="W369" i="11"/>
  <c r="W28" i="25"/>
  <c r="W30" i="13"/>
  <c r="W21" i="20"/>
  <c r="W55" i="22"/>
  <c r="W65" i="19"/>
  <c r="W21" i="18"/>
  <c r="W20" i="12"/>
  <c r="W24" i="14"/>
  <c r="X21" i="20"/>
  <c r="X30" i="13"/>
  <c r="X58" i="23"/>
  <c r="X25" i="16"/>
  <c r="X22" i="21"/>
  <c r="X28" i="24"/>
  <c r="X20" i="12"/>
  <c r="X28" i="25"/>
  <c r="X27" i="15"/>
  <c r="X21" i="18"/>
  <c r="X65" i="19"/>
  <c r="X55" i="22"/>
  <c r="X21" i="10"/>
  <c r="X21" i="17"/>
  <c r="X24" i="14"/>
  <c r="X369" i="11"/>
  <c r="W19" i="12"/>
  <c r="W27" i="24"/>
  <c r="W20" i="17"/>
  <c r="W29" i="13"/>
  <c r="W21" i="21"/>
  <c r="W54" i="22"/>
  <c r="W20" i="20"/>
  <c r="W23" i="14"/>
  <c r="W26" i="15"/>
  <c r="W368" i="11"/>
  <c r="W20" i="18"/>
  <c r="W24" i="16"/>
  <c r="W27" i="25"/>
  <c r="W57" i="23"/>
  <c r="W64" i="19"/>
  <c r="W20" i="10"/>
  <c r="X54" i="22"/>
  <c r="X20" i="20"/>
  <c r="X21" i="21"/>
  <c r="X20" i="17"/>
  <c r="X64" i="19"/>
  <c r="X27" i="25"/>
  <c r="X19" i="12"/>
  <c r="X27" i="24"/>
  <c r="X57" i="23"/>
  <c r="X368" i="11"/>
  <c r="X24" i="16"/>
  <c r="X20" i="10"/>
  <c r="X20" i="18"/>
  <c r="X29" i="13"/>
  <c r="X26" i="15"/>
  <c r="X23" i="14"/>
  <c r="W20" i="21"/>
  <c r="W23" i="16"/>
  <c r="W28" i="13"/>
  <c r="W22" i="14"/>
  <c r="W19" i="10"/>
  <c r="W19" i="18"/>
  <c r="W18" i="12"/>
  <c r="W19" i="17"/>
  <c r="W25" i="15"/>
  <c r="W63" i="19"/>
  <c r="W26" i="25"/>
  <c r="W53" i="22"/>
  <c r="W19" i="20"/>
  <c r="W26" i="24"/>
  <c r="X19" i="20"/>
  <c r="X28" i="13"/>
  <c r="X26" i="24"/>
  <c r="X19" i="18"/>
  <c r="X23" i="16"/>
  <c r="X63" i="19"/>
  <c r="X20" i="21"/>
  <c r="X25" i="15"/>
  <c r="X19" i="10"/>
  <c r="X18" i="12"/>
  <c r="X26" i="25"/>
  <c r="X19" i="17"/>
  <c r="X53" i="22"/>
  <c r="X22" i="14"/>
  <c r="W22" i="16"/>
  <c r="W62" i="19"/>
  <c r="W21" i="14"/>
  <c r="W25" i="24"/>
  <c r="W19" i="21"/>
  <c r="W18" i="20"/>
  <c r="W18" i="10"/>
  <c r="W18" i="18"/>
  <c r="W52" i="22"/>
  <c r="W18" i="17"/>
  <c r="W27" i="13"/>
  <c r="W56" i="23"/>
  <c r="W17" i="12"/>
  <c r="W24" i="15"/>
  <c r="W367" i="11"/>
  <c r="W25" i="25"/>
  <c r="X18" i="17"/>
  <c r="X25" i="25"/>
  <c r="X25" i="24"/>
  <c r="X21" i="14"/>
  <c r="X56" i="23"/>
  <c r="X17" i="12"/>
  <c r="X18" i="10"/>
  <c r="X27" i="13"/>
  <c r="X52" i="22"/>
  <c r="X367" i="11"/>
  <c r="X22" i="16"/>
  <c r="X24" i="15"/>
  <c r="X19" i="21"/>
  <c r="X18" i="20"/>
  <c r="X62" i="19"/>
  <c r="X18" i="18"/>
  <c r="W17" i="20"/>
  <c r="W61" i="19"/>
  <c r="W51" i="22"/>
  <c r="W17" i="18"/>
  <c r="W26" i="13"/>
  <c r="W55" i="23"/>
  <c r="W18" i="21"/>
  <c r="W16" i="12"/>
  <c r="W23" i="15"/>
  <c r="W21" i="16"/>
  <c r="W17" i="17"/>
  <c r="W366" i="11"/>
  <c r="W24" i="25"/>
  <c r="W20" i="14"/>
  <c r="W17" i="10"/>
  <c r="W24" i="24"/>
  <c r="X17" i="10"/>
  <c r="X24" i="25"/>
  <c r="X26" i="13"/>
  <c r="X366" i="11"/>
  <c r="X20" i="14"/>
  <c r="X17" i="20"/>
  <c r="X55" i="23"/>
  <c r="X23" i="15"/>
  <c r="X18" i="21"/>
  <c r="X17" i="18"/>
  <c r="X16" i="12"/>
  <c r="X24" i="24"/>
  <c r="X17" i="17"/>
  <c r="X61" i="19"/>
  <c r="X21" i="16"/>
  <c r="X51" i="22"/>
  <c r="W23" i="12"/>
  <c r="W31" i="24"/>
  <c r="W370" i="11"/>
  <c r="W59" i="23"/>
  <c r="W27" i="14"/>
  <c r="W30" i="15"/>
  <c r="W58" i="22"/>
  <c r="W33" i="13"/>
  <c r="W68" i="19"/>
  <c r="W24" i="18"/>
  <c r="W28" i="16"/>
  <c r="W24" i="10"/>
  <c r="W24" i="20"/>
  <c r="W31" i="25"/>
  <c r="W24" i="17"/>
  <c r="W25" i="21"/>
  <c r="X31" i="25"/>
  <c r="X24" i="20"/>
  <c r="X24" i="10"/>
  <c r="X25" i="21"/>
  <c r="X59" i="23"/>
  <c r="X30" i="15"/>
  <c r="X31" i="24"/>
  <c r="X68" i="19"/>
  <c r="X28" i="16"/>
  <c r="X24" i="17"/>
  <c r="X58" i="22"/>
  <c r="X24" i="18"/>
  <c r="X27" i="14"/>
  <c r="X370" i="11"/>
  <c r="X33" i="13"/>
  <c r="X23" i="12"/>
  <c r="W27" i="16"/>
  <c r="W23" i="20"/>
  <c r="W57" i="22"/>
  <c r="W67" i="19"/>
  <c r="W23" i="17"/>
  <c r="W32" i="13"/>
  <c r="W24" i="21"/>
  <c r="W23" i="18"/>
  <c r="W30" i="25"/>
  <c r="W30" i="24"/>
  <c r="W29" i="15"/>
  <c r="W26" i="14"/>
  <c r="W19" i="23"/>
  <c r="W23" i="10"/>
  <c r="W145" i="11"/>
  <c r="W22" i="12"/>
  <c r="X22" i="12"/>
  <c r="X26" i="14"/>
  <c r="X67" i="19"/>
  <c r="X27" i="16"/>
  <c r="X145" i="11"/>
  <c r="X23" i="17"/>
  <c r="X23" i="10"/>
  <c r="X32" i="13"/>
  <c r="X23" i="20"/>
  <c r="X30" i="25"/>
  <c r="X30" i="24"/>
  <c r="X24" i="21"/>
  <c r="X19" i="23"/>
  <c r="X29" i="15"/>
  <c r="X23" i="18"/>
  <c r="X57" i="22"/>
  <c r="W22" i="20"/>
  <c r="W18" i="23"/>
  <c r="W66" i="19"/>
  <c r="W25" i="14"/>
  <c r="W56" i="22"/>
  <c r="W31" i="13"/>
  <c r="W21" i="12"/>
  <c r="W22" i="17"/>
  <c r="W144" i="11"/>
  <c r="W22" i="18"/>
  <c r="W28" i="15"/>
  <c r="W29" i="24"/>
  <c r="W26" i="16"/>
  <c r="W22" i="10"/>
  <c r="W23" i="21"/>
  <c r="W29" i="25"/>
  <c r="X26" i="16"/>
  <c r="X18" i="23"/>
  <c r="X31" i="13"/>
  <c r="X22" i="20"/>
  <c r="X29" i="24"/>
  <c r="X144" i="11"/>
  <c r="X23" i="21"/>
  <c r="X28" i="15"/>
  <c r="X22" i="17"/>
  <c r="X22" i="18"/>
  <c r="X22" i="10"/>
  <c r="X25" i="14"/>
  <c r="X29" i="25"/>
  <c r="X56" i="22"/>
  <c r="X21" i="12"/>
  <c r="X66" i="19"/>
  <c r="X32" i="24"/>
  <c r="X25" i="18"/>
  <c r="X25" i="20"/>
  <c r="X26" i="21"/>
  <c r="X34" i="13"/>
  <c r="X25" i="10"/>
  <c r="X31" i="15"/>
  <c r="X371" i="11"/>
  <c r="X29" i="16"/>
  <c r="X28" i="14"/>
  <c r="X24" i="12"/>
  <c r="X25" i="17"/>
  <c r="X69" i="19"/>
  <c r="X32" i="25"/>
  <c r="X59" i="22"/>
  <c r="X60" i="23"/>
  <c r="W371" i="11"/>
  <c r="W26" i="21"/>
  <c r="W25" i="20"/>
  <c r="W59" i="22"/>
  <c r="W31" i="15"/>
  <c r="W69" i="19"/>
  <c r="W25" i="18"/>
  <c r="W25" i="10"/>
  <c r="W28" i="14"/>
  <c r="W25" i="17"/>
  <c r="W32" i="25"/>
  <c r="W60" i="23"/>
  <c r="W32" i="24"/>
  <c r="W29" i="16"/>
  <c r="W34" i="13"/>
  <c r="W24" i="12"/>
  <c r="W135" i="11"/>
  <c r="W11" i="23"/>
  <c r="W18" i="24"/>
  <c r="W16" i="25"/>
  <c r="X135" i="11"/>
  <c r="X16" i="25"/>
  <c r="X11" i="23"/>
  <c r="X18" i="24"/>
  <c r="W49" i="22"/>
  <c r="W14" i="12"/>
  <c r="W18" i="14"/>
  <c r="W142" i="11"/>
  <c r="W15" i="18"/>
  <c r="W18" i="25"/>
  <c r="W59" i="19"/>
  <c r="W16" i="23"/>
  <c r="W21" i="15"/>
  <c r="W19" i="16"/>
  <c r="W16" i="21"/>
  <c r="W19" i="24"/>
  <c r="W15" i="17"/>
  <c r="W24" i="13"/>
  <c r="W15" i="20"/>
  <c r="W15" i="10"/>
  <c r="X142" i="11"/>
  <c r="X18" i="14"/>
  <c r="X21" i="15"/>
  <c r="X15" i="17"/>
  <c r="X19" i="16"/>
  <c r="X18" i="25"/>
  <c r="X15" i="10"/>
  <c r="X59" i="19"/>
  <c r="X16" i="23"/>
  <c r="X15" i="18"/>
  <c r="X16" i="21"/>
  <c r="X19" i="24"/>
  <c r="X14" i="12"/>
  <c r="X15" i="20"/>
  <c r="X49" i="22"/>
  <c r="X24" i="13"/>
  <c r="W16" i="18"/>
  <c r="W16" i="10"/>
  <c r="W16" i="17"/>
  <c r="W26" i="23"/>
  <c r="W22" i="15"/>
  <c r="W19" i="14"/>
  <c r="W50" i="22"/>
  <c r="W25" i="13"/>
  <c r="W17" i="21"/>
  <c r="W149" i="11"/>
  <c r="W60" i="19"/>
  <c r="W16" i="20"/>
  <c r="W20" i="16"/>
  <c r="W15" i="12"/>
  <c r="X16" i="18"/>
  <c r="X20" i="16"/>
  <c r="X60" i="19"/>
  <c r="X16" i="17"/>
  <c r="X16" i="20"/>
  <c r="X26" i="23"/>
  <c r="X17" i="21"/>
  <c r="X15" i="12"/>
  <c r="X50" i="22"/>
  <c r="X19" i="14"/>
  <c r="X22" i="15"/>
  <c r="X149" i="11"/>
  <c r="X16" i="10"/>
  <c r="X25" i="13"/>
  <c r="W58" i="19"/>
  <c r="W20" i="15"/>
  <c r="W14" i="17"/>
  <c r="W14" i="18"/>
  <c r="W14" i="10"/>
  <c r="W48" i="22"/>
  <c r="W9" i="23"/>
  <c r="W23" i="13"/>
  <c r="W18" i="16"/>
  <c r="W13" i="12"/>
  <c r="W16" i="24"/>
  <c r="W14" i="25"/>
  <c r="W14" i="20"/>
  <c r="W15" i="21"/>
  <c r="W17" i="14"/>
  <c r="W133" i="11"/>
  <c r="X58" i="19"/>
  <c r="X133" i="11"/>
  <c r="X13" i="12"/>
  <c r="X14" i="17"/>
  <c r="X20" i="15"/>
  <c r="X9" i="23"/>
  <c r="X15" i="21"/>
  <c r="X14" i="18"/>
  <c r="X16" i="24"/>
  <c r="X17" i="14"/>
  <c r="X14" i="10"/>
  <c r="X48" i="22"/>
  <c r="X14" i="25"/>
  <c r="X18" i="16"/>
  <c r="X23" i="13"/>
  <c r="X14" i="20"/>
  <c r="X113" i="11"/>
  <c r="X29" i="22"/>
  <c r="W113" i="11"/>
  <c r="W29" i="22"/>
  <c r="W116" i="11"/>
  <c r="W32" i="22"/>
  <c r="X32" i="22"/>
  <c r="X116" i="11"/>
  <c r="W114" i="11"/>
  <c r="W30" i="22"/>
  <c r="X30" i="22"/>
  <c r="X114" i="11"/>
  <c r="W13" i="10"/>
  <c r="W13" i="20"/>
  <c r="W12" i="12"/>
  <c r="W112" i="11"/>
  <c r="W17" i="16"/>
  <c r="W19" i="15"/>
  <c r="W16" i="14"/>
  <c r="W57" i="19"/>
  <c r="W28" i="22"/>
  <c r="W54" i="23"/>
  <c r="W13" i="17"/>
  <c r="W23" i="25"/>
  <c r="W13" i="18"/>
  <c r="W23" i="24"/>
  <c r="W22" i="13"/>
  <c r="X13" i="10"/>
  <c r="X112" i="11"/>
  <c r="X13" i="18"/>
  <c r="X28" i="22"/>
  <c r="X54" i="23"/>
  <c r="X17" i="16"/>
  <c r="X13" i="20"/>
  <c r="X13" i="17"/>
  <c r="X57" i="19"/>
  <c r="X23" i="25"/>
  <c r="X22" i="13"/>
  <c r="X23" i="24"/>
  <c r="X16" i="14"/>
  <c r="X12" i="12"/>
  <c r="X19" i="15"/>
  <c r="W12" i="17"/>
  <c r="W11" i="12"/>
  <c r="W21" i="13"/>
  <c r="W12" i="18"/>
  <c r="W27" i="22"/>
  <c r="W22" i="25"/>
  <c r="W53" i="23"/>
  <c r="W111" i="11"/>
  <c r="W16" i="16"/>
  <c r="W56" i="19"/>
  <c r="W15" i="14"/>
  <c r="W18" i="15"/>
  <c r="W12" i="10"/>
  <c r="W22" i="24"/>
  <c r="W12" i="20"/>
  <c r="X11" i="12"/>
  <c r="X12" i="20"/>
  <c r="X16" i="16"/>
  <c r="X15" i="14"/>
  <c r="X56" i="19"/>
  <c r="X12" i="18"/>
  <c r="X21" i="13"/>
  <c r="X12" i="10"/>
  <c r="X111" i="11"/>
  <c r="X53" i="23"/>
  <c r="X22" i="24"/>
  <c r="X27" i="22"/>
  <c r="X22" i="25"/>
  <c r="X18" i="15"/>
  <c r="X12" i="17"/>
  <c r="W11" i="17"/>
  <c r="W11" i="10"/>
  <c r="W110" i="11"/>
  <c r="W52" i="23"/>
  <c r="W15" i="16"/>
  <c r="W21" i="25"/>
  <c r="W20" i="13"/>
  <c r="W26" i="22"/>
  <c r="W14" i="14"/>
  <c r="W10" i="12"/>
  <c r="W11" i="18"/>
  <c r="W11" i="20"/>
  <c r="W21" i="24"/>
  <c r="W55" i="19"/>
  <c r="W17" i="15"/>
  <c r="X26" i="22"/>
  <c r="X15" i="16"/>
  <c r="X21" i="25"/>
  <c r="X11" i="10"/>
  <c r="X10" i="12"/>
  <c r="X11" i="17"/>
  <c r="X14" i="14"/>
  <c r="X11" i="20"/>
  <c r="X17" i="15"/>
  <c r="X20" i="13"/>
  <c r="X11" i="18"/>
  <c r="X55" i="19"/>
  <c r="X21" i="24"/>
  <c r="X52" i="23"/>
  <c r="X110" i="11"/>
  <c r="W14" i="21"/>
  <c r="W109" i="11"/>
  <c r="W25" i="22"/>
  <c r="X109" i="11"/>
  <c r="X14" i="21"/>
  <c r="X25" i="22"/>
  <c r="W24" i="22"/>
  <c r="W13" i="21"/>
  <c r="W108" i="11"/>
  <c r="X24" i="22"/>
  <c r="X108" i="11"/>
  <c r="X13" i="21"/>
  <c r="W23" i="22"/>
  <c r="W12" i="21"/>
  <c r="W107" i="11"/>
  <c r="X23" i="22"/>
  <c r="X107" i="11"/>
  <c r="X12" i="21"/>
  <c r="W7" i="11"/>
  <c r="W7" i="17"/>
  <c r="W7" i="21"/>
  <c r="W7" i="12"/>
  <c r="W7" i="15"/>
  <c r="W7" i="14"/>
  <c r="W7" i="13"/>
  <c r="W7" i="24"/>
  <c r="W7" i="25"/>
  <c r="W7" i="16"/>
  <c r="W7" i="19"/>
  <c r="W7" i="18"/>
  <c r="X7" i="14"/>
  <c r="X7" i="24"/>
  <c r="X7" i="11"/>
  <c r="X7" i="18"/>
  <c r="X7" i="13"/>
  <c r="X7" i="12"/>
  <c r="X7" i="16"/>
  <c r="X7" i="17"/>
  <c r="X7" i="25"/>
  <c r="X7" i="15"/>
  <c r="X7" i="21"/>
  <c r="X7" i="19"/>
  <c r="X172" i="11"/>
  <c r="X158" i="11"/>
  <c r="X157" i="11"/>
  <c r="X131" i="11"/>
  <c r="X122" i="11"/>
  <c r="X106" i="11"/>
  <c r="X99" i="11"/>
  <c r="X38" i="22"/>
  <c r="X33" i="22"/>
  <c r="X31" i="22"/>
  <c r="X22" i="22"/>
  <c r="X21" i="22"/>
  <c r="X15" i="22"/>
  <c r="X12" i="22"/>
  <c r="X27" i="21"/>
  <c r="X26" i="20"/>
  <c r="X70" i="19"/>
  <c r="X30" i="16"/>
  <c r="X32" i="15"/>
  <c r="X171" i="11"/>
  <c r="X139" i="11"/>
  <c r="X129" i="11"/>
  <c r="X115" i="11"/>
  <c r="X89" i="11"/>
  <c r="X160" i="11"/>
  <c r="X159" i="11"/>
  <c r="X152" i="11"/>
  <c r="X33" i="25"/>
  <c r="X146" i="11"/>
  <c r="X29" i="14"/>
  <c r="X137" i="11"/>
  <c r="X35" i="13"/>
  <c r="X25" i="12"/>
  <c r="X372" i="11"/>
  <c r="X117" i="11"/>
  <c r="X175" i="11"/>
  <c r="X165" i="11"/>
  <c r="X163" i="11"/>
  <c r="X162" i="11"/>
  <c r="X161" i="11"/>
  <c r="X141" i="11"/>
  <c r="X127" i="11"/>
  <c r="X26" i="10"/>
  <c r="X13" i="25"/>
  <c r="X33" i="24"/>
  <c r="X61" i="23"/>
  <c r="X105" i="11"/>
  <c r="X44" i="23"/>
  <c r="X41" i="23"/>
  <c r="X40" i="23"/>
  <c r="X35" i="23"/>
  <c r="X33" i="23"/>
  <c r="X32" i="23"/>
  <c r="X96" i="11"/>
  <c r="X31" i="23"/>
  <c r="X24" i="23"/>
  <c r="X164" i="11"/>
  <c r="X20" i="23"/>
  <c r="X15" i="23"/>
  <c r="X13" i="23"/>
  <c r="X60" i="22"/>
  <c r="X47" i="22"/>
  <c r="X45" i="22"/>
  <c r="X43" i="22"/>
  <c r="X26" i="18"/>
  <c r="X26" i="17"/>
  <c r="W40" i="23"/>
  <c r="W33" i="23"/>
  <c r="W32" i="15"/>
  <c r="W41" i="23"/>
  <c r="W38" i="22"/>
  <c r="W33" i="22"/>
  <c r="W35" i="23"/>
  <c r="W44" i="23"/>
  <c r="W33" i="24"/>
  <c r="W25" i="12"/>
  <c r="W172" i="11"/>
  <c r="W31" i="22"/>
  <c r="W22" i="22"/>
  <c r="W30" i="16"/>
  <c r="W26" i="17"/>
  <c r="W13" i="25"/>
  <c r="W32" i="23"/>
  <c r="W26" i="18"/>
  <c r="W106" i="11"/>
  <c r="W21" i="22"/>
  <c r="W20" i="23"/>
  <c r="W61" i="23"/>
  <c r="W15" i="22"/>
  <c r="W13" i="23"/>
  <c r="W12" i="22"/>
  <c r="W24" i="23"/>
  <c r="W117" i="11"/>
  <c r="W31" i="23"/>
  <c r="W137" i="11"/>
  <c r="W146" i="11"/>
  <c r="W27" i="21"/>
  <c r="W96" i="11"/>
  <c r="W105" i="11"/>
  <c r="W127" i="11"/>
  <c r="W122" i="11"/>
  <c r="W129" i="11"/>
  <c r="W141" i="11"/>
  <c r="W162" i="11"/>
  <c r="W161" i="11"/>
  <c r="W26" i="20"/>
  <c r="W43" i="22"/>
  <c r="W139" i="11"/>
  <c r="W159" i="11"/>
  <c r="W163" i="11"/>
  <c r="W164" i="11"/>
  <c r="W158" i="11"/>
  <c r="W160" i="11"/>
  <c r="W33" i="25"/>
  <c r="W35" i="13"/>
  <c r="W157" i="11"/>
  <c r="W165" i="11"/>
  <c r="W70" i="19"/>
  <c r="W89" i="11"/>
  <c r="W45" i="22"/>
  <c r="W47" i="22"/>
  <c r="W29" i="14"/>
  <c r="W131" i="11"/>
  <c r="W115" i="11"/>
  <c r="W60" i="22"/>
  <c r="W152" i="11"/>
  <c r="W26" i="10"/>
  <c r="W15" i="23"/>
  <c r="W171" i="11"/>
  <c r="W175" i="11"/>
  <c r="W372" i="11"/>
  <c r="W99" i="11"/>
  <c r="W83" i="11"/>
  <c r="W257" i="11"/>
  <c r="W34" i="23"/>
  <c r="W30" i="23"/>
  <c r="W192" i="11"/>
  <c r="W19" i="13"/>
  <c r="W286" i="11"/>
  <c r="W10" i="10"/>
  <c r="W287" i="11"/>
  <c r="W37" i="23"/>
  <c r="W284" i="11"/>
  <c r="W288" i="11"/>
  <c r="W38" i="23"/>
  <c r="W289" i="11"/>
  <c r="W292" i="11"/>
  <c r="W39" i="23"/>
  <c r="W299" i="11"/>
  <c r="W302" i="11"/>
  <c r="W70" i="11"/>
  <c r="W71" i="11"/>
  <c r="W307" i="11"/>
  <c r="W73" i="11"/>
  <c r="W74" i="11"/>
  <c r="W313" i="11"/>
  <c r="W314" i="11"/>
  <c r="W316" i="11"/>
  <c r="W324" i="11"/>
  <c r="W82" i="11"/>
  <c r="W336" i="11"/>
  <c r="W337" i="11"/>
  <c r="W345" i="11"/>
  <c r="W138" i="11"/>
  <c r="W277" i="11"/>
  <c r="W346" i="11"/>
  <c r="W12" i="16"/>
  <c r="W153" i="11"/>
  <c r="W156" i="11"/>
  <c r="W166" i="11"/>
  <c r="W170" i="11"/>
  <c r="W178" i="11"/>
  <c r="W13" i="16"/>
  <c r="W10" i="17"/>
  <c r="W362" i="11"/>
  <c r="W187" i="11"/>
  <c r="W361" i="11"/>
  <c r="W190" i="11"/>
  <c r="W355" i="11"/>
  <c r="W347" i="11"/>
  <c r="W344" i="11"/>
  <c r="W343" i="11"/>
  <c r="W340" i="11"/>
  <c r="W339" i="11"/>
  <c r="W213" i="11"/>
  <c r="W335" i="11"/>
  <c r="W334" i="11"/>
  <c r="W328" i="11"/>
  <c r="W218" i="11"/>
  <c r="W326" i="11"/>
  <c r="W322" i="11"/>
  <c r="W321" i="11"/>
  <c r="W223" i="11"/>
  <c r="W229" i="11"/>
  <c r="W318" i="11"/>
  <c r="W250" i="11"/>
  <c r="W255" i="11"/>
  <c r="W330" i="11"/>
  <c r="W258" i="11"/>
  <c r="W317" i="11"/>
  <c r="W312" i="11"/>
  <c r="W311" i="11"/>
  <c r="W266" i="11"/>
  <c r="W310" i="11"/>
  <c r="W269" i="11"/>
  <c r="W270" i="11"/>
  <c r="W271" i="11"/>
  <c r="W309" i="11"/>
  <c r="W306" i="11"/>
  <c r="W275" i="11"/>
  <c r="W276" i="11"/>
  <c r="W304" i="11"/>
  <c r="W278" i="11"/>
  <c r="W279" i="11"/>
  <c r="W280" i="11"/>
  <c r="W285" i="11"/>
  <c r="W300" i="11"/>
  <c r="W290" i="11"/>
  <c r="W301" i="11"/>
  <c r="W298" i="11"/>
  <c r="W305" i="11"/>
  <c r="W308" i="11"/>
  <c r="W297" i="11"/>
  <c r="W315" i="11"/>
  <c r="W296" i="11"/>
  <c r="W319" i="11"/>
  <c r="W323" i="11"/>
  <c r="W325" i="11"/>
  <c r="W329" i="11"/>
  <c r="W333" i="11"/>
  <c r="W294" i="11"/>
  <c r="W291" i="11"/>
  <c r="W283" i="11"/>
  <c r="W354" i="11"/>
  <c r="W282" i="11"/>
  <c r="W356" i="11"/>
  <c r="W54" i="19"/>
  <c r="W358" i="11"/>
  <c r="W359" i="11"/>
  <c r="W274" i="11"/>
  <c r="W7" i="10"/>
  <c r="W268" i="11"/>
  <c r="W273" i="11"/>
  <c r="W261" i="11"/>
  <c r="W260" i="11"/>
  <c r="W272" i="11"/>
  <c r="W259" i="11"/>
  <c r="W265" i="11"/>
  <c r="W264" i="11"/>
  <c r="W256" i="11"/>
  <c r="W47" i="23"/>
  <c r="W254" i="11"/>
  <c r="W251" i="11"/>
  <c r="W247" i="11"/>
  <c r="W14" i="16"/>
  <c r="W48" i="23"/>
  <c r="W245" i="11"/>
  <c r="W51" i="23"/>
  <c r="W253" i="11"/>
  <c r="W243" i="11"/>
  <c r="W240" i="11"/>
  <c r="W185" i="11"/>
  <c r="W226" i="11"/>
  <c r="W225" i="11"/>
  <c r="W184" i="11"/>
  <c r="W224" i="11"/>
  <c r="W183" i="11"/>
  <c r="W215" i="11"/>
  <c r="W76" i="11"/>
  <c r="W205" i="11"/>
  <c r="W201" i="11"/>
  <c r="W75" i="11"/>
  <c r="W246" i="11"/>
  <c r="W195" i="11"/>
  <c r="W194" i="11"/>
  <c r="W191" i="11"/>
  <c r="W188" i="11"/>
  <c r="W182" i="11"/>
  <c r="W242" i="11"/>
  <c r="W179" i="11"/>
  <c r="W169" i="11"/>
  <c r="W155" i="11"/>
  <c r="W7" i="20"/>
  <c r="W14" i="24"/>
  <c r="W239" i="11"/>
  <c r="W8" i="20"/>
  <c r="W17" i="24"/>
  <c r="W238" i="11"/>
  <c r="W154" i="11"/>
  <c r="W237" i="11"/>
  <c r="W20" i="24"/>
  <c r="W9" i="20"/>
  <c r="W235" i="11"/>
  <c r="W148" i="11"/>
  <c r="W10" i="20"/>
  <c r="W232" i="11"/>
  <c r="W365" i="11"/>
  <c r="W140" i="11"/>
  <c r="W364" i="11"/>
  <c r="W363" i="11"/>
  <c r="W8" i="25"/>
  <c r="W136" i="11"/>
  <c r="W9" i="21"/>
  <c r="W10" i="21"/>
  <c r="W360" i="11"/>
  <c r="W11" i="21"/>
  <c r="W357" i="11"/>
  <c r="W7" i="22"/>
  <c r="W353" i="11"/>
  <c r="W352" i="11"/>
  <c r="W351" i="11"/>
  <c r="W350" i="11"/>
  <c r="W349" i="11"/>
  <c r="W9" i="10"/>
  <c r="W348" i="11"/>
  <c r="W91" i="11"/>
  <c r="W90" i="11"/>
  <c r="W85" i="11"/>
  <c r="W84" i="11"/>
  <c r="W342" i="11"/>
  <c r="W341" i="11"/>
  <c r="W78" i="11"/>
  <c r="W77" i="11"/>
  <c r="W72" i="11"/>
  <c r="W338" i="11"/>
  <c r="W8" i="10"/>
  <c r="W332" i="11"/>
  <c r="W331" i="11"/>
  <c r="W7" i="23"/>
  <c r="W327" i="11"/>
  <c r="W320" i="11"/>
  <c r="W10" i="23"/>
  <c r="W12" i="23"/>
  <c r="W303" i="11"/>
  <c r="W295" i="11"/>
  <c r="W293" i="11"/>
  <c r="W14" i="23"/>
  <c r="W281" i="11"/>
  <c r="W267" i="11"/>
  <c r="W263" i="11"/>
  <c r="W262" i="11"/>
  <c r="W252" i="11"/>
  <c r="W249" i="11"/>
  <c r="W248" i="11"/>
  <c r="W244" i="11"/>
  <c r="W241" i="11"/>
  <c r="W236" i="11"/>
  <c r="W234" i="11"/>
  <c r="W233" i="11"/>
  <c r="W222" i="11"/>
  <c r="W221" i="11"/>
  <c r="W220" i="11"/>
  <c r="W214" i="11"/>
  <c r="W207" i="11"/>
  <c r="W206" i="11"/>
  <c r="W202" i="11"/>
  <c r="W198" i="11"/>
  <c r="W197" i="11"/>
  <c r="W193" i="11"/>
  <c r="W189" i="11"/>
  <c r="W186" i="11"/>
  <c r="W15" i="25"/>
  <c r="W210" i="11"/>
  <c r="W21" i="23"/>
  <c r="W168" i="11"/>
  <c r="W22" i="23"/>
  <c r="W231" i="11"/>
  <c r="W151" i="11"/>
  <c r="W230" i="11"/>
  <c r="W23" i="23"/>
  <c r="W228" i="11"/>
  <c r="W17" i="25"/>
  <c r="W25" i="23"/>
  <c r="W28" i="23"/>
  <c r="W227" i="11"/>
  <c r="W29" i="23"/>
  <c r="W80" i="11"/>
  <c r="W68" i="11"/>
  <c r="W219" i="11"/>
  <c r="W217" i="11"/>
  <c r="W216" i="11"/>
  <c r="W212" i="11"/>
  <c r="W211" i="11"/>
  <c r="W147" i="11"/>
  <c r="W81" i="11"/>
  <c r="W209" i="11"/>
  <c r="W208" i="11"/>
  <c r="W79" i="11"/>
  <c r="W204" i="11"/>
  <c r="W203" i="11"/>
  <c r="W200" i="11"/>
  <c r="W69" i="11"/>
  <c r="W134" i="11"/>
  <c r="W199" i="11"/>
  <c r="W196" i="11"/>
  <c r="X83" i="11"/>
  <c r="X34" i="23"/>
  <c r="X286" i="11"/>
  <c r="X188" i="11"/>
  <c r="X19" i="13"/>
  <c r="X37" i="23"/>
  <c r="X38" i="23"/>
  <c r="X284" i="11"/>
  <c r="X283" i="11"/>
  <c r="X69" i="11"/>
  <c r="X72" i="11"/>
  <c r="X76" i="11"/>
  <c r="X77" i="11"/>
  <c r="X80" i="11"/>
  <c r="X81" i="11"/>
  <c r="X84" i="11"/>
  <c r="X91" i="11"/>
  <c r="X136" i="11"/>
  <c r="X270" i="11"/>
  <c r="X147" i="11"/>
  <c r="X182" i="11"/>
  <c r="X184" i="11"/>
  <c r="X186" i="11"/>
  <c r="X189" i="11"/>
  <c r="X191" i="11"/>
  <c r="X192" i="11"/>
  <c r="X201" i="11"/>
  <c r="X202" i="11"/>
  <c r="X203" i="11"/>
  <c r="X212" i="11"/>
  <c r="X215" i="11"/>
  <c r="X216" i="11"/>
  <c r="X217" i="11"/>
  <c r="X219" i="11"/>
  <c r="X222" i="11"/>
  <c r="X223" i="11"/>
  <c r="X246" i="11"/>
  <c r="X263" i="11"/>
  <c r="X264" i="11"/>
  <c r="X265" i="11"/>
  <c r="X267" i="11"/>
  <c r="X272" i="11"/>
  <c r="X273" i="11"/>
  <c r="X278" i="11"/>
  <c r="X287" i="11"/>
  <c r="X304" i="11"/>
  <c r="X308" i="11"/>
  <c r="X318" i="11"/>
  <c r="X334" i="11"/>
  <c r="X336" i="11"/>
  <c r="X347" i="11"/>
  <c r="X355" i="11"/>
  <c r="X357" i="11"/>
  <c r="X39" i="23"/>
  <c r="X262" i="11"/>
  <c r="X259" i="11"/>
  <c r="X258" i="11"/>
  <c r="X256" i="11"/>
  <c r="X255" i="11"/>
  <c r="X47" i="23"/>
  <c r="X13" i="16"/>
  <c r="X48" i="23"/>
  <c r="X51" i="23"/>
  <c r="X252" i="11"/>
  <c r="X251" i="11"/>
  <c r="X250" i="11"/>
  <c r="X249" i="11"/>
  <c r="X70" i="11"/>
  <c r="X248" i="11"/>
  <c r="X247" i="11"/>
  <c r="X245" i="11"/>
  <c r="X71" i="11"/>
  <c r="X244" i="11"/>
  <c r="X156" i="11"/>
  <c r="X243" i="11"/>
  <c r="X242" i="11"/>
  <c r="X85" i="11"/>
  <c r="X241" i="11"/>
  <c r="X14" i="24"/>
  <c r="X17" i="24"/>
  <c r="X236" i="11"/>
  <c r="X234" i="11"/>
  <c r="X20" i="24"/>
  <c r="X364" i="11"/>
  <c r="X363" i="11"/>
  <c r="X361" i="11"/>
  <c r="X8" i="25"/>
  <c r="X358" i="11"/>
  <c r="X354" i="11"/>
  <c r="X349" i="11"/>
  <c r="X345" i="11"/>
  <c r="X344" i="11"/>
  <c r="X343" i="11"/>
  <c r="X342" i="11"/>
  <c r="X340" i="11"/>
  <c r="X339" i="11"/>
  <c r="X338" i="11"/>
  <c r="X335" i="11"/>
  <c r="X166" i="11"/>
  <c r="X210" i="11"/>
  <c r="X360" i="11"/>
  <c r="X240" i="11"/>
  <c r="X74" i="11"/>
  <c r="X353" i="11"/>
  <c r="X352" i="11"/>
  <c r="X348" i="11"/>
  <c r="X221" i="11"/>
  <c r="X346" i="11"/>
  <c r="X209" i="11"/>
  <c r="X9" i="10"/>
  <c r="X23" i="23"/>
  <c r="X15" i="25"/>
  <c r="X337" i="11"/>
  <c r="X208" i="11"/>
  <c r="X207" i="11"/>
  <c r="X329" i="11"/>
  <c r="X206" i="11"/>
  <c r="X328" i="11"/>
  <c r="X326" i="11"/>
  <c r="X179" i="11"/>
  <c r="X323" i="11"/>
  <c r="X68" i="11"/>
  <c r="X225" i="11"/>
  <c r="X321" i="11"/>
  <c r="X320" i="11"/>
  <c r="X205" i="11"/>
  <c r="X140" i="11"/>
  <c r="X317" i="11"/>
  <c r="X316" i="11"/>
  <c r="X315" i="11"/>
  <c r="X314" i="11"/>
  <c r="X313" i="11"/>
  <c r="X196" i="11"/>
  <c r="X199" i="11"/>
  <c r="X78" i="11"/>
  <c r="X169" i="11"/>
  <c r="X309" i="11"/>
  <c r="X226" i="11"/>
  <c r="X305" i="11"/>
  <c r="X17" i="25"/>
  <c r="X25" i="23"/>
  <c r="X14" i="23"/>
  <c r="X218" i="11"/>
  <c r="X297" i="11"/>
  <c r="X231" i="11"/>
  <c r="X295" i="11"/>
  <c r="X294" i="11"/>
  <c r="X30" i="23"/>
  <c r="X293" i="11"/>
  <c r="X292" i="11"/>
  <c r="X291" i="11"/>
  <c r="X194" i="11"/>
  <c r="X290" i="11"/>
  <c r="X289" i="11"/>
  <c r="X288" i="11"/>
  <c r="X285" i="11"/>
  <c r="X54" i="19"/>
  <c r="X232" i="11"/>
  <c r="X282" i="11"/>
  <c r="X193" i="11"/>
  <c r="X281" i="11"/>
  <c r="X235" i="11"/>
  <c r="X279" i="11"/>
  <c r="X277" i="11"/>
  <c r="X274" i="11"/>
  <c r="X28" i="23"/>
  <c r="X224" i="11"/>
  <c r="X185" i="11"/>
  <c r="X269" i="11"/>
  <c r="X266" i="11"/>
  <c r="X220" i="11"/>
  <c r="X29" i="23"/>
  <c r="X155" i="11"/>
  <c r="X254" i="11"/>
  <c r="X253" i="11"/>
  <c r="X296" i="11"/>
  <c r="X298" i="11"/>
  <c r="X299" i="11"/>
  <c r="X237" i="11"/>
  <c r="X79" i="11"/>
  <c r="X233" i="11"/>
  <c r="X230" i="11"/>
  <c r="X229" i="11"/>
  <c r="X227" i="11"/>
  <c r="X75" i="11"/>
  <c r="X302" i="11"/>
  <c r="X303" i="11"/>
  <c r="X307" i="11"/>
  <c r="X211" i="11"/>
  <c r="X310" i="11"/>
  <c r="X73" i="11"/>
  <c r="X204" i="11"/>
  <c r="X311" i="11"/>
  <c r="X200" i="11"/>
  <c r="X198" i="11"/>
  <c r="X197" i="11"/>
  <c r="X154" i="11"/>
  <c r="X195" i="11"/>
  <c r="X178" i="11"/>
  <c r="X190" i="11"/>
  <c r="X319" i="11"/>
  <c r="X187" i="11"/>
  <c r="X183" i="11"/>
  <c r="X322" i="11"/>
  <c r="X148" i="11"/>
  <c r="X257" i="11"/>
  <c r="X170" i="11"/>
  <c r="X325" i="11"/>
  <c r="X168" i="11"/>
  <c r="X330" i="11"/>
  <c r="X260" i="11"/>
  <c r="X7" i="20"/>
  <c r="X331" i="11"/>
  <c r="X261" i="11"/>
  <c r="X332" i="11"/>
  <c r="X153" i="11"/>
  <c r="X8" i="20"/>
  <c r="X151" i="11"/>
  <c r="X214" i="11"/>
  <c r="X9" i="20"/>
  <c r="X341" i="11"/>
  <c r="X213" i="11"/>
  <c r="X268" i="11"/>
  <c r="X138" i="11"/>
  <c r="X10" i="20"/>
  <c r="X21" i="23"/>
  <c r="X271" i="11"/>
  <c r="X134" i="11"/>
  <c r="X275" i="11"/>
  <c r="X276" i="11"/>
  <c r="X350" i="11"/>
  <c r="X9" i="21"/>
  <c r="X351" i="11"/>
  <c r="X10" i="21"/>
  <c r="X356" i="11"/>
  <c r="X11" i="21"/>
  <c r="X280" i="11"/>
  <c r="X238" i="11"/>
  <c r="X7" i="22"/>
  <c r="X300" i="11"/>
  <c r="X301" i="11"/>
  <c r="X12" i="23"/>
  <c r="X306" i="11"/>
  <c r="X10" i="23"/>
  <c r="X312" i="11"/>
  <c r="X7" i="23"/>
  <c r="X324" i="11"/>
  <c r="X7" i="10"/>
  <c r="X8" i="10"/>
  <c r="X82" i="11"/>
  <c r="X327" i="11"/>
  <c r="X10" i="10"/>
  <c r="X12" i="16"/>
  <c r="X90" i="11"/>
  <c r="X228" i="11"/>
  <c r="X14" i="16"/>
  <c r="X22" i="23"/>
  <c r="X10" i="17"/>
  <c r="X239" i="11"/>
  <c r="X365" i="11"/>
  <c r="X333" i="11"/>
  <c r="X362" i="11"/>
  <c r="X359" i="11"/>
  <c r="X39" i="11"/>
  <c r="X47" i="19"/>
  <c r="X40" i="11"/>
  <c r="X48" i="19"/>
  <c r="X45" i="11"/>
  <c r="X47" i="11"/>
  <c r="X57" i="11"/>
  <c r="X60" i="11"/>
  <c r="X64" i="11"/>
  <c r="X67" i="11"/>
  <c r="X31" i="11"/>
  <c r="X13" i="14"/>
  <c r="X12" i="14"/>
  <c r="X11" i="14"/>
  <c r="X51" i="19"/>
  <c r="X10" i="14"/>
  <c r="X9" i="14"/>
  <c r="X8" i="14"/>
  <c r="X18" i="13"/>
  <c r="X17" i="13"/>
  <c r="X32" i="11"/>
  <c r="X16" i="13"/>
  <c r="X15" i="13"/>
  <c r="X14" i="13"/>
  <c r="X13" i="13"/>
  <c r="X34" i="11"/>
  <c r="X12" i="13"/>
  <c r="X11" i="13"/>
  <c r="X38" i="11"/>
  <c r="X10" i="13"/>
  <c r="X9" i="13"/>
  <c r="X42" i="11"/>
  <c r="X8" i="13"/>
  <c r="X44" i="11"/>
  <c r="X48" i="11"/>
  <c r="X53" i="11"/>
  <c r="X54" i="11"/>
  <c r="X56" i="11"/>
  <c r="X62" i="11"/>
  <c r="X63" i="11"/>
  <c r="X8" i="15"/>
  <c r="X14" i="15"/>
  <c r="X15" i="15"/>
  <c r="X9" i="16"/>
  <c r="X10" i="16"/>
  <c r="X11" i="16"/>
  <c r="X8" i="18"/>
  <c r="X10" i="18"/>
  <c r="X8" i="19"/>
  <c r="X9" i="19"/>
  <c r="X12" i="19"/>
  <c r="X13" i="19"/>
  <c r="X14" i="19"/>
  <c r="X15" i="19"/>
  <c r="X17" i="19"/>
  <c r="X19" i="19"/>
  <c r="X20" i="19"/>
  <c r="X22" i="19"/>
  <c r="X9" i="12"/>
  <c r="X24" i="19"/>
  <c r="X26" i="19"/>
  <c r="X27" i="19"/>
  <c r="X29" i="19"/>
  <c r="X33" i="19"/>
  <c r="X10" i="15"/>
  <c r="X11" i="15"/>
  <c r="X12" i="15"/>
  <c r="X13" i="15"/>
  <c r="X16" i="15"/>
  <c r="X38" i="19"/>
  <c r="X8" i="16"/>
  <c r="X39" i="19"/>
  <c r="X41" i="19"/>
  <c r="X42" i="19"/>
  <c r="X8" i="11"/>
  <c r="X8" i="17"/>
  <c r="X9" i="17"/>
  <c r="X46" i="11"/>
  <c r="X44" i="19"/>
  <c r="X45" i="19"/>
  <c r="X9" i="18"/>
  <c r="X10" i="19"/>
  <c r="X11" i="19"/>
  <c r="X16" i="19"/>
  <c r="X18" i="19"/>
  <c r="X21" i="19"/>
  <c r="X23" i="19"/>
  <c r="X25" i="19"/>
  <c r="X28" i="19"/>
  <c r="X30" i="19"/>
  <c r="X31" i="19"/>
  <c r="X32" i="19"/>
  <c r="X46" i="19"/>
  <c r="X34" i="19"/>
  <c r="X35" i="19"/>
  <c r="X36" i="19"/>
  <c r="X49" i="19"/>
  <c r="X50" i="19"/>
  <c r="X52" i="19"/>
  <c r="X37" i="19"/>
  <c r="X53" i="19"/>
  <c r="X9" i="15"/>
  <c r="X8" i="21"/>
  <c r="X9" i="11"/>
  <c r="X12" i="11"/>
  <c r="X14" i="11"/>
  <c r="X15" i="11"/>
  <c r="X59" i="11"/>
  <c r="X52" i="11"/>
  <c r="X51" i="11"/>
  <c r="X50" i="11"/>
  <c r="X43" i="11"/>
  <c r="X40" i="19"/>
  <c r="X37" i="11"/>
  <c r="X29" i="11"/>
  <c r="X28" i="11"/>
  <c r="X27" i="11"/>
  <c r="X24" i="11"/>
  <c r="X19" i="11"/>
  <c r="X18" i="11"/>
  <c r="X13" i="11"/>
  <c r="X10" i="11"/>
  <c r="X8" i="24"/>
  <c r="X8" i="12"/>
  <c r="X9" i="24"/>
  <c r="X10" i="24"/>
  <c r="X11" i="24"/>
  <c r="X12" i="24"/>
  <c r="X13" i="24"/>
  <c r="X19" i="25"/>
  <c r="X20" i="25"/>
  <c r="X17" i="11"/>
  <c r="X20" i="11"/>
  <c r="X66" i="11"/>
  <c r="X65" i="11"/>
  <c r="X61" i="11"/>
  <c r="X58" i="11"/>
  <c r="X55" i="11"/>
  <c r="X49" i="11"/>
  <c r="X41" i="11"/>
  <c r="X36" i="11"/>
  <c r="X35" i="11"/>
  <c r="X33" i="11"/>
  <c r="X30" i="11"/>
  <c r="X22" i="11"/>
  <c r="X21" i="11"/>
  <c r="X11" i="11"/>
  <c r="X43" i="19"/>
  <c r="X16" i="11"/>
  <c r="X25" i="11"/>
  <c r="X23" i="11"/>
  <c r="X26" i="11"/>
  <c r="W18" i="19"/>
  <c r="W53" i="19"/>
  <c r="W12" i="13"/>
  <c r="W27" i="11"/>
  <c r="W25" i="11"/>
  <c r="W22" i="11"/>
  <c r="W49" i="19"/>
  <c r="W11" i="13"/>
  <c r="W50" i="19"/>
  <c r="W24" i="11"/>
  <c r="W10" i="13"/>
  <c r="W21" i="11"/>
  <c r="W20" i="25"/>
  <c r="W9" i="13"/>
  <c r="W16" i="13"/>
  <c r="W8" i="13"/>
  <c r="W19" i="25"/>
  <c r="W13" i="24"/>
  <c r="W12" i="24"/>
  <c r="W51" i="19"/>
  <c r="W11" i="24"/>
  <c r="W18" i="11"/>
  <c r="W13" i="14"/>
  <c r="W66" i="11"/>
  <c r="W12" i="14"/>
  <c r="W26" i="11"/>
  <c r="W65" i="11"/>
  <c r="W10" i="24"/>
  <c r="W58" i="11"/>
  <c r="W11" i="14"/>
  <c r="W53" i="11"/>
  <c r="W10" i="14"/>
  <c r="W9" i="14"/>
  <c r="W8" i="12"/>
  <c r="W14" i="11"/>
  <c r="W9" i="12"/>
  <c r="W8" i="14"/>
  <c r="W52" i="11"/>
  <c r="W9" i="24"/>
  <c r="W8" i="24"/>
  <c r="W11" i="11"/>
  <c r="W10" i="11"/>
  <c r="W9" i="11"/>
  <c r="W8" i="11"/>
  <c r="W16" i="11"/>
  <c r="W8" i="19"/>
  <c r="W19" i="11"/>
  <c r="W20" i="11"/>
  <c r="W23" i="11"/>
  <c r="W15" i="13"/>
  <c r="W8" i="15"/>
  <c r="W33" i="11"/>
  <c r="W34" i="11"/>
  <c r="W35" i="11"/>
  <c r="W36" i="11"/>
  <c r="W37" i="11"/>
  <c r="W38" i="11"/>
  <c r="W47" i="11"/>
  <c r="W9" i="16"/>
  <c r="W10" i="16"/>
  <c r="W51" i="11"/>
  <c r="W55" i="11"/>
  <c r="W56" i="11"/>
  <c r="W57" i="11"/>
  <c r="W8" i="17"/>
  <c r="W59" i="11"/>
  <c r="W60" i="11"/>
  <c r="W9" i="17"/>
  <c r="W61" i="11"/>
  <c r="W12" i="11"/>
  <c r="W8" i="18"/>
  <c r="W9" i="18"/>
  <c r="W15" i="11"/>
  <c r="W10" i="18"/>
  <c r="W14" i="13"/>
  <c r="W10" i="19"/>
  <c r="W17" i="11"/>
  <c r="W11" i="19"/>
  <c r="W15" i="19"/>
  <c r="W28" i="11"/>
  <c r="W17" i="19"/>
  <c r="W29" i="11"/>
  <c r="W19" i="19"/>
  <c r="W20" i="19"/>
  <c r="W21" i="19"/>
  <c r="W13" i="11"/>
  <c r="W23" i="19"/>
  <c r="W30" i="11"/>
  <c r="W24" i="19"/>
  <c r="W13" i="13"/>
  <c r="W32" i="11"/>
  <c r="W26" i="19"/>
  <c r="W52" i="19"/>
  <c r="W29" i="19"/>
  <c r="W30" i="19"/>
  <c r="W48" i="19"/>
  <c r="W31" i="19"/>
  <c r="W47" i="19"/>
  <c r="W46" i="19"/>
  <c r="W45" i="19"/>
  <c r="W33" i="19"/>
  <c r="W34" i="19"/>
  <c r="W44" i="19"/>
  <c r="W8" i="21"/>
  <c r="W43" i="19"/>
  <c r="W42" i="19"/>
  <c r="W37" i="19"/>
  <c r="W36" i="19"/>
  <c r="W35" i="19"/>
  <c r="W32" i="19"/>
  <c r="W28" i="19"/>
  <c r="W38" i="19"/>
  <c r="W27" i="19"/>
  <c r="W39" i="19"/>
  <c r="W25" i="19"/>
  <c r="W22" i="19"/>
  <c r="W16" i="19"/>
  <c r="W14" i="19"/>
  <c r="W13" i="19"/>
  <c r="W12" i="19"/>
  <c r="W9" i="19"/>
  <c r="W11" i="16"/>
  <c r="W8" i="16"/>
  <c r="W16" i="15"/>
  <c r="W15" i="15"/>
  <c r="W14" i="15"/>
  <c r="W13" i="15"/>
  <c r="W40" i="19"/>
  <c r="W12" i="15"/>
  <c r="W11" i="15"/>
  <c r="W10" i="15"/>
  <c r="W41" i="19"/>
  <c r="W9" i="15"/>
  <c r="W67" i="11"/>
  <c r="W64" i="11"/>
  <c r="W63" i="11"/>
  <c r="W62" i="11"/>
  <c r="W54" i="11"/>
  <c r="W49" i="11"/>
  <c r="W41" i="11"/>
  <c r="W50" i="11"/>
  <c r="W18" i="13"/>
  <c r="W46" i="11"/>
  <c r="W45" i="11"/>
  <c r="W44" i="11"/>
  <c r="W43" i="11"/>
  <c r="W42" i="11"/>
  <c r="W39" i="11"/>
  <c r="W40" i="11"/>
  <c r="W48" i="11"/>
  <c r="W17" i="13"/>
  <c r="W31" i="11"/>
  <c r="Q149" i="11"/>
  <c r="O149" i="11"/>
  <c r="O145" i="11"/>
  <c r="P145" i="11" s="1"/>
  <c r="Q145" i="11"/>
  <c r="Q144" i="11"/>
  <c r="O144" i="11"/>
  <c r="P144" i="11" s="1"/>
  <c r="Q142" i="11"/>
  <c r="O142" i="11"/>
  <c r="P142" i="11" s="1"/>
  <c r="Q133" i="11"/>
  <c r="O133" i="11"/>
  <c r="Q116" i="11"/>
  <c r="O116" i="11"/>
  <c r="P116" i="11" s="1"/>
  <c r="O114" i="11"/>
  <c r="P114" i="11" s="1"/>
  <c r="Q114" i="11"/>
  <c r="O110" i="11"/>
  <c r="P110" i="11" s="1"/>
  <c r="Q110" i="11"/>
  <c r="Q107" i="11"/>
  <c r="O107" i="11"/>
  <c r="P107" i="11" s="1"/>
  <c r="O86" i="11"/>
  <c r="P86" i="11" s="1"/>
  <c r="Q86" i="11"/>
  <c r="Q7" i="11"/>
  <c r="O7" i="11"/>
  <c r="Q24" i="10"/>
  <c r="O24" i="10"/>
  <c r="P24" i="10" s="1"/>
  <c r="Q23" i="10"/>
  <c r="O23" i="10"/>
  <c r="P23" i="10" s="1"/>
  <c r="Q22" i="10"/>
  <c r="O22" i="10"/>
  <c r="O21" i="10"/>
  <c r="P21" i="10" s="1"/>
  <c r="Q21" i="10"/>
  <c r="Q19" i="10"/>
  <c r="O19" i="10"/>
  <c r="P19" i="10" s="1"/>
  <c r="Q17" i="10"/>
  <c r="O17" i="10"/>
  <c r="O16" i="10"/>
  <c r="Q16" i="10"/>
  <c r="Q15" i="10"/>
  <c r="O15" i="10"/>
  <c r="P15" i="10" s="1"/>
  <c r="Q14" i="10"/>
  <c r="O14" i="10"/>
  <c r="O11" i="10"/>
  <c r="Q11" i="10"/>
  <c r="P6" i="11" l="1"/>
  <c r="C7" i="3"/>
  <c r="K2" i="19"/>
  <c r="K2" i="18"/>
  <c r="K2" i="16"/>
  <c r="K2" i="11"/>
  <c r="H2" i="10"/>
  <c r="C6" i="2" s="1"/>
  <c r="D6" i="2" s="1"/>
  <c r="K2" i="10"/>
  <c r="K2" i="17"/>
  <c r="O34" i="22"/>
  <c r="Q34" i="22"/>
  <c r="K2" i="22" s="1"/>
  <c r="P24" i="18"/>
  <c r="G14" i="3"/>
  <c r="P15" i="18"/>
  <c r="E14" i="3"/>
  <c r="H14" i="2"/>
  <c r="P25" i="17"/>
  <c r="E13" i="3"/>
  <c r="H13" i="2"/>
  <c r="H2" i="17"/>
  <c r="C13" i="2" s="1"/>
  <c r="D13" i="2" s="1"/>
  <c r="P27" i="16"/>
  <c r="G12" i="3"/>
  <c r="P19" i="16"/>
  <c r="E12" i="3"/>
  <c r="K2" i="20"/>
  <c r="F10" i="3"/>
  <c r="H9" i="2"/>
  <c r="P372" i="11"/>
  <c r="M7" i="3"/>
  <c r="P300" i="11"/>
  <c r="L7" i="3"/>
  <c r="M13" i="2"/>
  <c r="J13" i="2"/>
  <c r="J17" i="2"/>
  <c r="M17" i="2"/>
  <c r="J20" i="2"/>
  <c r="M20" i="2"/>
  <c r="M21" i="2"/>
  <c r="J21" i="2"/>
  <c r="J15" i="2"/>
  <c r="M15" i="2"/>
  <c r="M14" i="2"/>
  <c r="J14" i="2"/>
  <c r="K14" i="2"/>
  <c r="N14" i="2"/>
  <c r="K12" i="2"/>
  <c r="N12" i="2"/>
  <c r="K13" i="2"/>
  <c r="N13" i="2"/>
  <c r="N17" i="2"/>
  <c r="K17" i="2"/>
  <c r="N15" i="2"/>
  <c r="K15" i="2"/>
  <c r="J16" i="2"/>
  <c r="M16" i="2"/>
  <c r="J18" i="2"/>
  <c r="M18" i="2"/>
  <c r="J19" i="2"/>
  <c r="M19" i="2"/>
  <c r="N16" i="2"/>
  <c r="K16" i="2"/>
  <c r="K18" i="2"/>
  <c r="N18" i="2"/>
  <c r="P7" i="20"/>
  <c r="L16" i="3"/>
  <c r="P6" i="20"/>
  <c r="G16" i="2"/>
  <c r="C16" i="3"/>
  <c r="H2" i="20"/>
  <c r="C16" i="2" s="1"/>
  <c r="D16" i="2" s="1"/>
  <c r="P70" i="19"/>
  <c r="M15" i="3"/>
  <c r="P54" i="19"/>
  <c r="L15" i="3"/>
  <c r="P6" i="19"/>
  <c r="G15" i="2"/>
  <c r="C15" i="3"/>
  <c r="H2" i="19"/>
  <c r="C15" i="2" s="1"/>
  <c r="D15" i="2" s="1"/>
  <c r="P26" i="18"/>
  <c r="M14" i="3"/>
  <c r="P6" i="18"/>
  <c r="H2" i="18"/>
  <c r="C14" i="2" s="1"/>
  <c r="D14" i="2" s="1"/>
  <c r="C14" i="3"/>
  <c r="G14" i="2"/>
  <c r="P30" i="16"/>
  <c r="M12" i="3"/>
  <c r="P12" i="16"/>
  <c r="L12" i="3"/>
  <c r="P6" i="16"/>
  <c r="C12" i="3"/>
  <c r="G12" i="2"/>
  <c r="H2" i="16"/>
  <c r="C12" i="2" s="1"/>
  <c r="D12" i="2" s="1"/>
  <c r="P32" i="15"/>
  <c r="M11" i="3"/>
  <c r="P6" i="15"/>
  <c r="G11" i="2"/>
  <c r="C11" i="3"/>
  <c r="H2" i="15"/>
  <c r="C11" i="2" s="1"/>
  <c r="D11" i="2" s="1"/>
  <c r="P29" i="14"/>
  <c r="M10" i="3"/>
  <c r="P6" i="14"/>
  <c r="C10" i="3"/>
  <c r="G10" i="2"/>
  <c r="H2" i="14"/>
  <c r="C10" i="2" s="1"/>
  <c r="D10" i="2" s="1"/>
  <c r="P35" i="13"/>
  <c r="M9" i="3"/>
  <c r="P19" i="13"/>
  <c r="L9" i="3"/>
  <c r="H2" i="13"/>
  <c r="C9" i="2" s="1"/>
  <c r="D9" i="2" s="1"/>
  <c r="P6" i="13"/>
  <c r="C9" i="3"/>
  <c r="G9" i="2"/>
  <c r="M8" i="3"/>
  <c r="P25" i="12"/>
  <c r="C8" i="3"/>
  <c r="G8" i="2"/>
  <c r="H2" i="12"/>
  <c r="C8" i="2" s="1"/>
  <c r="D8" i="2" s="1"/>
  <c r="P6" i="12"/>
  <c r="P143" i="11"/>
  <c r="G7" i="3"/>
  <c r="P118" i="11"/>
  <c r="J7" i="3"/>
  <c r="P95" i="11"/>
  <c r="D7" i="3"/>
  <c r="P94" i="11"/>
  <c r="H7" i="3"/>
  <c r="P92" i="11"/>
  <c r="I7" i="3"/>
  <c r="D16" i="3"/>
  <c r="P17" i="20"/>
  <c r="D15" i="3"/>
  <c r="P61" i="19"/>
  <c r="E15" i="3"/>
  <c r="P58" i="19"/>
  <c r="H15" i="2"/>
  <c r="P55" i="19"/>
  <c r="F15" i="3"/>
  <c r="P7" i="19"/>
  <c r="D14" i="3"/>
  <c r="P17" i="18"/>
  <c r="F14" i="3"/>
  <c r="P7" i="18"/>
  <c r="G13" i="3"/>
  <c r="P22" i="17"/>
  <c r="D12" i="3"/>
  <c r="P21" i="16"/>
  <c r="H12" i="2"/>
  <c r="P15" i="16"/>
  <c r="D11" i="3"/>
  <c r="P23" i="15"/>
  <c r="K11" i="3"/>
  <c r="P22" i="15"/>
  <c r="G10" i="3"/>
  <c r="P25" i="14"/>
  <c r="K10" i="3"/>
  <c r="P19" i="14"/>
  <c r="P17" i="14"/>
  <c r="E10" i="3"/>
  <c r="H10" i="2"/>
  <c r="P14" i="14"/>
  <c r="D9" i="3"/>
  <c r="P26" i="13"/>
  <c r="K9" i="3"/>
  <c r="P25" i="13"/>
  <c r="E9" i="3"/>
  <c r="P23" i="13"/>
  <c r="F9" i="3"/>
  <c r="P7" i="13"/>
  <c r="G8" i="3"/>
  <c r="P21" i="12"/>
  <c r="K8" i="3"/>
  <c r="P15" i="12"/>
  <c r="H8" i="2"/>
  <c r="P10" i="12"/>
  <c r="F8" i="3"/>
  <c r="P7" i="12"/>
  <c r="P366" i="11"/>
  <c r="H7" i="2"/>
  <c r="K7" i="3"/>
  <c r="P149" i="11"/>
  <c r="E7" i="3"/>
  <c r="P133" i="11"/>
  <c r="F7" i="3"/>
  <c r="P7" i="11"/>
  <c r="G6" i="3"/>
  <c r="P22" i="10"/>
  <c r="D6" i="3"/>
  <c r="P17" i="10"/>
  <c r="K6" i="3"/>
  <c r="P16" i="10"/>
  <c r="E6" i="3"/>
  <c r="P14" i="10"/>
  <c r="F6" i="3"/>
  <c r="H6" i="2"/>
  <c r="P11" i="10"/>
  <c r="K2" i="15"/>
  <c r="K2" i="14"/>
  <c r="K2" i="13"/>
  <c r="K2" i="12"/>
  <c r="P29" i="15"/>
  <c r="G11" i="3"/>
  <c r="P21" i="15"/>
  <c r="E11" i="3"/>
  <c r="H11" i="2"/>
  <c r="P22" i="14"/>
  <c r="D10" i="3"/>
  <c r="P33" i="13"/>
  <c r="G9" i="3"/>
  <c r="P24" i="12"/>
  <c r="E8" i="3"/>
  <c r="P18" i="12"/>
  <c r="D8" i="3"/>
  <c r="M7" i="2"/>
  <c r="J7" i="2"/>
  <c r="M8" i="2"/>
  <c r="J8" i="2"/>
  <c r="J11" i="2"/>
  <c r="M11" i="2"/>
  <c r="J10" i="2"/>
  <c r="M10" i="2"/>
  <c r="J9" i="2"/>
  <c r="M9" i="2"/>
  <c r="M12" i="2"/>
  <c r="J12" i="2"/>
  <c r="N10" i="2"/>
  <c r="K10" i="2"/>
  <c r="K7" i="2"/>
  <c r="N7" i="2"/>
  <c r="N9" i="2"/>
  <c r="K9" i="2"/>
  <c r="N8" i="2"/>
  <c r="K8" i="2"/>
  <c r="K11" i="2"/>
  <c r="N11" i="2"/>
  <c r="M6" i="2"/>
  <c r="J6" i="2"/>
  <c r="K20" i="2"/>
  <c r="N20" i="2"/>
  <c r="K21" i="2"/>
  <c r="N21" i="2"/>
  <c r="N6" i="2"/>
  <c r="K6" i="2"/>
  <c r="K19" i="2"/>
  <c r="N19" i="2"/>
  <c r="G7" i="2"/>
  <c r="H2" i="11"/>
  <c r="C7" i="2" s="1"/>
  <c r="D7" i="2" s="1"/>
  <c r="E13" i="2" l="1"/>
  <c r="N13" i="3"/>
  <c r="N2" i="17"/>
  <c r="F13" i="2" s="1"/>
  <c r="H2" i="22"/>
  <c r="C18" i="2" s="1"/>
  <c r="D18" i="2" s="1"/>
  <c r="G18" i="2"/>
  <c r="J18" i="3"/>
  <c r="P34" i="22"/>
  <c r="N2" i="19"/>
  <c r="F15" i="2" s="1"/>
  <c r="N15" i="3"/>
  <c r="E15" i="2"/>
  <c r="N2" i="18"/>
  <c r="F14" i="2" s="1"/>
  <c r="E14" i="2"/>
  <c r="N14" i="3"/>
  <c r="N2" i="16"/>
  <c r="F12" i="2" s="1"/>
  <c r="E12" i="2"/>
  <c r="N12" i="3"/>
  <c r="N7" i="3"/>
  <c r="E7" i="2"/>
  <c r="N2" i="11"/>
  <c r="F7" i="2" s="1"/>
  <c r="N6" i="3"/>
  <c r="E6" i="2"/>
  <c r="N2" i="10"/>
  <c r="F6" i="2" s="1"/>
  <c r="E18" i="2"/>
  <c r="N18" i="3"/>
  <c r="N2" i="22"/>
  <c r="F18" i="2" s="1"/>
  <c r="N2" i="20"/>
  <c r="F16" i="2" s="1"/>
  <c r="E16" i="2"/>
  <c r="N16" i="3"/>
  <c r="E11" i="2"/>
  <c r="N11" i="3"/>
  <c r="N2" i="15"/>
  <c r="F11" i="2" s="1"/>
  <c r="N2" i="14"/>
  <c r="F10" i="2" s="1"/>
  <c r="N10" i="3"/>
  <c r="E10" i="2"/>
  <c r="N9" i="3"/>
  <c r="E9" i="2"/>
  <c r="N2" i="13"/>
  <c r="F9" i="2" s="1"/>
  <c r="N2" i="12"/>
  <c r="F8" i="2" s="1"/>
  <c r="N8" i="3"/>
  <c r="E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B5" authorId="0" shapeId="0" xr:uid="{00000000-0006-0000-0300-000001000000}">
      <text>
        <r>
          <rPr>
            <sz val="11"/>
            <color theme="1"/>
            <rFont val="Calibri"/>
            <family val="2"/>
            <scheme val="minor"/>
          </rPr>
          <t>Source: User-editable planning assumption, 2026-10-19; not stated in YAML. Validate with workload sizing.</t>
        </r>
      </text>
    </comment>
    <comment ref="B8" authorId="0" shapeId="0" xr:uid="{00000000-0006-0000-0300-000002000000}">
      <text>
        <r>
          <rPr>
            <sz val="11"/>
            <color theme="1"/>
            <rFont val="Calibri"/>
            <family val="2"/>
            <scheme val="minor"/>
          </rPr>
          <t>Source: User-editable planning assumption, 2026-10-19; not stated in YAML. Validate with workload sizing.</t>
        </r>
      </text>
    </comment>
    <comment ref="B9" authorId="0" shapeId="0" xr:uid="{00000000-0006-0000-0300-000003000000}">
      <text>
        <r>
          <rPr>
            <sz val="11"/>
            <color theme="1"/>
            <rFont val="Calibri"/>
            <family val="2"/>
            <scheme val="minor"/>
          </rPr>
          <t>Source: User-editable planning assumption, 2026-10-19; not stated in YAML. Validate with workload sizing.</t>
        </r>
      </text>
    </comment>
    <comment ref="B10" authorId="0" shapeId="0" xr:uid="{00000000-0006-0000-0300-000004000000}">
      <text>
        <r>
          <rPr>
            <sz val="11"/>
            <color theme="1"/>
            <rFont val="Calibri"/>
            <family val="2"/>
            <scheme val="minor"/>
          </rPr>
          <t>Source: User-editable planning assumption, 2026-10-19; not stated in YAML. Validate with workload sizing.</t>
        </r>
      </text>
    </comment>
    <comment ref="B11" authorId="0" shapeId="0" xr:uid="{00000000-0006-0000-0300-000005000000}">
      <text>
        <r>
          <rPr>
            <sz val="11"/>
            <color theme="1"/>
            <rFont val="Calibri"/>
            <family val="2"/>
            <scheme val="minor"/>
          </rPr>
          <t>Source: User-editable planning assumption, 2026-10-19; not stated in YAML. Validate with workload sizing.</t>
        </r>
      </text>
    </comment>
    <comment ref="B12" authorId="0" shapeId="0" xr:uid="{00000000-0006-0000-0300-000006000000}">
      <text>
        <r>
          <rPr>
            <sz val="11"/>
            <color theme="1"/>
            <rFont val="Calibri"/>
            <family val="2"/>
            <scheme val="minor"/>
          </rPr>
          <t>Source: User-editable planning assumption, 2026-10-19; not stated in YAML. Validate with workload sizing.</t>
        </r>
      </text>
    </comment>
    <comment ref="B13" authorId="0" shapeId="0" xr:uid="{00000000-0006-0000-0300-000007000000}">
      <text>
        <r>
          <rPr>
            <sz val="11"/>
            <color theme="1"/>
            <rFont val="Calibri"/>
            <family val="2"/>
            <scheme val="minor"/>
          </rPr>
          <t>Source: User-editable planning assumption, 2026-10-19; not stated in YAML. Validate with workload sizing.</t>
        </r>
      </text>
    </comment>
    <comment ref="B14" authorId="0" shapeId="0" xr:uid="{00000000-0006-0000-0300-000008000000}">
      <text>
        <r>
          <rPr>
            <sz val="11"/>
            <color theme="1"/>
            <rFont val="Calibri"/>
            <family val="2"/>
            <scheme val="minor"/>
          </rPr>
          <t>Source: User-editable planning assumption, 2026-10-19; not stated in YAML. Validate with workload sizing.</t>
        </r>
      </text>
    </comment>
    <comment ref="B15" authorId="0" shapeId="0" xr:uid="{00000000-0006-0000-0300-000009000000}">
      <text>
        <r>
          <rPr>
            <sz val="11"/>
            <color theme="1"/>
            <rFont val="Calibri"/>
            <family val="2"/>
            <scheme val="minor"/>
          </rPr>
          <t>Source: User-editable planning assumption, 2026-10-19; not stated in YAML. Validate with workload sizing.</t>
        </r>
      </text>
    </comment>
    <comment ref="B16" authorId="0" shapeId="0" xr:uid="{00000000-0006-0000-0300-00000A000000}">
      <text>
        <r>
          <rPr>
            <sz val="11"/>
            <color theme="1"/>
            <rFont val="Calibri"/>
            <family val="2"/>
            <scheme val="minor"/>
          </rPr>
          <t>Source: User-editable planning assumption, 2026-10-19; not stated in YAML. Validate with workload sizing.</t>
        </r>
      </text>
    </comment>
    <comment ref="B17" authorId="0" shapeId="0" xr:uid="{00000000-0006-0000-0300-00000B000000}">
      <text>
        <r>
          <rPr>
            <sz val="11"/>
            <color theme="1"/>
            <rFont val="Calibri"/>
            <family val="2"/>
            <scheme val="minor"/>
          </rPr>
          <t>Source: User-editable planning assumption, 2026-10-19; not stated in YAML. Validate with workload sizing.</t>
        </r>
      </text>
    </comment>
    <comment ref="B18" authorId="0" shapeId="0" xr:uid="{00000000-0006-0000-0300-00000C000000}">
      <text>
        <r>
          <rPr>
            <sz val="11"/>
            <color theme="1"/>
            <rFont val="Calibri"/>
            <family val="2"/>
            <scheme val="minor"/>
          </rPr>
          <t>Source: User-editable planning assumption, 2026-10-19; not stated in YAML. Validate with workload sizing.</t>
        </r>
      </text>
    </comment>
    <comment ref="B19" authorId="0" shapeId="0" xr:uid="{00000000-0006-0000-0300-00000D000000}">
      <text>
        <r>
          <rPr>
            <sz val="11"/>
            <color theme="1"/>
            <rFont val="Calibri"/>
            <family val="2"/>
            <scheme val="minor"/>
          </rPr>
          <t>Source: User-editable planning assumption, 2026-10-19; not stated in YAML. Validate with workload sizing.</t>
        </r>
      </text>
    </comment>
    <comment ref="B20" authorId="0" shapeId="0" xr:uid="{00000000-0006-0000-0300-00000E000000}">
      <text>
        <r>
          <rPr>
            <sz val="11"/>
            <color theme="1"/>
            <rFont val="Calibri"/>
            <family val="2"/>
            <scheme val="minor"/>
          </rPr>
          <t>Source: User-editable planning assumption, 2026-10-19; not stated in YAML. Validate with workload sizing.</t>
        </r>
      </text>
    </comment>
    <comment ref="B21" authorId="0" shapeId="0" xr:uid="{00000000-0006-0000-0300-00000F000000}">
      <text>
        <r>
          <rPr>
            <sz val="11"/>
            <color theme="1"/>
            <rFont val="Calibri"/>
            <family val="2"/>
            <scheme val="minor"/>
          </rPr>
          <t>Source: User-editable planning assumption, 2026-10-19; not stated in YAML. Validate with workload sizing.</t>
        </r>
      </text>
    </comment>
    <comment ref="B22" authorId="0" shapeId="0" xr:uid="{00000000-0006-0000-0300-000010000000}">
      <text>
        <r>
          <rPr>
            <sz val="11"/>
            <color theme="1"/>
            <rFont val="Calibri"/>
            <family val="2"/>
            <scheme val="minor"/>
          </rPr>
          <t>Source: User-editable planning assumption, 2026-10-19; not stated in YAML. Validate with workload sizing.</t>
        </r>
      </text>
    </comment>
    <comment ref="B23" authorId="0" shapeId="0" xr:uid="{00000000-0006-0000-0300-000011000000}">
      <text>
        <r>
          <rPr>
            <sz val="11"/>
            <color theme="1"/>
            <rFont val="Calibri"/>
            <family val="2"/>
            <scheme val="minor"/>
          </rPr>
          <t>Source: User-editable planning assumption, 2026-10-19; not stated in YAML. Validate with workload sizing.</t>
        </r>
      </text>
    </comment>
    <comment ref="B24" authorId="0" shapeId="0" xr:uid="{00000000-0006-0000-0300-000012000000}">
      <text>
        <r>
          <rPr>
            <sz val="11"/>
            <color theme="1"/>
            <rFont val="Calibri"/>
            <family val="2"/>
            <scheme val="minor"/>
          </rPr>
          <t>Source: User-editable planning assumption, 2026-10-19; not stated in YAML. Validate with workload sizing.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4" authorId="0" shapeId="0" xr:uid="{00000000-0006-0000-0400-000001000000}">
      <text>
        <r>
          <rPr>
            <sz val="11"/>
            <color theme="1"/>
            <rFont val="Calibri"/>
            <family val="2"/>
            <scheme val="minor"/>
          </rPr>
          <t>Source: Cost treatment, 2026-10-19; no separate resource provisioning meter; see row caveat.</t>
        </r>
      </text>
    </comment>
    <comment ref="H4" authorId="0" shapeId="0" xr:uid="{00000000-0006-0000-0400-000002000000}">
      <text>
        <r>
          <rPr>
            <sz val="11"/>
            <color theme="1"/>
            <rFont val="Calibri"/>
            <family val="2"/>
            <scheme val="minor"/>
          </rPr>
          <t>Source: Cost treatment, 2026-10-19; no separate resource provisioning meter; see row caveat.</t>
        </r>
      </text>
    </comment>
    <comment ref="I4" authorId="0" shapeId="0" xr:uid="{00000000-0006-0000-0400-000003000000}">
      <text>
        <r>
          <rPr>
            <sz val="11"/>
            <color theme="1"/>
            <rFont val="Calibri"/>
            <family val="2"/>
            <scheme val="minor"/>
          </rPr>
          <t>Source: Cost treatment, 2026-10-19; no separate resource provisioning meter; see row caveat.</t>
        </r>
      </text>
    </comment>
    <comment ref="G5" authorId="0" shapeId="0" xr:uid="{00000000-0006-0000-0400-000004000000}">
      <text>
        <r>
          <rPr>
            <sz val="11"/>
            <color theme="1"/>
            <rFont val="Calibri"/>
            <family val="2"/>
            <scheme val="minor"/>
          </rPr>
          <t>Source: Cost treatment, 2026-10-19; no separate resource provisioning meter; see row caveat.</t>
        </r>
      </text>
    </comment>
    <comment ref="H5" authorId="0" shapeId="0" xr:uid="{00000000-0006-0000-0400-000005000000}">
      <text>
        <r>
          <rPr>
            <sz val="11"/>
            <color theme="1"/>
            <rFont val="Calibri"/>
            <family val="2"/>
            <scheme val="minor"/>
          </rPr>
          <t>Source: Cost treatment, 2026-10-19; no separate resource provisioning meter; see row caveat.</t>
        </r>
      </text>
    </comment>
    <comment ref="I5" authorId="0" shapeId="0" xr:uid="{00000000-0006-0000-0400-000006000000}">
      <text>
        <r>
          <rPr>
            <sz val="11"/>
            <color theme="1"/>
            <rFont val="Calibri"/>
            <family val="2"/>
            <scheme val="minor"/>
          </rPr>
          <t>Source: Cost treatment, 2026-10-19; no separate resource provisioning meter; see row caveat.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I4" authorId="0" shapeId="0" xr:uid="{00000000-0006-0000-0500-000001000000}">
      <text>
        <r>
          <rPr>
            <sz val="11"/>
            <color theme="1"/>
            <rFont val="Calibri"/>
            <family val="2"/>
            <scheme val="minor"/>
          </rPr>
          <t>Source: Azure Retail Prices API, 2026-10-19, meter 2e1c6864-e833-5731-8dd6-220bc17b5566, https://prices.azure.com/api/retail/prices?%24filter=serviceName+eq+%27Microsoft+Fabric%27+and+%28armRegionName+eq+%27eastus%27+or+armRegionName+eq+%27%27+or+armRegionName+eq+%27global%27%29&amp;currencyCode=%27USD%27&amp;api-version=2023-01-01-preview</t>
        </r>
      </text>
    </comment>
    <comment ref="I5" authorId="0" shapeId="0" xr:uid="{00000000-0006-0000-0500-000002000000}">
      <text>
        <r>
          <rPr>
            <sz val="11"/>
            <color theme="1"/>
            <rFont val="Calibri"/>
            <family val="2"/>
            <scheme val="minor"/>
          </rPr>
          <t>Source: Azure Retail Prices API, 2026-10-19, meter 0867799b-2b02-5540-87b4-35b5ce92bdbf, https://prices.azure.com/api/retail/prices?%24filter=serviceName+eq+%27Microsoft+Fabric%27+and+%28armRegionName+eq+%27eastus%27+or+armRegionName+eq+%27%27+or+armRegionName+eq+%27global%27%29&amp;currencyCode=%27USD%27&amp;api-version=2023-01-01-preview</t>
        </r>
      </text>
    </comment>
    <comment ref="I6" authorId="0" shapeId="0" xr:uid="{00000000-0006-0000-0500-000003000000}">
      <text>
        <r>
          <rPr>
            <sz val="11"/>
            <color theme="1"/>
            <rFont val="Calibri"/>
            <family val="2"/>
            <scheme val="minor"/>
          </rPr>
          <t>Source: Azure Retail Prices API, 2026-10-19, meter 0867799b-2b02-5540-87b4-35b5ce92bdbf, https://prices.azure.com/api/retail/prices?%24filter=serviceName+eq+%27Microsoft+Fabric%27+and+%28armRegionName+eq+%27eastus%27+or+armRegionName+eq+%27%27+or+armRegionName+eq+%27global%27%29&amp;currencyCode=%27USD%27&amp;api-version=2023-01-01-preview</t>
        </r>
      </text>
    </comment>
    <comment ref="I7" authorId="0" shapeId="0" xr:uid="{00000000-0006-0000-0500-000004000000}">
      <text>
        <r>
          <rPr>
            <sz val="11"/>
            <color theme="1"/>
            <rFont val="Calibri"/>
            <family val="2"/>
            <scheme val="minor"/>
          </rPr>
          <t>Source: Azure Retail Prices API, 2026-10-19, meter 700734cc-93b2-5b4e-a266-1cbea55d2428, https://prices.azure.com/api/retail/prices?%24filter=serviceName+eq+%27Microsoft+Fabric%27+and+%28armRegionName+eq+%27eastus%27+or+armRegionName+eq+%27%27+or+armRegionName+eq+%27global%27%29&amp;currencyCode=%27USD%27&amp;api-version=2023-01-01-preview</t>
        </r>
      </text>
    </comment>
    <comment ref="I8" authorId="0" shapeId="0" xr:uid="{00000000-0006-0000-0500-000005000000}">
      <text>
        <r>
          <rPr>
            <sz val="11"/>
            <color theme="1"/>
            <rFont val="Calibri"/>
            <family val="2"/>
            <scheme val="minor"/>
          </rPr>
          <t>Source: Azure Retail Prices API, 2026-10-19, meter 4dda280c-0ccf-5aea-ae22-25fd3e8ba5d9, https://prices.azure.com/api/retail/prices?%24filter=serviceName+eq+%27Microsoft+Fabric%27+and+%28armRegionName+eq+%27eastus%27+or+armRegionName+eq+%27%27+or+armRegionName+eq+%27global%27%29&amp;currencyCode=%27USD%27&amp;api-version=2023-01-01-preview</t>
        </r>
      </text>
    </comment>
    <comment ref="I9" authorId="0" shapeId="0" xr:uid="{00000000-0006-0000-0500-000006000000}">
      <text>
        <r>
          <rPr>
            <sz val="11"/>
            <color theme="1"/>
            <rFont val="Calibri"/>
            <family val="2"/>
            <scheme val="minor"/>
          </rPr>
          <t>Source: Azure Retail Prices API, 2026-10-19, meter 0789b970-2cb8-5b76-b552-19b31db2522b, https://prices.azure.com/api/retail/prices?%24filter=serviceName+eq+%27Microsoft+Fabric%27+and+%28armRegionName+eq+%27eastus%27+or+armRegionName+eq+%27%27+or+armRegionName+eq+%27global%27%29&amp;currencyCode=%27USD%27&amp;api-version=2023-01-01-preview</t>
        </r>
      </text>
    </comment>
    <comment ref="I10" authorId="0" shapeId="0" xr:uid="{00000000-0006-0000-0500-000007000000}">
      <text>
        <r>
          <rPr>
            <sz val="11"/>
            <color theme="1"/>
            <rFont val="Calibri"/>
            <family val="2"/>
            <scheme val="minor"/>
          </rPr>
          <t>Source: Azure Retail Prices API, 2026-10-19, meter 272492b3-1c92-4a5f-bee9-52a8e10ca514, https://prices.azure.com/api/retail/prices?%24filter=serviceName+eq+%27Storage%27+and+%28armRegionName+eq+%27eastus%27+or+armRegionName+eq+%27%27+or+armRegionName+eq+%27global%27%29&amp;currencyCode=%27USD%27&amp;api-version=2023-01-01-preview</t>
        </r>
      </text>
    </comment>
    <comment ref="I11" authorId="0" shapeId="0" xr:uid="{00000000-0006-0000-0500-000008000000}">
      <text>
        <r>
          <rPr>
            <sz val="11"/>
            <color theme="1"/>
            <rFont val="Calibri"/>
            <family val="2"/>
            <scheme val="minor"/>
          </rPr>
          <t>Source: Azure Retail Prices API, 2026-10-19, meter 8375a86c-cc34-458a-aaf1-c8e2caf3ea71, https://prices.azure.com/api/retail/prices?%24filter=serviceName+eq+%27Storage%27+and+%28armRegionName+eq+%27eastus%27+or+armRegionName+eq+%27%27+or+armRegionName+eq+%27global%27%29&amp;currencyCode=%27USD%27&amp;api-version=2023-01-01-preview</t>
        </r>
      </text>
    </comment>
    <comment ref="I12" authorId="0" shapeId="0" xr:uid="{00000000-0006-0000-0500-000009000000}">
      <text>
        <r>
          <rPr>
            <sz val="11"/>
            <color theme="1"/>
            <rFont val="Calibri"/>
            <family val="2"/>
            <scheme val="minor"/>
          </rPr>
          <t>Source: Azure Retail Prices API, 2026-10-19, meter da71cc90-624a-4006-8936-0718046ad8ab, https://prices.azure.com/api/retail/prices?%24filter=serviceName+eq+%27Storage%27+and+%28armRegionName+eq+%27eastus%27+or+armRegionName+eq+%27%27+or+armRegionName+eq+%27global%27%29&amp;currencyCode=%27USD%27&amp;api-version=2023-01-01-preview</t>
        </r>
      </text>
    </comment>
    <comment ref="I13" authorId="0" shapeId="0" xr:uid="{00000000-0006-0000-0500-00000A000000}">
      <text>
        <r>
          <rPr>
            <sz val="11"/>
            <color theme="1"/>
            <rFont val="Calibri"/>
            <family val="2"/>
            <scheme val="minor"/>
          </rPr>
          <t>Source: Azure Retail Prices API, 2026-10-19, meter 469a7d8f-36f1-4a99-a884-6eb97643be2c, https://prices.azure.com/api/retail/prices?%24filter=serviceName+eq+%27Storage%27+and+%28armRegionName+eq+%27eastus%27+or+armRegionName+eq+%27%27+or+armRegionName+eq+%27global%27%29&amp;currencyCode=%27USD%27&amp;api-version=2023-01-01-preview</t>
        </r>
      </text>
    </comment>
    <comment ref="I14" authorId="0" shapeId="0" xr:uid="{00000000-0006-0000-0500-00000B000000}">
      <text>
        <r>
          <rPr>
            <sz val="11"/>
            <color theme="1"/>
            <rFont val="Calibri"/>
            <family val="2"/>
            <scheme val="minor"/>
          </rPr>
          <t>Source: Azure Retail Prices API, 2026-10-19, meter 5d16be88-bfc0-4f33-bb0a-826eb941c13f, https://prices.azure.com/api/retail/prices?%24filter=serviceName+eq+%27Storage%27+and+%28armRegionName+eq+%27eastus%27+or+armRegionName+eq+%27%27+or+armRegionName+eq+%27global%27%29&amp;currencyCode=%27USD%27&amp;api-version=2023-01-01-preview</t>
        </r>
      </text>
    </comment>
    <comment ref="I15" authorId="0" shapeId="0" xr:uid="{00000000-0006-0000-0500-00000C000000}">
      <text>
        <r>
          <rPr>
            <sz val="11"/>
            <color theme="1"/>
            <rFont val="Calibri"/>
            <family val="2"/>
            <scheme val="minor"/>
          </rPr>
          <t>Source: Azure Retail Prices API, 2026-10-19, meter 5435d17e-896a-4d1f-aabc-8b74183f6e9e, https://prices.azure.com/api/retail/prices?%24filter=serviceName+eq+%27Storage%27+and+%28armRegionName+eq+%27eastus%27+or+armRegionName+eq+%27%27+or+armRegionName+eq+%27global%27%29&amp;currencyCode=%27USD%27&amp;api-version=2023-01-01-preview</t>
        </r>
      </text>
    </comment>
    <comment ref="I16" authorId="0" shapeId="0" xr:uid="{00000000-0006-0000-0500-00000D000000}">
      <text>
        <r>
          <rPr>
            <sz val="11"/>
            <color theme="1"/>
            <rFont val="Calibri"/>
            <family val="2"/>
            <scheme val="minor"/>
          </rPr>
          <t>Source: Azure Retail Prices API, 2026-10-19, meter 2b8a2c33-5c54-412a-bbfd-fe4f34a952d5, https://prices.azure.com/api/retail/prices?%24filter=serviceName+eq+%27Storage%27+and+%28armRegionName+eq+%27eastus%27+or+armRegionName+eq+%27%27+or+armRegionName+eq+%27global%27%29&amp;currencyCode=%27USD%27&amp;api-version=2023-01-01-preview</t>
        </r>
      </text>
    </comment>
    <comment ref="I17" authorId="0" shapeId="0" xr:uid="{00000000-0006-0000-0500-00000E000000}">
      <text>
        <r>
          <rPr>
            <sz val="11"/>
            <color theme="1"/>
            <rFont val="Calibri"/>
            <family val="2"/>
            <scheme val="minor"/>
          </rPr>
          <t>Source: Azure Retail Prices API, 2026-10-19, meter fff068af-d2b2-4ffc-895e-d2be686d9b39, https://prices.azure.com/api/retail/prices?%24filter=serviceName+eq+%27Storage%27+and+%28armRegionName+eq+%27eastus%27+or+armRegionName+eq+%27%27+or+armRegionName+eq+%27global%27%29&amp;currencyCode=%27USD%27&amp;api-version=2023-01-01-preview</t>
        </r>
      </text>
    </comment>
    <comment ref="I18" authorId="0" shapeId="0" xr:uid="{00000000-0006-0000-0500-00000F000000}">
      <text>
        <r>
          <rPr>
            <sz val="11"/>
            <color theme="1"/>
            <rFont val="Calibri"/>
            <family val="2"/>
            <scheme val="minor"/>
          </rPr>
          <t>Source: Azure Retail Prices API, 2026-10-19, meter 14854f12-8d37-4299-842a-b0f2df82a305, https://prices.azure.com/api/retail/prices?%24filter=serviceName+eq+%27Storage%27+and+%28armRegionName+eq+%27eastus%27+or+armRegionName+eq+%27%27+or+armRegionName+eq+%27global%27%29&amp;currencyCode=%27USD%27&amp;api-version=2023-01-01-preview</t>
        </r>
      </text>
    </comment>
    <comment ref="I19" authorId="0" shapeId="0" xr:uid="{00000000-0006-0000-0500-000010000000}">
      <text>
        <r>
          <rPr>
            <sz val="11"/>
            <color theme="1"/>
            <rFont val="Calibri"/>
            <family val="2"/>
            <scheme val="minor"/>
          </rPr>
          <t>Source: Azure Retail Prices API, 2026-10-19, meter c5248cf8-ecba-4807-9304-6a8f14b5805a, https://prices.azure.com/api/retail/prices?%24filter=serviceName+eq+%27Storage%27+and+%28armRegionName+eq+%27eastus%27+or+armRegionName+eq+%27%27+or+armRegionName+eq+%27global%27%29&amp;currencyCode=%27USD%27&amp;api-version=2023-01-01-preview</t>
        </r>
      </text>
    </comment>
    <comment ref="I20" authorId="0" shapeId="0" xr:uid="{00000000-0006-0000-0500-000011000000}">
      <text>
        <r>
          <rPr>
            <sz val="11"/>
            <color theme="1"/>
            <rFont val="Calibri"/>
            <family val="2"/>
            <scheme val="minor"/>
          </rPr>
          <t>Source: Azure Retail Prices API, 2026-10-19, meter b68f7f09-5474-4996-be76-5feac4fc6680, https://prices.azure.com/api/retail/prices?%24filter=serviceName+eq+%27Storage%27+and+%28armRegionName+eq+%27eastus%27+or+armRegionName+eq+%27%27+or+armRegionName+eq+%27global%27%29&amp;currencyCode=%27USD%27&amp;api-version=2023-01-01-preview</t>
        </r>
      </text>
    </comment>
    <comment ref="I21" authorId="0" shapeId="0" xr:uid="{00000000-0006-0000-0500-000012000000}">
      <text>
        <r>
          <rPr>
            <sz val="11"/>
            <color theme="1"/>
            <rFont val="Calibri"/>
            <family val="2"/>
            <scheme val="minor"/>
          </rPr>
          <t>Source: Azure Retail Prices API, 2026-10-19, meter 36a179eb-792d-4ea0-89a6-b8a1a68c2edd, https://prices.azure.com/api/retail/prices?%24filter=serviceName+eq+%27Storage%27+and+%28armRegionName+eq+%27eastus%27+or+armRegionName+eq+%27%27+or+armRegionName+eq+%27global%27%29&amp;currencyCode=%27USD%27&amp;api-version=2023-01-01-preview</t>
        </r>
      </text>
    </comment>
    <comment ref="I22" authorId="0" shapeId="0" xr:uid="{00000000-0006-0000-0500-000013000000}">
      <text>
        <r>
          <rPr>
            <sz val="11"/>
            <color theme="1"/>
            <rFont val="Calibri"/>
            <family val="2"/>
            <scheme val="minor"/>
          </rPr>
          <t>Source: Azure Retail Prices API, 2026-10-19, meter e2a42c01-9a81-4657-9132-026145f4351f, https://prices.azure.com/api/retail/prices?%24filter=serviceName+eq+%27Storage%27+and+%28armRegionName+eq+%27eastus%27+or+armRegionName+eq+%27%27+or+armRegionName+eq+%27global%27%29&amp;currencyCode=%27USD%27&amp;api-version=2023-01-01-preview</t>
        </r>
      </text>
    </comment>
    <comment ref="I23" authorId="0" shapeId="0" xr:uid="{00000000-0006-0000-0500-000014000000}">
      <text>
        <r>
          <rPr>
            <sz val="11"/>
            <color theme="1"/>
            <rFont val="Calibri"/>
            <family val="2"/>
            <scheme val="minor"/>
          </rPr>
          <t>Source: Azure Retail Prices API, 2026-10-19, meter 8ccedfb3-fa72-4961-b3a9-c006c11829c0, https://prices.azure.com/api/retail/prices?%24filter=serviceName+eq+%27Storage%27+and+%28armRegionName+eq+%27eastus%27+or+armRegionName+eq+%27%27+or+armRegionName+eq+%27global%27%29&amp;currencyCode=%27USD%27&amp;api-version=2023-01-01-preview</t>
        </r>
      </text>
    </comment>
    <comment ref="I24" authorId="0" shapeId="0" xr:uid="{00000000-0006-0000-0500-000015000000}">
      <text>
        <r>
          <rPr>
            <sz val="11"/>
            <color theme="1"/>
            <rFont val="Calibri"/>
            <family val="2"/>
            <scheme val="minor"/>
          </rPr>
          <t>Source: Azure Retail Prices API, 2026-10-19, meter 3d3b801b-7e0a-4ded-ab0c-29f4c962974a, https://prices.azure.com/api/retail/prices?%24filter=serviceName+eq+%27Storage%27+and+%28armRegionName+eq+%27eastus%27+or+armRegionName+eq+%27%27+or+armRegionName+eq+%27global%27%29&amp;currencyCode=%27USD%27&amp;api-version=2023-01-01-preview</t>
        </r>
      </text>
    </comment>
    <comment ref="I25" authorId="0" shapeId="0" xr:uid="{00000000-0006-0000-0500-000016000000}">
      <text>
        <r>
          <rPr>
            <sz val="11"/>
            <color theme="1"/>
            <rFont val="Calibri"/>
            <family val="2"/>
            <scheme val="minor"/>
          </rPr>
          <t>Source: Azure Retail Prices API, 2026-10-19, meter 12b8ab87-a7e3-48fc-a5e7-726979c69bb6, https://prices.azure.com/api/retail/prices?%24filter=serviceName+eq+%27Storage%27+and+%28armRegionName+eq+%27eastus%27+or+armRegionName+eq+%27%27+or+armRegionName+eq+%27global%27%29&amp;currencyCode=%27USD%27&amp;api-version=2023-01-01-preview</t>
        </r>
      </text>
    </comment>
    <comment ref="I26" authorId="0" shapeId="0" xr:uid="{00000000-0006-0000-0500-000017000000}">
      <text>
        <r>
          <rPr>
            <sz val="11"/>
            <color theme="1"/>
            <rFont val="Calibri"/>
            <family val="2"/>
            <scheme val="minor"/>
          </rPr>
          <t>Source: Azure Retail Prices API, 2026-10-19, meter a12b62ca-1d1e-4ad9-a5e8-5b5b072f084c, https://prices.azure.com/api/retail/prices?%24filter=serviceName+eq+%27Storage%27+and+%28armRegionName+eq+%27eastus%27+or+armRegionName+eq+%27%27+or+armRegionName+eq+%27global%27%29&amp;currencyCode=%27USD%27&amp;api-version=2023-01-01-preview</t>
        </r>
      </text>
    </comment>
    <comment ref="I27" authorId="0" shapeId="0" xr:uid="{00000000-0006-0000-0500-000018000000}">
      <text>
        <r>
          <rPr>
            <sz val="11"/>
            <color theme="1"/>
            <rFont val="Calibri"/>
            <family val="2"/>
            <scheme val="minor"/>
          </rPr>
          <t>Source: Azure Retail Prices API, 2026-10-19, meter ee44e954-b43d-4b6a-914c-dda05ea82967, https://prices.azure.com/api/retail/prices?%24filter=serviceName+eq+%27Storage%27+and+%28armRegionName+eq+%27eastus%27+or+armRegionName+eq+%27%27+or+armRegionName+eq+%27global%27%29&amp;currencyCode=%27USD%27&amp;api-version=2023-01-01-preview</t>
        </r>
      </text>
    </comment>
    <comment ref="I28" authorId="0" shapeId="0" xr:uid="{00000000-0006-0000-0500-000019000000}">
      <text>
        <r>
          <rPr>
            <sz val="11"/>
            <color theme="1"/>
            <rFont val="Calibri"/>
            <family val="2"/>
            <scheme val="minor"/>
          </rPr>
          <t>Source: Azure Retail Prices API, 2026-10-19, meter 60dc3f8d-d252-441d-979b-438577131157, https://prices.azure.com/api/retail/prices?%24filter=serviceName+eq+%27Storage%27+and+%28armRegionName+eq+%27eastus%27+or+armRegionName+eq+%27%27+or+armRegionName+eq+%27global%27%29&amp;currencyCode=%27USD%27&amp;api-version=2023-01-01-preview</t>
        </r>
      </text>
    </comment>
    <comment ref="I29" authorId="0" shapeId="0" xr:uid="{00000000-0006-0000-0500-00001A000000}">
      <text>
        <r>
          <rPr>
            <sz val="11"/>
            <color theme="1"/>
            <rFont val="Calibri"/>
            <family val="2"/>
            <scheme val="minor"/>
          </rPr>
          <t>Source: Azure Retail Prices API, 2026-10-19, meter 8c0c8101-8307-4a2b-9b2f-3943406c1df3, https://prices.azure.com/api/retail/prices?%24filter=serviceName+eq+%27Storage%27+and+%28armRegionName+eq+%27eastus%27+or+armRegionName+eq+%27%27+or+armRegionName+eq+%27global%27%29&amp;currencyCode=%27USD%27&amp;api-version=2023-01-01-preview</t>
        </r>
      </text>
    </comment>
    <comment ref="I30" authorId="0" shapeId="0" xr:uid="{00000000-0006-0000-0500-00001B000000}">
      <text>
        <r>
          <rPr>
            <sz val="11"/>
            <color theme="1"/>
            <rFont val="Calibri"/>
            <family val="2"/>
            <scheme val="minor"/>
          </rPr>
          <t>Source: Azure Retail Prices API, 2026-10-19, meter dac07b23-537b-464f-b622-81c9698e20e8, https://prices.azure.com/api/retail/prices?%24filter=serviceName+eq+%27Storage%27+and+%28armRegionName+eq+%27eastus%27+or+armRegionName+eq+%27%27+or+armRegionName+eq+%27global%27%29&amp;currencyCode=%27USD%27&amp;api-version=2023-01-01-preview</t>
        </r>
      </text>
    </comment>
    <comment ref="I31" authorId="0" shapeId="0" xr:uid="{00000000-0006-0000-0500-00001C000000}">
      <text>
        <r>
          <rPr>
            <sz val="11"/>
            <color theme="1"/>
            <rFont val="Calibri"/>
            <family val="2"/>
            <scheme val="minor"/>
          </rPr>
          <t>Source: Azure Retail Prices API, 2026-10-19, meter a3dd3839-f638-493d-a529-e1e1427a5b78, https://prices.azure.com/api/retail/prices?%24filter=serviceName+eq+%27Storage%27+and+%28armRegionName+eq+%27eastus%27+or+armRegionName+eq+%27%27+or+armRegionName+eq+%27global%27%29&amp;currencyCode=%27USD%27&amp;api-version=2023-01-01-preview</t>
        </r>
      </text>
    </comment>
    <comment ref="I32" authorId="0" shapeId="0" xr:uid="{00000000-0006-0000-0500-00001D000000}">
      <text>
        <r>
          <rPr>
            <sz val="11"/>
            <color theme="1"/>
            <rFont val="Calibri"/>
            <family val="2"/>
            <scheme val="minor"/>
          </rPr>
          <t>Source: Azure Retail Prices API, 2026-10-19, meter 3f2b1e1c-c886-4ec6-ad6f-dd0ef38819c9, https://prices.azure.com/api/retail/prices?%24filter=serviceName+eq+%27Storage%27+and+%28armRegionName+eq+%27eastus%27+or+armRegionName+eq+%27%27+or+armRegionName+eq+%27global%27%29&amp;currencyCode=%27USD%27&amp;api-version=2023-01-01-preview</t>
        </r>
      </text>
    </comment>
    <comment ref="I33" authorId="0" shapeId="0" xr:uid="{00000000-0006-0000-0500-00001E000000}">
      <text>
        <r>
          <rPr>
            <sz val="11"/>
            <color theme="1"/>
            <rFont val="Calibri"/>
            <family val="2"/>
            <scheme val="minor"/>
          </rPr>
          <t>Source: Azure Retail Prices API, 2026-10-19, meter 0f824807-2376-435c-95c9-f992b67a07b0, https://prices.azure.com/api/retail/prices?%24filter=serviceName+eq+%27Key+Vault%27+and+%28armRegionName+eq+%27eastus%27+or+armRegionName+eq+%27%27+or+armRegionName+eq+%27global%27%29&amp;currencyCode=%27USD%27&amp;api-version=2023-01-01-preview</t>
        </r>
      </text>
    </comment>
    <comment ref="I34" authorId="0" shapeId="0" xr:uid="{00000000-0006-0000-0500-00001F000000}">
      <text>
        <r>
          <rPr>
            <sz val="11"/>
            <color theme="1"/>
            <rFont val="Calibri"/>
            <family val="2"/>
            <scheme val="minor"/>
          </rPr>
          <t>Source: Azure Retail Prices API, 2026-10-19, meter ffbd06c0-e72e-42b6-b612-f03144b476df, https://prices.azure.com/api/retail/prices?%24filter=serviceName+eq+%27Log+Analytics%27+and+%28armRegionName+eq+%27eastus%27+or+armRegionName+eq+%27%27+or+armRegionName+eq+%27global%27%29&amp;currencyCode=%27USD%27&amp;api-version=2023-01-01-preview</t>
        </r>
      </text>
    </comment>
    <comment ref="I35" authorId="0" shapeId="0" xr:uid="{00000000-0006-0000-0500-000020000000}">
      <text>
        <r>
          <rPr>
            <sz val="11"/>
            <color theme="1"/>
            <rFont val="Calibri"/>
            <family val="2"/>
            <scheme val="minor"/>
          </rPr>
          <t>Source: Azure Retail Prices API, 2026-10-19, meter 05bac6df-17ab-48ba-bf46-450c59ad0780, https://prices.azure.com/api/retail/prices?%24filter=serviceName+eq+%27Log+Analytics%27+and+%28armRegionName+eq+%27eastus%27+or+armRegionName+eq+%27%27+or+armRegionName+eq+%27global%27%29&amp;currencyCode=%27USD%27&amp;api-version=2023-01-01-preview</t>
        </r>
      </text>
    </comment>
    <comment ref="I36" authorId="0" shapeId="0" xr:uid="{00000000-0006-0000-0500-000021000000}">
      <text>
        <r>
          <rPr>
            <sz val="11"/>
            <color theme="1"/>
            <rFont val="Calibri"/>
            <family val="2"/>
            <scheme val="minor"/>
          </rPr>
          <t>Source: Azure Retail Prices API, 2026-10-19, meter 05d96412-9ca4-5926-b2a0-c646f72b2c2c, https://prices.azure.com/api/retail/prices?%24filter=serviceName+eq+%27Sentinel%27+and+%28armRegionName+eq+%27eastus%27+or+armRegionName+eq+%27%27+or+armRegionName+eq+%27global%27%29&amp;currencyCode=%27USD%27&amp;api-version=2023-01-01-preview</t>
        </r>
      </text>
    </comment>
    <comment ref="I37" authorId="0" shapeId="0" xr:uid="{00000000-0006-0000-0500-000022000000}">
      <text>
        <r>
          <rPr>
            <sz val="11"/>
            <color theme="1"/>
            <rFont val="Calibri"/>
            <family val="2"/>
            <scheme val="minor"/>
          </rPr>
          <t>Source: Azure Retail Prices API, 2026-10-19, meter cf8a15c4-b0d9-4d15-9d0f-b4fba67f1516, https://prices.azure.com/api/retail/prices?%24filter=serviceName+eq+%27Microsoft+Defender+for+Cloud%27+and+%28armRegionName+eq+%27eastus%27+or+armRegionName+eq+%27%27+or+armRegionName+eq+%27global%27%29&amp;currencyCode=%27USD%27&amp;api-version=2023-01-01-preview</t>
        </r>
      </text>
    </comment>
    <comment ref="I38" authorId="0" shapeId="0" xr:uid="{00000000-0006-0000-0500-000023000000}">
      <text>
        <r>
          <rPr>
            <sz val="11"/>
            <color theme="1"/>
            <rFont val="Calibri"/>
            <family val="2"/>
            <scheme val="minor"/>
          </rPr>
          <t>Source: Azure Retail Prices API, 2026-10-19, meter d168b937-9289-505b-bb69-9da28fab6264, https://prices.azure.com/api/retail/prices?%24filter=serviceName+eq+%27Microsoft+Defender+for+Cloud%27+and+%28armRegionName+eq+%27eastus%27+or+armRegionName+eq+%27%27+or+armRegionName+eq+%27global%27%29&amp;currencyCode=%27USD%27&amp;api-version=2023-01-01-preview</t>
        </r>
      </text>
    </comment>
    <comment ref="I39" authorId="0" shapeId="0" xr:uid="{00000000-0006-0000-0500-000024000000}">
      <text>
        <r>
          <rPr>
            <sz val="11"/>
            <color theme="1"/>
            <rFont val="Calibri"/>
            <family val="2"/>
            <scheme val="minor"/>
          </rPr>
          <t>Source: Azure Retail Prices API, 2026-10-19, meter 5ffd6fa6-59ab-5d33-87f0-8a65653d2257, https://prices.azure.com/api/retail/prices?%24filter=serviceName+eq+%27Microsoft+Defender+for+Cloud%27+and+%28armRegionName+eq+%27eastus%27+or+armRegionName+eq+%27%27+or+armRegionName+eq+%27global%27%29&amp;currencyCode=%27USD%27&amp;api-version=2023-01-01-preview</t>
        </r>
      </text>
    </comment>
    <comment ref="I40" authorId="0" shapeId="0" xr:uid="{00000000-0006-0000-0500-000025000000}">
      <text>
        <r>
          <rPr>
            <sz val="11"/>
            <color theme="1"/>
            <rFont val="Calibri"/>
            <family val="2"/>
            <scheme val="minor"/>
          </rPr>
          <t>Source: Azure Retail Prices API, 2026-10-19, meter 932a4ba7-9944-5dd6-a3ef-f8e18f36eeae, https://prices.azure.com/api/retail/prices?%24filter=%28contains%28productName%2C%27OpenAI%27%29%29+and+%28armRegionName+eq+%27eastus%27+or+armRegionName+eq+%27%27+or+armRegionName+eq+%27global%27%29&amp;currencyCode=%27USD%27</t>
        </r>
      </text>
    </comment>
    <comment ref="I41" authorId="0" shapeId="0" xr:uid="{00000000-0006-0000-0500-000026000000}">
      <text>
        <r>
          <rPr>
            <sz val="11"/>
            <color theme="1"/>
            <rFont val="Calibri"/>
            <family val="2"/>
            <scheme val="minor"/>
          </rPr>
          <t>Source: Azure Retail Prices API, 2026-10-19, meter babc1534-2115-5f32-98cb-29d58a11eb80, https://prices.azure.com/api/retail/prices?%24filter=%28contains%28productName%2C%27OpenAI%27%29%29+and+%28armRegionName+eq+%27eastus%27+or+armRegionName+eq+%27%27+or+armRegionName+eq+%27global%27%29&amp;currencyCode=%27USD%27</t>
        </r>
      </text>
    </comment>
    <comment ref="I42" authorId="0" shapeId="0" xr:uid="{00000000-0006-0000-0500-000027000000}">
      <text>
        <r>
          <rPr>
            <sz val="11"/>
            <color theme="1"/>
            <rFont val="Calibri"/>
            <family val="2"/>
            <scheme val="minor"/>
          </rPr>
          <t>Source: Azure Retail Prices API, 2026-10-19, meter 8a5a8abb-6dbf-530a-9f40-7b17658df0f2, https://prices.azure.com/api/retail/prices?%24filter=%28contains%28productName%2C%27OpenAI%27%29%29+and+%28armRegionName+eq+%27eastus%27+or+armRegionName+eq+%27%27+or+armRegionName+eq+%27global%27%29&amp;currencyCode=%27USD%27</t>
        </r>
      </text>
    </comment>
    <comment ref="I43" authorId="0" shapeId="0" xr:uid="{00000000-0006-0000-0500-000028000000}">
      <text>
        <r>
          <rPr>
            <sz val="11"/>
            <color theme="1"/>
            <rFont val="Calibri"/>
            <family val="2"/>
            <scheme val="minor"/>
          </rPr>
          <t>Source: Azure Retail Prices API, 2026-10-19, meter cd976e6c-41ab-5881-a90f-eff2e0c1d9b0, https://prices.azure.com/api/retail/prices?%24filter=%28contains%28productName%2C%27OpenAI%27%29%29+and+%28armRegionName+eq+%27eastus%27+or+armRegionName+eq+%27%27+or+armRegionName+eq+%27global%27%29&amp;currencyCode=%27USD%27</t>
        </r>
      </text>
    </comment>
    <comment ref="I44" authorId="0" shapeId="0" xr:uid="{00000000-0006-0000-0500-000029000000}">
      <text>
        <r>
          <rPr>
            <sz val="11"/>
            <color theme="1"/>
            <rFont val="Calibri"/>
            <family val="2"/>
            <scheme val="minor"/>
          </rPr>
          <t>Source: Azure Retail Prices API, 2026-10-19, meter 0c873ca2-4113-4997-8cf6-ad5df5775599, https://prices.azure.com/api/retail/prices?%24filter=%28contains%28serviceName%2C%27Search%27%29%29+and+%28armRegionName+eq+%27eastus%27+or+armRegionName+eq+%27%27+or+armRegionName+eq+%27global%27%29&amp;currencyCode=%27USD%27</t>
        </r>
      </text>
    </comment>
    <comment ref="I45" authorId="0" shapeId="0" xr:uid="{00000000-0006-0000-0500-00002A000000}">
      <text>
        <r>
          <rPr>
            <sz val="11"/>
            <color theme="1"/>
            <rFont val="Calibri"/>
            <family val="2"/>
            <scheme val="minor"/>
          </rPr>
          <t>Source: Azure Retail Prices API, 2026-10-19, meter 412d6928-652a-44ec-8bbb-d1dea652b7a6, https://prices.azure.com/api/retail/prices?%24filter=%28contains%28serviceName%2C%27Search%27%29%29+and+%28armRegionName+eq+%27eastus%27+or+armRegionName+eq+%27%27+or+armRegionName+eq+%27global%27%29&amp;currencyCode=%27USD%27</t>
        </r>
      </text>
    </comment>
    <comment ref="I46" authorId="0" shapeId="0" xr:uid="{00000000-0006-0000-0500-00002B000000}">
      <text>
        <r>
          <rPr>
            <sz val="11"/>
            <color theme="1"/>
            <rFont val="Calibri"/>
            <family val="2"/>
            <scheme val="minor"/>
          </rPr>
          <t>Source: Azure Retail Prices API, 2026-10-19, meter 99f367c4-70a5-4595-a7f0-fb38478c9cff, https://prices.azure.com/api/retail/prices?%24filter=%28contains%28serviceName%2C%27Search%27%29%29+and+%28armRegionName+eq+%27eastus%27+or+armRegionName+eq+%27%27+or+armRegionName+eq+%27global%27%29&amp;currencyCode=%27USD%27</t>
        </r>
      </text>
    </comment>
    <comment ref="I47" authorId="0" shapeId="0" xr:uid="{00000000-0006-0000-0500-00002C000000}">
      <text>
        <r>
          <rPr>
            <sz val="11"/>
            <color theme="1"/>
            <rFont val="Calibri"/>
            <family val="2"/>
            <scheme val="minor"/>
          </rPr>
          <t>Source: Azure Retail Prices API, 2026-10-19, meter e6ab7238-e433-4fe0-a2b2-2b2564df2cdb, https://prices.azure.com/api/retail/prices?%24filter=contains%28meterName%2C%27Private+Endpoint%27%29+or+contains%28productName%2C%27DDoS%27%29+or+contains%28serviceName%2C%27Load+Testing%27%29&amp;currencyCode=%27USD%27</t>
        </r>
      </text>
    </comment>
    <comment ref="I48" authorId="0" shapeId="0" xr:uid="{00000000-0006-0000-0500-00002D000000}">
      <text>
        <r>
          <rPr>
            <sz val="11"/>
            <color theme="1"/>
            <rFont val="Calibri"/>
            <family val="2"/>
            <scheme val="minor"/>
          </rPr>
          <t>Source: Azure Retail Prices API, 2026-10-19, meter 10caa28b-6479-4852-9eb7-610870cb6417, https://prices.azure.com/api/retail/prices?%24filter=serviceName+eq+%27Virtual+Network%27+and+armRegionName+eq+%27Global%27&amp;currencyCode=%27USD%27</t>
        </r>
      </text>
    </comment>
    <comment ref="I49" authorId="0" shapeId="0" xr:uid="{00000000-0006-0000-0500-00002E000000}">
      <text>
        <r>
          <rPr>
            <sz val="11"/>
            <color theme="1"/>
            <rFont val="Calibri"/>
            <family val="2"/>
            <scheme val="minor"/>
          </rPr>
          <t>Source: Azure Retail Prices API, 2026-10-19, meter 0b608a26-f611-4232-8192-ce81b6b57194, https://prices.azure.com/api/retail/prices?%24filter=serviceName+eq+%27Azure+DNS%27+and+%28armRegionName+eq+%27eastus%27+or+armRegionName+eq+%27%27+or+armRegionName+eq+%27global%27%29&amp;currencyCode=%27USD%27&amp;api-version=2023-01-01-preview</t>
        </r>
      </text>
    </comment>
    <comment ref="I50" authorId="0" shapeId="0" xr:uid="{00000000-0006-0000-0500-00002F000000}">
      <text>
        <r>
          <rPr>
            <sz val="11"/>
            <color theme="1"/>
            <rFont val="Calibri"/>
            <family val="2"/>
            <scheme val="minor"/>
          </rPr>
          <t>Source: Azure Retail Prices API, 2026-10-19, meter 46cff9cb-4b15-4af0-bf41-25143827fef8, https://prices.azure.com/api/retail/prices?%24filter=serviceName+eq+%27Azure+DNS%27+and+%28armRegionName+eq+%27eastus%27+or+armRegionName+eq+%27%27+or+armRegionName+eq+%27global%27%29&amp;currencyCode=%27USD%27&amp;api-version=2023-01-01-preview</t>
        </r>
      </text>
    </comment>
    <comment ref="I51" authorId="0" shapeId="0" xr:uid="{00000000-0006-0000-0500-000030000000}">
      <text>
        <r>
          <rPr>
            <sz val="11"/>
            <color theme="1"/>
            <rFont val="Calibri"/>
            <family val="2"/>
            <scheme val="minor"/>
          </rPr>
          <t>Source: Azure Retail Prices API, 2026-10-19, meter 8f967c58-b144-4bd7-8882-8bf02767c839, https://prices.azure.com/api/retail/prices?%24filter=serviceName+eq+%27Azure+DNS%27+and+%28armRegionName+eq+%27eastus%27+or+armRegionName+eq+%27%27+or+armRegionName+eq+%27global%27%29&amp;currencyCode=%27USD%27&amp;api-version=2023-01-01-preview</t>
        </r>
      </text>
    </comment>
    <comment ref="I52" authorId="0" shapeId="0" xr:uid="{00000000-0006-0000-0500-000031000000}">
      <text>
        <r>
          <rPr>
            <sz val="11"/>
            <color theme="1"/>
            <rFont val="Calibri"/>
            <family val="2"/>
            <scheme val="minor"/>
          </rPr>
          <t>Source: Azure Retail Prices API, 2026-10-19, meter d54686f0-77ff-43f3-9e7c-2099030d32a7, https://prices.azure.com/api/retail/prices?%24filter=serviceName+eq+%27Azure+DNS%27+and+%28armRegionName+eq+%27eastus%27+or+armRegionName+eq+%27%27+or+armRegionName+eq+%27global%27%29&amp;currencyCode=%27USD%27&amp;api-version=2023-01-01-preview</t>
        </r>
      </text>
    </comment>
    <comment ref="I53" authorId="0" shapeId="0" xr:uid="{00000000-0006-0000-0500-000032000000}">
      <text>
        <r>
          <rPr>
            <sz val="11"/>
            <color theme="1"/>
            <rFont val="Calibri"/>
            <family val="2"/>
            <scheme val="minor"/>
          </rPr>
          <t>Source: Azure Retail Prices API, 2026-10-19, meter 9995d93a-7d35-4d3f-9c69-7a7fea447ef4, https://prices.azure.com/api/retail/prices?%24filter=serviceName+eq+%27Bandwidth%27+and+%28armRegionName+eq+%27eastus%27+or+armRegionName+eq+%27%27+or+armRegionName+eq+%27global%27%29&amp;currencyCode=%27USD%27&amp;api-version=2023-01-01-preview</t>
        </r>
      </text>
    </comment>
    <comment ref="I54" authorId="0" shapeId="0" xr:uid="{00000000-0006-0000-0500-000033000000}">
      <text>
        <r>
          <rPr>
            <sz val="11"/>
            <color theme="1"/>
            <rFont val="Calibri"/>
            <family val="2"/>
            <scheme val="minor"/>
          </rPr>
          <t>Source: Azure Retail Prices API, 2026-10-19, meter 70c60dc4-0568-5d4e-839f-3c3345f46d55, https://prices.azure.com/api/retail/prices?%24filter=serviceName+eq+%27Azure+Firewall%27+and+%28armRegionName+eq+%27eastus%27+or+armRegionName+eq+%27%27+or+armRegionName+eq+%27global%27%29&amp;currencyCode=%27USD%27&amp;api-version=2023-01-01-preview</t>
        </r>
      </text>
    </comment>
    <comment ref="I55" authorId="0" shapeId="0" xr:uid="{00000000-0006-0000-0500-000034000000}">
      <text>
        <r>
          <rPr>
            <sz val="11"/>
            <color theme="1"/>
            <rFont val="Calibri"/>
            <family val="2"/>
            <scheme val="minor"/>
          </rPr>
          <t>Source: Azure Retail Prices API, 2026-10-19, meter ff9d9feb-e6a5-5070-98dd-864487cdf2a6, https://prices.azure.com/api/retail/prices?%24filter=serviceName+eq+%27Azure+Firewall%27+and+%28armRegionName+eq+%27eastus%27+or+armRegionName+eq+%27%27+or+armRegionName+eq+%27global%27%29&amp;currencyCode=%27USD%27&amp;api-version=2023-01-01-preview</t>
        </r>
      </text>
    </comment>
    <comment ref="I56" authorId="0" shapeId="0" xr:uid="{00000000-0006-0000-0500-000035000000}">
      <text>
        <r>
          <rPr>
            <sz val="11"/>
            <color theme="1"/>
            <rFont val="Calibri"/>
            <family val="2"/>
            <scheme val="minor"/>
          </rPr>
          <t>Source: Azure Retail Prices API, 2026-10-19, meter e90604a4-719b-454b-879d-b85523882c92, https://prices.azure.com/api/retail/prices?%24filter=serviceName+eq+%27Azure+Firewall%27+and+%28armRegionName+eq+%27eastus%27+or+armRegionName+eq+%27%27+or+armRegionName+eq+%27global%27%29&amp;currencyCode=%27USD%27&amp;api-version=2023-01-01-preview</t>
        </r>
      </text>
    </comment>
    <comment ref="I57" authorId="0" shapeId="0" xr:uid="{00000000-0006-0000-0500-000036000000}">
      <text>
        <r>
          <rPr>
            <sz val="11"/>
            <color theme="1"/>
            <rFont val="Calibri"/>
            <family val="2"/>
            <scheme val="minor"/>
          </rPr>
          <t>Source: Azure Retail Prices API, 2026-10-19, meter 5f492263-6ee9-488d-9b66-02332b889b03, https://prices.azure.com/api/retail/prices?%24filter=serviceName+eq+%27Azure+Firewall%27+and+%28armRegionName+eq+%27eastus%27+or+armRegionName+eq+%27%27+or+armRegionName+eq+%27global%27%29&amp;currencyCode=%27USD%27&amp;api-version=2023-01-01-preview</t>
        </r>
      </text>
    </comment>
    <comment ref="I58" authorId="0" shapeId="0" xr:uid="{00000000-0006-0000-0500-000037000000}">
      <text>
        <r>
          <rPr>
            <sz val="11"/>
            <color theme="1"/>
            <rFont val="Calibri"/>
            <family val="2"/>
            <scheme val="minor"/>
          </rPr>
          <t>Source: Azure Retail Prices API, 2026-10-19, meter 15bf80cd-28af-5664-9afd-fbf210165a80, https://prices.azure.com/api/retail/prices?%24filter=serviceName+eq+%27Azure+Firewall%27+and+%28armRegionName+eq+%27eastus%27+or+armRegionName+eq+%27%27+or+armRegionName+eq+%27global%27%29&amp;currencyCode=%27USD%27&amp;api-version=2023-01-01-preview</t>
        </r>
      </text>
    </comment>
    <comment ref="I59" authorId="0" shapeId="0" xr:uid="{00000000-0006-0000-0500-000038000000}">
      <text>
        <r>
          <rPr>
            <sz val="11"/>
            <color theme="1"/>
            <rFont val="Calibri"/>
            <family val="2"/>
            <scheme val="minor"/>
          </rPr>
          <t>Source: Azure Retail Prices API, 2026-10-19, meter a9d891ac-c48b-51f5-911d-e4392c508b6f, https://prices.azure.com/api/retail/prices?%24filter=serviceName+eq+%27Azure+Firewall%27+and+%28armRegionName+eq+%27eastus%27+or+armRegionName+eq+%27%27+or+armRegionName+eq+%27global%27%29&amp;currencyCode=%27USD%27&amp;api-version=2023-01-01-preview</t>
        </r>
      </text>
    </comment>
    <comment ref="I60" authorId="0" shapeId="0" xr:uid="{00000000-0006-0000-0500-000039000000}">
      <text>
        <r>
          <rPr>
            <sz val="11"/>
            <color theme="1"/>
            <rFont val="Calibri"/>
            <family val="2"/>
            <scheme val="minor"/>
          </rPr>
          <t>Source: Azure Retail Prices API, 2026-10-19, meter 9c150bf9-2bad-430e-a53c-c213804f49ef, https://prices.azure.com/api/retail/prices?%24filter=serviceName+eq+%27Virtual+Network%27+and+armRegionName+eq+%27Global%27&amp;currencyCode=%27USD%27</t>
        </r>
      </text>
    </comment>
    <comment ref="I61" authorId="0" shapeId="0" xr:uid="{00000000-0006-0000-0500-00003A000000}">
      <text>
        <r>
          <rPr>
            <sz val="11"/>
            <color theme="1"/>
            <rFont val="Calibri"/>
            <family val="2"/>
            <scheme val="minor"/>
          </rPr>
          <t>Source: Azure Retail Prices API, 2026-10-19, meter 431b835b-2538-4faa-8763-8202f3fdbbb4, https://prices.azure.com/api/retail/prices?%24filter=serviceName+eq+%27VPN+Gateway%27+and+%28armRegionName+eq+%27eastus%27+or+armRegionName+eq+%27%27+or+armRegionName+eq+%27global%27%29&amp;currencyCode=%27USD%27&amp;api-version=2023-01-01-preview</t>
        </r>
      </text>
    </comment>
    <comment ref="I62" authorId="0" shapeId="0" xr:uid="{00000000-0006-0000-0500-00003B000000}">
      <text>
        <r>
          <rPr>
            <sz val="11"/>
            <color theme="1"/>
            <rFont val="Calibri"/>
            <family val="2"/>
            <scheme val="minor"/>
          </rPr>
          <t>Source: Azure Retail Prices API, 2026-10-19, meter 907aacb3-4b68-4c57-9af2-3cf4505285b1, https://prices.azure.com/api/retail/prices?%24filter=serviceName+eq+%27VPN+Gateway%27+and+%28armRegionName+eq+%27eastus%27+or+armRegionName+eq+%27%27+or+armRegionName+eq+%27global%27%29&amp;currencyCode=%27USD%27&amp;api-version=2023-01-01-preview</t>
        </r>
      </text>
    </comment>
    <comment ref="I63" authorId="0" shapeId="0" xr:uid="{00000000-0006-0000-0500-00003C000000}">
      <text>
        <r>
          <rPr>
            <sz val="11"/>
            <color theme="1"/>
            <rFont val="Calibri"/>
            <family val="2"/>
            <scheme val="minor"/>
          </rPr>
          <t>Source: Azure Retail Prices API, 2026-10-19, meter 5dc9b160-8b1f-4a9c-83ed-7e458511912d, https://prices.azure.com/api/retail/prices?%24filter=serviceName+eq+%27VPN+Gateway%27+and+%28armRegionName+eq+%27eastus%27+or+armRegionName+eq+%27%27+or+armRegionName+eq+%27global%27%29&amp;currencyCode=%27USD%27&amp;api-version=2023-01-01-preview</t>
        </r>
      </text>
    </comment>
    <comment ref="I64" authorId="0" shapeId="0" xr:uid="{00000000-0006-0000-0500-00003D000000}">
      <text>
        <r>
          <rPr>
            <sz val="11"/>
            <color theme="1"/>
            <rFont val="Calibri"/>
            <family val="2"/>
            <scheme val="minor"/>
          </rPr>
          <t>Source: Azure Retail Prices API, 2026-10-19, meter 4130b07a-39e2-5b19-83af-5c97e9a8d1d0, https://prices.azure.com/api/retail/prices?%24filter=serviceName+eq+%27Virtual+WAN%27+and+%28armRegionName+eq+%27eastus%27+or+armRegionName+eq+%27%27+or+armRegionName+eq+%27global%27%29&amp;currencyCode=%27USD%27&amp;api-version=2023-01-01-preview</t>
        </r>
      </text>
    </comment>
    <comment ref="I65" authorId="0" shapeId="0" xr:uid="{00000000-0006-0000-0500-00003E000000}">
      <text>
        <r>
          <rPr>
            <sz val="11"/>
            <color theme="1"/>
            <rFont val="Calibri"/>
            <family val="2"/>
            <scheme val="minor"/>
          </rPr>
          <t>Source: Azure Retail Prices API, 2026-10-19, meter 4062934b-a0aa-40df-a9fb-dcf8e4e7043e, https://prices.azure.com/api/retail/prices?%24filter=serviceName+eq+%27Application+Gateway%27+and+%28armRegionName+eq+%27eastus%27+or+armRegionName+eq+%27%27+or+armRegionName+eq+%27global%27%29&amp;currencyCode=%27USD%27&amp;api-version=2023-01-01-preview</t>
        </r>
      </text>
    </comment>
    <comment ref="I66" authorId="0" shapeId="0" xr:uid="{00000000-0006-0000-0500-00003F000000}">
      <text>
        <r>
          <rPr>
            <sz val="11"/>
            <color theme="1"/>
            <rFont val="Calibri"/>
            <family val="2"/>
            <scheme val="minor"/>
          </rPr>
          <t>Source: Azure Retail Prices API, 2026-10-19, meter 6e72c174-f258-4d94-899f-94beb69d135e, https://prices.azure.com/api/retail/prices?%24filter=serviceName+eq+%27Application+Gateway%27+and+%28armRegionName+eq+%27eastus%27+or+armRegionName+eq+%27%27+or+armRegionName+eq+%27global%27%29&amp;currencyCode=%27USD%27&amp;api-version=2023-01-01-preview</t>
        </r>
      </text>
    </comment>
    <comment ref="I67" authorId="0" shapeId="0" xr:uid="{00000000-0006-0000-0500-000040000000}">
      <text>
        <r>
          <rPr>
            <sz val="11"/>
            <color theme="1"/>
            <rFont val="Calibri"/>
            <family val="2"/>
            <scheme val="minor"/>
          </rPr>
          <t>Source: Azure Retail Prices API, 2026-10-19, meter 62d94a65-9300-48a6-8c15-0e70fc41eb44, https://prices.azure.com/api/retail/prices?%24filter=serviceName+eq+%27Event+Hubs%27+and+%28armRegionName+eq+%27eastus%27+or+armRegionName+eq+%27%27+or+armRegionName+eq+%27global%27%29&amp;currencyCode=%27USD%27&amp;api-version=2023-01-01-preview</t>
        </r>
      </text>
    </comment>
    <comment ref="I68" authorId="0" shapeId="0" xr:uid="{00000000-0006-0000-0500-000041000000}">
      <text>
        <r>
          <rPr>
            <sz val="11"/>
            <color theme="1"/>
            <rFont val="Calibri"/>
            <family val="2"/>
            <scheme val="minor"/>
          </rPr>
          <t>Source: Azure Retail Prices API, 2026-10-19, meter 177ee643-5434-4c04-ae11-9e01672ed87e, https://prices.azure.com/api/retail/prices?%24filter=serviceName+eq+%27Event+Hubs%27+and+%28armRegionName+eq+%27eastus%27+or+armRegionName+eq+%27%27+or+armRegionName+eq+%27global%27%29&amp;currencyCode=%27USD%27&amp;api-version=2023-01-01-preview</t>
        </r>
      </text>
    </comment>
    <comment ref="I69" authorId="0" shapeId="0" xr:uid="{00000000-0006-0000-0500-000042000000}">
      <text>
        <r>
          <rPr>
            <sz val="11"/>
            <color theme="1"/>
            <rFont val="Calibri"/>
            <family val="2"/>
            <scheme val="minor"/>
          </rPr>
          <t>Source: Azure Retail Prices API, 2026-10-19, meter d0a685ee-f093-4c5c-ba76-3ec342a75de7, https://prices.azure.com/api/retail/prices?%24filter=serviceName+eq+%27Event+Hubs%27+and+%28armRegionName+eq+%27eastus%27+or+armRegionName+eq+%27%27+or+armRegionName+eq+%27global%27%29&amp;currencyCode=%27USD%27&amp;api-version=2023-01-01-preview</t>
        </r>
      </text>
    </comment>
    <comment ref="I70" authorId="0" shapeId="0" xr:uid="{00000000-0006-0000-0500-000043000000}">
      <text>
        <r>
          <rPr>
            <sz val="11"/>
            <color theme="1"/>
            <rFont val="Calibri"/>
            <family val="2"/>
            <scheme val="minor"/>
          </rPr>
          <t>Source: Azure Retail Prices API, 2026-10-19, meter d207c4bb-d8a3-4f48-bc91-4b324a1399c2, https://prices.azure.com/api/retail/prices?%24filter=serviceName+eq+%27Event+Grid%27+and+%28armRegionName+eq+%27eastus%27+or+armRegionName+eq+%27%27+or+armRegionName+eq+%27global%27%29&amp;currencyCode=%27USD%27&amp;api-version=2023-01-01-preview</t>
        </r>
      </text>
    </comment>
    <comment ref="I71" authorId="0" shapeId="0" xr:uid="{00000000-0006-0000-0500-000044000000}">
      <text>
        <r>
          <rPr>
            <sz val="11"/>
            <color theme="1"/>
            <rFont val="Calibri"/>
            <family val="2"/>
            <scheme val="minor"/>
          </rPr>
          <t>Source: Azure Retail Prices API, 2026-10-19, meter 58112973-4292-4891-b7a2-3853e88dab34, https://prices.azure.com/api/retail/prices?%24filter=serviceName+eq+%27Stream+Analytics%27+and+%28armRegionName+eq+%27eastus%27+or+armRegionName+eq+%27%27+or+armRegionName+eq+%27global%27%29&amp;currencyCode=%27USD%27&amp;api-version=2023-01-01-preview</t>
        </r>
      </text>
    </comment>
    <comment ref="I72" authorId="0" shapeId="0" xr:uid="{00000000-0006-0000-0500-000045000000}">
      <text>
        <r>
          <rPr>
            <sz val="11"/>
            <color theme="1"/>
            <rFont val="Calibri"/>
            <family val="2"/>
            <scheme val="minor"/>
          </rPr>
          <t>Source: Azure Retail Prices API, 2026-10-19, meter 77f47eda-8bb3-5294-8fbf-f75791cd49d9, https://prices.azure.com/api/retail/prices?%24filter=serviceName+eq+%27Stream+Analytics%27+and+%28armRegionName+eq+%27eastus%27+or+armRegionName+eq+%27%27+or+armRegionName+eq+%27global%27%29&amp;currencyCode=%27USD%27&amp;api-version=2023-01-01-preview</t>
        </r>
      </text>
    </comment>
    <comment ref="I73" authorId="0" shapeId="0" xr:uid="{00000000-0006-0000-0500-000046000000}">
      <text>
        <r>
          <rPr>
            <sz val="11"/>
            <color theme="1"/>
            <rFont val="Calibri"/>
            <family val="2"/>
            <scheme val="minor"/>
          </rPr>
          <t>Source: Azure Retail Prices API, 2026-10-19, meter 2885a6b2-5013-4fa9-8f3b-fc3ead8d136d, https://prices.azure.com/api/retail/prices?%24filter=serviceName+eq+%27IoT+Hub%27+and+%28armRegionName+eq+%27eastus%27+or+armRegionName+eq+%27%27+or+armRegionName+eq+%27global%27%29&amp;currencyCode=%27USD%27&amp;api-version=2023-01-01-preview</t>
        </r>
      </text>
    </comment>
    <comment ref="I74" authorId="0" shapeId="0" xr:uid="{00000000-0006-0000-0500-000047000000}">
      <text>
        <r>
          <rPr>
            <sz val="11"/>
            <color theme="1"/>
            <rFont val="Calibri"/>
            <family val="2"/>
            <scheme val="minor"/>
          </rPr>
          <t>Source: Azure Retail Prices API, 2026-10-19, meter a36d229a-595c-44ad-a66c-1287be4bf433, https://prices.azure.com/api/retail/prices?%24filter=serviceName+eq+%27IoT+Hub%27+and+%28armRegionName+eq+%27eastus%27+or+armRegionName+eq+%27%27+or+armRegionName+eq+%27global%27%29&amp;currencyCode=%27USD%27&amp;api-version=2023-01-01-preview</t>
        </r>
      </text>
    </comment>
    <comment ref="I75" authorId="0" shapeId="0" xr:uid="{00000000-0006-0000-0500-000048000000}">
      <text>
        <r>
          <rPr>
            <sz val="11"/>
            <color theme="1"/>
            <rFont val="Calibri"/>
            <family val="2"/>
            <scheme val="minor"/>
          </rPr>
          <t>Source: Azure Retail Prices API, 2026-10-19, meter b42f9a44-d1d2-4792-bc98-fdaa614bdeac, https://prices.azure.com/api/retail/prices?%24filter=serviceName+eq+%27IoT+Hub%27+and+%28armRegionName+eq+%27eastus%27+or+armRegionName+eq+%27%27+or+armRegionName+eq+%27global%27%29&amp;currencyCode=%27USD%27&amp;api-version=2023-01-01-preview</t>
        </r>
      </text>
    </comment>
    <comment ref="I76" authorId="0" shapeId="0" xr:uid="{00000000-0006-0000-0500-000049000000}">
      <text>
        <r>
          <rPr>
            <sz val="11"/>
            <color theme="1"/>
            <rFont val="Calibri"/>
            <family val="2"/>
            <scheme val="minor"/>
          </rPr>
          <t>Source: Azure Retail Prices API, 2026-10-19, meter 9d6f5dbf-90a1-46bc-85b7-e9c3f92bae35, https://prices.azure.com/api/retail/prices?%24filter=serviceName+eq+%27Azure+Data+Factory+v2%27+and+%28armRegionName+eq+%27eastus%27+or+armRegionName+eq+%27%27+or+armRegionName+eq+%27global%27%29&amp;currencyCode=%27USD%27&amp;api-version=2023-01-01-preview</t>
        </r>
      </text>
    </comment>
    <comment ref="I77" authorId="0" shapeId="0" xr:uid="{00000000-0006-0000-0500-00004A000000}">
      <text>
        <r>
          <rPr>
            <sz val="11"/>
            <color theme="1"/>
            <rFont val="Calibri"/>
            <family val="2"/>
            <scheme val="minor"/>
          </rPr>
          <t>Source: Azure Retail Prices API, 2026-10-19, meter 04f2be54-5cfe-4ad7-97f3-0badfc1dc247, https://prices.azure.com/api/retail/prices?%24filter=serviceName+eq+%27Azure+Data+Factory+v2%27+and+%28armRegionName+eq+%27eastus%27+or+armRegionName+eq+%27%27+or+armRegionName+eq+%27global%27%29&amp;currencyCode=%27USD%27&amp;api-version=2023-01-01-preview</t>
        </r>
      </text>
    </comment>
    <comment ref="I78" authorId="0" shapeId="0" xr:uid="{00000000-0006-0000-0500-00004B000000}">
      <text>
        <r>
          <rPr>
            <sz val="11"/>
            <color theme="1"/>
            <rFont val="Calibri"/>
            <family val="2"/>
            <scheme val="minor"/>
          </rPr>
          <t>Source: Azure Retail Prices API, 2026-10-19, meter 8ee07b23-82ae-430e-a417-a050463ff4ee, https://prices.azure.com/api/retail/prices?%24filter=serviceName+eq+%27Azure+Databricks%27+and+%28armRegionName+eq+%27eastus%27+or+armRegionName+eq+%27%27+or+armRegionName+eq+%27global%27%29&amp;currencyCode=%27USD%27&amp;api-version=2023-01-01-preview</t>
        </r>
      </text>
    </comment>
    <comment ref="I79" authorId="0" shapeId="0" xr:uid="{00000000-0006-0000-0500-00004C000000}">
      <text>
        <r>
          <rPr>
            <sz val="11"/>
            <color theme="1"/>
            <rFont val="Calibri"/>
            <family val="2"/>
            <scheme val="minor"/>
          </rPr>
          <t>Source: Azure Retail Prices API, 2026-10-19, meter aad24629-5578-4bfb-b890-62e2779afe8a, https://prices.azure.com/api/retail/prices?%24filter=serviceName+eq+%27Azure+Databricks%27+and+%28armRegionName+eq+%27eastus%27+or+armRegionName+eq+%27%27+or+armRegionName+eq+%27global%27%29&amp;currencyCode=%27USD%27&amp;api-version=2023-01-01-preview</t>
        </r>
      </text>
    </comment>
    <comment ref="I80" authorId="0" shapeId="0" xr:uid="{00000000-0006-0000-0500-00004D000000}">
      <text>
        <r>
          <rPr>
            <sz val="11"/>
            <color theme="1"/>
            <rFont val="Calibri"/>
            <family val="2"/>
            <scheme val="minor"/>
          </rPr>
          <t>Source: Azure Retail Prices API, 2026-10-19, meter 36cc2454-47d7-517f-884f-be4d6b7efa55, https://prices.azure.com/api/retail/prices?%24filter=serviceName+eq+%27Virtual+Machines%27+and+%28armRegionName+eq+%27eastus%27+or+armRegionName+eq+%27%27+or+armRegionName+eq+%27global%27%29&amp;currencyCode=%27USD%27&amp;api-version=2023-01-01-preview</t>
        </r>
      </text>
    </comment>
    <comment ref="I81" authorId="0" shapeId="0" xr:uid="{00000000-0006-0000-0500-00004E000000}">
      <text>
        <r>
          <rPr>
            <sz val="11"/>
            <color theme="1"/>
            <rFont val="Calibri"/>
            <family val="2"/>
            <scheme val="minor"/>
          </rPr>
          <t>Source: Azure Retail Prices API, 2026-10-19, meter 36cc2454-47d7-517f-884f-be4d6b7efa55, https://prices.azure.com/api/retail/prices?%24filter=serviceName+eq+%27Virtual+Machines%27+and+%28armRegionName+eq+%27eastus%27+or+armRegionName+eq+%27%27+or+armRegionName+eq+%27global%27%29&amp;currencyCode=%27USD%27&amp;api-version=2023-01-01-preview</t>
        </r>
      </text>
    </comment>
    <comment ref="I82" authorId="0" shapeId="0" xr:uid="{00000000-0006-0000-0500-00004F000000}">
      <text>
        <r>
          <rPr>
            <sz val="11"/>
            <color theme="1"/>
            <rFont val="Calibri"/>
            <family val="2"/>
            <scheme val="minor"/>
          </rPr>
          <t>Source: Azure Retail Prices API, 2026-10-19, meter 36cc2454-47d7-517f-884f-be4d6b7efa55, https://prices.azure.com/api/retail/prices?%24filter=serviceName+eq+%27Virtual+Machines%27+and+%28armRegionName+eq+%27eastus%27+or+armRegionName+eq+%27%27+or+armRegionName+eq+%27global%27%29&amp;currencyCode=%27USD%27&amp;api-version=2023-01-01-preview</t>
        </r>
      </text>
    </comment>
    <comment ref="I83" authorId="0" shapeId="0" xr:uid="{00000000-0006-0000-0500-000050000000}">
      <text>
        <r>
          <rPr>
            <sz val="11"/>
            <color theme="1"/>
            <rFont val="Calibri"/>
            <family val="2"/>
            <scheme val="minor"/>
          </rPr>
          <t>Source: Azure Retail Prices API, 2026-10-19, meter db8c0962-f3f8-5b44-99aa-f3c7c1e668c8, https://prices.azure.com/api/retail/prices?%24filter=serviceName+eq+%27Virtual+Machines%27+and+%28armRegionName+eq+%27eastus%27+or+armRegionName+eq+%27%27+or+armRegionName+eq+%27global%27%29&amp;currencyCode=%27USD%27&amp;api-version=2023-01-01-preview</t>
        </r>
      </text>
    </comment>
    <comment ref="I84" authorId="0" shapeId="0" xr:uid="{00000000-0006-0000-0500-000051000000}">
      <text>
        <r>
          <rPr>
            <sz val="11"/>
            <color theme="1"/>
            <rFont val="Calibri"/>
            <family val="2"/>
            <scheme val="minor"/>
          </rPr>
          <t>Source: Azure Retail Prices API, 2026-10-19, meter db8c0962-f3f8-5b44-99aa-f3c7c1e668c8, https://prices.azure.com/api/retail/prices?%24filter=serviceName+eq+%27Virtual+Machines%27+and+%28armRegionName+eq+%27eastus%27+or+armRegionName+eq+%27%27+or+armRegionName+eq+%27global%27%29&amp;currencyCode=%27USD%27&amp;api-version=2023-01-01-preview</t>
        </r>
      </text>
    </comment>
    <comment ref="I85" authorId="0" shapeId="0" xr:uid="{00000000-0006-0000-0500-000052000000}">
      <text>
        <r>
          <rPr>
            <sz val="11"/>
            <color theme="1"/>
            <rFont val="Calibri"/>
            <family val="2"/>
            <scheme val="minor"/>
          </rPr>
          <t>Source: Azure Retail Prices API, 2026-10-19, meter db8c0962-f3f8-5b44-99aa-f3c7c1e668c8, https://prices.azure.com/api/retail/prices?%24filter=serviceName+eq+%27Virtual+Machines%27+and+%28armRegionName+eq+%27eastus%27+or+armRegionName+eq+%27%27+or+armRegionName+eq+%27global%27%29&amp;currencyCode=%27USD%27&amp;api-version=2023-01-01-preview</t>
        </r>
      </text>
    </comment>
    <comment ref="I86" authorId="0" shapeId="0" xr:uid="{00000000-0006-0000-0500-000053000000}">
      <text>
        <r>
          <rPr>
            <sz val="11"/>
            <color theme="1"/>
            <rFont val="Calibri"/>
            <family val="2"/>
            <scheme val="minor"/>
          </rPr>
          <t>Source: Azure Retail Prices API, 2026-10-19, meter 17a4cba9-d983-5344-a8ef-ac7c8e0d34af, https://prices.azure.com/api/retail/prices?%24filter=serviceName+eq+%27Virtual+Machines%27+and+%28armRegionName+eq+%27eastus%27+or+armRegionName+eq+%27%27+or+armRegionName+eq+%27global%27%29&amp;currencyCode=%27USD%27&amp;api-version=2023-01-01-preview</t>
        </r>
      </text>
    </comment>
    <comment ref="I87" authorId="0" shapeId="0" xr:uid="{00000000-0006-0000-0500-000054000000}">
      <text>
        <r>
          <rPr>
            <sz val="11"/>
            <color theme="1"/>
            <rFont val="Calibri"/>
            <family val="2"/>
            <scheme val="minor"/>
          </rPr>
          <t>Source: Azure Retail Prices API, 2026-10-19, meter 17a4cba9-d983-5344-a8ef-ac7c8e0d34af, https://prices.azure.com/api/retail/prices?%24filter=serviceName+eq+%27Virtual+Machines%27+and+%28armRegionName+eq+%27eastus%27+or+armRegionName+eq+%27%27+or+armRegionName+eq+%27global%27%29&amp;currencyCode=%27USD%27&amp;api-version=2023-01-01-preview</t>
        </r>
      </text>
    </comment>
    <comment ref="I88" authorId="0" shapeId="0" xr:uid="{00000000-0006-0000-0500-000055000000}">
      <text>
        <r>
          <rPr>
            <sz val="11"/>
            <color theme="1"/>
            <rFont val="Calibri"/>
            <family val="2"/>
            <scheme val="minor"/>
          </rPr>
          <t>Source: Azure Retail Prices API, 2026-10-19, meter 17a4cba9-d983-5344-a8ef-ac7c8e0d34af, https://prices.azure.com/api/retail/prices?%24filter=serviceName+eq+%27Virtual+Machines%27+and+%28armRegionName+eq+%27eastus%27+or+armRegionName+eq+%27%27+or+armRegionName+eq+%27global%27%29&amp;currencyCode=%27USD%27&amp;api-version=2023-01-01-preview</t>
        </r>
      </text>
    </comment>
    <comment ref="I89" authorId="0" shapeId="0" xr:uid="{00000000-0006-0000-0500-000056000000}">
      <text>
        <r>
          <rPr>
            <sz val="11"/>
            <color theme="1"/>
            <rFont val="Calibri"/>
            <family val="2"/>
            <scheme val="minor"/>
          </rPr>
          <t>Source: Azure Retail Prices API, 2026-10-19, meter a149966f-73b4-4e1d-b335-d2a572b1e6bd, https://prices.azure.com/api/retail/prices?%24filter=serviceName+eq+%27SQL+Database%27+and+%28armRegionName+eq+%27eastus%27+or+armRegionName+eq+%27%27+or+armRegionName+eq+%27global%27%29&amp;currencyCode=%27USD%27&amp;api-version=2023-01-01-preview</t>
        </r>
      </text>
    </comment>
    <comment ref="I90" authorId="0" shapeId="0" xr:uid="{00000000-0006-0000-0500-000057000000}">
      <text>
        <r>
          <rPr>
            <sz val="11"/>
            <color theme="1"/>
            <rFont val="Calibri"/>
            <family val="2"/>
            <scheme val="minor"/>
          </rPr>
          <t>Source: Azure Retail Prices API, 2026-10-19, meter 54c6bbf3-322b-406d-8411-101bc4b9443a, https://prices.azure.com/api/retail/prices?%24filter=serviceName+eq+%27SQL+Database%27+and+%28armRegionName+eq+%27eastus%27+or+armRegionName+eq+%27%27+or+armRegionName+eq+%27global%27%29&amp;currencyCode=%27USD%27&amp;api-version=2023-01-01-preview</t>
        </r>
      </text>
    </comment>
    <comment ref="I91" authorId="0" shapeId="0" xr:uid="{00000000-0006-0000-0500-000058000000}">
      <text>
        <r>
          <rPr>
            <sz val="11"/>
            <color theme="1"/>
            <rFont val="Calibri"/>
            <family val="2"/>
            <scheme val="minor"/>
          </rPr>
          <t>Source: Azure Retail Prices API, 2026-10-19, meter f303a21a-05f1-4563-b2ad-7523eebc4058, https://prices.azure.com/api/retail/prices?%24filter=serviceName+eq+%27SQL+Database%27+and+%28armRegionName+eq+%27eastus%27+or+armRegionName+eq+%27%27+or+armRegionName+eq+%27global%27%29&amp;currencyCode=%27USD%27&amp;api-version=2023-01-01-preview</t>
        </r>
      </text>
    </comment>
    <comment ref="I92" authorId="0" shapeId="0" xr:uid="{00000000-0006-0000-0500-000059000000}">
      <text>
        <r>
          <rPr>
            <sz val="11"/>
            <color theme="1"/>
            <rFont val="Calibri"/>
            <family val="2"/>
            <scheme val="minor"/>
          </rPr>
          <t>Source: Azure Retail Prices API, 2026-10-19, meter 3a627b99-de25-47fd-bd48-72dac0999188, https://prices.azure.com/api/retail/prices?%24filter=serviceName+eq+%27SQL+Managed+Instance%27+and+%28armRegionName+eq+%27eastus%27+or+armRegionName+eq+%27%27+or+armRegionName+eq+%27global%27%29&amp;currencyCode=%27USD%27&amp;api-version=2023-01-01-preview</t>
        </r>
      </text>
    </comment>
    <comment ref="I93" authorId="0" shapeId="0" xr:uid="{00000000-0006-0000-0500-00005A000000}">
      <text>
        <r>
          <rPr>
            <sz val="11"/>
            <color theme="1"/>
            <rFont val="Calibri"/>
            <family val="2"/>
            <scheme val="minor"/>
          </rPr>
          <t>Source: Azure Retail Prices API, 2026-10-19, meter 3a627b99-de25-47fd-bd48-72dac0999188, https://prices.azure.com/api/retail/prices?%24filter=serviceName+eq+%27SQL+Managed+Instance%27+and+%28armRegionName+eq+%27eastus%27+or+armRegionName+eq+%27%27+or+armRegionName+eq+%27global%27%29&amp;currencyCode=%27USD%27&amp;api-version=2023-01-01-preview</t>
        </r>
      </text>
    </comment>
    <comment ref="I94" authorId="0" shapeId="0" xr:uid="{00000000-0006-0000-0500-00005B000000}">
      <text>
        <r>
          <rPr>
            <sz val="11"/>
            <color theme="1"/>
            <rFont val="Calibri"/>
            <family val="2"/>
            <scheme val="minor"/>
          </rPr>
          <t>Source: Azure Retail Prices API, 2026-10-19, meter 3a627b99-de25-47fd-bd48-72dac0999188, https://prices.azure.com/api/retail/prices?%24filter=serviceName+eq+%27SQL+Managed+Instance%27+and+%28armRegionName+eq+%27eastus%27+or+armRegionName+eq+%27%27+or+armRegionName+eq+%27global%27%29&amp;currencyCode=%27USD%27&amp;api-version=2023-01-01-preview</t>
        </r>
      </text>
    </comment>
    <comment ref="I95" authorId="0" shapeId="0" xr:uid="{00000000-0006-0000-0500-00005C000000}">
      <text>
        <r>
          <rPr>
            <sz val="11"/>
            <color theme="1"/>
            <rFont val="Calibri"/>
            <family val="2"/>
            <scheme val="minor"/>
          </rPr>
          <t>Source: Azure Retail Prices API, 2026-10-19, meter 5de28048-3f13-5d69-95ff-5e3287a1dba1, https://prices.azure.com/api/retail/prices?%24filter=serviceName+eq+%27Azure+Database+for+PostgreSQL%27+and+%28armRegionName+eq+%27eastus%27+or+armRegionName+eq+%27%27+or+armRegionName+eq+%27global%27%29&amp;currencyCode=%27USD%27&amp;api-version=2023-01-01-preview</t>
        </r>
      </text>
    </comment>
    <comment ref="I96" authorId="0" shapeId="0" xr:uid="{00000000-0006-0000-0500-00005D000000}">
      <text>
        <r>
          <rPr>
            <sz val="11"/>
            <color theme="1"/>
            <rFont val="Calibri"/>
            <family val="2"/>
            <scheme val="minor"/>
          </rPr>
          <t>Source: Azure Retail Prices API, 2026-10-19, meter 5de28048-3f13-5d69-95ff-5e3287a1dba1, https://prices.azure.com/api/retail/prices?%24filter=serviceName+eq+%27Azure+Database+for+PostgreSQL%27+and+%28armRegionName+eq+%27eastus%27+or+armRegionName+eq+%27%27+or+armRegionName+eq+%27global%27%29&amp;currencyCode=%27USD%27&amp;api-version=2023-01-01-preview</t>
        </r>
      </text>
    </comment>
    <comment ref="I97" authorId="0" shapeId="0" xr:uid="{00000000-0006-0000-0500-00005E000000}">
      <text>
        <r>
          <rPr>
            <sz val="11"/>
            <color theme="1"/>
            <rFont val="Calibri"/>
            <family val="2"/>
            <scheme val="minor"/>
          </rPr>
          <t>Source: Azure Retail Prices API, 2026-10-19, meter 5de28048-3f13-5d69-95ff-5e3287a1dba1, https://prices.azure.com/api/retail/prices?%24filter=serviceName+eq+%27Azure+Database+for+PostgreSQL%27+and+%28armRegionName+eq+%27eastus%27+or+armRegionName+eq+%27%27+or+armRegionName+eq+%27global%27%29&amp;currencyCode=%27USD%27&amp;api-version=2023-01-01-preview</t>
        </r>
      </text>
    </comment>
    <comment ref="I98" authorId="0" shapeId="0" xr:uid="{00000000-0006-0000-0500-00005F000000}">
      <text>
        <r>
          <rPr>
            <sz val="11"/>
            <color theme="1"/>
            <rFont val="Calibri"/>
            <family val="2"/>
            <scheme val="minor"/>
          </rPr>
          <t>Source: Azure Retail Prices API, 2026-10-19, meter 4afef323-21b3-5602-a359-2ba3cf898f95, https://prices.azure.com/api/retail/prices?%24filter=serviceName+eq+%27Azure+Database+for+MySQL%27+and+%28armRegionName+eq+%27eastus%27+or+armRegionName+eq+%27%27+or+armRegionName+eq+%27global%27%29&amp;currencyCode=%27USD%27&amp;api-version=2023-01-01-preview</t>
        </r>
      </text>
    </comment>
    <comment ref="I99" authorId="0" shapeId="0" xr:uid="{00000000-0006-0000-0500-000060000000}">
      <text>
        <r>
          <rPr>
            <sz val="11"/>
            <color theme="1"/>
            <rFont val="Calibri"/>
            <family val="2"/>
            <scheme val="minor"/>
          </rPr>
          <t>Source: Azure Retail Prices API, 2026-10-19, meter 4afef323-21b3-5602-a359-2ba3cf898f95, https://prices.azure.com/api/retail/prices?%24filter=serviceName+eq+%27Azure+Database+for+MySQL%27+and+%28armRegionName+eq+%27eastus%27+or+armRegionName+eq+%27%27+or+armRegionName+eq+%27global%27%29&amp;currencyCode=%27USD%27&amp;api-version=2023-01-01-preview</t>
        </r>
      </text>
    </comment>
    <comment ref="I100" authorId="0" shapeId="0" xr:uid="{00000000-0006-0000-0500-000061000000}">
      <text>
        <r>
          <rPr>
            <sz val="11"/>
            <color theme="1"/>
            <rFont val="Calibri"/>
            <family val="2"/>
            <scheme val="minor"/>
          </rPr>
          <t>Source: Azure Retail Prices API, 2026-10-19, meter 4afef323-21b3-5602-a359-2ba3cf898f95, https://prices.azure.com/api/retail/prices?%24filter=serviceName+eq+%27Azure+Database+for+MySQL%27+and+%28armRegionName+eq+%27eastus%27+or+armRegionName+eq+%27%27+or+armRegionName+eq+%27global%27%29&amp;currencyCode=%27USD%27&amp;api-version=2023-01-01-preview</t>
        </r>
      </text>
    </comment>
    <comment ref="I101" authorId="0" shapeId="0" xr:uid="{00000000-0006-0000-0500-000062000000}">
      <text>
        <r>
          <rPr>
            <sz val="11"/>
            <color theme="1"/>
            <rFont val="Calibri"/>
            <family val="2"/>
            <scheme val="minor"/>
          </rPr>
          <t>Source: Azure Retail Prices API, 2026-10-19, meter 05116300-a5d3-5c8f-a80e-bc6bf8109556, https://prices.azure.com/api/retail/prices?%24filter=serviceName+eq+%27Azure+Database+for+PostgreSQL%27+and+%28armRegionName+eq+%27eastus%27+or+armRegionName+eq+%27%27+or+armRegionName+eq+%27global%27%29&amp;currencyCode=%27USD%27&amp;api-version=2023-01-01-preview</t>
        </r>
      </text>
    </comment>
    <comment ref="I102" authorId="0" shapeId="0" xr:uid="{00000000-0006-0000-0500-000063000000}">
      <text>
        <r>
          <rPr>
            <sz val="11"/>
            <color theme="1"/>
            <rFont val="Calibri"/>
            <family val="2"/>
            <scheme val="minor"/>
          </rPr>
          <t>Source: Azure Retail Prices API, 2026-10-19, meter 72be597c-31cf-528f-bede-85d568c7ef67, https://prices.azure.com/api/retail/prices?%24filter=serviceName+eq+%27Azure+Database+for+MySQL%27+and+%28armRegionName+eq+%27eastus%27+or+armRegionName+eq+%27%27+or+armRegionName+eq+%27global%27%29&amp;currencyCode=%27USD%27&amp;api-version=2023-01-01-preview</t>
        </r>
      </text>
    </comment>
    <comment ref="I103" authorId="0" shapeId="0" xr:uid="{00000000-0006-0000-0500-000064000000}">
      <text>
        <r>
          <rPr>
            <sz val="11"/>
            <color theme="1"/>
            <rFont val="Calibri"/>
            <family val="2"/>
            <scheme val="minor"/>
          </rPr>
          <t>Source: Azure Retail Prices API, 2026-10-19, meter 949523d1-a8c2-47c5-b324-1d66cc3964ce, https://prices.azure.com/api/retail/prices?%24filter=serviceName+eq+%27SQL+Managed+Instance%27+and+%28armRegionName+eq+%27eastus%27+or+armRegionName+eq+%27%27+or+armRegionName+eq+%27global%27%29&amp;currencyCode=%27USD%27&amp;api-version=2023-01-01-preview</t>
        </r>
      </text>
    </comment>
    <comment ref="I104" authorId="0" shapeId="0" xr:uid="{00000000-0006-0000-0500-000065000000}">
      <text>
        <r>
          <rPr>
            <sz val="11"/>
            <color theme="1"/>
            <rFont val="Calibri"/>
            <family val="2"/>
            <scheme val="minor"/>
          </rPr>
          <t>Source: Azure Retail Prices API, 2026-10-19, meter 65d4ded2-41ae-43a8-bb68-3c200e1ba864, https://prices.azure.com/api/retail/prices?%24filter=serviceName+eq+%27Azure+Cosmos+DB%27+and+%28armRegionName+eq+%27eastus%27+or+armRegionName+eq+%27%27+or+armRegionName+eq+%27global%27%29&amp;currencyCode=%27USD%27&amp;api-version=2023-01-01-preview</t>
        </r>
      </text>
    </comment>
    <comment ref="I105" authorId="0" shapeId="0" xr:uid="{00000000-0006-0000-0500-000066000000}">
      <text>
        <r>
          <rPr>
            <sz val="11"/>
            <color theme="1"/>
            <rFont val="Calibri"/>
            <family val="2"/>
            <scheme val="minor"/>
          </rPr>
          <t>Source: Azure Retail Prices API, 2026-10-19, meter c7107dc5-43b9-4d42-9ba8-161345a976a3, https://prices.azure.com/api/retail/prices?%24filter=serviceName+eq+%27Redis+Cache%27+and+%28armRegionName+eq+%27eastus%27+or+armRegionName+eq+%27%27+or+armRegionName+eq+%27global%27%29&amp;currencyCode=%27USD%27&amp;api-version=2023-01-01-preview</t>
        </r>
      </text>
    </comment>
    <comment ref="I106" authorId="0" shapeId="0" xr:uid="{00000000-0006-0000-0500-000067000000}">
      <text>
        <r>
          <rPr>
            <sz val="11"/>
            <color theme="1"/>
            <rFont val="Calibri"/>
            <family val="2"/>
            <scheme val="minor"/>
          </rPr>
          <t>Source: Azure Retail Prices API, 2026-10-19, meter 37c8dbd7-412b-4892-a31a-915b96a66885, https://prices.azure.com/api/retail/prices?%24filter=serviceName+eq+%27Redis+Cache%27+and+%28armRegionName+eq+%27eastus%27+or+armRegionName+eq+%27%27+or+armRegionName+eq+%27global%27%29&amp;currencyCode=%27USD%27&amp;api-version=2023-01-01-preview</t>
        </r>
      </text>
    </comment>
    <comment ref="I107" authorId="0" shapeId="0" xr:uid="{00000000-0006-0000-0500-000068000000}">
      <text>
        <r>
          <rPr>
            <sz val="11"/>
            <color theme="1"/>
            <rFont val="Calibri"/>
            <family val="2"/>
            <scheme val="minor"/>
          </rPr>
          <t>Source: Azure Retail Prices API, 2026-10-19, meter 31e14497-95e2-5af1-9ff4-346342d03e28, https://prices.azure.com/api/retail/prices?%24filter=serviceName+eq+%27Microsoft+Purview%27+and+%28armRegionName+eq+%27eastus%27+or+armRegionName+eq+%27%27+or+armRegionName+eq+%27global%27%29&amp;currencyCode=%27USD%27&amp;api-version=2023-01-01-preview</t>
        </r>
      </text>
    </comment>
    <comment ref="I108" authorId="0" shapeId="0" xr:uid="{00000000-0006-0000-0500-000069000000}">
      <text>
        <r>
          <rPr>
            <sz val="11"/>
            <color theme="1"/>
            <rFont val="Calibri"/>
            <family val="2"/>
            <scheme val="minor"/>
          </rPr>
          <t>Source: Azure Retail Prices API, 2026-10-19, meter 0b068e02-e364-5fc1-830c-6524db51407a, https://prices.azure.com/api/retail/prices?%24filter=serviceName+eq+%27Microsoft+Purview%27+and+%28armRegionName+eq+%27eastus%27+or+armRegionName+eq+%27%27+or+armRegionName+eq+%27global%27%29&amp;currencyCode=%27USD%27&amp;api-version=2023-01-01-preview</t>
        </r>
      </text>
    </comment>
    <comment ref="I109" authorId="0" shapeId="0" xr:uid="{00000000-0006-0000-0500-00006A000000}">
      <text>
        <r>
          <rPr>
            <sz val="11"/>
            <color theme="1"/>
            <rFont val="Calibri"/>
            <family val="2"/>
            <scheme val="minor"/>
          </rPr>
          <t>Source: Azure Retail Prices API, 2026-10-19, meter bd41dacc-1a62-5c33-9619-090fc799c91b, https://prices.azure.com/api/retail/prices?%24filter=%28contains%28productName%2C%27Private+Link%27%29+or+contains%28productName%2C%27DDoS%27%29+or+contains%28productName%2C%27Load+Testing%27%29+or+contains%28productName%2C%27Video+Indexer%27%29%29+and+%28armRegionName+eq+%27eastus%27+or+armRegionName+eq+%27%27+or+armRegionName+eq+%27global%27%29&amp;currencyCode=%27USD%27</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900-000001000000}">
      <text>
        <r>
          <rPr>
            <sz val="11"/>
            <color theme="1"/>
            <rFont val="Calibri"/>
            <family val="2"/>
            <scheme val="minor"/>
          </rPr>
          <t>Source: User-editable planning assumption, 2026-10-19; not stated in YAML. Validate with workload sizing.</t>
        </r>
      </text>
    </comment>
    <comment ref="H6" authorId="0" shapeId="0" xr:uid="{00000000-0006-0000-0900-000002000000}">
      <text>
        <r>
          <rPr>
            <sz val="11"/>
            <color theme="1"/>
            <rFont val="Calibri"/>
            <family val="2"/>
            <scheme val="minor"/>
          </rPr>
          <t>Source: User-editable planning assumption, 2026-10-19; not stated in YAML. Validate with workload sizing.</t>
        </r>
      </text>
    </comment>
    <comment ref="I6" authorId="0" shapeId="0" xr:uid="{00000000-0006-0000-0900-000003000000}">
      <text>
        <r>
          <rPr>
            <sz val="11"/>
            <color theme="1"/>
            <rFont val="Calibri"/>
            <family val="2"/>
            <scheme val="minor"/>
          </rPr>
          <t>Source: User-editable planning assumption, 2026-10-19; not stated in YAML. Validate with workload sizing.</t>
        </r>
      </text>
    </comment>
    <comment ref="G7" authorId="0" shapeId="0" xr:uid="{00000000-0006-0000-0900-000004000000}">
      <text>
        <r>
          <rPr>
            <sz val="11"/>
            <color theme="1"/>
            <rFont val="Calibri"/>
            <family val="2"/>
            <scheme val="minor"/>
          </rPr>
          <t>Source: User-editable planning assumption, 2026-10-19; not stated in YAML. Validate with workload sizing.</t>
        </r>
      </text>
    </comment>
    <comment ref="H7" authorId="0" shapeId="0" xr:uid="{00000000-0006-0000-0900-000005000000}">
      <text>
        <r>
          <rPr>
            <sz val="11"/>
            <color theme="1"/>
            <rFont val="Calibri"/>
            <family val="2"/>
            <scheme val="minor"/>
          </rPr>
          <t>Source: User-editable planning assumption, 2026-10-19; not stated in YAML. Validate with workload sizing.</t>
        </r>
      </text>
    </comment>
    <comment ref="I7" authorId="0" shapeId="0" xr:uid="{00000000-0006-0000-0900-000006000000}">
      <text>
        <r>
          <rPr>
            <sz val="11"/>
            <color theme="1"/>
            <rFont val="Calibri"/>
            <family val="2"/>
            <scheme val="minor"/>
          </rPr>
          <t>Source: User-editable planning assumption, 2026-10-19; not stated in YAML. Validate with workload sizing.</t>
        </r>
      </text>
    </comment>
    <comment ref="G8" authorId="0" shapeId="0" xr:uid="{00000000-0006-0000-0900-000007000000}">
      <text>
        <r>
          <rPr>
            <sz val="11"/>
            <color theme="1"/>
            <rFont val="Calibri"/>
            <family val="2"/>
            <scheme val="minor"/>
          </rPr>
          <t>Source: User-editable planning assumption, 2026-10-19; not stated in YAML. Validate with workload sizing.</t>
        </r>
      </text>
    </comment>
    <comment ref="H8" authorId="0" shapeId="0" xr:uid="{00000000-0006-0000-0900-000008000000}">
      <text>
        <r>
          <rPr>
            <sz val="11"/>
            <color theme="1"/>
            <rFont val="Calibri"/>
            <family val="2"/>
            <scheme val="minor"/>
          </rPr>
          <t>Source: User-editable planning assumption, 2026-10-19; not stated in YAML. Validate with workload sizing.</t>
        </r>
      </text>
    </comment>
    <comment ref="I8" authorId="0" shapeId="0" xr:uid="{00000000-0006-0000-0900-000009000000}">
      <text>
        <r>
          <rPr>
            <sz val="11"/>
            <color theme="1"/>
            <rFont val="Calibri"/>
            <family val="2"/>
            <scheme val="minor"/>
          </rPr>
          <t>Source: User-editable planning assumption, 2026-10-19; not stated in YAML. Validate with workload sizing.</t>
        </r>
      </text>
    </comment>
    <comment ref="G9" authorId="0" shapeId="0" xr:uid="{00000000-0006-0000-0900-00000A000000}">
      <text>
        <r>
          <rPr>
            <sz val="11"/>
            <color theme="1"/>
            <rFont val="Calibri"/>
            <family val="2"/>
            <scheme val="minor"/>
          </rPr>
          <t>Source: User-editable planning assumption, 2026-10-19; not stated in YAML. Validate with workload sizing.</t>
        </r>
      </text>
    </comment>
    <comment ref="H9" authorId="0" shapeId="0" xr:uid="{00000000-0006-0000-0900-00000B000000}">
      <text>
        <r>
          <rPr>
            <sz val="11"/>
            <color theme="1"/>
            <rFont val="Calibri"/>
            <family val="2"/>
            <scheme val="minor"/>
          </rPr>
          <t>Source: User-editable planning assumption, 2026-10-19; not stated in YAML. Validate with workload sizing.</t>
        </r>
      </text>
    </comment>
    <comment ref="I9" authorId="0" shapeId="0" xr:uid="{00000000-0006-0000-0900-00000C000000}">
      <text>
        <r>
          <rPr>
            <sz val="11"/>
            <color theme="1"/>
            <rFont val="Calibri"/>
            <family val="2"/>
            <scheme val="minor"/>
          </rPr>
          <t>Source: User-editable planning assumption, 2026-10-19; not stated in YAML. Validate with workload sizing.</t>
        </r>
      </text>
    </comment>
    <comment ref="G10" authorId="0" shapeId="0" xr:uid="{00000000-0006-0000-0900-00000D000000}">
      <text>
        <r>
          <rPr>
            <sz val="11"/>
            <color theme="1"/>
            <rFont val="Calibri"/>
            <family val="2"/>
            <scheme val="minor"/>
          </rPr>
          <t>Source: User-editable planning assumption, 2026-10-19; not stated in YAML. Validate with workload sizing.</t>
        </r>
      </text>
    </comment>
    <comment ref="H10" authorId="0" shapeId="0" xr:uid="{00000000-0006-0000-0900-00000E000000}">
      <text>
        <r>
          <rPr>
            <sz val="11"/>
            <color theme="1"/>
            <rFont val="Calibri"/>
            <family val="2"/>
            <scheme val="minor"/>
          </rPr>
          <t>Source: User-editable planning assumption, 2026-10-19; not stated in YAML. Validate with workload sizing.</t>
        </r>
      </text>
    </comment>
    <comment ref="I10" authorId="0" shapeId="0" xr:uid="{00000000-0006-0000-0900-00000F000000}">
      <text>
        <r>
          <rPr>
            <sz val="11"/>
            <color theme="1"/>
            <rFont val="Calibri"/>
            <family val="2"/>
            <scheme val="minor"/>
          </rPr>
          <t>Source: User-editable planning assumption, 2026-10-19; not stated in YAML. Validate with workload sizing.</t>
        </r>
      </text>
    </comment>
    <comment ref="G11" authorId="0" shapeId="0" xr:uid="{00000000-0006-0000-0900-000010000000}">
      <text>
        <r>
          <rPr>
            <sz val="11"/>
            <color theme="1"/>
            <rFont val="Calibri"/>
            <family val="2"/>
            <scheme val="minor"/>
          </rPr>
          <t>Source: User-editable planning assumption, 2026-10-19; not stated in YAML. Validate with workload sizing.</t>
        </r>
      </text>
    </comment>
    <comment ref="H11" authorId="0" shapeId="0" xr:uid="{00000000-0006-0000-0900-000011000000}">
      <text>
        <r>
          <rPr>
            <sz val="11"/>
            <color theme="1"/>
            <rFont val="Calibri"/>
            <family val="2"/>
            <scheme val="minor"/>
          </rPr>
          <t>Source: User-editable planning assumption, 2026-10-19; not stated in YAML. Validate with workload sizing.</t>
        </r>
      </text>
    </comment>
    <comment ref="I11" authorId="0" shapeId="0" xr:uid="{00000000-0006-0000-0900-000012000000}">
      <text>
        <r>
          <rPr>
            <sz val="11"/>
            <color theme="1"/>
            <rFont val="Calibri"/>
            <family val="2"/>
            <scheme val="minor"/>
          </rPr>
          <t>Source: User-editable planning assumption, 2026-10-19; not stated in YAML. Validate with workload sizing.</t>
        </r>
      </text>
    </comment>
    <comment ref="G12" authorId="0" shapeId="0" xr:uid="{00000000-0006-0000-0900-000013000000}">
      <text>
        <r>
          <rPr>
            <sz val="11"/>
            <color theme="1"/>
            <rFont val="Calibri"/>
            <family val="2"/>
            <scheme val="minor"/>
          </rPr>
          <t>Source: User-editable planning assumption, 2026-10-19; not stated in YAML. Validate with workload sizing.</t>
        </r>
      </text>
    </comment>
    <comment ref="H12" authorId="0" shapeId="0" xr:uid="{00000000-0006-0000-0900-000014000000}">
      <text>
        <r>
          <rPr>
            <sz val="11"/>
            <color theme="1"/>
            <rFont val="Calibri"/>
            <family val="2"/>
            <scheme val="minor"/>
          </rPr>
          <t>Source: User-editable planning assumption, 2026-10-19; not stated in YAML. Validate with workload sizing.</t>
        </r>
      </text>
    </comment>
    <comment ref="I12" authorId="0" shapeId="0" xr:uid="{00000000-0006-0000-0900-000015000000}">
      <text>
        <r>
          <rPr>
            <sz val="11"/>
            <color theme="1"/>
            <rFont val="Calibri"/>
            <family val="2"/>
            <scheme val="minor"/>
          </rPr>
          <t>Source: User-editable planning assumption, 2026-10-19; not stated in YAML. Validate with workload sizing.</t>
        </r>
      </text>
    </comment>
    <comment ref="G13" authorId="0" shapeId="0" xr:uid="{00000000-0006-0000-0900-000016000000}">
      <text>
        <r>
          <rPr>
            <sz val="11"/>
            <color theme="1"/>
            <rFont val="Calibri"/>
            <family val="2"/>
            <scheme val="minor"/>
          </rPr>
          <t>Source: User-editable planning assumption, 2026-10-19; not stated in YAML. Validate with workload sizing.</t>
        </r>
      </text>
    </comment>
    <comment ref="H13" authorId="0" shapeId="0" xr:uid="{00000000-0006-0000-0900-000017000000}">
      <text>
        <r>
          <rPr>
            <sz val="11"/>
            <color theme="1"/>
            <rFont val="Calibri"/>
            <family val="2"/>
            <scheme val="minor"/>
          </rPr>
          <t>Source: User-editable planning assumption, 2026-10-19; not stated in YAML. Validate with workload sizing.</t>
        </r>
      </text>
    </comment>
    <comment ref="I13" authorId="0" shapeId="0" xr:uid="{00000000-0006-0000-0900-000018000000}">
      <text>
        <r>
          <rPr>
            <sz val="11"/>
            <color theme="1"/>
            <rFont val="Calibri"/>
            <family val="2"/>
            <scheme val="minor"/>
          </rPr>
          <t>Source: User-editable planning assumption, 2026-10-19; not stated in YAML. Validate with workload sizing.</t>
        </r>
      </text>
    </comment>
    <comment ref="G14" authorId="0" shapeId="0" xr:uid="{00000000-0006-0000-0900-000019000000}">
      <text>
        <r>
          <rPr>
            <sz val="11"/>
            <color theme="1"/>
            <rFont val="Calibri"/>
            <family val="2"/>
            <scheme val="minor"/>
          </rPr>
          <t>Source: User-editable planning assumption, 2026-10-19; not stated in YAML. Validate with workload sizing.</t>
        </r>
      </text>
    </comment>
    <comment ref="H14" authorId="0" shapeId="0" xr:uid="{00000000-0006-0000-0900-00001A000000}">
      <text>
        <r>
          <rPr>
            <sz val="11"/>
            <color theme="1"/>
            <rFont val="Calibri"/>
            <family val="2"/>
            <scheme val="minor"/>
          </rPr>
          <t>Source: User-editable planning assumption, 2026-10-19; not stated in YAML. Validate with workload sizing.</t>
        </r>
      </text>
    </comment>
    <comment ref="I14" authorId="0" shapeId="0" xr:uid="{00000000-0006-0000-0900-00001B000000}">
      <text>
        <r>
          <rPr>
            <sz val="11"/>
            <color theme="1"/>
            <rFont val="Calibri"/>
            <family val="2"/>
            <scheme val="minor"/>
          </rPr>
          <t>Source: User-editable planning assumption, 2026-10-19; not stated in YAML. Validate with workload sizing.</t>
        </r>
      </text>
    </comment>
    <comment ref="G15" authorId="0" shapeId="0" xr:uid="{00000000-0006-0000-0900-00001C000000}">
      <text>
        <r>
          <rPr>
            <sz val="11"/>
            <color theme="1"/>
            <rFont val="Calibri"/>
            <family val="2"/>
            <scheme val="minor"/>
          </rPr>
          <t>Source: User-editable planning assumption, 2026-10-19; not stated in YAML. Validate with workload sizing.</t>
        </r>
      </text>
    </comment>
    <comment ref="H15" authorId="0" shapeId="0" xr:uid="{00000000-0006-0000-0900-00001D000000}">
      <text>
        <r>
          <rPr>
            <sz val="11"/>
            <color theme="1"/>
            <rFont val="Calibri"/>
            <family val="2"/>
            <scheme val="minor"/>
          </rPr>
          <t>Source: User-editable planning assumption, 2026-10-19; not stated in YAML. Validate with workload sizing.</t>
        </r>
      </text>
    </comment>
    <comment ref="I15" authorId="0" shapeId="0" xr:uid="{00000000-0006-0000-0900-00001E000000}">
      <text>
        <r>
          <rPr>
            <sz val="11"/>
            <color theme="1"/>
            <rFont val="Calibri"/>
            <family val="2"/>
            <scheme val="minor"/>
          </rPr>
          <t>Source: User-editable planning assumption, 2026-10-19; not stated in YAML. Validate with workload sizing.</t>
        </r>
      </text>
    </comment>
    <comment ref="G16" authorId="0" shapeId="0" xr:uid="{00000000-0006-0000-0900-00001F000000}">
      <text>
        <r>
          <rPr>
            <sz val="11"/>
            <color theme="1"/>
            <rFont val="Calibri"/>
            <family val="2"/>
            <scheme val="minor"/>
          </rPr>
          <t>Source: User-editable planning assumption, 2026-10-19; not stated in YAML. Validate with workload sizing.</t>
        </r>
      </text>
    </comment>
    <comment ref="H16" authorId="0" shapeId="0" xr:uid="{00000000-0006-0000-0900-000020000000}">
      <text>
        <r>
          <rPr>
            <sz val="11"/>
            <color theme="1"/>
            <rFont val="Calibri"/>
            <family val="2"/>
            <scheme val="minor"/>
          </rPr>
          <t>Source: User-editable planning assumption, 2026-10-19; not stated in YAML. Validate with workload sizing.</t>
        </r>
      </text>
    </comment>
    <comment ref="I16" authorId="0" shapeId="0" xr:uid="{00000000-0006-0000-0900-000021000000}">
      <text>
        <r>
          <rPr>
            <sz val="11"/>
            <color theme="1"/>
            <rFont val="Calibri"/>
            <family val="2"/>
            <scheme val="minor"/>
          </rPr>
          <t>Source: User-editable planning assumption, 2026-10-19; not stated in YAML. Validate with workload sizing.</t>
        </r>
      </text>
    </comment>
    <comment ref="G17" authorId="0" shapeId="0" xr:uid="{00000000-0006-0000-0900-000022000000}">
      <text>
        <r>
          <rPr>
            <sz val="11"/>
            <color theme="1"/>
            <rFont val="Calibri"/>
            <family val="2"/>
            <scheme val="minor"/>
          </rPr>
          <t>Source: User-editable planning assumption, 2026-10-19; not stated in YAML. Validate with workload sizing.</t>
        </r>
      </text>
    </comment>
    <comment ref="H17" authorId="0" shapeId="0" xr:uid="{00000000-0006-0000-0900-000023000000}">
      <text>
        <r>
          <rPr>
            <sz val="11"/>
            <color theme="1"/>
            <rFont val="Calibri"/>
            <family val="2"/>
            <scheme val="minor"/>
          </rPr>
          <t>Source: User-editable planning assumption, 2026-10-19; not stated in YAML. Validate with workload sizing.</t>
        </r>
      </text>
    </comment>
    <comment ref="I17" authorId="0" shapeId="0" xr:uid="{00000000-0006-0000-0900-000024000000}">
      <text>
        <r>
          <rPr>
            <sz val="11"/>
            <color theme="1"/>
            <rFont val="Calibri"/>
            <family val="2"/>
            <scheme val="minor"/>
          </rPr>
          <t>Source: User-editable planning assumption, 2026-10-19; not stated in YAML. Validate with workload sizing.</t>
        </r>
      </text>
    </comment>
    <comment ref="G18" authorId="0" shapeId="0" xr:uid="{00000000-0006-0000-0900-000025000000}">
      <text>
        <r>
          <rPr>
            <sz val="11"/>
            <color theme="1"/>
            <rFont val="Calibri"/>
            <family val="2"/>
            <scheme val="minor"/>
          </rPr>
          <t>Source: User-editable planning assumption, 2026-10-19; not stated in YAML. Validate with workload sizing.</t>
        </r>
      </text>
    </comment>
    <comment ref="H18" authorId="0" shapeId="0" xr:uid="{00000000-0006-0000-0900-000026000000}">
      <text>
        <r>
          <rPr>
            <sz val="11"/>
            <color theme="1"/>
            <rFont val="Calibri"/>
            <family val="2"/>
            <scheme val="minor"/>
          </rPr>
          <t>Source: User-editable planning assumption, 2026-10-19; not stated in YAML. Validate with workload sizing.</t>
        </r>
      </text>
    </comment>
    <comment ref="I18" authorId="0" shapeId="0" xr:uid="{00000000-0006-0000-0900-000027000000}">
      <text>
        <r>
          <rPr>
            <sz val="11"/>
            <color theme="1"/>
            <rFont val="Calibri"/>
            <family val="2"/>
            <scheme val="minor"/>
          </rPr>
          <t>Source: User-editable planning assumption, 2026-10-19; not stated in YAML. Validate with workload sizing.</t>
        </r>
      </text>
    </comment>
    <comment ref="G19" authorId="0" shapeId="0" xr:uid="{00000000-0006-0000-0900-000028000000}">
      <text>
        <r>
          <rPr>
            <sz val="11"/>
            <color theme="1"/>
            <rFont val="Calibri"/>
            <family val="2"/>
            <scheme val="minor"/>
          </rPr>
          <t>Source: User-editable planning assumption, 2026-10-19; not stated in YAML. Validate with workload sizing.</t>
        </r>
      </text>
    </comment>
    <comment ref="H19" authorId="0" shapeId="0" xr:uid="{00000000-0006-0000-0900-000029000000}">
      <text>
        <r>
          <rPr>
            <sz val="11"/>
            <color theme="1"/>
            <rFont val="Calibri"/>
            <family val="2"/>
            <scheme val="minor"/>
          </rPr>
          <t>Source: User-editable planning assumption, 2026-10-19; not stated in YAML. Validate with workload sizing.</t>
        </r>
      </text>
    </comment>
    <comment ref="I19" authorId="0" shapeId="0" xr:uid="{00000000-0006-0000-0900-00002A000000}">
      <text>
        <r>
          <rPr>
            <sz val="11"/>
            <color theme="1"/>
            <rFont val="Calibri"/>
            <family val="2"/>
            <scheme val="minor"/>
          </rPr>
          <t>Source: User-editable planning assumption, 2026-10-19; not stated in YAML. Validate with workload sizing.</t>
        </r>
      </text>
    </comment>
    <comment ref="G20" authorId="0" shapeId="0" xr:uid="{00000000-0006-0000-0900-00002B000000}">
      <text>
        <r>
          <rPr>
            <sz val="11"/>
            <color theme="1"/>
            <rFont val="Calibri"/>
            <family val="2"/>
            <scheme val="minor"/>
          </rPr>
          <t>Source: User-editable planning assumption, 2026-10-19; not stated in YAML. Validate with workload sizing.</t>
        </r>
      </text>
    </comment>
    <comment ref="H20" authorId="0" shapeId="0" xr:uid="{00000000-0006-0000-0900-00002C000000}">
      <text>
        <r>
          <rPr>
            <sz val="11"/>
            <color theme="1"/>
            <rFont val="Calibri"/>
            <family val="2"/>
            <scheme val="minor"/>
          </rPr>
          <t>Source: User-editable planning assumption, 2026-10-19; not stated in YAML. Validate with workload sizing.</t>
        </r>
      </text>
    </comment>
    <comment ref="I20" authorId="0" shapeId="0" xr:uid="{00000000-0006-0000-0900-00002D000000}">
      <text>
        <r>
          <rPr>
            <sz val="11"/>
            <color theme="1"/>
            <rFont val="Calibri"/>
            <family val="2"/>
            <scheme val="minor"/>
          </rPr>
          <t>Source: User-editable planning assumption, 2026-10-19; not stated in YAML. Validate with workload sizing.</t>
        </r>
      </text>
    </comment>
    <comment ref="G21" authorId="0" shapeId="0" xr:uid="{00000000-0006-0000-0900-00002E000000}">
      <text>
        <r>
          <rPr>
            <sz val="11"/>
            <color theme="1"/>
            <rFont val="Calibri"/>
            <family val="2"/>
            <scheme val="minor"/>
          </rPr>
          <t>Source: User-editable planning assumption, 2026-10-19; not stated in YAML. Validate with workload sizing.</t>
        </r>
      </text>
    </comment>
    <comment ref="H21" authorId="0" shapeId="0" xr:uid="{00000000-0006-0000-0900-00002F000000}">
      <text>
        <r>
          <rPr>
            <sz val="11"/>
            <color theme="1"/>
            <rFont val="Calibri"/>
            <family val="2"/>
            <scheme val="minor"/>
          </rPr>
          <t>Source: User-editable planning assumption, 2026-10-19; not stated in YAML. Validate with workload sizing.</t>
        </r>
      </text>
    </comment>
    <comment ref="I21" authorId="0" shapeId="0" xr:uid="{00000000-0006-0000-0900-000030000000}">
      <text>
        <r>
          <rPr>
            <sz val="11"/>
            <color theme="1"/>
            <rFont val="Calibri"/>
            <family val="2"/>
            <scheme val="minor"/>
          </rPr>
          <t>Source: User-editable planning assumption, 2026-10-19; not stated in YAML. Validate with workload sizing.</t>
        </r>
      </text>
    </comment>
    <comment ref="G22" authorId="0" shapeId="0" xr:uid="{00000000-0006-0000-0900-000031000000}">
      <text>
        <r>
          <rPr>
            <sz val="11"/>
            <color theme="1"/>
            <rFont val="Calibri"/>
            <family val="2"/>
            <scheme val="minor"/>
          </rPr>
          <t>Source: User-editable planning assumption, 2026-10-19; not stated in YAML. Validate with workload sizing.</t>
        </r>
      </text>
    </comment>
    <comment ref="H22" authorId="0" shapeId="0" xr:uid="{00000000-0006-0000-0900-000032000000}">
      <text>
        <r>
          <rPr>
            <sz val="11"/>
            <color theme="1"/>
            <rFont val="Calibri"/>
            <family val="2"/>
            <scheme val="minor"/>
          </rPr>
          <t>Source: User-editable planning assumption, 2026-10-19; not stated in YAML. Validate with workload sizing.</t>
        </r>
      </text>
    </comment>
    <comment ref="I22" authorId="0" shapeId="0" xr:uid="{00000000-0006-0000-0900-000033000000}">
      <text>
        <r>
          <rPr>
            <sz val="11"/>
            <color theme="1"/>
            <rFont val="Calibri"/>
            <family val="2"/>
            <scheme val="minor"/>
          </rPr>
          <t>Source: User-editable planning assumption, 2026-10-19; not stated in YAML. Validate with workload sizing.</t>
        </r>
      </text>
    </comment>
    <comment ref="G23" authorId="0" shapeId="0" xr:uid="{00000000-0006-0000-0900-000034000000}">
      <text>
        <r>
          <rPr>
            <sz val="11"/>
            <color theme="1"/>
            <rFont val="Calibri"/>
            <family val="2"/>
            <scheme val="minor"/>
          </rPr>
          <t>Source: User-editable planning assumption, 2026-10-19; not stated in YAML. Validate with workload sizing.</t>
        </r>
      </text>
    </comment>
    <comment ref="H23" authorId="0" shapeId="0" xr:uid="{00000000-0006-0000-0900-000035000000}">
      <text>
        <r>
          <rPr>
            <sz val="11"/>
            <color theme="1"/>
            <rFont val="Calibri"/>
            <family val="2"/>
            <scheme val="minor"/>
          </rPr>
          <t>Source: User-editable planning assumption, 2026-10-19; not stated in YAML. Validate with workload sizing.</t>
        </r>
      </text>
    </comment>
    <comment ref="I23" authorId="0" shapeId="0" xr:uid="{00000000-0006-0000-0900-000036000000}">
      <text>
        <r>
          <rPr>
            <sz val="11"/>
            <color theme="1"/>
            <rFont val="Calibri"/>
            <family val="2"/>
            <scheme val="minor"/>
          </rPr>
          <t>Source: User-editable planning assumption, 2026-10-19; not stated in YAML. Validate with workload sizing.</t>
        </r>
      </text>
    </comment>
    <comment ref="G24" authorId="0" shapeId="0" xr:uid="{00000000-0006-0000-0900-000037000000}">
      <text>
        <r>
          <rPr>
            <sz val="11"/>
            <color theme="1"/>
            <rFont val="Calibri"/>
            <family val="2"/>
            <scheme val="minor"/>
          </rPr>
          <t>Source: User-editable planning assumption, 2026-10-19; not stated in YAML. Validate with workload sizing.</t>
        </r>
      </text>
    </comment>
    <comment ref="H24" authorId="0" shapeId="0" xr:uid="{00000000-0006-0000-0900-000038000000}">
      <text>
        <r>
          <rPr>
            <sz val="11"/>
            <color theme="1"/>
            <rFont val="Calibri"/>
            <family val="2"/>
            <scheme val="minor"/>
          </rPr>
          <t>Source: User-editable planning assumption, 2026-10-19; not stated in YAML. Validate with workload sizing.</t>
        </r>
      </text>
    </comment>
    <comment ref="I24" authorId="0" shapeId="0" xr:uid="{00000000-0006-0000-0900-000039000000}">
      <text>
        <r>
          <rPr>
            <sz val="11"/>
            <color theme="1"/>
            <rFont val="Calibri"/>
            <family val="2"/>
            <scheme val="minor"/>
          </rPr>
          <t>Source: User-editable planning assumption, 2026-10-19; not stated in YAML. Validate with workload sizing.</t>
        </r>
      </text>
    </comment>
    <comment ref="G25" authorId="0" shapeId="0" xr:uid="{00000000-0006-0000-0900-00003A000000}">
      <text>
        <r>
          <rPr>
            <sz val="11"/>
            <color theme="1"/>
            <rFont val="Calibri"/>
            <family val="2"/>
            <scheme val="minor"/>
          </rPr>
          <t>Source: User-editable planning assumption, 2026-10-19; not stated in YAML. Validate with workload sizing.</t>
        </r>
      </text>
    </comment>
    <comment ref="H25" authorId="0" shapeId="0" xr:uid="{00000000-0006-0000-0900-00003B000000}">
      <text>
        <r>
          <rPr>
            <sz val="11"/>
            <color theme="1"/>
            <rFont val="Calibri"/>
            <family val="2"/>
            <scheme val="minor"/>
          </rPr>
          <t>Source: User-editable planning assumption, 2026-10-19; not stated in YAML. Validate with workload sizing.</t>
        </r>
      </text>
    </comment>
    <comment ref="I25" authorId="0" shapeId="0" xr:uid="{00000000-0006-0000-0900-00003C000000}">
      <text>
        <r>
          <rPr>
            <sz val="11"/>
            <color theme="1"/>
            <rFont val="Calibri"/>
            <family val="2"/>
            <scheme val="minor"/>
          </rPr>
          <t>Source: User-editable planning assumption, 2026-10-19; not stated in YAML. Validate with workload sizing.</t>
        </r>
      </text>
    </comment>
    <comment ref="G26" authorId="0" shapeId="0" xr:uid="{00000000-0006-0000-0900-00003D000000}">
      <text>
        <r>
          <rPr>
            <sz val="11"/>
            <color theme="1"/>
            <rFont val="Calibri"/>
            <family val="2"/>
            <scheme val="minor"/>
          </rPr>
          <t>Source: User-editable planning assumption, 2026-10-19; not stated in YAML. Validate with workload sizing.</t>
        </r>
      </text>
    </comment>
    <comment ref="H26" authorId="0" shapeId="0" xr:uid="{00000000-0006-0000-0900-00003E000000}">
      <text>
        <r>
          <rPr>
            <sz val="11"/>
            <color theme="1"/>
            <rFont val="Calibri"/>
            <family val="2"/>
            <scheme val="minor"/>
          </rPr>
          <t>Source: User-editable planning assumption, 2026-10-19; not stated in YAML. Validate with workload sizing.</t>
        </r>
      </text>
    </comment>
    <comment ref="I26" authorId="0" shapeId="0" xr:uid="{00000000-0006-0000-0900-00003F000000}">
      <text>
        <r>
          <rPr>
            <sz val="11"/>
            <color theme="1"/>
            <rFont val="Calibri"/>
            <family val="2"/>
            <scheme val="minor"/>
          </rPr>
          <t>Source: User-editable planning assumption, 2026-10-19; not stated in YAML. Validate with workload sizing.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A00-000001000000}">
      <text>
        <r>
          <rPr>
            <sz val="11"/>
            <color theme="1"/>
            <rFont val="Calibri"/>
            <family val="2"/>
            <scheme val="minor"/>
          </rPr>
          <t>Source: User-editable planning assumption, 2026-10-19; not stated in YAML. Validate with workload sizing.</t>
        </r>
      </text>
    </comment>
    <comment ref="H6" authorId="0" shapeId="0" xr:uid="{00000000-0006-0000-0A00-000002000000}">
      <text>
        <r>
          <rPr>
            <sz val="11"/>
            <color theme="1"/>
            <rFont val="Calibri"/>
            <family val="2"/>
            <scheme val="minor"/>
          </rPr>
          <t>Source: User-editable planning assumption, 2026-10-19; not stated in YAML. Validate with workload sizing.</t>
        </r>
      </text>
    </comment>
    <comment ref="I6" authorId="0" shapeId="0" xr:uid="{00000000-0006-0000-0A00-000003000000}">
      <text>
        <r>
          <rPr>
            <sz val="11"/>
            <color theme="1"/>
            <rFont val="Calibri"/>
            <family val="2"/>
            <scheme val="minor"/>
          </rPr>
          <t>Source: User-editable planning assumption, 2026-10-19; not stated in YAML. Validate with workload sizing.</t>
        </r>
      </text>
    </comment>
    <comment ref="G7" authorId="0" shapeId="0" xr:uid="{00000000-0006-0000-0A00-000004000000}">
      <text>
        <r>
          <rPr>
            <sz val="11"/>
            <color theme="1"/>
            <rFont val="Calibri"/>
            <family val="2"/>
            <scheme val="minor"/>
          </rPr>
          <t>Source: User-editable planning assumption, 2026-10-19; not stated in YAML. Validate with workload sizing.</t>
        </r>
      </text>
    </comment>
    <comment ref="H7" authorId="0" shapeId="0" xr:uid="{00000000-0006-0000-0A00-000005000000}">
      <text>
        <r>
          <rPr>
            <sz val="11"/>
            <color theme="1"/>
            <rFont val="Calibri"/>
            <family val="2"/>
            <scheme val="minor"/>
          </rPr>
          <t>Source: User-editable planning assumption, 2026-10-19; not stated in YAML. Validate with workload sizing.</t>
        </r>
      </text>
    </comment>
    <comment ref="I7" authorId="0" shapeId="0" xr:uid="{00000000-0006-0000-0A00-000006000000}">
      <text>
        <r>
          <rPr>
            <sz val="11"/>
            <color theme="1"/>
            <rFont val="Calibri"/>
            <family val="2"/>
            <scheme val="minor"/>
          </rPr>
          <t>Source: User-editable planning assumption, 2026-10-19; not stated in YAML. Validate with workload sizing.</t>
        </r>
      </text>
    </comment>
    <comment ref="G8" authorId="0" shapeId="0" xr:uid="{00000000-0006-0000-0A00-000007000000}">
      <text>
        <r>
          <rPr>
            <sz val="11"/>
            <color theme="1"/>
            <rFont val="Calibri"/>
            <family val="2"/>
            <scheme val="minor"/>
          </rPr>
          <t>Source: User-editable planning assumption, 2026-10-19; not stated in YAML. Validate with workload sizing.</t>
        </r>
      </text>
    </comment>
    <comment ref="H8" authorId="0" shapeId="0" xr:uid="{00000000-0006-0000-0A00-000008000000}">
      <text>
        <r>
          <rPr>
            <sz val="11"/>
            <color theme="1"/>
            <rFont val="Calibri"/>
            <family val="2"/>
            <scheme val="minor"/>
          </rPr>
          <t>Source: User-editable planning assumption, 2026-10-19; not stated in YAML. Validate with workload sizing.</t>
        </r>
      </text>
    </comment>
    <comment ref="I8" authorId="0" shapeId="0" xr:uid="{00000000-0006-0000-0A00-000009000000}">
      <text>
        <r>
          <rPr>
            <sz val="11"/>
            <color theme="1"/>
            <rFont val="Calibri"/>
            <family val="2"/>
            <scheme val="minor"/>
          </rPr>
          <t>Source: User-editable planning assumption, 2026-10-19; not stated in YAML. Validate with workload sizing.</t>
        </r>
      </text>
    </comment>
    <comment ref="G9" authorId="0" shapeId="0" xr:uid="{00000000-0006-0000-0A00-00000A000000}">
      <text>
        <r>
          <rPr>
            <sz val="11"/>
            <color theme="1"/>
            <rFont val="Calibri"/>
            <family val="2"/>
            <scheme val="minor"/>
          </rPr>
          <t>Source: User-editable planning assumption, 2026-10-19; not stated in YAML. Validate with workload sizing.</t>
        </r>
      </text>
    </comment>
    <comment ref="H9" authorId="0" shapeId="0" xr:uid="{00000000-0006-0000-0A00-00000B000000}">
      <text>
        <r>
          <rPr>
            <sz val="11"/>
            <color theme="1"/>
            <rFont val="Calibri"/>
            <family val="2"/>
            <scheme val="minor"/>
          </rPr>
          <t>Source: User-editable planning assumption, 2026-10-19; not stated in YAML. Validate with workload sizing.</t>
        </r>
      </text>
    </comment>
    <comment ref="I9" authorId="0" shapeId="0" xr:uid="{00000000-0006-0000-0A00-00000C000000}">
      <text>
        <r>
          <rPr>
            <sz val="11"/>
            <color theme="1"/>
            <rFont val="Calibri"/>
            <family val="2"/>
            <scheme val="minor"/>
          </rPr>
          <t>Source: User-editable planning assumption, 2026-10-19; not stated in YAML. Validate with workload sizing.</t>
        </r>
      </text>
    </comment>
    <comment ref="G10" authorId="0" shapeId="0" xr:uid="{00000000-0006-0000-0A00-00000D000000}">
      <text>
        <r>
          <rPr>
            <sz val="11"/>
            <color theme="1"/>
            <rFont val="Calibri"/>
            <family val="2"/>
            <scheme val="minor"/>
          </rPr>
          <t>Source: User-editable planning assumption, 2026-10-19; not stated in YAML. Validate with workload sizing.</t>
        </r>
      </text>
    </comment>
    <comment ref="H10" authorId="0" shapeId="0" xr:uid="{00000000-0006-0000-0A00-00000E000000}">
      <text>
        <r>
          <rPr>
            <sz val="11"/>
            <color theme="1"/>
            <rFont val="Calibri"/>
            <family val="2"/>
            <scheme val="minor"/>
          </rPr>
          <t>Source: User-editable planning assumption, 2026-10-19; not stated in YAML. Validate with workload sizing.</t>
        </r>
      </text>
    </comment>
    <comment ref="I10" authorId="0" shapeId="0" xr:uid="{00000000-0006-0000-0A00-00000F000000}">
      <text>
        <r>
          <rPr>
            <sz val="11"/>
            <color theme="1"/>
            <rFont val="Calibri"/>
            <family val="2"/>
            <scheme val="minor"/>
          </rPr>
          <t>Source: User-editable planning assumption, 2026-10-19; not stated in YAML. Validate with workload sizing.</t>
        </r>
      </text>
    </comment>
    <comment ref="G11" authorId="0" shapeId="0" xr:uid="{00000000-0006-0000-0A00-000010000000}">
      <text>
        <r>
          <rPr>
            <sz val="11"/>
            <color theme="1"/>
            <rFont val="Calibri"/>
            <family val="2"/>
            <scheme val="minor"/>
          </rPr>
          <t>Source: User-editable planning assumption, 2026-10-19; not stated in YAML. Validate with workload sizing.</t>
        </r>
      </text>
    </comment>
    <comment ref="H11" authorId="0" shapeId="0" xr:uid="{00000000-0006-0000-0A00-000011000000}">
      <text>
        <r>
          <rPr>
            <sz val="11"/>
            <color theme="1"/>
            <rFont val="Calibri"/>
            <family val="2"/>
            <scheme val="minor"/>
          </rPr>
          <t>Source: User-editable planning assumption, 2026-10-19; not stated in YAML. Validate with workload sizing.</t>
        </r>
      </text>
    </comment>
    <comment ref="I11" authorId="0" shapeId="0" xr:uid="{00000000-0006-0000-0A00-000012000000}">
      <text>
        <r>
          <rPr>
            <sz val="11"/>
            <color theme="1"/>
            <rFont val="Calibri"/>
            <family val="2"/>
            <scheme val="minor"/>
          </rPr>
          <t>Source: User-editable planning assumption, 2026-10-19; not stated in YAML. Validate with workload sizing.</t>
        </r>
      </text>
    </comment>
    <comment ref="G12" authorId="0" shapeId="0" xr:uid="{00000000-0006-0000-0A00-000013000000}">
      <text>
        <r>
          <rPr>
            <sz val="11"/>
            <color theme="1"/>
            <rFont val="Calibri"/>
            <family val="2"/>
            <scheme val="minor"/>
          </rPr>
          <t>Source: User-editable planning assumption, 2026-10-19; not stated in YAML. Validate with workload sizing.</t>
        </r>
      </text>
    </comment>
    <comment ref="H12" authorId="0" shapeId="0" xr:uid="{00000000-0006-0000-0A00-000014000000}">
      <text>
        <r>
          <rPr>
            <sz val="11"/>
            <color theme="1"/>
            <rFont val="Calibri"/>
            <family val="2"/>
            <scheme val="minor"/>
          </rPr>
          <t>Source: User-editable planning assumption, 2026-10-19; not stated in YAML. Validate with workload sizing.</t>
        </r>
      </text>
    </comment>
    <comment ref="I12" authorId="0" shapeId="0" xr:uid="{00000000-0006-0000-0A00-000015000000}">
      <text>
        <r>
          <rPr>
            <sz val="11"/>
            <color theme="1"/>
            <rFont val="Calibri"/>
            <family val="2"/>
            <scheme val="minor"/>
          </rPr>
          <t>Source: User-editable planning assumption, 2026-10-19; not stated in YAML. Validate with workload sizing.</t>
        </r>
      </text>
    </comment>
    <comment ref="G13" authorId="0" shapeId="0" xr:uid="{00000000-0006-0000-0A00-000016000000}">
      <text>
        <r>
          <rPr>
            <sz val="11"/>
            <color theme="1"/>
            <rFont val="Calibri"/>
            <family val="2"/>
            <scheme val="minor"/>
          </rPr>
          <t>Source: User-editable planning assumption, 2026-10-19; not stated in YAML. Validate with workload sizing.</t>
        </r>
      </text>
    </comment>
    <comment ref="H13" authorId="0" shapeId="0" xr:uid="{00000000-0006-0000-0A00-000017000000}">
      <text>
        <r>
          <rPr>
            <sz val="11"/>
            <color theme="1"/>
            <rFont val="Calibri"/>
            <family val="2"/>
            <scheme val="minor"/>
          </rPr>
          <t>Source: User-editable planning assumption, 2026-10-19; not stated in YAML. Validate with workload sizing.</t>
        </r>
      </text>
    </comment>
    <comment ref="I13" authorId="0" shapeId="0" xr:uid="{00000000-0006-0000-0A00-000018000000}">
      <text>
        <r>
          <rPr>
            <sz val="11"/>
            <color theme="1"/>
            <rFont val="Calibri"/>
            <family val="2"/>
            <scheme val="minor"/>
          </rPr>
          <t>Source: User-editable planning assumption, 2026-10-19; not stated in YAML. Validate with workload sizing.</t>
        </r>
      </text>
    </comment>
    <comment ref="G14" authorId="0" shapeId="0" xr:uid="{00000000-0006-0000-0A00-000019000000}">
      <text>
        <r>
          <rPr>
            <sz val="11"/>
            <color theme="1"/>
            <rFont val="Calibri"/>
            <family val="2"/>
            <scheme val="minor"/>
          </rPr>
          <t>Source: User-editable planning assumption, 2026-10-19; not stated in YAML. Validate with workload sizing.</t>
        </r>
      </text>
    </comment>
    <comment ref="H14" authorId="0" shapeId="0" xr:uid="{00000000-0006-0000-0A00-00001A000000}">
      <text>
        <r>
          <rPr>
            <sz val="11"/>
            <color theme="1"/>
            <rFont val="Calibri"/>
            <family val="2"/>
            <scheme val="minor"/>
          </rPr>
          <t>Source: User-editable planning assumption, 2026-10-19; not stated in YAML. Validate with workload sizing.</t>
        </r>
      </text>
    </comment>
    <comment ref="I14" authorId="0" shapeId="0" xr:uid="{00000000-0006-0000-0A00-00001B000000}">
      <text>
        <r>
          <rPr>
            <sz val="11"/>
            <color theme="1"/>
            <rFont val="Calibri"/>
            <family val="2"/>
            <scheme val="minor"/>
          </rPr>
          <t>Source: User-editable planning assumption, 2026-10-19; not stated in YAML. Validate with workload sizing.</t>
        </r>
      </text>
    </comment>
    <comment ref="G15" authorId="0" shapeId="0" xr:uid="{00000000-0006-0000-0A00-00001C000000}">
      <text>
        <r>
          <rPr>
            <sz val="11"/>
            <color theme="1"/>
            <rFont val="Calibri"/>
            <family val="2"/>
            <scheme val="minor"/>
          </rPr>
          <t>Source: User-editable planning assumption, 2026-10-19; not stated in YAML. Validate with workload sizing.</t>
        </r>
      </text>
    </comment>
    <comment ref="H15" authorId="0" shapeId="0" xr:uid="{00000000-0006-0000-0A00-00001D000000}">
      <text>
        <r>
          <rPr>
            <sz val="11"/>
            <color theme="1"/>
            <rFont val="Calibri"/>
            <family val="2"/>
            <scheme val="minor"/>
          </rPr>
          <t>Source: User-editable planning assumption, 2026-10-19; not stated in YAML. Validate with workload sizing.</t>
        </r>
      </text>
    </comment>
    <comment ref="I15" authorId="0" shapeId="0" xr:uid="{00000000-0006-0000-0A00-00001E000000}">
      <text>
        <r>
          <rPr>
            <sz val="11"/>
            <color theme="1"/>
            <rFont val="Calibri"/>
            <family val="2"/>
            <scheme val="minor"/>
          </rPr>
          <t>Source: User-editable planning assumption, 2026-10-19; not stated in YAML. Validate with workload sizing.</t>
        </r>
      </text>
    </comment>
    <comment ref="G16" authorId="0" shapeId="0" xr:uid="{00000000-0006-0000-0A00-00001F000000}">
      <text>
        <r>
          <rPr>
            <sz val="11"/>
            <color theme="1"/>
            <rFont val="Calibri"/>
            <family val="2"/>
            <scheme val="minor"/>
          </rPr>
          <t>Source: User-editable planning assumption, 2026-10-19; not stated in YAML. Validate with workload sizing.</t>
        </r>
      </text>
    </comment>
    <comment ref="H16" authorId="0" shapeId="0" xr:uid="{00000000-0006-0000-0A00-000020000000}">
      <text>
        <r>
          <rPr>
            <sz val="11"/>
            <color theme="1"/>
            <rFont val="Calibri"/>
            <family val="2"/>
            <scheme val="minor"/>
          </rPr>
          <t>Source: User-editable planning assumption, 2026-10-19; not stated in YAML. Validate with workload sizing.</t>
        </r>
      </text>
    </comment>
    <comment ref="I16" authorId="0" shapeId="0" xr:uid="{00000000-0006-0000-0A00-000021000000}">
      <text>
        <r>
          <rPr>
            <sz val="11"/>
            <color theme="1"/>
            <rFont val="Calibri"/>
            <family val="2"/>
            <scheme val="minor"/>
          </rPr>
          <t>Source: User-editable planning assumption, 2026-10-19; not stated in YAML. Validate with workload sizing.</t>
        </r>
      </text>
    </comment>
    <comment ref="G17" authorId="0" shapeId="0" xr:uid="{00000000-0006-0000-0A00-000022000000}">
      <text>
        <r>
          <rPr>
            <sz val="11"/>
            <color theme="1"/>
            <rFont val="Calibri"/>
            <family val="2"/>
            <scheme val="minor"/>
          </rPr>
          <t>Source: User-editable planning assumption, 2026-10-19; not stated in YAML. Validate with workload sizing.</t>
        </r>
      </text>
    </comment>
    <comment ref="H17" authorId="0" shapeId="0" xr:uid="{00000000-0006-0000-0A00-000023000000}">
      <text>
        <r>
          <rPr>
            <sz val="11"/>
            <color theme="1"/>
            <rFont val="Calibri"/>
            <family val="2"/>
            <scheme val="minor"/>
          </rPr>
          <t>Source: User-editable planning assumption, 2026-10-19; not stated in YAML. Validate with workload sizing.</t>
        </r>
      </text>
    </comment>
    <comment ref="I17" authorId="0" shapeId="0" xr:uid="{00000000-0006-0000-0A00-000024000000}">
      <text>
        <r>
          <rPr>
            <sz val="11"/>
            <color theme="1"/>
            <rFont val="Calibri"/>
            <family val="2"/>
            <scheme val="minor"/>
          </rPr>
          <t>Source: User-editable planning assumption, 2026-10-19; not stated in YAML. Validate with workload sizing.</t>
        </r>
      </text>
    </comment>
    <comment ref="G18" authorId="0" shapeId="0" xr:uid="{00000000-0006-0000-0A00-000025000000}">
      <text>
        <r>
          <rPr>
            <sz val="11"/>
            <color theme="1"/>
            <rFont val="Calibri"/>
            <family val="2"/>
            <scheme val="minor"/>
          </rPr>
          <t>Source: User-editable planning assumption, 2026-10-19; not stated in YAML. Validate with workload sizing.</t>
        </r>
      </text>
    </comment>
    <comment ref="H18" authorId="0" shapeId="0" xr:uid="{00000000-0006-0000-0A00-000026000000}">
      <text>
        <r>
          <rPr>
            <sz val="11"/>
            <color theme="1"/>
            <rFont val="Calibri"/>
            <family val="2"/>
            <scheme val="minor"/>
          </rPr>
          <t>Source: User-editable planning assumption, 2026-10-19; not stated in YAML. Validate with workload sizing.</t>
        </r>
      </text>
    </comment>
    <comment ref="I18" authorId="0" shapeId="0" xr:uid="{00000000-0006-0000-0A00-000027000000}">
      <text>
        <r>
          <rPr>
            <sz val="11"/>
            <color theme="1"/>
            <rFont val="Calibri"/>
            <family val="2"/>
            <scheme val="minor"/>
          </rPr>
          <t>Source: User-editable planning assumption, 2026-10-19; not stated in YAML. Validate with workload sizing.</t>
        </r>
      </text>
    </comment>
    <comment ref="G19" authorId="0" shapeId="0" xr:uid="{00000000-0006-0000-0A00-000028000000}">
      <text>
        <r>
          <rPr>
            <sz val="11"/>
            <color theme="1"/>
            <rFont val="Calibri"/>
            <family val="2"/>
            <scheme val="minor"/>
          </rPr>
          <t>Source: User-editable planning assumption, 2026-10-19; not stated in YAML. Validate with workload sizing.</t>
        </r>
      </text>
    </comment>
    <comment ref="H19" authorId="0" shapeId="0" xr:uid="{00000000-0006-0000-0A00-000029000000}">
      <text>
        <r>
          <rPr>
            <sz val="11"/>
            <color theme="1"/>
            <rFont val="Calibri"/>
            <family val="2"/>
            <scheme val="minor"/>
          </rPr>
          <t>Source: User-editable planning assumption, 2026-10-19; not stated in YAML. Validate with workload sizing.</t>
        </r>
      </text>
    </comment>
    <comment ref="I19" authorId="0" shapeId="0" xr:uid="{00000000-0006-0000-0A00-00002A000000}">
      <text>
        <r>
          <rPr>
            <sz val="11"/>
            <color theme="1"/>
            <rFont val="Calibri"/>
            <family val="2"/>
            <scheme val="minor"/>
          </rPr>
          <t>Source: User-editable planning assumption, 2026-10-19; not stated in YAML. Validate with workload sizing.</t>
        </r>
      </text>
    </comment>
    <comment ref="G20" authorId="0" shapeId="0" xr:uid="{00000000-0006-0000-0A00-00002B000000}">
      <text>
        <r>
          <rPr>
            <sz val="11"/>
            <color theme="1"/>
            <rFont val="Calibri"/>
            <family val="2"/>
            <scheme val="minor"/>
          </rPr>
          <t>Source: User-editable planning assumption, 2026-10-19; not stated in YAML. Validate with workload sizing.</t>
        </r>
      </text>
    </comment>
    <comment ref="H20" authorId="0" shapeId="0" xr:uid="{00000000-0006-0000-0A00-00002C000000}">
      <text>
        <r>
          <rPr>
            <sz val="11"/>
            <color theme="1"/>
            <rFont val="Calibri"/>
            <family val="2"/>
            <scheme val="minor"/>
          </rPr>
          <t>Source: User-editable planning assumption, 2026-10-19; not stated in YAML. Validate with workload sizing.</t>
        </r>
      </text>
    </comment>
    <comment ref="I20" authorId="0" shapeId="0" xr:uid="{00000000-0006-0000-0A00-00002D000000}">
      <text>
        <r>
          <rPr>
            <sz val="11"/>
            <color theme="1"/>
            <rFont val="Calibri"/>
            <family val="2"/>
            <scheme val="minor"/>
          </rPr>
          <t>Source: User-editable planning assumption, 2026-10-19; not stated in YAML. Validate with workload sizing.</t>
        </r>
      </text>
    </comment>
    <comment ref="G21" authorId="0" shapeId="0" xr:uid="{00000000-0006-0000-0A00-00002E000000}">
      <text>
        <r>
          <rPr>
            <sz val="11"/>
            <color theme="1"/>
            <rFont val="Calibri"/>
            <family val="2"/>
            <scheme val="minor"/>
          </rPr>
          <t>Source: User-editable planning assumption, 2026-10-19; not stated in YAML. Validate with workload sizing.</t>
        </r>
      </text>
    </comment>
    <comment ref="H21" authorId="0" shapeId="0" xr:uid="{00000000-0006-0000-0A00-00002F000000}">
      <text>
        <r>
          <rPr>
            <sz val="11"/>
            <color theme="1"/>
            <rFont val="Calibri"/>
            <family val="2"/>
            <scheme val="minor"/>
          </rPr>
          <t>Source: User-editable planning assumption, 2026-10-19; not stated in YAML. Validate with workload sizing.</t>
        </r>
      </text>
    </comment>
    <comment ref="I21" authorId="0" shapeId="0" xr:uid="{00000000-0006-0000-0A00-000030000000}">
      <text>
        <r>
          <rPr>
            <sz val="11"/>
            <color theme="1"/>
            <rFont val="Calibri"/>
            <family val="2"/>
            <scheme val="minor"/>
          </rPr>
          <t>Source: User-editable planning assumption, 2026-10-19; not stated in YAML. Validate with workload sizing.</t>
        </r>
      </text>
    </comment>
    <comment ref="G22" authorId="0" shapeId="0" xr:uid="{00000000-0006-0000-0A00-000031000000}">
      <text>
        <r>
          <rPr>
            <sz val="11"/>
            <color theme="1"/>
            <rFont val="Calibri"/>
            <family val="2"/>
            <scheme val="minor"/>
          </rPr>
          <t>Source: User-editable planning assumption, 2026-10-19; not stated in YAML. Validate with workload sizing.</t>
        </r>
      </text>
    </comment>
    <comment ref="H22" authorId="0" shapeId="0" xr:uid="{00000000-0006-0000-0A00-000032000000}">
      <text>
        <r>
          <rPr>
            <sz val="11"/>
            <color theme="1"/>
            <rFont val="Calibri"/>
            <family val="2"/>
            <scheme val="minor"/>
          </rPr>
          <t>Source: User-editable planning assumption, 2026-10-19; not stated in YAML. Validate with workload sizing.</t>
        </r>
      </text>
    </comment>
    <comment ref="I22" authorId="0" shapeId="0" xr:uid="{00000000-0006-0000-0A00-000033000000}">
      <text>
        <r>
          <rPr>
            <sz val="11"/>
            <color theme="1"/>
            <rFont val="Calibri"/>
            <family val="2"/>
            <scheme val="minor"/>
          </rPr>
          <t>Source: User-editable planning assumption, 2026-10-19; not stated in YAML. Validate with workload sizing.</t>
        </r>
      </text>
    </comment>
    <comment ref="G23" authorId="0" shapeId="0" xr:uid="{00000000-0006-0000-0A00-000034000000}">
      <text>
        <r>
          <rPr>
            <sz val="11"/>
            <color theme="1"/>
            <rFont val="Calibri"/>
            <family val="2"/>
            <scheme val="minor"/>
          </rPr>
          <t>Source: User-editable planning assumption, 2026-10-19; not stated in YAML. Validate with workload sizing.</t>
        </r>
      </text>
    </comment>
    <comment ref="H23" authorId="0" shapeId="0" xr:uid="{00000000-0006-0000-0A00-000035000000}">
      <text>
        <r>
          <rPr>
            <sz val="11"/>
            <color theme="1"/>
            <rFont val="Calibri"/>
            <family val="2"/>
            <scheme val="minor"/>
          </rPr>
          <t>Source: User-editable planning assumption, 2026-10-19; not stated in YAML. Validate with workload sizing.</t>
        </r>
      </text>
    </comment>
    <comment ref="I23" authorId="0" shapeId="0" xr:uid="{00000000-0006-0000-0A00-000036000000}">
      <text>
        <r>
          <rPr>
            <sz val="11"/>
            <color theme="1"/>
            <rFont val="Calibri"/>
            <family val="2"/>
            <scheme val="minor"/>
          </rPr>
          <t>Source: User-editable planning assumption, 2026-10-19; not stated in YAML. Validate with workload sizing.</t>
        </r>
      </text>
    </comment>
    <comment ref="G24" authorId="0" shapeId="0" xr:uid="{00000000-0006-0000-0A00-000037000000}">
      <text>
        <r>
          <rPr>
            <sz val="11"/>
            <color theme="1"/>
            <rFont val="Calibri"/>
            <family val="2"/>
            <scheme val="minor"/>
          </rPr>
          <t>Source: User-editable planning assumption, 2026-10-19; not stated in YAML. Validate with workload sizing.</t>
        </r>
      </text>
    </comment>
    <comment ref="H24" authorId="0" shapeId="0" xr:uid="{00000000-0006-0000-0A00-000038000000}">
      <text>
        <r>
          <rPr>
            <sz val="11"/>
            <color theme="1"/>
            <rFont val="Calibri"/>
            <family val="2"/>
            <scheme val="minor"/>
          </rPr>
          <t>Source: User-editable planning assumption, 2026-10-19; not stated in YAML. Validate with workload sizing.</t>
        </r>
      </text>
    </comment>
    <comment ref="I24" authorId="0" shapeId="0" xr:uid="{00000000-0006-0000-0A00-000039000000}">
      <text>
        <r>
          <rPr>
            <sz val="11"/>
            <color theme="1"/>
            <rFont val="Calibri"/>
            <family val="2"/>
            <scheme val="minor"/>
          </rPr>
          <t>Source: User-editable planning assumption, 2026-10-19; not stated in YAML. Validate with workload sizing.</t>
        </r>
      </text>
    </comment>
    <comment ref="G25" authorId="0" shapeId="0" xr:uid="{00000000-0006-0000-0A00-00003A000000}">
      <text>
        <r>
          <rPr>
            <sz val="11"/>
            <color theme="1"/>
            <rFont val="Calibri"/>
            <family val="2"/>
            <scheme val="minor"/>
          </rPr>
          <t>Source: User-editable planning assumption, 2026-10-19; not stated in YAML. Validate with workload sizing.</t>
        </r>
      </text>
    </comment>
    <comment ref="H25" authorId="0" shapeId="0" xr:uid="{00000000-0006-0000-0A00-00003B000000}">
      <text>
        <r>
          <rPr>
            <sz val="11"/>
            <color theme="1"/>
            <rFont val="Calibri"/>
            <family val="2"/>
            <scheme val="minor"/>
          </rPr>
          <t>Source: User-editable planning assumption, 2026-10-19; not stated in YAML. Validate with workload sizing.</t>
        </r>
      </text>
    </comment>
    <comment ref="I25" authorId="0" shapeId="0" xr:uid="{00000000-0006-0000-0A00-00003C000000}">
      <text>
        <r>
          <rPr>
            <sz val="11"/>
            <color theme="1"/>
            <rFont val="Calibri"/>
            <family val="2"/>
            <scheme val="minor"/>
          </rPr>
          <t>Source: User-editable planning assumption, 2026-10-19; not stated in YAML. Validate with workload sizing.</t>
        </r>
      </text>
    </comment>
    <comment ref="G26" authorId="0" shapeId="0" xr:uid="{00000000-0006-0000-0A00-00003D000000}">
      <text>
        <r>
          <rPr>
            <sz val="11"/>
            <color theme="1"/>
            <rFont val="Calibri"/>
            <family val="2"/>
            <scheme val="minor"/>
          </rPr>
          <t>Source: User-editable planning assumption, 2026-10-19; not stated in YAML. Validate with workload sizing.</t>
        </r>
      </text>
    </comment>
    <comment ref="H26" authorId="0" shapeId="0" xr:uid="{00000000-0006-0000-0A00-00003E000000}">
      <text>
        <r>
          <rPr>
            <sz val="11"/>
            <color theme="1"/>
            <rFont val="Calibri"/>
            <family val="2"/>
            <scheme val="minor"/>
          </rPr>
          <t>Source: User-editable planning assumption, 2026-10-19; not stated in YAML. Validate with workload sizing.</t>
        </r>
      </text>
    </comment>
    <comment ref="I26" authorId="0" shapeId="0" xr:uid="{00000000-0006-0000-0A00-00003F000000}">
      <text>
        <r>
          <rPr>
            <sz val="11"/>
            <color theme="1"/>
            <rFont val="Calibri"/>
            <family val="2"/>
            <scheme val="minor"/>
          </rPr>
          <t>Source: User-editable planning assumption, 2026-10-19; not stated in YAML. Validate with workload sizing.</t>
        </r>
      </text>
    </comment>
    <comment ref="G27" authorId="0" shapeId="0" xr:uid="{00000000-0006-0000-0A00-000040000000}">
      <text>
        <r>
          <rPr>
            <sz val="11"/>
            <color theme="1"/>
            <rFont val="Calibri"/>
            <family val="2"/>
            <scheme val="minor"/>
          </rPr>
          <t>Source: User-editable planning assumption, 2026-10-19; not stated in YAML. Validate with workload sizing.</t>
        </r>
      </text>
    </comment>
    <comment ref="H27" authorId="0" shapeId="0" xr:uid="{00000000-0006-0000-0A00-000041000000}">
      <text>
        <r>
          <rPr>
            <sz val="11"/>
            <color theme="1"/>
            <rFont val="Calibri"/>
            <family val="2"/>
            <scheme val="minor"/>
          </rPr>
          <t>Source: User-editable planning assumption, 2026-10-19; not stated in YAML. Validate with workload sizing.</t>
        </r>
      </text>
    </comment>
    <comment ref="I27" authorId="0" shapeId="0" xr:uid="{00000000-0006-0000-0A00-000042000000}">
      <text>
        <r>
          <rPr>
            <sz val="11"/>
            <color theme="1"/>
            <rFont val="Calibri"/>
            <family val="2"/>
            <scheme val="minor"/>
          </rPr>
          <t>Source: User-editable planning assumption, 2026-10-19; not stated in YAML. Validate with workload sizing.</t>
        </r>
      </text>
    </comment>
    <comment ref="G28" authorId="0" shapeId="0" xr:uid="{00000000-0006-0000-0A00-000043000000}">
      <text>
        <r>
          <rPr>
            <sz val="11"/>
            <color theme="1"/>
            <rFont val="Calibri"/>
            <family val="2"/>
            <scheme val="minor"/>
          </rPr>
          <t>Source: User-editable planning assumption, 2026-10-19; not stated in YAML. Validate with workload sizing.</t>
        </r>
      </text>
    </comment>
    <comment ref="H28" authorId="0" shapeId="0" xr:uid="{00000000-0006-0000-0A00-000044000000}">
      <text>
        <r>
          <rPr>
            <sz val="11"/>
            <color theme="1"/>
            <rFont val="Calibri"/>
            <family val="2"/>
            <scheme val="minor"/>
          </rPr>
          <t>Source: User-editable planning assumption, 2026-10-19; not stated in YAML. Validate with workload sizing.</t>
        </r>
      </text>
    </comment>
    <comment ref="I28" authorId="0" shapeId="0" xr:uid="{00000000-0006-0000-0A00-000045000000}">
      <text>
        <r>
          <rPr>
            <sz val="11"/>
            <color theme="1"/>
            <rFont val="Calibri"/>
            <family val="2"/>
            <scheme val="minor"/>
          </rPr>
          <t>Source: User-editable planning assumption, 2026-10-19; not stated in YAML. Validate with workload sizing.</t>
        </r>
      </text>
    </comment>
    <comment ref="G29" authorId="0" shapeId="0" xr:uid="{00000000-0006-0000-0A00-000046000000}">
      <text>
        <r>
          <rPr>
            <sz val="11"/>
            <color theme="1"/>
            <rFont val="Calibri"/>
            <family val="2"/>
            <scheme val="minor"/>
          </rPr>
          <t>Source: User-editable planning assumption, 2026-10-19; not stated in YAML. Validate with workload sizing.</t>
        </r>
      </text>
    </comment>
    <comment ref="H29" authorId="0" shapeId="0" xr:uid="{00000000-0006-0000-0A00-000047000000}">
      <text>
        <r>
          <rPr>
            <sz val="11"/>
            <color theme="1"/>
            <rFont val="Calibri"/>
            <family val="2"/>
            <scheme val="minor"/>
          </rPr>
          <t>Source: User-editable planning assumption, 2026-10-19; not stated in YAML. Validate with workload sizing.</t>
        </r>
      </text>
    </comment>
    <comment ref="I29" authorId="0" shapeId="0" xr:uid="{00000000-0006-0000-0A00-000048000000}">
      <text>
        <r>
          <rPr>
            <sz val="11"/>
            <color theme="1"/>
            <rFont val="Calibri"/>
            <family val="2"/>
            <scheme val="minor"/>
          </rPr>
          <t>Source: User-editable planning assumption, 2026-10-19; not stated in YAML. Validate with workload sizing.</t>
        </r>
      </text>
    </comment>
    <comment ref="G30" authorId="0" shapeId="0" xr:uid="{00000000-0006-0000-0A00-000049000000}">
      <text>
        <r>
          <rPr>
            <sz val="11"/>
            <color theme="1"/>
            <rFont val="Calibri"/>
            <family val="2"/>
            <scheme val="minor"/>
          </rPr>
          <t>Source: User-editable planning assumption, 2026-10-19; not stated in YAML. Validate with workload sizing.</t>
        </r>
      </text>
    </comment>
    <comment ref="H30" authorId="0" shapeId="0" xr:uid="{00000000-0006-0000-0A00-00004A000000}">
      <text>
        <r>
          <rPr>
            <sz val="11"/>
            <color theme="1"/>
            <rFont val="Calibri"/>
            <family val="2"/>
            <scheme val="minor"/>
          </rPr>
          <t>Source: User-editable planning assumption, 2026-10-19; not stated in YAML. Validate with workload sizing.</t>
        </r>
      </text>
    </comment>
    <comment ref="I30" authorId="0" shapeId="0" xr:uid="{00000000-0006-0000-0A00-00004B000000}">
      <text>
        <r>
          <rPr>
            <sz val="11"/>
            <color theme="1"/>
            <rFont val="Calibri"/>
            <family val="2"/>
            <scheme val="minor"/>
          </rPr>
          <t>Source: User-editable planning assumption, 2026-10-19; not stated in YAML. Validate with workload sizing.</t>
        </r>
      </text>
    </comment>
    <comment ref="G31" authorId="0" shapeId="0" xr:uid="{00000000-0006-0000-0A00-00004C000000}">
      <text>
        <r>
          <rPr>
            <sz val="11"/>
            <color theme="1"/>
            <rFont val="Calibri"/>
            <family val="2"/>
            <scheme val="minor"/>
          </rPr>
          <t>Source: User-editable planning assumption, 2026-10-19; not stated in YAML. Validate with workload sizing.</t>
        </r>
      </text>
    </comment>
    <comment ref="H31" authorId="0" shapeId="0" xr:uid="{00000000-0006-0000-0A00-00004D000000}">
      <text>
        <r>
          <rPr>
            <sz val="11"/>
            <color theme="1"/>
            <rFont val="Calibri"/>
            <family val="2"/>
            <scheme val="minor"/>
          </rPr>
          <t>Source: User-editable planning assumption, 2026-10-19; not stated in YAML. Validate with workload sizing.</t>
        </r>
      </text>
    </comment>
    <comment ref="I31" authorId="0" shapeId="0" xr:uid="{00000000-0006-0000-0A00-00004E000000}">
      <text>
        <r>
          <rPr>
            <sz val="11"/>
            <color theme="1"/>
            <rFont val="Calibri"/>
            <family val="2"/>
            <scheme val="minor"/>
          </rPr>
          <t>Source: User-editable planning assumption, 2026-10-19; not stated in YAML. Validate with workload sizing.</t>
        </r>
      </text>
    </comment>
    <comment ref="G32" authorId="0" shapeId="0" xr:uid="{00000000-0006-0000-0A00-00004F000000}">
      <text>
        <r>
          <rPr>
            <sz val="11"/>
            <color theme="1"/>
            <rFont val="Calibri"/>
            <family val="2"/>
            <scheme val="minor"/>
          </rPr>
          <t>Source: User-editable planning assumption, 2026-10-19; not stated in YAML. Validate with workload sizing.</t>
        </r>
      </text>
    </comment>
    <comment ref="H32" authorId="0" shapeId="0" xr:uid="{00000000-0006-0000-0A00-000050000000}">
      <text>
        <r>
          <rPr>
            <sz val="11"/>
            <color theme="1"/>
            <rFont val="Calibri"/>
            <family val="2"/>
            <scheme val="minor"/>
          </rPr>
          <t>Source: User-editable planning assumption, 2026-10-19; not stated in YAML. Validate with workload sizing.</t>
        </r>
      </text>
    </comment>
    <comment ref="I32" authorId="0" shapeId="0" xr:uid="{00000000-0006-0000-0A00-000051000000}">
      <text>
        <r>
          <rPr>
            <sz val="11"/>
            <color theme="1"/>
            <rFont val="Calibri"/>
            <family val="2"/>
            <scheme val="minor"/>
          </rPr>
          <t>Source: User-editable planning assumption, 2026-10-19; not stated in YAML. Validate with workload sizing.</t>
        </r>
      </text>
    </comment>
    <comment ref="G33" authorId="0" shapeId="0" xr:uid="{00000000-0006-0000-0A00-000052000000}">
      <text>
        <r>
          <rPr>
            <sz val="11"/>
            <color theme="1"/>
            <rFont val="Calibri"/>
            <family val="2"/>
            <scheme val="minor"/>
          </rPr>
          <t>Source: User-editable planning assumption, 2026-10-19; not stated in YAML. Validate with workload sizing.</t>
        </r>
      </text>
    </comment>
    <comment ref="H33" authorId="0" shapeId="0" xr:uid="{00000000-0006-0000-0A00-000053000000}">
      <text>
        <r>
          <rPr>
            <sz val="11"/>
            <color theme="1"/>
            <rFont val="Calibri"/>
            <family val="2"/>
            <scheme val="minor"/>
          </rPr>
          <t>Source: User-editable planning assumption, 2026-10-19; not stated in YAML. Validate with workload sizing.</t>
        </r>
      </text>
    </comment>
    <comment ref="I33" authorId="0" shapeId="0" xr:uid="{00000000-0006-0000-0A00-000054000000}">
      <text>
        <r>
          <rPr>
            <sz val="11"/>
            <color theme="1"/>
            <rFont val="Calibri"/>
            <family val="2"/>
            <scheme val="minor"/>
          </rPr>
          <t>Source: User-editable planning assumption, 2026-10-19; not stated in YAML. Validate with workload sizing.</t>
        </r>
      </text>
    </comment>
    <comment ref="G34" authorId="0" shapeId="0" xr:uid="{00000000-0006-0000-0A00-000055000000}">
      <text>
        <r>
          <rPr>
            <sz val="11"/>
            <color theme="1"/>
            <rFont val="Calibri"/>
            <family val="2"/>
            <scheme val="minor"/>
          </rPr>
          <t>Source: User-editable planning assumption, 2026-10-19; not stated in YAML. Validate with workload sizing.</t>
        </r>
      </text>
    </comment>
    <comment ref="H34" authorId="0" shapeId="0" xr:uid="{00000000-0006-0000-0A00-000056000000}">
      <text>
        <r>
          <rPr>
            <sz val="11"/>
            <color theme="1"/>
            <rFont val="Calibri"/>
            <family val="2"/>
            <scheme val="minor"/>
          </rPr>
          <t>Source: User-editable planning assumption, 2026-10-19; not stated in YAML. Validate with workload sizing.</t>
        </r>
      </text>
    </comment>
    <comment ref="I34" authorId="0" shapeId="0" xr:uid="{00000000-0006-0000-0A00-000057000000}">
      <text>
        <r>
          <rPr>
            <sz val="11"/>
            <color theme="1"/>
            <rFont val="Calibri"/>
            <family val="2"/>
            <scheme val="minor"/>
          </rPr>
          <t>Source: User-editable planning assumption, 2026-10-19; not stated in YAML. Validate with workload sizing.</t>
        </r>
      </text>
    </comment>
    <comment ref="G35" authorId="0" shapeId="0" xr:uid="{00000000-0006-0000-0A00-000058000000}">
      <text>
        <r>
          <rPr>
            <sz val="11"/>
            <color theme="1"/>
            <rFont val="Calibri"/>
            <family val="2"/>
            <scheme val="minor"/>
          </rPr>
          <t>Source: User-editable planning assumption, 2026-10-19; not stated in YAML. Validate with workload sizing.</t>
        </r>
      </text>
    </comment>
    <comment ref="H35" authorId="0" shapeId="0" xr:uid="{00000000-0006-0000-0A00-000059000000}">
      <text>
        <r>
          <rPr>
            <sz val="11"/>
            <color theme="1"/>
            <rFont val="Calibri"/>
            <family val="2"/>
            <scheme val="minor"/>
          </rPr>
          <t>Source: User-editable planning assumption, 2026-10-19; not stated in YAML. Validate with workload sizing.</t>
        </r>
      </text>
    </comment>
    <comment ref="I35" authorId="0" shapeId="0" xr:uid="{00000000-0006-0000-0A00-00005A000000}">
      <text>
        <r>
          <rPr>
            <sz val="11"/>
            <color theme="1"/>
            <rFont val="Calibri"/>
            <family val="2"/>
            <scheme val="minor"/>
          </rPr>
          <t>Source: User-editable planning assumption, 2026-10-19; not stated in YAML. Validate with workload sizing.</t>
        </r>
      </text>
    </comment>
    <comment ref="G36" authorId="0" shapeId="0" xr:uid="{00000000-0006-0000-0A00-00005B000000}">
      <text>
        <r>
          <rPr>
            <sz val="11"/>
            <color theme="1"/>
            <rFont val="Calibri"/>
            <family val="2"/>
            <scheme val="minor"/>
          </rPr>
          <t>Source: User-editable planning assumption, 2026-10-19; not stated in YAML. Validate with workload sizing.</t>
        </r>
      </text>
    </comment>
    <comment ref="H36" authorId="0" shapeId="0" xr:uid="{00000000-0006-0000-0A00-00005C000000}">
      <text>
        <r>
          <rPr>
            <sz val="11"/>
            <color theme="1"/>
            <rFont val="Calibri"/>
            <family val="2"/>
            <scheme val="minor"/>
          </rPr>
          <t>Source: User-editable planning assumption, 2026-10-19; not stated in YAML. Validate with workload sizing.</t>
        </r>
      </text>
    </comment>
    <comment ref="I36" authorId="0" shapeId="0" xr:uid="{00000000-0006-0000-0A00-00005D000000}">
      <text>
        <r>
          <rPr>
            <sz val="11"/>
            <color theme="1"/>
            <rFont val="Calibri"/>
            <family val="2"/>
            <scheme val="minor"/>
          </rPr>
          <t>Source: User-editable planning assumption, 2026-10-19; not stated in YAML. Validate with workload sizing.</t>
        </r>
      </text>
    </comment>
    <comment ref="G37" authorId="0" shapeId="0" xr:uid="{00000000-0006-0000-0A00-00005E000000}">
      <text>
        <r>
          <rPr>
            <sz val="11"/>
            <color theme="1"/>
            <rFont val="Calibri"/>
            <family val="2"/>
            <scheme val="minor"/>
          </rPr>
          <t>Source: User-editable planning assumption, 2026-10-19; not stated in YAML. Validate with workload sizing.</t>
        </r>
      </text>
    </comment>
    <comment ref="H37" authorId="0" shapeId="0" xr:uid="{00000000-0006-0000-0A00-00005F000000}">
      <text>
        <r>
          <rPr>
            <sz val="11"/>
            <color theme="1"/>
            <rFont val="Calibri"/>
            <family val="2"/>
            <scheme val="minor"/>
          </rPr>
          <t>Source: User-editable planning assumption, 2026-10-19; not stated in YAML. Validate with workload sizing.</t>
        </r>
      </text>
    </comment>
    <comment ref="I37" authorId="0" shapeId="0" xr:uid="{00000000-0006-0000-0A00-000060000000}">
      <text>
        <r>
          <rPr>
            <sz val="11"/>
            <color theme="1"/>
            <rFont val="Calibri"/>
            <family val="2"/>
            <scheme val="minor"/>
          </rPr>
          <t>Source: User-editable planning assumption, 2026-10-19; not stated in YAML. Validate with workload sizing.</t>
        </r>
      </text>
    </comment>
    <comment ref="G38" authorId="0" shapeId="0" xr:uid="{00000000-0006-0000-0A00-000061000000}">
      <text>
        <r>
          <rPr>
            <sz val="11"/>
            <color theme="1"/>
            <rFont val="Calibri"/>
            <family val="2"/>
            <scheme val="minor"/>
          </rPr>
          <t>Source: User-editable planning assumption, 2026-10-19; not stated in YAML. Validate with workload sizing.</t>
        </r>
      </text>
    </comment>
    <comment ref="H38" authorId="0" shapeId="0" xr:uid="{00000000-0006-0000-0A00-000062000000}">
      <text>
        <r>
          <rPr>
            <sz val="11"/>
            <color theme="1"/>
            <rFont val="Calibri"/>
            <family val="2"/>
            <scheme val="minor"/>
          </rPr>
          <t>Source: User-editable planning assumption, 2026-10-19; not stated in YAML. Validate with workload sizing.</t>
        </r>
      </text>
    </comment>
    <comment ref="I38" authorId="0" shapeId="0" xr:uid="{00000000-0006-0000-0A00-000063000000}">
      <text>
        <r>
          <rPr>
            <sz val="11"/>
            <color theme="1"/>
            <rFont val="Calibri"/>
            <family val="2"/>
            <scheme val="minor"/>
          </rPr>
          <t>Source: User-editable planning assumption, 2026-10-19; not stated in YAML. Validate with workload sizing.</t>
        </r>
      </text>
    </comment>
    <comment ref="G39" authorId="0" shapeId="0" xr:uid="{00000000-0006-0000-0A00-000064000000}">
      <text>
        <r>
          <rPr>
            <sz val="11"/>
            <color theme="1"/>
            <rFont val="Calibri"/>
            <family val="2"/>
            <scheme val="minor"/>
          </rPr>
          <t>Source: User-editable planning assumption, 2026-10-19; not stated in YAML. Validate with workload sizing.</t>
        </r>
      </text>
    </comment>
    <comment ref="H39" authorId="0" shapeId="0" xr:uid="{00000000-0006-0000-0A00-000065000000}">
      <text>
        <r>
          <rPr>
            <sz val="11"/>
            <color theme="1"/>
            <rFont val="Calibri"/>
            <family val="2"/>
            <scheme val="minor"/>
          </rPr>
          <t>Source: User-editable planning assumption, 2026-10-19; not stated in YAML. Validate with workload sizing.</t>
        </r>
      </text>
    </comment>
    <comment ref="I39" authorId="0" shapeId="0" xr:uid="{00000000-0006-0000-0A00-000066000000}">
      <text>
        <r>
          <rPr>
            <sz val="11"/>
            <color theme="1"/>
            <rFont val="Calibri"/>
            <family val="2"/>
            <scheme val="minor"/>
          </rPr>
          <t>Source: User-editable planning assumption, 2026-10-19; not stated in YAML. Validate with workload sizing.</t>
        </r>
      </text>
    </comment>
    <comment ref="G40" authorId="0" shapeId="0" xr:uid="{00000000-0006-0000-0A00-000067000000}">
      <text>
        <r>
          <rPr>
            <sz val="11"/>
            <color theme="1"/>
            <rFont val="Calibri"/>
            <family val="2"/>
            <scheme val="minor"/>
          </rPr>
          <t>Source: User-editable planning assumption, 2026-10-19; not stated in YAML. Validate with workload sizing.</t>
        </r>
      </text>
    </comment>
    <comment ref="H40" authorId="0" shapeId="0" xr:uid="{00000000-0006-0000-0A00-000068000000}">
      <text>
        <r>
          <rPr>
            <sz val="11"/>
            <color theme="1"/>
            <rFont val="Calibri"/>
            <family val="2"/>
            <scheme val="minor"/>
          </rPr>
          <t>Source: User-editable planning assumption, 2026-10-19; not stated in YAML. Validate with workload sizing.</t>
        </r>
      </text>
    </comment>
    <comment ref="I40" authorId="0" shapeId="0" xr:uid="{00000000-0006-0000-0A00-000069000000}">
      <text>
        <r>
          <rPr>
            <sz val="11"/>
            <color theme="1"/>
            <rFont val="Calibri"/>
            <family val="2"/>
            <scheme val="minor"/>
          </rPr>
          <t>Source: User-editable planning assumption, 2026-10-19; not stated in YAML. Validate with workload sizing.</t>
        </r>
      </text>
    </comment>
    <comment ref="G41" authorId="0" shapeId="0" xr:uid="{00000000-0006-0000-0A00-00006A000000}">
      <text>
        <r>
          <rPr>
            <sz val="11"/>
            <color theme="1"/>
            <rFont val="Calibri"/>
            <family val="2"/>
            <scheme val="minor"/>
          </rPr>
          <t>Source: User-editable planning assumption, 2026-10-19; not stated in YAML. Validate with workload sizing.</t>
        </r>
      </text>
    </comment>
    <comment ref="H41" authorId="0" shapeId="0" xr:uid="{00000000-0006-0000-0A00-00006B000000}">
      <text>
        <r>
          <rPr>
            <sz val="11"/>
            <color theme="1"/>
            <rFont val="Calibri"/>
            <family val="2"/>
            <scheme val="minor"/>
          </rPr>
          <t>Source: User-editable planning assumption, 2026-10-19; not stated in YAML. Validate with workload sizing.</t>
        </r>
      </text>
    </comment>
    <comment ref="I41" authorId="0" shapeId="0" xr:uid="{00000000-0006-0000-0A00-00006C000000}">
      <text>
        <r>
          <rPr>
            <sz val="11"/>
            <color theme="1"/>
            <rFont val="Calibri"/>
            <family val="2"/>
            <scheme val="minor"/>
          </rPr>
          <t>Source: User-editable planning assumption, 2026-10-19; not stated in YAML. Validate with workload sizing.</t>
        </r>
      </text>
    </comment>
    <comment ref="G42" authorId="0" shapeId="0" xr:uid="{00000000-0006-0000-0A00-00006D000000}">
      <text>
        <r>
          <rPr>
            <sz val="11"/>
            <color theme="1"/>
            <rFont val="Calibri"/>
            <family val="2"/>
            <scheme val="minor"/>
          </rPr>
          <t>Source: User-editable planning assumption, 2026-10-19; not stated in YAML. Validate with workload sizing.</t>
        </r>
      </text>
    </comment>
    <comment ref="H42" authorId="0" shapeId="0" xr:uid="{00000000-0006-0000-0A00-00006E000000}">
      <text>
        <r>
          <rPr>
            <sz val="11"/>
            <color theme="1"/>
            <rFont val="Calibri"/>
            <family val="2"/>
            <scheme val="minor"/>
          </rPr>
          <t>Source: User-editable planning assumption, 2026-10-19; not stated in YAML. Validate with workload sizing.</t>
        </r>
      </text>
    </comment>
    <comment ref="I42" authorId="0" shapeId="0" xr:uid="{00000000-0006-0000-0A00-00006F000000}">
      <text>
        <r>
          <rPr>
            <sz val="11"/>
            <color theme="1"/>
            <rFont val="Calibri"/>
            <family val="2"/>
            <scheme val="minor"/>
          </rPr>
          <t>Source: User-editable planning assumption, 2026-10-19; not stated in YAML. Validate with workload sizing.</t>
        </r>
      </text>
    </comment>
    <comment ref="G43" authorId="0" shapeId="0" xr:uid="{00000000-0006-0000-0A00-000070000000}">
      <text>
        <r>
          <rPr>
            <sz val="11"/>
            <color theme="1"/>
            <rFont val="Calibri"/>
            <family val="2"/>
            <scheme val="minor"/>
          </rPr>
          <t>Source: User-editable planning assumption, 2026-10-19; not stated in YAML. Validate with workload sizing.</t>
        </r>
      </text>
    </comment>
    <comment ref="H43" authorId="0" shapeId="0" xr:uid="{00000000-0006-0000-0A00-000071000000}">
      <text>
        <r>
          <rPr>
            <sz val="11"/>
            <color theme="1"/>
            <rFont val="Calibri"/>
            <family val="2"/>
            <scheme val="minor"/>
          </rPr>
          <t>Source: User-editable planning assumption, 2026-10-19; not stated in YAML. Validate with workload sizing.</t>
        </r>
      </text>
    </comment>
    <comment ref="I43" authorId="0" shapeId="0" xr:uid="{00000000-0006-0000-0A00-000072000000}">
      <text>
        <r>
          <rPr>
            <sz val="11"/>
            <color theme="1"/>
            <rFont val="Calibri"/>
            <family val="2"/>
            <scheme val="minor"/>
          </rPr>
          <t>Source: User-editable planning assumption, 2026-10-19; not stated in YAML. Validate with workload sizing.</t>
        </r>
      </text>
    </comment>
    <comment ref="G44" authorId="0" shapeId="0" xr:uid="{00000000-0006-0000-0A00-000073000000}">
      <text>
        <r>
          <rPr>
            <sz val="11"/>
            <color theme="1"/>
            <rFont val="Calibri"/>
            <family val="2"/>
            <scheme val="minor"/>
          </rPr>
          <t>Source: User-editable planning assumption, 2026-10-19; not stated in YAML. Validate with workload sizing.</t>
        </r>
      </text>
    </comment>
    <comment ref="H44" authorId="0" shapeId="0" xr:uid="{00000000-0006-0000-0A00-000074000000}">
      <text>
        <r>
          <rPr>
            <sz val="11"/>
            <color theme="1"/>
            <rFont val="Calibri"/>
            <family val="2"/>
            <scheme val="minor"/>
          </rPr>
          <t>Source: User-editable planning assumption, 2026-10-19; not stated in YAML. Validate with workload sizing.</t>
        </r>
      </text>
    </comment>
    <comment ref="I44" authorId="0" shapeId="0" xr:uid="{00000000-0006-0000-0A00-000075000000}">
      <text>
        <r>
          <rPr>
            <sz val="11"/>
            <color theme="1"/>
            <rFont val="Calibri"/>
            <family val="2"/>
            <scheme val="minor"/>
          </rPr>
          <t>Source: User-editable planning assumption, 2026-10-19; not stated in YAML. Validate with workload sizing.</t>
        </r>
      </text>
    </comment>
    <comment ref="G45" authorId="0" shapeId="0" xr:uid="{00000000-0006-0000-0A00-000076000000}">
      <text>
        <r>
          <rPr>
            <sz val="11"/>
            <color theme="1"/>
            <rFont val="Calibri"/>
            <family val="2"/>
            <scheme val="minor"/>
          </rPr>
          <t>Source: User-editable planning assumption, 2026-10-19; not stated in YAML. Validate with workload sizing.</t>
        </r>
      </text>
    </comment>
    <comment ref="H45" authorId="0" shapeId="0" xr:uid="{00000000-0006-0000-0A00-000077000000}">
      <text>
        <r>
          <rPr>
            <sz val="11"/>
            <color theme="1"/>
            <rFont val="Calibri"/>
            <family val="2"/>
            <scheme val="minor"/>
          </rPr>
          <t>Source: User-editable planning assumption, 2026-10-19; not stated in YAML. Validate with workload sizing.</t>
        </r>
      </text>
    </comment>
    <comment ref="I45" authorId="0" shapeId="0" xr:uid="{00000000-0006-0000-0A00-000078000000}">
      <text>
        <r>
          <rPr>
            <sz val="11"/>
            <color theme="1"/>
            <rFont val="Calibri"/>
            <family val="2"/>
            <scheme val="minor"/>
          </rPr>
          <t>Source: User-editable planning assumption, 2026-10-19; not stated in YAML. Validate with workload sizing.</t>
        </r>
      </text>
    </comment>
    <comment ref="G46" authorId="0" shapeId="0" xr:uid="{00000000-0006-0000-0A00-000079000000}">
      <text>
        <r>
          <rPr>
            <sz val="11"/>
            <color theme="1"/>
            <rFont val="Calibri"/>
            <family val="2"/>
            <scheme val="minor"/>
          </rPr>
          <t>Source: User-editable planning assumption, 2026-10-19; not stated in YAML. Validate with workload sizing.</t>
        </r>
      </text>
    </comment>
    <comment ref="H46" authorId="0" shapeId="0" xr:uid="{00000000-0006-0000-0A00-00007A000000}">
      <text>
        <r>
          <rPr>
            <sz val="11"/>
            <color theme="1"/>
            <rFont val="Calibri"/>
            <family val="2"/>
            <scheme val="minor"/>
          </rPr>
          <t>Source: User-editable planning assumption, 2026-10-19; not stated in YAML. Validate with workload sizing.</t>
        </r>
      </text>
    </comment>
    <comment ref="I46" authorId="0" shapeId="0" xr:uid="{00000000-0006-0000-0A00-00007B000000}">
      <text>
        <r>
          <rPr>
            <sz val="11"/>
            <color theme="1"/>
            <rFont val="Calibri"/>
            <family val="2"/>
            <scheme val="minor"/>
          </rPr>
          <t>Source: User-editable planning assumption, 2026-10-19; not stated in YAML. Validate with workload sizing.</t>
        </r>
      </text>
    </comment>
    <comment ref="G47" authorId="0" shapeId="0" xr:uid="{00000000-0006-0000-0A00-00007C000000}">
      <text>
        <r>
          <rPr>
            <sz val="11"/>
            <color theme="1"/>
            <rFont val="Calibri"/>
            <family val="2"/>
            <scheme val="minor"/>
          </rPr>
          <t>Source: User-editable planning assumption, 2026-10-19; not stated in YAML. Validate with workload sizing.</t>
        </r>
      </text>
    </comment>
    <comment ref="H47" authorId="0" shapeId="0" xr:uid="{00000000-0006-0000-0A00-00007D000000}">
      <text>
        <r>
          <rPr>
            <sz val="11"/>
            <color theme="1"/>
            <rFont val="Calibri"/>
            <family val="2"/>
            <scheme val="minor"/>
          </rPr>
          <t>Source: User-editable planning assumption, 2026-10-19; not stated in YAML. Validate with workload sizing.</t>
        </r>
      </text>
    </comment>
    <comment ref="I47" authorId="0" shapeId="0" xr:uid="{00000000-0006-0000-0A00-00007E000000}">
      <text>
        <r>
          <rPr>
            <sz val="11"/>
            <color theme="1"/>
            <rFont val="Calibri"/>
            <family val="2"/>
            <scheme val="minor"/>
          </rPr>
          <t>Source: User-editable planning assumption, 2026-10-19; not stated in YAML. Validate with workload sizing.</t>
        </r>
      </text>
    </comment>
    <comment ref="G48" authorId="0" shapeId="0" xr:uid="{00000000-0006-0000-0A00-00007F000000}">
      <text>
        <r>
          <rPr>
            <sz val="11"/>
            <color theme="1"/>
            <rFont val="Calibri"/>
            <family val="2"/>
            <scheme val="minor"/>
          </rPr>
          <t>Source: User-editable planning assumption, 2026-10-19; not stated in YAML. Validate with workload sizing.</t>
        </r>
      </text>
    </comment>
    <comment ref="H48" authorId="0" shapeId="0" xr:uid="{00000000-0006-0000-0A00-000080000000}">
      <text>
        <r>
          <rPr>
            <sz val="11"/>
            <color theme="1"/>
            <rFont val="Calibri"/>
            <family val="2"/>
            <scheme val="minor"/>
          </rPr>
          <t>Source: User-editable planning assumption, 2026-10-19; not stated in YAML. Validate with workload sizing.</t>
        </r>
      </text>
    </comment>
    <comment ref="I48" authorId="0" shapeId="0" xr:uid="{00000000-0006-0000-0A00-000081000000}">
      <text>
        <r>
          <rPr>
            <sz val="11"/>
            <color theme="1"/>
            <rFont val="Calibri"/>
            <family val="2"/>
            <scheme val="minor"/>
          </rPr>
          <t>Source: User-editable planning assumption, 2026-10-19; not stated in YAML. Validate with workload sizing.</t>
        </r>
      </text>
    </comment>
    <comment ref="G49" authorId="0" shapeId="0" xr:uid="{00000000-0006-0000-0A00-000082000000}">
      <text>
        <r>
          <rPr>
            <sz val="11"/>
            <color theme="1"/>
            <rFont val="Calibri"/>
            <family val="2"/>
            <scheme val="minor"/>
          </rPr>
          <t>Source: User-editable planning assumption, 2026-10-19; not stated in YAML. Validate with workload sizing.</t>
        </r>
      </text>
    </comment>
    <comment ref="H49" authorId="0" shapeId="0" xr:uid="{00000000-0006-0000-0A00-000083000000}">
      <text>
        <r>
          <rPr>
            <sz val="11"/>
            <color theme="1"/>
            <rFont val="Calibri"/>
            <family val="2"/>
            <scheme val="minor"/>
          </rPr>
          <t>Source: User-editable planning assumption, 2026-10-19; not stated in YAML. Validate with workload sizing.</t>
        </r>
      </text>
    </comment>
    <comment ref="I49" authorId="0" shapeId="0" xr:uid="{00000000-0006-0000-0A00-000084000000}">
      <text>
        <r>
          <rPr>
            <sz val="11"/>
            <color theme="1"/>
            <rFont val="Calibri"/>
            <family val="2"/>
            <scheme val="minor"/>
          </rPr>
          <t>Source: User-editable planning assumption, 2026-10-19; not stated in YAML. Validate with workload sizing.</t>
        </r>
      </text>
    </comment>
    <comment ref="G50" authorId="0" shapeId="0" xr:uid="{00000000-0006-0000-0A00-000085000000}">
      <text>
        <r>
          <rPr>
            <sz val="11"/>
            <color theme="1"/>
            <rFont val="Calibri"/>
            <family val="2"/>
            <scheme val="minor"/>
          </rPr>
          <t>Source: User-editable planning assumption, 2026-10-19; not stated in YAML. Validate with workload sizing.</t>
        </r>
      </text>
    </comment>
    <comment ref="H50" authorId="0" shapeId="0" xr:uid="{00000000-0006-0000-0A00-000086000000}">
      <text>
        <r>
          <rPr>
            <sz val="11"/>
            <color theme="1"/>
            <rFont val="Calibri"/>
            <family val="2"/>
            <scheme val="minor"/>
          </rPr>
          <t>Source: User-editable planning assumption, 2026-10-19; not stated in YAML. Validate with workload sizing.</t>
        </r>
      </text>
    </comment>
    <comment ref="I50" authorId="0" shapeId="0" xr:uid="{00000000-0006-0000-0A00-000087000000}">
      <text>
        <r>
          <rPr>
            <sz val="11"/>
            <color theme="1"/>
            <rFont val="Calibri"/>
            <family val="2"/>
            <scheme val="minor"/>
          </rPr>
          <t>Source: User-editable planning assumption, 2026-10-19; not stated in YAML. Validate with workload sizing.</t>
        </r>
      </text>
    </comment>
    <comment ref="G51" authorId="0" shapeId="0" xr:uid="{00000000-0006-0000-0A00-000088000000}">
      <text>
        <r>
          <rPr>
            <sz val="11"/>
            <color theme="1"/>
            <rFont val="Calibri"/>
            <family val="2"/>
            <scheme val="minor"/>
          </rPr>
          <t>Source: User-editable planning assumption, 2026-10-19; not stated in YAML. Validate with workload sizing.</t>
        </r>
      </text>
    </comment>
    <comment ref="H51" authorId="0" shapeId="0" xr:uid="{00000000-0006-0000-0A00-000089000000}">
      <text>
        <r>
          <rPr>
            <sz val="11"/>
            <color theme="1"/>
            <rFont val="Calibri"/>
            <family val="2"/>
            <scheme val="minor"/>
          </rPr>
          <t>Source: User-editable planning assumption, 2026-10-19; not stated in YAML. Validate with workload sizing.</t>
        </r>
      </text>
    </comment>
    <comment ref="I51" authorId="0" shapeId="0" xr:uid="{00000000-0006-0000-0A00-00008A000000}">
      <text>
        <r>
          <rPr>
            <sz val="11"/>
            <color theme="1"/>
            <rFont val="Calibri"/>
            <family val="2"/>
            <scheme val="minor"/>
          </rPr>
          <t>Source: User-editable planning assumption, 2026-10-19; not stated in YAML. Validate with workload sizing.</t>
        </r>
      </text>
    </comment>
    <comment ref="G52" authorId="0" shapeId="0" xr:uid="{00000000-0006-0000-0A00-00008B000000}">
      <text>
        <r>
          <rPr>
            <sz val="11"/>
            <color theme="1"/>
            <rFont val="Calibri"/>
            <family val="2"/>
            <scheme val="minor"/>
          </rPr>
          <t>Source: User-editable planning assumption, 2026-10-19; not stated in YAML. Validate with workload sizing.</t>
        </r>
      </text>
    </comment>
    <comment ref="H52" authorId="0" shapeId="0" xr:uid="{00000000-0006-0000-0A00-00008C000000}">
      <text>
        <r>
          <rPr>
            <sz val="11"/>
            <color theme="1"/>
            <rFont val="Calibri"/>
            <family val="2"/>
            <scheme val="minor"/>
          </rPr>
          <t>Source: User-editable planning assumption, 2026-10-19; not stated in YAML. Validate with workload sizing.</t>
        </r>
      </text>
    </comment>
    <comment ref="I52" authorId="0" shapeId="0" xr:uid="{00000000-0006-0000-0A00-00008D000000}">
      <text>
        <r>
          <rPr>
            <sz val="11"/>
            <color theme="1"/>
            <rFont val="Calibri"/>
            <family val="2"/>
            <scheme val="minor"/>
          </rPr>
          <t>Source: User-editable planning assumption, 2026-10-19; not stated in YAML. Validate with workload sizing.</t>
        </r>
      </text>
    </comment>
    <comment ref="G53" authorId="0" shapeId="0" xr:uid="{00000000-0006-0000-0A00-00008E000000}">
      <text>
        <r>
          <rPr>
            <sz val="11"/>
            <color theme="1"/>
            <rFont val="Calibri"/>
            <family val="2"/>
            <scheme val="minor"/>
          </rPr>
          <t>Source: User-editable planning assumption, 2026-10-19; not stated in YAML. Validate with workload sizing.</t>
        </r>
      </text>
    </comment>
    <comment ref="H53" authorId="0" shapeId="0" xr:uid="{00000000-0006-0000-0A00-00008F000000}">
      <text>
        <r>
          <rPr>
            <sz val="11"/>
            <color theme="1"/>
            <rFont val="Calibri"/>
            <family val="2"/>
            <scheme val="minor"/>
          </rPr>
          <t>Source: User-editable planning assumption, 2026-10-19; not stated in YAML. Validate with workload sizing.</t>
        </r>
      </text>
    </comment>
    <comment ref="I53" authorId="0" shapeId="0" xr:uid="{00000000-0006-0000-0A00-000090000000}">
      <text>
        <r>
          <rPr>
            <sz val="11"/>
            <color theme="1"/>
            <rFont val="Calibri"/>
            <family val="2"/>
            <scheme val="minor"/>
          </rPr>
          <t>Source: User-editable planning assumption, 2026-10-19; not stated in YAML. Validate with workload sizing.</t>
        </r>
      </text>
    </comment>
    <comment ref="G54" authorId="0" shapeId="0" xr:uid="{00000000-0006-0000-0A00-000091000000}">
      <text>
        <r>
          <rPr>
            <sz val="11"/>
            <color theme="1"/>
            <rFont val="Calibri"/>
            <family val="2"/>
            <scheme val="minor"/>
          </rPr>
          <t>Source: User-editable planning assumption, 2026-10-19; not stated in YAML. Validate with workload sizing.</t>
        </r>
      </text>
    </comment>
    <comment ref="H54" authorId="0" shapeId="0" xr:uid="{00000000-0006-0000-0A00-000092000000}">
      <text>
        <r>
          <rPr>
            <sz val="11"/>
            <color theme="1"/>
            <rFont val="Calibri"/>
            <family val="2"/>
            <scheme val="minor"/>
          </rPr>
          <t>Source: User-editable planning assumption, 2026-10-19; not stated in YAML. Validate with workload sizing.</t>
        </r>
      </text>
    </comment>
    <comment ref="I54" authorId="0" shapeId="0" xr:uid="{00000000-0006-0000-0A00-000093000000}">
      <text>
        <r>
          <rPr>
            <sz val="11"/>
            <color theme="1"/>
            <rFont val="Calibri"/>
            <family val="2"/>
            <scheme val="minor"/>
          </rPr>
          <t>Source: User-editable planning assumption, 2026-10-19; not stated in YAML. Validate with workload sizing.</t>
        </r>
      </text>
    </comment>
    <comment ref="G55" authorId="0" shapeId="0" xr:uid="{00000000-0006-0000-0A00-000094000000}">
      <text>
        <r>
          <rPr>
            <sz val="11"/>
            <color theme="1"/>
            <rFont val="Calibri"/>
            <family val="2"/>
            <scheme val="minor"/>
          </rPr>
          <t>Source: User-editable planning assumption, 2026-10-19; not stated in YAML. Validate with workload sizing.</t>
        </r>
      </text>
    </comment>
    <comment ref="H55" authorId="0" shapeId="0" xr:uid="{00000000-0006-0000-0A00-000095000000}">
      <text>
        <r>
          <rPr>
            <sz val="11"/>
            <color theme="1"/>
            <rFont val="Calibri"/>
            <family val="2"/>
            <scheme val="minor"/>
          </rPr>
          <t>Source: User-editable planning assumption, 2026-10-19; not stated in YAML. Validate with workload sizing.</t>
        </r>
      </text>
    </comment>
    <comment ref="I55" authorId="0" shapeId="0" xr:uid="{00000000-0006-0000-0A00-000096000000}">
      <text>
        <r>
          <rPr>
            <sz val="11"/>
            <color theme="1"/>
            <rFont val="Calibri"/>
            <family val="2"/>
            <scheme val="minor"/>
          </rPr>
          <t>Source: User-editable planning assumption, 2026-10-19; not stated in YAML. Validate with workload sizing.</t>
        </r>
      </text>
    </comment>
    <comment ref="G56" authorId="0" shapeId="0" xr:uid="{00000000-0006-0000-0A00-000097000000}">
      <text>
        <r>
          <rPr>
            <sz val="11"/>
            <color theme="1"/>
            <rFont val="Calibri"/>
            <family val="2"/>
            <scheme val="minor"/>
          </rPr>
          <t>Source: User-editable planning assumption, 2026-10-19; not stated in YAML. Validate with workload sizing.</t>
        </r>
      </text>
    </comment>
    <comment ref="H56" authorId="0" shapeId="0" xr:uid="{00000000-0006-0000-0A00-000098000000}">
      <text>
        <r>
          <rPr>
            <sz val="11"/>
            <color theme="1"/>
            <rFont val="Calibri"/>
            <family val="2"/>
            <scheme val="minor"/>
          </rPr>
          <t>Source: User-editable planning assumption, 2026-10-19; not stated in YAML. Validate with workload sizing.</t>
        </r>
      </text>
    </comment>
    <comment ref="I56" authorId="0" shapeId="0" xr:uid="{00000000-0006-0000-0A00-000099000000}">
      <text>
        <r>
          <rPr>
            <sz val="11"/>
            <color theme="1"/>
            <rFont val="Calibri"/>
            <family val="2"/>
            <scheme val="minor"/>
          </rPr>
          <t>Source: User-editable planning assumption, 2026-10-19; not stated in YAML. Validate with workload sizing.</t>
        </r>
      </text>
    </comment>
    <comment ref="G57" authorId="0" shapeId="0" xr:uid="{00000000-0006-0000-0A00-00009A000000}">
      <text>
        <r>
          <rPr>
            <sz val="11"/>
            <color theme="1"/>
            <rFont val="Calibri"/>
            <family val="2"/>
            <scheme val="minor"/>
          </rPr>
          <t>Source: User-editable planning assumption, 2026-10-19; not stated in YAML. Validate with workload sizing.</t>
        </r>
      </text>
    </comment>
    <comment ref="H57" authorId="0" shapeId="0" xr:uid="{00000000-0006-0000-0A00-00009B000000}">
      <text>
        <r>
          <rPr>
            <sz val="11"/>
            <color theme="1"/>
            <rFont val="Calibri"/>
            <family val="2"/>
            <scheme val="minor"/>
          </rPr>
          <t>Source: User-editable planning assumption, 2026-10-19; not stated in YAML. Validate with workload sizing.</t>
        </r>
      </text>
    </comment>
    <comment ref="I57" authorId="0" shapeId="0" xr:uid="{00000000-0006-0000-0A00-00009C000000}">
      <text>
        <r>
          <rPr>
            <sz val="11"/>
            <color theme="1"/>
            <rFont val="Calibri"/>
            <family val="2"/>
            <scheme val="minor"/>
          </rPr>
          <t>Source: User-editable planning assumption, 2026-10-19; not stated in YAML. Validate with workload sizing.</t>
        </r>
      </text>
    </comment>
    <comment ref="G58" authorId="0" shapeId="0" xr:uid="{00000000-0006-0000-0A00-00009D000000}">
      <text>
        <r>
          <rPr>
            <sz val="11"/>
            <color theme="1"/>
            <rFont val="Calibri"/>
            <family val="2"/>
            <scheme val="minor"/>
          </rPr>
          <t>Source: User-editable planning assumption, 2026-10-19; not stated in YAML. Validate with workload sizing.</t>
        </r>
      </text>
    </comment>
    <comment ref="H58" authorId="0" shapeId="0" xr:uid="{00000000-0006-0000-0A00-00009E000000}">
      <text>
        <r>
          <rPr>
            <sz val="11"/>
            <color theme="1"/>
            <rFont val="Calibri"/>
            <family val="2"/>
            <scheme val="minor"/>
          </rPr>
          <t>Source: User-editable planning assumption, 2026-10-19; not stated in YAML. Validate with workload sizing.</t>
        </r>
      </text>
    </comment>
    <comment ref="I58" authorId="0" shapeId="0" xr:uid="{00000000-0006-0000-0A00-00009F000000}">
      <text>
        <r>
          <rPr>
            <sz val="11"/>
            <color theme="1"/>
            <rFont val="Calibri"/>
            <family val="2"/>
            <scheme val="minor"/>
          </rPr>
          <t>Source: User-editable planning assumption, 2026-10-19; not stated in YAML. Validate with workload sizing.</t>
        </r>
      </text>
    </comment>
    <comment ref="G59" authorId="0" shapeId="0" xr:uid="{00000000-0006-0000-0A00-0000A0000000}">
      <text>
        <r>
          <rPr>
            <sz val="11"/>
            <color theme="1"/>
            <rFont val="Calibri"/>
            <family val="2"/>
            <scheme val="minor"/>
          </rPr>
          <t>Source: User-editable planning assumption, 2026-10-19; not stated in YAML. Validate with workload sizing.</t>
        </r>
      </text>
    </comment>
    <comment ref="H59" authorId="0" shapeId="0" xr:uid="{00000000-0006-0000-0A00-0000A1000000}">
      <text>
        <r>
          <rPr>
            <sz val="11"/>
            <color theme="1"/>
            <rFont val="Calibri"/>
            <family val="2"/>
            <scheme val="minor"/>
          </rPr>
          <t>Source: User-editable planning assumption, 2026-10-19; not stated in YAML. Validate with workload sizing.</t>
        </r>
      </text>
    </comment>
    <comment ref="I59" authorId="0" shapeId="0" xr:uid="{00000000-0006-0000-0A00-0000A2000000}">
      <text>
        <r>
          <rPr>
            <sz val="11"/>
            <color theme="1"/>
            <rFont val="Calibri"/>
            <family val="2"/>
            <scheme val="minor"/>
          </rPr>
          <t>Source: User-editable planning assumption, 2026-10-19; not stated in YAML. Validate with workload sizing.</t>
        </r>
      </text>
    </comment>
    <comment ref="G60" authorId="0" shapeId="0" xr:uid="{00000000-0006-0000-0A00-0000A3000000}">
      <text>
        <r>
          <rPr>
            <sz val="11"/>
            <color theme="1"/>
            <rFont val="Calibri"/>
            <family val="2"/>
            <scheme val="minor"/>
          </rPr>
          <t>Source: User-editable planning assumption, 2026-10-19; not stated in YAML. Validate with workload sizing.</t>
        </r>
      </text>
    </comment>
    <comment ref="H60" authorId="0" shapeId="0" xr:uid="{00000000-0006-0000-0A00-0000A4000000}">
      <text>
        <r>
          <rPr>
            <sz val="11"/>
            <color theme="1"/>
            <rFont val="Calibri"/>
            <family val="2"/>
            <scheme val="minor"/>
          </rPr>
          <t>Source: User-editable planning assumption, 2026-10-19; not stated in YAML. Validate with workload sizing.</t>
        </r>
      </text>
    </comment>
    <comment ref="I60" authorId="0" shapeId="0" xr:uid="{00000000-0006-0000-0A00-0000A5000000}">
      <text>
        <r>
          <rPr>
            <sz val="11"/>
            <color theme="1"/>
            <rFont val="Calibri"/>
            <family val="2"/>
            <scheme val="minor"/>
          </rPr>
          <t>Source: User-editable planning assumption, 2026-10-19; not stated in YAML. Validate with workload sizing.</t>
        </r>
      </text>
    </comment>
    <comment ref="G61" authorId="0" shapeId="0" xr:uid="{00000000-0006-0000-0A00-0000A6000000}">
      <text>
        <r>
          <rPr>
            <sz val="11"/>
            <color theme="1"/>
            <rFont val="Calibri"/>
            <family val="2"/>
            <scheme val="minor"/>
          </rPr>
          <t>Source: User-editable planning assumption, 2026-10-19; not stated in YAML. Validate with workload sizing.</t>
        </r>
      </text>
    </comment>
    <comment ref="H61" authorId="0" shapeId="0" xr:uid="{00000000-0006-0000-0A00-0000A7000000}">
      <text>
        <r>
          <rPr>
            <sz val="11"/>
            <color theme="1"/>
            <rFont val="Calibri"/>
            <family val="2"/>
            <scheme val="minor"/>
          </rPr>
          <t>Source: User-editable planning assumption, 2026-10-19; not stated in YAML. Validate with workload sizing.</t>
        </r>
      </text>
    </comment>
    <comment ref="I61" authorId="0" shapeId="0" xr:uid="{00000000-0006-0000-0A00-0000A8000000}">
      <text>
        <r>
          <rPr>
            <sz val="11"/>
            <color theme="1"/>
            <rFont val="Calibri"/>
            <family val="2"/>
            <scheme val="minor"/>
          </rPr>
          <t>Source: User-editable planning assumption, 2026-10-19; not stated in YAML. Validate with workload sizing.</t>
        </r>
      </text>
    </comment>
    <comment ref="G62" authorId="0" shapeId="0" xr:uid="{00000000-0006-0000-0A00-0000A9000000}">
      <text>
        <r>
          <rPr>
            <sz val="11"/>
            <color theme="1"/>
            <rFont val="Calibri"/>
            <family val="2"/>
            <scheme val="minor"/>
          </rPr>
          <t>Source: User-editable planning assumption, 2026-10-19; not stated in YAML. Validate with workload sizing.</t>
        </r>
      </text>
    </comment>
    <comment ref="H62" authorId="0" shapeId="0" xr:uid="{00000000-0006-0000-0A00-0000AA000000}">
      <text>
        <r>
          <rPr>
            <sz val="11"/>
            <color theme="1"/>
            <rFont val="Calibri"/>
            <family val="2"/>
            <scheme val="minor"/>
          </rPr>
          <t>Source: User-editable planning assumption, 2026-10-19; not stated in YAML. Validate with workload sizing.</t>
        </r>
      </text>
    </comment>
    <comment ref="I62" authorId="0" shapeId="0" xr:uid="{00000000-0006-0000-0A00-0000AB000000}">
      <text>
        <r>
          <rPr>
            <sz val="11"/>
            <color theme="1"/>
            <rFont val="Calibri"/>
            <family val="2"/>
            <scheme val="minor"/>
          </rPr>
          <t>Source: User-editable planning assumption, 2026-10-19; not stated in YAML. Validate with workload sizing.</t>
        </r>
      </text>
    </comment>
    <comment ref="G63" authorId="0" shapeId="0" xr:uid="{00000000-0006-0000-0A00-0000AC000000}">
      <text>
        <r>
          <rPr>
            <sz val="11"/>
            <color theme="1"/>
            <rFont val="Calibri"/>
            <family val="2"/>
            <scheme val="minor"/>
          </rPr>
          <t>Source: User-editable planning assumption, 2026-10-19; not stated in YAML. Validate with workload sizing.</t>
        </r>
      </text>
    </comment>
    <comment ref="H63" authorId="0" shapeId="0" xr:uid="{00000000-0006-0000-0A00-0000AD000000}">
      <text>
        <r>
          <rPr>
            <sz val="11"/>
            <color theme="1"/>
            <rFont val="Calibri"/>
            <family val="2"/>
            <scheme val="minor"/>
          </rPr>
          <t>Source: User-editable planning assumption, 2026-10-19; not stated in YAML. Validate with workload sizing.</t>
        </r>
      </text>
    </comment>
    <comment ref="I63" authorId="0" shapeId="0" xr:uid="{00000000-0006-0000-0A00-0000AE000000}">
      <text>
        <r>
          <rPr>
            <sz val="11"/>
            <color theme="1"/>
            <rFont val="Calibri"/>
            <family val="2"/>
            <scheme val="minor"/>
          </rPr>
          <t>Source: User-editable planning assumption, 2026-10-19; not stated in YAML. Validate with workload sizing.</t>
        </r>
      </text>
    </comment>
    <comment ref="G64" authorId="0" shapeId="0" xr:uid="{00000000-0006-0000-0A00-0000AF000000}">
      <text>
        <r>
          <rPr>
            <sz val="11"/>
            <color theme="1"/>
            <rFont val="Calibri"/>
            <family val="2"/>
            <scheme val="minor"/>
          </rPr>
          <t>Source: User-editable planning assumption, 2026-10-19; not stated in YAML. Validate with workload sizing.</t>
        </r>
      </text>
    </comment>
    <comment ref="H64" authorId="0" shapeId="0" xr:uid="{00000000-0006-0000-0A00-0000B0000000}">
      <text>
        <r>
          <rPr>
            <sz val="11"/>
            <color theme="1"/>
            <rFont val="Calibri"/>
            <family val="2"/>
            <scheme val="minor"/>
          </rPr>
          <t>Source: User-editable planning assumption, 2026-10-19; not stated in YAML. Validate with workload sizing.</t>
        </r>
      </text>
    </comment>
    <comment ref="I64" authorId="0" shapeId="0" xr:uid="{00000000-0006-0000-0A00-0000B1000000}">
      <text>
        <r>
          <rPr>
            <sz val="11"/>
            <color theme="1"/>
            <rFont val="Calibri"/>
            <family val="2"/>
            <scheme val="minor"/>
          </rPr>
          <t>Source: User-editable planning assumption, 2026-10-19; not stated in YAML. Validate with workload sizing.</t>
        </r>
      </text>
    </comment>
    <comment ref="G65" authorId="0" shapeId="0" xr:uid="{00000000-0006-0000-0A00-0000B2000000}">
      <text>
        <r>
          <rPr>
            <sz val="11"/>
            <color theme="1"/>
            <rFont val="Calibri"/>
            <family val="2"/>
            <scheme val="minor"/>
          </rPr>
          <t>Source: User-editable planning assumption, 2026-10-19; not stated in YAML. Validate with workload sizing.</t>
        </r>
      </text>
    </comment>
    <comment ref="H65" authorId="0" shapeId="0" xr:uid="{00000000-0006-0000-0A00-0000B3000000}">
      <text>
        <r>
          <rPr>
            <sz val="11"/>
            <color theme="1"/>
            <rFont val="Calibri"/>
            <family val="2"/>
            <scheme val="minor"/>
          </rPr>
          <t>Source: User-editable planning assumption, 2026-10-19; not stated in YAML. Validate with workload sizing.</t>
        </r>
      </text>
    </comment>
    <comment ref="I65" authorId="0" shapeId="0" xr:uid="{00000000-0006-0000-0A00-0000B4000000}">
      <text>
        <r>
          <rPr>
            <sz val="11"/>
            <color theme="1"/>
            <rFont val="Calibri"/>
            <family val="2"/>
            <scheme val="minor"/>
          </rPr>
          <t>Source: User-editable planning assumption, 2026-10-19; not stated in YAML. Validate with workload sizing.</t>
        </r>
      </text>
    </comment>
    <comment ref="G66" authorId="0" shapeId="0" xr:uid="{00000000-0006-0000-0A00-0000B5000000}">
      <text>
        <r>
          <rPr>
            <sz val="11"/>
            <color theme="1"/>
            <rFont val="Calibri"/>
            <family val="2"/>
            <scheme val="minor"/>
          </rPr>
          <t>Source: User-editable planning assumption, 2026-10-19; not stated in YAML. Validate with workload sizing.</t>
        </r>
      </text>
    </comment>
    <comment ref="H66" authorId="0" shapeId="0" xr:uid="{00000000-0006-0000-0A00-0000B6000000}">
      <text>
        <r>
          <rPr>
            <sz val="11"/>
            <color theme="1"/>
            <rFont val="Calibri"/>
            <family val="2"/>
            <scheme val="minor"/>
          </rPr>
          <t>Source: User-editable planning assumption, 2026-10-19; not stated in YAML. Validate with workload sizing.</t>
        </r>
      </text>
    </comment>
    <comment ref="I66" authorId="0" shapeId="0" xr:uid="{00000000-0006-0000-0A00-0000B7000000}">
      <text>
        <r>
          <rPr>
            <sz val="11"/>
            <color theme="1"/>
            <rFont val="Calibri"/>
            <family val="2"/>
            <scheme val="minor"/>
          </rPr>
          <t>Source: User-editable planning assumption, 2026-10-19; not stated in YAML. Validate with workload sizing.</t>
        </r>
      </text>
    </comment>
    <comment ref="G67" authorId="0" shapeId="0" xr:uid="{00000000-0006-0000-0A00-0000B8000000}">
      <text>
        <r>
          <rPr>
            <sz val="11"/>
            <color theme="1"/>
            <rFont val="Calibri"/>
            <family val="2"/>
            <scheme val="minor"/>
          </rPr>
          <t>Source: User-editable planning assumption, 2026-10-19; not stated in YAML. Validate with workload sizing.</t>
        </r>
      </text>
    </comment>
    <comment ref="H67" authorId="0" shapeId="0" xr:uid="{00000000-0006-0000-0A00-0000B9000000}">
      <text>
        <r>
          <rPr>
            <sz val="11"/>
            <color theme="1"/>
            <rFont val="Calibri"/>
            <family val="2"/>
            <scheme val="minor"/>
          </rPr>
          <t>Source: User-editable planning assumption, 2026-10-19; not stated in YAML. Validate with workload sizing.</t>
        </r>
      </text>
    </comment>
    <comment ref="I67" authorId="0" shapeId="0" xr:uid="{00000000-0006-0000-0A00-0000BA000000}">
      <text>
        <r>
          <rPr>
            <sz val="11"/>
            <color theme="1"/>
            <rFont val="Calibri"/>
            <family val="2"/>
            <scheme val="minor"/>
          </rPr>
          <t>Source: User-editable planning assumption, 2026-10-19; not stated in YAML. Validate with workload sizing.</t>
        </r>
      </text>
    </comment>
    <comment ref="G68" authorId="0" shapeId="0" xr:uid="{00000000-0006-0000-0A00-0000BB000000}">
      <text>
        <r>
          <rPr>
            <sz val="11"/>
            <color theme="1"/>
            <rFont val="Calibri"/>
            <family val="2"/>
            <scheme val="minor"/>
          </rPr>
          <t>Source: User-editable planning assumption, 2026-10-19; not stated in YAML. Validate with workload sizing.</t>
        </r>
      </text>
    </comment>
    <comment ref="H68" authorId="0" shapeId="0" xr:uid="{00000000-0006-0000-0A00-0000BC000000}">
      <text>
        <r>
          <rPr>
            <sz val="11"/>
            <color theme="1"/>
            <rFont val="Calibri"/>
            <family val="2"/>
            <scheme val="minor"/>
          </rPr>
          <t>Source: User-editable planning assumption, 2026-10-19; not stated in YAML. Validate with workload sizing.</t>
        </r>
      </text>
    </comment>
    <comment ref="I68" authorId="0" shapeId="0" xr:uid="{00000000-0006-0000-0A00-0000BD000000}">
      <text>
        <r>
          <rPr>
            <sz val="11"/>
            <color theme="1"/>
            <rFont val="Calibri"/>
            <family val="2"/>
            <scheme val="minor"/>
          </rPr>
          <t>Source: User-editable planning assumption, 2026-10-19; not stated in YAML. Validate with workload sizing.</t>
        </r>
      </text>
    </comment>
    <comment ref="G69" authorId="0" shapeId="0" xr:uid="{00000000-0006-0000-0A00-0000BE000000}">
      <text>
        <r>
          <rPr>
            <sz val="11"/>
            <color theme="1"/>
            <rFont val="Calibri"/>
            <family val="2"/>
            <scheme val="minor"/>
          </rPr>
          <t>Source: User-editable planning assumption, 2026-10-19; not stated in YAML. Validate with workload sizing.</t>
        </r>
      </text>
    </comment>
    <comment ref="H69" authorId="0" shapeId="0" xr:uid="{00000000-0006-0000-0A00-0000BF000000}">
      <text>
        <r>
          <rPr>
            <sz val="11"/>
            <color theme="1"/>
            <rFont val="Calibri"/>
            <family val="2"/>
            <scheme val="minor"/>
          </rPr>
          <t>Source: User-editable planning assumption, 2026-10-19; not stated in YAML. Validate with workload sizing.</t>
        </r>
      </text>
    </comment>
    <comment ref="I69" authorId="0" shapeId="0" xr:uid="{00000000-0006-0000-0A00-0000C0000000}">
      <text>
        <r>
          <rPr>
            <sz val="11"/>
            <color theme="1"/>
            <rFont val="Calibri"/>
            <family val="2"/>
            <scheme val="minor"/>
          </rPr>
          <t>Source: User-editable planning assumption, 2026-10-19; not stated in YAML. Validate with workload sizing.</t>
        </r>
      </text>
    </comment>
    <comment ref="G70" authorId="0" shapeId="0" xr:uid="{00000000-0006-0000-0A00-0000C1000000}">
      <text>
        <r>
          <rPr>
            <sz val="11"/>
            <color theme="1"/>
            <rFont val="Calibri"/>
            <family val="2"/>
            <scheme val="minor"/>
          </rPr>
          <t>Source: User-editable planning assumption, 2026-10-19; not stated in YAML. Validate with workload sizing.</t>
        </r>
      </text>
    </comment>
    <comment ref="H70" authorId="0" shapeId="0" xr:uid="{00000000-0006-0000-0A00-0000C2000000}">
      <text>
        <r>
          <rPr>
            <sz val="11"/>
            <color theme="1"/>
            <rFont val="Calibri"/>
            <family val="2"/>
            <scheme val="minor"/>
          </rPr>
          <t>Source: User-editable planning assumption, 2026-10-19; not stated in YAML. Validate with workload sizing.</t>
        </r>
      </text>
    </comment>
    <comment ref="I70" authorId="0" shapeId="0" xr:uid="{00000000-0006-0000-0A00-0000C3000000}">
      <text>
        <r>
          <rPr>
            <sz val="11"/>
            <color theme="1"/>
            <rFont val="Calibri"/>
            <family val="2"/>
            <scheme val="minor"/>
          </rPr>
          <t>Source: User-editable planning assumption, 2026-10-19; not stated in YAML. Validate with workload sizing.</t>
        </r>
      </text>
    </comment>
    <comment ref="G71" authorId="0" shapeId="0" xr:uid="{00000000-0006-0000-0A00-0000C4000000}">
      <text>
        <r>
          <rPr>
            <sz val="11"/>
            <color theme="1"/>
            <rFont val="Calibri"/>
            <family val="2"/>
            <scheme val="minor"/>
          </rPr>
          <t>Source: User-editable planning assumption, 2026-10-19; not stated in YAML. Validate with workload sizing.</t>
        </r>
      </text>
    </comment>
    <comment ref="H71" authorId="0" shapeId="0" xr:uid="{00000000-0006-0000-0A00-0000C5000000}">
      <text>
        <r>
          <rPr>
            <sz val="11"/>
            <color theme="1"/>
            <rFont val="Calibri"/>
            <family val="2"/>
            <scheme val="minor"/>
          </rPr>
          <t>Source: User-editable planning assumption, 2026-10-19; not stated in YAML. Validate with workload sizing.</t>
        </r>
      </text>
    </comment>
    <comment ref="I71" authorId="0" shapeId="0" xr:uid="{00000000-0006-0000-0A00-0000C6000000}">
      <text>
        <r>
          <rPr>
            <sz val="11"/>
            <color theme="1"/>
            <rFont val="Calibri"/>
            <family val="2"/>
            <scheme val="minor"/>
          </rPr>
          <t>Source: User-editable planning assumption, 2026-10-19; not stated in YAML. Validate with workload sizing.</t>
        </r>
      </text>
    </comment>
    <comment ref="G72" authorId="0" shapeId="0" xr:uid="{00000000-0006-0000-0A00-0000C7000000}">
      <text>
        <r>
          <rPr>
            <sz val="11"/>
            <color theme="1"/>
            <rFont val="Calibri"/>
            <family val="2"/>
            <scheme val="minor"/>
          </rPr>
          <t>Source: User-editable planning assumption, 2026-10-19; not stated in YAML. Validate with workload sizing.</t>
        </r>
      </text>
    </comment>
    <comment ref="H72" authorId="0" shapeId="0" xr:uid="{00000000-0006-0000-0A00-0000C8000000}">
      <text>
        <r>
          <rPr>
            <sz val="11"/>
            <color theme="1"/>
            <rFont val="Calibri"/>
            <family val="2"/>
            <scheme val="minor"/>
          </rPr>
          <t>Source: User-editable planning assumption, 2026-10-19; not stated in YAML. Validate with workload sizing.</t>
        </r>
      </text>
    </comment>
    <comment ref="I72" authorId="0" shapeId="0" xr:uid="{00000000-0006-0000-0A00-0000C9000000}">
      <text>
        <r>
          <rPr>
            <sz val="11"/>
            <color theme="1"/>
            <rFont val="Calibri"/>
            <family val="2"/>
            <scheme val="minor"/>
          </rPr>
          <t>Source: User-editable planning assumption, 2026-10-19; not stated in YAML. Validate with workload sizing.</t>
        </r>
      </text>
    </comment>
    <comment ref="G73" authorId="0" shapeId="0" xr:uid="{00000000-0006-0000-0A00-0000CA000000}">
      <text>
        <r>
          <rPr>
            <sz val="11"/>
            <color theme="1"/>
            <rFont val="Calibri"/>
            <family val="2"/>
            <scheme val="minor"/>
          </rPr>
          <t>Source: User-editable planning assumption, 2026-10-19; not stated in YAML. Validate with workload sizing.</t>
        </r>
      </text>
    </comment>
    <comment ref="H73" authorId="0" shapeId="0" xr:uid="{00000000-0006-0000-0A00-0000CB000000}">
      <text>
        <r>
          <rPr>
            <sz val="11"/>
            <color theme="1"/>
            <rFont val="Calibri"/>
            <family val="2"/>
            <scheme val="minor"/>
          </rPr>
          <t>Source: User-editable planning assumption, 2026-10-19; not stated in YAML. Validate with workload sizing.</t>
        </r>
      </text>
    </comment>
    <comment ref="I73" authorId="0" shapeId="0" xr:uid="{00000000-0006-0000-0A00-0000CC000000}">
      <text>
        <r>
          <rPr>
            <sz val="11"/>
            <color theme="1"/>
            <rFont val="Calibri"/>
            <family val="2"/>
            <scheme val="minor"/>
          </rPr>
          <t>Source: User-editable planning assumption, 2026-10-19; not stated in YAML. Validate with workload sizing.</t>
        </r>
      </text>
    </comment>
    <comment ref="G74" authorId="0" shapeId="0" xr:uid="{00000000-0006-0000-0A00-0000CD000000}">
      <text>
        <r>
          <rPr>
            <sz val="11"/>
            <color theme="1"/>
            <rFont val="Calibri"/>
            <family val="2"/>
            <scheme val="minor"/>
          </rPr>
          <t>Source: User-editable planning assumption, 2026-10-19; not stated in YAML. Validate with workload sizing.</t>
        </r>
      </text>
    </comment>
    <comment ref="H74" authorId="0" shapeId="0" xr:uid="{00000000-0006-0000-0A00-0000CE000000}">
      <text>
        <r>
          <rPr>
            <sz val="11"/>
            <color theme="1"/>
            <rFont val="Calibri"/>
            <family val="2"/>
            <scheme val="minor"/>
          </rPr>
          <t>Source: User-editable planning assumption, 2026-10-19; not stated in YAML. Validate with workload sizing.</t>
        </r>
      </text>
    </comment>
    <comment ref="I74" authorId="0" shapeId="0" xr:uid="{00000000-0006-0000-0A00-0000CF000000}">
      <text>
        <r>
          <rPr>
            <sz val="11"/>
            <color theme="1"/>
            <rFont val="Calibri"/>
            <family val="2"/>
            <scheme val="minor"/>
          </rPr>
          <t>Source: User-editable planning assumption, 2026-10-19; not stated in YAML. Validate with workload sizing.</t>
        </r>
      </text>
    </comment>
    <comment ref="G75" authorId="0" shapeId="0" xr:uid="{00000000-0006-0000-0A00-0000D0000000}">
      <text>
        <r>
          <rPr>
            <sz val="11"/>
            <color theme="1"/>
            <rFont val="Calibri"/>
            <family val="2"/>
            <scheme val="minor"/>
          </rPr>
          <t>Source: User-editable planning assumption, 2026-10-19; not stated in YAML. Validate with workload sizing.</t>
        </r>
      </text>
    </comment>
    <comment ref="H75" authorId="0" shapeId="0" xr:uid="{00000000-0006-0000-0A00-0000D1000000}">
      <text>
        <r>
          <rPr>
            <sz val="11"/>
            <color theme="1"/>
            <rFont val="Calibri"/>
            <family val="2"/>
            <scheme val="minor"/>
          </rPr>
          <t>Source: User-editable planning assumption, 2026-10-19; not stated in YAML. Validate with workload sizing.</t>
        </r>
      </text>
    </comment>
    <comment ref="I75" authorId="0" shapeId="0" xr:uid="{00000000-0006-0000-0A00-0000D2000000}">
      <text>
        <r>
          <rPr>
            <sz val="11"/>
            <color theme="1"/>
            <rFont val="Calibri"/>
            <family val="2"/>
            <scheme val="minor"/>
          </rPr>
          <t>Source: User-editable planning assumption, 2026-10-19; not stated in YAML. Validate with workload sizing.</t>
        </r>
      </text>
    </comment>
    <comment ref="G76" authorId="0" shapeId="0" xr:uid="{00000000-0006-0000-0A00-0000D3000000}">
      <text>
        <r>
          <rPr>
            <sz val="11"/>
            <color theme="1"/>
            <rFont val="Calibri"/>
            <family val="2"/>
            <scheme val="minor"/>
          </rPr>
          <t>Source: User-editable planning assumption, 2026-10-19; not stated in YAML. Validate with workload sizing.</t>
        </r>
      </text>
    </comment>
    <comment ref="H76" authorId="0" shapeId="0" xr:uid="{00000000-0006-0000-0A00-0000D4000000}">
      <text>
        <r>
          <rPr>
            <sz val="11"/>
            <color theme="1"/>
            <rFont val="Calibri"/>
            <family val="2"/>
            <scheme val="minor"/>
          </rPr>
          <t>Source: User-editable planning assumption, 2026-10-19; not stated in YAML. Validate with workload sizing.</t>
        </r>
      </text>
    </comment>
    <comment ref="I76" authorId="0" shapeId="0" xr:uid="{00000000-0006-0000-0A00-0000D5000000}">
      <text>
        <r>
          <rPr>
            <sz val="11"/>
            <color theme="1"/>
            <rFont val="Calibri"/>
            <family val="2"/>
            <scheme val="minor"/>
          </rPr>
          <t>Source: User-editable planning assumption, 2026-10-19; not stated in YAML. Validate with workload sizing.</t>
        </r>
      </text>
    </comment>
    <comment ref="G77" authorId="0" shapeId="0" xr:uid="{00000000-0006-0000-0A00-0000D6000000}">
      <text>
        <r>
          <rPr>
            <sz val="11"/>
            <color theme="1"/>
            <rFont val="Calibri"/>
            <family val="2"/>
            <scheme val="minor"/>
          </rPr>
          <t>Source: User-editable planning assumption, 2026-10-19; not stated in YAML. Validate with workload sizing.</t>
        </r>
      </text>
    </comment>
    <comment ref="H77" authorId="0" shapeId="0" xr:uid="{00000000-0006-0000-0A00-0000D7000000}">
      <text>
        <r>
          <rPr>
            <sz val="11"/>
            <color theme="1"/>
            <rFont val="Calibri"/>
            <family val="2"/>
            <scheme val="minor"/>
          </rPr>
          <t>Source: User-editable planning assumption, 2026-10-19; not stated in YAML. Validate with workload sizing.</t>
        </r>
      </text>
    </comment>
    <comment ref="I77" authorId="0" shapeId="0" xr:uid="{00000000-0006-0000-0A00-0000D8000000}">
      <text>
        <r>
          <rPr>
            <sz val="11"/>
            <color theme="1"/>
            <rFont val="Calibri"/>
            <family val="2"/>
            <scheme val="minor"/>
          </rPr>
          <t>Source: User-editable planning assumption, 2026-10-19; not stated in YAML. Validate with workload sizing.</t>
        </r>
      </text>
    </comment>
    <comment ref="G78" authorId="0" shapeId="0" xr:uid="{00000000-0006-0000-0A00-0000D9000000}">
      <text>
        <r>
          <rPr>
            <sz val="11"/>
            <color theme="1"/>
            <rFont val="Calibri"/>
            <family val="2"/>
            <scheme val="minor"/>
          </rPr>
          <t>Source: User-editable planning assumption, 2026-10-19; not stated in YAML. Validate with workload sizing.</t>
        </r>
      </text>
    </comment>
    <comment ref="H78" authorId="0" shapeId="0" xr:uid="{00000000-0006-0000-0A00-0000DA000000}">
      <text>
        <r>
          <rPr>
            <sz val="11"/>
            <color theme="1"/>
            <rFont val="Calibri"/>
            <family val="2"/>
            <scheme val="minor"/>
          </rPr>
          <t>Source: User-editable planning assumption, 2026-10-19; not stated in YAML. Validate with workload sizing.</t>
        </r>
      </text>
    </comment>
    <comment ref="I78" authorId="0" shapeId="0" xr:uid="{00000000-0006-0000-0A00-0000DB000000}">
      <text>
        <r>
          <rPr>
            <sz val="11"/>
            <color theme="1"/>
            <rFont val="Calibri"/>
            <family val="2"/>
            <scheme val="minor"/>
          </rPr>
          <t>Source: User-editable planning assumption, 2026-10-19; not stated in YAML. Validate with workload sizing.</t>
        </r>
      </text>
    </comment>
    <comment ref="G79" authorId="0" shapeId="0" xr:uid="{00000000-0006-0000-0A00-0000DC000000}">
      <text>
        <r>
          <rPr>
            <sz val="11"/>
            <color theme="1"/>
            <rFont val="Calibri"/>
            <family val="2"/>
            <scheme val="minor"/>
          </rPr>
          <t>Source: User-editable planning assumption, 2026-10-19; not stated in YAML. Validate with workload sizing.</t>
        </r>
      </text>
    </comment>
    <comment ref="H79" authorId="0" shapeId="0" xr:uid="{00000000-0006-0000-0A00-0000DD000000}">
      <text>
        <r>
          <rPr>
            <sz val="11"/>
            <color theme="1"/>
            <rFont val="Calibri"/>
            <family val="2"/>
            <scheme val="minor"/>
          </rPr>
          <t>Source: User-editable planning assumption, 2026-10-19; not stated in YAML. Validate with workload sizing.</t>
        </r>
      </text>
    </comment>
    <comment ref="I79" authorId="0" shapeId="0" xr:uid="{00000000-0006-0000-0A00-0000DE000000}">
      <text>
        <r>
          <rPr>
            <sz val="11"/>
            <color theme="1"/>
            <rFont val="Calibri"/>
            <family val="2"/>
            <scheme val="minor"/>
          </rPr>
          <t>Source: User-editable planning assumption, 2026-10-19; not stated in YAML. Validate with workload sizing.</t>
        </r>
      </text>
    </comment>
    <comment ref="G80" authorId="0" shapeId="0" xr:uid="{00000000-0006-0000-0A00-0000DF000000}">
      <text>
        <r>
          <rPr>
            <sz val="11"/>
            <color theme="1"/>
            <rFont val="Calibri"/>
            <family val="2"/>
            <scheme val="minor"/>
          </rPr>
          <t>Source: User-editable planning assumption, 2026-10-19; not stated in YAML. Validate with workload sizing.</t>
        </r>
      </text>
    </comment>
    <comment ref="H80" authorId="0" shapeId="0" xr:uid="{00000000-0006-0000-0A00-0000E0000000}">
      <text>
        <r>
          <rPr>
            <sz val="11"/>
            <color theme="1"/>
            <rFont val="Calibri"/>
            <family val="2"/>
            <scheme val="minor"/>
          </rPr>
          <t>Source: User-editable planning assumption, 2026-10-19; not stated in YAML. Validate with workload sizing.</t>
        </r>
      </text>
    </comment>
    <comment ref="I80" authorId="0" shapeId="0" xr:uid="{00000000-0006-0000-0A00-0000E1000000}">
      <text>
        <r>
          <rPr>
            <sz val="11"/>
            <color theme="1"/>
            <rFont val="Calibri"/>
            <family val="2"/>
            <scheme val="minor"/>
          </rPr>
          <t>Source: User-editable planning assumption, 2026-10-19; not stated in YAML. Validate with workload sizing.</t>
        </r>
      </text>
    </comment>
    <comment ref="G81" authorId="0" shapeId="0" xr:uid="{00000000-0006-0000-0A00-0000E2000000}">
      <text>
        <r>
          <rPr>
            <sz val="11"/>
            <color theme="1"/>
            <rFont val="Calibri"/>
            <family val="2"/>
            <scheme val="minor"/>
          </rPr>
          <t>Source: User-editable planning assumption, 2026-10-19; not stated in YAML. Validate with workload sizing.</t>
        </r>
      </text>
    </comment>
    <comment ref="H81" authorId="0" shapeId="0" xr:uid="{00000000-0006-0000-0A00-0000E3000000}">
      <text>
        <r>
          <rPr>
            <sz val="11"/>
            <color theme="1"/>
            <rFont val="Calibri"/>
            <family val="2"/>
            <scheme val="minor"/>
          </rPr>
          <t>Source: User-editable planning assumption, 2026-10-19; not stated in YAML. Validate with workload sizing.</t>
        </r>
      </text>
    </comment>
    <comment ref="I81" authorId="0" shapeId="0" xr:uid="{00000000-0006-0000-0A00-0000E4000000}">
      <text>
        <r>
          <rPr>
            <sz val="11"/>
            <color theme="1"/>
            <rFont val="Calibri"/>
            <family val="2"/>
            <scheme val="minor"/>
          </rPr>
          <t>Source: User-editable planning assumption, 2026-10-19; not stated in YAML. Validate with workload sizing.</t>
        </r>
      </text>
    </comment>
    <comment ref="G82" authorId="0" shapeId="0" xr:uid="{00000000-0006-0000-0A00-0000E5000000}">
      <text>
        <r>
          <rPr>
            <sz val="11"/>
            <color theme="1"/>
            <rFont val="Calibri"/>
            <family val="2"/>
            <scheme val="minor"/>
          </rPr>
          <t>Source: User-editable planning assumption, 2026-10-19; not stated in YAML. Validate with workload sizing.</t>
        </r>
      </text>
    </comment>
    <comment ref="H82" authorId="0" shapeId="0" xr:uid="{00000000-0006-0000-0A00-0000E6000000}">
      <text>
        <r>
          <rPr>
            <sz val="11"/>
            <color theme="1"/>
            <rFont val="Calibri"/>
            <family val="2"/>
            <scheme val="minor"/>
          </rPr>
          <t>Source: User-editable planning assumption, 2026-10-19; not stated in YAML. Validate with workload sizing.</t>
        </r>
      </text>
    </comment>
    <comment ref="I82" authorId="0" shapeId="0" xr:uid="{00000000-0006-0000-0A00-0000E7000000}">
      <text>
        <r>
          <rPr>
            <sz val="11"/>
            <color theme="1"/>
            <rFont val="Calibri"/>
            <family val="2"/>
            <scheme val="minor"/>
          </rPr>
          <t>Source: User-editable planning assumption, 2026-10-19; not stated in YAML. Validate with workload sizing.</t>
        </r>
      </text>
    </comment>
    <comment ref="G83" authorId="0" shapeId="0" xr:uid="{00000000-0006-0000-0A00-0000E8000000}">
      <text>
        <r>
          <rPr>
            <sz val="11"/>
            <color theme="1"/>
            <rFont val="Calibri"/>
            <family val="2"/>
            <scheme val="minor"/>
          </rPr>
          <t>Source: User-editable planning assumption, 2026-10-19; not stated in YAML. Validate with workload sizing.</t>
        </r>
      </text>
    </comment>
    <comment ref="H83" authorId="0" shapeId="0" xr:uid="{00000000-0006-0000-0A00-0000E9000000}">
      <text>
        <r>
          <rPr>
            <sz val="11"/>
            <color theme="1"/>
            <rFont val="Calibri"/>
            <family val="2"/>
            <scheme val="minor"/>
          </rPr>
          <t>Source: User-editable planning assumption, 2026-10-19; not stated in YAML. Validate with workload sizing.</t>
        </r>
      </text>
    </comment>
    <comment ref="I83" authorId="0" shapeId="0" xr:uid="{00000000-0006-0000-0A00-0000EA000000}">
      <text>
        <r>
          <rPr>
            <sz val="11"/>
            <color theme="1"/>
            <rFont val="Calibri"/>
            <family val="2"/>
            <scheme val="minor"/>
          </rPr>
          <t>Source: User-editable planning assumption, 2026-10-19; not stated in YAML. Validate with workload sizing.</t>
        </r>
      </text>
    </comment>
    <comment ref="G84" authorId="0" shapeId="0" xr:uid="{00000000-0006-0000-0A00-0000EB000000}">
      <text>
        <r>
          <rPr>
            <sz val="11"/>
            <color theme="1"/>
            <rFont val="Calibri"/>
            <family val="2"/>
            <scheme val="minor"/>
          </rPr>
          <t>Source: User-editable planning assumption, 2026-10-19; not stated in YAML. Validate with workload sizing.</t>
        </r>
      </text>
    </comment>
    <comment ref="H84" authorId="0" shapeId="0" xr:uid="{00000000-0006-0000-0A00-0000EC000000}">
      <text>
        <r>
          <rPr>
            <sz val="11"/>
            <color theme="1"/>
            <rFont val="Calibri"/>
            <family val="2"/>
            <scheme val="minor"/>
          </rPr>
          <t>Source: User-editable planning assumption, 2026-10-19; not stated in YAML. Validate with workload sizing.</t>
        </r>
      </text>
    </comment>
    <comment ref="I84" authorId="0" shapeId="0" xr:uid="{00000000-0006-0000-0A00-0000ED000000}">
      <text>
        <r>
          <rPr>
            <sz val="11"/>
            <color theme="1"/>
            <rFont val="Calibri"/>
            <family val="2"/>
            <scheme val="minor"/>
          </rPr>
          <t>Source: User-editable planning assumption, 2026-10-19; not stated in YAML. Validate with workload sizing.</t>
        </r>
      </text>
    </comment>
    <comment ref="G85" authorId="0" shapeId="0" xr:uid="{00000000-0006-0000-0A00-0000EE000000}">
      <text>
        <r>
          <rPr>
            <sz val="11"/>
            <color theme="1"/>
            <rFont val="Calibri"/>
            <family val="2"/>
            <scheme val="minor"/>
          </rPr>
          <t>Source: User-editable planning assumption, 2026-10-19; not stated in YAML. Validate with workload sizing.</t>
        </r>
      </text>
    </comment>
    <comment ref="H85" authorId="0" shapeId="0" xr:uid="{00000000-0006-0000-0A00-0000EF000000}">
      <text>
        <r>
          <rPr>
            <sz val="11"/>
            <color theme="1"/>
            <rFont val="Calibri"/>
            <family val="2"/>
            <scheme val="minor"/>
          </rPr>
          <t>Source: User-editable planning assumption, 2026-10-19; not stated in YAML. Validate with workload sizing.</t>
        </r>
      </text>
    </comment>
    <comment ref="I85" authorId="0" shapeId="0" xr:uid="{00000000-0006-0000-0A00-0000F0000000}">
      <text>
        <r>
          <rPr>
            <sz val="11"/>
            <color theme="1"/>
            <rFont val="Calibri"/>
            <family val="2"/>
            <scheme val="minor"/>
          </rPr>
          <t>Source: User-editable planning assumption, 2026-10-19; not stated in YAML. Validate with workload sizing.</t>
        </r>
      </text>
    </comment>
    <comment ref="G86" authorId="0" shapeId="0" xr:uid="{00000000-0006-0000-0A00-0000F1000000}">
      <text>
        <r>
          <rPr>
            <sz val="11"/>
            <color theme="1"/>
            <rFont val="Calibri"/>
            <family val="2"/>
            <scheme val="minor"/>
          </rPr>
          <t>Source: User-editable planning assumption, 2026-10-19; not stated in YAML. Validate with workload sizing.</t>
        </r>
      </text>
    </comment>
    <comment ref="H86" authorId="0" shapeId="0" xr:uid="{00000000-0006-0000-0A00-0000F2000000}">
      <text>
        <r>
          <rPr>
            <sz val="11"/>
            <color theme="1"/>
            <rFont val="Calibri"/>
            <family val="2"/>
            <scheme val="minor"/>
          </rPr>
          <t>Source: User-editable planning assumption, 2026-10-19; not stated in YAML. Validate with workload sizing.</t>
        </r>
      </text>
    </comment>
    <comment ref="I86" authorId="0" shapeId="0" xr:uid="{00000000-0006-0000-0A00-0000F3000000}">
      <text>
        <r>
          <rPr>
            <sz val="11"/>
            <color theme="1"/>
            <rFont val="Calibri"/>
            <family val="2"/>
            <scheme val="minor"/>
          </rPr>
          <t>Source: User-editable planning assumption, 2026-10-19; not stated in YAML. Validate with workload sizing.</t>
        </r>
      </text>
    </comment>
    <comment ref="G87" authorId="0" shapeId="0" xr:uid="{00000000-0006-0000-0A00-0000F4000000}">
      <text>
        <r>
          <rPr>
            <sz val="11"/>
            <color theme="1"/>
            <rFont val="Calibri"/>
            <family val="2"/>
            <scheme val="minor"/>
          </rPr>
          <t>Source: User-editable planning assumption, 2026-10-19; not stated in YAML. Validate with workload sizing.</t>
        </r>
      </text>
    </comment>
    <comment ref="H87" authorId="0" shapeId="0" xr:uid="{00000000-0006-0000-0A00-0000F5000000}">
      <text>
        <r>
          <rPr>
            <sz val="11"/>
            <color theme="1"/>
            <rFont val="Calibri"/>
            <family val="2"/>
            <scheme val="minor"/>
          </rPr>
          <t>Source: User-editable planning assumption, 2026-10-19; not stated in YAML. Validate with workload sizing.</t>
        </r>
      </text>
    </comment>
    <comment ref="I87" authorId="0" shapeId="0" xr:uid="{00000000-0006-0000-0A00-0000F6000000}">
      <text>
        <r>
          <rPr>
            <sz val="11"/>
            <color theme="1"/>
            <rFont val="Calibri"/>
            <family val="2"/>
            <scheme val="minor"/>
          </rPr>
          <t>Source: User-editable planning assumption, 2026-10-19; not stated in YAML. Validate with workload sizing.</t>
        </r>
      </text>
    </comment>
    <comment ref="G88" authorId="0" shapeId="0" xr:uid="{00000000-0006-0000-0A00-0000F7000000}">
      <text>
        <r>
          <rPr>
            <sz val="11"/>
            <color theme="1"/>
            <rFont val="Calibri"/>
            <family val="2"/>
            <scheme val="minor"/>
          </rPr>
          <t>Source: User-editable planning assumption, 2026-10-19; not stated in YAML. Validate with workload sizing.</t>
        </r>
      </text>
    </comment>
    <comment ref="H88" authorId="0" shapeId="0" xr:uid="{00000000-0006-0000-0A00-0000F8000000}">
      <text>
        <r>
          <rPr>
            <sz val="11"/>
            <color theme="1"/>
            <rFont val="Calibri"/>
            <family val="2"/>
            <scheme val="minor"/>
          </rPr>
          <t>Source: User-editable planning assumption, 2026-10-19; not stated in YAML. Validate with workload sizing.</t>
        </r>
      </text>
    </comment>
    <comment ref="I88" authorId="0" shapeId="0" xr:uid="{00000000-0006-0000-0A00-0000F9000000}">
      <text>
        <r>
          <rPr>
            <sz val="11"/>
            <color theme="1"/>
            <rFont val="Calibri"/>
            <family val="2"/>
            <scheme val="minor"/>
          </rPr>
          <t>Source: User-editable planning assumption, 2026-10-19; not stated in YAML. Validate with workload sizing.</t>
        </r>
      </text>
    </comment>
    <comment ref="G89" authorId="0" shapeId="0" xr:uid="{00000000-0006-0000-0A00-0000FA000000}">
      <text>
        <r>
          <rPr>
            <sz val="11"/>
            <color theme="1"/>
            <rFont val="Calibri"/>
            <family val="2"/>
            <scheme val="minor"/>
          </rPr>
          <t>Source: User-editable planning assumption, 2026-10-19; not stated in YAML. Validate with workload sizing.</t>
        </r>
      </text>
    </comment>
    <comment ref="H89" authorId="0" shapeId="0" xr:uid="{00000000-0006-0000-0A00-0000FB000000}">
      <text>
        <r>
          <rPr>
            <sz val="11"/>
            <color theme="1"/>
            <rFont val="Calibri"/>
            <family val="2"/>
            <scheme val="minor"/>
          </rPr>
          <t>Source: User-editable planning assumption, 2026-10-19; not stated in YAML. Validate with workload sizing.</t>
        </r>
      </text>
    </comment>
    <comment ref="I89" authorId="0" shapeId="0" xr:uid="{00000000-0006-0000-0A00-0000FC000000}">
      <text>
        <r>
          <rPr>
            <sz val="11"/>
            <color theme="1"/>
            <rFont val="Calibri"/>
            <family val="2"/>
            <scheme val="minor"/>
          </rPr>
          <t>Source: User-editable planning assumption, 2026-10-19; not stated in YAML. Validate with workload sizing.</t>
        </r>
      </text>
    </comment>
    <comment ref="G90" authorId="0" shapeId="0" xr:uid="{00000000-0006-0000-0A00-0000FD000000}">
      <text>
        <r>
          <rPr>
            <sz val="11"/>
            <color theme="1"/>
            <rFont val="Calibri"/>
            <family val="2"/>
            <scheme val="minor"/>
          </rPr>
          <t>Source: User-editable planning assumption, 2026-10-19; not stated in YAML. Validate with workload sizing.</t>
        </r>
      </text>
    </comment>
    <comment ref="H90" authorId="0" shapeId="0" xr:uid="{00000000-0006-0000-0A00-0000FE000000}">
      <text>
        <r>
          <rPr>
            <sz val="11"/>
            <color theme="1"/>
            <rFont val="Calibri"/>
            <family val="2"/>
            <scheme val="minor"/>
          </rPr>
          <t>Source: User-editable planning assumption, 2026-10-19; not stated in YAML. Validate with workload sizing.</t>
        </r>
      </text>
    </comment>
    <comment ref="I90" authorId="0" shapeId="0" xr:uid="{00000000-0006-0000-0A00-0000FF000000}">
      <text>
        <r>
          <rPr>
            <sz val="11"/>
            <color theme="1"/>
            <rFont val="Calibri"/>
            <family val="2"/>
            <scheme val="minor"/>
          </rPr>
          <t>Source: User-editable planning assumption, 2026-10-19; not stated in YAML. Validate with workload sizing.</t>
        </r>
      </text>
    </comment>
    <comment ref="G91" authorId="0" shapeId="0" xr:uid="{00000000-0006-0000-0A00-000000010000}">
      <text>
        <r>
          <rPr>
            <sz val="11"/>
            <color theme="1"/>
            <rFont val="Calibri"/>
            <family val="2"/>
            <scheme val="minor"/>
          </rPr>
          <t>Source: User-editable planning assumption, 2026-10-19; not stated in YAML. Validate with workload sizing.</t>
        </r>
      </text>
    </comment>
    <comment ref="H91" authorId="0" shapeId="0" xr:uid="{00000000-0006-0000-0A00-000001010000}">
      <text>
        <r>
          <rPr>
            <sz val="11"/>
            <color theme="1"/>
            <rFont val="Calibri"/>
            <family val="2"/>
            <scheme val="minor"/>
          </rPr>
          <t>Source: User-editable planning assumption, 2026-10-19; not stated in YAML. Validate with workload sizing.</t>
        </r>
      </text>
    </comment>
    <comment ref="I91" authorId="0" shapeId="0" xr:uid="{00000000-0006-0000-0A00-000002010000}">
      <text>
        <r>
          <rPr>
            <sz val="11"/>
            <color theme="1"/>
            <rFont val="Calibri"/>
            <family val="2"/>
            <scheme val="minor"/>
          </rPr>
          <t>Source: User-editable planning assumption, 2026-10-19; not stated in YAML. Validate with workload sizing.</t>
        </r>
      </text>
    </comment>
    <comment ref="G92" authorId="0" shapeId="0" xr:uid="{00000000-0006-0000-0A00-000003010000}">
      <text>
        <r>
          <rPr>
            <sz val="11"/>
            <color theme="1"/>
            <rFont val="Calibri"/>
            <family val="2"/>
            <scheme val="minor"/>
          </rPr>
          <t>Source: User-editable planning assumption, 2026-10-19; not stated in YAML. Validate with workload sizing.</t>
        </r>
      </text>
    </comment>
    <comment ref="H92" authorId="0" shapeId="0" xr:uid="{00000000-0006-0000-0A00-000004010000}">
      <text>
        <r>
          <rPr>
            <sz val="11"/>
            <color theme="1"/>
            <rFont val="Calibri"/>
            <family val="2"/>
            <scheme val="minor"/>
          </rPr>
          <t>Source: User-editable planning assumption, 2026-10-19; not stated in YAML. Validate with workload sizing.</t>
        </r>
      </text>
    </comment>
    <comment ref="I92" authorId="0" shapeId="0" xr:uid="{00000000-0006-0000-0A00-000005010000}">
      <text>
        <r>
          <rPr>
            <sz val="11"/>
            <color theme="1"/>
            <rFont val="Calibri"/>
            <family val="2"/>
            <scheme val="minor"/>
          </rPr>
          <t>Source: User-editable planning assumption, 2026-10-19; not stated in YAML. Validate with workload sizing.</t>
        </r>
      </text>
    </comment>
    <comment ref="G93" authorId="0" shapeId="0" xr:uid="{00000000-0006-0000-0A00-000006010000}">
      <text>
        <r>
          <rPr>
            <sz val="11"/>
            <color theme="1"/>
            <rFont val="Calibri"/>
            <family val="2"/>
            <scheme val="minor"/>
          </rPr>
          <t>Source: User-editable planning assumption, 2026-10-19; not stated in YAML. Validate with workload sizing.</t>
        </r>
      </text>
    </comment>
    <comment ref="H93" authorId="0" shapeId="0" xr:uid="{00000000-0006-0000-0A00-000007010000}">
      <text>
        <r>
          <rPr>
            <sz val="11"/>
            <color theme="1"/>
            <rFont val="Calibri"/>
            <family val="2"/>
            <scheme val="minor"/>
          </rPr>
          <t>Source: User-editable planning assumption, 2026-10-19; not stated in YAML. Validate with workload sizing.</t>
        </r>
      </text>
    </comment>
    <comment ref="I93" authorId="0" shapeId="0" xr:uid="{00000000-0006-0000-0A00-000008010000}">
      <text>
        <r>
          <rPr>
            <sz val="11"/>
            <color theme="1"/>
            <rFont val="Calibri"/>
            <family val="2"/>
            <scheme val="minor"/>
          </rPr>
          <t>Source: User-editable planning assumption, 2026-10-19; not stated in YAML. Validate with workload sizing.</t>
        </r>
      </text>
    </comment>
    <comment ref="G94" authorId="0" shapeId="0" xr:uid="{00000000-0006-0000-0A00-000009010000}">
      <text>
        <r>
          <rPr>
            <sz val="11"/>
            <color theme="1"/>
            <rFont val="Calibri"/>
            <family val="2"/>
            <scheme val="minor"/>
          </rPr>
          <t>Source: User-editable planning assumption, 2026-10-19; not stated in YAML. Validate with workload sizing.</t>
        </r>
      </text>
    </comment>
    <comment ref="H94" authorId="0" shapeId="0" xr:uid="{00000000-0006-0000-0A00-00000A010000}">
      <text>
        <r>
          <rPr>
            <sz val="11"/>
            <color theme="1"/>
            <rFont val="Calibri"/>
            <family val="2"/>
            <scheme val="minor"/>
          </rPr>
          <t>Source: User-editable planning assumption, 2026-10-19; not stated in YAML. Validate with workload sizing.</t>
        </r>
      </text>
    </comment>
    <comment ref="I94" authorId="0" shapeId="0" xr:uid="{00000000-0006-0000-0A00-00000B010000}">
      <text>
        <r>
          <rPr>
            <sz val="11"/>
            <color theme="1"/>
            <rFont val="Calibri"/>
            <family val="2"/>
            <scheme val="minor"/>
          </rPr>
          <t>Source: User-editable planning assumption, 2026-10-19; not stated in YAML. Validate with workload sizing.</t>
        </r>
      </text>
    </comment>
    <comment ref="G95" authorId="0" shapeId="0" xr:uid="{00000000-0006-0000-0A00-00000C010000}">
      <text>
        <r>
          <rPr>
            <sz val="11"/>
            <color theme="1"/>
            <rFont val="Calibri"/>
            <family val="2"/>
            <scheme val="minor"/>
          </rPr>
          <t>Source: User-editable planning assumption, 2026-10-19; not stated in YAML. Validate with workload sizing.</t>
        </r>
      </text>
    </comment>
    <comment ref="H95" authorId="0" shapeId="0" xr:uid="{00000000-0006-0000-0A00-00000D010000}">
      <text>
        <r>
          <rPr>
            <sz val="11"/>
            <color theme="1"/>
            <rFont val="Calibri"/>
            <family val="2"/>
            <scheme val="minor"/>
          </rPr>
          <t>Source: User-editable planning assumption, 2026-10-19; not stated in YAML. Validate with workload sizing.</t>
        </r>
      </text>
    </comment>
    <comment ref="I95" authorId="0" shapeId="0" xr:uid="{00000000-0006-0000-0A00-00000E010000}">
      <text>
        <r>
          <rPr>
            <sz val="11"/>
            <color theme="1"/>
            <rFont val="Calibri"/>
            <family val="2"/>
            <scheme val="minor"/>
          </rPr>
          <t>Source: User-editable planning assumption, 2026-10-19; not stated in YAML. Validate with workload sizing.</t>
        </r>
      </text>
    </comment>
    <comment ref="G96" authorId="0" shapeId="0" xr:uid="{00000000-0006-0000-0A00-00000F010000}">
      <text>
        <r>
          <rPr>
            <sz val="11"/>
            <color theme="1"/>
            <rFont val="Calibri"/>
            <family val="2"/>
            <scheme val="minor"/>
          </rPr>
          <t>Source: User-editable planning assumption, 2026-10-19; not stated in YAML. Validate with workload sizing.</t>
        </r>
      </text>
    </comment>
    <comment ref="H96" authorId="0" shapeId="0" xr:uid="{00000000-0006-0000-0A00-000010010000}">
      <text>
        <r>
          <rPr>
            <sz val="11"/>
            <color theme="1"/>
            <rFont val="Calibri"/>
            <family val="2"/>
            <scheme val="minor"/>
          </rPr>
          <t>Source: User-editable planning assumption, 2026-10-19; not stated in YAML. Validate with workload sizing.</t>
        </r>
      </text>
    </comment>
    <comment ref="I96" authorId="0" shapeId="0" xr:uid="{00000000-0006-0000-0A00-000011010000}">
      <text>
        <r>
          <rPr>
            <sz val="11"/>
            <color theme="1"/>
            <rFont val="Calibri"/>
            <family val="2"/>
            <scheme val="minor"/>
          </rPr>
          <t>Source: User-editable planning assumption, 2026-10-19; not stated in YAML. Validate with workload sizing.</t>
        </r>
      </text>
    </comment>
    <comment ref="G97" authorId="0" shapeId="0" xr:uid="{00000000-0006-0000-0A00-000012010000}">
      <text>
        <r>
          <rPr>
            <sz val="11"/>
            <color theme="1"/>
            <rFont val="Calibri"/>
            <family val="2"/>
            <scheme val="minor"/>
          </rPr>
          <t>Source: User-editable planning assumption, 2026-10-19; not stated in YAML. Validate with workload sizing.</t>
        </r>
      </text>
    </comment>
    <comment ref="H97" authorId="0" shapeId="0" xr:uid="{00000000-0006-0000-0A00-000013010000}">
      <text>
        <r>
          <rPr>
            <sz val="11"/>
            <color theme="1"/>
            <rFont val="Calibri"/>
            <family val="2"/>
            <scheme val="minor"/>
          </rPr>
          <t>Source: User-editable planning assumption, 2026-10-19; not stated in YAML. Validate with workload sizing.</t>
        </r>
      </text>
    </comment>
    <comment ref="I97" authorId="0" shapeId="0" xr:uid="{00000000-0006-0000-0A00-000014010000}">
      <text>
        <r>
          <rPr>
            <sz val="11"/>
            <color theme="1"/>
            <rFont val="Calibri"/>
            <family val="2"/>
            <scheme val="minor"/>
          </rPr>
          <t>Source: User-editable planning assumption, 2026-10-19; not stated in YAML. Validate with workload sizing.</t>
        </r>
      </text>
    </comment>
    <comment ref="G98" authorId="0" shapeId="0" xr:uid="{00000000-0006-0000-0A00-000015010000}">
      <text>
        <r>
          <rPr>
            <sz val="11"/>
            <color theme="1"/>
            <rFont val="Calibri"/>
            <family val="2"/>
            <scheme val="minor"/>
          </rPr>
          <t>Source: User-editable planning assumption, 2026-10-19; not stated in YAML. Validate with workload sizing.</t>
        </r>
      </text>
    </comment>
    <comment ref="H98" authorId="0" shapeId="0" xr:uid="{00000000-0006-0000-0A00-000016010000}">
      <text>
        <r>
          <rPr>
            <sz val="11"/>
            <color theme="1"/>
            <rFont val="Calibri"/>
            <family val="2"/>
            <scheme val="minor"/>
          </rPr>
          <t>Source: User-editable planning assumption, 2026-10-19; not stated in YAML. Validate with workload sizing.</t>
        </r>
      </text>
    </comment>
    <comment ref="I98" authorId="0" shapeId="0" xr:uid="{00000000-0006-0000-0A00-000017010000}">
      <text>
        <r>
          <rPr>
            <sz val="11"/>
            <color theme="1"/>
            <rFont val="Calibri"/>
            <family val="2"/>
            <scheme val="minor"/>
          </rPr>
          <t>Source: User-editable planning assumption, 2026-10-19; not stated in YAML. Validate with workload sizing.</t>
        </r>
      </text>
    </comment>
    <comment ref="G99" authorId="0" shapeId="0" xr:uid="{00000000-0006-0000-0A00-000018010000}">
      <text>
        <r>
          <rPr>
            <sz val="11"/>
            <color theme="1"/>
            <rFont val="Calibri"/>
            <family val="2"/>
            <scheme val="minor"/>
          </rPr>
          <t>Source: User-editable planning assumption, 2026-10-19; not stated in YAML. Validate with workload sizing.</t>
        </r>
      </text>
    </comment>
    <comment ref="H99" authorId="0" shapeId="0" xr:uid="{00000000-0006-0000-0A00-000019010000}">
      <text>
        <r>
          <rPr>
            <sz val="11"/>
            <color theme="1"/>
            <rFont val="Calibri"/>
            <family val="2"/>
            <scheme val="minor"/>
          </rPr>
          <t>Source: User-editable planning assumption, 2026-10-19; not stated in YAML. Validate with workload sizing.</t>
        </r>
      </text>
    </comment>
    <comment ref="I99" authorId="0" shapeId="0" xr:uid="{00000000-0006-0000-0A00-00001A010000}">
      <text>
        <r>
          <rPr>
            <sz val="11"/>
            <color theme="1"/>
            <rFont val="Calibri"/>
            <family val="2"/>
            <scheme val="minor"/>
          </rPr>
          <t>Source: User-editable planning assumption, 2026-10-19; not stated in YAML. Validate with workload sizing.</t>
        </r>
      </text>
    </comment>
    <comment ref="G100" authorId="0" shapeId="0" xr:uid="{00000000-0006-0000-0A00-00001B010000}">
      <text>
        <r>
          <rPr>
            <sz val="11"/>
            <color theme="1"/>
            <rFont val="Calibri"/>
            <family val="2"/>
            <scheme val="minor"/>
          </rPr>
          <t>Source: User-editable planning assumption, 2026-10-19; not stated in YAML. Validate with workload sizing.</t>
        </r>
      </text>
    </comment>
    <comment ref="H100" authorId="0" shapeId="0" xr:uid="{00000000-0006-0000-0A00-00001C010000}">
      <text>
        <r>
          <rPr>
            <sz val="11"/>
            <color theme="1"/>
            <rFont val="Calibri"/>
            <family val="2"/>
            <scheme val="minor"/>
          </rPr>
          <t>Source: User-editable planning assumption, 2026-10-19; not stated in YAML. Validate with workload sizing.</t>
        </r>
      </text>
    </comment>
    <comment ref="I100" authorId="0" shapeId="0" xr:uid="{00000000-0006-0000-0A00-00001D010000}">
      <text>
        <r>
          <rPr>
            <sz val="11"/>
            <color theme="1"/>
            <rFont val="Calibri"/>
            <family val="2"/>
            <scheme val="minor"/>
          </rPr>
          <t>Source: User-editable planning assumption, 2026-10-19; not stated in YAML. Validate with workload sizing.</t>
        </r>
      </text>
    </comment>
    <comment ref="G101" authorId="0" shapeId="0" xr:uid="{00000000-0006-0000-0A00-00001E010000}">
      <text>
        <r>
          <rPr>
            <sz val="11"/>
            <color theme="1"/>
            <rFont val="Calibri"/>
            <family val="2"/>
            <scheme val="minor"/>
          </rPr>
          <t>Source: User-editable planning assumption, 2026-10-19; not stated in YAML. Validate with workload sizing.</t>
        </r>
      </text>
    </comment>
    <comment ref="H101" authorId="0" shapeId="0" xr:uid="{00000000-0006-0000-0A00-00001F010000}">
      <text>
        <r>
          <rPr>
            <sz val="11"/>
            <color theme="1"/>
            <rFont val="Calibri"/>
            <family val="2"/>
            <scheme val="minor"/>
          </rPr>
          <t>Source: User-editable planning assumption, 2026-10-19; not stated in YAML. Validate with workload sizing.</t>
        </r>
      </text>
    </comment>
    <comment ref="I101" authorId="0" shapeId="0" xr:uid="{00000000-0006-0000-0A00-000020010000}">
      <text>
        <r>
          <rPr>
            <sz val="11"/>
            <color theme="1"/>
            <rFont val="Calibri"/>
            <family val="2"/>
            <scheme val="minor"/>
          </rPr>
          <t>Source: User-editable planning assumption, 2026-10-19; not stated in YAML. Validate with workload sizing.</t>
        </r>
      </text>
    </comment>
    <comment ref="G102" authorId="0" shapeId="0" xr:uid="{00000000-0006-0000-0A00-000021010000}">
      <text>
        <r>
          <rPr>
            <sz val="11"/>
            <color theme="1"/>
            <rFont val="Calibri"/>
            <family val="2"/>
            <scheme val="minor"/>
          </rPr>
          <t>Source: User-editable planning assumption, 2026-10-19; not stated in YAML. Validate with workload sizing.</t>
        </r>
      </text>
    </comment>
    <comment ref="H102" authorId="0" shapeId="0" xr:uid="{00000000-0006-0000-0A00-000022010000}">
      <text>
        <r>
          <rPr>
            <sz val="11"/>
            <color theme="1"/>
            <rFont val="Calibri"/>
            <family val="2"/>
            <scheme val="minor"/>
          </rPr>
          <t>Source: User-editable planning assumption, 2026-10-19; not stated in YAML. Validate with workload sizing.</t>
        </r>
      </text>
    </comment>
    <comment ref="I102" authorId="0" shapeId="0" xr:uid="{00000000-0006-0000-0A00-000023010000}">
      <text>
        <r>
          <rPr>
            <sz val="11"/>
            <color theme="1"/>
            <rFont val="Calibri"/>
            <family val="2"/>
            <scheme val="minor"/>
          </rPr>
          <t>Source: User-editable planning assumption, 2026-10-19; not stated in YAML. Validate with workload sizing.</t>
        </r>
      </text>
    </comment>
    <comment ref="G103" authorId="0" shapeId="0" xr:uid="{00000000-0006-0000-0A00-000024010000}">
      <text>
        <r>
          <rPr>
            <sz val="11"/>
            <color theme="1"/>
            <rFont val="Calibri"/>
            <family val="2"/>
            <scheme val="minor"/>
          </rPr>
          <t>Source: User-editable planning assumption, 2026-10-19; not stated in YAML. Validate with workload sizing.</t>
        </r>
      </text>
    </comment>
    <comment ref="H103" authorId="0" shapeId="0" xr:uid="{00000000-0006-0000-0A00-000025010000}">
      <text>
        <r>
          <rPr>
            <sz val="11"/>
            <color theme="1"/>
            <rFont val="Calibri"/>
            <family val="2"/>
            <scheme val="minor"/>
          </rPr>
          <t>Source: User-editable planning assumption, 2026-10-19; not stated in YAML. Validate with workload sizing.</t>
        </r>
      </text>
    </comment>
    <comment ref="I103" authorId="0" shapeId="0" xr:uid="{00000000-0006-0000-0A00-000026010000}">
      <text>
        <r>
          <rPr>
            <sz val="11"/>
            <color theme="1"/>
            <rFont val="Calibri"/>
            <family val="2"/>
            <scheme val="minor"/>
          </rPr>
          <t>Source: User-editable planning assumption, 2026-10-19; not stated in YAML. Validate with workload sizing.</t>
        </r>
      </text>
    </comment>
    <comment ref="G104" authorId="0" shapeId="0" xr:uid="{00000000-0006-0000-0A00-000027010000}">
      <text>
        <r>
          <rPr>
            <sz val="11"/>
            <color theme="1"/>
            <rFont val="Calibri"/>
            <family val="2"/>
            <scheme val="minor"/>
          </rPr>
          <t>Source: User-editable planning assumption, 2026-10-19; not stated in YAML. Validate with workload sizing.</t>
        </r>
      </text>
    </comment>
    <comment ref="H104" authorId="0" shapeId="0" xr:uid="{00000000-0006-0000-0A00-000028010000}">
      <text>
        <r>
          <rPr>
            <sz val="11"/>
            <color theme="1"/>
            <rFont val="Calibri"/>
            <family val="2"/>
            <scheme val="minor"/>
          </rPr>
          <t>Source: User-editable planning assumption, 2026-10-19; not stated in YAML. Validate with workload sizing.</t>
        </r>
      </text>
    </comment>
    <comment ref="I104" authorId="0" shapeId="0" xr:uid="{00000000-0006-0000-0A00-000029010000}">
      <text>
        <r>
          <rPr>
            <sz val="11"/>
            <color theme="1"/>
            <rFont val="Calibri"/>
            <family val="2"/>
            <scheme val="minor"/>
          </rPr>
          <t>Source: User-editable planning assumption, 2026-10-19; not stated in YAML. Validate with workload sizing.</t>
        </r>
      </text>
    </comment>
    <comment ref="G105" authorId="0" shapeId="0" xr:uid="{00000000-0006-0000-0A00-00002A010000}">
      <text>
        <r>
          <rPr>
            <sz val="11"/>
            <color theme="1"/>
            <rFont val="Calibri"/>
            <family val="2"/>
            <scheme val="minor"/>
          </rPr>
          <t>Source: User-editable planning assumption, 2026-10-19; not stated in YAML. Validate with workload sizing.</t>
        </r>
      </text>
    </comment>
    <comment ref="H105" authorId="0" shapeId="0" xr:uid="{00000000-0006-0000-0A00-00002B010000}">
      <text>
        <r>
          <rPr>
            <sz val="11"/>
            <color theme="1"/>
            <rFont val="Calibri"/>
            <family val="2"/>
            <scheme val="minor"/>
          </rPr>
          <t>Source: User-editable planning assumption, 2026-10-19; not stated in YAML. Validate with workload sizing.</t>
        </r>
      </text>
    </comment>
    <comment ref="I105" authorId="0" shapeId="0" xr:uid="{00000000-0006-0000-0A00-00002C010000}">
      <text>
        <r>
          <rPr>
            <sz val="11"/>
            <color theme="1"/>
            <rFont val="Calibri"/>
            <family val="2"/>
            <scheme val="minor"/>
          </rPr>
          <t>Source: User-editable planning assumption, 2026-10-19; not stated in YAML. Validate with workload sizing.</t>
        </r>
      </text>
    </comment>
    <comment ref="G106" authorId="0" shapeId="0" xr:uid="{00000000-0006-0000-0A00-00002D010000}">
      <text>
        <r>
          <rPr>
            <sz val="11"/>
            <color theme="1"/>
            <rFont val="Calibri"/>
            <family val="2"/>
            <scheme val="minor"/>
          </rPr>
          <t>Source: User-editable planning assumption, 2026-10-19; not stated in YAML. Validate with workload sizing.</t>
        </r>
      </text>
    </comment>
    <comment ref="H106" authorId="0" shapeId="0" xr:uid="{00000000-0006-0000-0A00-00002E010000}">
      <text>
        <r>
          <rPr>
            <sz val="11"/>
            <color theme="1"/>
            <rFont val="Calibri"/>
            <family val="2"/>
            <scheme val="minor"/>
          </rPr>
          <t>Source: User-editable planning assumption, 2026-10-19; not stated in YAML. Validate with workload sizing.</t>
        </r>
      </text>
    </comment>
    <comment ref="I106" authorId="0" shapeId="0" xr:uid="{00000000-0006-0000-0A00-00002F010000}">
      <text>
        <r>
          <rPr>
            <sz val="11"/>
            <color theme="1"/>
            <rFont val="Calibri"/>
            <family val="2"/>
            <scheme val="minor"/>
          </rPr>
          <t>Source: User-editable planning assumption, 2026-10-19; not stated in YAML. Validate with workload sizing.</t>
        </r>
      </text>
    </comment>
    <comment ref="G107" authorId="0" shapeId="0" xr:uid="{00000000-0006-0000-0A00-000030010000}">
      <text>
        <r>
          <rPr>
            <sz val="11"/>
            <color theme="1"/>
            <rFont val="Calibri"/>
            <family val="2"/>
            <scheme val="minor"/>
          </rPr>
          <t>Source: User-editable planning assumption, 2026-10-19; not stated in YAML. Validate with workload sizing.</t>
        </r>
      </text>
    </comment>
    <comment ref="H107" authorId="0" shapeId="0" xr:uid="{00000000-0006-0000-0A00-000031010000}">
      <text>
        <r>
          <rPr>
            <sz val="11"/>
            <color theme="1"/>
            <rFont val="Calibri"/>
            <family val="2"/>
            <scheme val="minor"/>
          </rPr>
          <t>Source: User-editable planning assumption, 2026-10-19; not stated in YAML. Validate with workload sizing.</t>
        </r>
      </text>
    </comment>
    <comment ref="I107" authorId="0" shapeId="0" xr:uid="{00000000-0006-0000-0A00-000032010000}">
      <text>
        <r>
          <rPr>
            <sz val="11"/>
            <color theme="1"/>
            <rFont val="Calibri"/>
            <family val="2"/>
            <scheme val="minor"/>
          </rPr>
          <t>Source: User-editable planning assumption, 2026-10-19; not stated in YAML. Validate with workload sizing.</t>
        </r>
      </text>
    </comment>
    <comment ref="G108" authorId="0" shapeId="0" xr:uid="{00000000-0006-0000-0A00-000033010000}">
      <text>
        <r>
          <rPr>
            <sz val="11"/>
            <color theme="1"/>
            <rFont val="Calibri"/>
            <family val="2"/>
            <scheme val="minor"/>
          </rPr>
          <t>Source: User-editable planning assumption, 2026-10-19; not stated in YAML. Validate with workload sizing.</t>
        </r>
      </text>
    </comment>
    <comment ref="H108" authorId="0" shapeId="0" xr:uid="{00000000-0006-0000-0A00-000034010000}">
      <text>
        <r>
          <rPr>
            <sz val="11"/>
            <color theme="1"/>
            <rFont val="Calibri"/>
            <family val="2"/>
            <scheme val="minor"/>
          </rPr>
          <t>Source: User-editable planning assumption, 2026-10-19; not stated in YAML. Validate with workload sizing.</t>
        </r>
      </text>
    </comment>
    <comment ref="I108" authorId="0" shapeId="0" xr:uid="{00000000-0006-0000-0A00-000035010000}">
      <text>
        <r>
          <rPr>
            <sz val="11"/>
            <color theme="1"/>
            <rFont val="Calibri"/>
            <family val="2"/>
            <scheme val="minor"/>
          </rPr>
          <t>Source: User-editable planning assumption, 2026-10-19; not stated in YAML. Validate with workload sizing.</t>
        </r>
      </text>
    </comment>
    <comment ref="G109" authorId="0" shapeId="0" xr:uid="{00000000-0006-0000-0A00-000036010000}">
      <text>
        <r>
          <rPr>
            <sz val="11"/>
            <color theme="1"/>
            <rFont val="Calibri"/>
            <family val="2"/>
            <scheme val="minor"/>
          </rPr>
          <t>Source: User-editable planning assumption, 2026-10-19; not stated in YAML. Validate with workload sizing.</t>
        </r>
      </text>
    </comment>
    <comment ref="H109" authorId="0" shapeId="0" xr:uid="{00000000-0006-0000-0A00-000037010000}">
      <text>
        <r>
          <rPr>
            <sz val="11"/>
            <color theme="1"/>
            <rFont val="Calibri"/>
            <family val="2"/>
            <scheme val="minor"/>
          </rPr>
          <t>Source: User-editable planning assumption, 2026-10-19; not stated in YAML. Validate with workload sizing.</t>
        </r>
      </text>
    </comment>
    <comment ref="I109" authorId="0" shapeId="0" xr:uid="{00000000-0006-0000-0A00-000038010000}">
      <text>
        <r>
          <rPr>
            <sz val="11"/>
            <color theme="1"/>
            <rFont val="Calibri"/>
            <family val="2"/>
            <scheme val="minor"/>
          </rPr>
          <t>Source: User-editable planning assumption, 2026-10-19; not stated in YAML. Validate with workload sizing.</t>
        </r>
      </text>
    </comment>
    <comment ref="G110" authorId="0" shapeId="0" xr:uid="{00000000-0006-0000-0A00-000039010000}">
      <text>
        <r>
          <rPr>
            <sz val="11"/>
            <color theme="1"/>
            <rFont val="Calibri"/>
            <family val="2"/>
            <scheme val="minor"/>
          </rPr>
          <t>Source: User-editable planning assumption, 2026-10-19; not stated in YAML. Validate with workload sizing.</t>
        </r>
      </text>
    </comment>
    <comment ref="H110" authorId="0" shapeId="0" xr:uid="{00000000-0006-0000-0A00-00003A010000}">
      <text>
        <r>
          <rPr>
            <sz val="11"/>
            <color theme="1"/>
            <rFont val="Calibri"/>
            <family val="2"/>
            <scheme val="minor"/>
          </rPr>
          <t>Source: User-editable planning assumption, 2026-10-19; not stated in YAML. Validate with workload sizing.</t>
        </r>
      </text>
    </comment>
    <comment ref="I110" authorId="0" shapeId="0" xr:uid="{00000000-0006-0000-0A00-00003B010000}">
      <text>
        <r>
          <rPr>
            <sz val="11"/>
            <color theme="1"/>
            <rFont val="Calibri"/>
            <family val="2"/>
            <scheme val="minor"/>
          </rPr>
          <t>Source: User-editable planning assumption, 2026-10-19; not stated in YAML. Validate with workload sizing.</t>
        </r>
      </text>
    </comment>
    <comment ref="G111" authorId="0" shapeId="0" xr:uid="{00000000-0006-0000-0A00-00003C010000}">
      <text>
        <r>
          <rPr>
            <sz val="11"/>
            <color theme="1"/>
            <rFont val="Calibri"/>
            <family val="2"/>
            <scheme val="minor"/>
          </rPr>
          <t>Source: User-editable planning assumption, 2026-10-19; not stated in YAML. Validate with workload sizing.</t>
        </r>
      </text>
    </comment>
    <comment ref="H111" authorId="0" shapeId="0" xr:uid="{00000000-0006-0000-0A00-00003D010000}">
      <text>
        <r>
          <rPr>
            <sz val="11"/>
            <color theme="1"/>
            <rFont val="Calibri"/>
            <family val="2"/>
            <scheme val="minor"/>
          </rPr>
          <t>Source: User-editable planning assumption, 2026-10-19; not stated in YAML. Validate with workload sizing.</t>
        </r>
      </text>
    </comment>
    <comment ref="I111" authorId="0" shapeId="0" xr:uid="{00000000-0006-0000-0A00-00003E010000}">
      <text>
        <r>
          <rPr>
            <sz val="11"/>
            <color theme="1"/>
            <rFont val="Calibri"/>
            <family val="2"/>
            <scheme val="minor"/>
          </rPr>
          <t>Source: User-editable planning assumption, 2026-10-19; not stated in YAML. Validate with workload sizing.</t>
        </r>
      </text>
    </comment>
    <comment ref="G112" authorId="0" shapeId="0" xr:uid="{00000000-0006-0000-0A00-00003F010000}">
      <text>
        <r>
          <rPr>
            <sz val="11"/>
            <color theme="1"/>
            <rFont val="Calibri"/>
            <family val="2"/>
            <scheme val="minor"/>
          </rPr>
          <t>Source: User-editable planning assumption, 2026-10-19; not stated in YAML. Validate with workload sizing.</t>
        </r>
      </text>
    </comment>
    <comment ref="H112" authorId="0" shapeId="0" xr:uid="{00000000-0006-0000-0A00-000040010000}">
      <text>
        <r>
          <rPr>
            <sz val="11"/>
            <color theme="1"/>
            <rFont val="Calibri"/>
            <family val="2"/>
            <scheme val="minor"/>
          </rPr>
          <t>Source: User-editable planning assumption, 2026-10-19; not stated in YAML. Validate with workload sizing.</t>
        </r>
      </text>
    </comment>
    <comment ref="I112" authorId="0" shapeId="0" xr:uid="{00000000-0006-0000-0A00-000041010000}">
      <text>
        <r>
          <rPr>
            <sz val="11"/>
            <color theme="1"/>
            <rFont val="Calibri"/>
            <family val="2"/>
            <scheme val="minor"/>
          </rPr>
          <t>Source: User-editable planning assumption, 2026-10-19; not stated in YAML. Validate with workload sizing.</t>
        </r>
      </text>
    </comment>
    <comment ref="G113" authorId="0" shapeId="0" xr:uid="{00000000-0006-0000-0A00-000042010000}">
      <text>
        <r>
          <rPr>
            <sz val="11"/>
            <color theme="1"/>
            <rFont val="Calibri"/>
            <family val="2"/>
            <scheme val="minor"/>
          </rPr>
          <t>Source: User-editable planning assumption, 2026-10-19; not stated in YAML. Validate with workload sizing.</t>
        </r>
      </text>
    </comment>
    <comment ref="H113" authorId="0" shapeId="0" xr:uid="{00000000-0006-0000-0A00-000043010000}">
      <text>
        <r>
          <rPr>
            <sz val="11"/>
            <color theme="1"/>
            <rFont val="Calibri"/>
            <family val="2"/>
            <scheme val="minor"/>
          </rPr>
          <t>Source: User-editable planning assumption, 2026-10-19; not stated in YAML. Validate with workload sizing.</t>
        </r>
      </text>
    </comment>
    <comment ref="I113" authorId="0" shapeId="0" xr:uid="{00000000-0006-0000-0A00-000044010000}">
      <text>
        <r>
          <rPr>
            <sz val="11"/>
            <color theme="1"/>
            <rFont val="Calibri"/>
            <family val="2"/>
            <scheme val="minor"/>
          </rPr>
          <t>Source: User-editable planning assumption, 2026-10-19; not stated in YAML. Validate with workload sizing.</t>
        </r>
      </text>
    </comment>
    <comment ref="G114" authorId="0" shapeId="0" xr:uid="{00000000-0006-0000-0A00-000045010000}">
      <text>
        <r>
          <rPr>
            <sz val="11"/>
            <color theme="1"/>
            <rFont val="Calibri"/>
            <family val="2"/>
            <scheme val="minor"/>
          </rPr>
          <t>Source: User-editable planning assumption, 2026-10-19; not stated in YAML. Validate with workload sizing.</t>
        </r>
      </text>
    </comment>
    <comment ref="H114" authorId="0" shapeId="0" xr:uid="{00000000-0006-0000-0A00-000046010000}">
      <text>
        <r>
          <rPr>
            <sz val="11"/>
            <color theme="1"/>
            <rFont val="Calibri"/>
            <family val="2"/>
            <scheme val="minor"/>
          </rPr>
          <t>Source: User-editable planning assumption, 2026-10-19; not stated in YAML. Validate with workload sizing.</t>
        </r>
      </text>
    </comment>
    <comment ref="I114" authorId="0" shapeId="0" xr:uid="{00000000-0006-0000-0A00-000047010000}">
      <text>
        <r>
          <rPr>
            <sz val="11"/>
            <color theme="1"/>
            <rFont val="Calibri"/>
            <family val="2"/>
            <scheme val="minor"/>
          </rPr>
          <t>Source: User-editable planning assumption, 2026-10-19; not stated in YAML. Validate with workload sizing.</t>
        </r>
      </text>
    </comment>
    <comment ref="G115" authorId="0" shapeId="0" xr:uid="{00000000-0006-0000-0A00-000048010000}">
      <text>
        <r>
          <rPr>
            <sz val="11"/>
            <color theme="1"/>
            <rFont val="Calibri"/>
            <family val="2"/>
            <scheme val="minor"/>
          </rPr>
          <t>Source: User-editable planning assumption, 2026-10-19; not stated in YAML. Validate with workload sizing.</t>
        </r>
      </text>
    </comment>
    <comment ref="H115" authorId="0" shapeId="0" xr:uid="{00000000-0006-0000-0A00-000049010000}">
      <text>
        <r>
          <rPr>
            <sz val="11"/>
            <color theme="1"/>
            <rFont val="Calibri"/>
            <family val="2"/>
            <scheme val="minor"/>
          </rPr>
          <t>Source: User-editable planning assumption, 2026-10-19; not stated in YAML. Validate with workload sizing.</t>
        </r>
      </text>
    </comment>
    <comment ref="I115" authorId="0" shapeId="0" xr:uid="{00000000-0006-0000-0A00-00004A010000}">
      <text>
        <r>
          <rPr>
            <sz val="11"/>
            <color theme="1"/>
            <rFont val="Calibri"/>
            <family val="2"/>
            <scheme val="minor"/>
          </rPr>
          <t>Source: User-editable planning assumption, 2026-10-19; not stated in YAML. Validate with workload sizing.</t>
        </r>
      </text>
    </comment>
    <comment ref="G116" authorId="0" shapeId="0" xr:uid="{00000000-0006-0000-0A00-00004B010000}">
      <text>
        <r>
          <rPr>
            <sz val="11"/>
            <color theme="1"/>
            <rFont val="Calibri"/>
            <family val="2"/>
            <scheme val="minor"/>
          </rPr>
          <t>Source: User-editable planning assumption, 2026-10-19; not stated in YAML. Validate with workload sizing.</t>
        </r>
      </text>
    </comment>
    <comment ref="H116" authorId="0" shapeId="0" xr:uid="{00000000-0006-0000-0A00-00004C010000}">
      <text>
        <r>
          <rPr>
            <sz val="11"/>
            <color theme="1"/>
            <rFont val="Calibri"/>
            <family val="2"/>
            <scheme val="minor"/>
          </rPr>
          <t>Source: User-editable planning assumption, 2026-10-19; not stated in YAML. Validate with workload sizing.</t>
        </r>
      </text>
    </comment>
    <comment ref="I116" authorId="0" shapeId="0" xr:uid="{00000000-0006-0000-0A00-00004D010000}">
      <text>
        <r>
          <rPr>
            <sz val="11"/>
            <color theme="1"/>
            <rFont val="Calibri"/>
            <family val="2"/>
            <scheme val="minor"/>
          </rPr>
          <t>Source: User-editable planning assumption, 2026-10-19; not stated in YAML. Validate with workload sizing.</t>
        </r>
      </text>
    </comment>
    <comment ref="G117" authorId="0" shapeId="0" xr:uid="{00000000-0006-0000-0A00-00004E010000}">
      <text>
        <r>
          <rPr>
            <sz val="11"/>
            <color theme="1"/>
            <rFont val="Calibri"/>
            <family val="2"/>
            <scheme val="minor"/>
          </rPr>
          <t>Source: User-editable planning assumption, 2026-10-19; not stated in YAML. Validate with workload sizing.</t>
        </r>
      </text>
    </comment>
    <comment ref="H117" authorId="0" shapeId="0" xr:uid="{00000000-0006-0000-0A00-00004F010000}">
      <text>
        <r>
          <rPr>
            <sz val="11"/>
            <color theme="1"/>
            <rFont val="Calibri"/>
            <family val="2"/>
            <scheme val="minor"/>
          </rPr>
          <t>Source: User-editable planning assumption, 2026-10-19; not stated in YAML. Validate with workload sizing.</t>
        </r>
      </text>
    </comment>
    <comment ref="I117" authorId="0" shapeId="0" xr:uid="{00000000-0006-0000-0A00-000050010000}">
      <text>
        <r>
          <rPr>
            <sz val="11"/>
            <color theme="1"/>
            <rFont val="Calibri"/>
            <family val="2"/>
            <scheme val="minor"/>
          </rPr>
          <t>Source: User-editable planning assumption, 2026-10-19; not stated in YAML. Validate with workload sizing.</t>
        </r>
      </text>
    </comment>
    <comment ref="G118" authorId="0" shapeId="0" xr:uid="{00000000-0006-0000-0A00-000051010000}">
      <text>
        <r>
          <rPr>
            <sz val="11"/>
            <color theme="1"/>
            <rFont val="Calibri"/>
            <family val="2"/>
            <scheme val="minor"/>
          </rPr>
          <t>Source: User-editable planning assumption, 2026-10-19; not stated in YAML. Validate with workload sizing.</t>
        </r>
      </text>
    </comment>
    <comment ref="H118" authorId="0" shapeId="0" xr:uid="{00000000-0006-0000-0A00-000052010000}">
      <text>
        <r>
          <rPr>
            <sz val="11"/>
            <color theme="1"/>
            <rFont val="Calibri"/>
            <family val="2"/>
            <scheme val="minor"/>
          </rPr>
          <t>Source: User-editable planning assumption, 2026-10-19; not stated in YAML. Validate with workload sizing.</t>
        </r>
      </text>
    </comment>
    <comment ref="I118" authorId="0" shapeId="0" xr:uid="{00000000-0006-0000-0A00-000053010000}">
      <text>
        <r>
          <rPr>
            <sz val="11"/>
            <color theme="1"/>
            <rFont val="Calibri"/>
            <family val="2"/>
            <scheme val="minor"/>
          </rPr>
          <t>Source: User-editable planning assumption, 2026-10-19; not stated in YAML. Validate with workload sizing.</t>
        </r>
      </text>
    </comment>
    <comment ref="G119" authorId="0" shapeId="0" xr:uid="{00000000-0006-0000-0A00-000054010000}">
      <text>
        <r>
          <rPr>
            <sz val="11"/>
            <color theme="1"/>
            <rFont val="Calibri"/>
            <family val="2"/>
            <scheme val="minor"/>
          </rPr>
          <t>Source: User-editable planning assumption, 2026-10-19; not stated in YAML. Validate with workload sizing.</t>
        </r>
      </text>
    </comment>
    <comment ref="H119" authorId="0" shapeId="0" xr:uid="{00000000-0006-0000-0A00-000055010000}">
      <text>
        <r>
          <rPr>
            <sz val="11"/>
            <color theme="1"/>
            <rFont val="Calibri"/>
            <family val="2"/>
            <scheme val="minor"/>
          </rPr>
          <t>Source: User-editable planning assumption, 2026-10-19; not stated in YAML. Validate with workload sizing.</t>
        </r>
      </text>
    </comment>
    <comment ref="I119" authorId="0" shapeId="0" xr:uid="{00000000-0006-0000-0A00-000056010000}">
      <text>
        <r>
          <rPr>
            <sz val="11"/>
            <color theme="1"/>
            <rFont val="Calibri"/>
            <family val="2"/>
            <scheme val="minor"/>
          </rPr>
          <t>Source: User-editable planning assumption, 2026-10-19; not stated in YAML. Validate with workload sizing.</t>
        </r>
      </text>
    </comment>
    <comment ref="G120" authorId="0" shapeId="0" xr:uid="{00000000-0006-0000-0A00-000057010000}">
      <text>
        <r>
          <rPr>
            <sz val="11"/>
            <color theme="1"/>
            <rFont val="Calibri"/>
            <family val="2"/>
            <scheme val="minor"/>
          </rPr>
          <t>Source: User-editable planning assumption, 2026-10-19; not stated in YAML. Validate with workload sizing.</t>
        </r>
      </text>
    </comment>
    <comment ref="H120" authorId="0" shapeId="0" xr:uid="{00000000-0006-0000-0A00-000058010000}">
      <text>
        <r>
          <rPr>
            <sz val="11"/>
            <color theme="1"/>
            <rFont val="Calibri"/>
            <family val="2"/>
            <scheme val="minor"/>
          </rPr>
          <t>Source: User-editable planning assumption, 2026-10-19; not stated in YAML. Validate with workload sizing.</t>
        </r>
      </text>
    </comment>
    <comment ref="I120" authorId="0" shapeId="0" xr:uid="{00000000-0006-0000-0A00-000059010000}">
      <text>
        <r>
          <rPr>
            <sz val="11"/>
            <color theme="1"/>
            <rFont val="Calibri"/>
            <family val="2"/>
            <scheme val="minor"/>
          </rPr>
          <t>Source: User-editable planning assumption, 2026-10-19; not stated in YAML. Validate with workload sizing.</t>
        </r>
      </text>
    </comment>
    <comment ref="G121" authorId="0" shapeId="0" xr:uid="{00000000-0006-0000-0A00-00005A010000}">
      <text>
        <r>
          <rPr>
            <sz val="11"/>
            <color theme="1"/>
            <rFont val="Calibri"/>
            <family val="2"/>
            <scheme val="minor"/>
          </rPr>
          <t>Source: User-editable planning assumption, 2026-10-19; not stated in YAML. Validate with workload sizing.</t>
        </r>
      </text>
    </comment>
    <comment ref="H121" authorId="0" shapeId="0" xr:uid="{00000000-0006-0000-0A00-00005B010000}">
      <text>
        <r>
          <rPr>
            <sz val="11"/>
            <color theme="1"/>
            <rFont val="Calibri"/>
            <family val="2"/>
            <scheme val="minor"/>
          </rPr>
          <t>Source: User-editable planning assumption, 2026-10-19; not stated in YAML. Validate with workload sizing.</t>
        </r>
      </text>
    </comment>
    <comment ref="I121" authorId="0" shapeId="0" xr:uid="{00000000-0006-0000-0A00-00005C010000}">
      <text>
        <r>
          <rPr>
            <sz val="11"/>
            <color theme="1"/>
            <rFont val="Calibri"/>
            <family val="2"/>
            <scheme val="minor"/>
          </rPr>
          <t>Source: User-editable planning assumption, 2026-10-19; not stated in YAML. Validate with workload sizing.</t>
        </r>
      </text>
    </comment>
    <comment ref="G122" authorId="0" shapeId="0" xr:uid="{00000000-0006-0000-0A00-00005D010000}">
      <text>
        <r>
          <rPr>
            <sz val="11"/>
            <color theme="1"/>
            <rFont val="Calibri"/>
            <family val="2"/>
            <scheme val="minor"/>
          </rPr>
          <t>Source: User-editable planning assumption, 2026-10-19; not stated in YAML. Validate with workload sizing.</t>
        </r>
      </text>
    </comment>
    <comment ref="H122" authorId="0" shapeId="0" xr:uid="{00000000-0006-0000-0A00-00005E010000}">
      <text>
        <r>
          <rPr>
            <sz val="11"/>
            <color theme="1"/>
            <rFont val="Calibri"/>
            <family val="2"/>
            <scheme val="minor"/>
          </rPr>
          <t>Source: User-editable planning assumption, 2026-10-19; not stated in YAML. Validate with workload sizing.</t>
        </r>
      </text>
    </comment>
    <comment ref="I122" authorId="0" shapeId="0" xr:uid="{00000000-0006-0000-0A00-00005F010000}">
      <text>
        <r>
          <rPr>
            <sz val="11"/>
            <color theme="1"/>
            <rFont val="Calibri"/>
            <family val="2"/>
            <scheme val="minor"/>
          </rPr>
          <t>Source: User-editable planning assumption, 2026-10-19; not stated in YAML. Validate with workload sizing.</t>
        </r>
      </text>
    </comment>
    <comment ref="G123" authorId="0" shapeId="0" xr:uid="{00000000-0006-0000-0A00-000060010000}">
      <text>
        <r>
          <rPr>
            <sz val="11"/>
            <color theme="1"/>
            <rFont val="Calibri"/>
            <family val="2"/>
            <scheme val="minor"/>
          </rPr>
          <t>Source: User-editable planning assumption, 2026-10-19; not stated in YAML. Validate with workload sizing.</t>
        </r>
      </text>
    </comment>
    <comment ref="H123" authorId="0" shapeId="0" xr:uid="{00000000-0006-0000-0A00-000061010000}">
      <text>
        <r>
          <rPr>
            <sz val="11"/>
            <color theme="1"/>
            <rFont val="Calibri"/>
            <family val="2"/>
            <scheme val="minor"/>
          </rPr>
          <t>Source: User-editable planning assumption, 2026-10-19; not stated in YAML. Validate with workload sizing.</t>
        </r>
      </text>
    </comment>
    <comment ref="I123" authorId="0" shapeId="0" xr:uid="{00000000-0006-0000-0A00-000062010000}">
      <text>
        <r>
          <rPr>
            <sz val="11"/>
            <color theme="1"/>
            <rFont val="Calibri"/>
            <family val="2"/>
            <scheme val="minor"/>
          </rPr>
          <t>Source: User-editable planning assumption, 2026-10-19; not stated in YAML. Validate with workload sizing.</t>
        </r>
      </text>
    </comment>
    <comment ref="G124" authorId="0" shapeId="0" xr:uid="{00000000-0006-0000-0A00-000063010000}">
      <text>
        <r>
          <rPr>
            <sz val="11"/>
            <color theme="1"/>
            <rFont val="Calibri"/>
            <family val="2"/>
            <scheme val="minor"/>
          </rPr>
          <t>Source: User-editable planning assumption, 2026-10-19; not stated in YAML. Validate with workload sizing.</t>
        </r>
      </text>
    </comment>
    <comment ref="H124" authorId="0" shapeId="0" xr:uid="{00000000-0006-0000-0A00-000064010000}">
      <text>
        <r>
          <rPr>
            <sz val="11"/>
            <color theme="1"/>
            <rFont val="Calibri"/>
            <family val="2"/>
            <scheme val="minor"/>
          </rPr>
          <t>Source: User-editable planning assumption, 2026-10-19; not stated in YAML. Validate with workload sizing.</t>
        </r>
      </text>
    </comment>
    <comment ref="I124" authorId="0" shapeId="0" xr:uid="{00000000-0006-0000-0A00-000065010000}">
      <text>
        <r>
          <rPr>
            <sz val="11"/>
            <color theme="1"/>
            <rFont val="Calibri"/>
            <family val="2"/>
            <scheme val="minor"/>
          </rPr>
          <t>Source: User-editable planning assumption, 2026-10-19; not stated in YAML. Validate with workload sizing.</t>
        </r>
      </text>
    </comment>
    <comment ref="G125" authorId="0" shapeId="0" xr:uid="{00000000-0006-0000-0A00-000066010000}">
      <text>
        <r>
          <rPr>
            <sz val="11"/>
            <color theme="1"/>
            <rFont val="Calibri"/>
            <family val="2"/>
            <scheme val="minor"/>
          </rPr>
          <t>Source: User-editable planning assumption, 2026-10-19; not stated in YAML. Validate with workload sizing.</t>
        </r>
      </text>
    </comment>
    <comment ref="H125" authorId="0" shapeId="0" xr:uid="{00000000-0006-0000-0A00-000067010000}">
      <text>
        <r>
          <rPr>
            <sz val="11"/>
            <color theme="1"/>
            <rFont val="Calibri"/>
            <family val="2"/>
            <scheme val="minor"/>
          </rPr>
          <t>Source: User-editable planning assumption, 2026-10-19; not stated in YAML. Validate with workload sizing.</t>
        </r>
      </text>
    </comment>
    <comment ref="I125" authorId="0" shapeId="0" xr:uid="{00000000-0006-0000-0A00-000068010000}">
      <text>
        <r>
          <rPr>
            <sz val="11"/>
            <color theme="1"/>
            <rFont val="Calibri"/>
            <family val="2"/>
            <scheme val="minor"/>
          </rPr>
          <t>Source: User-editable planning assumption, 2026-10-19; not stated in YAML. Validate with workload sizing.</t>
        </r>
      </text>
    </comment>
    <comment ref="G126" authorId="0" shapeId="0" xr:uid="{00000000-0006-0000-0A00-000069010000}">
      <text>
        <r>
          <rPr>
            <sz val="11"/>
            <color theme="1"/>
            <rFont val="Calibri"/>
            <family val="2"/>
            <scheme val="minor"/>
          </rPr>
          <t>Source: User-editable planning assumption, 2026-10-19; not stated in YAML. Validate with workload sizing.</t>
        </r>
      </text>
    </comment>
    <comment ref="H126" authorId="0" shapeId="0" xr:uid="{00000000-0006-0000-0A00-00006A010000}">
      <text>
        <r>
          <rPr>
            <sz val="11"/>
            <color theme="1"/>
            <rFont val="Calibri"/>
            <family val="2"/>
            <scheme val="minor"/>
          </rPr>
          <t>Source: User-editable planning assumption, 2026-10-19; not stated in YAML. Validate with workload sizing.</t>
        </r>
      </text>
    </comment>
    <comment ref="I126" authorId="0" shapeId="0" xr:uid="{00000000-0006-0000-0A00-00006B010000}">
      <text>
        <r>
          <rPr>
            <sz val="11"/>
            <color theme="1"/>
            <rFont val="Calibri"/>
            <family val="2"/>
            <scheme val="minor"/>
          </rPr>
          <t>Source: User-editable planning assumption, 2026-10-19; not stated in YAML. Validate with workload sizing.</t>
        </r>
      </text>
    </comment>
    <comment ref="G127" authorId="0" shapeId="0" xr:uid="{00000000-0006-0000-0A00-00006C010000}">
      <text>
        <r>
          <rPr>
            <sz val="11"/>
            <color theme="1"/>
            <rFont val="Calibri"/>
            <family val="2"/>
            <scheme val="minor"/>
          </rPr>
          <t>Source: User-editable planning assumption, 2026-10-19; not stated in YAML. Validate with workload sizing.</t>
        </r>
      </text>
    </comment>
    <comment ref="H127" authorId="0" shapeId="0" xr:uid="{00000000-0006-0000-0A00-00006D010000}">
      <text>
        <r>
          <rPr>
            <sz val="11"/>
            <color theme="1"/>
            <rFont val="Calibri"/>
            <family val="2"/>
            <scheme val="minor"/>
          </rPr>
          <t>Source: User-editable planning assumption, 2026-10-19; not stated in YAML. Validate with workload sizing.</t>
        </r>
      </text>
    </comment>
    <comment ref="I127" authorId="0" shapeId="0" xr:uid="{00000000-0006-0000-0A00-00006E010000}">
      <text>
        <r>
          <rPr>
            <sz val="11"/>
            <color theme="1"/>
            <rFont val="Calibri"/>
            <family val="2"/>
            <scheme val="minor"/>
          </rPr>
          <t>Source: User-editable planning assumption, 2026-10-19; not stated in YAML. Validate with workload sizing.</t>
        </r>
      </text>
    </comment>
    <comment ref="G128" authorId="0" shapeId="0" xr:uid="{00000000-0006-0000-0A00-00006F010000}">
      <text>
        <r>
          <rPr>
            <sz val="11"/>
            <color theme="1"/>
            <rFont val="Calibri"/>
            <family val="2"/>
            <scheme val="minor"/>
          </rPr>
          <t>Source: User-editable planning assumption, 2026-10-19; not stated in YAML. Validate with workload sizing.</t>
        </r>
      </text>
    </comment>
    <comment ref="H128" authorId="0" shapeId="0" xr:uid="{00000000-0006-0000-0A00-000070010000}">
      <text>
        <r>
          <rPr>
            <sz val="11"/>
            <color theme="1"/>
            <rFont val="Calibri"/>
            <family val="2"/>
            <scheme val="minor"/>
          </rPr>
          <t>Source: User-editable planning assumption, 2026-10-19; not stated in YAML. Validate with workload sizing.</t>
        </r>
      </text>
    </comment>
    <comment ref="I128" authorId="0" shapeId="0" xr:uid="{00000000-0006-0000-0A00-000071010000}">
      <text>
        <r>
          <rPr>
            <sz val="11"/>
            <color theme="1"/>
            <rFont val="Calibri"/>
            <family val="2"/>
            <scheme val="minor"/>
          </rPr>
          <t>Source: User-editable planning assumption, 2026-10-19; not stated in YAML. Validate with workload sizing.</t>
        </r>
      </text>
    </comment>
    <comment ref="G129" authorId="0" shapeId="0" xr:uid="{00000000-0006-0000-0A00-000072010000}">
      <text>
        <r>
          <rPr>
            <sz val="11"/>
            <color theme="1"/>
            <rFont val="Calibri"/>
            <family val="2"/>
            <scheme val="minor"/>
          </rPr>
          <t>Source: User-editable planning assumption, 2026-10-19; not stated in YAML. Validate with workload sizing.</t>
        </r>
      </text>
    </comment>
    <comment ref="H129" authorId="0" shapeId="0" xr:uid="{00000000-0006-0000-0A00-000073010000}">
      <text>
        <r>
          <rPr>
            <sz val="11"/>
            <color theme="1"/>
            <rFont val="Calibri"/>
            <family val="2"/>
            <scheme val="minor"/>
          </rPr>
          <t>Source: User-editable planning assumption, 2026-10-19; not stated in YAML. Validate with workload sizing.</t>
        </r>
      </text>
    </comment>
    <comment ref="I129" authorId="0" shapeId="0" xr:uid="{00000000-0006-0000-0A00-000074010000}">
      <text>
        <r>
          <rPr>
            <sz val="11"/>
            <color theme="1"/>
            <rFont val="Calibri"/>
            <family val="2"/>
            <scheme val="minor"/>
          </rPr>
          <t>Source: User-editable planning assumption, 2026-10-19; not stated in YAML. Validate with workload sizing.</t>
        </r>
      </text>
    </comment>
    <comment ref="G130" authorId="0" shapeId="0" xr:uid="{00000000-0006-0000-0A00-000075010000}">
      <text>
        <r>
          <rPr>
            <sz val="11"/>
            <color theme="1"/>
            <rFont val="Calibri"/>
            <family val="2"/>
            <scheme val="minor"/>
          </rPr>
          <t>Source: User-editable planning assumption, 2026-10-19; not stated in YAML. Validate with workload sizing.</t>
        </r>
      </text>
    </comment>
    <comment ref="H130" authorId="0" shapeId="0" xr:uid="{00000000-0006-0000-0A00-000076010000}">
      <text>
        <r>
          <rPr>
            <sz val="11"/>
            <color theme="1"/>
            <rFont val="Calibri"/>
            <family val="2"/>
            <scheme val="minor"/>
          </rPr>
          <t>Source: User-editable planning assumption, 2026-10-19; not stated in YAML. Validate with workload sizing.</t>
        </r>
      </text>
    </comment>
    <comment ref="I130" authorId="0" shapeId="0" xr:uid="{00000000-0006-0000-0A00-000077010000}">
      <text>
        <r>
          <rPr>
            <sz val="11"/>
            <color theme="1"/>
            <rFont val="Calibri"/>
            <family val="2"/>
            <scheme val="minor"/>
          </rPr>
          <t>Source: User-editable planning assumption, 2026-10-19; not stated in YAML. Validate with workload sizing.</t>
        </r>
      </text>
    </comment>
    <comment ref="G131" authorId="0" shapeId="0" xr:uid="{00000000-0006-0000-0A00-000078010000}">
      <text>
        <r>
          <rPr>
            <sz val="11"/>
            <color theme="1"/>
            <rFont val="Calibri"/>
            <family val="2"/>
            <scheme val="minor"/>
          </rPr>
          <t>Source: User-editable planning assumption, 2026-10-19; not stated in YAML. Validate with workload sizing.</t>
        </r>
      </text>
    </comment>
    <comment ref="H131" authorId="0" shapeId="0" xr:uid="{00000000-0006-0000-0A00-000079010000}">
      <text>
        <r>
          <rPr>
            <sz val="11"/>
            <color theme="1"/>
            <rFont val="Calibri"/>
            <family val="2"/>
            <scheme val="minor"/>
          </rPr>
          <t>Source: User-editable planning assumption, 2026-10-19; not stated in YAML. Validate with workload sizing.</t>
        </r>
      </text>
    </comment>
    <comment ref="I131" authorId="0" shapeId="0" xr:uid="{00000000-0006-0000-0A00-00007A010000}">
      <text>
        <r>
          <rPr>
            <sz val="11"/>
            <color theme="1"/>
            <rFont val="Calibri"/>
            <family val="2"/>
            <scheme val="minor"/>
          </rPr>
          <t>Source: User-editable planning assumption, 2026-10-19; not stated in YAML. Validate with workload sizing.</t>
        </r>
      </text>
    </comment>
    <comment ref="G132" authorId="0" shapeId="0" xr:uid="{00000000-0006-0000-0A00-00007B010000}">
      <text>
        <r>
          <rPr>
            <sz val="11"/>
            <color theme="1"/>
            <rFont val="Calibri"/>
            <family val="2"/>
            <scheme val="minor"/>
          </rPr>
          <t>Source: User-editable planning assumption, 2026-10-19; not stated in YAML. Validate with workload sizing.</t>
        </r>
      </text>
    </comment>
    <comment ref="H132" authorId="0" shapeId="0" xr:uid="{00000000-0006-0000-0A00-00007C010000}">
      <text>
        <r>
          <rPr>
            <sz val="11"/>
            <color theme="1"/>
            <rFont val="Calibri"/>
            <family val="2"/>
            <scheme val="minor"/>
          </rPr>
          <t>Source: User-editable planning assumption, 2026-10-19; not stated in YAML. Validate with workload sizing.</t>
        </r>
      </text>
    </comment>
    <comment ref="I132" authorId="0" shapeId="0" xr:uid="{00000000-0006-0000-0A00-00007D010000}">
      <text>
        <r>
          <rPr>
            <sz val="11"/>
            <color theme="1"/>
            <rFont val="Calibri"/>
            <family val="2"/>
            <scheme val="minor"/>
          </rPr>
          <t>Source: User-editable planning assumption, 2026-10-19; not stated in YAML. Validate with workload sizing.</t>
        </r>
      </text>
    </comment>
    <comment ref="G133" authorId="0" shapeId="0" xr:uid="{00000000-0006-0000-0A00-00007E010000}">
      <text>
        <r>
          <rPr>
            <sz val="11"/>
            <color theme="1"/>
            <rFont val="Calibri"/>
            <family val="2"/>
            <scheme val="minor"/>
          </rPr>
          <t>Source: User-editable planning assumption, 2026-10-19; not stated in YAML. Validate with workload sizing.</t>
        </r>
      </text>
    </comment>
    <comment ref="H133" authorId="0" shapeId="0" xr:uid="{00000000-0006-0000-0A00-00007F010000}">
      <text>
        <r>
          <rPr>
            <sz val="11"/>
            <color theme="1"/>
            <rFont val="Calibri"/>
            <family val="2"/>
            <scheme val="minor"/>
          </rPr>
          <t>Source: User-editable planning assumption, 2026-10-19; not stated in YAML. Validate with workload sizing.</t>
        </r>
      </text>
    </comment>
    <comment ref="I133" authorId="0" shapeId="0" xr:uid="{00000000-0006-0000-0A00-000080010000}">
      <text>
        <r>
          <rPr>
            <sz val="11"/>
            <color theme="1"/>
            <rFont val="Calibri"/>
            <family val="2"/>
            <scheme val="minor"/>
          </rPr>
          <t>Source: User-editable planning assumption, 2026-10-19; not stated in YAML. Validate with workload sizing.</t>
        </r>
      </text>
    </comment>
    <comment ref="G134" authorId="0" shapeId="0" xr:uid="{00000000-0006-0000-0A00-000081010000}">
      <text>
        <r>
          <rPr>
            <sz val="11"/>
            <color theme="1"/>
            <rFont val="Calibri"/>
            <family val="2"/>
            <scheme val="minor"/>
          </rPr>
          <t>Source: User-editable planning assumption, 2026-10-19; not stated in YAML. Validate with workload sizing.</t>
        </r>
      </text>
    </comment>
    <comment ref="H134" authorId="0" shapeId="0" xr:uid="{00000000-0006-0000-0A00-000082010000}">
      <text>
        <r>
          <rPr>
            <sz val="11"/>
            <color theme="1"/>
            <rFont val="Calibri"/>
            <family val="2"/>
            <scheme val="minor"/>
          </rPr>
          <t>Source: User-editable planning assumption, 2026-10-19; not stated in YAML. Validate with workload sizing.</t>
        </r>
      </text>
    </comment>
    <comment ref="I134" authorId="0" shapeId="0" xr:uid="{00000000-0006-0000-0A00-000083010000}">
      <text>
        <r>
          <rPr>
            <sz val="11"/>
            <color theme="1"/>
            <rFont val="Calibri"/>
            <family val="2"/>
            <scheme val="minor"/>
          </rPr>
          <t>Source: User-editable planning assumption, 2026-10-19; not stated in YAML. Validate with workload sizing.</t>
        </r>
      </text>
    </comment>
    <comment ref="G135" authorId="0" shapeId="0" xr:uid="{00000000-0006-0000-0A00-000084010000}">
      <text>
        <r>
          <rPr>
            <sz val="11"/>
            <color theme="1"/>
            <rFont val="Calibri"/>
            <family val="2"/>
            <scheme val="minor"/>
          </rPr>
          <t>Source: User-editable planning assumption, 2026-10-19; not stated in YAML. Validate with workload sizing.</t>
        </r>
      </text>
    </comment>
    <comment ref="H135" authorId="0" shapeId="0" xr:uid="{00000000-0006-0000-0A00-000085010000}">
      <text>
        <r>
          <rPr>
            <sz val="11"/>
            <color theme="1"/>
            <rFont val="Calibri"/>
            <family val="2"/>
            <scheme val="minor"/>
          </rPr>
          <t>Source: User-editable planning assumption, 2026-10-19; not stated in YAML. Validate with workload sizing.</t>
        </r>
      </text>
    </comment>
    <comment ref="I135" authorId="0" shapeId="0" xr:uid="{00000000-0006-0000-0A00-000086010000}">
      <text>
        <r>
          <rPr>
            <sz val="11"/>
            <color theme="1"/>
            <rFont val="Calibri"/>
            <family val="2"/>
            <scheme val="minor"/>
          </rPr>
          <t>Source: User-editable planning assumption, 2026-10-19; not stated in YAML. Validate with workload sizing.</t>
        </r>
      </text>
    </comment>
    <comment ref="G136" authorId="0" shapeId="0" xr:uid="{00000000-0006-0000-0A00-000087010000}">
      <text>
        <r>
          <rPr>
            <sz val="11"/>
            <color theme="1"/>
            <rFont val="Calibri"/>
            <family val="2"/>
            <scheme val="minor"/>
          </rPr>
          <t>Source: User-editable planning assumption, 2026-10-19; not stated in YAML. Validate with workload sizing.</t>
        </r>
      </text>
    </comment>
    <comment ref="H136" authorId="0" shapeId="0" xr:uid="{00000000-0006-0000-0A00-000088010000}">
      <text>
        <r>
          <rPr>
            <sz val="11"/>
            <color theme="1"/>
            <rFont val="Calibri"/>
            <family val="2"/>
            <scheme val="minor"/>
          </rPr>
          <t>Source: User-editable planning assumption, 2026-10-19; not stated in YAML. Validate with workload sizing.</t>
        </r>
      </text>
    </comment>
    <comment ref="I136" authorId="0" shapeId="0" xr:uid="{00000000-0006-0000-0A00-000089010000}">
      <text>
        <r>
          <rPr>
            <sz val="11"/>
            <color theme="1"/>
            <rFont val="Calibri"/>
            <family val="2"/>
            <scheme val="minor"/>
          </rPr>
          <t>Source: User-editable planning assumption, 2026-10-19; not stated in YAML. Validate with workload sizing.</t>
        </r>
      </text>
    </comment>
    <comment ref="G137" authorId="0" shapeId="0" xr:uid="{00000000-0006-0000-0A00-00008A010000}">
      <text>
        <r>
          <rPr>
            <sz val="11"/>
            <color theme="1"/>
            <rFont val="Calibri"/>
            <family val="2"/>
            <scheme val="minor"/>
          </rPr>
          <t>Source: User-editable planning assumption, 2026-10-19; not stated in YAML. Validate with workload sizing.</t>
        </r>
      </text>
    </comment>
    <comment ref="H137" authorId="0" shapeId="0" xr:uid="{00000000-0006-0000-0A00-00008B010000}">
      <text>
        <r>
          <rPr>
            <sz val="11"/>
            <color theme="1"/>
            <rFont val="Calibri"/>
            <family val="2"/>
            <scheme val="minor"/>
          </rPr>
          <t>Source: User-editable planning assumption, 2026-10-19; not stated in YAML. Validate with workload sizing.</t>
        </r>
      </text>
    </comment>
    <comment ref="I137" authorId="0" shapeId="0" xr:uid="{00000000-0006-0000-0A00-00008C010000}">
      <text>
        <r>
          <rPr>
            <sz val="11"/>
            <color theme="1"/>
            <rFont val="Calibri"/>
            <family val="2"/>
            <scheme val="minor"/>
          </rPr>
          <t>Source: User-editable planning assumption, 2026-10-19; not stated in YAML. Validate with workload sizing.</t>
        </r>
      </text>
    </comment>
    <comment ref="G138" authorId="0" shapeId="0" xr:uid="{00000000-0006-0000-0A00-00008D010000}">
      <text>
        <r>
          <rPr>
            <sz val="11"/>
            <color theme="1"/>
            <rFont val="Calibri"/>
            <family val="2"/>
            <scheme val="minor"/>
          </rPr>
          <t>Source: User-editable planning assumption, 2026-10-19; not stated in YAML. Validate with workload sizing.</t>
        </r>
      </text>
    </comment>
    <comment ref="H138" authorId="0" shapeId="0" xr:uid="{00000000-0006-0000-0A00-00008E010000}">
      <text>
        <r>
          <rPr>
            <sz val="11"/>
            <color theme="1"/>
            <rFont val="Calibri"/>
            <family val="2"/>
            <scheme val="minor"/>
          </rPr>
          <t>Source: User-editable planning assumption, 2026-10-19; not stated in YAML. Validate with workload sizing.</t>
        </r>
      </text>
    </comment>
    <comment ref="I138" authorId="0" shapeId="0" xr:uid="{00000000-0006-0000-0A00-00008F010000}">
      <text>
        <r>
          <rPr>
            <sz val="11"/>
            <color theme="1"/>
            <rFont val="Calibri"/>
            <family val="2"/>
            <scheme val="minor"/>
          </rPr>
          <t>Source: User-editable planning assumption, 2026-10-19; not stated in YAML. Validate with workload sizing.</t>
        </r>
      </text>
    </comment>
    <comment ref="G139" authorId="0" shapeId="0" xr:uid="{00000000-0006-0000-0A00-000090010000}">
      <text>
        <r>
          <rPr>
            <sz val="11"/>
            <color theme="1"/>
            <rFont val="Calibri"/>
            <family val="2"/>
            <scheme val="minor"/>
          </rPr>
          <t>Source: User-editable planning assumption, 2026-10-19; not stated in YAML. Validate with workload sizing.</t>
        </r>
      </text>
    </comment>
    <comment ref="H139" authorId="0" shapeId="0" xr:uid="{00000000-0006-0000-0A00-000091010000}">
      <text>
        <r>
          <rPr>
            <sz val="11"/>
            <color theme="1"/>
            <rFont val="Calibri"/>
            <family val="2"/>
            <scheme val="minor"/>
          </rPr>
          <t>Source: User-editable planning assumption, 2026-10-19; not stated in YAML. Validate with workload sizing.</t>
        </r>
      </text>
    </comment>
    <comment ref="I139" authorId="0" shapeId="0" xr:uid="{00000000-0006-0000-0A00-000092010000}">
      <text>
        <r>
          <rPr>
            <sz val="11"/>
            <color theme="1"/>
            <rFont val="Calibri"/>
            <family val="2"/>
            <scheme val="minor"/>
          </rPr>
          <t>Source: User-editable planning assumption, 2026-10-19; not stated in YAML. Validate with workload sizing.</t>
        </r>
      </text>
    </comment>
    <comment ref="G140" authorId="0" shapeId="0" xr:uid="{00000000-0006-0000-0A00-000093010000}">
      <text>
        <r>
          <rPr>
            <sz val="11"/>
            <color theme="1"/>
            <rFont val="Calibri"/>
            <family val="2"/>
            <scheme val="minor"/>
          </rPr>
          <t>Source: User-editable planning assumption, 2026-10-19; not stated in YAML. Validate with workload sizing.</t>
        </r>
      </text>
    </comment>
    <comment ref="H140" authorId="0" shapeId="0" xr:uid="{00000000-0006-0000-0A00-000094010000}">
      <text>
        <r>
          <rPr>
            <sz val="11"/>
            <color theme="1"/>
            <rFont val="Calibri"/>
            <family val="2"/>
            <scheme val="minor"/>
          </rPr>
          <t>Source: User-editable planning assumption, 2026-10-19; not stated in YAML. Validate with workload sizing.</t>
        </r>
      </text>
    </comment>
    <comment ref="I140" authorId="0" shapeId="0" xr:uid="{00000000-0006-0000-0A00-000095010000}">
      <text>
        <r>
          <rPr>
            <sz val="11"/>
            <color theme="1"/>
            <rFont val="Calibri"/>
            <family val="2"/>
            <scheme val="minor"/>
          </rPr>
          <t>Source: User-editable planning assumption, 2026-10-19; not stated in YAML. Validate with workload sizing.</t>
        </r>
      </text>
    </comment>
    <comment ref="G141" authorId="0" shapeId="0" xr:uid="{00000000-0006-0000-0A00-000096010000}">
      <text>
        <r>
          <rPr>
            <sz val="11"/>
            <color theme="1"/>
            <rFont val="Calibri"/>
            <family val="2"/>
            <scheme val="minor"/>
          </rPr>
          <t>Source: User-editable planning assumption, 2026-10-19; not stated in YAML. Validate with workload sizing.</t>
        </r>
      </text>
    </comment>
    <comment ref="H141" authorId="0" shapeId="0" xr:uid="{00000000-0006-0000-0A00-000097010000}">
      <text>
        <r>
          <rPr>
            <sz val="11"/>
            <color theme="1"/>
            <rFont val="Calibri"/>
            <family val="2"/>
            <scheme val="minor"/>
          </rPr>
          <t>Source: User-editable planning assumption, 2026-10-19; not stated in YAML. Validate with workload sizing.</t>
        </r>
      </text>
    </comment>
    <comment ref="I141" authorId="0" shapeId="0" xr:uid="{00000000-0006-0000-0A00-000098010000}">
      <text>
        <r>
          <rPr>
            <sz val="11"/>
            <color theme="1"/>
            <rFont val="Calibri"/>
            <family val="2"/>
            <scheme val="minor"/>
          </rPr>
          <t>Source: User-editable planning assumption, 2026-10-19; not stated in YAML. Validate with workload sizing.</t>
        </r>
      </text>
    </comment>
    <comment ref="G142" authorId="0" shapeId="0" xr:uid="{00000000-0006-0000-0A00-000099010000}">
      <text>
        <r>
          <rPr>
            <sz val="11"/>
            <color theme="1"/>
            <rFont val="Calibri"/>
            <family val="2"/>
            <scheme val="minor"/>
          </rPr>
          <t>Source: User-editable planning assumption, 2026-10-19; not stated in YAML. Validate with workload sizing.</t>
        </r>
      </text>
    </comment>
    <comment ref="H142" authorId="0" shapeId="0" xr:uid="{00000000-0006-0000-0A00-00009A010000}">
      <text>
        <r>
          <rPr>
            <sz val="11"/>
            <color theme="1"/>
            <rFont val="Calibri"/>
            <family val="2"/>
            <scheme val="minor"/>
          </rPr>
          <t>Source: User-editable planning assumption, 2026-10-19; not stated in YAML. Validate with workload sizing.</t>
        </r>
      </text>
    </comment>
    <comment ref="I142" authorId="0" shapeId="0" xr:uid="{00000000-0006-0000-0A00-00009B010000}">
      <text>
        <r>
          <rPr>
            <sz val="11"/>
            <color theme="1"/>
            <rFont val="Calibri"/>
            <family val="2"/>
            <scheme val="minor"/>
          </rPr>
          <t>Source: User-editable planning assumption, 2026-10-19; not stated in YAML. Validate with workload sizing.</t>
        </r>
      </text>
    </comment>
    <comment ref="G143" authorId="0" shapeId="0" xr:uid="{00000000-0006-0000-0A00-00009C010000}">
      <text>
        <r>
          <rPr>
            <sz val="11"/>
            <color theme="1"/>
            <rFont val="Calibri"/>
            <family val="2"/>
            <scheme val="minor"/>
          </rPr>
          <t>Source: User-editable planning assumption, 2026-10-19; not stated in YAML. Validate with workload sizing.</t>
        </r>
      </text>
    </comment>
    <comment ref="H143" authorId="0" shapeId="0" xr:uid="{00000000-0006-0000-0A00-00009D010000}">
      <text>
        <r>
          <rPr>
            <sz val="11"/>
            <color theme="1"/>
            <rFont val="Calibri"/>
            <family val="2"/>
            <scheme val="minor"/>
          </rPr>
          <t>Source: User-editable planning assumption, 2026-10-19; not stated in YAML. Validate with workload sizing.</t>
        </r>
      </text>
    </comment>
    <comment ref="I143" authorId="0" shapeId="0" xr:uid="{00000000-0006-0000-0A00-00009E010000}">
      <text>
        <r>
          <rPr>
            <sz val="11"/>
            <color theme="1"/>
            <rFont val="Calibri"/>
            <family val="2"/>
            <scheme val="minor"/>
          </rPr>
          <t>Source: User-editable planning assumption, 2026-10-19; not stated in YAML. Validate with workload sizing.</t>
        </r>
      </text>
    </comment>
    <comment ref="G144" authorId="0" shapeId="0" xr:uid="{00000000-0006-0000-0A00-00009F010000}">
      <text>
        <r>
          <rPr>
            <sz val="11"/>
            <color theme="1"/>
            <rFont val="Calibri"/>
            <family val="2"/>
            <scheme val="minor"/>
          </rPr>
          <t>Source: User-editable planning assumption, 2026-10-19; not stated in YAML. Validate with workload sizing.</t>
        </r>
      </text>
    </comment>
    <comment ref="H144" authorId="0" shapeId="0" xr:uid="{00000000-0006-0000-0A00-0000A0010000}">
      <text>
        <r>
          <rPr>
            <sz val="11"/>
            <color theme="1"/>
            <rFont val="Calibri"/>
            <family val="2"/>
            <scheme val="minor"/>
          </rPr>
          <t>Source: User-editable planning assumption, 2026-10-19; not stated in YAML. Validate with workload sizing.</t>
        </r>
      </text>
    </comment>
    <comment ref="I144" authorId="0" shapeId="0" xr:uid="{00000000-0006-0000-0A00-0000A1010000}">
      <text>
        <r>
          <rPr>
            <sz val="11"/>
            <color theme="1"/>
            <rFont val="Calibri"/>
            <family val="2"/>
            <scheme val="minor"/>
          </rPr>
          <t>Source: User-editable planning assumption, 2026-10-19; not stated in YAML. Validate with workload sizing.</t>
        </r>
      </text>
    </comment>
    <comment ref="G145" authorId="0" shapeId="0" xr:uid="{00000000-0006-0000-0A00-0000A2010000}">
      <text>
        <r>
          <rPr>
            <sz val="11"/>
            <color theme="1"/>
            <rFont val="Calibri"/>
            <family val="2"/>
            <scheme val="minor"/>
          </rPr>
          <t>Source: User-editable planning assumption, 2026-10-19; not stated in YAML. Validate with workload sizing.</t>
        </r>
      </text>
    </comment>
    <comment ref="H145" authorId="0" shapeId="0" xr:uid="{00000000-0006-0000-0A00-0000A3010000}">
      <text>
        <r>
          <rPr>
            <sz val="11"/>
            <color theme="1"/>
            <rFont val="Calibri"/>
            <family val="2"/>
            <scheme val="minor"/>
          </rPr>
          <t>Source: User-editable planning assumption, 2026-10-19; not stated in YAML. Validate with workload sizing.</t>
        </r>
      </text>
    </comment>
    <comment ref="I145" authorId="0" shapeId="0" xr:uid="{00000000-0006-0000-0A00-0000A4010000}">
      <text>
        <r>
          <rPr>
            <sz val="11"/>
            <color theme="1"/>
            <rFont val="Calibri"/>
            <family val="2"/>
            <scheme val="minor"/>
          </rPr>
          <t>Source: User-editable planning assumption, 2026-10-19; not stated in YAML. Validate with workload sizing.</t>
        </r>
      </text>
    </comment>
    <comment ref="G146" authorId="0" shapeId="0" xr:uid="{00000000-0006-0000-0A00-0000A5010000}">
      <text>
        <r>
          <rPr>
            <sz val="11"/>
            <color theme="1"/>
            <rFont val="Calibri"/>
            <family val="2"/>
            <scheme val="minor"/>
          </rPr>
          <t>Source: User-editable planning assumption, 2026-10-19; not stated in YAML. Validate with workload sizing.</t>
        </r>
      </text>
    </comment>
    <comment ref="H146" authorId="0" shapeId="0" xr:uid="{00000000-0006-0000-0A00-0000A6010000}">
      <text>
        <r>
          <rPr>
            <sz val="11"/>
            <color theme="1"/>
            <rFont val="Calibri"/>
            <family val="2"/>
            <scheme val="minor"/>
          </rPr>
          <t>Source: User-editable planning assumption, 2026-10-19; not stated in YAML. Validate with workload sizing.</t>
        </r>
      </text>
    </comment>
    <comment ref="I146" authorId="0" shapeId="0" xr:uid="{00000000-0006-0000-0A00-0000A7010000}">
      <text>
        <r>
          <rPr>
            <sz val="11"/>
            <color theme="1"/>
            <rFont val="Calibri"/>
            <family val="2"/>
            <scheme val="minor"/>
          </rPr>
          <t>Source: User-editable planning assumption, 2026-10-19; not stated in YAML. Validate with workload sizing.</t>
        </r>
      </text>
    </comment>
    <comment ref="G147" authorId="0" shapeId="0" xr:uid="{00000000-0006-0000-0A00-0000A8010000}">
      <text>
        <r>
          <rPr>
            <sz val="11"/>
            <color theme="1"/>
            <rFont val="Calibri"/>
            <family val="2"/>
            <scheme val="minor"/>
          </rPr>
          <t>Source: User-editable planning assumption, 2026-10-19; not stated in YAML. Validate with workload sizing.</t>
        </r>
      </text>
    </comment>
    <comment ref="H147" authorId="0" shapeId="0" xr:uid="{00000000-0006-0000-0A00-0000A9010000}">
      <text>
        <r>
          <rPr>
            <sz val="11"/>
            <color theme="1"/>
            <rFont val="Calibri"/>
            <family val="2"/>
            <scheme val="minor"/>
          </rPr>
          <t>Source: User-editable planning assumption, 2026-10-19; not stated in YAML. Validate with workload sizing.</t>
        </r>
      </text>
    </comment>
    <comment ref="I147" authorId="0" shapeId="0" xr:uid="{00000000-0006-0000-0A00-0000AA010000}">
      <text>
        <r>
          <rPr>
            <sz val="11"/>
            <color theme="1"/>
            <rFont val="Calibri"/>
            <family val="2"/>
            <scheme val="minor"/>
          </rPr>
          <t>Source: User-editable planning assumption, 2026-10-19; not stated in YAML. Validate with workload sizing.</t>
        </r>
      </text>
    </comment>
    <comment ref="G148" authorId="0" shapeId="0" xr:uid="{00000000-0006-0000-0A00-0000AB010000}">
      <text>
        <r>
          <rPr>
            <sz val="11"/>
            <color theme="1"/>
            <rFont val="Calibri"/>
            <family val="2"/>
            <scheme val="minor"/>
          </rPr>
          <t>Source: User-editable planning assumption, 2026-10-19; not stated in YAML. Validate with workload sizing.</t>
        </r>
      </text>
    </comment>
    <comment ref="H148" authorId="0" shapeId="0" xr:uid="{00000000-0006-0000-0A00-0000AC010000}">
      <text>
        <r>
          <rPr>
            <sz val="11"/>
            <color theme="1"/>
            <rFont val="Calibri"/>
            <family val="2"/>
            <scheme val="minor"/>
          </rPr>
          <t>Source: User-editable planning assumption, 2026-10-19; not stated in YAML. Validate with workload sizing.</t>
        </r>
      </text>
    </comment>
    <comment ref="I148" authorId="0" shapeId="0" xr:uid="{00000000-0006-0000-0A00-0000AD010000}">
      <text>
        <r>
          <rPr>
            <sz val="11"/>
            <color theme="1"/>
            <rFont val="Calibri"/>
            <family val="2"/>
            <scheme val="minor"/>
          </rPr>
          <t>Source: User-editable planning assumption, 2026-10-19; not stated in YAML. Validate with workload sizing.</t>
        </r>
      </text>
    </comment>
    <comment ref="G149" authorId="0" shapeId="0" xr:uid="{00000000-0006-0000-0A00-0000AE010000}">
      <text>
        <r>
          <rPr>
            <sz val="11"/>
            <color theme="1"/>
            <rFont val="Calibri"/>
            <family val="2"/>
            <scheme val="minor"/>
          </rPr>
          <t>Source: User-editable planning assumption, 2026-10-19; not stated in YAML. Validate with workload sizing.</t>
        </r>
      </text>
    </comment>
    <comment ref="H149" authorId="0" shapeId="0" xr:uid="{00000000-0006-0000-0A00-0000AF010000}">
      <text>
        <r>
          <rPr>
            <sz val="11"/>
            <color theme="1"/>
            <rFont val="Calibri"/>
            <family val="2"/>
            <scheme val="minor"/>
          </rPr>
          <t>Source: User-editable planning assumption, 2026-10-19; not stated in YAML. Validate with workload sizing.</t>
        </r>
      </text>
    </comment>
    <comment ref="I149" authorId="0" shapeId="0" xr:uid="{00000000-0006-0000-0A00-0000B0010000}">
      <text>
        <r>
          <rPr>
            <sz val="11"/>
            <color theme="1"/>
            <rFont val="Calibri"/>
            <family val="2"/>
            <scheme val="minor"/>
          </rPr>
          <t>Source: User-editable planning assumption, 2026-10-19; not stated in YAML. Validate with workload sizing.</t>
        </r>
      </text>
    </comment>
    <comment ref="G150" authorId="0" shapeId="0" xr:uid="{00000000-0006-0000-0A00-0000B1010000}">
      <text>
        <r>
          <rPr>
            <sz val="11"/>
            <color theme="1"/>
            <rFont val="Calibri"/>
            <family val="2"/>
            <scheme val="minor"/>
          </rPr>
          <t>Source: User-editable planning assumption, 2026-10-19; not stated in YAML. Validate with workload sizing.</t>
        </r>
      </text>
    </comment>
    <comment ref="H150" authorId="0" shapeId="0" xr:uid="{00000000-0006-0000-0A00-0000B2010000}">
      <text>
        <r>
          <rPr>
            <sz val="11"/>
            <color theme="1"/>
            <rFont val="Calibri"/>
            <family val="2"/>
            <scheme val="minor"/>
          </rPr>
          <t>Source: User-editable planning assumption, 2026-10-19; not stated in YAML. Validate with workload sizing.</t>
        </r>
      </text>
    </comment>
    <comment ref="I150" authorId="0" shapeId="0" xr:uid="{00000000-0006-0000-0A00-0000B3010000}">
      <text>
        <r>
          <rPr>
            <sz val="11"/>
            <color theme="1"/>
            <rFont val="Calibri"/>
            <family val="2"/>
            <scheme val="minor"/>
          </rPr>
          <t>Source: User-editable planning assumption, 2026-10-19; not stated in YAML. Validate with workload sizing.</t>
        </r>
      </text>
    </comment>
    <comment ref="G151" authorId="0" shapeId="0" xr:uid="{00000000-0006-0000-0A00-0000B4010000}">
      <text>
        <r>
          <rPr>
            <sz val="11"/>
            <color theme="1"/>
            <rFont val="Calibri"/>
            <family val="2"/>
            <scheme val="minor"/>
          </rPr>
          <t>Source: User-editable planning assumption, 2026-10-19; not stated in YAML. Validate with workload sizing.</t>
        </r>
      </text>
    </comment>
    <comment ref="H151" authorId="0" shapeId="0" xr:uid="{00000000-0006-0000-0A00-0000B5010000}">
      <text>
        <r>
          <rPr>
            <sz val="11"/>
            <color theme="1"/>
            <rFont val="Calibri"/>
            <family val="2"/>
            <scheme val="minor"/>
          </rPr>
          <t>Source: User-editable planning assumption, 2026-10-19; not stated in YAML. Validate with workload sizing.</t>
        </r>
      </text>
    </comment>
    <comment ref="I151" authorId="0" shapeId="0" xr:uid="{00000000-0006-0000-0A00-0000B6010000}">
      <text>
        <r>
          <rPr>
            <sz val="11"/>
            <color theme="1"/>
            <rFont val="Calibri"/>
            <family val="2"/>
            <scheme val="minor"/>
          </rPr>
          <t>Source: User-editable planning assumption, 2026-10-19; not stated in YAML. Validate with workload sizing.</t>
        </r>
      </text>
    </comment>
    <comment ref="G152" authorId="0" shapeId="0" xr:uid="{00000000-0006-0000-0A00-0000B7010000}">
      <text>
        <r>
          <rPr>
            <sz val="11"/>
            <color theme="1"/>
            <rFont val="Calibri"/>
            <family val="2"/>
            <scheme val="minor"/>
          </rPr>
          <t>Source: User-editable planning assumption, 2026-10-19; not stated in YAML. Validate with workload sizing.</t>
        </r>
      </text>
    </comment>
    <comment ref="H152" authorId="0" shapeId="0" xr:uid="{00000000-0006-0000-0A00-0000B8010000}">
      <text>
        <r>
          <rPr>
            <sz val="11"/>
            <color theme="1"/>
            <rFont val="Calibri"/>
            <family val="2"/>
            <scheme val="minor"/>
          </rPr>
          <t>Source: User-editable planning assumption, 2026-10-19; not stated in YAML. Validate with workload sizing.</t>
        </r>
      </text>
    </comment>
    <comment ref="I152" authorId="0" shapeId="0" xr:uid="{00000000-0006-0000-0A00-0000B9010000}">
      <text>
        <r>
          <rPr>
            <sz val="11"/>
            <color theme="1"/>
            <rFont val="Calibri"/>
            <family val="2"/>
            <scheme val="minor"/>
          </rPr>
          <t>Source: User-editable planning assumption, 2026-10-19; not stated in YAML. Validate with workload sizing.</t>
        </r>
      </text>
    </comment>
    <comment ref="G153" authorId="0" shapeId="0" xr:uid="{00000000-0006-0000-0A00-0000BA010000}">
      <text>
        <r>
          <rPr>
            <sz val="11"/>
            <color theme="1"/>
            <rFont val="Calibri"/>
            <family val="2"/>
            <scheme val="minor"/>
          </rPr>
          <t>Source: User-editable planning assumption, 2026-10-19; not stated in YAML. Validate with workload sizing.</t>
        </r>
      </text>
    </comment>
    <comment ref="H153" authorId="0" shapeId="0" xr:uid="{00000000-0006-0000-0A00-0000BB010000}">
      <text>
        <r>
          <rPr>
            <sz val="11"/>
            <color theme="1"/>
            <rFont val="Calibri"/>
            <family val="2"/>
            <scheme val="minor"/>
          </rPr>
          <t>Source: User-editable planning assumption, 2026-10-19; not stated in YAML. Validate with workload sizing.</t>
        </r>
      </text>
    </comment>
    <comment ref="I153" authorId="0" shapeId="0" xr:uid="{00000000-0006-0000-0A00-0000BC010000}">
      <text>
        <r>
          <rPr>
            <sz val="11"/>
            <color theme="1"/>
            <rFont val="Calibri"/>
            <family val="2"/>
            <scheme val="minor"/>
          </rPr>
          <t>Source: User-editable planning assumption, 2026-10-19; not stated in YAML. Validate with workload sizing.</t>
        </r>
      </text>
    </comment>
    <comment ref="G154" authorId="0" shapeId="0" xr:uid="{00000000-0006-0000-0A00-0000BD010000}">
      <text>
        <r>
          <rPr>
            <sz val="11"/>
            <color theme="1"/>
            <rFont val="Calibri"/>
            <family val="2"/>
            <scheme val="minor"/>
          </rPr>
          <t>Source: User-editable planning assumption, 2026-10-19; not stated in YAML. Validate with workload sizing.</t>
        </r>
      </text>
    </comment>
    <comment ref="H154" authorId="0" shapeId="0" xr:uid="{00000000-0006-0000-0A00-0000BE010000}">
      <text>
        <r>
          <rPr>
            <sz val="11"/>
            <color theme="1"/>
            <rFont val="Calibri"/>
            <family val="2"/>
            <scheme val="minor"/>
          </rPr>
          <t>Source: User-editable planning assumption, 2026-10-19; not stated in YAML. Validate with workload sizing.</t>
        </r>
      </text>
    </comment>
    <comment ref="I154" authorId="0" shapeId="0" xr:uid="{00000000-0006-0000-0A00-0000BF010000}">
      <text>
        <r>
          <rPr>
            <sz val="11"/>
            <color theme="1"/>
            <rFont val="Calibri"/>
            <family val="2"/>
            <scheme val="minor"/>
          </rPr>
          <t>Source: User-editable planning assumption, 2026-10-19; not stated in YAML. Validate with workload sizing.</t>
        </r>
      </text>
    </comment>
    <comment ref="G155" authorId="0" shapeId="0" xr:uid="{00000000-0006-0000-0A00-0000C0010000}">
      <text>
        <r>
          <rPr>
            <sz val="11"/>
            <color theme="1"/>
            <rFont val="Calibri"/>
            <family val="2"/>
            <scheme val="minor"/>
          </rPr>
          <t>Source: User-editable planning assumption, 2026-10-19; not stated in YAML. Validate with workload sizing.</t>
        </r>
      </text>
    </comment>
    <comment ref="H155" authorId="0" shapeId="0" xr:uid="{00000000-0006-0000-0A00-0000C1010000}">
      <text>
        <r>
          <rPr>
            <sz val="11"/>
            <color theme="1"/>
            <rFont val="Calibri"/>
            <family val="2"/>
            <scheme val="minor"/>
          </rPr>
          <t>Source: User-editable planning assumption, 2026-10-19; not stated in YAML. Validate with workload sizing.</t>
        </r>
      </text>
    </comment>
    <comment ref="I155" authorId="0" shapeId="0" xr:uid="{00000000-0006-0000-0A00-0000C2010000}">
      <text>
        <r>
          <rPr>
            <sz val="11"/>
            <color theme="1"/>
            <rFont val="Calibri"/>
            <family val="2"/>
            <scheme val="minor"/>
          </rPr>
          <t>Source: User-editable planning assumption, 2026-10-19; not stated in YAML. Validate with workload sizing.</t>
        </r>
      </text>
    </comment>
    <comment ref="G156" authorId="0" shapeId="0" xr:uid="{00000000-0006-0000-0A00-0000C3010000}">
      <text>
        <r>
          <rPr>
            <sz val="11"/>
            <color theme="1"/>
            <rFont val="Calibri"/>
            <family val="2"/>
            <scheme val="minor"/>
          </rPr>
          <t>Source: User-editable planning assumption, 2026-10-19; not stated in YAML. Validate with workload sizing.</t>
        </r>
      </text>
    </comment>
    <comment ref="H156" authorId="0" shapeId="0" xr:uid="{00000000-0006-0000-0A00-0000C4010000}">
      <text>
        <r>
          <rPr>
            <sz val="11"/>
            <color theme="1"/>
            <rFont val="Calibri"/>
            <family val="2"/>
            <scheme val="minor"/>
          </rPr>
          <t>Source: User-editable planning assumption, 2026-10-19; not stated in YAML. Validate with workload sizing.</t>
        </r>
      </text>
    </comment>
    <comment ref="I156" authorId="0" shapeId="0" xr:uid="{00000000-0006-0000-0A00-0000C5010000}">
      <text>
        <r>
          <rPr>
            <sz val="11"/>
            <color theme="1"/>
            <rFont val="Calibri"/>
            <family val="2"/>
            <scheme val="minor"/>
          </rPr>
          <t>Source: User-editable planning assumption, 2026-10-19; not stated in YAML. Validate with workload sizing.</t>
        </r>
      </text>
    </comment>
    <comment ref="G157" authorId="0" shapeId="0" xr:uid="{00000000-0006-0000-0A00-0000C6010000}">
      <text>
        <r>
          <rPr>
            <sz val="11"/>
            <color theme="1"/>
            <rFont val="Calibri"/>
            <family val="2"/>
            <scheme val="minor"/>
          </rPr>
          <t>Source: User-editable planning assumption, 2026-10-19; not stated in YAML. Validate with workload sizing.</t>
        </r>
      </text>
    </comment>
    <comment ref="H157" authorId="0" shapeId="0" xr:uid="{00000000-0006-0000-0A00-0000C7010000}">
      <text>
        <r>
          <rPr>
            <sz val="11"/>
            <color theme="1"/>
            <rFont val="Calibri"/>
            <family val="2"/>
            <scheme val="minor"/>
          </rPr>
          <t>Source: User-editable planning assumption, 2026-10-19; not stated in YAML. Validate with workload sizing.</t>
        </r>
      </text>
    </comment>
    <comment ref="I157" authorId="0" shapeId="0" xr:uid="{00000000-0006-0000-0A00-0000C8010000}">
      <text>
        <r>
          <rPr>
            <sz val="11"/>
            <color theme="1"/>
            <rFont val="Calibri"/>
            <family val="2"/>
            <scheme val="minor"/>
          </rPr>
          <t>Source: User-editable planning assumption, 2026-10-19; not stated in YAML. Validate with workload sizing.</t>
        </r>
      </text>
    </comment>
    <comment ref="G158" authorId="0" shapeId="0" xr:uid="{00000000-0006-0000-0A00-0000C9010000}">
      <text>
        <r>
          <rPr>
            <sz val="11"/>
            <color theme="1"/>
            <rFont val="Calibri"/>
            <family val="2"/>
            <scheme val="minor"/>
          </rPr>
          <t>Source: User-editable planning assumption, 2026-10-19; not stated in YAML. Validate with workload sizing.</t>
        </r>
      </text>
    </comment>
    <comment ref="H158" authorId="0" shapeId="0" xr:uid="{00000000-0006-0000-0A00-0000CA010000}">
      <text>
        <r>
          <rPr>
            <sz val="11"/>
            <color theme="1"/>
            <rFont val="Calibri"/>
            <family val="2"/>
            <scheme val="minor"/>
          </rPr>
          <t>Source: User-editable planning assumption, 2026-10-19; not stated in YAML. Validate with workload sizing.</t>
        </r>
      </text>
    </comment>
    <comment ref="I158" authorId="0" shapeId="0" xr:uid="{00000000-0006-0000-0A00-0000CB010000}">
      <text>
        <r>
          <rPr>
            <sz val="11"/>
            <color theme="1"/>
            <rFont val="Calibri"/>
            <family val="2"/>
            <scheme val="minor"/>
          </rPr>
          <t>Source: User-editable planning assumption, 2026-10-19; not stated in YAML. Validate with workload sizing.</t>
        </r>
      </text>
    </comment>
    <comment ref="G159" authorId="0" shapeId="0" xr:uid="{00000000-0006-0000-0A00-0000CC010000}">
      <text>
        <r>
          <rPr>
            <sz val="11"/>
            <color theme="1"/>
            <rFont val="Calibri"/>
            <family val="2"/>
            <scheme val="minor"/>
          </rPr>
          <t>Source: User-editable planning assumption, 2026-10-19; not stated in YAML. Validate with workload sizing.</t>
        </r>
      </text>
    </comment>
    <comment ref="H159" authorId="0" shapeId="0" xr:uid="{00000000-0006-0000-0A00-0000CD010000}">
      <text>
        <r>
          <rPr>
            <sz val="11"/>
            <color theme="1"/>
            <rFont val="Calibri"/>
            <family val="2"/>
            <scheme val="minor"/>
          </rPr>
          <t>Source: User-editable planning assumption, 2026-10-19; not stated in YAML. Validate with workload sizing.</t>
        </r>
      </text>
    </comment>
    <comment ref="I159" authorId="0" shapeId="0" xr:uid="{00000000-0006-0000-0A00-0000CE010000}">
      <text>
        <r>
          <rPr>
            <sz val="11"/>
            <color theme="1"/>
            <rFont val="Calibri"/>
            <family val="2"/>
            <scheme val="minor"/>
          </rPr>
          <t>Source: User-editable planning assumption, 2026-10-19; not stated in YAML. Validate with workload sizing.</t>
        </r>
      </text>
    </comment>
    <comment ref="G160" authorId="0" shapeId="0" xr:uid="{00000000-0006-0000-0A00-0000CF010000}">
      <text>
        <r>
          <rPr>
            <sz val="11"/>
            <color theme="1"/>
            <rFont val="Calibri"/>
            <family val="2"/>
            <scheme val="minor"/>
          </rPr>
          <t>Source: User-editable planning assumption, 2026-10-19; not stated in YAML. Validate with workload sizing.</t>
        </r>
      </text>
    </comment>
    <comment ref="H160" authorId="0" shapeId="0" xr:uid="{00000000-0006-0000-0A00-0000D0010000}">
      <text>
        <r>
          <rPr>
            <sz val="11"/>
            <color theme="1"/>
            <rFont val="Calibri"/>
            <family val="2"/>
            <scheme val="minor"/>
          </rPr>
          <t>Source: User-editable planning assumption, 2026-10-19; not stated in YAML. Validate with workload sizing.</t>
        </r>
      </text>
    </comment>
    <comment ref="I160" authorId="0" shapeId="0" xr:uid="{00000000-0006-0000-0A00-0000D1010000}">
      <text>
        <r>
          <rPr>
            <sz val="11"/>
            <color theme="1"/>
            <rFont val="Calibri"/>
            <family val="2"/>
            <scheme val="minor"/>
          </rPr>
          <t>Source: User-editable planning assumption, 2026-10-19; not stated in YAML. Validate with workload sizing.</t>
        </r>
      </text>
    </comment>
    <comment ref="G161" authorId="0" shapeId="0" xr:uid="{00000000-0006-0000-0A00-0000D2010000}">
      <text>
        <r>
          <rPr>
            <sz val="11"/>
            <color theme="1"/>
            <rFont val="Calibri"/>
            <family val="2"/>
            <scheme val="minor"/>
          </rPr>
          <t>Source: User-editable planning assumption, 2026-10-19; not stated in YAML. Validate with workload sizing.</t>
        </r>
      </text>
    </comment>
    <comment ref="H161" authorId="0" shapeId="0" xr:uid="{00000000-0006-0000-0A00-0000D3010000}">
      <text>
        <r>
          <rPr>
            <sz val="11"/>
            <color theme="1"/>
            <rFont val="Calibri"/>
            <family val="2"/>
            <scheme val="minor"/>
          </rPr>
          <t>Source: User-editable planning assumption, 2026-10-19; not stated in YAML. Validate with workload sizing.</t>
        </r>
      </text>
    </comment>
    <comment ref="I161" authorId="0" shapeId="0" xr:uid="{00000000-0006-0000-0A00-0000D4010000}">
      <text>
        <r>
          <rPr>
            <sz val="11"/>
            <color theme="1"/>
            <rFont val="Calibri"/>
            <family val="2"/>
            <scheme val="minor"/>
          </rPr>
          <t>Source: User-editable planning assumption, 2026-10-19; not stated in YAML. Validate with workload sizing.</t>
        </r>
      </text>
    </comment>
    <comment ref="G162" authorId="0" shapeId="0" xr:uid="{00000000-0006-0000-0A00-0000D5010000}">
      <text>
        <r>
          <rPr>
            <sz val="11"/>
            <color theme="1"/>
            <rFont val="Calibri"/>
            <family val="2"/>
            <scheme val="minor"/>
          </rPr>
          <t>Source: User-editable planning assumption, 2026-10-19; not stated in YAML. Validate with workload sizing.</t>
        </r>
      </text>
    </comment>
    <comment ref="H162" authorId="0" shapeId="0" xr:uid="{00000000-0006-0000-0A00-0000D6010000}">
      <text>
        <r>
          <rPr>
            <sz val="11"/>
            <color theme="1"/>
            <rFont val="Calibri"/>
            <family val="2"/>
            <scheme val="minor"/>
          </rPr>
          <t>Source: User-editable planning assumption, 2026-10-19; not stated in YAML. Validate with workload sizing.</t>
        </r>
      </text>
    </comment>
    <comment ref="I162" authorId="0" shapeId="0" xr:uid="{00000000-0006-0000-0A00-0000D7010000}">
      <text>
        <r>
          <rPr>
            <sz val="11"/>
            <color theme="1"/>
            <rFont val="Calibri"/>
            <family val="2"/>
            <scheme val="minor"/>
          </rPr>
          <t>Source: User-editable planning assumption, 2026-10-19; not stated in YAML. Validate with workload sizing.</t>
        </r>
      </text>
    </comment>
    <comment ref="G163" authorId="0" shapeId="0" xr:uid="{00000000-0006-0000-0A00-0000D8010000}">
      <text>
        <r>
          <rPr>
            <sz val="11"/>
            <color theme="1"/>
            <rFont val="Calibri"/>
            <family val="2"/>
            <scheme val="minor"/>
          </rPr>
          <t>Source: User-editable planning assumption, 2026-10-19; not stated in YAML. Validate with workload sizing.</t>
        </r>
      </text>
    </comment>
    <comment ref="H163" authorId="0" shapeId="0" xr:uid="{00000000-0006-0000-0A00-0000D9010000}">
      <text>
        <r>
          <rPr>
            <sz val="11"/>
            <color theme="1"/>
            <rFont val="Calibri"/>
            <family val="2"/>
            <scheme val="minor"/>
          </rPr>
          <t>Source: User-editable planning assumption, 2026-10-19; not stated in YAML. Validate with workload sizing.</t>
        </r>
      </text>
    </comment>
    <comment ref="I163" authorId="0" shapeId="0" xr:uid="{00000000-0006-0000-0A00-0000DA010000}">
      <text>
        <r>
          <rPr>
            <sz val="11"/>
            <color theme="1"/>
            <rFont val="Calibri"/>
            <family val="2"/>
            <scheme val="minor"/>
          </rPr>
          <t>Source: User-editable planning assumption, 2026-10-19; not stated in YAML. Validate with workload sizing.</t>
        </r>
      </text>
    </comment>
    <comment ref="G164" authorId="0" shapeId="0" xr:uid="{00000000-0006-0000-0A00-0000DB010000}">
      <text>
        <r>
          <rPr>
            <sz val="11"/>
            <color theme="1"/>
            <rFont val="Calibri"/>
            <family val="2"/>
            <scheme val="minor"/>
          </rPr>
          <t>Source: User-editable planning assumption, 2026-10-19; not stated in YAML. Validate with workload sizing.</t>
        </r>
      </text>
    </comment>
    <comment ref="H164" authorId="0" shapeId="0" xr:uid="{00000000-0006-0000-0A00-0000DC010000}">
      <text>
        <r>
          <rPr>
            <sz val="11"/>
            <color theme="1"/>
            <rFont val="Calibri"/>
            <family val="2"/>
            <scheme val="minor"/>
          </rPr>
          <t>Source: User-editable planning assumption, 2026-10-19; not stated in YAML. Validate with workload sizing.</t>
        </r>
      </text>
    </comment>
    <comment ref="I164" authorId="0" shapeId="0" xr:uid="{00000000-0006-0000-0A00-0000DD010000}">
      <text>
        <r>
          <rPr>
            <sz val="11"/>
            <color theme="1"/>
            <rFont val="Calibri"/>
            <family val="2"/>
            <scheme val="minor"/>
          </rPr>
          <t>Source: User-editable planning assumption, 2026-10-19; not stated in YAML. Validate with workload sizing.</t>
        </r>
      </text>
    </comment>
    <comment ref="G165" authorId="0" shapeId="0" xr:uid="{00000000-0006-0000-0A00-0000DE010000}">
      <text>
        <r>
          <rPr>
            <sz val="11"/>
            <color theme="1"/>
            <rFont val="Calibri"/>
            <family val="2"/>
            <scheme val="minor"/>
          </rPr>
          <t>Source: User-editable planning assumption, 2026-10-19; not stated in YAML. Validate with workload sizing.</t>
        </r>
      </text>
    </comment>
    <comment ref="H165" authorId="0" shapeId="0" xr:uid="{00000000-0006-0000-0A00-0000DF010000}">
      <text>
        <r>
          <rPr>
            <sz val="11"/>
            <color theme="1"/>
            <rFont val="Calibri"/>
            <family val="2"/>
            <scheme val="minor"/>
          </rPr>
          <t>Source: User-editable planning assumption, 2026-10-19; not stated in YAML. Validate with workload sizing.</t>
        </r>
      </text>
    </comment>
    <comment ref="I165" authorId="0" shapeId="0" xr:uid="{00000000-0006-0000-0A00-0000E0010000}">
      <text>
        <r>
          <rPr>
            <sz val="11"/>
            <color theme="1"/>
            <rFont val="Calibri"/>
            <family val="2"/>
            <scheme val="minor"/>
          </rPr>
          <t>Source: User-editable planning assumption, 2026-10-19; not stated in YAML. Validate with workload sizing.</t>
        </r>
      </text>
    </comment>
    <comment ref="G166" authorId="0" shapeId="0" xr:uid="{00000000-0006-0000-0A00-0000E1010000}">
      <text>
        <r>
          <rPr>
            <sz val="11"/>
            <color theme="1"/>
            <rFont val="Calibri"/>
            <family val="2"/>
            <scheme val="minor"/>
          </rPr>
          <t>Source: User-editable planning assumption, 2026-10-19; not stated in YAML. Validate with workload sizing.</t>
        </r>
      </text>
    </comment>
    <comment ref="H166" authorId="0" shapeId="0" xr:uid="{00000000-0006-0000-0A00-0000E2010000}">
      <text>
        <r>
          <rPr>
            <sz val="11"/>
            <color theme="1"/>
            <rFont val="Calibri"/>
            <family val="2"/>
            <scheme val="minor"/>
          </rPr>
          <t>Source: User-editable planning assumption, 2026-10-19; not stated in YAML. Validate with workload sizing.</t>
        </r>
      </text>
    </comment>
    <comment ref="I166" authorId="0" shapeId="0" xr:uid="{00000000-0006-0000-0A00-0000E3010000}">
      <text>
        <r>
          <rPr>
            <sz val="11"/>
            <color theme="1"/>
            <rFont val="Calibri"/>
            <family val="2"/>
            <scheme val="minor"/>
          </rPr>
          <t>Source: User-editable planning assumption, 2026-10-19; not stated in YAML. Validate with workload sizing.</t>
        </r>
      </text>
    </comment>
    <comment ref="G167" authorId="0" shapeId="0" xr:uid="{00000000-0006-0000-0A00-0000E4010000}">
      <text>
        <r>
          <rPr>
            <sz val="11"/>
            <color theme="1"/>
            <rFont val="Calibri"/>
            <family val="2"/>
            <scheme val="minor"/>
          </rPr>
          <t>Source: User-editable planning assumption, 2026-10-19; not stated in YAML. Validate with workload sizing.</t>
        </r>
      </text>
    </comment>
    <comment ref="H167" authorId="0" shapeId="0" xr:uid="{00000000-0006-0000-0A00-0000E5010000}">
      <text>
        <r>
          <rPr>
            <sz val="11"/>
            <color theme="1"/>
            <rFont val="Calibri"/>
            <family val="2"/>
            <scheme val="minor"/>
          </rPr>
          <t>Source: User-editable planning assumption, 2026-10-19; not stated in YAML. Validate with workload sizing.</t>
        </r>
      </text>
    </comment>
    <comment ref="I167" authorId="0" shapeId="0" xr:uid="{00000000-0006-0000-0A00-0000E6010000}">
      <text>
        <r>
          <rPr>
            <sz val="11"/>
            <color theme="1"/>
            <rFont val="Calibri"/>
            <family val="2"/>
            <scheme val="minor"/>
          </rPr>
          <t>Source: User-editable planning assumption, 2026-10-19; not stated in YAML. Validate with workload sizing.</t>
        </r>
      </text>
    </comment>
    <comment ref="G168" authorId="0" shapeId="0" xr:uid="{00000000-0006-0000-0A00-0000E7010000}">
      <text>
        <r>
          <rPr>
            <sz val="11"/>
            <color theme="1"/>
            <rFont val="Calibri"/>
            <family val="2"/>
            <scheme val="minor"/>
          </rPr>
          <t>Source: User-editable planning assumption, 2026-10-19; not stated in YAML. Validate with workload sizing.</t>
        </r>
      </text>
    </comment>
    <comment ref="H168" authorId="0" shapeId="0" xr:uid="{00000000-0006-0000-0A00-0000E8010000}">
      <text>
        <r>
          <rPr>
            <sz val="11"/>
            <color theme="1"/>
            <rFont val="Calibri"/>
            <family val="2"/>
            <scheme val="minor"/>
          </rPr>
          <t>Source: User-editable planning assumption, 2026-10-19; not stated in YAML. Validate with workload sizing.</t>
        </r>
      </text>
    </comment>
    <comment ref="I168" authorId="0" shapeId="0" xr:uid="{00000000-0006-0000-0A00-0000E9010000}">
      <text>
        <r>
          <rPr>
            <sz val="11"/>
            <color theme="1"/>
            <rFont val="Calibri"/>
            <family val="2"/>
            <scheme val="minor"/>
          </rPr>
          <t>Source: User-editable planning assumption, 2026-10-19; not stated in YAML. Validate with workload sizing.</t>
        </r>
      </text>
    </comment>
    <comment ref="G169" authorId="0" shapeId="0" xr:uid="{00000000-0006-0000-0A00-0000EA010000}">
      <text>
        <r>
          <rPr>
            <sz val="11"/>
            <color theme="1"/>
            <rFont val="Calibri"/>
            <family val="2"/>
            <scheme val="minor"/>
          </rPr>
          <t>Source: User-editable planning assumption, 2026-10-19; not stated in YAML. Validate with workload sizing.</t>
        </r>
      </text>
    </comment>
    <comment ref="H169" authorId="0" shapeId="0" xr:uid="{00000000-0006-0000-0A00-0000EB010000}">
      <text>
        <r>
          <rPr>
            <sz val="11"/>
            <color theme="1"/>
            <rFont val="Calibri"/>
            <family val="2"/>
            <scheme val="minor"/>
          </rPr>
          <t>Source: User-editable planning assumption, 2026-10-19; not stated in YAML. Validate with workload sizing.</t>
        </r>
      </text>
    </comment>
    <comment ref="I169" authorId="0" shapeId="0" xr:uid="{00000000-0006-0000-0A00-0000EC010000}">
      <text>
        <r>
          <rPr>
            <sz val="11"/>
            <color theme="1"/>
            <rFont val="Calibri"/>
            <family val="2"/>
            <scheme val="minor"/>
          </rPr>
          <t>Source: User-editable planning assumption, 2026-10-19; not stated in YAML. Validate with workload sizing.</t>
        </r>
      </text>
    </comment>
    <comment ref="G170" authorId="0" shapeId="0" xr:uid="{00000000-0006-0000-0A00-0000ED010000}">
      <text>
        <r>
          <rPr>
            <sz val="11"/>
            <color theme="1"/>
            <rFont val="Calibri"/>
            <family val="2"/>
            <scheme val="minor"/>
          </rPr>
          <t>Source: User-editable planning assumption, 2026-10-19; not stated in YAML. Validate with workload sizing.</t>
        </r>
      </text>
    </comment>
    <comment ref="H170" authorId="0" shapeId="0" xr:uid="{00000000-0006-0000-0A00-0000EE010000}">
      <text>
        <r>
          <rPr>
            <sz val="11"/>
            <color theme="1"/>
            <rFont val="Calibri"/>
            <family val="2"/>
            <scheme val="minor"/>
          </rPr>
          <t>Source: User-editable planning assumption, 2026-10-19; not stated in YAML. Validate with workload sizing.</t>
        </r>
      </text>
    </comment>
    <comment ref="I170" authorId="0" shapeId="0" xr:uid="{00000000-0006-0000-0A00-0000EF010000}">
      <text>
        <r>
          <rPr>
            <sz val="11"/>
            <color theme="1"/>
            <rFont val="Calibri"/>
            <family val="2"/>
            <scheme val="minor"/>
          </rPr>
          <t>Source: User-editable planning assumption, 2026-10-19; not stated in YAML. Validate with workload sizing.</t>
        </r>
      </text>
    </comment>
    <comment ref="G171" authorId="0" shapeId="0" xr:uid="{00000000-0006-0000-0A00-0000F0010000}">
      <text>
        <r>
          <rPr>
            <sz val="11"/>
            <color theme="1"/>
            <rFont val="Calibri"/>
            <family val="2"/>
            <scheme val="minor"/>
          </rPr>
          <t>Source: User-editable planning assumption, 2026-10-19; not stated in YAML. Validate with workload sizing.</t>
        </r>
      </text>
    </comment>
    <comment ref="H171" authorId="0" shapeId="0" xr:uid="{00000000-0006-0000-0A00-0000F1010000}">
      <text>
        <r>
          <rPr>
            <sz val="11"/>
            <color theme="1"/>
            <rFont val="Calibri"/>
            <family val="2"/>
            <scheme val="minor"/>
          </rPr>
          <t>Source: User-editable planning assumption, 2026-10-19; not stated in YAML. Validate with workload sizing.</t>
        </r>
      </text>
    </comment>
    <comment ref="I171" authorId="0" shapeId="0" xr:uid="{00000000-0006-0000-0A00-0000F2010000}">
      <text>
        <r>
          <rPr>
            <sz val="11"/>
            <color theme="1"/>
            <rFont val="Calibri"/>
            <family val="2"/>
            <scheme val="minor"/>
          </rPr>
          <t>Source: User-editable planning assumption, 2026-10-19; not stated in YAML. Validate with workload sizing.</t>
        </r>
      </text>
    </comment>
    <comment ref="G172" authorId="0" shapeId="0" xr:uid="{00000000-0006-0000-0A00-0000F3010000}">
      <text>
        <r>
          <rPr>
            <sz val="11"/>
            <color theme="1"/>
            <rFont val="Calibri"/>
            <family val="2"/>
            <scheme val="minor"/>
          </rPr>
          <t>Source: User-editable planning assumption, 2026-10-19; not stated in YAML. Validate with workload sizing.</t>
        </r>
      </text>
    </comment>
    <comment ref="H172" authorId="0" shapeId="0" xr:uid="{00000000-0006-0000-0A00-0000F4010000}">
      <text>
        <r>
          <rPr>
            <sz val="11"/>
            <color theme="1"/>
            <rFont val="Calibri"/>
            <family val="2"/>
            <scheme val="minor"/>
          </rPr>
          <t>Source: User-editable planning assumption, 2026-10-19; not stated in YAML. Validate with workload sizing.</t>
        </r>
      </text>
    </comment>
    <comment ref="I172" authorId="0" shapeId="0" xr:uid="{00000000-0006-0000-0A00-0000F5010000}">
      <text>
        <r>
          <rPr>
            <sz val="11"/>
            <color theme="1"/>
            <rFont val="Calibri"/>
            <family val="2"/>
            <scheme val="minor"/>
          </rPr>
          <t>Source: User-editable planning assumption, 2026-10-19; not stated in YAML. Validate with workload sizing.</t>
        </r>
      </text>
    </comment>
    <comment ref="G173" authorId="0" shapeId="0" xr:uid="{00000000-0006-0000-0A00-0000F6010000}">
      <text>
        <r>
          <rPr>
            <sz val="11"/>
            <color theme="1"/>
            <rFont val="Calibri"/>
            <family val="2"/>
            <scheme val="minor"/>
          </rPr>
          <t>Source: User-editable planning assumption, 2026-10-19; not stated in YAML. Validate with workload sizing.</t>
        </r>
      </text>
    </comment>
    <comment ref="H173" authorId="0" shapeId="0" xr:uid="{00000000-0006-0000-0A00-0000F7010000}">
      <text>
        <r>
          <rPr>
            <sz val="11"/>
            <color theme="1"/>
            <rFont val="Calibri"/>
            <family val="2"/>
            <scheme val="minor"/>
          </rPr>
          <t>Source: User-editable planning assumption, 2026-10-19; not stated in YAML. Validate with workload sizing.</t>
        </r>
      </text>
    </comment>
    <comment ref="I173" authorId="0" shapeId="0" xr:uid="{00000000-0006-0000-0A00-0000F8010000}">
      <text>
        <r>
          <rPr>
            <sz val="11"/>
            <color theme="1"/>
            <rFont val="Calibri"/>
            <family val="2"/>
            <scheme val="minor"/>
          </rPr>
          <t>Source: User-editable planning assumption, 2026-10-19; not stated in YAML. Validate with workload sizing.</t>
        </r>
      </text>
    </comment>
    <comment ref="G174" authorId="0" shapeId="0" xr:uid="{00000000-0006-0000-0A00-0000F9010000}">
      <text>
        <r>
          <rPr>
            <sz val="11"/>
            <color theme="1"/>
            <rFont val="Calibri"/>
            <family val="2"/>
            <scheme val="minor"/>
          </rPr>
          <t>Source: User-editable planning assumption, 2026-10-19; not stated in YAML. Validate with workload sizing.</t>
        </r>
      </text>
    </comment>
    <comment ref="H174" authorId="0" shapeId="0" xr:uid="{00000000-0006-0000-0A00-0000FA010000}">
      <text>
        <r>
          <rPr>
            <sz val="11"/>
            <color theme="1"/>
            <rFont val="Calibri"/>
            <family val="2"/>
            <scheme val="minor"/>
          </rPr>
          <t>Source: User-editable planning assumption, 2026-10-19; not stated in YAML. Validate with workload sizing.</t>
        </r>
      </text>
    </comment>
    <comment ref="I174" authorId="0" shapeId="0" xr:uid="{00000000-0006-0000-0A00-0000FB010000}">
      <text>
        <r>
          <rPr>
            <sz val="11"/>
            <color theme="1"/>
            <rFont val="Calibri"/>
            <family val="2"/>
            <scheme val="minor"/>
          </rPr>
          <t>Source: User-editable planning assumption, 2026-10-19; not stated in YAML. Validate with workload sizing.</t>
        </r>
      </text>
    </comment>
    <comment ref="G175" authorId="0" shapeId="0" xr:uid="{00000000-0006-0000-0A00-0000FC010000}">
      <text>
        <r>
          <rPr>
            <sz val="11"/>
            <color theme="1"/>
            <rFont val="Calibri"/>
            <family val="2"/>
            <scheme val="minor"/>
          </rPr>
          <t>Source: User-editable planning assumption, 2026-10-19; not stated in YAML. Validate with workload sizing.</t>
        </r>
      </text>
    </comment>
    <comment ref="H175" authorId="0" shapeId="0" xr:uid="{00000000-0006-0000-0A00-0000FD010000}">
      <text>
        <r>
          <rPr>
            <sz val="11"/>
            <color theme="1"/>
            <rFont val="Calibri"/>
            <family val="2"/>
            <scheme val="minor"/>
          </rPr>
          <t>Source: User-editable planning assumption, 2026-10-19; not stated in YAML. Validate with workload sizing.</t>
        </r>
      </text>
    </comment>
    <comment ref="I175" authorId="0" shapeId="0" xr:uid="{00000000-0006-0000-0A00-0000FE010000}">
      <text>
        <r>
          <rPr>
            <sz val="11"/>
            <color theme="1"/>
            <rFont val="Calibri"/>
            <family val="2"/>
            <scheme val="minor"/>
          </rPr>
          <t>Source: User-editable planning assumption, 2026-10-19; not stated in YAML. Validate with workload sizing.</t>
        </r>
      </text>
    </comment>
    <comment ref="G176" authorId="0" shapeId="0" xr:uid="{00000000-0006-0000-0A00-0000FF010000}">
      <text>
        <r>
          <rPr>
            <sz val="11"/>
            <color theme="1"/>
            <rFont val="Calibri"/>
            <family val="2"/>
            <scheme val="minor"/>
          </rPr>
          <t>Source: User-editable planning assumption, 2026-10-19; not stated in YAML. Validate with workload sizing.</t>
        </r>
      </text>
    </comment>
    <comment ref="H176" authorId="0" shapeId="0" xr:uid="{00000000-0006-0000-0A00-000000020000}">
      <text>
        <r>
          <rPr>
            <sz val="11"/>
            <color theme="1"/>
            <rFont val="Calibri"/>
            <family val="2"/>
            <scheme val="minor"/>
          </rPr>
          <t>Source: User-editable planning assumption, 2026-10-19; not stated in YAML. Validate with workload sizing.</t>
        </r>
      </text>
    </comment>
    <comment ref="I176" authorId="0" shapeId="0" xr:uid="{00000000-0006-0000-0A00-000001020000}">
      <text>
        <r>
          <rPr>
            <sz val="11"/>
            <color theme="1"/>
            <rFont val="Calibri"/>
            <family val="2"/>
            <scheme val="minor"/>
          </rPr>
          <t>Source: User-editable planning assumption, 2026-10-19; not stated in YAML. Validate with workload sizing.</t>
        </r>
      </text>
    </comment>
    <comment ref="G177" authorId="0" shapeId="0" xr:uid="{00000000-0006-0000-0A00-000002020000}">
      <text>
        <r>
          <rPr>
            <sz val="11"/>
            <color theme="1"/>
            <rFont val="Calibri"/>
            <family val="2"/>
            <scheme val="minor"/>
          </rPr>
          <t>Source: User-editable planning assumption, 2026-10-19; not stated in YAML. Validate with workload sizing.</t>
        </r>
      </text>
    </comment>
    <comment ref="H177" authorId="0" shapeId="0" xr:uid="{00000000-0006-0000-0A00-000003020000}">
      <text>
        <r>
          <rPr>
            <sz val="11"/>
            <color theme="1"/>
            <rFont val="Calibri"/>
            <family val="2"/>
            <scheme val="minor"/>
          </rPr>
          <t>Source: User-editable planning assumption, 2026-10-19; not stated in YAML. Validate with workload sizing.</t>
        </r>
      </text>
    </comment>
    <comment ref="I177" authorId="0" shapeId="0" xr:uid="{00000000-0006-0000-0A00-000004020000}">
      <text>
        <r>
          <rPr>
            <sz val="11"/>
            <color theme="1"/>
            <rFont val="Calibri"/>
            <family val="2"/>
            <scheme val="minor"/>
          </rPr>
          <t>Source: User-editable planning assumption, 2026-10-19; not stated in YAML. Validate with workload sizing.</t>
        </r>
      </text>
    </comment>
    <comment ref="G178" authorId="0" shapeId="0" xr:uid="{00000000-0006-0000-0A00-000005020000}">
      <text>
        <r>
          <rPr>
            <sz val="11"/>
            <color theme="1"/>
            <rFont val="Calibri"/>
            <family val="2"/>
            <scheme val="minor"/>
          </rPr>
          <t>Source: User-editable planning assumption, 2026-10-19; not stated in YAML. Validate with workload sizing.</t>
        </r>
      </text>
    </comment>
    <comment ref="H178" authorId="0" shapeId="0" xr:uid="{00000000-0006-0000-0A00-000006020000}">
      <text>
        <r>
          <rPr>
            <sz val="11"/>
            <color theme="1"/>
            <rFont val="Calibri"/>
            <family val="2"/>
            <scheme val="minor"/>
          </rPr>
          <t>Source: User-editable planning assumption, 2026-10-19; not stated in YAML. Validate with workload sizing.</t>
        </r>
      </text>
    </comment>
    <comment ref="I178" authorId="0" shapeId="0" xr:uid="{00000000-0006-0000-0A00-000007020000}">
      <text>
        <r>
          <rPr>
            <sz val="11"/>
            <color theme="1"/>
            <rFont val="Calibri"/>
            <family val="2"/>
            <scheme val="minor"/>
          </rPr>
          <t>Source: User-editable planning assumption, 2026-10-19; not stated in YAML. Validate with workload sizing.</t>
        </r>
      </text>
    </comment>
    <comment ref="G179" authorId="0" shapeId="0" xr:uid="{00000000-0006-0000-0A00-000008020000}">
      <text>
        <r>
          <rPr>
            <sz val="11"/>
            <color theme="1"/>
            <rFont val="Calibri"/>
            <family val="2"/>
            <scheme val="minor"/>
          </rPr>
          <t>Source: User-editable planning assumption, 2026-10-19; not stated in YAML. Validate with workload sizing.</t>
        </r>
      </text>
    </comment>
    <comment ref="H179" authorId="0" shapeId="0" xr:uid="{00000000-0006-0000-0A00-000009020000}">
      <text>
        <r>
          <rPr>
            <sz val="11"/>
            <color theme="1"/>
            <rFont val="Calibri"/>
            <family val="2"/>
            <scheme val="minor"/>
          </rPr>
          <t>Source: User-editable planning assumption, 2026-10-19; not stated in YAML. Validate with workload sizing.</t>
        </r>
      </text>
    </comment>
    <comment ref="I179" authorId="0" shapeId="0" xr:uid="{00000000-0006-0000-0A00-00000A020000}">
      <text>
        <r>
          <rPr>
            <sz val="11"/>
            <color theme="1"/>
            <rFont val="Calibri"/>
            <family val="2"/>
            <scheme val="minor"/>
          </rPr>
          <t>Source: User-editable planning assumption, 2026-10-19; not stated in YAML. Validate with workload sizing.</t>
        </r>
      </text>
    </comment>
    <comment ref="G180" authorId="0" shapeId="0" xr:uid="{00000000-0006-0000-0A00-00000B020000}">
      <text>
        <r>
          <rPr>
            <sz val="11"/>
            <color theme="1"/>
            <rFont val="Calibri"/>
            <family val="2"/>
            <scheme val="minor"/>
          </rPr>
          <t>Source: User-editable planning assumption, 2026-10-19; not stated in YAML. Validate with workload sizing.</t>
        </r>
      </text>
    </comment>
    <comment ref="H180" authorId="0" shapeId="0" xr:uid="{00000000-0006-0000-0A00-00000C020000}">
      <text>
        <r>
          <rPr>
            <sz val="11"/>
            <color theme="1"/>
            <rFont val="Calibri"/>
            <family val="2"/>
            <scheme val="minor"/>
          </rPr>
          <t>Source: User-editable planning assumption, 2026-10-19; not stated in YAML. Validate with workload sizing.</t>
        </r>
      </text>
    </comment>
    <comment ref="I180" authorId="0" shapeId="0" xr:uid="{00000000-0006-0000-0A00-00000D020000}">
      <text>
        <r>
          <rPr>
            <sz val="11"/>
            <color theme="1"/>
            <rFont val="Calibri"/>
            <family val="2"/>
            <scheme val="minor"/>
          </rPr>
          <t>Source: User-editable planning assumption, 2026-10-19; not stated in YAML. Validate with workload sizing.</t>
        </r>
      </text>
    </comment>
    <comment ref="G181" authorId="0" shapeId="0" xr:uid="{00000000-0006-0000-0A00-00000E020000}">
      <text>
        <r>
          <rPr>
            <sz val="11"/>
            <color theme="1"/>
            <rFont val="Calibri"/>
            <family val="2"/>
            <scheme val="minor"/>
          </rPr>
          <t>Source: User-editable planning assumption, 2026-10-19; not stated in YAML. Validate with workload sizing.</t>
        </r>
      </text>
    </comment>
    <comment ref="H181" authorId="0" shapeId="0" xr:uid="{00000000-0006-0000-0A00-00000F020000}">
      <text>
        <r>
          <rPr>
            <sz val="11"/>
            <color theme="1"/>
            <rFont val="Calibri"/>
            <family val="2"/>
            <scheme val="minor"/>
          </rPr>
          <t>Source: User-editable planning assumption, 2026-10-19; not stated in YAML. Validate with workload sizing.</t>
        </r>
      </text>
    </comment>
    <comment ref="I181" authorId="0" shapeId="0" xr:uid="{00000000-0006-0000-0A00-000010020000}">
      <text>
        <r>
          <rPr>
            <sz val="11"/>
            <color theme="1"/>
            <rFont val="Calibri"/>
            <family val="2"/>
            <scheme val="minor"/>
          </rPr>
          <t>Source: User-editable planning assumption, 2026-10-19; not stated in YAML. Validate with workload sizing.</t>
        </r>
      </text>
    </comment>
    <comment ref="G182" authorId="0" shapeId="0" xr:uid="{00000000-0006-0000-0A00-000011020000}">
      <text>
        <r>
          <rPr>
            <sz val="11"/>
            <color theme="1"/>
            <rFont val="Calibri"/>
            <family val="2"/>
            <scheme val="minor"/>
          </rPr>
          <t>Source: User-editable planning assumption, 2026-10-19; not stated in YAML. Validate with workload sizing.</t>
        </r>
      </text>
    </comment>
    <comment ref="H182" authorId="0" shapeId="0" xr:uid="{00000000-0006-0000-0A00-000012020000}">
      <text>
        <r>
          <rPr>
            <sz val="11"/>
            <color theme="1"/>
            <rFont val="Calibri"/>
            <family val="2"/>
            <scheme val="minor"/>
          </rPr>
          <t>Source: User-editable planning assumption, 2026-10-19; not stated in YAML. Validate with workload sizing.</t>
        </r>
      </text>
    </comment>
    <comment ref="I182" authorId="0" shapeId="0" xr:uid="{00000000-0006-0000-0A00-000013020000}">
      <text>
        <r>
          <rPr>
            <sz val="11"/>
            <color theme="1"/>
            <rFont val="Calibri"/>
            <family val="2"/>
            <scheme val="minor"/>
          </rPr>
          <t>Source: User-editable planning assumption, 2026-10-19; not stated in YAML. Validate with workload sizing.</t>
        </r>
      </text>
    </comment>
    <comment ref="G183" authorId="0" shapeId="0" xr:uid="{00000000-0006-0000-0A00-000014020000}">
      <text>
        <r>
          <rPr>
            <sz val="11"/>
            <color theme="1"/>
            <rFont val="Calibri"/>
            <family val="2"/>
            <scheme val="minor"/>
          </rPr>
          <t>Source: User-editable planning assumption, 2026-10-19; not stated in YAML. Validate with workload sizing.</t>
        </r>
      </text>
    </comment>
    <comment ref="H183" authorId="0" shapeId="0" xr:uid="{00000000-0006-0000-0A00-000015020000}">
      <text>
        <r>
          <rPr>
            <sz val="11"/>
            <color theme="1"/>
            <rFont val="Calibri"/>
            <family val="2"/>
            <scheme val="minor"/>
          </rPr>
          <t>Source: User-editable planning assumption, 2026-10-19; not stated in YAML. Validate with workload sizing.</t>
        </r>
      </text>
    </comment>
    <comment ref="I183" authorId="0" shapeId="0" xr:uid="{00000000-0006-0000-0A00-000016020000}">
      <text>
        <r>
          <rPr>
            <sz val="11"/>
            <color theme="1"/>
            <rFont val="Calibri"/>
            <family val="2"/>
            <scheme val="minor"/>
          </rPr>
          <t>Source: User-editable planning assumption, 2026-10-19; not stated in YAML. Validate with workload sizing.</t>
        </r>
      </text>
    </comment>
    <comment ref="G184" authorId="0" shapeId="0" xr:uid="{00000000-0006-0000-0A00-000017020000}">
      <text>
        <r>
          <rPr>
            <sz val="11"/>
            <color theme="1"/>
            <rFont val="Calibri"/>
            <family val="2"/>
            <scheme val="minor"/>
          </rPr>
          <t>Source: User-editable planning assumption, 2026-10-19; not stated in YAML. Validate with workload sizing.</t>
        </r>
      </text>
    </comment>
    <comment ref="H184" authorId="0" shapeId="0" xr:uid="{00000000-0006-0000-0A00-000018020000}">
      <text>
        <r>
          <rPr>
            <sz val="11"/>
            <color theme="1"/>
            <rFont val="Calibri"/>
            <family val="2"/>
            <scheme val="minor"/>
          </rPr>
          <t>Source: User-editable planning assumption, 2026-10-19; not stated in YAML. Validate with workload sizing.</t>
        </r>
      </text>
    </comment>
    <comment ref="I184" authorId="0" shapeId="0" xr:uid="{00000000-0006-0000-0A00-000019020000}">
      <text>
        <r>
          <rPr>
            <sz val="11"/>
            <color theme="1"/>
            <rFont val="Calibri"/>
            <family val="2"/>
            <scheme val="minor"/>
          </rPr>
          <t>Source: User-editable planning assumption, 2026-10-19; not stated in YAML. Validate with workload sizing.</t>
        </r>
      </text>
    </comment>
    <comment ref="G185" authorId="0" shapeId="0" xr:uid="{00000000-0006-0000-0A00-00001A020000}">
      <text>
        <r>
          <rPr>
            <sz val="11"/>
            <color theme="1"/>
            <rFont val="Calibri"/>
            <family val="2"/>
            <scheme val="minor"/>
          </rPr>
          <t>Source: User-editable planning assumption, 2026-10-19; not stated in YAML. Validate with workload sizing.</t>
        </r>
      </text>
    </comment>
    <comment ref="H185" authorId="0" shapeId="0" xr:uid="{00000000-0006-0000-0A00-00001B020000}">
      <text>
        <r>
          <rPr>
            <sz val="11"/>
            <color theme="1"/>
            <rFont val="Calibri"/>
            <family val="2"/>
            <scheme val="minor"/>
          </rPr>
          <t>Source: User-editable planning assumption, 2026-10-19; not stated in YAML. Validate with workload sizing.</t>
        </r>
      </text>
    </comment>
    <comment ref="I185" authorId="0" shapeId="0" xr:uid="{00000000-0006-0000-0A00-00001C020000}">
      <text>
        <r>
          <rPr>
            <sz val="11"/>
            <color theme="1"/>
            <rFont val="Calibri"/>
            <family val="2"/>
            <scheme val="minor"/>
          </rPr>
          <t>Source: User-editable planning assumption, 2026-10-19; not stated in YAML. Validate with workload sizing.</t>
        </r>
      </text>
    </comment>
    <comment ref="G186" authorId="0" shapeId="0" xr:uid="{00000000-0006-0000-0A00-00001D020000}">
      <text>
        <r>
          <rPr>
            <sz val="11"/>
            <color theme="1"/>
            <rFont val="Calibri"/>
            <family val="2"/>
            <scheme val="minor"/>
          </rPr>
          <t>Source: User-editable planning assumption, 2026-10-19; not stated in YAML. Validate with workload sizing.</t>
        </r>
      </text>
    </comment>
    <comment ref="H186" authorId="0" shapeId="0" xr:uid="{00000000-0006-0000-0A00-00001E020000}">
      <text>
        <r>
          <rPr>
            <sz val="11"/>
            <color theme="1"/>
            <rFont val="Calibri"/>
            <family val="2"/>
            <scheme val="minor"/>
          </rPr>
          <t>Source: User-editable planning assumption, 2026-10-19; not stated in YAML. Validate with workload sizing.</t>
        </r>
      </text>
    </comment>
    <comment ref="I186" authorId="0" shapeId="0" xr:uid="{00000000-0006-0000-0A00-00001F020000}">
      <text>
        <r>
          <rPr>
            <sz val="11"/>
            <color theme="1"/>
            <rFont val="Calibri"/>
            <family val="2"/>
            <scheme val="minor"/>
          </rPr>
          <t>Source: User-editable planning assumption, 2026-10-19; not stated in YAML. Validate with workload sizing.</t>
        </r>
      </text>
    </comment>
    <comment ref="G187" authorId="0" shapeId="0" xr:uid="{00000000-0006-0000-0A00-000020020000}">
      <text>
        <r>
          <rPr>
            <sz val="11"/>
            <color theme="1"/>
            <rFont val="Calibri"/>
            <family val="2"/>
            <scheme val="minor"/>
          </rPr>
          <t>Source: User-editable planning assumption, 2026-10-19; not stated in YAML. Validate with workload sizing.</t>
        </r>
      </text>
    </comment>
    <comment ref="H187" authorId="0" shapeId="0" xr:uid="{00000000-0006-0000-0A00-000021020000}">
      <text>
        <r>
          <rPr>
            <sz val="11"/>
            <color theme="1"/>
            <rFont val="Calibri"/>
            <family val="2"/>
            <scheme val="minor"/>
          </rPr>
          <t>Source: User-editable planning assumption, 2026-10-19; not stated in YAML. Validate with workload sizing.</t>
        </r>
      </text>
    </comment>
    <comment ref="I187" authorId="0" shapeId="0" xr:uid="{00000000-0006-0000-0A00-000022020000}">
      <text>
        <r>
          <rPr>
            <sz val="11"/>
            <color theme="1"/>
            <rFont val="Calibri"/>
            <family val="2"/>
            <scheme val="minor"/>
          </rPr>
          <t>Source: User-editable planning assumption, 2026-10-19; not stated in YAML. Validate with workload sizing.</t>
        </r>
      </text>
    </comment>
    <comment ref="G188" authorId="0" shapeId="0" xr:uid="{00000000-0006-0000-0A00-000023020000}">
      <text>
        <r>
          <rPr>
            <sz val="11"/>
            <color theme="1"/>
            <rFont val="Calibri"/>
            <family val="2"/>
            <scheme val="minor"/>
          </rPr>
          <t>Source: User-editable planning assumption, 2026-10-19; not stated in YAML. Validate with workload sizing.</t>
        </r>
      </text>
    </comment>
    <comment ref="H188" authorId="0" shapeId="0" xr:uid="{00000000-0006-0000-0A00-000024020000}">
      <text>
        <r>
          <rPr>
            <sz val="11"/>
            <color theme="1"/>
            <rFont val="Calibri"/>
            <family val="2"/>
            <scheme val="minor"/>
          </rPr>
          <t>Source: User-editable planning assumption, 2026-10-19; not stated in YAML. Validate with workload sizing.</t>
        </r>
      </text>
    </comment>
    <comment ref="I188" authorId="0" shapeId="0" xr:uid="{00000000-0006-0000-0A00-000025020000}">
      <text>
        <r>
          <rPr>
            <sz val="11"/>
            <color theme="1"/>
            <rFont val="Calibri"/>
            <family val="2"/>
            <scheme val="minor"/>
          </rPr>
          <t>Source: User-editable planning assumption, 2026-10-19; not stated in YAML. Validate with workload sizing.</t>
        </r>
      </text>
    </comment>
    <comment ref="G189" authorId="0" shapeId="0" xr:uid="{00000000-0006-0000-0A00-000026020000}">
      <text>
        <r>
          <rPr>
            <sz val="11"/>
            <color theme="1"/>
            <rFont val="Calibri"/>
            <family val="2"/>
            <scheme val="minor"/>
          </rPr>
          <t>Source: User-editable planning assumption, 2026-10-19; not stated in YAML. Validate with workload sizing.</t>
        </r>
      </text>
    </comment>
    <comment ref="H189" authorId="0" shapeId="0" xr:uid="{00000000-0006-0000-0A00-000027020000}">
      <text>
        <r>
          <rPr>
            <sz val="11"/>
            <color theme="1"/>
            <rFont val="Calibri"/>
            <family val="2"/>
            <scheme val="minor"/>
          </rPr>
          <t>Source: User-editable planning assumption, 2026-10-19; not stated in YAML. Validate with workload sizing.</t>
        </r>
      </text>
    </comment>
    <comment ref="I189" authorId="0" shapeId="0" xr:uid="{00000000-0006-0000-0A00-000028020000}">
      <text>
        <r>
          <rPr>
            <sz val="11"/>
            <color theme="1"/>
            <rFont val="Calibri"/>
            <family val="2"/>
            <scheme val="minor"/>
          </rPr>
          <t>Source: User-editable planning assumption, 2026-10-19; not stated in YAML. Validate with workload sizing.</t>
        </r>
      </text>
    </comment>
    <comment ref="G190" authorId="0" shapeId="0" xr:uid="{00000000-0006-0000-0A00-000029020000}">
      <text>
        <r>
          <rPr>
            <sz val="11"/>
            <color theme="1"/>
            <rFont val="Calibri"/>
            <family val="2"/>
            <scheme val="minor"/>
          </rPr>
          <t>Source: User-editable planning assumption, 2026-10-19; not stated in YAML. Validate with workload sizing.</t>
        </r>
      </text>
    </comment>
    <comment ref="H190" authorId="0" shapeId="0" xr:uid="{00000000-0006-0000-0A00-00002A020000}">
      <text>
        <r>
          <rPr>
            <sz val="11"/>
            <color theme="1"/>
            <rFont val="Calibri"/>
            <family val="2"/>
            <scheme val="minor"/>
          </rPr>
          <t>Source: User-editable planning assumption, 2026-10-19; not stated in YAML. Validate with workload sizing.</t>
        </r>
      </text>
    </comment>
    <comment ref="I190" authorId="0" shapeId="0" xr:uid="{00000000-0006-0000-0A00-00002B020000}">
      <text>
        <r>
          <rPr>
            <sz val="11"/>
            <color theme="1"/>
            <rFont val="Calibri"/>
            <family val="2"/>
            <scheme val="minor"/>
          </rPr>
          <t>Source: User-editable planning assumption, 2026-10-19; not stated in YAML. Validate with workload sizing.</t>
        </r>
      </text>
    </comment>
    <comment ref="G191" authorId="0" shapeId="0" xr:uid="{00000000-0006-0000-0A00-00002C020000}">
      <text>
        <r>
          <rPr>
            <sz val="11"/>
            <color theme="1"/>
            <rFont val="Calibri"/>
            <family val="2"/>
            <scheme val="minor"/>
          </rPr>
          <t>Source: User-editable planning assumption, 2026-10-19; not stated in YAML. Validate with workload sizing.</t>
        </r>
      </text>
    </comment>
    <comment ref="H191" authorId="0" shapeId="0" xr:uid="{00000000-0006-0000-0A00-00002D020000}">
      <text>
        <r>
          <rPr>
            <sz val="11"/>
            <color theme="1"/>
            <rFont val="Calibri"/>
            <family val="2"/>
            <scheme val="minor"/>
          </rPr>
          <t>Source: User-editable planning assumption, 2026-10-19; not stated in YAML. Validate with workload sizing.</t>
        </r>
      </text>
    </comment>
    <comment ref="I191" authorId="0" shapeId="0" xr:uid="{00000000-0006-0000-0A00-00002E020000}">
      <text>
        <r>
          <rPr>
            <sz val="11"/>
            <color theme="1"/>
            <rFont val="Calibri"/>
            <family val="2"/>
            <scheme val="minor"/>
          </rPr>
          <t>Source: User-editable planning assumption, 2026-10-19; not stated in YAML. Validate with workload sizing.</t>
        </r>
      </text>
    </comment>
    <comment ref="G192" authorId="0" shapeId="0" xr:uid="{00000000-0006-0000-0A00-00002F020000}">
      <text>
        <r>
          <rPr>
            <sz val="11"/>
            <color theme="1"/>
            <rFont val="Calibri"/>
            <family val="2"/>
            <scheme val="minor"/>
          </rPr>
          <t>Source: User-editable planning assumption, 2026-10-19; not stated in YAML. Validate with workload sizing.</t>
        </r>
      </text>
    </comment>
    <comment ref="H192" authorId="0" shapeId="0" xr:uid="{00000000-0006-0000-0A00-000030020000}">
      <text>
        <r>
          <rPr>
            <sz val="11"/>
            <color theme="1"/>
            <rFont val="Calibri"/>
            <family val="2"/>
            <scheme val="minor"/>
          </rPr>
          <t>Source: User-editable planning assumption, 2026-10-19; not stated in YAML. Validate with workload sizing.</t>
        </r>
      </text>
    </comment>
    <comment ref="I192" authorId="0" shapeId="0" xr:uid="{00000000-0006-0000-0A00-000031020000}">
      <text>
        <r>
          <rPr>
            <sz val="11"/>
            <color theme="1"/>
            <rFont val="Calibri"/>
            <family val="2"/>
            <scheme val="minor"/>
          </rPr>
          <t>Source: User-editable planning assumption, 2026-10-19; not stated in YAML. Validate with workload sizing.</t>
        </r>
      </text>
    </comment>
    <comment ref="G193" authorId="0" shapeId="0" xr:uid="{00000000-0006-0000-0A00-000032020000}">
      <text>
        <r>
          <rPr>
            <sz val="11"/>
            <color theme="1"/>
            <rFont val="Calibri"/>
            <family val="2"/>
            <scheme val="minor"/>
          </rPr>
          <t>Source: User-editable planning assumption, 2026-10-19; not stated in YAML. Validate with workload sizing.</t>
        </r>
      </text>
    </comment>
    <comment ref="H193" authorId="0" shapeId="0" xr:uid="{00000000-0006-0000-0A00-000033020000}">
      <text>
        <r>
          <rPr>
            <sz val="11"/>
            <color theme="1"/>
            <rFont val="Calibri"/>
            <family val="2"/>
            <scheme val="minor"/>
          </rPr>
          <t>Source: User-editable planning assumption, 2026-10-19; not stated in YAML. Validate with workload sizing.</t>
        </r>
      </text>
    </comment>
    <comment ref="I193" authorId="0" shapeId="0" xr:uid="{00000000-0006-0000-0A00-000034020000}">
      <text>
        <r>
          <rPr>
            <sz val="11"/>
            <color theme="1"/>
            <rFont val="Calibri"/>
            <family val="2"/>
            <scheme val="minor"/>
          </rPr>
          <t>Source: User-editable planning assumption, 2026-10-19; not stated in YAML. Validate with workload sizing.</t>
        </r>
      </text>
    </comment>
    <comment ref="G194" authorId="0" shapeId="0" xr:uid="{00000000-0006-0000-0A00-000035020000}">
      <text>
        <r>
          <rPr>
            <sz val="11"/>
            <color theme="1"/>
            <rFont val="Calibri"/>
            <family val="2"/>
            <scheme val="minor"/>
          </rPr>
          <t>Source: User-editable planning assumption, 2026-10-19; not stated in YAML. Validate with workload sizing.</t>
        </r>
      </text>
    </comment>
    <comment ref="H194" authorId="0" shapeId="0" xr:uid="{00000000-0006-0000-0A00-000036020000}">
      <text>
        <r>
          <rPr>
            <sz val="11"/>
            <color theme="1"/>
            <rFont val="Calibri"/>
            <family val="2"/>
            <scheme val="minor"/>
          </rPr>
          <t>Source: User-editable planning assumption, 2026-10-19; not stated in YAML. Validate with workload sizing.</t>
        </r>
      </text>
    </comment>
    <comment ref="I194" authorId="0" shapeId="0" xr:uid="{00000000-0006-0000-0A00-000037020000}">
      <text>
        <r>
          <rPr>
            <sz val="11"/>
            <color theme="1"/>
            <rFont val="Calibri"/>
            <family val="2"/>
            <scheme val="minor"/>
          </rPr>
          <t>Source: User-editable planning assumption, 2026-10-19; not stated in YAML. Validate with workload sizing.</t>
        </r>
      </text>
    </comment>
    <comment ref="G195" authorId="0" shapeId="0" xr:uid="{00000000-0006-0000-0A00-000038020000}">
      <text>
        <r>
          <rPr>
            <sz val="11"/>
            <color theme="1"/>
            <rFont val="Calibri"/>
            <family val="2"/>
            <scheme val="minor"/>
          </rPr>
          <t>Source: User-editable planning assumption, 2026-10-19; not stated in YAML. Validate with workload sizing.</t>
        </r>
      </text>
    </comment>
    <comment ref="H195" authorId="0" shapeId="0" xr:uid="{00000000-0006-0000-0A00-000039020000}">
      <text>
        <r>
          <rPr>
            <sz val="11"/>
            <color theme="1"/>
            <rFont val="Calibri"/>
            <family val="2"/>
            <scheme val="minor"/>
          </rPr>
          <t>Source: User-editable planning assumption, 2026-10-19; not stated in YAML. Validate with workload sizing.</t>
        </r>
      </text>
    </comment>
    <comment ref="I195" authorId="0" shapeId="0" xr:uid="{00000000-0006-0000-0A00-00003A020000}">
      <text>
        <r>
          <rPr>
            <sz val="11"/>
            <color theme="1"/>
            <rFont val="Calibri"/>
            <family val="2"/>
            <scheme val="minor"/>
          </rPr>
          <t>Source: User-editable planning assumption, 2026-10-19; not stated in YAML. Validate with workload sizing.</t>
        </r>
      </text>
    </comment>
    <comment ref="G196" authorId="0" shapeId="0" xr:uid="{00000000-0006-0000-0A00-00003B020000}">
      <text>
        <r>
          <rPr>
            <sz val="11"/>
            <color theme="1"/>
            <rFont val="Calibri"/>
            <family val="2"/>
            <scheme val="minor"/>
          </rPr>
          <t>Source: User-editable planning assumption, 2026-10-19; not stated in YAML. Validate with workload sizing.</t>
        </r>
      </text>
    </comment>
    <comment ref="H196" authorId="0" shapeId="0" xr:uid="{00000000-0006-0000-0A00-00003C020000}">
      <text>
        <r>
          <rPr>
            <sz val="11"/>
            <color theme="1"/>
            <rFont val="Calibri"/>
            <family val="2"/>
            <scheme val="minor"/>
          </rPr>
          <t>Source: User-editable planning assumption, 2026-10-19; not stated in YAML. Validate with workload sizing.</t>
        </r>
      </text>
    </comment>
    <comment ref="I196" authorId="0" shapeId="0" xr:uid="{00000000-0006-0000-0A00-00003D020000}">
      <text>
        <r>
          <rPr>
            <sz val="11"/>
            <color theme="1"/>
            <rFont val="Calibri"/>
            <family val="2"/>
            <scheme val="minor"/>
          </rPr>
          <t>Source: User-editable planning assumption, 2026-10-19; not stated in YAML. Validate with workload sizing.</t>
        </r>
      </text>
    </comment>
    <comment ref="G197" authorId="0" shapeId="0" xr:uid="{00000000-0006-0000-0A00-00003E020000}">
      <text>
        <r>
          <rPr>
            <sz val="11"/>
            <color theme="1"/>
            <rFont val="Calibri"/>
            <family val="2"/>
            <scheme val="minor"/>
          </rPr>
          <t>Source: User-editable planning assumption, 2026-10-19; not stated in YAML. Validate with workload sizing.</t>
        </r>
      </text>
    </comment>
    <comment ref="H197" authorId="0" shapeId="0" xr:uid="{00000000-0006-0000-0A00-00003F020000}">
      <text>
        <r>
          <rPr>
            <sz val="11"/>
            <color theme="1"/>
            <rFont val="Calibri"/>
            <family val="2"/>
            <scheme val="minor"/>
          </rPr>
          <t>Source: User-editable planning assumption, 2026-10-19; not stated in YAML. Validate with workload sizing.</t>
        </r>
      </text>
    </comment>
    <comment ref="I197" authorId="0" shapeId="0" xr:uid="{00000000-0006-0000-0A00-000040020000}">
      <text>
        <r>
          <rPr>
            <sz val="11"/>
            <color theme="1"/>
            <rFont val="Calibri"/>
            <family val="2"/>
            <scheme val="minor"/>
          </rPr>
          <t>Source: User-editable planning assumption, 2026-10-19; not stated in YAML. Validate with workload sizing.</t>
        </r>
      </text>
    </comment>
    <comment ref="G198" authorId="0" shapeId="0" xr:uid="{00000000-0006-0000-0A00-000041020000}">
      <text>
        <r>
          <rPr>
            <sz val="11"/>
            <color theme="1"/>
            <rFont val="Calibri"/>
            <family val="2"/>
            <scheme val="minor"/>
          </rPr>
          <t>Source: User-editable planning assumption, 2026-10-19; not stated in YAML. Validate with workload sizing.</t>
        </r>
      </text>
    </comment>
    <comment ref="H198" authorId="0" shapeId="0" xr:uid="{00000000-0006-0000-0A00-000042020000}">
      <text>
        <r>
          <rPr>
            <sz val="11"/>
            <color theme="1"/>
            <rFont val="Calibri"/>
            <family val="2"/>
            <scheme val="minor"/>
          </rPr>
          <t>Source: User-editable planning assumption, 2026-10-19; not stated in YAML. Validate with workload sizing.</t>
        </r>
      </text>
    </comment>
    <comment ref="I198" authorId="0" shapeId="0" xr:uid="{00000000-0006-0000-0A00-000043020000}">
      <text>
        <r>
          <rPr>
            <sz val="11"/>
            <color theme="1"/>
            <rFont val="Calibri"/>
            <family val="2"/>
            <scheme val="minor"/>
          </rPr>
          <t>Source: User-editable planning assumption, 2026-10-19; not stated in YAML. Validate with workload sizing.</t>
        </r>
      </text>
    </comment>
    <comment ref="G199" authorId="0" shapeId="0" xr:uid="{00000000-0006-0000-0A00-000044020000}">
      <text>
        <r>
          <rPr>
            <sz val="11"/>
            <color theme="1"/>
            <rFont val="Calibri"/>
            <family val="2"/>
            <scheme val="minor"/>
          </rPr>
          <t>Source: User-editable planning assumption, 2026-10-19; not stated in YAML. Validate with workload sizing.</t>
        </r>
      </text>
    </comment>
    <comment ref="H199" authorId="0" shapeId="0" xr:uid="{00000000-0006-0000-0A00-000045020000}">
      <text>
        <r>
          <rPr>
            <sz val="11"/>
            <color theme="1"/>
            <rFont val="Calibri"/>
            <family val="2"/>
            <scheme val="minor"/>
          </rPr>
          <t>Source: User-editable planning assumption, 2026-10-19; not stated in YAML. Validate with workload sizing.</t>
        </r>
      </text>
    </comment>
    <comment ref="I199" authorId="0" shapeId="0" xr:uid="{00000000-0006-0000-0A00-000046020000}">
      <text>
        <r>
          <rPr>
            <sz val="11"/>
            <color theme="1"/>
            <rFont val="Calibri"/>
            <family val="2"/>
            <scheme val="minor"/>
          </rPr>
          <t>Source: User-editable planning assumption, 2026-10-19; not stated in YAML. Validate with workload sizing.</t>
        </r>
      </text>
    </comment>
    <comment ref="G200" authorId="0" shapeId="0" xr:uid="{00000000-0006-0000-0A00-000047020000}">
      <text>
        <r>
          <rPr>
            <sz val="11"/>
            <color theme="1"/>
            <rFont val="Calibri"/>
            <family val="2"/>
            <scheme val="minor"/>
          </rPr>
          <t>Source: User-editable planning assumption, 2026-10-19; not stated in YAML. Validate with workload sizing.</t>
        </r>
      </text>
    </comment>
    <comment ref="H200" authorId="0" shapeId="0" xr:uid="{00000000-0006-0000-0A00-000048020000}">
      <text>
        <r>
          <rPr>
            <sz val="11"/>
            <color theme="1"/>
            <rFont val="Calibri"/>
            <family val="2"/>
            <scheme val="minor"/>
          </rPr>
          <t>Source: User-editable planning assumption, 2026-10-19; not stated in YAML. Validate with workload sizing.</t>
        </r>
      </text>
    </comment>
    <comment ref="I200" authorId="0" shapeId="0" xr:uid="{00000000-0006-0000-0A00-000049020000}">
      <text>
        <r>
          <rPr>
            <sz val="11"/>
            <color theme="1"/>
            <rFont val="Calibri"/>
            <family val="2"/>
            <scheme val="minor"/>
          </rPr>
          <t>Source: User-editable planning assumption, 2026-10-19; not stated in YAML. Validate with workload sizing.</t>
        </r>
      </text>
    </comment>
    <comment ref="G201" authorId="0" shapeId="0" xr:uid="{00000000-0006-0000-0A00-00004A020000}">
      <text>
        <r>
          <rPr>
            <sz val="11"/>
            <color theme="1"/>
            <rFont val="Calibri"/>
            <family val="2"/>
            <scheme val="minor"/>
          </rPr>
          <t>Source: User-editable planning assumption, 2026-10-19; not stated in YAML. Validate with workload sizing.</t>
        </r>
      </text>
    </comment>
    <comment ref="H201" authorId="0" shapeId="0" xr:uid="{00000000-0006-0000-0A00-00004B020000}">
      <text>
        <r>
          <rPr>
            <sz val="11"/>
            <color theme="1"/>
            <rFont val="Calibri"/>
            <family val="2"/>
            <scheme val="minor"/>
          </rPr>
          <t>Source: User-editable planning assumption, 2026-10-19; not stated in YAML. Validate with workload sizing.</t>
        </r>
      </text>
    </comment>
    <comment ref="I201" authorId="0" shapeId="0" xr:uid="{00000000-0006-0000-0A00-00004C020000}">
      <text>
        <r>
          <rPr>
            <sz val="11"/>
            <color theme="1"/>
            <rFont val="Calibri"/>
            <family val="2"/>
            <scheme val="minor"/>
          </rPr>
          <t>Source: User-editable planning assumption, 2026-10-19; not stated in YAML. Validate with workload sizing.</t>
        </r>
      </text>
    </comment>
    <comment ref="G202" authorId="0" shapeId="0" xr:uid="{00000000-0006-0000-0A00-00004D020000}">
      <text>
        <r>
          <rPr>
            <sz val="11"/>
            <color theme="1"/>
            <rFont val="Calibri"/>
            <family val="2"/>
            <scheme val="minor"/>
          </rPr>
          <t>Source: User-editable planning assumption, 2026-10-19; not stated in YAML. Validate with workload sizing.</t>
        </r>
      </text>
    </comment>
    <comment ref="H202" authorId="0" shapeId="0" xr:uid="{00000000-0006-0000-0A00-00004E020000}">
      <text>
        <r>
          <rPr>
            <sz val="11"/>
            <color theme="1"/>
            <rFont val="Calibri"/>
            <family val="2"/>
            <scheme val="minor"/>
          </rPr>
          <t>Source: User-editable planning assumption, 2026-10-19; not stated in YAML. Validate with workload sizing.</t>
        </r>
      </text>
    </comment>
    <comment ref="I202" authorId="0" shapeId="0" xr:uid="{00000000-0006-0000-0A00-00004F020000}">
      <text>
        <r>
          <rPr>
            <sz val="11"/>
            <color theme="1"/>
            <rFont val="Calibri"/>
            <family val="2"/>
            <scheme val="minor"/>
          </rPr>
          <t>Source: User-editable planning assumption, 2026-10-19; not stated in YAML. Validate with workload sizing.</t>
        </r>
      </text>
    </comment>
    <comment ref="G203" authorId="0" shapeId="0" xr:uid="{00000000-0006-0000-0A00-000050020000}">
      <text>
        <r>
          <rPr>
            <sz val="11"/>
            <color theme="1"/>
            <rFont val="Calibri"/>
            <family val="2"/>
            <scheme val="minor"/>
          </rPr>
          <t>Source: User-editable planning assumption, 2026-10-19; not stated in YAML. Validate with workload sizing.</t>
        </r>
      </text>
    </comment>
    <comment ref="H203" authorId="0" shapeId="0" xr:uid="{00000000-0006-0000-0A00-000051020000}">
      <text>
        <r>
          <rPr>
            <sz val="11"/>
            <color theme="1"/>
            <rFont val="Calibri"/>
            <family val="2"/>
            <scheme val="minor"/>
          </rPr>
          <t>Source: User-editable planning assumption, 2026-10-19; not stated in YAML. Validate with workload sizing.</t>
        </r>
      </text>
    </comment>
    <comment ref="I203" authorId="0" shapeId="0" xr:uid="{00000000-0006-0000-0A00-000052020000}">
      <text>
        <r>
          <rPr>
            <sz val="11"/>
            <color theme="1"/>
            <rFont val="Calibri"/>
            <family val="2"/>
            <scheme val="minor"/>
          </rPr>
          <t>Source: User-editable planning assumption, 2026-10-19; not stated in YAML. Validate with workload sizing.</t>
        </r>
      </text>
    </comment>
    <comment ref="G204" authorId="0" shapeId="0" xr:uid="{00000000-0006-0000-0A00-000053020000}">
      <text>
        <r>
          <rPr>
            <sz val="11"/>
            <color theme="1"/>
            <rFont val="Calibri"/>
            <family val="2"/>
            <scheme val="minor"/>
          </rPr>
          <t>Source: User-editable planning assumption, 2026-10-19; not stated in YAML. Validate with workload sizing.</t>
        </r>
      </text>
    </comment>
    <comment ref="H204" authorId="0" shapeId="0" xr:uid="{00000000-0006-0000-0A00-000054020000}">
      <text>
        <r>
          <rPr>
            <sz val="11"/>
            <color theme="1"/>
            <rFont val="Calibri"/>
            <family val="2"/>
            <scheme val="minor"/>
          </rPr>
          <t>Source: User-editable planning assumption, 2026-10-19; not stated in YAML. Validate with workload sizing.</t>
        </r>
      </text>
    </comment>
    <comment ref="I204" authorId="0" shapeId="0" xr:uid="{00000000-0006-0000-0A00-000055020000}">
      <text>
        <r>
          <rPr>
            <sz val="11"/>
            <color theme="1"/>
            <rFont val="Calibri"/>
            <family val="2"/>
            <scheme val="minor"/>
          </rPr>
          <t>Source: User-editable planning assumption, 2026-10-19; not stated in YAML. Validate with workload sizing.</t>
        </r>
      </text>
    </comment>
    <comment ref="G205" authorId="0" shapeId="0" xr:uid="{00000000-0006-0000-0A00-000056020000}">
      <text>
        <r>
          <rPr>
            <sz val="11"/>
            <color theme="1"/>
            <rFont val="Calibri"/>
            <family val="2"/>
            <scheme val="minor"/>
          </rPr>
          <t>Source: User-editable planning assumption, 2026-10-19; not stated in YAML. Validate with workload sizing.</t>
        </r>
      </text>
    </comment>
    <comment ref="H205" authorId="0" shapeId="0" xr:uid="{00000000-0006-0000-0A00-000057020000}">
      <text>
        <r>
          <rPr>
            <sz val="11"/>
            <color theme="1"/>
            <rFont val="Calibri"/>
            <family val="2"/>
            <scheme val="minor"/>
          </rPr>
          <t>Source: User-editable planning assumption, 2026-10-19; not stated in YAML. Validate with workload sizing.</t>
        </r>
      </text>
    </comment>
    <comment ref="I205" authorId="0" shapeId="0" xr:uid="{00000000-0006-0000-0A00-000058020000}">
      <text>
        <r>
          <rPr>
            <sz val="11"/>
            <color theme="1"/>
            <rFont val="Calibri"/>
            <family val="2"/>
            <scheme val="minor"/>
          </rPr>
          <t>Source: User-editable planning assumption, 2026-10-19; not stated in YAML. Validate with workload sizing.</t>
        </r>
      </text>
    </comment>
    <comment ref="G206" authorId="0" shapeId="0" xr:uid="{00000000-0006-0000-0A00-000059020000}">
      <text>
        <r>
          <rPr>
            <sz val="11"/>
            <color theme="1"/>
            <rFont val="Calibri"/>
            <family val="2"/>
            <scheme val="minor"/>
          </rPr>
          <t>Source: User-editable planning assumption, 2026-10-19; not stated in YAML. Validate with workload sizing.</t>
        </r>
      </text>
    </comment>
    <comment ref="H206" authorId="0" shapeId="0" xr:uid="{00000000-0006-0000-0A00-00005A020000}">
      <text>
        <r>
          <rPr>
            <sz val="11"/>
            <color theme="1"/>
            <rFont val="Calibri"/>
            <family val="2"/>
            <scheme val="minor"/>
          </rPr>
          <t>Source: User-editable planning assumption, 2026-10-19; not stated in YAML. Validate with workload sizing.</t>
        </r>
      </text>
    </comment>
    <comment ref="I206" authorId="0" shapeId="0" xr:uid="{00000000-0006-0000-0A00-00005B020000}">
      <text>
        <r>
          <rPr>
            <sz val="11"/>
            <color theme="1"/>
            <rFont val="Calibri"/>
            <family val="2"/>
            <scheme val="minor"/>
          </rPr>
          <t>Source: User-editable planning assumption, 2026-10-19; not stated in YAML. Validate with workload sizing.</t>
        </r>
      </text>
    </comment>
    <comment ref="G207" authorId="0" shapeId="0" xr:uid="{00000000-0006-0000-0A00-00005C020000}">
      <text>
        <r>
          <rPr>
            <sz val="11"/>
            <color theme="1"/>
            <rFont val="Calibri"/>
            <family val="2"/>
            <scheme val="minor"/>
          </rPr>
          <t>Source: User-editable planning assumption, 2026-10-19; not stated in YAML. Validate with workload sizing.</t>
        </r>
      </text>
    </comment>
    <comment ref="H207" authorId="0" shapeId="0" xr:uid="{00000000-0006-0000-0A00-00005D020000}">
      <text>
        <r>
          <rPr>
            <sz val="11"/>
            <color theme="1"/>
            <rFont val="Calibri"/>
            <family val="2"/>
            <scheme val="minor"/>
          </rPr>
          <t>Source: User-editable planning assumption, 2026-10-19; not stated in YAML. Validate with workload sizing.</t>
        </r>
      </text>
    </comment>
    <comment ref="I207" authorId="0" shapeId="0" xr:uid="{00000000-0006-0000-0A00-00005E020000}">
      <text>
        <r>
          <rPr>
            <sz val="11"/>
            <color theme="1"/>
            <rFont val="Calibri"/>
            <family val="2"/>
            <scheme val="minor"/>
          </rPr>
          <t>Source: User-editable planning assumption, 2026-10-19; not stated in YAML. Validate with workload sizing.</t>
        </r>
      </text>
    </comment>
    <comment ref="G208" authorId="0" shapeId="0" xr:uid="{00000000-0006-0000-0A00-00005F020000}">
      <text>
        <r>
          <rPr>
            <sz val="11"/>
            <color theme="1"/>
            <rFont val="Calibri"/>
            <family val="2"/>
            <scheme val="minor"/>
          </rPr>
          <t>Source: User-editable planning assumption, 2026-10-19; not stated in YAML. Validate with workload sizing.</t>
        </r>
      </text>
    </comment>
    <comment ref="H208" authorId="0" shapeId="0" xr:uid="{00000000-0006-0000-0A00-000060020000}">
      <text>
        <r>
          <rPr>
            <sz val="11"/>
            <color theme="1"/>
            <rFont val="Calibri"/>
            <family val="2"/>
            <scheme val="minor"/>
          </rPr>
          <t>Source: User-editable planning assumption, 2026-10-19; not stated in YAML. Validate with workload sizing.</t>
        </r>
      </text>
    </comment>
    <comment ref="I208" authorId="0" shapeId="0" xr:uid="{00000000-0006-0000-0A00-000061020000}">
      <text>
        <r>
          <rPr>
            <sz val="11"/>
            <color theme="1"/>
            <rFont val="Calibri"/>
            <family val="2"/>
            <scheme val="minor"/>
          </rPr>
          <t>Source: User-editable planning assumption, 2026-10-19; not stated in YAML. Validate with workload sizing.</t>
        </r>
      </text>
    </comment>
    <comment ref="G209" authorId="0" shapeId="0" xr:uid="{00000000-0006-0000-0A00-000062020000}">
      <text>
        <r>
          <rPr>
            <sz val="11"/>
            <color theme="1"/>
            <rFont val="Calibri"/>
            <family val="2"/>
            <scheme val="minor"/>
          </rPr>
          <t>Source: User-editable planning assumption, 2026-10-19; not stated in YAML. Validate with workload sizing.</t>
        </r>
      </text>
    </comment>
    <comment ref="H209" authorId="0" shapeId="0" xr:uid="{00000000-0006-0000-0A00-000063020000}">
      <text>
        <r>
          <rPr>
            <sz val="11"/>
            <color theme="1"/>
            <rFont val="Calibri"/>
            <family val="2"/>
            <scheme val="minor"/>
          </rPr>
          <t>Source: User-editable planning assumption, 2026-10-19; not stated in YAML. Validate with workload sizing.</t>
        </r>
      </text>
    </comment>
    <comment ref="I209" authorId="0" shapeId="0" xr:uid="{00000000-0006-0000-0A00-000064020000}">
      <text>
        <r>
          <rPr>
            <sz val="11"/>
            <color theme="1"/>
            <rFont val="Calibri"/>
            <family val="2"/>
            <scheme val="minor"/>
          </rPr>
          <t>Source: User-editable planning assumption, 2026-10-19; not stated in YAML. Validate with workload sizing.</t>
        </r>
      </text>
    </comment>
    <comment ref="G210" authorId="0" shapeId="0" xr:uid="{00000000-0006-0000-0A00-000065020000}">
      <text>
        <r>
          <rPr>
            <sz val="11"/>
            <color theme="1"/>
            <rFont val="Calibri"/>
            <family val="2"/>
            <scheme val="minor"/>
          </rPr>
          <t>Source: User-editable planning assumption, 2026-10-19; not stated in YAML. Validate with workload sizing.</t>
        </r>
      </text>
    </comment>
    <comment ref="H210" authorId="0" shapeId="0" xr:uid="{00000000-0006-0000-0A00-000066020000}">
      <text>
        <r>
          <rPr>
            <sz val="11"/>
            <color theme="1"/>
            <rFont val="Calibri"/>
            <family val="2"/>
            <scheme val="minor"/>
          </rPr>
          <t>Source: User-editable planning assumption, 2026-10-19; not stated in YAML. Validate with workload sizing.</t>
        </r>
      </text>
    </comment>
    <comment ref="I210" authorId="0" shapeId="0" xr:uid="{00000000-0006-0000-0A00-000067020000}">
      <text>
        <r>
          <rPr>
            <sz val="11"/>
            <color theme="1"/>
            <rFont val="Calibri"/>
            <family val="2"/>
            <scheme val="minor"/>
          </rPr>
          <t>Source: User-editable planning assumption, 2026-10-19; not stated in YAML. Validate with workload sizing.</t>
        </r>
      </text>
    </comment>
    <comment ref="G211" authorId="0" shapeId="0" xr:uid="{00000000-0006-0000-0A00-000068020000}">
      <text>
        <r>
          <rPr>
            <sz val="11"/>
            <color theme="1"/>
            <rFont val="Calibri"/>
            <family val="2"/>
            <scheme val="minor"/>
          </rPr>
          <t>Source: User-editable planning assumption, 2026-10-19; not stated in YAML. Validate with workload sizing.</t>
        </r>
      </text>
    </comment>
    <comment ref="H211" authorId="0" shapeId="0" xr:uid="{00000000-0006-0000-0A00-000069020000}">
      <text>
        <r>
          <rPr>
            <sz val="11"/>
            <color theme="1"/>
            <rFont val="Calibri"/>
            <family val="2"/>
            <scheme val="minor"/>
          </rPr>
          <t>Source: User-editable planning assumption, 2026-10-19; not stated in YAML. Validate with workload sizing.</t>
        </r>
      </text>
    </comment>
    <comment ref="I211" authorId="0" shapeId="0" xr:uid="{00000000-0006-0000-0A00-00006A020000}">
      <text>
        <r>
          <rPr>
            <sz val="11"/>
            <color theme="1"/>
            <rFont val="Calibri"/>
            <family val="2"/>
            <scheme val="minor"/>
          </rPr>
          <t>Source: User-editable planning assumption, 2026-10-19; not stated in YAML. Validate with workload sizing.</t>
        </r>
      </text>
    </comment>
    <comment ref="G212" authorId="0" shapeId="0" xr:uid="{00000000-0006-0000-0A00-00006B020000}">
      <text>
        <r>
          <rPr>
            <sz val="11"/>
            <color theme="1"/>
            <rFont val="Calibri"/>
            <family val="2"/>
            <scheme val="minor"/>
          </rPr>
          <t>Source: User-editable planning assumption, 2026-10-19; not stated in YAML. Validate with workload sizing.</t>
        </r>
      </text>
    </comment>
    <comment ref="H212" authorId="0" shapeId="0" xr:uid="{00000000-0006-0000-0A00-00006C020000}">
      <text>
        <r>
          <rPr>
            <sz val="11"/>
            <color theme="1"/>
            <rFont val="Calibri"/>
            <family val="2"/>
            <scheme val="minor"/>
          </rPr>
          <t>Source: User-editable planning assumption, 2026-10-19; not stated in YAML. Validate with workload sizing.</t>
        </r>
      </text>
    </comment>
    <comment ref="I212" authorId="0" shapeId="0" xr:uid="{00000000-0006-0000-0A00-00006D020000}">
      <text>
        <r>
          <rPr>
            <sz val="11"/>
            <color theme="1"/>
            <rFont val="Calibri"/>
            <family val="2"/>
            <scheme val="minor"/>
          </rPr>
          <t>Source: User-editable planning assumption, 2026-10-19; not stated in YAML. Validate with workload sizing.</t>
        </r>
      </text>
    </comment>
    <comment ref="G213" authorId="0" shapeId="0" xr:uid="{00000000-0006-0000-0A00-00006E020000}">
      <text>
        <r>
          <rPr>
            <sz val="11"/>
            <color theme="1"/>
            <rFont val="Calibri"/>
            <family val="2"/>
            <scheme val="minor"/>
          </rPr>
          <t>Source: User-editable planning assumption, 2026-10-19; not stated in YAML. Validate with workload sizing.</t>
        </r>
      </text>
    </comment>
    <comment ref="H213" authorId="0" shapeId="0" xr:uid="{00000000-0006-0000-0A00-00006F020000}">
      <text>
        <r>
          <rPr>
            <sz val="11"/>
            <color theme="1"/>
            <rFont val="Calibri"/>
            <family val="2"/>
            <scheme val="minor"/>
          </rPr>
          <t>Source: User-editable planning assumption, 2026-10-19; not stated in YAML. Validate with workload sizing.</t>
        </r>
      </text>
    </comment>
    <comment ref="I213" authorId="0" shapeId="0" xr:uid="{00000000-0006-0000-0A00-000070020000}">
      <text>
        <r>
          <rPr>
            <sz val="11"/>
            <color theme="1"/>
            <rFont val="Calibri"/>
            <family val="2"/>
            <scheme val="minor"/>
          </rPr>
          <t>Source: User-editable planning assumption, 2026-10-19; not stated in YAML. Validate with workload sizing.</t>
        </r>
      </text>
    </comment>
    <comment ref="G214" authorId="0" shapeId="0" xr:uid="{00000000-0006-0000-0A00-000071020000}">
      <text>
        <r>
          <rPr>
            <sz val="11"/>
            <color theme="1"/>
            <rFont val="Calibri"/>
            <family val="2"/>
            <scheme val="minor"/>
          </rPr>
          <t>Source: User-editable planning assumption, 2026-10-19; not stated in YAML. Validate with workload sizing.</t>
        </r>
      </text>
    </comment>
    <comment ref="H214" authorId="0" shapeId="0" xr:uid="{00000000-0006-0000-0A00-000072020000}">
      <text>
        <r>
          <rPr>
            <sz val="11"/>
            <color theme="1"/>
            <rFont val="Calibri"/>
            <family val="2"/>
            <scheme val="minor"/>
          </rPr>
          <t>Source: User-editable planning assumption, 2026-10-19; not stated in YAML. Validate with workload sizing.</t>
        </r>
      </text>
    </comment>
    <comment ref="I214" authorId="0" shapeId="0" xr:uid="{00000000-0006-0000-0A00-000073020000}">
      <text>
        <r>
          <rPr>
            <sz val="11"/>
            <color theme="1"/>
            <rFont val="Calibri"/>
            <family val="2"/>
            <scheme val="minor"/>
          </rPr>
          <t>Source: User-editable planning assumption, 2026-10-19; not stated in YAML. Validate with workload sizing.</t>
        </r>
      </text>
    </comment>
    <comment ref="G215" authorId="0" shapeId="0" xr:uid="{00000000-0006-0000-0A00-000074020000}">
      <text>
        <r>
          <rPr>
            <sz val="11"/>
            <color theme="1"/>
            <rFont val="Calibri"/>
            <family val="2"/>
            <scheme val="minor"/>
          </rPr>
          <t>Source: User-editable planning assumption, 2026-10-19; not stated in YAML. Validate with workload sizing.</t>
        </r>
      </text>
    </comment>
    <comment ref="H215" authorId="0" shapeId="0" xr:uid="{00000000-0006-0000-0A00-000075020000}">
      <text>
        <r>
          <rPr>
            <sz val="11"/>
            <color theme="1"/>
            <rFont val="Calibri"/>
            <family val="2"/>
            <scheme val="minor"/>
          </rPr>
          <t>Source: User-editable planning assumption, 2026-10-19; not stated in YAML. Validate with workload sizing.</t>
        </r>
      </text>
    </comment>
    <comment ref="I215" authorId="0" shapeId="0" xr:uid="{00000000-0006-0000-0A00-000076020000}">
      <text>
        <r>
          <rPr>
            <sz val="11"/>
            <color theme="1"/>
            <rFont val="Calibri"/>
            <family val="2"/>
            <scheme val="minor"/>
          </rPr>
          <t>Source: User-editable planning assumption, 2026-10-19; not stated in YAML. Validate with workload sizing.</t>
        </r>
      </text>
    </comment>
    <comment ref="G216" authorId="0" shapeId="0" xr:uid="{00000000-0006-0000-0A00-000077020000}">
      <text>
        <r>
          <rPr>
            <sz val="11"/>
            <color theme="1"/>
            <rFont val="Calibri"/>
            <family val="2"/>
            <scheme val="minor"/>
          </rPr>
          <t>Source: User-editable planning assumption, 2026-10-19; not stated in YAML. Validate with workload sizing.</t>
        </r>
      </text>
    </comment>
    <comment ref="H216" authorId="0" shapeId="0" xr:uid="{00000000-0006-0000-0A00-000078020000}">
      <text>
        <r>
          <rPr>
            <sz val="11"/>
            <color theme="1"/>
            <rFont val="Calibri"/>
            <family val="2"/>
            <scheme val="minor"/>
          </rPr>
          <t>Source: User-editable planning assumption, 2026-10-19; not stated in YAML. Validate with workload sizing.</t>
        </r>
      </text>
    </comment>
    <comment ref="I216" authorId="0" shapeId="0" xr:uid="{00000000-0006-0000-0A00-000079020000}">
      <text>
        <r>
          <rPr>
            <sz val="11"/>
            <color theme="1"/>
            <rFont val="Calibri"/>
            <family val="2"/>
            <scheme val="minor"/>
          </rPr>
          <t>Source: User-editable planning assumption, 2026-10-19; not stated in YAML. Validate with workload sizing.</t>
        </r>
      </text>
    </comment>
    <comment ref="G217" authorId="0" shapeId="0" xr:uid="{00000000-0006-0000-0A00-00007A020000}">
      <text>
        <r>
          <rPr>
            <sz val="11"/>
            <color theme="1"/>
            <rFont val="Calibri"/>
            <family val="2"/>
            <scheme val="minor"/>
          </rPr>
          <t>Source: User-editable planning assumption, 2026-10-19; not stated in YAML. Validate with workload sizing.</t>
        </r>
      </text>
    </comment>
    <comment ref="H217" authorId="0" shapeId="0" xr:uid="{00000000-0006-0000-0A00-00007B020000}">
      <text>
        <r>
          <rPr>
            <sz val="11"/>
            <color theme="1"/>
            <rFont val="Calibri"/>
            <family val="2"/>
            <scheme val="minor"/>
          </rPr>
          <t>Source: User-editable planning assumption, 2026-10-19; not stated in YAML. Validate with workload sizing.</t>
        </r>
      </text>
    </comment>
    <comment ref="I217" authorId="0" shapeId="0" xr:uid="{00000000-0006-0000-0A00-00007C020000}">
      <text>
        <r>
          <rPr>
            <sz val="11"/>
            <color theme="1"/>
            <rFont val="Calibri"/>
            <family val="2"/>
            <scheme val="minor"/>
          </rPr>
          <t>Source: User-editable planning assumption, 2026-10-19; not stated in YAML. Validate with workload sizing.</t>
        </r>
      </text>
    </comment>
    <comment ref="G218" authorId="0" shapeId="0" xr:uid="{00000000-0006-0000-0A00-00007D020000}">
      <text>
        <r>
          <rPr>
            <sz val="11"/>
            <color theme="1"/>
            <rFont val="Calibri"/>
            <family val="2"/>
            <scheme val="minor"/>
          </rPr>
          <t>Source: User-editable planning assumption, 2026-10-19; not stated in YAML. Validate with workload sizing.</t>
        </r>
      </text>
    </comment>
    <comment ref="H218" authorId="0" shapeId="0" xr:uid="{00000000-0006-0000-0A00-00007E020000}">
      <text>
        <r>
          <rPr>
            <sz val="11"/>
            <color theme="1"/>
            <rFont val="Calibri"/>
            <family val="2"/>
            <scheme val="minor"/>
          </rPr>
          <t>Source: User-editable planning assumption, 2026-10-19; not stated in YAML. Validate with workload sizing.</t>
        </r>
      </text>
    </comment>
    <comment ref="I218" authorId="0" shapeId="0" xr:uid="{00000000-0006-0000-0A00-00007F020000}">
      <text>
        <r>
          <rPr>
            <sz val="11"/>
            <color theme="1"/>
            <rFont val="Calibri"/>
            <family val="2"/>
            <scheme val="minor"/>
          </rPr>
          <t>Source: User-editable planning assumption, 2026-10-19; not stated in YAML. Validate with workload sizing.</t>
        </r>
      </text>
    </comment>
    <comment ref="G219" authorId="0" shapeId="0" xr:uid="{00000000-0006-0000-0A00-000080020000}">
      <text>
        <r>
          <rPr>
            <sz val="11"/>
            <color theme="1"/>
            <rFont val="Calibri"/>
            <family val="2"/>
            <scheme val="minor"/>
          </rPr>
          <t>Source: User-editable planning assumption, 2026-10-19; not stated in YAML. Validate with workload sizing.</t>
        </r>
      </text>
    </comment>
    <comment ref="H219" authorId="0" shapeId="0" xr:uid="{00000000-0006-0000-0A00-000081020000}">
      <text>
        <r>
          <rPr>
            <sz val="11"/>
            <color theme="1"/>
            <rFont val="Calibri"/>
            <family val="2"/>
            <scheme val="minor"/>
          </rPr>
          <t>Source: User-editable planning assumption, 2026-10-19; not stated in YAML. Validate with workload sizing.</t>
        </r>
      </text>
    </comment>
    <comment ref="I219" authorId="0" shapeId="0" xr:uid="{00000000-0006-0000-0A00-000082020000}">
      <text>
        <r>
          <rPr>
            <sz val="11"/>
            <color theme="1"/>
            <rFont val="Calibri"/>
            <family val="2"/>
            <scheme val="minor"/>
          </rPr>
          <t>Source: User-editable planning assumption, 2026-10-19; not stated in YAML. Validate with workload sizing.</t>
        </r>
      </text>
    </comment>
    <comment ref="G220" authorId="0" shapeId="0" xr:uid="{00000000-0006-0000-0A00-000083020000}">
      <text>
        <r>
          <rPr>
            <sz val="11"/>
            <color theme="1"/>
            <rFont val="Calibri"/>
            <family val="2"/>
            <scheme val="minor"/>
          </rPr>
          <t>Source: User-editable planning assumption, 2026-10-19; not stated in YAML. Validate with workload sizing.</t>
        </r>
      </text>
    </comment>
    <comment ref="H220" authorId="0" shapeId="0" xr:uid="{00000000-0006-0000-0A00-000084020000}">
      <text>
        <r>
          <rPr>
            <sz val="11"/>
            <color theme="1"/>
            <rFont val="Calibri"/>
            <family val="2"/>
            <scheme val="minor"/>
          </rPr>
          <t>Source: User-editable planning assumption, 2026-10-19; not stated in YAML. Validate with workload sizing.</t>
        </r>
      </text>
    </comment>
    <comment ref="I220" authorId="0" shapeId="0" xr:uid="{00000000-0006-0000-0A00-000085020000}">
      <text>
        <r>
          <rPr>
            <sz val="11"/>
            <color theme="1"/>
            <rFont val="Calibri"/>
            <family val="2"/>
            <scheme val="minor"/>
          </rPr>
          <t>Source: User-editable planning assumption, 2026-10-19; not stated in YAML. Validate with workload sizing.</t>
        </r>
      </text>
    </comment>
    <comment ref="G221" authorId="0" shapeId="0" xr:uid="{00000000-0006-0000-0A00-000086020000}">
      <text>
        <r>
          <rPr>
            <sz val="11"/>
            <color theme="1"/>
            <rFont val="Calibri"/>
            <family val="2"/>
            <scheme val="minor"/>
          </rPr>
          <t>Source: User-editable planning assumption, 2026-10-19; not stated in YAML. Validate with workload sizing.</t>
        </r>
      </text>
    </comment>
    <comment ref="H221" authorId="0" shapeId="0" xr:uid="{00000000-0006-0000-0A00-000087020000}">
      <text>
        <r>
          <rPr>
            <sz val="11"/>
            <color theme="1"/>
            <rFont val="Calibri"/>
            <family val="2"/>
            <scheme val="minor"/>
          </rPr>
          <t>Source: User-editable planning assumption, 2026-10-19; not stated in YAML. Validate with workload sizing.</t>
        </r>
      </text>
    </comment>
    <comment ref="I221" authorId="0" shapeId="0" xr:uid="{00000000-0006-0000-0A00-000088020000}">
      <text>
        <r>
          <rPr>
            <sz val="11"/>
            <color theme="1"/>
            <rFont val="Calibri"/>
            <family val="2"/>
            <scheme val="minor"/>
          </rPr>
          <t>Source: User-editable planning assumption, 2026-10-19; not stated in YAML. Validate with workload sizing.</t>
        </r>
      </text>
    </comment>
    <comment ref="G222" authorId="0" shapeId="0" xr:uid="{00000000-0006-0000-0A00-000089020000}">
      <text>
        <r>
          <rPr>
            <sz val="11"/>
            <color theme="1"/>
            <rFont val="Calibri"/>
            <family val="2"/>
            <scheme val="minor"/>
          </rPr>
          <t>Source: User-editable planning assumption, 2026-10-19; not stated in YAML. Validate with workload sizing.</t>
        </r>
      </text>
    </comment>
    <comment ref="H222" authorId="0" shapeId="0" xr:uid="{00000000-0006-0000-0A00-00008A020000}">
      <text>
        <r>
          <rPr>
            <sz val="11"/>
            <color theme="1"/>
            <rFont val="Calibri"/>
            <family val="2"/>
            <scheme val="minor"/>
          </rPr>
          <t>Source: User-editable planning assumption, 2026-10-19; not stated in YAML. Validate with workload sizing.</t>
        </r>
      </text>
    </comment>
    <comment ref="I222" authorId="0" shapeId="0" xr:uid="{00000000-0006-0000-0A00-00008B020000}">
      <text>
        <r>
          <rPr>
            <sz val="11"/>
            <color theme="1"/>
            <rFont val="Calibri"/>
            <family val="2"/>
            <scheme val="minor"/>
          </rPr>
          <t>Source: User-editable planning assumption, 2026-10-19; not stated in YAML. Validate with workload sizing.</t>
        </r>
      </text>
    </comment>
    <comment ref="G223" authorId="0" shapeId="0" xr:uid="{00000000-0006-0000-0A00-00008C020000}">
      <text>
        <r>
          <rPr>
            <sz val="11"/>
            <color theme="1"/>
            <rFont val="Calibri"/>
            <family val="2"/>
            <scheme val="minor"/>
          </rPr>
          <t>Source: User-editable planning assumption, 2026-10-19; not stated in YAML. Validate with workload sizing.</t>
        </r>
      </text>
    </comment>
    <comment ref="H223" authorId="0" shapeId="0" xr:uid="{00000000-0006-0000-0A00-00008D020000}">
      <text>
        <r>
          <rPr>
            <sz val="11"/>
            <color theme="1"/>
            <rFont val="Calibri"/>
            <family val="2"/>
            <scheme val="minor"/>
          </rPr>
          <t>Source: User-editable planning assumption, 2026-10-19; not stated in YAML. Validate with workload sizing.</t>
        </r>
      </text>
    </comment>
    <comment ref="I223" authorId="0" shapeId="0" xr:uid="{00000000-0006-0000-0A00-00008E020000}">
      <text>
        <r>
          <rPr>
            <sz val="11"/>
            <color theme="1"/>
            <rFont val="Calibri"/>
            <family val="2"/>
            <scheme val="minor"/>
          </rPr>
          <t>Source: User-editable planning assumption, 2026-10-19; not stated in YAML. Validate with workload sizing.</t>
        </r>
      </text>
    </comment>
    <comment ref="G224" authorId="0" shapeId="0" xr:uid="{00000000-0006-0000-0A00-00008F020000}">
      <text>
        <r>
          <rPr>
            <sz val="11"/>
            <color theme="1"/>
            <rFont val="Calibri"/>
            <family val="2"/>
            <scheme val="minor"/>
          </rPr>
          <t>Source: User-editable planning assumption, 2026-10-19; not stated in YAML. Validate with workload sizing.</t>
        </r>
      </text>
    </comment>
    <comment ref="H224" authorId="0" shapeId="0" xr:uid="{00000000-0006-0000-0A00-000090020000}">
      <text>
        <r>
          <rPr>
            <sz val="11"/>
            <color theme="1"/>
            <rFont val="Calibri"/>
            <family val="2"/>
            <scheme val="minor"/>
          </rPr>
          <t>Source: User-editable planning assumption, 2026-10-19; not stated in YAML. Validate with workload sizing.</t>
        </r>
      </text>
    </comment>
    <comment ref="I224" authorId="0" shapeId="0" xr:uid="{00000000-0006-0000-0A00-000091020000}">
      <text>
        <r>
          <rPr>
            <sz val="11"/>
            <color theme="1"/>
            <rFont val="Calibri"/>
            <family val="2"/>
            <scheme val="minor"/>
          </rPr>
          <t>Source: User-editable planning assumption, 2026-10-19; not stated in YAML. Validate with workload sizing.</t>
        </r>
      </text>
    </comment>
    <comment ref="G225" authorId="0" shapeId="0" xr:uid="{00000000-0006-0000-0A00-000092020000}">
      <text>
        <r>
          <rPr>
            <sz val="11"/>
            <color theme="1"/>
            <rFont val="Calibri"/>
            <family val="2"/>
            <scheme val="minor"/>
          </rPr>
          <t>Source: User-editable planning assumption, 2026-10-19; not stated in YAML. Validate with workload sizing.</t>
        </r>
      </text>
    </comment>
    <comment ref="H225" authorId="0" shapeId="0" xr:uid="{00000000-0006-0000-0A00-000093020000}">
      <text>
        <r>
          <rPr>
            <sz val="11"/>
            <color theme="1"/>
            <rFont val="Calibri"/>
            <family val="2"/>
            <scheme val="minor"/>
          </rPr>
          <t>Source: User-editable planning assumption, 2026-10-19; not stated in YAML. Validate with workload sizing.</t>
        </r>
      </text>
    </comment>
    <comment ref="I225" authorId="0" shapeId="0" xr:uid="{00000000-0006-0000-0A00-000094020000}">
      <text>
        <r>
          <rPr>
            <sz val="11"/>
            <color theme="1"/>
            <rFont val="Calibri"/>
            <family val="2"/>
            <scheme val="minor"/>
          </rPr>
          <t>Source: User-editable planning assumption, 2026-10-19; not stated in YAML. Validate with workload sizing.</t>
        </r>
      </text>
    </comment>
    <comment ref="G226" authorId="0" shapeId="0" xr:uid="{00000000-0006-0000-0A00-000095020000}">
      <text>
        <r>
          <rPr>
            <sz val="11"/>
            <color theme="1"/>
            <rFont val="Calibri"/>
            <family val="2"/>
            <scheme val="minor"/>
          </rPr>
          <t>Source: User-editable planning assumption, 2026-10-19; not stated in YAML. Validate with workload sizing.</t>
        </r>
      </text>
    </comment>
    <comment ref="H226" authorId="0" shapeId="0" xr:uid="{00000000-0006-0000-0A00-000096020000}">
      <text>
        <r>
          <rPr>
            <sz val="11"/>
            <color theme="1"/>
            <rFont val="Calibri"/>
            <family val="2"/>
            <scheme val="minor"/>
          </rPr>
          <t>Source: User-editable planning assumption, 2026-10-19; not stated in YAML. Validate with workload sizing.</t>
        </r>
      </text>
    </comment>
    <comment ref="I226" authorId="0" shapeId="0" xr:uid="{00000000-0006-0000-0A00-000097020000}">
      <text>
        <r>
          <rPr>
            <sz val="11"/>
            <color theme="1"/>
            <rFont val="Calibri"/>
            <family val="2"/>
            <scheme val="minor"/>
          </rPr>
          <t>Source: User-editable planning assumption, 2026-10-19; not stated in YAML. Validate with workload sizing.</t>
        </r>
      </text>
    </comment>
    <comment ref="G227" authorId="0" shapeId="0" xr:uid="{00000000-0006-0000-0A00-000098020000}">
      <text>
        <r>
          <rPr>
            <sz val="11"/>
            <color theme="1"/>
            <rFont val="Calibri"/>
            <family val="2"/>
            <scheme val="minor"/>
          </rPr>
          <t>Source: User-editable planning assumption, 2026-10-19; not stated in YAML. Validate with workload sizing.</t>
        </r>
      </text>
    </comment>
    <comment ref="H227" authorId="0" shapeId="0" xr:uid="{00000000-0006-0000-0A00-000099020000}">
      <text>
        <r>
          <rPr>
            <sz val="11"/>
            <color theme="1"/>
            <rFont val="Calibri"/>
            <family val="2"/>
            <scheme val="minor"/>
          </rPr>
          <t>Source: User-editable planning assumption, 2026-10-19; not stated in YAML. Validate with workload sizing.</t>
        </r>
      </text>
    </comment>
    <comment ref="I227" authorId="0" shapeId="0" xr:uid="{00000000-0006-0000-0A00-00009A020000}">
      <text>
        <r>
          <rPr>
            <sz val="11"/>
            <color theme="1"/>
            <rFont val="Calibri"/>
            <family val="2"/>
            <scheme val="minor"/>
          </rPr>
          <t>Source: User-editable planning assumption, 2026-10-19; not stated in YAML. Validate with workload sizing.</t>
        </r>
      </text>
    </comment>
    <comment ref="G228" authorId="0" shapeId="0" xr:uid="{00000000-0006-0000-0A00-00009B020000}">
      <text>
        <r>
          <rPr>
            <sz val="11"/>
            <color theme="1"/>
            <rFont val="Calibri"/>
            <family val="2"/>
            <scheme val="minor"/>
          </rPr>
          <t>Source: User-editable planning assumption, 2026-10-19; not stated in YAML. Validate with workload sizing.</t>
        </r>
      </text>
    </comment>
    <comment ref="H228" authorId="0" shapeId="0" xr:uid="{00000000-0006-0000-0A00-00009C020000}">
      <text>
        <r>
          <rPr>
            <sz val="11"/>
            <color theme="1"/>
            <rFont val="Calibri"/>
            <family val="2"/>
            <scheme val="minor"/>
          </rPr>
          <t>Source: User-editable planning assumption, 2026-10-19; not stated in YAML. Validate with workload sizing.</t>
        </r>
      </text>
    </comment>
    <comment ref="I228" authorId="0" shapeId="0" xr:uid="{00000000-0006-0000-0A00-00009D020000}">
      <text>
        <r>
          <rPr>
            <sz val="11"/>
            <color theme="1"/>
            <rFont val="Calibri"/>
            <family val="2"/>
            <scheme val="minor"/>
          </rPr>
          <t>Source: User-editable planning assumption, 2026-10-19; not stated in YAML. Validate with workload sizing.</t>
        </r>
      </text>
    </comment>
    <comment ref="G229" authorId="0" shapeId="0" xr:uid="{00000000-0006-0000-0A00-00009E020000}">
      <text>
        <r>
          <rPr>
            <sz val="11"/>
            <color theme="1"/>
            <rFont val="Calibri"/>
            <family val="2"/>
            <scheme val="minor"/>
          </rPr>
          <t>Source: User-editable planning assumption, 2026-10-19; not stated in YAML. Validate with workload sizing.</t>
        </r>
      </text>
    </comment>
    <comment ref="H229" authorId="0" shapeId="0" xr:uid="{00000000-0006-0000-0A00-00009F020000}">
      <text>
        <r>
          <rPr>
            <sz val="11"/>
            <color theme="1"/>
            <rFont val="Calibri"/>
            <family val="2"/>
            <scheme val="minor"/>
          </rPr>
          <t>Source: User-editable planning assumption, 2026-10-19; not stated in YAML. Validate with workload sizing.</t>
        </r>
      </text>
    </comment>
    <comment ref="I229" authorId="0" shapeId="0" xr:uid="{00000000-0006-0000-0A00-0000A0020000}">
      <text>
        <r>
          <rPr>
            <sz val="11"/>
            <color theme="1"/>
            <rFont val="Calibri"/>
            <family val="2"/>
            <scheme val="minor"/>
          </rPr>
          <t>Source: User-editable planning assumption, 2026-10-19; not stated in YAML. Validate with workload sizing.</t>
        </r>
      </text>
    </comment>
    <comment ref="G230" authorId="0" shapeId="0" xr:uid="{00000000-0006-0000-0A00-0000A1020000}">
      <text>
        <r>
          <rPr>
            <sz val="11"/>
            <color theme="1"/>
            <rFont val="Calibri"/>
            <family val="2"/>
            <scheme val="minor"/>
          </rPr>
          <t>Source: User-editable planning assumption, 2026-10-19; not stated in YAML. Validate with workload sizing.</t>
        </r>
      </text>
    </comment>
    <comment ref="H230" authorId="0" shapeId="0" xr:uid="{00000000-0006-0000-0A00-0000A2020000}">
      <text>
        <r>
          <rPr>
            <sz val="11"/>
            <color theme="1"/>
            <rFont val="Calibri"/>
            <family val="2"/>
            <scheme val="minor"/>
          </rPr>
          <t>Source: User-editable planning assumption, 2026-10-19; not stated in YAML. Validate with workload sizing.</t>
        </r>
      </text>
    </comment>
    <comment ref="I230" authorId="0" shapeId="0" xr:uid="{00000000-0006-0000-0A00-0000A3020000}">
      <text>
        <r>
          <rPr>
            <sz val="11"/>
            <color theme="1"/>
            <rFont val="Calibri"/>
            <family val="2"/>
            <scheme val="minor"/>
          </rPr>
          <t>Source: User-editable planning assumption, 2026-10-19; not stated in YAML. Validate with workload sizing.</t>
        </r>
      </text>
    </comment>
    <comment ref="G231" authorId="0" shapeId="0" xr:uid="{00000000-0006-0000-0A00-0000A4020000}">
      <text>
        <r>
          <rPr>
            <sz val="11"/>
            <color theme="1"/>
            <rFont val="Calibri"/>
            <family val="2"/>
            <scheme val="minor"/>
          </rPr>
          <t>Source: User-editable planning assumption, 2026-10-19; not stated in YAML. Validate with workload sizing.</t>
        </r>
      </text>
    </comment>
    <comment ref="H231" authorId="0" shapeId="0" xr:uid="{00000000-0006-0000-0A00-0000A5020000}">
      <text>
        <r>
          <rPr>
            <sz val="11"/>
            <color theme="1"/>
            <rFont val="Calibri"/>
            <family val="2"/>
            <scheme val="minor"/>
          </rPr>
          <t>Source: User-editable planning assumption, 2026-10-19; not stated in YAML. Validate with workload sizing.</t>
        </r>
      </text>
    </comment>
    <comment ref="I231" authorId="0" shapeId="0" xr:uid="{00000000-0006-0000-0A00-0000A6020000}">
      <text>
        <r>
          <rPr>
            <sz val="11"/>
            <color theme="1"/>
            <rFont val="Calibri"/>
            <family val="2"/>
            <scheme val="minor"/>
          </rPr>
          <t>Source: User-editable planning assumption, 2026-10-19; not stated in YAML. Validate with workload sizing.</t>
        </r>
      </text>
    </comment>
    <comment ref="G232" authorId="0" shapeId="0" xr:uid="{00000000-0006-0000-0A00-0000A7020000}">
      <text>
        <r>
          <rPr>
            <sz val="11"/>
            <color theme="1"/>
            <rFont val="Calibri"/>
            <family val="2"/>
            <scheme val="minor"/>
          </rPr>
          <t>Source: User-editable planning assumption, 2026-10-19; not stated in YAML. Validate with workload sizing.</t>
        </r>
      </text>
    </comment>
    <comment ref="H232" authorId="0" shapeId="0" xr:uid="{00000000-0006-0000-0A00-0000A8020000}">
      <text>
        <r>
          <rPr>
            <sz val="11"/>
            <color theme="1"/>
            <rFont val="Calibri"/>
            <family val="2"/>
            <scheme val="minor"/>
          </rPr>
          <t>Source: User-editable planning assumption, 2026-10-19; not stated in YAML. Validate with workload sizing.</t>
        </r>
      </text>
    </comment>
    <comment ref="I232" authorId="0" shapeId="0" xr:uid="{00000000-0006-0000-0A00-0000A9020000}">
      <text>
        <r>
          <rPr>
            <sz val="11"/>
            <color theme="1"/>
            <rFont val="Calibri"/>
            <family val="2"/>
            <scheme val="minor"/>
          </rPr>
          <t>Source: User-editable planning assumption, 2026-10-19; not stated in YAML. Validate with workload sizing.</t>
        </r>
      </text>
    </comment>
    <comment ref="G233" authorId="0" shapeId="0" xr:uid="{00000000-0006-0000-0A00-0000AA020000}">
      <text>
        <r>
          <rPr>
            <sz val="11"/>
            <color theme="1"/>
            <rFont val="Calibri"/>
            <family val="2"/>
            <scheme val="minor"/>
          </rPr>
          <t>Source: User-editable planning assumption, 2026-10-19; not stated in YAML. Validate with workload sizing.</t>
        </r>
      </text>
    </comment>
    <comment ref="H233" authorId="0" shapeId="0" xr:uid="{00000000-0006-0000-0A00-0000AB020000}">
      <text>
        <r>
          <rPr>
            <sz val="11"/>
            <color theme="1"/>
            <rFont val="Calibri"/>
            <family val="2"/>
            <scheme val="minor"/>
          </rPr>
          <t>Source: User-editable planning assumption, 2026-10-19; not stated in YAML. Validate with workload sizing.</t>
        </r>
      </text>
    </comment>
    <comment ref="I233" authorId="0" shapeId="0" xr:uid="{00000000-0006-0000-0A00-0000AC020000}">
      <text>
        <r>
          <rPr>
            <sz val="11"/>
            <color theme="1"/>
            <rFont val="Calibri"/>
            <family val="2"/>
            <scheme val="minor"/>
          </rPr>
          <t>Source: User-editable planning assumption, 2026-10-19; not stated in YAML. Validate with workload sizing.</t>
        </r>
      </text>
    </comment>
    <comment ref="G234" authorId="0" shapeId="0" xr:uid="{00000000-0006-0000-0A00-0000AD020000}">
      <text>
        <r>
          <rPr>
            <sz val="11"/>
            <color theme="1"/>
            <rFont val="Calibri"/>
            <family val="2"/>
            <scheme val="minor"/>
          </rPr>
          <t>Source: User-editable planning assumption, 2026-10-19; not stated in YAML. Validate with workload sizing.</t>
        </r>
      </text>
    </comment>
    <comment ref="H234" authorId="0" shapeId="0" xr:uid="{00000000-0006-0000-0A00-0000AE020000}">
      <text>
        <r>
          <rPr>
            <sz val="11"/>
            <color theme="1"/>
            <rFont val="Calibri"/>
            <family val="2"/>
            <scheme val="minor"/>
          </rPr>
          <t>Source: User-editable planning assumption, 2026-10-19; not stated in YAML. Validate with workload sizing.</t>
        </r>
      </text>
    </comment>
    <comment ref="I234" authorId="0" shapeId="0" xr:uid="{00000000-0006-0000-0A00-0000AF020000}">
      <text>
        <r>
          <rPr>
            <sz val="11"/>
            <color theme="1"/>
            <rFont val="Calibri"/>
            <family val="2"/>
            <scheme val="minor"/>
          </rPr>
          <t>Source: User-editable planning assumption, 2026-10-19; not stated in YAML. Validate with workload sizing.</t>
        </r>
      </text>
    </comment>
    <comment ref="G235" authorId="0" shapeId="0" xr:uid="{00000000-0006-0000-0A00-0000B0020000}">
      <text>
        <r>
          <rPr>
            <sz val="11"/>
            <color theme="1"/>
            <rFont val="Calibri"/>
            <family val="2"/>
            <scheme val="minor"/>
          </rPr>
          <t>Source: User-editable planning assumption, 2026-10-19; not stated in YAML. Validate with workload sizing.</t>
        </r>
      </text>
    </comment>
    <comment ref="H235" authorId="0" shapeId="0" xr:uid="{00000000-0006-0000-0A00-0000B1020000}">
      <text>
        <r>
          <rPr>
            <sz val="11"/>
            <color theme="1"/>
            <rFont val="Calibri"/>
            <family val="2"/>
            <scheme val="minor"/>
          </rPr>
          <t>Source: User-editable planning assumption, 2026-10-19; not stated in YAML. Validate with workload sizing.</t>
        </r>
      </text>
    </comment>
    <comment ref="I235" authorId="0" shapeId="0" xr:uid="{00000000-0006-0000-0A00-0000B2020000}">
      <text>
        <r>
          <rPr>
            <sz val="11"/>
            <color theme="1"/>
            <rFont val="Calibri"/>
            <family val="2"/>
            <scheme val="minor"/>
          </rPr>
          <t>Source: User-editable planning assumption, 2026-10-19; not stated in YAML. Validate with workload sizing.</t>
        </r>
      </text>
    </comment>
    <comment ref="G236" authorId="0" shapeId="0" xr:uid="{00000000-0006-0000-0A00-0000B3020000}">
      <text>
        <r>
          <rPr>
            <sz val="11"/>
            <color theme="1"/>
            <rFont val="Calibri"/>
            <family val="2"/>
            <scheme val="minor"/>
          </rPr>
          <t>Source: User-editable planning assumption, 2026-10-19; not stated in YAML. Validate with workload sizing.</t>
        </r>
      </text>
    </comment>
    <comment ref="H236" authorId="0" shapeId="0" xr:uid="{00000000-0006-0000-0A00-0000B4020000}">
      <text>
        <r>
          <rPr>
            <sz val="11"/>
            <color theme="1"/>
            <rFont val="Calibri"/>
            <family val="2"/>
            <scheme val="minor"/>
          </rPr>
          <t>Source: User-editable planning assumption, 2026-10-19; not stated in YAML. Validate with workload sizing.</t>
        </r>
      </text>
    </comment>
    <comment ref="I236" authorId="0" shapeId="0" xr:uid="{00000000-0006-0000-0A00-0000B5020000}">
      <text>
        <r>
          <rPr>
            <sz val="11"/>
            <color theme="1"/>
            <rFont val="Calibri"/>
            <family val="2"/>
            <scheme val="minor"/>
          </rPr>
          <t>Source: User-editable planning assumption, 2026-10-19; not stated in YAML. Validate with workload sizing.</t>
        </r>
      </text>
    </comment>
    <comment ref="G237" authorId="0" shapeId="0" xr:uid="{00000000-0006-0000-0A00-0000B6020000}">
      <text>
        <r>
          <rPr>
            <sz val="11"/>
            <color theme="1"/>
            <rFont val="Calibri"/>
            <family val="2"/>
            <scheme val="minor"/>
          </rPr>
          <t>Source: User-editable planning assumption, 2026-10-19; not stated in YAML. Validate with workload sizing.</t>
        </r>
      </text>
    </comment>
    <comment ref="H237" authorId="0" shapeId="0" xr:uid="{00000000-0006-0000-0A00-0000B7020000}">
      <text>
        <r>
          <rPr>
            <sz val="11"/>
            <color theme="1"/>
            <rFont val="Calibri"/>
            <family val="2"/>
            <scheme val="minor"/>
          </rPr>
          <t>Source: User-editable planning assumption, 2026-10-19; not stated in YAML. Validate with workload sizing.</t>
        </r>
      </text>
    </comment>
    <comment ref="I237" authorId="0" shapeId="0" xr:uid="{00000000-0006-0000-0A00-0000B8020000}">
      <text>
        <r>
          <rPr>
            <sz val="11"/>
            <color theme="1"/>
            <rFont val="Calibri"/>
            <family val="2"/>
            <scheme val="minor"/>
          </rPr>
          <t>Source: User-editable planning assumption, 2026-10-19; not stated in YAML. Validate with workload sizing.</t>
        </r>
      </text>
    </comment>
    <comment ref="G238" authorId="0" shapeId="0" xr:uid="{00000000-0006-0000-0A00-0000B9020000}">
      <text>
        <r>
          <rPr>
            <sz val="11"/>
            <color theme="1"/>
            <rFont val="Calibri"/>
            <family val="2"/>
            <scheme val="minor"/>
          </rPr>
          <t>Source: User-editable planning assumption, 2026-10-19; not stated in YAML. Validate with workload sizing.</t>
        </r>
      </text>
    </comment>
    <comment ref="H238" authorId="0" shapeId="0" xr:uid="{00000000-0006-0000-0A00-0000BA020000}">
      <text>
        <r>
          <rPr>
            <sz val="11"/>
            <color theme="1"/>
            <rFont val="Calibri"/>
            <family val="2"/>
            <scheme val="minor"/>
          </rPr>
          <t>Source: User-editable planning assumption, 2026-10-19; not stated in YAML. Validate with workload sizing.</t>
        </r>
      </text>
    </comment>
    <comment ref="I238" authorId="0" shapeId="0" xr:uid="{00000000-0006-0000-0A00-0000BB020000}">
      <text>
        <r>
          <rPr>
            <sz val="11"/>
            <color theme="1"/>
            <rFont val="Calibri"/>
            <family val="2"/>
            <scheme val="minor"/>
          </rPr>
          <t>Source: User-editable planning assumption, 2026-10-19; not stated in YAML. Validate with workload sizing.</t>
        </r>
      </text>
    </comment>
    <comment ref="G239" authorId="0" shapeId="0" xr:uid="{00000000-0006-0000-0A00-0000BC020000}">
      <text>
        <r>
          <rPr>
            <sz val="11"/>
            <color theme="1"/>
            <rFont val="Calibri"/>
            <family val="2"/>
            <scheme val="minor"/>
          </rPr>
          <t>Source: User-editable planning assumption, 2026-10-19; not stated in YAML. Validate with workload sizing.</t>
        </r>
      </text>
    </comment>
    <comment ref="H239" authorId="0" shapeId="0" xr:uid="{00000000-0006-0000-0A00-0000BD020000}">
      <text>
        <r>
          <rPr>
            <sz val="11"/>
            <color theme="1"/>
            <rFont val="Calibri"/>
            <family val="2"/>
            <scheme val="minor"/>
          </rPr>
          <t>Source: User-editable planning assumption, 2026-10-19; not stated in YAML. Validate with workload sizing.</t>
        </r>
      </text>
    </comment>
    <comment ref="I239" authorId="0" shapeId="0" xr:uid="{00000000-0006-0000-0A00-0000BE020000}">
      <text>
        <r>
          <rPr>
            <sz val="11"/>
            <color theme="1"/>
            <rFont val="Calibri"/>
            <family val="2"/>
            <scheme val="minor"/>
          </rPr>
          <t>Source: User-editable planning assumption, 2026-10-19; not stated in YAML. Validate with workload sizing.</t>
        </r>
      </text>
    </comment>
    <comment ref="G240" authorId="0" shapeId="0" xr:uid="{00000000-0006-0000-0A00-0000BF020000}">
      <text>
        <r>
          <rPr>
            <sz val="11"/>
            <color theme="1"/>
            <rFont val="Calibri"/>
            <family val="2"/>
            <scheme val="minor"/>
          </rPr>
          <t>Source: User-editable planning assumption, 2026-10-19; not stated in YAML. Validate with workload sizing.</t>
        </r>
      </text>
    </comment>
    <comment ref="H240" authorId="0" shapeId="0" xr:uid="{00000000-0006-0000-0A00-0000C0020000}">
      <text>
        <r>
          <rPr>
            <sz val="11"/>
            <color theme="1"/>
            <rFont val="Calibri"/>
            <family val="2"/>
            <scheme val="minor"/>
          </rPr>
          <t>Source: User-editable planning assumption, 2026-10-19; not stated in YAML. Validate with workload sizing.</t>
        </r>
      </text>
    </comment>
    <comment ref="I240" authorId="0" shapeId="0" xr:uid="{00000000-0006-0000-0A00-0000C1020000}">
      <text>
        <r>
          <rPr>
            <sz val="11"/>
            <color theme="1"/>
            <rFont val="Calibri"/>
            <family val="2"/>
            <scheme val="minor"/>
          </rPr>
          <t>Source: User-editable planning assumption, 2026-10-19; not stated in YAML. Validate with workload sizing.</t>
        </r>
      </text>
    </comment>
    <comment ref="G241" authorId="0" shapeId="0" xr:uid="{00000000-0006-0000-0A00-0000C2020000}">
      <text>
        <r>
          <rPr>
            <sz val="11"/>
            <color theme="1"/>
            <rFont val="Calibri"/>
            <family val="2"/>
            <scheme val="minor"/>
          </rPr>
          <t>Source: User-editable planning assumption, 2026-10-19; not stated in YAML. Validate with workload sizing.</t>
        </r>
      </text>
    </comment>
    <comment ref="H241" authorId="0" shapeId="0" xr:uid="{00000000-0006-0000-0A00-0000C3020000}">
      <text>
        <r>
          <rPr>
            <sz val="11"/>
            <color theme="1"/>
            <rFont val="Calibri"/>
            <family val="2"/>
            <scheme val="minor"/>
          </rPr>
          <t>Source: User-editable planning assumption, 2026-10-19; not stated in YAML. Validate with workload sizing.</t>
        </r>
      </text>
    </comment>
    <comment ref="I241" authorId="0" shapeId="0" xr:uid="{00000000-0006-0000-0A00-0000C4020000}">
      <text>
        <r>
          <rPr>
            <sz val="11"/>
            <color theme="1"/>
            <rFont val="Calibri"/>
            <family val="2"/>
            <scheme val="minor"/>
          </rPr>
          <t>Source: User-editable planning assumption, 2026-10-19; not stated in YAML. Validate with workload sizing.</t>
        </r>
      </text>
    </comment>
    <comment ref="G242" authorId="0" shapeId="0" xr:uid="{00000000-0006-0000-0A00-0000C5020000}">
      <text>
        <r>
          <rPr>
            <sz val="11"/>
            <color theme="1"/>
            <rFont val="Calibri"/>
            <family val="2"/>
            <scheme val="minor"/>
          </rPr>
          <t>Source: User-editable planning assumption, 2026-10-19; not stated in YAML. Validate with workload sizing.</t>
        </r>
      </text>
    </comment>
    <comment ref="H242" authorId="0" shapeId="0" xr:uid="{00000000-0006-0000-0A00-0000C6020000}">
      <text>
        <r>
          <rPr>
            <sz val="11"/>
            <color theme="1"/>
            <rFont val="Calibri"/>
            <family val="2"/>
            <scheme val="minor"/>
          </rPr>
          <t>Source: User-editable planning assumption, 2026-10-19; not stated in YAML. Validate with workload sizing.</t>
        </r>
      </text>
    </comment>
    <comment ref="I242" authorId="0" shapeId="0" xr:uid="{00000000-0006-0000-0A00-0000C7020000}">
      <text>
        <r>
          <rPr>
            <sz val="11"/>
            <color theme="1"/>
            <rFont val="Calibri"/>
            <family val="2"/>
            <scheme val="minor"/>
          </rPr>
          <t>Source: User-editable planning assumption, 2026-10-19; not stated in YAML. Validate with workload sizing.</t>
        </r>
      </text>
    </comment>
    <comment ref="G243" authorId="0" shapeId="0" xr:uid="{00000000-0006-0000-0A00-0000C8020000}">
      <text>
        <r>
          <rPr>
            <sz val="11"/>
            <color theme="1"/>
            <rFont val="Calibri"/>
            <family val="2"/>
            <scheme val="minor"/>
          </rPr>
          <t>Source: User-editable planning assumption, 2026-10-19; not stated in YAML. Validate with workload sizing.</t>
        </r>
      </text>
    </comment>
    <comment ref="H243" authorId="0" shapeId="0" xr:uid="{00000000-0006-0000-0A00-0000C9020000}">
      <text>
        <r>
          <rPr>
            <sz val="11"/>
            <color theme="1"/>
            <rFont val="Calibri"/>
            <family val="2"/>
            <scheme val="minor"/>
          </rPr>
          <t>Source: User-editable planning assumption, 2026-10-19; not stated in YAML. Validate with workload sizing.</t>
        </r>
      </text>
    </comment>
    <comment ref="I243" authorId="0" shapeId="0" xr:uid="{00000000-0006-0000-0A00-0000CA020000}">
      <text>
        <r>
          <rPr>
            <sz val="11"/>
            <color theme="1"/>
            <rFont val="Calibri"/>
            <family val="2"/>
            <scheme val="minor"/>
          </rPr>
          <t>Source: User-editable planning assumption, 2026-10-19; not stated in YAML. Validate with workload sizing.</t>
        </r>
      </text>
    </comment>
    <comment ref="G244" authorId="0" shapeId="0" xr:uid="{00000000-0006-0000-0A00-0000CB020000}">
      <text>
        <r>
          <rPr>
            <sz val="11"/>
            <color theme="1"/>
            <rFont val="Calibri"/>
            <family val="2"/>
            <scheme val="minor"/>
          </rPr>
          <t>Source: User-editable planning assumption, 2026-10-19; not stated in YAML. Validate with workload sizing.</t>
        </r>
      </text>
    </comment>
    <comment ref="H244" authorId="0" shapeId="0" xr:uid="{00000000-0006-0000-0A00-0000CC020000}">
      <text>
        <r>
          <rPr>
            <sz val="11"/>
            <color theme="1"/>
            <rFont val="Calibri"/>
            <family val="2"/>
            <scheme val="minor"/>
          </rPr>
          <t>Source: User-editable planning assumption, 2026-10-19; not stated in YAML. Validate with workload sizing.</t>
        </r>
      </text>
    </comment>
    <comment ref="I244" authorId="0" shapeId="0" xr:uid="{00000000-0006-0000-0A00-0000CD020000}">
      <text>
        <r>
          <rPr>
            <sz val="11"/>
            <color theme="1"/>
            <rFont val="Calibri"/>
            <family val="2"/>
            <scheme val="minor"/>
          </rPr>
          <t>Source: User-editable planning assumption, 2026-10-19; not stated in YAML. Validate with workload sizing.</t>
        </r>
      </text>
    </comment>
    <comment ref="G245" authorId="0" shapeId="0" xr:uid="{00000000-0006-0000-0A00-0000CE020000}">
      <text>
        <r>
          <rPr>
            <sz val="11"/>
            <color theme="1"/>
            <rFont val="Calibri"/>
            <family val="2"/>
            <scheme val="minor"/>
          </rPr>
          <t>Source: User-editable planning assumption, 2026-10-19; not stated in YAML. Validate with workload sizing.</t>
        </r>
      </text>
    </comment>
    <comment ref="H245" authorId="0" shapeId="0" xr:uid="{00000000-0006-0000-0A00-0000CF020000}">
      <text>
        <r>
          <rPr>
            <sz val="11"/>
            <color theme="1"/>
            <rFont val="Calibri"/>
            <family val="2"/>
            <scheme val="minor"/>
          </rPr>
          <t>Source: User-editable planning assumption, 2026-10-19; not stated in YAML. Validate with workload sizing.</t>
        </r>
      </text>
    </comment>
    <comment ref="I245" authorId="0" shapeId="0" xr:uid="{00000000-0006-0000-0A00-0000D0020000}">
      <text>
        <r>
          <rPr>
            <sz val="11"/>
            <color theme="1"/>
            <rFont val="Calibri"/>
            <family val="2"/>
            <scheme val="minor"/>
          </rPr>
          <t>Source: User-editable planning assumption, 2026-10-19; not stated in YAML. Validate with workload sizing.</t>
        </r>
      </text>
    </comment>
    <comment ref="G246" authorId="0" shapeId="0" xr:uid="{00000000-0006-0000-0A00-0000D1020000}">
      <text>
        <r>
          <rPr>
            <sz val="11"/>
            <color theme="1"/>
            <rFont val="Calibri"/>
            <family val="2"/>
            <scheme val="minor"/>
          </rPr>
          <t>Source: User-editable planning assumption, 2026-10-19; not stated in YAML. Validate with workload sizing.</t>
        </r>
      </text>
    </comment>
    <comment ref="H246" authorId="0" shapeId="0" xr:uid="{00000000-0006-0000-0A00-0000D2020000}">
      <text>
        <r>
          <rPr>
            <sz val="11"/>
            <color theme="1"/>
            <rFont val="Calibri"/>
            <family val="2"/>
            <scheme val="minor"/>
          </rPr>
          <t>Source: User-editable planning assumption, 2026-10-19; not stated in YAML. Validate with workload sizing.</t>
        </r>
      </text>
    </comment>
    <comment ref="I246" authorId="0" shapeId="0" xr:uid="{00000000-0006-0000-0A00-0000D3020000}">
      <text>
        <r>
          <rPr>
            <sz val="11"/>
            <color theme="1"/>
            <rFont val="Calibri"/>
            <family val="2"/>
            <scheme val="minor"/>
          </rPr>
          <t>Source: User-editable planning assumption, 2026-10-19; not stated in YAML. Validate with workload sizing.</t>
        </r>
      </text>
    </comment>
    <comment ref="G247" authorId="0" shapeId="0" xr:uid="{00000000-0006-0000-0A00-0000D4020000}">
      <text>
        <r>
          <rPr>
            <sz val="11"/>
            <color theme="1"/>
            <rFont val="Calibri"/>
            <family val="2"/>
            <scheme val="minor"/>
          </rPr>
          <t>Source: User-editable planning assumption, 2026-10-19; not stated in YAML. Validate with workload sizing.</t>
        </r>
      </text>
    </comment>
    <comment ref="H247" authorId="0" shapeId="0" xr:uid="{00000000-0006-0000-0A00-0000D5020000}">
      <text>
        <r>
          <rPr>
            <sz val="11"/>
            <color theme="1"/>
            <rFont val="Calibri"/>
            <family val="2"/>
            <scheme val="minor"/>
          </rPr>
          <t>Source: User-editable planning assumption, 2026-10-19; not stated in YAML. Validate with workload sizing.</t>
        </r>
      </text>
    </comment>
    <comment ref="I247" authorId="0" shapeId="0" xr:uid="{00000000-0006-0000-0A00-0000D6020000}">
      <text>
        <r>
          <rPr>
            <sz val="11"/>
            <color theme="1"/>
            <rFont val="Calibri"/>
            <family val="2"/>
            <scheme val="minor"/>
          </rPr>
          <t>Source: User-editable planning assumption, 2026-10-19; not stated in YAML. Validate with workload sizing.</t>
        </r>
      </text>
    </comment>
    <comment ref="G248" authorId="0" shapeId="0" xr:uid="{00000000-0006-0000-0A00-0000D7020000}">
      <text>
        <r>
          <rPr>
            <sz val="11"/>
            <color theme="1"/>
            <rFont val="Calibri"/>
            <family val="2"/>
            <scheme val="minor"/>
          </rPr>
          <t>Source: User-editable planning assumption, 2026-10-19; not stated in YAML. Validate with workload sizing.</t>
        </r>
      </text>
    </comment>
    <comment ref="H248" authorId="0" shapeId="0" xr:uid="{00000000-0006-0000-0A00-0000D8020000}">
      <text>
        <r>
          <rPr>
            <sz val="11"/>
            <color theme="1"/>
            <rFont val="Calibri"/>
            <family val="2"/>
            <scheme val="minor"/>
          </rPr>
          <t>Source: User-editable planning assumption, 2026-10-19; not stated in YAML. Validate with workload sizing.</t>
        </r>
      </text>
    </comment>
    <comment ref="I248" authorId="0" shapeId="0" xr:uid="{00000000-0006-0000-0A00-0000D9020000}">
      <text>
        <r>
          <rPr>
            <sz val="11"/>
            <color theme="1"/>
            <rFont val="Calibri"/>
            <family val="2"/>
            <scheme val="minor"/>
          </rPr>
          <t>Source: User-editable planning assumption, 2026-10-19; not stated in YAML. Validate with workload sizing.</t>
        </r>
      </text>
    </comment>
    <comment ref="G249" authorId="0" shapeId="0" xr:uid="{00000000-0006-0000-0A00-0000DA020000}">
      <text>
        <r>
          <rPr>
            <sz val="11"/>
            <color theme="1"/>
            <rFont val="Calibri"/>
            <family val="2"/>
            <scheme val="minor"/>
          </rPr>
          <t>Source: User-editable planning assumption, 2026-10-19; not stated in YAML. Validate with workload sizing.</t>
        </r>
      </text>
    </comment>
    <comment ref="H249" authorId="0" shapeId="0" xr:uid="{00000000-0006-0000-0A00-0000DB020000}">
      <text>
        <r>
          <rPr>
            <sz val="11"/>
            <color theme="1"/>
            <rFont val="Calibri"/>
            <family val="2"/>
            <scheme val="minor"/>
          </rPr>
          <t>Source: User-editable planning assumption, 2026-10-19; not stated in YAML. Validate with workload sizing.</t>
        </r>
      </text>
    </comment>
    <comment ref="I249" authorId="0" shapeId="0" xr:uid="{00000000-0006-0000-0A00-0000DC020000}">
      <text>
        <r>
          <rPr>
            <sz val="11"/>
            <color theme="1"/>
            <rFont val="Calibri"/>
            <family val="2"/>
            <scheme val="minor"/>
          </rPr>
          <t>Source: User-editable planning assumption, 2026-10-19; not stated in YAML. Validate with workload sizing.</t>
        </r>
      </text>
    </comment>
    <comment ref="G250" authorId="0" shapeId="0" xr:uid="{00000000-0006-0000-0A00-0000DD020000}">
      <text>
        <r>
          <rPr>
            <sz val="11"/>
            <color theme="1"/>
            <rFont val="Calibri"/>
            <family val="2"/>
            <scheme val="minor"/>
          </rPr>
          <t>Source: User-editable planning assumption, 2026-10-19; not stated in YAML. Validate with workload sizing.</t>
        </r>
      </text>
    </comment>
    <comment ref="H250" authorId="0" shapeId="0" xr:uid="{00000000-0006-0000-0A00-0000DE020000}">
      <text>
        <r>
          <rPr>
            <sz val="11"/>
            <color theme="1"/>
            <rFont val="Calibri"/>
            <family val="2"/>
            <scheme val="minor"/>
          </rPr>
          <t>Source: User-editable planning assumption, 2026-10-19; not stated in YAML. Validate with workload sizing.</t>
        </r>
      </text>
    </comment>
    <comment ref="I250" authorId="0" shapeId="0" xr:uid="{00000000-0006-0000-0A00-0000DF020000}">
      <text>
        <r>
          <rPr>
            <sz val="11"/>
            <color theme="1"/>
            <rFont val="Calibri"/>
            <family val="2"/>
            <scheme val="minor"/>
          </rPr>
          <t>Source: User-editable planning assumption, 2026-10-19; not stated in YAML. Validate with workload sizing.</t>
        </r>
      </text>
    </comment>
    <comment ref="G251" authorId="0" shapeId="0" xr:uid="{00000000-0006-0000-0A00-0000E0020000}">
      <text>
        <r>
          <rPr>
            <sz val="11"/>
            <color theme="1"/>
            <rFont val="Calibri"/>
            <family val="2"/>
            <scheme val="minor"/>
          </rPr>
          <t>Source: User-editable planning assumption, 2026-10-19; not stated in YAML. Validate with workload sizing.</t>
        </r>
      </text>
    </comment>
    <comment ref="H251" authorId="0" shapeId="0" xr:uid="{00000000-0006-0000-0A00-0000E1020000}">
      <text>
        <r>
          <rPr>
            <sz val="11"/>
            <color theme="1"/>
            <rFont val="Calibri"/>
            <family val="2"/>
            <scheme val="minor"/>
          </rPr>
          <t>Source: User-editable planning assumption, 2026-10-19; not stated in YAML. Validate with workload sizing.</t>
        </r>
      </text>
    </comment>
    <comment ref="I251" authorId="0" shapeId="0" xr:uid="{00000000-0006-0000-0A00-0000E2020000}">
      <text>
        <r>
          <rPr>
            <sz val="11"/>
            <color theme="1"/>
            <rFont val="Calibri"/>
            <family val="2"/>
            <scheme val="minor"/>
          </rPr>
          <t>Source: User-editable planning assumption, 2026-10-19; not stated in YAML. Validate with workload sizing.</t>
        </r>
      </text>
    </comment>
    <comment ref="G252" authorId="0" shapeId="0" xr:uid="{00000000-0006-0000-0A00-0000E3020000}">
      <text>
        <r>
          <rPr>
            <sz val="11"/>
            <color theme="1"/>
            <rFont val="Calibri"/>
            <family val="2"/>
            <scheme val="minor"/>
          </rPr>
          <t>Source: User-editable planning assumption, 2026-10-19; not stated in YAML. Validate with workload sizing.</t>
        </r>
      </text>
    </comment>
    <comment ref="H252" authorId="0" shapeId="0" xr:uid="{00000000-0006-0000-0A00-0000E4020000}">
      <text>
        <r>
          <rPr>
            <sz val="11"/>
            <color theme="1"/>
            <rFont val="Calibri"/>
            <family val="2"/>
            <scheme val="minor"/>
          </rPr>
          <t>Source: User-editable planning assumption, 2026-10-19; not stated in YAML. Validate with workload sizing.</t>
        </r>
      </text>
    </comment>
    <comment ref="I252" authorId="0" shapeId="0" xr:uid="{00000000-0006-0000-0A00-0000E5020000}">
      <text>
        <r>
          <rPr>
            <sz val="11"/>
            <color theme="1"/>
            <rFont val="Calibri"/>
            <family val="2"/>
            <scheme val="minor"/>
          </rPr>
          <t>Source: User-editable planning assumption, 2026-10-19; not stated in YAML. Validate with workload sizing.</t>
        </r>
      </text>
    </comment>
    <comment ref="G253" authorId="0" shapeId="0" xr:uid="{00000000-0006-0000-0A00-0000E6020000}">
      <text>
        <r>
          <rPr>
            <sz val="11"/>
            <color theme="1"/>
            <rFont val="Calibri"/>
            <family val="2"/>
            <scheme val="minor"/>
          </rPr>
          <t>Source: User-editable planning assumption, 2026-10-19; not stated in YAML. Validate with workload sizing.</t>
        </r>
      </text>
    </comment>
    <comment ref="H253" authorId="0" shapeId="0" xr:uid="{00000000-0006-0000-0A00-0000E7020000}">
      <text>
        <r>
          <rPr>
            <sz val="11"/>
            <color theme="1"/>
            <rFont val="Calibri"/>
            <family val="2"/>
            <scheme val="minor"/>
          </rPr>
          <t>Source: User-editable planning assumption, 2026-10-19; not stated in YAML. Validate with workload sizing.</t>
        </r>
      </text>
    </comment>
    <comment ref="I253" authorId="0" shapeId="0" xr:uid="{00000000-0006-0000-0A00-0000E8020000}">
      <text>
        <r>
          <rPr>
            <sz val="11"/>
            <color theme="1"/>
            <rFont val="Calibri"/>
            <family val="2"/>
            <scheme val="minor"/>
          </rPr>
          <t>Source: User-editable planning assumption, 2026-10-19; not stated in YAML. Validate with workload sizing.</t>
        </r>
      </text>
    </comment>
    <comment ref="G254" authorId="0" shapeId="0" xr:uid="{00000000-0006-0000-0A00-0000E9020000}">
      <text>
        <r>
          <rPr>
            <sz val="11"/>
            <color theme="1"/>
            <rFont val="Calibri"/>
            <family val="2"/>
            <scheme val="minor"/>
          </rPr>
          <t>Source: User-editable planning assumption, 2026-10-19; not stated in YAML. Validate with workload sizing.</t>
        </r>
      </text>
    </comment>
    <comment ref="H254" authorId="0" shapeId="0" xr:uid="{00000000-0006-0000-0A00-0000EA020000}">
      <text>
        <r>
          <rPr>
            <sz val="11"/>
            <color theme="1"/>
            <rFont val="Calibri"/>
            <family val="2"/>
            <scheme val="minor"/>
          </rPr>
          <t>Source: User-editable planning assumption, 2026-10-19; not stated in YAML. Validate with workload sizing.</t>
        </r>
      </text>
    </comment>
    <comment ref="I254" authorId="0" shapeId="0" xr:uid="{00000000-0006-0000-0A00-0000EB020000}">
      <text>
        <r>
          <rPr>
            <sz val="11"/>
            <color theme="1"/>
            <rFont val="Calibri"/>
            <family val="2"/>
            <scheme val="minor"/>
          </rPr>
          <t>Source: User-editable planning assumption, 2026-10-19; not stated in YAML. Validate with workload sizing.</t>
        </r>
      </text>
    </comment>
    <comment ref="G255" authorId="0" shapeId="0" xr:uid="{00000000-0006-0000-0A00-0000EC020000}">
      <text>
        <r>
          <rPr>
            <sz val="11"/>
            <color theme="1"/>
            <rFont val="Calibri"/>
            <family val="2"/>
            <scheme val="minor"/>
          </rPr>
          <t>Source: User-editable planning assumption, 2026-10-19; not stated in YAML. Validate with workload sizing.</t>
        </r>
      </text>
    </comment>
    <comment ref="H255" authorId="0" shapeId="0" xr:uid="{00000000-0006-0000-0A00-0000ED020000}">
      <text>
        <r>
          <rPr>
            <sz val="11"/>
            <color theme="1"/>
            <rFont val="Calibri"/>
            <family val="2"/>
            <scheme val="minor"/>
          </rPr>
          <t>Source: User-editable planning assumption, 2026-10-19; not stated in YAML. Validate with workload sizing.</t>
        </r>
      </text>
    </comment>
    <comment ref="I255" authorId="0" shapeId="0" xr:uid="{00000000-0006-0000-0A00-0000EE020000}">
      <text>
        <r>
          <rPr>
            <sz val="11"/>
            <color theme="1"/>
            <rFont val="Calibri"/>
            <family val="2"/>
            <scheme val="minor"/>
          </rPr>
          <t>Source: User-editable planning assumption, 2026-10-19; not stated in YAML. Validate with workload sizing.</t>
        </r>
      </text>
    </comment>
    <comment ref="G256" authorId="0" shapeId="0" xr:uid="{00000000-0006-0000-0A00-0000EF020000}">
      <text>
        <r>
          <rPr>
            <sz val="11"/>
            <color theme="1"/>
            <rFont val="Calibri"/>
            <family val="2"/>
            <scheme val="minor"/>
          </rPr>
          <t>Source: User-editable planning assumption, 2026-10-19; not stated in YAML. Validate with workload sizing.</t>
        </r>
      </text>
    </comment>
    <comment ref="H256" authorId="0" shapeId="0" xr:uid="{00000000-0006-0000-0A00-0000F0020000}">
      <text>
        <r>
          <rPr>
            <sz val="11"/>
            <color theme="1"/>
            <rFont val="Calibri"/>
            <family val="2"/>
            <scheme val="minor"/>
          </rPr>
          <t>Source: User-editable planning assumption, 2026-10-19; not stated in YAML. Validate with workload sizing.</t>
        </r>
      </text>
    </comment>
    <comment ref="I256" authorId="0" shapeId="0" xr:uid="{00000000-0006-0000-0A00-0000F1020000}">
      <text>
        <r>
          <rPr>
            <sz val="11"/>
            <color theme="1"/>
            <rFont val="Calibri"/>
            <family val="2"/>
            <scheme val="minor"/>
          </rPr>
          <t>Source: User-editable planning assumption, 2026-10-19; not stated in YAML. Validate with workload sizing.</t>
        </r>
      </text>
    </comment>
    <comment ref="G257" authorId="0" shapeId="0" xr:uid="{00000000-0006-0000-0A00-0000F2020000}">
      <text>
        <r>
          <rPr>
            <sz val="11"/>
            <color theme="1"/>
            <rFont val="Calibri"/>
            <family val="2"/>
            <scheme val="minor"/>
          </rPr>
          <t>Source: User-editable planning assumption, 2026-10-19; not stated in YAML. Validate with workload sizing.</t>
        </r>
      </text>
    </comment>
    <comment ref="H257" authorId="0" shapeId="0" xr:uid="{00000000-0006-0000-0A00-0000F3020000}">
      <text>
        <r>
          <rPr>
            <sz val="11"/>
            <color theme="1"/>
            <rFont val="Calibri"/>
            <family val="2"/>
            <scheme val="minor"/>
          </rPr>
          <t>Source: User-editable planning assumption, 2026-10-19; not stated in YAML. Validate with workload sizing.</t>
        </r>
      </text>
    </comment>
    <comment ref="I257" authorId="0" shapeId="0" xr:uid="{00000000-0006-0000-0A00-0000F4020000}">
      <text>
        <r>
          <rPr>
            <sz val="11"/>
            <color theme="1"/>
            <rFont val="Calibri"/>
            <family val="2"/>
            <scheme val="minor"/>
          </rPr>
          <t>Source: User-editable planning assumption, 2026-10-19; not stated in YAML. Validate with workload sizing.</t>
        </r>
      </text>
    </comment>
    <comment ref="G258" authorId="0" shapeId="0" xr:uid="{00000000-0006-0000-0A00-0000F5020000}">
      <text>
        <r>
          <rPr>
            <sz val="11"/>
            <color theme="1"/>
            <rFont val="Calibri"/>
            <family val="2"/>
            <scheme val="minor"/>
          </rPr>
          <t>Source: User-editable planning assumption, 2026-10-19; not stated in YAML. Validate with workload sizing.</t>
        </r>
      </text>
    </comment>
    <comment ref="H258" authorId="0" shapeId="0" xr:uid="{00000000-0006-0000-0A00-0000F6020000}">
      <text>
        <r>
          <rPr>
            <sz val="11"/>
            <color theme="1"/>
            <rFont val="Calibri"/>
            <family val="2"/>
            <scheme val="minor"/>
          </rPr>
          <t>Source: User-editable planning assumption, 2026-10-19; not stated in YAML. Validate with workload sizing.</t>
        </r>
      </text>
    </comment>
    <comment ref="I258" authorId="0" shapeId="0" xr:uid="{00000000-0006-0000-0A00-0000F7020000}">
      <text>
        <r>
          <rPr>
            <sz val="11"/>
            <color theme="1"/>
            <rFont val="Calibri"/>
            <family val="2"/>
            <scheme val="minor"/>
          </rPr>
          <t>Source: User-editable planning assumption, 2026-10-19; not stated in YAML. Validate with workload sizing.</t>
        </r>
      </text>
    </comment>
    <comment ref="G259" authorId="0" shapeId="0" xr:uid="{00000000-0006-0000-0A00-0000F8020000}">
      <text>
        <r>
          <rPr>
            <sz val="11"/>
            <color theme="1"/>
            <rFont val="Calibri"/>
            <family val="2"/>
            <scheme val="minor"/>
          </rPr>
          <t>Source: User-editable planning assumption, 2026-10-19; not stated in YAML. Validate with workload sizing.</t>
        </r>
      </text>
    </comment>
    <comment ref="H259" authorId="0" shapeId="0" xr:uid="{00000000-0006-0000-0A00-0000F9020000}">
      <text>
        <r>
          <rPr>
            <sz val="11"/>
            <color theme="1"/>
            <rFont val="Calibri"/>
            <family val="2"/>
            <scheme val="minor"/>
          </rPr>
          <t>Source: User-editable planning assumption, 2026-10-19; not stated in YAML. Validate with workload sizing.</t>
        </r>
      </text>
    </comment>
    <comment ref="I259" authorId="0" shapeId="0" xr:uid="{00000000-0006-0000-0A00-0000FA020000}">
      <text>
        <r>
          <rPr>
            <sz val="11"/>
            <color theme="1"/>
            <rFont val="Calibri"/>
            <family val="2"/>
            <scheme val="minor"/>
          </rPr>
          <t>Source: User-editable planning assumption, 2026-10-19; not stated in YAML. Validate with workload sizing.</t>
        </r>
      </text>
    </comment>
    <comment ref="G260" authorId="0" shapeId="0" xr:uid="{00000000-0006-0000-0A00-0000FB020000}">
      <text>
        <r>
          <rPr>
            <sz val="11"/>
            <color theme="1"/>
            <rFont val="Calibri"/>
            <family val="2"/>
            <scheme val="minor"/>
          </rPr>
          <t>Source: User-editable planning assumption, 2026-10-19; not stated in YAML. Validate with workload sizing.</t>
        </r>
      </text>
    </comment>
    <comment ref="H260" authorId="0" shapeId="0" xr:uid="{00000000-0006-0000-0A00-0000FC020000}">
      <text>
        <r>
          <rPr>
            <sz val="11"/>
            <color theme="1"/>
            <rFont val="Calibri"/>
            <family val="2"/>
            <scheme val="minor"/>
          </rPr>
          <t>Source: User-editable planning assumption, 2026-10-19; not stated in YAML. Validate with workload sizing.</t>
        </r>
      </text>
    </comment>
    <comment ref="I260" authorId="0" shapeId="0" xr:uid="{00000000-0006-0000-0A00-0000FD020000}">
      <text>
        <r>
          <rPr>
            <sz val="11"/>
            <color theme="1"/>
            <rFont val="Calibri"/>
            <family val="2"/>
            <scheme val="minor"/>
          </rPr>
          <t>Source: User-editable planning assumption, 2026-10-19; not stated in YAML. Validate with workload sizing.</t>
        </r>
      </text>
    </comment>
    <comment ref="G261" authorId="0" shapeId="0" xr:uid="{00000000-0006-0000-0A00-0000FE020000}">
      <text>
        <r>
          <rPr>
            <sz val="11"/>
            <color theme="1"/>
            <rFont val="Calibri"/>
            <family val="2"/>
            <scheme val="minor"/>
          </rPr>
          <t>Source: User-editable planning assumption, 2026-10-19; not stated in YAML. Validate with workload sizing.</t>
        </r>
      </text>
    </comment>
    <comment ref="H261" authorId="0" shapeId="0" xr:uid="{00000000-0006-0000-0A00-0000FF020000}">
      <text>
        <r>
          <rPr>
            <sz val="11"/>
            <color theme="1"/>
            <rFont val="Calibri"/>
            <family val="2"/>
            <scheme val="minor"/>
          </rPr>
          <t>Source: User-editable planning assumption, 2026-10-19; not stated in YAML. Validate with workload sizing.</t>
        </r>
      </text>
    </comment>
    <comment ref="I261" authorId="0" shapeId="0" xr:uid="{00000000-0006-0000-0A00-000000030000}">
      <text>
        <r>
          <rPr>
            <sz val="11"/>
            <color theme="1"/>
            <rFont val="Calibri"/>
            <family val="2"/>
            <scheme val="minor"/>
          </rPr>
          <t>Source: User-editable planning assumption, 2026-10-19; not stated in YAML. Validate with workload sizing.</t>
        </r>
      </text>
    </comment>
    <comment ref="G262" authorId="0" shapeId="0" xr:uid="{00000000-0006-0000-0A00-000001030000}">
      <text>
        <r>
          <rPr>
            <sz val="11"/>
            <color theme="1"/>
            <rFont val="Calibri"/>
            <family val="2"/>
            <scheme val="minor"/>
          </rPr>
          <t>Source: User-editable planning assumption, 2026-10-19; not stated in YAML. Validate with workload sizing.</t>
        </r>
      </text>
    </comment>
    <comment ref="H262" authorId="0" shapeId="0" xr:uid="{00000000-0006-0000-0A00-000002030000}">
      <text>
        <r>
          <rPr>
            <sz val="11"/>
            <color theme="1"/>
            <rFont val="Calibri"/>
            <family val="2"/>
            <scheme val="minor"/>
          </rPr>
          <t>Source: User-editable planning assumption, 2026-10-19; not stated in YAML. Validate with workload sizing.</t>
        </r>
      </text>
    </comment>
    <comment ref="I262" authorId="0" shapeId="0" xr:uid="{00000000-0006-0000-0A00-000003030000}">
      <text>
        <r>
          <rPr>
            <sz val="11"/>
            <color theme="1"/>
            <rFont val="Calibri"/>
            <family val="2"/>
            <scheme val="minor"/>
          </rPr>
          <t>Source: User-editable planning assumption, 2026-10-19; not stated in YAML. Validate with workload sizing.</t>
        </r>
      </text>
    </comment>
    <comment ref="G263" authorId="0" shapeId="0" xr:uid="{00000000-0006-0000-0A00-000004030000}">
      <text>
        <r>
          <rPr>
            <sz val="11"/>
            <color theme="1"/>
            <rFont val="Calibri"/>
            <family val="2"/>
            <scheme val="minor"/>
          </rPr>
          <t>Source: User-editable planning assumption, 2026-10-19; not stated in YAML. Validate with workload sizing.</t>
        </r>
      </text>
    </comment>
    <comment ref="H263" authorId="0" shapeId="0" xr:uid="{00000000-0006-0000-0A00-000005030000}">
      <text>
        <r>
          <rPr>
            <sz val="11"/>
            <color theme="1"/>
            <rFont val="Calibri"/>
            <family val="2"/>
            <scheme val="minor"/>
          </rPr>
          <t>Source: User-editable planning assumption, 2026-10-19; not stated in YAML. Validate with workload sizing.</t>
        </r>
      </text>
    </comment>
    <comment ref="I263" authorId="0" shapeId="0" xr:uid="{00000000-0006-0000-0A00-000006030000}">
      <text>
        <r>
          <rPr>
            <sz val="11"/>
            <color theme="1"/>
            <rFont val="Calibri"/>
            <family val="2"/>
            <scheme val="minor"/>
          </rPr>
          <t>Source: User-editable planning assumption, 2026-10-19; not stated in YAML. Validate with workload sizing.</t>
        </r>
      </text>
    </comment>
    <comment ref="G264" authorId="0" shapeId="0" xr:uid="{00000000-0006-0000-0A00-000007030000}">
      <text>
        <r>
          <rPr>
            <sz val="11"/>
            <color theme="1"/>
            <rFont val="Calibri"/>
            <family val="2"/>
            <scheme val="minor"/>
          </rPr>
          <t>Source: User-editable planning assumption, 2026-10-19; not stated in YAML. Validate with workload sizing.</t>
        </r>
      </text>
    </comment>
    <comment ref="H264" authorId="0" shapeId="0" xr:uid="{00000000-0006-0000-0A00-000008030000}">
      <text>
        <r>
          <rPr>
            <sz val="11"/>
            <color theme="1"/>
            <rFont val="Calibri"/>
            <family val="2"/>
            <scheme val="minor"/>
          </rPr>
          <t>Source: User-editable planning assumption, 2026-10-19; not stated in YAML. Validate with workload sizing.</t>
        </r>
      </text>
    </comment>
    <comment ref="I264" authorId="0" shapeId="0" xr:uid="{00000000-0006-0000-0A00-000009030000}">
      <text>
        <r>
          <rPr>
            <sz val="11"/>
            <color theme="1"/>
            <rFont val="Calibri"/>
            <family val="2"/>
            <scheme val="minor"/>
          </rPr>
          <t>Source: User-editable planning assumption, 2026-10-19; not stated in YAML. Validate with workload sizing.</t>
        </r>
      </text>
    </comment>
    <comment ref="G265" authorId="0" shapeId="0" xr:uid="{00000000-0006-0000-0A00-00000A030000}">
      <text>
        <r>
          <rPr>
            <sz val="11"/>
            <color theme="1"/>
            <rFont val="Calibri"/>
            <family val="2"/>
            <scheme val="minor"/>
          </rPr>
          <t>Source: User-editable planning assumption, 2026-10-19; not stated in YAML. Validate with workload sizing.</t>
        </r>
      </text>
    </comment>
    <comment ref="H265" authorId="0" shapeId="0" xr:uid="{00000000-0006-0000-0A00-00000B030000}">
      <text>
        <r>
          <rPr>
            <sz val="11"/>
            <color theme="1"/>
            <rFont val="Calibri"/>
            <family val="2"/>
            <scheme val="minor"/>
          </rPr>
          <t>Source: User-editable planning assumption, 2026-10-19; not stated in YAML. Validate with workload sizing.</t>
        </r>
      </text>
    </comment>
    <comment ref="I265" authorId="0" shapeId="0" xr:uid="{00000000-0006-0000-0A00-00000C030000}">
      <text>
        <r>
          <rPr>
            <sz val="11"/>
            <color theme="1"/>
            <rFont val="Calibri"/>
            <family val="2"/>
            <scheme val="minor"/>
          </rPr>
          <t>Source: User-editable planning assumption, 2026-10-19; not stated in YAML. Validate with workload sizing.</t>
        </r>
      </text>
    </comment>
    <comment ref="G266" authorId="0" shapeId="0" xr:uid="{00000000-0006-0000-0A00-00000D030000}">
      <text>
        <r>
          <rPr>
            <sz val="11"/>
            <color theme="1"/>
            <rFont val="Calibri"/>
            <family val="2"/>
            <scheme val="minor"/>
          </rPr>
          <t>Source: User-editable planning assumption, 2026-10-19; not stated in YAML. Validate with workload sizing.</t>
        </r>
      </text>
    </comment>
    <comment ref="H266" authorId="0" shapeId="0" xr:uid="{00000000-0006-0000-0A00-00000E030000}">
      <text>
        <r>
          <rPr>
            <sz val="11"/>
            <color theme="1"/>
            <rFont val="Calibri"/>
            <family val="2"/>
            <scheme val="minor"/>
          </rPr>
          <t>Source: User-editable planning assumption, 2026-10-19; not stated in YAML. Validate with workload sizing.</t>
        </r>
      </text>
    </comment>
    <comment ref="I266" authorId="0" shapeId="0" xr:uid="{00000000-0006-0000-0A00-00000F030000}">
      <text>
        <r>
          <rPr>
            <sz val="11"/>
            <color theme="1"/>
            <rFont val="Calibri"/>
            <family val="2"/>
            <scheme val="minor"/>
          </rPr>
          <t>Source: User-editable planning assumption, 2026-10-19; not stated in YAML. Validate with workload sizing.</t>
        </r>
      </text>
    </comment>
    <comment ref="G267" authorId="0" shapeId="0" xr:uid="{00000000-0006-0000-0A00-000010030000}">
      <text>
        <r>
          <rPr>
            <sz val="11"/>
            <color theme="1"/>
            <rFont val="Calibri"/>
            <family val="2"/>
            <scheme val="minor"/>
          </rPr>
          <t>Source: User-editable planning assumption, 2026-10-19; not stated in YAML. Validate with workload sizing.</t>
        </r>
      </text>
    </comment>
    <comment ref="H267" authorId="0" shapeId="0" xr:uid="{00000000-0006-0000-0A00-000011030000}">
      <text>
        <r>
          <rPr>
            <sz val="11"/>
            <color theme="1"/>
            <rFont val="Calibri"/>
            <family val="2"/>
            <scheme val="minor"/>
          </rPr>
          <t>Source: User-editable planning assumption, 2026-10-19; not stated in YAML. Validate with workload sizing.</t>
        </r>
      </text>
    </comment>
    <comment ref="I267" authorId="0" shapeId="0" xr:uid="{00000000-0006-0000-0A00-000012030000}">
      <text>
        <r>
          <rPr>
            <sz val="11"/>
            <color theme="1"/>
            <rFont val="Calibri"/>
            <family val="2"/>
            <scheme val="minor"/>
          </rPr>
          <t>Source: User-editable planning assumption, 2026-10-19; not stated in YAML. Validate with workload sizing.</t>
        </r>
      </text>
    </comment>
    <comment ref="G268" authorId="0" shapeId="0" xr:uid="{00000000-0006-0000-0A00-000013030000}">
      <text>
        <r>
          <rPr>
            <sz val="11"/>
            <color theme="1"/>
            <rFont val="Calibri"/>
            <family val="2"/>
            <scheme val="minor"/>
          </rPr>
          <t>Source: User-editable planning assumption, 2026-10-19; not stated in YAML. Validate with workload sizing.</t>
        </r>
      </text>
    </comment>
    <comment ref="H268" authorId="0" shapeId="0" xr:uid="{00000000-0006-0000-0A00-000014030000}">
      <text>
        <r>
          <rPr>
            <sz val="11"/>
            <color theme="1"/>
            <rFont val="Calibri"/>
            <family val="2"/>
            <scheme val="minor"/>
          </rPr>
          <t>Source: User-editable planning assumption, 2026-10-19; not stated in YAML. Validate with workload sizing.</t>
        </r>
      </text>
    </comment>
    <comment ref="I268" authorId="0" shapeId="0" xr:uid="{00000000-0006-0000-0A00-000015030000}">
      <text>
        <r>
          <rPr>
            <sz val="11"/>
            <color theme="1"/>
            <rFont val="Calibri"/>
            <family val="2"/>
            <scheme val="minor"/>
          </rPr>
          <t>Source: User-editable planning assumption, 2026-10-19; not stated in YAML. Validate with workload sizing.</t>
        </r>
      </text>
    </comment>
    <comment ref="G269" authorId="0" shapeId="0" xr:uid="{00000000-0006-0000-0A00-000016030000}">
      <text>
        <r>
          <rPr>
            <sz val="11"/>
            <color theme="1"/>
            <rFont val="Calibri"/>
            <family val="2"/>
            <scheme val="minor"/>
          </rPr>
          <t>Source: User-editable planning assumption, 2026-10-19; not stated in YAML. Validate with workload sizing.</t>
        </r>
      </text>
    </comment>
    <comment ref="H269" authorId="0" shapeId="0" xr:uid="{00000000-0006-0000-0A00-000017030000}">
      <text>
        <r>
          <rPr>
            <sz val="11"/>
            <color theme="1"/>
            <rFont val="Calibri"/>
            <family val="2"/>
            <scheme val="minor"/>
          </rPr>
          <t>Source: User-editable planning assumption, 2026-10-19; not stated in YAML. Validate with workload sizing.</t>
        </r>
      </text>
    </comment>
    <comment ref="I269" authorId="0" shapeId="0" xr:uid="{00000000-0006-0000-0A00-000018030000}">
      <text>
        <r>
          <rPr>
            <sz val="11"/>
            <color theme="1"/>
            <rFont val="Calibri"/>
            <family val="2"/>
            <scheme val="minor"/>
          </rPr>
          <t>Source: User-editable planning assumption, 2026-10-19; not stated in YAML. Validate with workload sizing.</t>
        </r>
      </text>
    </comment>
    <comment ref="G270" authorId="0" shapeId="0" xr:uid="{00000000-0006-0000-0A00-000019030000}">
      <text>
        <r>
          <rPr>
            <sz val="11"/>
            <color theme="1"/>
            <rFont val="Calibri"/>
            <family val="2"/>
            <scheme val="minor"/>
          </rPr>
          <t>Source: User-editable planning assumption, 2026-10-19; not stated in YAML. Validate with workload sizing.</t>
        </r>
      </text>
    </comment>
    <comment ref="H270" authorId="0" shapeId="0" xr:uid="{00000000-0006-0000-0A00-00001A030000}">
      <text>
        <r>
          <rPr>
            <sz val="11"/>
            <color theme="1"/>
            <rFont val="Calibri"/>
            <family val="2"/>
            <scheme val="minor"/>
          </rPr>
          <t>Source: User-editable planning assumption, 2026-10-19; not stated in YAML. Validate with workload sizing.</t>
        </r>
      </text>
    </comment>
    <comment ref="I270" authorId="0" shapeId="0" xr:uid="{00000000-0006-0000-0A00-00001B030000}">
      <text>
        <r>
          <rPr>
            <sz val="11"/>
            <color theme="1"/>
            <rFont val="Calibri"/>
            <family val="2"/>
            <scheme val="minor"/>
          </rPr>
          <t>Source: User-editable planning assumption, 2026-10-19; not stated in YAML. Validate with workload sizing.</t>
        </r>
      </text>
    </comment>
    <comment ref="G271" authorId="0" shapeId="0" xr:uid="{00000000-0006-0000-0A00-00001C030000}">
      <text>
        <r>
          <rPr>
            <sz val="11"/>
            <color theme="1"/>
            <rFont val="Calibri"/>
            <family val="2"/>
            <scheme val="minor"/>
          </rPr>
          <t>Source: User-editable planning assumption, 2026-10-19; not stated in YAML. Validate with workload sizing.</t>
        </r>
      </text>
    </comment>
    <comment ref="H271" authorId="0" shapeId="0" xr:uid="{00000000-0006-0000-0A00-00001D030000}">
      <text>
        <r>
          <rPr>
            <sz val="11"/>
            <color theme="1"/>
            <rFont val="Calibri"/>
            <family val="2"/>
            <scheme val="minor"/>
          </rPr>
          <t>Source: User-editable planning assumption, 2026-10-19; not stated in YAML. Validate with workload sizing.</t>
        </r>
      </text>
    </comment>
    <comment ref="I271" authorId="0" shapeId="0" xr:uid="{00000000-0006-0000-0A00-00001E030000}">
      <text>
        <r>
          <rPr>
            <sz val="11"/>
            <color theme="1"/>
            <rFont val="Calibri"/>
            <family val="2"/>
            <scheme val="minor"/>
          </rPr>
          <t>Source: User-editable planning assumption, 2026-10-19; not stated in YAML. Validate with workload sizing.</t>
        </r>
      </text>
    </comment>
    <comment ref="G272" authorId="0" shapeId="0" xr:uid="{00000000-0006-0000-0A00-00001F030000}">
      <text>
        <r>
          <rPr>
            <sz val="11"/>
            <color theme="1"/>
            <rFont val="Calibri"/>
            <family val="2"/>
            <scheme val="minor"/>
          </rPr>
          <t>Source: User-editable planning assumption, 2026-10-19; not stated in YAML. Validate with workload sizing.</t>
        </r>
      </text>
    </comment>
    <comment ref="H272" authorId="0" shapeId="0" xr:uid="{00000000-0006-0000-0A00-000020030000}">
      <text>
        <r>
          <rPr>
            <sz val="11"/>
            <color theme="1"/>
            <rFont val="Calibri"/>
            <family val="2"/>
            <scheme val="minor"/>
          </rPr>
          <t>Source: User-editable planning assumption, 2026-10-19; not stated in YAML. Validate with workload sizing.</t>
        </r>
      </text>
    </comment>
    <comment ref="I272" authorId="0" shapeId="0" xr:uid="{00000000-0006-0000-0A00-000021030000}">
      <text>
        <r>
          <rPr>
            <sz val="11"/>
            <color theme="1"/>
            <rFont val="Calibri"/>
            <family val="2"/>
            <scheme val="minor"/>
          </rPr>
          <t>Source: User-editable planning assumption, 2026-10-19; not stated in YAML. Validate with workload sizing.</t>
        </r>
      </text>
    </comment>
    <comment ref="G273" authorId="0" shapeId="0" xr:uid="{00000000-0006-0000-0A00-000022030000}">
      <text>
        <r>
          <rPr>
            <sz val="11"/>
            <color theme="1"/>
            <rFont val="Calibri"/>
            <family val="2"/>
            <scheme val="minor"/>
          </rPr>
          <t>Source: User-editable planning assumption, 2026-10-19; not stated in YAML. Validate with workload sizing.</t>
        </r>
      </text>
    </comment>
    <comment ref="H273" authorId="0" shapeId="0" xr:uid="{00000000-0006-0000-0A00-000023030000}">
      <text>
        <r>
          <rPr>
            <sz val="11"/>
            <color theme="1"/>
            <rFont val="Calibri"/>
            <family val="2"/>
            <scheme val="minor"/>
          </rPr>
          <t>Source: User-editable planning assumption, 2026-10-19; not stated in YAML. Validate with workload sizing.</t>
        </r>
      </text>
    </comment>
    <comment ref="I273" authorId="0" shapeId="0" xr:uid="{00000000-0006-0000-0A00-000024030000}">
      <text>
        <r>
          <rPr>
            <sz val="11"/>
            <color theme="1"/>
            <rFont val="Calibri"/>
            <family val="2"/>
            <scheme val="minor"/>
          </rPr>
          <t>Source: User-editable planning assumption, 2026-10-19; not stated in YAML. Validate with workload sizing.</t>
        </r>
      </text>
    </comment>
    <comment ref="G274" authorId="0" shapeId="0" xr:uid="{00000000-0006-0000-0A00-000025030000}">
      <text>
        <r>
          <rPr>
            <sz val="11"/>
            <color theme="1"/>
            <rFont val="Calibri"/>
            <family val="2"/>
            <scheme val="minor"/>
          </rPr>
          <t>Source: User-editable planning assumption, 2026-10-19; not stated in YAML. Validate with workload sizing.</t>
        </r>
      </text>
    </comment>
    <comment ref="H274" authorId="0" shapeId="0" xr:uid="{00000000-0006-0000-0A00-000026030000}">
      <text>
        <r>
          <rPr>
            <sz val="11"/>
            <color theme="1"/>
            <rFont val="Calibri"/>
            <family val="2"/>
            <scheme val="minor"/>
          </rPr>
          <t>Source: User-editable planning assumption, 2026-10-19; not stated in YAML. Validate with workload sizing.</t>
        </r>
      </text>
    </comment>
    <comment ref="I274" authorId="0" shapeId="0" xr:uid="{00000000-0006-0000-0A00-000027030000}">
      <text>
        <r>
          <rPr>
            <sz val="11"/>
            <color theme="1"/>
            <rFont val="Calibri"/>
            <family val="2"/>
            <scheme val="minor"/>
          </rPr>
          <t>Source: User-editable planning assumption, 2026-10-19; not stated in YAML. Validate with workload sizing.</t>
        </r>
      </text>
    </comment>
    <comment ref="G275" authorId="0" shapeId="0" xr:uid="{00000000-0006-0000-0A00-000028030000}">
      <text>
        <r>
          <rPr>
            <sz val="11"/>
            <color theme="1"/>
            <rFont val="Calibri"/>
            <family val="2"/>
            <scheme val="minor"/>
          </rPr>
          <t>Source: User-editable planning assumption, 2026-10-19; not stated in YAML. Validate with workload sizing.</t>
        </r>
      </text>
    </comment>
    <comment ref="H275" authorId="0" shapeId="0" xr:uid="{00000000-0006-0000-0A00-000029030000}">
      <text>
        <r>
          <rPr>
            <sz val="11"/>
            <color theme="1"/>
            <rFont val="Calibri"/>
            <family val="2"/>
            <scheme val="minor"/>
          </rPr>
          <t>Source: User-editable planning assumption, 2026-10-19; not stated in YAML. Validate with workload sizing.</t>
        </r>
      </text>
    </comment>
    <comment ref="I275" authorId="0" shapeId="0" xr:uid="{00000000-0006-0000-0A00-00002A030000}">
      <text>
        <r>
          <rPr>
            <sz val="11"/>
            <color theme="1"/>
            <rFont val="Calibri"/>
            <family val="2"/>
            <scheme val="minor"/>
          </rPr>
          <t>Source: User-editable planning assumption, 2026-10-19; not stated in YAML. Validate with workload sizing.</t>
        </r>
      </text>
    </comment>
    <comment ref="G276" authorId="0" shapeId="0" xr:uid="{00000000-0006-0000-0A00-00002B030000}">
      <text>
        <r>
          <rPr>
            <sz val="11"/>
            <color theme="1"/>
            <rFont val="Calibri"/>
            <family val="2"/>
            <scheme val="minor"/>
          </rPr>
          <t>Source: User-editable planning assumption, 2026-10-19; not stated in YAML. Validate with workload sizing.</t>
        </r>
      </text>
    </comment>
    <comment ref="H276" authorId="0" shapeId="0" xr:uid="{00000000-0006-0000-0A00-00002C030000}">
      <text>
        <r>
          <rPr>
            <sz val="11"/>
            <color theme="1"/>
            <rFont val="Calibri"/>
            <family val="2"/>
            <scheme val="minor"/>
          </rPr>
          <t>Source: User-editable planning assumption, 2026-10-19; not stated in YAML. Validate with workload sizing.</t>
        </r>
      </text>
    </comment>
    <comment ref="I276" authorId="0" shapeId="0" xr:uid="{00000000-0006-0000-0A00-00002D030000}">
      <text>
        <r>
          <rPr>
            <sz val="11"/>
            <color theme="1"/>
            <rFont val="Calibri"/>
            <family val="2"/>
            <scheme val="minor"/>
          </rPr>
          <t>Source: User-editable planning assumption, 2026-10-19; not stated in YAML. Validate with workload sizing.</t>
        </r>
      </text>
    </comment>
    <comment ref="G277" authorId="0" shapeId="0" xr:uid="{00000000-0006-0000-0A00-00002E030000}">
      <text>
        <r>
          <rPr>
            <sz val="11"/>
            <color theme="1"/>
            <rFont val="Calibri"/>
            <family val="2"/>
            <scheme val="minor"/>
          </rPr>
          <t>Source: User-editable planning assumption, 2026-10-19; not stated in YAML. Validate with workload sizing.</t>
        </r>
      </text>
    </comment>
    <comment ref="H277" authorId="0" shapeId="0" xr:uid="{00000000-0006-0000-0A00-00002F030000}">
      <text>
        <r>
          <rPr>
            <sz val="11"/>
            <color theme="1"/>
            <rFont val="Calibri"/>
            <family val="2"/>
            <scheme val="minor"/>
          </rPr>
          <t>Source: User-editable planning assumption, 2026-10-19; not stated in YAML. Validate with workload sizing.</t>
        </r>
      </text>
    </comment>
    <comment ref="I277" authorId="0" shapeId="0" xr:uid="{00000000-0006-0000-0A00-000030030000}">
      <text>
        <r>
          <rPr>
            <sz val="11"/>
            <color theme="1"/>
            <rFont val="Calibri"/>
            <family val="2"/>
            <scheme val="minor"/>
          </rPr>
          <t>Source: User-editable planning assumption, 2026-10-19; not stated in YAML. Validate with workload sizing.</t>
        </r>
      </text>
    </comment>
    <comment ref="G278" authorId="0" shapeId="0" xr:uid="{00000000-0006-0000-0A00-000031030000}">
      <text>
        <r>
          <rPr>
            <sz val="11"/>
            <color theme="1"/>
            <rFont val="Calibri"/>
            <family val="2"/>
            <scheme val="minor"/>
          </rPr>
          <t>Source: User-editable planning assumption, 2026-10-19; not stated in YAML. Validate with workload sizing.</t>
        </r>
      </text>
    </comment>
    <comment ref="H278" authorId="0" shapeId="0" xr:uid="{00000000-0006-0000-0A00-000032030000}">
      <text>
        <r>
          <rPr>
            <sz val="11"/>
            <color theme="1"/>
            <rFont val="Calibri"/>
            <family val="2"/>
            <scheme val="minor"/>
          </rPr>
          <t>Source: User-editable planning assumption, 2026-10-19; not stated in YAML. Validate with workload sizing.</t>
        </r>
      </text>
    </comment>
    <comment ref="I278" authorId="0" shapeId="0" xr:uid="{00000000-0006-0000-0A00-000033030000}">
      <text>
        <r>
          <rPr>
            <sz val="11"/>
            <color theme="1"/>
            <rFont val="Calibri"/>
            <family val="2"/>
            <scheme val="minor"/>
          </rPr>
          <t>Source: User-editable planning assumption, 2026-10-19; not stated in YAML. Validate with workload sizing.</t>
        </r>
      </text>
    </comment>
    <comment ref="G279" authorId="0" shapeId="0" xr:uid="{00000000-0006-0000-0A00-000034030000}">
      <text>
        <r>
          <rPr>
            <sz val="11"/>
            <color theme="1"/>
            <rFont val="Calibri"/>
            <family val="2"/>
            <scheme val="minor"/>
          </rPr>
          <t>Source: User-editable planning assumption, 2026-10-19; not stated in YAML. Validate with workload sizing.</t>
        </r>
      </text>
    </comment>
    <comment ref="H279" authorId="0" shapeId="0" xr:uid="{00000000-0006-0000-0A00-000035030000}">
      <text>
        <r>
          <rPr>
            <sz val="11"/>
            <color theme="1"/>
            <rFont val="Calibri"/>
            <family val="2"/>
            <scheme val="minor"/>
          </rPr>
          <t>Source: User-editable planning assumption, 2026-10-19; not stated in YAML. Validate with workload sizing.</t>
        </r>
      </text>
    </comment>
    <comment ref="I279" authorId="0" shapeId="0" xr:uid="{00000000-0006-0000-0A00-000036030000}">
      <text>
        <r>
          <rPr>
            <sz val="11"/>
            <color theme="1"/>
            <rFont val="Calibri"/>
            <family val="2"/>
            <scheme val="minor"/>
          </rPr>
          <t>Source: User-editable planning assumption, 2026-10-19; not stated in YAML. Validate with workload sizing.</t>
        </r>
      </text>
    </comment>
    <comment ref="G280" authorId="0" shapeId="0" xr:uid="{00000000-0006-0000-0A00-000037030000}">
      <text>
        <r>
          <rPr>
            <sz val="11"/>
            <color theme="1"/>
            <rFont val="Calibri"/>
            <family val="2"/>
            <scheme val="minor"/>
          </rPr>
          <t>Source: User-editable planning assumption, 2026-10-19; not stated in YAML. Validate with workload sizing.</t>
        </r>
      </text>
    </comment>
    <comment ref="H280" authorId="0" shapeId="0" xr:uid="{00000000-0006-0000-0A00-000038030000}">
      <text>
        <r>
          <rPr>
            <sz val="11"/>
            <color theme="1"/>
            <rFont val="Calibri"/>
            <family val="2"/>
            <scheme val="minor"/>
          </rPr>
          <t>Source: User-editable planning assumption, 2026-10-19; not stated in YAML. Validate with workload sizing.</t>
        </r>
      </text>
    </comment>
    <comment ref="I280" authorId="0" shapeId="0" xr:uid="{00000000-0006-0000-0A00-000039030000}">
      <text>
        <r>
          <rPr>
            <sz val="11"/>
            <color theme="1"/>
            <rFont val="Calibri"/>
            <family val="2"/>
            <scheme val="minor"/>
          </rPr>
          <t>Source: User-editable planning assumption, 2026-10-19; not stated in YAML. Validate with workload sizing.</t>
        </r>
      </text>
    </comment>
    <comment ref="G281" authorId="0" shapeId="0" xr:uid="{00000000-0006-0000-0A00-00003A030000}">
      <text>
        <r>
          <rPr>
            <sz val="11"/>
            <color theme="1"/>
            <rFont val="Calibri"/>
            <family val="2"/>
            <scheme val="minor"/>
          </rPr>
          <t>Source: User-editable planning assumption, 2026-10-19; not stated in YAML. Validate with workload sizing.</t>
        </r>
      </text>
    </comment>
    <comment ref="H281" authorId="0" shapeId="0" xr:uid="{00000000-0006-0000-0A00-00003B030000}">
      <text>
        <r>
          <rPr>
            <sz val="11"/>
            <color theme="1"/>
            <rFont val="Calibri"/>
            <family val="2"/>
            <scheme val="minor"/>
          </rPr>
          <t>Source: User-editable planning assumption, 2026-10-19; not stated in YAML. Validate with workload sizing.</t>
        </r>
      </text>
    </comment>
    <comment ref="I281" authorId="0" shapeId="0" xr:uid="{00000000-0006-0000-0A00-00003C030000}">
      <text>
        <r>
          <rPr>
            <sz val="11"/>
            <color theme="1"/>
            <rFont val="Calibri"/>
            <family val="2"/>
            <scheme val="minor"/>
          </rPr>
          <t>Source: User-editable planning assumption, 2026-10-19; not stated in YAML. Validate with workload sizing.</t>
        </r>
      </text>
    </comment>
    <comment ref="G282" authorId="0" shapeId="0" xr:uid="{00000000-0006-0000-0A00-00003D030000}">
      <text>
        <r>
          <rPr>
            <sz val="11"/>
            <color theme="1"/>
            <rFont val="Calibri"/>
            <family val="2"/>
            <scheme val="minor"/>
          </rPr>
          <t>Source: User-editable planning assumption, 2026-10-19; not stated in YAML. Validate with workload sizing.</t>
        </r>
      </text>
    </comment>
    <comment ref="H282" authorId="0" shapeId="0" xr:uid="{00000000-0006-0000-0A00-00003E030000}">
      <text>
        <r>
          <rPr>
            <sz val="11"/>
            <color theme="1"/>
            <rFont val="Calibri"/>
            <family val="2"/>
            <scheme val="minor"/>
          </rPr>
          <t>Source: User-editable planning assumption, 2026-10-19; not stated in YAML. Validate with workload sizing.</t>
        </r>
      </text>
    </comment>
    <comment ref="I282" authorId="0" shapeId="0" xr:uid="{00000000-0006-0000-0A00-00003F030000}">
      <text>
        <r>
          <rPr>
            <sz val="11"/>
            <color theme="1"/>
            <rFont val="Calibri"/>
            <family val="2"/>
            <scheme val="minor"/>
          </rPr>
          <t>Source: User-editable planning assumption, 2026-10-19; not stated in YAML. Validate with workload sizing.</t>
        </r>
      </text>
    </comment>
    <comment ref="G283" authorId="0" shapeId="0" xr:uid="{00000000-0006-0000-0A00-000040030000}">
      <text>
        <r>
          <rPr>
            <sz val="11"/>
            <color theme="1"/>
            <rFont val="Calibri"/>
            <family val="2"/>
            <scheme val="minor"/>
          </rPr>
          <t>Source: User-editable planning assumption, 2026-10-19; not stated in YAML. Validate with workload sizing.</t>
        </r>
      </text>
    </comment>
    <comment ref="H283" authorId="0" shapeId="0" xr:uid="{00000000-0006-0000-0A00-000041030000}">
      <text>
        <r>
          <rPr>
            <sz val="11"/>
            <color theme="1"/>
            <rFont val="Calibri"/>
            <family val="2"/>
            <scheme val="minor"/>
          </rPr>
          <t>Source: User-editable planning assumption, 2026-10-19; not stated in YAML. Validate with workload sizing.</t>
        </r>
      </text>
    </comment>
    <comment ref="I283" authorId="0" shapeId="0" xr:uid="{00000000-0006-0000-0A00-000042030000}">
      <text>
        <r>
          <rPr>
            <sz val="11"/>
            <color theme="1"/>
            <rFont val="Calibri"/>
            <family val="2"/>
            <scheme val="minor"/>
          </rPr>
          <t>Source: User-editable planning assumption, 2026-10-19; not stated in YAML. Validate with workload sizing.</t>
        </r>
      </text>
    </comment>
    <comment ref="G284" authorId="0" shapeId="0" xr:uid="{00000000-0006-0000-0A00-000043030000}">
      <text>
        <r>
          <rPr>
            <sz val="11"/>
            <color theme="1"/>
            <rFont val="Calibri"/>
            <family val="2"/>
            <scheme val="minor"/>
          </rPr>
          <t>Source: User-editable planning assumption, 2026-10-19; not stated in YAML. Validate with workload sizing.</t>
        </r>
      </text>
    </comment>
    <comment ref="H284" authorId="0" shapeId="0" xr:uid="{00000000-0006-0000-0A00-000044030000}">
      <text>
        <r>
          <rPr>
            <sz val="11"/>
            <color theme="1"/>
            <rFont val="Calibri"/>
            <family val="2"/>
            <scheme val="minor"/>
          </rPr>
          <t>Source: User-editable planning assumption, 2026-10-19; not stated in YAML. Validate with workload sizing.</t>
        </r>
      </text>
    </comment>
    <comment ref="I284" authorId="0" shapeId="0" xr:uid="{00000000-0006-0000-0A00-000045030000}">
      <text>
        <r>
          <rPr>
            <sz val="11"/>
            <color theme="1"/>
            <rFont val="Calibri"/>
            <family val="2"/>
            <scheme val="minor"/>
          </rPr>
          <t>Source: User-editable planning assumption, 2026-10-19; not stated in YAML. Validate with workload sizing.</t>
        </r>
      </text>
    </comment>
    <comment ref="G285" authorId="0" shapeId="0" xr:uid="{00000000-0006-0000-0A00-000046030000}">
      <text>
        <r>
          <rPr>
            <sz val="11"/>
            <color theme="1"/>
            <rFont val="Calibri"/>
            <family val="2"/>
            <scheme val="minor"/>
          </rPr>
          <t>Source: User-editable planning assumption, 2026-10-19; not stated in YAML. Validate with workload sizing.</t>
        </r>
      </text>
    </comment>
    <comment ref="H285" authorId="0" shapeId="0" xr:uid="{00000000-0006-0000-0A00-000047030000}">
      <text>
        <r>
          <rPr>
            <sz val="11"/>
            <color theme="1"/>
            <rFont val="Calibri"/>
            <family val="2"/>
            <scheme val="minor"/>
          </rPr>
          <t>Source: User-editable planning assumption, 2026-10-19; not stated in YAML. Validate with workload sizing.</t>
        </r>
      </text>
    </comment>
    <comment ref="I285" authorId="0" shapeId="0" xr:uid="{00000000-0006-0000-0A00-000048030000}">
      <text>
        <r>
          <rPr>
            <sz val="11"/>
            <color theme="1"/>
            <rFont val="Calibri"/>
            <family val="2"/>
            <scheme val="minor"/>
          </rPr>
          <t>Source: User-editable planning assumption, 2026-10-19; not stated in YAML. Validate with workload sizing.</t>
        </r>
      </text>
    </comment>
    <comment ref="G286" authorId="0" shapeId="0" xr:uid="{00000000-0006-0000-0A00-000049030000}">
      <text>
        <r>
          <rPr>
            <sz val="11"/>
            <color theme="1"/>
            <rFont val="Calibri"/>
            <family val="2"/>
            <scheme val="minor"/>
          </rPr>
          <t>Source: User-editable planning assumption, 2026-10-19; not stated in YAML. Validate with workload sizing.</t>
        </r>
      </text>
    </comment>
    <comment ref="H286" authorId="0" shapeId="0" xr:uid="{00000000-0006-0000-0A00-00004A030000}">
      <text>
        <r>
          <rPr>
            <sz val="11"/>
            <color theme="1"/>
            <rFont val="Calibri"/>
            <family val="2"/>
            <scheme val="minor"/>
          </rPr>
          <t>Source: User-editable planning assumption, 2026-10-19; not stated in YAML. Validate with workload sizing.</t>
        </r>
      </text>
    </comment>
    <comment ref="I286" authorId="0" shapeId="0" xr:uid="{00000000-0006-0000-0A00-00004B030000}">
      <text>
        <r>
          <rPr>
            <sz val="11"/>
            <color theme="1"/>
            <rFont val="Calibri"/>
            <family val="2"/>
            <scheme val="minor"/>
          </rPr>
          <t>Source: User-editable planning assumption, 2026-10-19; not stated in YAML. Validate with workload sizing.</t>
        </r>
      </text>
    </comment>
    <comment ref="G287" authorId="0" shapeId="0" xr:uid="{00000000-0006-0000-0A00-00004C030000}">
      <text>
        <r>
          <rPr>
            <sz val="11"/>
            <color theme="1"/>
            <rFont val="Calibri"/>
            <family val="2"/>
            <scheme val="minor"/>
          </rPr>
          <t>Source: User-editable planning assumption, 2026-10-19; not stated in YAML. Validate with workload sizing.</t>
        </r>
      </text>
    </comment>
    <comment ref="H287" authorId="0" shapeId="0" xr:uid="{00000000-0006-0000-0A00-00004D030000}">
      <text>
        <r>
          <rPr>
            <sz val="11"/>
            <color theme="1"/>
            <rFont val="Calibri"/>
            <family val="2"/>
            <scheme val="minor"/>
          </rPr>
          <t>Source: User-editable planning assumption, 2026-10-19; not stated in YAML. Validate with workload sizing.</t>
        </r>
      </text>
    </comment>
    <comment ref="I287" authorId="0" shapeId="0" xr:uid="{00000000-0006-0000-0A00-00004E030000}">
      <text>
        <r>
          <rPr>
            <sz val="11"/>
            <color theme="1"/>
            <rFont val="Calibri"/>
            <family val="2"/>
            <scheme val="minor"/>
          </rPr>
          <t>Source: User-editable planning assumption, 2026-10-19; not stated in YAML. Validate with workload sizing.</t>
        </r>
      </text>
    </comment>
    <comment ref="G288" authorId="0" shapeId="0" xr:uid="{00000000-0006-0000-0A00-00004F030000}">
      <text>
        <r>
          <rPr>
            <sz val="11"/>
            <color theme="1"/>
            <rFont val="Calibri"/>
            <family val="2"/>
            <scheme val="minor"/>
          </rPr>
          <t>Source: User-editable planning assumption, 2026-10-19; not stated in YAML. Validate with workload sizing.</t>
        </r>
      </text>
    </comment>
    <comment ref="H288" authorId="0" shapeId="0" xr:uid="{00000000-0006-0000-0A00-000050030000}">
      <text>
        <r>
          <rPr>
            <sz val="11"/>
            <color theme="1"/>
            <rFont val="Calibri"/>
            <family val="2"/>
            <scheme val="minor"/>
          </rPr>
          <t>Source: User-editable planning assumption, 2026-10-19; not stated in YAML. Validate with workload sizing.</t>
        </r>
      </text>
    </comment>
    <comment ref="I288" authorId="0" shapeId="0" xr:uid="{00000000-0006-0000-0A00-000051030000}">
      <text>
        <r>
          <rPr>
            <sz val="11"/>
            <color theme="1"/>
            <rFont val="Calibri"/>
            <family val="2"/>
            <scheme val="minor"/>
          </rPr>
          <t>Source: User-editable planning assumption, 2026-10-19; not stated in YAML. Validate with workload sizing.</t>
        </r>
      </text>
    </comment>
    <comment ref="G289" authorId="0" shapeId="0" xr:uid="{00000000-0006-0000-0A00-000052030000}">
      <text>
        <r>
          <rPr>
            <sz val="11"/>
            <color theme="1"/>
            <rFont val="Calibri"/>
            <family val="2"/>
            <scheme val="minor"/>
          </rPr>
          <t>Source: User-editable planning assumption, 2026-10-19; not stated in YAML. Validate with workload sizing.</t>
        </r>
      </text>
    </comment>
    <comment ref="H289" authorId="0" shapeId="0" xr:uid="{00000000-0006-0000-0A00-000053030000}">
      <text>
        <r>
          <rPr>
            <sz val="11"/>
            <color theme="1"/>
            <rFont val="Calibri"/>
            <family val="2"/>
            <scheme val="minor"/>
          </rPr>
          <t>Source: User-editable planning assumption, 2026-10-19; not stated in YAML. Validate with workload sizing.</t>
        </r>
      </text>
    </comment>
    <comment ref="I289" authorId="0" shapeId="0" xr:uid="{00000000-0006-0000-0A00-000054030000}">
      <text>
        <r>
          <rPr>
            <sz val="11"/>
            <color theme="1"/>
            <rFont val="Calibri"/>
            <family val="2"/>
            <scheme val="minor"/>
          </rPr>
          <t>Source: User-editable planning assumption, 2026-10-19; not stated in YAML. Validate with workload sizing.</t>
        </r>
      </text>
    </comment>
    <comment ref="G290" authorId="0" shapeId="0" xr:uid="{00000000-0006-0000-0A00-000055030000}">
      <text>
        <r>
          <rPr>
            <sz val="11"/>
            <color theme="1"/>
            <rFont val="Calibri"/>
            <family val="2"/>
            <scheme val="minor"/>
          </rPr>
          <t>Source: User-editable planning assumption, 2026-10-19; not stated in YAML. Validate with workload sizing.</t>
        </r>
      </text>
    </comment>
    <comment ref="H290" authorId="0" shapeId="0" xr:uid="{00000000-0006-0000-0A00-000056030000}">
      <text>
        <r>
          <rPr>
            <sz val="11"/>
            <color theme="1"/>
            <rFont val="Calibri"/>
            <family val="2"/>
            <scheme val="minor"/>
          </rPr>
          <t>Source: User-editable planning assumption, 2026-10-19; not stated in YAML. Validate with workload sizing.</t>
        </r>
      </text>
    </comment>
    <comment ref="I290" authorId="0" shapeId="0" xr:uid="{00000000-0006-0000-0A00-000057030000}">
      <text>
        <r>
          <rPr>
            <sz val="11"/>
            <color theme="1"/>
            <rFont val="Calibri"/>
            <family val="2"/>
            <scheme val="minor"/>
          </rPr>
          <t>Source: User-editable planning assumption, 2026-10-19; not stated in YAML. Validate with workload sizing.</t>
        </r>
      </text>
    </comment>
    <comment ref="G291" authorId="0" shapeId="0" xr:uid="{00000000-0006-0000-0A00-000058030000}">
      <text>
        <r>
          <rPr>
            <sz val="11"/>
            <color theme="1"/>
            <rFont val="Calibri"/>
            <family val="2"/>
            <scheme val="minor"/>
          </rPr>
          <t>Source: User-editable planning assumption, 2026-10-19; not stated in YAML. Validate with workload sizing.</t>
        </r>
      </text>
    </comment>
    <comment ref="H291" authorId="0" shapeId="0" xr:uid="{00000000-0006-0000-0A00-000059030000}">
      <text>
        <r>
          <rPr>
            <sz val="11"/>
            <color theme="1"/>
            <rFont val="Calibri"/>
            <family val="2"/>
            <scheme val="minor"/>
          </rPr>
          <t>Source: User-editable planning assumption, 2026-10-19; not stated in YAML. Validate with workload sizing.</t>
        </r>
      </text>
    </comment>
    <comment ref="I291" authorId="0" shapeId="0" xr:uid="{00000000-0006-0000-0A00-00005A030000}">
      <text>
        <r>
          <rPr>
            <sz val="11"/>
            <color theme="1"/>
            <rFont val="Calibri"/>
            <family val="2"/>
            <scheme val="minor"/>
          </rPr>
          <t>Source: User-editable planning assumption, 2026-10-19; not stated in YAML. Validate with workload sizing.</t>
        </r>
      </text>
    </comment>
    <comment ref="G292" authorId="0" shapeId="0" xr:uid="{00000000-0006-0000-0A00-00005B030000}">
      <text>
        <r>
          <rPr>
            <sz val="11"/>
            <color theme="1"/>
            <rFont val="Calibri"/>
            <family val="2"/>
            <scheme val="minor"/>
          </rPr>
          <t>Source: User-editable planning assumption, 2026-10-19; not stated in YAML. Validate with workload sizing.</t>
        </r>
      </text>
    </comment>
    <comment ref="H292" authorId="0" shapeId="0" xr:uid="{00000000-0006-0000-0A00-00005C030000}">
      <text>
        <r>
          <rPr>
            <sz val="11"/>
            <color theme="1"/>
            <rFont val="Calibri"/>
            <family val="2"/>
            <scheme val="minor"/>
          </rPr>
          <t>Source: User-editable planning assumption, 2026-10-19; not stated in YAML. Validate with workload sizing.</t>
        </r>
      </text>
    </comment>
    <comment ref="I292" authorId="0" shapeId="0" xr:uid="{00000000-0006-0000-0A00-00005D030000}">
      <text>
        <r>
          <rPr>
            <sz val="11"/>
            <color theme="1"/>
            <rFont val="Calibri"/>
            <family val="2"/>
            <scheme val="minor"/>
          </rPr>
          <t>Source: User-editable planning assumption, 2026-10-19; not stated in YAML. Validate with workload sizing.</t>
        </r>
      </text>
    </comment>
    <comment ref="G293" authorId="0" shapeId="0" xr:uid="{00000000-0006-0000-0A00-00005E030000}">
      <text>
        <r>
          <rPr>
            <sz val="11"/>
            <color theme="1"/>
            <rFont val="Calibri"/>
            <family val="2"/>
            <scheme val="minor"/>
          </rPr>
          <t>Source: User-editable planning assumption, 2026-10-19; not stated in YAML. Validate with workload sizing.</t>
        </r>
      </text>
    </comment>
    <comment ref="H293" authorId="0" shapeId="0" xr:uid="{00000000-0006-0000-0A00-00005F030000}">
      <text>
        <r>
          <rPr>
            <sz val="11"/>
            <color theme="1"/>
            <rFont val="Calibri"/>
            <family val="2"/>
            <scheme val="minor"/>
          </rPr>
          <t>Source: User-editable planning assumption, 2026-10-19; not stated in YAML. Validate with workload sizing.</t>
        </r>
      </text>
    </comment>
    <comment ref="I293" authorId="0" shapeId="0" xr:uid="{00000000-0006-0000-0A00-000060030000}">
      <text>
        <r>
          <rPr>
            <sz val="11"/>
            <color theme="1"/>
            <rFont val="Calibri"/>
            <family val="2"/>
            <scheme val="minor"/>
          </rPr>
          <t>Source: User-editable planning assumption, 2026-10-19; not stated in YAML. Validate with workload sizing.</t>
        </r>
      </text>
    </comment>
    <comment ref="G294" authorId="0" shapeId="0" xr:uid="{00000000-0006-0000-0A00-000061030000}">
      <text>
        <r>
          <rPr>
            <sz val="11"/>
            <color theme="1"/>
            <rFont val="Calibri"/>
            <family val="2"/>
            <scheme val="minor"/>
          </rPr>
          <t>Source: User-editable planning assumption, 2026-10-19; not stated in YAML. Validate with workload sizing.</t>
        </r>
      </text>
    </comment>
    <comment ref="H294" authorId="0" shapeId="0" xr:uid="{00000000-0006-0000-0A00-000062030000}">
      <text>
        <r>
          <rPr>
            <sz val="11"/>
            <color theme="1"/>
            <rFont val="Calibri"/>
            <family val="2"/>
            <scheme val="minor"/>
          </rPr>
          <t>Source: User-editable planning assumption, 2026-10-19; not stated in YAML. Validate with workload sizing.</t>
        </r>
      </text>
    </comment>
    <comment ref="I294" authorId="0" shapeId="0" xr:uid="{00000000-0006-0000-0A00-000063030000}">
      <text>
        <r>
          <rPr>
            <sz val="11"/>
            <color theme="1"/>
            <rFont val="Calibri"/>
            <family val="2"/>
            <scheme val="minor"/>
          </rPr>
          <t>Source: User-editable planning assumption, 2026-10-19; not stated in YAML. Validate with workload sizing.</t>
        </r>
      </text>
    </comment>
    <comment ref="G295" authorId="0" shapeId="0" xr:uid="{00000000-0006-0000-0A00-000064030000}">
      <text>
        <r>
          <rPr>
            <sz val="11"/>
            <color theme="1"/>
            <rFont val="Calibri"/>
            <family val="2"/>
            <scheme val="minor"/>
          </rPr>
          <t>Source: User-editable planning assumption, 2026-10-19; not stated in YAML. Validate with workload sizing.</t>
        </r>
      </text>
    </comment>
    <comment ref="H295" authorId="0" shapeId="0" xr:uid="{00000000-0006-0000-0A00-000065030000}">
      <text>
        <r>
          <rPr>
            <sz val="11"/>
            <color theme="1"/>
            <rFont val="Calibri"/>
            <family val="2"/>
            <scheme val="minor"/>
          </rPr>
          <t>Source: User-editable planning assumption, 2026-10-19; not stated in YAML. Validate with workload sizing.</t>
        </r>
      </text>
    </comment>
    <comment ref="I295" authorId="0" shapeId="0" xr:uid="{00000000-0006-0000-0A00-000066030000}">
      <text>
        <r>
          <rPr>
            <sz val="11"/>
            <color theme="1"/>
            <rFont val="Calibri"/>
            <family val="2"/>
            <scheme val="minor"/>
          </rPr>
          <t>Source: User-editable planning assumption, 2026-10-19; not stated in YAML. Validate with workload sizing.</t>
        </r>
      </text>
    </comment>
    <comment ref="G296" authorId="0" shapeId="0" xr:uid="{00000000-0006-0000-0A00-000067030000}">
      <text>
        <r>
          <rPr>
            <sz val="11"/>
            <color theme="1"/>
            <rFont val="Calibri"/>
            <family val="2"/>
            <scheme val="minor"/>
          </rPr>
          <t>Source: User-editable planning assumption, 2026-10-19; not stated in YAML. Validate with workload sizing.</t>
        </r>
      </text>
    </comment>
    <comment ref="H296" authorId="0" shapeId="0" xr:uid="{00000000-0006-0000-0A00-000068030000}">
      <text>
        <r>
          <rPr>
            <sz val="11"/>
            <color theme="1"/>
            <rFont val="Calibri"/>
            <family val="2"/>
            <scheme val="minor"/>
          </rPr>
          <t>Source: User-editable planning assumption, 2026-10-19; not stated in YAML. Validate with workload sizing.</t>
        </r>
      </text>
    </comment>
    <comment ref="I296" authorId="0" shapeId="0" xr:uid="{00000000-0006-0000-0A00-000069030000}">
      <text>
        <r>
          <rPr>
            <sz val="11"/>
            <color theme="1"/>
            <rFont val="Calibri"/>
            <family val="2"/>
            <scheme val="minor"/>
          </rPr>
          <t>Source: User-editable planning assumption, 2026-10-19; not stated in YAML. Validate with workload sizing.</t>
        </r>
      </text>
    </comment>
    <comment ref="G297" authorId="0" shapeId="0" xr:uid="{00000000-0006-0000-0A00-00006A030000}">
      <text>
        <r>
          <rPr>
            <sz val="11"/>
            <color theme="1"/>
            <rFont val="Calibri"/>
            <family val="2"/>
            <scheme val="minor"/>
          </rPr>
          <t>Source: User-editable planning assumption, 2026-10-19; not stated in YAML. Validate with workload sizing.</t>
        </r>
      </text>
    </comment>
    <comment ref="H297" authorId="0" shapeId="0" xr:uid="{00000000-0006-0000-0A00-00006B030000}">
      <text>
        <r>
          <rPr>
            <sz val="11"/>
            <color theme="1"/>
            <rFont val="Calibri"/>
            <family val="2"/>
            <scheme val="minor"/>
          </rPr>
          <t>Source: User-editable planning assumption, 2026-10-19; not stated in YAML. Validate with workload sizing.</t>
        </r>
      </text>
    </comment>
    <comment ref="I297" authorId="0" shapeId="0" xr:uid="{00000000-0006-0000-0A00-00006C030000}">
      <text>
        <r>
          <rPr>
            <sz val="11"/>
            <color theme="1"/>
            <rFont val="Calibri"/>
            <family val="2"/>
            <scheme val="minor"/>
          </rPr>
          <t>Source: User-editable planning assumption, 2026-10-19; not stated in YAML. Validate with workload sizing.</t>
        </r>
      </text>
    </comment>
    <comment ref="G298" authorId="0" shapeId="0" xr:uid="{00000000-0006-0000-0A00-00006D030000}">
      <text>
        <r>
          <rPr>
            <sz val="11"/>
            <color theme="1"/>
            <rFont val="Calibri"/>
            <family val="2"/>
            <scheme val="minor"/>
          </rPr>
          <t>Source: User-editable planning assumption, 2026-10-19; not stated in YAML. Validate with workload sizing.</t>
        </r>
      </text>
    </comment>
    <comment ref="H298" authorId="0" shapeId="0" xr:uid="{00000000-0006-0000-0A00-00006E030000}">
      <text>
        <r>
          <rPr>
            <sz val="11"/>
            <color theme="1"/>
            <rFont val="Calibri"/>
            <family val="2"/>
            <scheme val="minor"/>
          </rPr>
          <t>Source: User-editable planning assumption, 2026-10-19; not stated in YAML. Validate with workload sizing.</t>
        </r>
      </text>
    </comment>
    <comment ref="I298" authorId="0" shapeId="0" xr:uid="{00000000-0006-0000-0A00-00006F030000}">
      <text>
        <r>
          <rPr>
            <sz val="11"/>
            <color theme="1"/>
            <rFont val="Calibri"/>
            <family val="2"/>
            <scheme val="minor"/>
          </rPr>
          <t>Source: User-editable planning assumption, 2026-10-19; not stated in YAML. Validate with workload sizing.</t>
        </r>
      </text>
    </comment>
    <comment ref="G299" authorId="0" shapeId="0" xr:uid="{00000000-0006-0000-0A00-000070030000}">
      <text>
        <r>
          <rPr>
            <sz val="11"/>
            <color theme="1"/>
            <rFont val="Calibri"/>
            <family val="2"/>
            <scheme val="minor"/>
          </rPr>
          <t>Source: User-editable planning assumption, 2026-10-19; not stated in YAML. Validate with workload sizing.</t>
        </r>
      </text>
    </comment>
    <comment ref="H299" authorId="0" shapeId="0" xr:uid="{00000000-0006-0000-0A00-000071030000}">
      <text>
        <r>
          <rPr>
            <sz val="11"/>
            <color theme="1"/>
            <rFont val="Calibri"/>
            <family val="2"/>
            <scheme val="minor"/>
          </rPr>
          <t>Source: User-editable planning assumption, 2026-10-19; not stated in YAML. Validate with workload sizing.</t>
        </r>
      </text>
    </comment>
    <comment ref="I299" authorId="0" shapeId="0" xr:uid="{00000000-0006-0000-0A00-000072030000}">
      <text>
        <r>
          <rPr>
            <sz val="11"/>
            <color theme="1"/>
            <rFont val="Calibri"/>
            <family val="2"/>
            <scheme val="minor"/>
          </rPr>
          <t>Source: User-editable planning assumption, 2026-10-19; not stated in YAML. Validate with workload sizing.</t>
        </r>
      </text>
    </comment>
    <comment ref="G300" authorId="0" shapeId="0" xr:uid="{00000000-0006-0000-0A00-000073030000}">
      <text>
        <r>
          <rPr>
            <sz val="11"/>
            <color theme="1"/>
            <rFont val="Calibri"/>
            <family val="2"/>
            <scheme val="minor"/>
          </rPr>
          <t>Source: User-editable planning assumption, 2026-10-19; not stated in YAML. Validate with workload sizing.</t>
        </r>
      </text>
    </comment>
    <comment ref="H300" authorId="0" shapeId="0" xr:uid="{00000000-0006-0000-0A00-000074030000}">
      <text>
        <r>
          <rPr>
            <sz val="11"/>
            <color theme="1"/>
            <rFont val="Calibri"/>
            <family val="2"/>
            <scheme val="minor"/>
          </rPr>
          <t>Source: User-editable planning assumption, 2026-10-19; not stated in YAML. Validate with workload sizing.</t>
        </r>
      </text>
    </comment>
    <comment ref="I300" authorId="0" shapeId="0" xr:uid="{00000000-0006-0000-0A00-000075030000}">
      <text>
        <r>
          <rPr>
            <sz val="11"/>
            <color theme="1"/>
            <rFont val="Calibri"/>
            <family val="2"/>
            <scheme val="minor"/>
          </rPr>
          <t>Source: User-editable planning assumption, 2026-10-19; not stated in YAML. Validate with workload sizing.</t>
        </r>
      </text>
    </comment>
    <comment ref="G301" authorId="0" shapeId="0" xr:uid="{00000000-0006-0000-0A00-000076030000}">
      <text>
        <r>
          <rPr>
            <sz val="11"/>
            <color theme="1"/>
            <rFont val="Calibri"/>
            <family val="2"/>
            <scheme val="minor"/>
          </rPr>
          <t>Source: User-editable planning assumption, 2026-10-19; not stated in YAML. Validate with workload sizing.</t>
        </r>
      </text>
    </comment>
    <comment ref="H301" authorId="0" shapeId="0" xr:uid="{00000000-0006-0000-0A00-000077030000}">
      <text>
        <r>
          <rPr>
            <sz val="11"/>
            <color theme="1"/>
            <rFont val="Calibri"/>
            <family val="2"/>
            <scheme val="minor"/>
          </rPr>
          <t>Source: User-editable planning assumption, 2026-10-19; not stated in YAML. Validate with workload sizing.</t>
        </r>
      </text>
    </comment>
    <comment ref="I301" authorId="0" shapeId="0" xr:uid="{00000000-0006-0000-0A00-000078030000}">
      <text>
        <r>
          <rPr>
            <sz val="11"/>
            <color theme="1"/>
            <rFont val="Calibri"/>
            <family val="2"/>
            <scheme val="minor"/>
          </rPr>
          <t>Source: User-editable planning assumption, 2026-10-19; not stated in YAML. Validate with workload sizing.</t>
        </r>
      </text>
    </comment>
    <comment ref="G302" authorId="0" shapeId="0" xr:uid="{00000000-0006-0000-0A00-000079030000}">
      <text>
        <r>
          <rPr>
            <sz val="11"/>
            <color theme="1"/>
            <rFont val="Calibri"/>
            <family val="2"/>
            <scheme val="minor"/>
          </rPr>
          <t>Source: User-editable planning assumption, 2026-10-19; not stated in YAML. Validate with workload sizing.</t>
        </r>
      </text>
    </comment>
    <comment ref="H302" authorId="0" shapeId="0" xr:uid="{00000000-0006-0000-0A00-00007A030000}">
      <text>
        <r>
          <rPr>
            <sz val="11"/>
            <color theme="1"/>
            <rFont val="Calibri"/>
            <family val="2"/>
            <scheme val="minor"/>
          </rPr>
          <t>Source: User-editable planning assumption, 2026-10-19; not stated in YAML. Validate with workload sizing.</t>
        </r>
      </text>
    </comment>
    <comment ref="I302" authorId="0" shapeId="0" xr:uid="{00000000-0006-0000-0A00-00007B030000}">
      <text>
        <r>
          <rPr>
            <sz val="11"/>
            <color theme="1"/>
            <rFont val="Calibri"/>
            <family val="2"/>
            <scheme val="minor"/>
          </rPr>
          <t>Source: User-editable planning assumption, 2026-10-19; not stated in YAML. Validate with workload sizing.</t>
        </r>
      </text>
    </comment>
    <comment ref="G303" authorId="0" shapeId="0" xr:uid="{00000000-0006-0000-0A00-00007C030000}">
      <text>
        <r>
          <rPr>
            <sz val="11"/>
            <color theme="1"/>
            <rFont val="Calibri"/>
            <family val="2"/>
            <scheme val="minor"/>
          </rPr>
          <t>Source: User-editable planning assumption, 2026-10-19; not stated in YAML. Validate with workload sizing.</t>
        </r>
      </text>
    </comment>
    <comment ref="H303" authorId="0" shapeId="0" xr:uid="{00000000-0006-0000-0A00-00007D030000}">
      <text>
        <r>
          <rPr>
            <sz val="11"/>
            <color theme="1"/>
            <rFont val="Calibri"/>
            <family val="2"/>
            <scheme val="minor"/>
          </rPr>
          <t>Source: User-editable planning assumption, 2026-10-19; not stated in YAML. Validate with workload sizing.</t>
        </r>
      </text>
    </comment>
    <comment ref="I303" authorId="0" shapeId="0" xr:uid="{00000000-0006-0000-0A00-00007E030000}">
      <text>
        <r>
          <rPr>
            <sz val="11"/>
            <color theme="1"/>
            <rFont val="Calibri"/>
            <family val="2"/>
            <scheme val="minor"/>
          </rPr>
          <t>Source: User-editable planning assumption, 2026-10-19; not stated in YAML. Validate with workload sizing.</t>
        </r>
      </text>
    </comment>
    <comment ref="G304" authorId="0" shapeId="0" xr:uid="{00000000-0006-0000-0A00-00007F030000}">
      <text>
        <r>
          <rPr>
            <sz val="11"/>
            <color theme="1"/>
            <rFont val="Calibri"/>
            <family val="2"/>
            <scheme val="minor"/>
          </rPr>
          <t>Source: User-editable planning assumption, 2026-10-19; not stated in YAML. Validate with workload sizing.</t>
        </r>
      </text>
    </comment>
    <comment ref="H304" authorId="0" shapeId="0" xr:uid="{00000000-0006-0000-0A00-000080030000}">
      <text>
        <r>
          <rPr>
            <sz val="11"/>
            <color theme="1"/>
            <rFont val="Calibri"/>
            <family val="2"/>
            <scheme val="minor"/>
          </rPr>
          <t>Source: User-editable planning assumption, 2026-10-19; not stated in YAML. Validate with workload sizing.</t>
        </r>
      </text>
    </comment>
    <comment ref="I304" authorId="0" shapeId="0" xr:uid="{00000000-0006-0000-0A00-000081030000}">
      <text>
        <r>
          <rPr>
            <sz val="11"/>
            <color theme="1"/>
            <rFont val="Calibri"/>
            <family val="2"/>
            <scheme val="minor"/>
          </rPr>
          <t>Source: User-editable planning assumption, 2026-10-19; not stated in YAML. Validate with workload sizing.</t>
        </r>
      </text>
    </comment>
    <comment ref="G305" authorId="0" shapeId="0" xr:uid="{00000000-0006-0000-0A00-000082030000}">
      <text>
        <r>
          <rPr>
            <sz val="11"/>
            <color theme="1"/>
            <rFont val="Calibri"/>
            <family val="2"/>
            <scheme val="minor"/>
          </rPr>
          <t>Source: User-editable planning assumption, 2026-10-19; not stated in YAML. Validate with workload sizing.</t>
        </r>
      </text>
    </comment>
    <comment ref="H305" authorId="0" shapeId="0" xr:uid="{00000000-0006-0000-0A00-000083030000}">
      <text>
        <r>
          <rPr>
            <sz val="11"/>
            <color theme="1"/>
            <rFont val="Calibri"/>
            <family val="2"/>
            <scheme val="minor"/>
          </rPr>
          <t>Source: User-editable planning assumption, 2026-10-19; not stated in YAML. Validate with workload sizing.</t>
        </r>
      </text>
    </comment>
    <comment ref="I305" authorId="0" shapeId="0" xr:uid="{00000000-0006-0000-0A00-000084030000}">
      <text>
        <r>
          <rPr>
            <sz val="11"/>
            <color theme="1"/>
            <rFont val="Calibri"/>
            <family val="2"/>
            <scheme val="minor"/>
          </rPr>
          <t>Source: User-editable planning assumption, 2026-10-19; not stated in YAML. Validate with workload sizing.</t>
        </r>
      </text>
    </comment>
    <comment ref="G306" authorId="0" shapeId="0" xr:uid="{00000000-0006-0000-0A00-000085030000}">
      <text>
        <r>
          <rPr>
            <sz val="11"/>
            <color theme="1"/>
            <rFont val="Calibri"/>
            <family val="2"/>
            <scheme val="minor"/>
          </rPr>
          <t>Source: User-editable planning assumption, 2026-10-19; not stated in YAML. Validate with workload sizing.</t>
        </r>
      </text>
    </comment>
    <comment ref="H306" authorId="0" shapeId="0" xr:uid="{00000000-0006-0000-0A00-000086030000}">
      <text>
        <r>
          <rPr>
            <sz val="11"/>
            <color theme="1"/>
            <rFont val="Calibri"/>
            <family val="2"/>
            <scheme val="minor"/>
          </rPr>
          <t>Source: User-editable planning assumption, 2026-10-19; not stated in YAML. Validate with workload sizing.</t>
        </r>
      </text>
    </comment>
    <comment ref="I306" authorId="0" shapeId="0" xr:uid="{00000000-0006-0000-0A00-000087030000}">
      <text>
        <r>
          <rPr>
            <sz val="11"/>
            <color theme="1"/>
            <rFont val="Calibri"/>
            <family val="2"/>
            <scheme val="minor"/>
          </rPr>
          <t>Source: User-editable planning assumption, 2026-10-19; not stated in YAML. Validate with workload sizing.</t>
        </r>
      </text>
    </comment>
    <comment ref="G307" authorId="0" shapeId="0" xr:uid="{00000000-0006-0000-0A00-000088030000}">
      <text>
        <r>
          <rPr>
            <sz val="11"/>
            <color theme="1"/>
            <rFont val="Calibri"/>
            <family val="2"/>
            <scheme val="minor"/>
          </rPr>
          <t>Source: User-editable planning assumption, 2026-10-19; not stated in YAML. Validate with workload sizing.</t>
        </r>
      </text>
    </comment>
    <comment ref="H307" authorId="0" shapeId="0" xr:uid="{00000000-0006-0000-0A00-000089030000}">
      <text>
        <r>
          <rPr>
            <sz val="11"/>
            <color theme="1"/>
            <rFont val="Calibri"/>
            <family val="2"/>
            <scheme val="minor"/>
          </rPr>
          <t>Source: User-editable planning assumption, 2026-10-19; not stated in YAML. Validate with workload sizing.</t>
        </r>
      </text>
    </comment>
    <comment ref="I307" authorId="0" shapeId="0" xr:uid="{00000000-0006-0000-0A00-00008A030000}">
      <text>
        <r>
          <rPr>
            <sz val="11"/>
            <color theme="1"/>
            <rFont val="Calibri"/>
            <family val="2"/>
            <scheme val="minor"/>
          </rPr>
          <t>Source: User-editable planning assumption, 2026-10-19; not stated in YAML. Validate with workload sizing.</t>
        </r>
      </text>
    </comment>
    <comment ref="G308" authorId="0" shapeId="0" xr:uid="{00000000-0006-0000-0A00-00008B030000}">
      <text>
        <r>
          <rPr>
            <sz val="11"/>
            <color theme="1"/>
            <rFont val="Calibri"/>
            <family val="2"/>
            <scheme val="minor"/>
          </rPr>
          <t>Source: User-editable planning assumption, 2026-10-19; not stated in YAML. Validate with workload sizing.</t>
        </r>
      </text>
    </comment>
    <comment ref="H308" authorId="0" shapeId="0" xr:uid="{00000000-0006-0000-0A00-00008C030000}">
      <text>
        <r>
          <rPr>
            <sz val="11"/>
            <color theme="1"/>
            <rFont val="Calibri"/>
            <family val="2"/>
            <scheme val="minor"/>
          </rPr>
          <t>Source: User-editable planning assumption, 2026-10-19; not stated in YAML. Validate with workload sizing.</t>
        </r>
      </text>
    </comment>
    <comment ref="I308" authorId="0" shapeId="0" xr:uid="{00000000-0006-0000-0A00-00008D030000}">
      <text>
        <r>
          <rPr>
            <sz val="11"/>
            <color theme="1"/>
            <rFont val="Calibri"/>
            <family val="2"/>
            <scheme val="minor"/>
          </rPr>
          <t>Source: User-editable planning assumption, 2026-10-19; not stated in YAML. Validate with workload sizing.</t>
        </r>
      </text>
    </comment>
    <comment ref="G309" authorId="0" shapeId="0" xr:uid="{00000000-0006-0000-0A00-00008E030000}">
      <text>
        <r>
          <rPr>
            <sz val="11"/>
            <color theme="1"/>
            <rFont val="Calibri"/>
            <family val="2"/>
            <scheme val="minor"/>
          </rPr>
          <t>Source: User-editable planning assumption, 2026-10-19; not stated in YAML. Validate with workload sizing.</t>
        </r>
      </text>
    </comment>
    <comment ref="H309" authorId="0" shapeId="0" xr:uid="{00000000-0006-0000-0A00-00008F030000}">
      <text>
        <r>
          <rPr>
            <sz val="11"/>
            <color theme="1"/>
            <rFont val="Calibri"/>
            <family val="2"/>
            <scheme val="minor"/>
          </rPr>
          <t>Source: User-editable planning assumption, 2026-10-19; not stated in YAML. Validate with workload sizing.</t>
        </r>
      </text>
    </comment>
    <comment ref="I309" authorId="0" shapeId="0" xr:uid="{00000000-0006-0000-0A00-000090030000}">
      <text>
        <r>
          <rPr>
            <sz val="11"/>
            <color theme="1"/>
            <rFont val="Calibri"/>
            <family val="2"/>
            <scheme val="minor"/>
          </rPr>
          <t>Source: User-editable planning assumption, 2026-10-19; not stated in YAML. Validate with workload sizing.</t>
        </r>
      </text>
    </comment>
    <comment ref="G310" authorId="0" shapeId="0" xr:uid="{00000000-0006-0000-0A00-000091030000}">
      <text>
        <r>
          <rPr>
            <sz val="11"/>
            <color theme="1"/>
            <rFont val="Calibri"/>
            <family val="2"/>
            <scheme val="minor"/>
          </rPr>
          <t>Source: User-editable planning assumption, 2026-10-19; not stated in YAML. Validate with workload sizing.</t>
        </r>
      </text>
    </comment>
    <comment ref="H310" authorId="0" shapeId="0" xr:uid="{00000000-0006-0000-0A00-000092030000}">
      <text>
        <r>
          <rPr>
            <sz val="11"/>
            <color theme="1"/>
            <rFont val="Calibri"/>
            <family val="2"/>
            <scheme val="minor"/>
          </rPr>
          <t>Source: User-editable planning assumption, 2026-10-19; not stated in YAML. Validate with workload sizing.</t>
        </r>
      </text>
    </comment>
    <comment ref="I310" authorId="0" shapeId="0" xr:uid="{00000000-0006-0000-0A00-000093030000}">
      <text>
        <r>
          <rPr>
            <sz val="11"/>
            <color theme="1"/>
            <rFont val="Calibri"/>
            <family val="2"/>
            <scheme val="minor"/>
          </rPr>
          <t>Source: User-editable planning assumption, 2026-10-19; not stated in YAML. Validate with workload sizing.</t>
        </r>
      </text>
    </comment>
    <comment ref="G311" authorId="0" shapeId="0" xr:uid="{00000000-0006-0000-0A00-000094030000}">
      <text>
        <r>
          <rPr>
            <sz val="11"/>
            <color theme="1"/>
            <rFont val="Calibri"/>
            <family val="2"/>
            <scheme val="minor"/>
          </rPr>
          <t>Source: User-editable planning assumption, 2026-10-19; not stated in YAML. Validate with workload sizing.</t>
        </r>
      </text>
    </comment>
    <comment ref="H311" authorId="0" shapeId="0" xr:uid="{00000000-0006-0000-0A00-000095030000}">
      <text>
        <r>
          <rPr>
            <sz val="11"/>
            <color theme="1"/>
            <rFont val="Calibri"/>
            <family val="2"/>
            <scheme val="minor"/>
          </rPr>
          <t>Source: User-editable planning assumption, 2026-10-19; not stated in YAML. Validate with workload sizing.</t>
        </r>
      </text>
    </comment>
    <comment ref="I311" authorId="0" shapeId="0" xr:uid="{00000000-0006-0000-0A00-000096030000}">
      <text>
        <r>
          <rPr>
            <sz val="11"/>
            <color theme="1"/>
            <rFont val="Calibri"/>
            <family val="2"/>
            <scheme val="minor"/>
          </rPr>
          <t>Source: User-editable planning assumption, 2026-10-19; not stated in YAML. Validate with workload sizing.</t>
        </r>
      </text>
    </comment>
    <comment ref="G312" authorId="0" shapeId="0" xr:uid="{00000000-0006-0000-0A00-000097030000}">
      <text>
        <r>
          <rPr>
            <sz val="11"/>
            <color theme="1"/>
            <rFont val="Calibri"/>
            <family val="2"/>
            <scheme val="minor"/>
          </rPr>
          <t>Source: User-editable planning assumption, 2026-10-19; not stated in YAML. Validate with workload sizing.</t>
        </r>
      </text>
    </comment>
    <comment ref="H312" authorId="0" shapeId="0" xr:uid="{00000000-0006-0000-0A00-000098030000}">
      <text>
        <r>
          <rPr>
            <sz val="11"/>
            <color theme="1"/>
            <rFont val="Calibri"/>
            <family val="2"/>
            <scheme val="minor"/>
          </rPr>
          <t>Source: User-editable planning assumption, 2026-10-19; not stated in YAML. Validate with workload sizing.</t>
        </r>
      </text>
    </comment>
    <comment ref="I312" authorId="0" shapeId="0" xr:uid="{00000000-0006-0000-0A00-000099030000}">
      <text>
        <r>
          <rPr>
            <sz val="11"/>
            <color theme="1"/>
            <rFont val="Calibri"/>
            <family val="2"/>
            <scheme val="minor"/>
          </rPr>
          <t>Source: User-editable planning assumption, 2026-10-19; not stated in YAML. Validate with workload sizing.</t>
        </r>
      </text>
    </comment>
    <comment ref="G313" authorId="0" shapeId="0" xr:uid="{00000000-0006-0000-0A00-00009A030000}">
      <text>
        <r>
          <rPr>
            <sz val="11"/>
            <color theme="1"/>
            <rFont val="Calibri"/>
            <family val="2"/>
            <scheme val="minor"/>
          </rPr>
          <t>Source: User-editable planning assumption, 2026-10-19; not stated in YAML. Validate with workload sizing.</t>
        </r>
      </text>
    </comment>
    <comment ref="H313" authorId="0" shapeId="0" xr:uid="{00000000-0006-0000-0A00-00009B030000}">
      <text>
        <r>
          <rPr>
            <sz val="11"/>
            <color theme="1"/>
            <rFont val="Calibri"/>
            <family val="2"/>
            <scheme val="minor"/>
          </rPr>
          <t>Source: User-editable planning assumption, 2026-10-19; not stated in YAML. Validate with workload sizing.</t>
        </r>
      </text>
    </comment>
    <comment ref="I313" authorId="0" shapeId="0" xr:uid="{00000000-0006-0000-0A00-00009C030000}">
      <text>
        <r>
          <rPr>
            <sz val="11"/>
            <color theme="1"/>
            <rFont val="Calibri"/>
            <family val="2"/>
            <scheme val="minor"/>
          </rPr>
          <t>Source: User-editable planning assumption, 2026-10-19; not stated in YAML. Validate with workload sizing.</t>
        </r>
      </text>
    </comment>
    <comment ref="G314" authorId="0" shapeId="0" xr:uid="{00000000-0006-0000-0A00-00009D030000}">
      <text>
        <r>
          <rPr>
            <sz val="11"/>
            <color theme="1"/>
            <rFont val="Calibri"/>
            <family val="2"/>
            <scheme val="minor"/>
          </rPr>
          <t>Source: User-editable planning assumption, 2026-10-19; not stated in YAML. Validate with workload sizing.</t>
        </r>
      </text>
    </comment>
    <comment ref="H314" authorId="0" shapeId="0" xr:uid="{00000000-0006-0000-0A00-00009E030000}">
      <text>
        <r>
          <rPr>
            <sz val="11"/>
            <color theme="1"/>
            <rFont val="Calibri"/>
            <family val="2"/>
            <scheme val="minor"/>
          </rPr>
          <t>Source: User-editable planning assumption, 2026-10-19; not stated in YAML. Validate with workload sizing.</t>
        </r>
      </text>
    </comment>
    <comment ref="I314" authorId="0" shapeId="0" xr:uid="{00000000-0006-0000-0A00-00009F030000}">
      <text>
        <r>
          <rPr>
            <sz val="11"/>
            <color theme="1"/>
            <rFont val="Calibri"/>
            <family val="2"/>
            <scheme val="minor"/>
          </rPr>
          <t>Source: User-editable planning assumption, 2026-10-19; not stated in YAML. Validate with workload sizing.</t>
        </r>
      </text>
    </comment>
    <comment ref="G315" authorId="0" shapeId="0" xr:uid="{00000000-0006-0000-0A00-0000A0030000}">
      <text>
        <r>
          <rPr>
            <sz val="11"/>
            <color theme="1"/>
            <rFont val="Calibri"/>
            <family val="2"/>
            <scheme val="minor"/>
          </rPr>
          <t>Source: User-editable planning assumption, 2026-10-19; not stated in YAML. Validate with workload sizing.</t>
        </r>
      </text>
    </comment>
    <comment ref="H315" authorId="0" shapeId="0" xr:uid="{00000000-0006-0000-0A00-0000A1030000}">
      <text>
        <r>
          <rPr>
            <sz val="11"/>
            <color theme="1"/>
            <rFont val="Calibri"/>
            <family val="2"/>
            <scheme val="minor"/>
          </rPr>
          <t>Source: User-editable planning assumption, 2026-10-19; not stated in YAML. Validate with workload sizing.</t>
        </r>
      </text>
    </comment>
    <comment ref="I315" authorId="0" shapeId="0" xr:uid="{00000000-0006-0000-0A00-0000A2030000}">
      <text>
        <r>
          <rPr>
            <sz val="11"/>
            <color theme="1"/>
            <rFont val="Calibri"/>
            <family val="2"/>
            <scheme val="minor"/>
          </rPr>
          <t>Source: User-editable planning assumption, 2026-10-19; not stated in YAML. Validate with workload sizing.</t>
        </r>
      </text>
    </comment>
    <comment ref="G316" authorId="0" shapeId="0" xr:uid="{00000000-0006-0000-0A00-0000A3030000}">
      <text>
        <r>
          <rPr>
            <sz val="11"/>
            <color theme="1"/>
            <rFont val="Calibri"/>
            <family val="2"/>
            <scheme val="minor"/>
          </rPr>
          <t>Source: User-editable planning assumption, 2026-10-19; not stated in YAML. Validate with workload sizing.</t>
        </r>
      </text>
    </comment>
    <comment ref="H316" authorId="0" shapeId="0" xr:uid="{00000000-0006-0000-0A00-0000A4030000}">
      <text>
        <r>
          <rPr>
            <sz val="11"/>
            <color theme="1"/>
            <rFont val="Calibri"/>
            <family val="2"/>
            <scheme val="minor"/>
          </rPr>
          <t>Source: User-editable planning assumption, 2026-10-19; not stated in YAML. Validate with workload sizing.</t>
        </r>
      </text>
    </comment>
    <comment ref="I316" authorId="0" shapeId="0" xr:uid="{00000000-0006-0000-0A00-0000A5030000}">
      <text>
        <r>
          <rPr>
            <sz val="11"/>
            <color theme="1"/>
            <rFont val="Calibri"/>
            <family val="2"/>
            <scheme val="minor"/>
          </rPr>
          <t>Source: User-editable planning assumption, 2026-10-19; not stated in YAML. Validate with workload sizing.</t>
        </r>
      </text>
    </comment>
    <comment ref="G317" authorId="0" shapeId="0" xr:uid="{00000000-0006-0000-0A00-0000A6030000}">
      <text>
        <r>
          <rPr>
            <sz val="11"/>
            <color theme="1"/>
            <rFont val="Calibri"/>
            <family val="2"/>
            <scheme val="minor"/>
          </rPr>
          <t>Source: User-editable planning assumption, 2026-10-19; not stated in YAML. Validate with workload sizing.</t>
        </r>
      </text>
    </comment>
    <comment ref="H317" authorId="0" shapeId="0" xr:uid="{00000000-0006-0000-0A00-0000A7030000}">
      <text>
        <r>
          <rPr>
            <sz val="11"/>
            <color theme="1"/>
            <rFont val="Calibri"/>
            <family val="2"/>
            <scheme val="minor"/>
          </rPr>
          <t>Source: User-editable planning assumption, 2026-10-19; not stated in YAML. Validate with workload sizing.</t>
        </r>
      </text>
    </comment>
    <comment ref="I317" authorId="0" shapeId="0" xr:uid="{00000000-0006-0000-0A00-0000A8030000}">
      <text>
        <r>
          <rPr>
            <sz val="11"/>
            <color theme="1"/>
            <rFont val="Calibri"/>
            <family val="2"/>
            <scheme val="minor"/>
          </rPr>
          <t>Source: User-editable planning assumption, 2026-10-19; not stated in YAML. Validate with workload sizing.</t>
        </r>
      </text>
    </comment>
    <comment ref="G318" authorId="0" shapeId="0" xr:uid="{00000000-0006-0000-0A00-0000A9030000}">
      <text>
        <r>
          <rPr>
            <sz val="11"/>
            <color theme="1"/>
            <rFont val="Calibri"/>
            <family val="2"/>
            <scheme val="minor"/>
          </rPr>
          <t>Source: User-editable planning assumption, 2026-10-19; not stated in YAML. Validate with workload sizing.</t>
        </r>
      </text>
    </comment>
    <comment ref="H318" authorId="0" shapeId="0" xr:uid="{00000000-0006-0000-0A00-0000AA030000}">
      <text>
        <r>
          <rPr>
            <sz val="11"/>
            <color theme="1"/>
            <rFont val="Calibri"/>
            <family val="2"/>
            <scheme val="minor"/>
          </rPr>
          <t>Source: User-editable planning assumption, 2026-10-19; not stated in YAML. Validate with workload sizing.</t>
        </r>
      </text>
    </comment>
    <comment ref="I318" authorId="0" shapeId="0" xr:uid="{00000000-0006-0000-0A00-0000AB030000}">
      <text>
        <r>
          <rPr>
            <sz val="11"/>
            <color theme="1"/>
            <rFont val="Calibri"/>
            <family val="2"/>
            <scheme val="minor"/>
          </rPr>
          <t>Source: User-editable planning assumption, 2026-10-19; not stated in YAML. Validate with workload sizing.</t>
        </r>
      </text>
    </comment>
    <comment ref="G319" authorId="0" shapeId="0" xr:uid="{00000000-0006-0000-0A00-0000AC030000}">
      <text>
        <r>
          <rPr>
            <sz val="11"/>
            <color theme="1"/>
            <rFont val="Calibri"/>
            <family val="2"/>
            <scheme val="minor"/>
          </rPr>
          <t>Source: User-editable planning assumption, 2026-10-19; not stated in YAML. Validate with workload sizing.</t>
        </r>
      </text>
    </comment>
    <comment ref="H319" authorId="0" shapeId="0" xr:uid="{00000000-0006-0000-0A00-0000AD030000}">
      <text>
        <r>
          <rPr>
            <sz val="11"/>
            <color theme="1"/>
            <rFont val="Calibri"/>
            <family val="2"/>
            <scheme val="minor"/>
          </rPr>
          <t>Source: User-editable planning assumption, 2026-10-19; not stated in YAML. Validate with workload sizing.</t>
        </r>
      </text>
    </comment>
    <comment ref="I319" authorId="0" shapeId="0" xr:uid="{00000000-0006-0000-0A00-0000AE030000}">
      <text>
        <r>
          <rPr>
            <sz val="11"/>
            <color theme="1"/>
            <rFont val="Calibri"/>
            <family val="2"/>
            <scheme val="minor"/>
          </rPr>
          <t>Source: User-editable planning assumption, 2026-10-19; not stated in YAML. Validate with workload sizing.</t>
        </r>
      </text>
    </comment>
    <comment ref="G320" authorId="0" shapeId="0" xr:uid="{00000000-0006-0000-0A00-0000AF030000}">
      <text>
        <r>
          <rPr>
            <sz val="11"/>
            <color theme="1"/>
            <rFont val="Calibri"/>
            <family val="2"/>
            <scheme val="minor"/>
          </rPr>
          <t>Source: User-editable planning assumption, 2026-10-19; not stated in YAML. Validate with workload sizing.</t>
        </r>
      </text>
    </comment>
    <comment ref="H320" authorId="0" shapeId="0" xr:uid="{00000000-0006-0000-0A00-0000B0030000}">
      <text>
        <r>
          <rPr>
            <sz val="11"/>
            <color theme="1"/>
            <rFont val="Calibri"/>
            <family val="2"/>
            <scheme val="minor"/>
          </rPr>
          <t>Source: User-editable planning assumption, 2026-10-19; not stated in YAML. Validate with workload sizing.</t>
        </r>
      </text>
    </comment>
    <comment ref="I320" authorId="0" shapeId="0" xr:uid="{00000000-0006-0000-0A00-0000B1030000}">
      <text>
        <r>
          <rPr>
            <sz val="11"/>
            <color theme="1"/>
            <rFont val="Calibri"/>
            <family val="2"/>
            <scheme val="minor"/>
          </rPr>
          <t>Source: User-editable planning assumption, 2026-10-19; not stated in YAML. Validate with workload sizing.</t>
        </r>
      </text>
    </comment>
    <comment ref="G321" authorId="0" shapeId="0" xr:uid="{00000000-0006-0000-0A00-0000B2030000}">
      <text>
        <r>
          <rPr>
            <sz val="11"/>
            <color theme="1"/>
            <rFont val="Calibri"/>
            <family val="2"/>
            <scheme val="minor"/>
          </rPr>
          <t>Source: User-editable planning assumption, 2026-10-19; not stated in YAML. Validate with workload sizing.</t>
        </r>
      </text>
    </comment>
    <comment ref="H321" authorId="0" shapeId="0" xr:uid="{00000000-0006-0000-0A00-0000B3030000}">
      <text>
        <r>
          <rPr>
            <sz val="11"/>
            <color theme="1"/>
            <rFont val="Calibri"/>
            <family val="2"/>
            <scheme val="minor"/>
          </rPr>
          <t>Source: User-editable planning assumption, 2026-10-19; not stated in YAML. Validate with workload sizing.</t>
        </r>
      </text>
    </comment>
    <comment ref="I321" authorId="0" shapeId="0" xr:uid="{00000000-0006-0000-0A00-0000B4030000}">
      <text>
        <r>
          <rPr>
            <sz val="11"/>
            <color theme="1"/>
            <rFont val="Calibri"/>
            <family val="2"/>
            <scheme val="minor"/>
          </rPr>
          <t>Source: User-editable planning assumption, 2026-10-19; not stated in YAML. Validate with workload sizing.</t>
        </r>
      </text>
    </comment>
    <comment ref="G322" authorId="0" shapeId="0" xr:uid="{00000000-0006-0000-0A00-0000B5030000}">
      <text>
        <r>
          <rPr>
            <sz val="11"/>
            <color theme="1"/>
            <rFont val="Calibri"/>
            <family val="2"/>
            <scheme val="minor"/>
          </rPr>
          <t>Source: User-editable planning assumption, 2026-10-19; not stated in YAML. Validate with workload sizing.</t>
        </r>
      </text>
    </comment>
    <comment ref="H322" authorId="0" shapeId="0" xr:uid="{00000000-0006-0000-0A00-0000B6030000}">
      <text>
        <r>
          <rPr>
            <sz val="11"/>
            <color theme="1"/>
            <rFont val="Calibri"/>
            <family val="2"/>
            <scheme val="minor"/>
          </rPr>
          <t>Source: User-editable planning assumption, 2026-10-19; not stated in YAML. Validate with workload sizing.</t>
        </r>
      </text>
    </comment>
    <comment ref="I322" authorId="0" shapeId="0" xr:uid="{00000000-0006-0000-0A00-0000B7030000}">
      <text>
        <r>
          <rPr>
            <sz val="11"/>
            <color theme="1"/>
            <rFont val="Calibri"/>
            <family val="2"/>
            <scheme val="minor"/>
          </rPr>
          <t>Source: User-editable planning assumption, 2026-10-19; not stated in YAML. Validate with workload sizing.</t>
        </r>
      </text>
    </comment>
    <comment ref="G323" authorId="0" shapeId="0" xr:uid="{00000000-0006-0000-0A00-0000B8030000}">
      <text>
        <r>
          <rPr>
            <sz val="11"/>
            <color theme="1"/>
            <rFont val="Calibri"/>
            <family val="2"/>
            <scheme val="minor"/>
          </rPr>
          <t>Source: User-editable planning assumption, 2026-10-19; not stated in YAML. Validate with workload sizing.</t>
        </r>
      </text>
    </comment>
    <comment ref="H323" authorId="0" shapeId="0" xr:uid="{00000000-0006-0000-0A00-0000B9030000}">
      <text>
        <r>
          <rPr>
            <sz val="11"/>
            <color theme="1"/>
            <rFont val="Calibri"/>
            <family val="2"/>
            <scheme val="minor"/>
          </rPr>
          <t>Source: User-editable planning assumption, 2026-10-19; not stated in YAML. Validate with workload sizing.</t>
        </r>
      </text>
    </comment>
    <comment ref="I323" authorId="0" shapeId="0" xr:uid="{00000000-0006-0000-0A00-0000BA030000}">
      <text>
        <r>
          <rPr>
            <sz val="11"/>
            <color theme="1"/>
            <rFont val="Calibri"/>
            <family val="2"/>
            <scheme val="minor"/>
          </rPr>
          <t>Source: User-editable planning assumption, 2026-10-19; not stated in YAML. Validate with workload sizing.</t>
        </r>
      </text>
    </comment>
    <comment ref="G324" authorId="0" shapeId="0" xr:uid="{00000000-0006-0000-0A00-0000BB030000}">
      <text>
        <r>
          <rPr>
            <sz val="11"/>
            <color theme="1"/>
            <rFont val="Calibri"/>
            <family val="2"/>
            <scheme val="minor"/>
          </rPr>
          <t>Source: User-editable planning assumption, 2026-10-19; not stated in YAML. Validate with workload sizing.</t>
        </r>
      </text>
    </comment>
    <comment ref="H324" authorId="0" shapeId="0" xr:uid="{00000000-0006-0000-0A00-0000BC030000}">
      <text>
        <r>
          <rPr>
            <sz val="11"/>
            <color theme="1"/>
            <rFont val="Calibri"/>
            <family val="2"/>
            <scheme val="minor"/>
          </rPr>
          <t>Source: User-editable planning assumption, 2026-10-19; not stated in YAML. Validate with workload sizing.</t>
        </r>
      </text>
    </comment>
    <comment ref="I324" authorId="0" shapeId="0" xr:uid="{00000000-0006-0000-0A00-0000BD030000}">
      <text>
        <r>
          <rPr>
            <sz val="11"/>
            <color theme="1"/>
            <rFont val="Calibri"/>
            <family val="2"/>
            <scheme val="minor"/>
          </rPr>
          <t>Source: User-editable planning assumption, 2026-10-19; not stated in YAML. Validate with workload sizing.</t>
        </r>
      </text>
    </comment>
    <comment ref="G325" authorId="0" shapeId="0" xr:uid="{00000000-0006-0000-0A00-0000BE030000}">
      <text>
        <r>
          <rPr>
            <sz val="11"/>
            <color theme="1"/>
            <rFont val="Calibri"/>
            <family val="2"/>
            <scheme val="minor"/>
          </rPr>
          <t>Source: User-editable planning assumption, 2026-10-19; not stated in YAML. Validate with workload sizing.</t>
        </r>
      </text>
    </comment>
    <comment ref="H325" authorId="0" shapeId="0" xr:uid="{00000000-0006-0000-0A00-0000BF030000}">
      <text>
        <r>
          <rPr>
            <sz val="11"/>
            <color theme="1"/>
            <rFont val="Calibri"/>
            <family val="2"/>
            <scheme val="minor"/>
          </rPr>
          <t>Source: User-editable planning assumption, 2026-10-19; not stated in YAML. Validate with workload sizing.</t>
        </r>
      </text>
    </comment>
    <comment ref="I325" authorId="0" shapeId="0" xr:uid="{00000000-0006-0000-0A00-0000C0030000}">
      <text>
        <r>
          <rPr>
            <sz val="11"/>
            <color theme="1"/>
            <rFont val="Calibri"/>
            <family val="2"/>
            <scheme val="minor"/>
          </rPr>
          <t>Source: User-editable planning assumption, 2026-10-19; not stated in YAML. Validate with workload sizing.</t>
        </r>
      </text>
    </comment>
    <comment ref="G326" authorId="0" shapeId="0" xr:uid="{00000000-0006-0000-0A00-0000C1030000}">
      <text>
        <r>
          <rPr>
            <sz val="11"/>
            <color theme="1"/>
            <rFont val="Calibri"/>
            <family val="2"/>
            <scheme val="minor"/>
          </rPr>
          <t>Source: User-editable planning assumption, 2026-10-19; not stated in YAML. Validate with workload sizing.</t>
        </r>
      </text>
    </comment>
    <comment ref="H326" authorId="0" shapeId="0" xr:uid="{00000000-0006-0000-0A00-0000C2030000}">
      <text>
        <r>
          <rPr>
            <sz val="11"/>
            <color theme="1"/>
            <rFont val="Calibri"/>
            <family val="2"/>
            <scheme val="minor"/>
          </rPr>
          <t>Source: User-editable planning assumption, 2026-10-19; not stated in YAML. Validate with workload sizing.</t>
        </r>
      </text>
    </comment>
    <comment ref="I326" authorId="0" shapeId="0" xr:uid="{00000000-0006-0000-0A00-0000C3030000}">
      <text>
        <r>
          <rPr>
            <sz val="11"/>
            <color theme="1"/>
            <rFont val="Calibri"/>
            <family val="2"/>
            <scheme val="minor"/>
          </rPr>
          <t>Source: User-editable planning assumption, 2026-10-19; not stated in YAML. Validate with workload sizing.</t>
        </r>
      </text>
    </comment>
    <comment ref="G327" authorId="0" shapeId="0" xr:uid="{00000000-0006-0000-0A00-0000C4030000}">
      <text>
        <r>
          <rPr>
            <sz val="11"/>
            <color theme="1"/>
            <rFont val="Calibri"/>
            <family val="2"/>
            <scheme val="minor"/>
          </rPr>
          <t>Source: User-editable planning assumption, 2026-10-19; not stated in YAML. Validate with workload sizing.</t>
        </r>
      </text>
    </comment>
    <comment ref="H327" authorId="0" shapeId="0" xr:uid="{00000000-0006-0000-0A00-0000C5030000}">
      <text>
        <r>
          <rPr>
            <sz val="11"/>
            <color theme="1"/>
            <rFont val="Calibri"/>
            <family val="2"/>
            <scheme val="minor"/>
          </rPr>
          <t>Source: User-editable planning assumption, 2026-10-19; not stated in YAML. Validate with workload sizing.</t>
        </r>
      </text>
    </comment>
    <comment ref="I327" authorId="0" shapeId="0" xr:uid="{00000000-0006-0000-0A00-0000C6030000}">
      <text>
        <r>
          <rPr>
            <sz val="11"/>
            <color theme="1"/>
            <rFont val="Calibri"/>
            <family val="2"/>
            <scheme val="minor"/>
          </rPr>
          <t>Source: User-editable planning assumption, 2026-10-19; not stated in YAML. Validate with workload sizing.</t>
        </r>
      </text>
    </comment>
    <comment ref="G328" authorId="0" shapeId="0" xr:uid="{00000000-0006-0000-0A00-0000C7030000}">
      <text>
        <r>
          <rPr>
            <sz val="11"/>
            <color theme="1"/>
            <rFont val="Calibri"/>
            <family val="2"/>
            <scheme val="minor"/>
          </rPr>
          <t>Source: User-editable planning assumption, 2026-10-19; not stated in YAML. Validate with workload sizing.</t>
        </r>
      </text>
    </comment>
    <comment ref="H328" authorId="0" shapeId="0" xr:uid="{00000000-0006-0000-0A00-0000C8030000}">
      <text>
        <r>
          <rPr>
            <sz val="11"/>
            <color theme="1"/>
            <rFont val="Calibri"/>
            <family val="2"/>
            <scheme val="minor"/>
          </rPr>
          <t>Source: User-editable planning assumption, 2026-10-19; not stated in YAML. Validate with workload sizing.</t>
        </r>
      </text>
    </comment>
    <comment ref="I328" authorId="0" shapeId="0" xr:uid="{00000000-0006-0000-0A00-0000C9030000}">
      <text>
        <r>
          <rPr>
            <sz val="11"/>
            <color theme="1"/>
            <rFont val="Calibri"/>
            <family val="2"/>
            <scheme val="minor"/>
          </rPr>
          <t>Source: User-editable planning assumption, 2026-10-19; not stated in YAML. Validate with workload sizing.</t>
        </r>
      </text>
    </comment>
    <comment ref="G329" authorId="0" shapeId="0" xr:uid="{00000000-0006-0000-0A00-0000CA030000}">
      <text>
        <r>
          <rPr>
            <sz val="11"/>
            <color theme="1"/>
            <rFont val="Calibri"/>
            <family val="2"/>
            <scheme val="minor"/>
          </rPr>
          <t>Source: User-editable planning assumption, 2026-10-19; not stated in YAML. Validate with workload sizing.</t>
        </r>
      </text>
    </comment>
    <comment ref="H329" authorId="0" shapeId="0" xr:uid="{00000000-0006-0000-0A00-0000CB030000}">
      <text>
        <r>
          <rPr>
            <sz val="11"/>
            <color theme="1"/>
            <rFont val="Calibri"/>
            <family val="2"/>
            <scheme val="minor"/>
          </rPr>
          <t>Source: User-editable planning assumption, 2026-10-19; not stated in YAML. Validate with workload sizing.</t>
        </r>
      </text>
    </comment>
    <comment ref="I329" authorId="0" shapeId="0" xr:uid="{00000000-0006-0000-0A00-0000CC030000}">
      <text>
        <r>
          <rPr>
            <sz val="11"/>
            <color theme="1"/>
            <rFont val="Calibri"/>
            <family val="2"/>
            <scheme val="minor"/>
          </rPr>
          <t>Source: User-editable planning assumption, 2026-10-19; not stated in YAML. Validate with workload sizing.</t>
        </r>
      </text>
    </comment>
    <comment ref="G330" authorId="0" shapeId="0" xr:uid="{00000000-0006-0000-0A00-0000CD030000}">
      <text>
        <r>
          <rPr>
            <sz val="11"/>
            <color theme="1"/>
            <rFont val="Calibri"/>
            <family val="2"/>
            <scheme val="minor"/>
          </rPr>
          <t>Source: User-editable planning assumption, 2026-10-19; not stated in YAML. Validate with workload sizing.</t>
        </r>
      </text>
    </comment>
    <comment ref="H330" authorId="0" shapeId="0" xr:uid="{00000000-0006-0000-0A00-0000CE030000}">
      <text>
        <r>
          <rPr>
            <sz val="11"/>
            <color theme="1"/>
            <rFont val="Calibri"/>
            <family val="2"/>
            <scheme val="minor"/>
          </rPr>
          <t>Source: User-editable planning assumption, 2026-10-19; not stated in YAML. Validate with workload sizing.</t>
        </r>
      </text>
    </comment>
    <comment ref="I330" authorId="0" shapeId="0" xr:uid="{00000000-0006-0000-0A00-0000CF030000}">
      <text>
        <r>
          <rPr>
            <sz val="11"/>
            <color theme="1"/>
            <rFont val="Calibri"/>
            <family val="2"/>
            <scheme val="minor"/>
          </rPr>
          <t>Source: User-editable planning assumption, 2026-10-19; not stated in YAML. Validate with workload sizing.</t>
        </r>
      </text>
    </comment>
    <comment ref="G331" authorId="0" shapeId="0" xr:uid="{00000000-0006-0000-0A00-0000D0030000}">
      <text>
        <r>
          <rPr>
            <sz val="11"/>
            <color theme="1"/>
            <rFont val="Calibri"/>
            <family val="2"/>
            <scheme val="minor"/>
          </rPr>
          <t>Source: User-editable planning assumption, 2026-10-19; not stated in YAML. Validate with workload sizing.</t>
        </r>
      </text>
    </comment>
    <comment ref="H331" authorId="0" shapeId="0" xr:uid="{00000000-0006-0000-0A00-0000D1030000}">
      <text>
        <r>
          <rPr>
            <sz val="11"/>
            <color theme="1"/>
            <rFont val="Calibri"/>
            <family val="2"/>
            <scheme val="minor"/>
          </rPr>
          <t>Source: User-editable planning assumption, 2026-10-19; not stated in YAML. Validate with workload sizing.</t>
        </r>
      </text>
    </comment>
    <comment ref="I331" authorId="0" shapeId="0" xr:uid="{00000000-0006-0000-0A00-0000D2030000}">
      <text>
        <r>
          <rPr>
            <sz val="11"/>
            <color theme="1"/>
            <rFont val="Calibri"/>
            <family val="2"/>
            <scheme val="minor"/>
          </rPr>
          <t>Source: User-editable planning assumption, 2026-10-19; not stated in YAML. Validate with workload sizing.</t>
        </r>
      </text>
    </comment>
    <comment ref="G332" authorId="0" shapeId="0" xr:uid="{00000000-0006-0000-0A00-0000D3030000}">
      <text>
        <r>
          <rPr>
            <sz val="11"/>
            <color theme="1"/>
            <rFont val="Calibri"/>
            <family val="2"/>
            <scheme val="minor"/>
          </rPr>
          <t>Source: User-editable planning assumption, 2026-10-19; not stated in YAML. Validate with workload sizing.</t>
        </r>
      </text>
    </comment>
    <comment ref="H332" authorId="0" shapeId="0" xr:uid="{00000000-0006-0000-0A00-0000D4030000}">
      <text>
        <r>
          <rPr>
            <sz val="11"/>
            <color theme="1"/>
            <rFont val="Calibri"/>
            <family val="2"/>
            <scheme val="minor"/>
          </rPr>
          <t>Source: User-editable planning assumption, 2026-10-19; not stated in YAML. Validate with workload sizing.</t>
        </r>
      </text>
    </comment>
    <comment ref="I332" authorId="0" shapeId="0" xr:uid="{00000000-0006-0000-0A00-0000D5030000}">
      <text>
        <r>
          <rPr>
            <sz val="11"/>
            <color theme="1"/>
            <rFont val="Calibri"/>
            <family val="2"/>
            <scheme val="minor"/>
          </rPr>
          <t>Source: User-editable planning assumption, 2026-10-19; not stated in YAML. Validate with workload sizing.</t>
        </r>
      </text>
    </comment>
    <comment ref="G333" authorId="0" shapeId="0" xr:uid="{00000000-0006-0000-0A00-0000D6030000}">
      <text>
        <r>
          <rPr>
            <sz val="11"/>
            <color theme="1"/>
            <rFont val="Calibri"/>
            <family val="2"/>
            <scheme val="minor"/>
          </rPr>
          <t>Source: User-editable planning assumption, 2026-10-19; not stated in YAML. Validate with workload sizing.</t>
        </r>
      </text>
    </comment>
    <comment ref="H333" authorId="0" shapeId="0" xr:uid="{00000000-0006-0000-0A00-0000D7030000}">
      <text>
        <r>
          <rPr>
            <sz val="11"/>
            <color theme="1"/>
            <rFont val="Calibri"/>
            <family val="2"/>
            <scheme val="minor"/>
          </rPr>
          <t>Source: User-editable planning assumption, 2026-10-19; not stated in YAML. Validate with workload sizing.</t>
        </r>
      </text>
    </comment>
    <comment ref="I333" authorId="0" shapeId="0" xr:uid="{00000000-0006-0000-0A00-0000D8030000}">
      <text>
        <r>
          <rPr>
            <sz val="11"/>
            <color theme="1"/>
            <rFont val="Calibri"/>
            <family val="2"/>
            <scheme val="minor"/>
          </rPr>
          <t>Source: User-editable planning assumption, 2026-10-19; not stated in YAML. Validate with workload sizing.</t>
        </r>
      </text>
    </comment>
    <comment ref="G334" authorId="0" shapeId="0" xr:uid="{00000000-0006-0000-0A00-0000D9030000}">
      <text>
        <r>
          <rPr>
            <sz val="11"/>
            <color theme="1"/>
            <rFont val="Calibri"/>
            <family val="2"/>
            <scheme val="minor"/>
          </rPr>
          <t>Source: User-editable planning assumption, 2026-10-19; not stated in YAML. Validate with workload sizing.</t>
        </r>
      </text>
    </comment>
    <comment ref="H334" authorId="0" shapeId="0" xr:uid="{00000000-0006-0000-0A00-0000DA030000}">
      <text>
        <r>
          <rPr>
            <sz val="11"/>
            <color theme="1"/>
            <rFont val="Calibri"/>
            <family val="2"/>
            <scheme val="minor"/>
          </rPr>
          <t>Source: User-editable planning assumption, 2026-10-19; not stated in YAML. Validate with workload sizing.</t>
        </r>
      </text>
    </comment>
    <comment ref="I334" authorId="0" shapeId="0" xr:uid="{00000000-0006-0000-0A00-0000DB030000}">
      <text>
        <r>
          <rPr>
            <sz val="11"/>
            <color theme="1"/>
            <rFont val="Calibri"/>
            <family val="2"/>
            <scheme val="minor"/>
          </rPr>
          <t>Source: User-editable planning assumption, 2026-10-19; not stated in YAML. Validate with workload sizing.</t>
        </r>
      </text>
    </comment>
    <comment ref="G335" authorId="0" shapeId="0" xr:uid="{00000000-0006-0000-0A00-0000DC030000}">
      <text>
        <r>
          <rPr>
            <sz val="11"/>
            <color theme="1"/>
            <rFont val="Calibri"/>
            <family val="2"/>
            <scheme val="minor"/>
          </rPr>
          <t>Source: User-editable planning assumption, 2026-10-19; not stated in YAML. Validate with workload sizing.</t>
        </r>
      </text>
    </comment>
    <comment ref="H335" authorId="0" shapeId="0" xr:uid="{00000000-0006-0000-0A00-0000DD030000}">
      <text>
        <r>
          <rPr>
            <sz val="11"/>
            <color theme="1"/>
            <rFont val="Calibri"/>
            <family val="2"/>
            <scheme val="minor"/>
          </rPr>
          <t>Source: User-editable planning assumption, 2026-10-19; not stated in YAML. Validate with workload sizing.</t>
        </r>
      </text>
    </comment>
    <comment ref="I335" authorId="0" shapeId="0" xr:uid="{00000000-0006-0000-0A00-0000DE030000}">
      <text>
        <r>
          <rPr>
            <sz val="11"/>
            <color theme="1"/>
            <rFont val="Calibri"/>
            <family val="2"/>
            <scheme val="minor"/>
          </rPr>
          <t>Source: User-editable planning assumption, 2026-10-19; not stated in YAML. Validate with workload sizing.</t>
        </r>
      </text>
    </comment>
    <comment ref="G336" authorId="0" shapeId="0" xr:uid="{00000000-0006-0000-0A00-0000DF030000}">
      <text>
        <r>
          <rPr>
            <sz val="11"/>
            <color theme="1"/>
            <rFont val="Calibri"/>
            <family val="2"/>
            <scheme val="minor"/>
          </rPr>
          <t>Source: User-editable planning assumption, 2026-10-19; not stated in YAML. Validate with workload sizing.</t>
        </r>
      </text>
    </comment>
    <comment ref="H336" authorId="0" shapeId="0" xr:uid="{00000000-0006-0000-0A00-0000E0030000}">
      <text>
        <r>
          <rPr>
            <sz val="11"/>
            <color theme="1"/>
            <rFont val="Calibri"/>
            <family val="2"/>
            <scheme val="minor"/>
          </rPr>
          <t>Source: User-editable planning assumption, 2026-10-19; not stated in YAML. Validate with workload sizing.</t>
        </r>
      </text>
    </comment>
    <comment ref="I336" authorId="0" shapeId="0" xr:uid="{00000000-0006-0000-0A00-0000E1030000}">
      <text>
        <r>
          <rPr>
            <sz val="11"/>
            <color theme="1"/>
            <rFont val="Calibri"/>
            <family val="2"/>
            <scheme val="minor"/>
          </rPr>
          <t>Source: User-editable planning assumption, 2026-10-19; not stated in YAML. Validate with workload sizing.</t>
        </r>
      </text>
    </comment>
    <comment ref="G337" authorId="0" shapeId="0" xr:uid="{00000000-0006-0000-0A00-0000E2030000}">
      <text>
        <r>
          <rPr>
            <sz val="11"/>
            <color theme="1"/>
            <rFont val="Calibri"/>
            <family val="2"/>
            <scheme val="minor"/>
          </rPr>
          <t>Source: User-editable planning assumption, 2026-10-19; not stated in YAML. Validate with workload sizing.</t>
        </r>
      </text>
    </comment>
    <comment ref="H337" authorId="0" shapeId="0" xr:uid="{00000000-0006-0000-0A00-0000E3030000}">
      <text>
        <r>
          <rPr>
            <sz val="11"/>
            <color theme="1"/>
            <rFont val="Calibri"/>
            <family val="2"/>
            <scheme val="minor"/>
          </rPr>
          <t>Source: User-editable planning assumption, 2026-10-19; not stated in YAML. Validate with workload sizing.</t>
        </r>
      </text>
    </comment>
    <comment ref="I337" authorId="0" shapeId="0" xr:uid="{00000000-0006-0000-0A00-0000E4030000}">
      <text>
        <r>
          <rPr>
            <sz val="11"/>
            <color theme="1"/>
            <rFont val="Calibri"/>
            <family val="2"/>
            <scheme val="minor"/>
          </rPr>
          <t>Source: User-editable planning assumption, 2026-10-19; not stated in YAML. Validate with workload sizing.</t>
        </r>
      </text>
    </comment>
    <comment ref="G338" authorId="0" shapeId="0" xr:uid="{00000000-0006-0000-0A00-0000E5030000}">
      <text>
        <r>
          <rPr>
            <sz val="11"/>
            <color theme="1"/>
            <rFont val="Calibri"/>
            <family val="2"/>
            <scheme val="minor"/>
          </rPr>
          <t>Source: User-editable planning assumption, 2026-10-19; not stated in YAML. Validate with workload sizing.</t>
        </r>
      </text>
    </comment>
    <comment ref="H338" authorId="0" shapeId="0" xr:uid="{00000000-0006-0000-0A00-0000E6030000}">
      <text>
        <r>
          <rPr>
            <sz val="11"/>
            <color theme="1"/>
            <rFont val="Calibri"/>
            <family val="2"/>
            <scheme val="minor"/>
          </rPr>
          <t>Source: User-editable planning assumption, 2026-10-19; not stated in YAML. Validate with workload sizing.</t>
        </r>
      </text>
    </comment>
    <comment ref="I338" authorId="0" shapeId="0" xr:uid="{00000000-0006-0000-0A00-0000E7030000}">
      <text>
        <r>
          <rPr>
            <sz val="11"/>
            <color theme="1"/>
            <rFont val="Calibri"/>
            <family val="2"/>
            <scheme val="minor"/>
          </rPr>
          <t>Source: User-editable planning assumption, 2026-10-19; not stated in YAML. Validate with workload sizing.</t>
        </r>
      </text>
    </comment>
    <comment ref="G339" authorId="0" shapeId="0" xr:uid="{00000000-0006-0000-0A00-0000E8030000}">
      <text>
        <r>
          <rPr>
            <sz val="11"/>
            <color theme="1"/>
            <rFont val="Calibri"/>
            <family val="2"/>
            <scheme val="minor"/>
          </rPr>
          <t>Source: User-editable planning assumption, 2026-10-19; not stated in YAML. Validate with workload sizing.</t>
        </r>
      </text>
    </comment>
    <comment ref="H339" authorId="0" shapeId="0" xr:uid="{00000000-0006-0000-0A00-0000E9030000}">
      <text>
        <r>
          <rPr>
            <sz val="11"/>
            <color theme="1"/>
            <rFont val="Calibri"/>
            <family val="2"/>
            <scheme val="minor"/>
          </rPr>
          <t>Source: User-editable planning assumption, 2026-10-19; not stated in YAML. Validate with workload sizing.</t>
        </r>
      </text>
    </comment>
    <comment ref="I339" authorId="0" shapeId="0" xr:uid="{00000000-0006-0000-0A00-0000EA030000}">
      <text>
        <r>
          <rPr>
            <sz val="11"/>
            <color theme="1"/>
            <rFont val="Calibri"/>
            <family val="2"/>
            <scheme val="minor"/>
          </rPr>
          <t>Source: User-editable planning assumption, 2026-10-19; not stated in YAML. Validate with workload sizing.</t>
        </r>
      </text>
    </comment>
    <comment ref="G340" authorId="0" shapeId="0" xr:uid="{00000000-0006-0000-0A00-0000EB030000}">
      <text>
        <r>
          <rPr>
            <sz val="11"/>
            <color theme="1"/>
            <rFont val="Calibri"/>
            <family val="2"/>
            <scheme val="minor"/>
          </rPr>
          <t>Source: User-editable planning assumption, 2026-10-19; not stated in YAML. Validate with workload sizing.</t>
        </r>
      </text>
    </comment>
    <comment ref="H340" authorId="0" shapeId="0" xr:uid="{00000000-0006-0000-0A00-0000EC030000}">
      <text>
        <r>
          <rPr>
            <sz val="11"/>
            <color theme="1"/>
            <rFont val="Calibri"/>
            <family val="2"/>
            <scheme val="minor"/>
          </rPr>
          <t>Source: User-editable planning assumption, 2026-10-19; not stated in YAML. Validate with workload sizing.</t>
        </r>
      </text>
    </comment>
    <comment ref="I340" authorId="0" shapeId="0" xr:uid="{00000000-0006-0000-0A00-0000ED030000}">
      <text>
        <r>
          <rPr>
            <sz val="11"/>
            <color theme="1"/>
            <rFont val="Calibri"/>
            <family val="2"/>
            <scheme val="minor"/>
          </rPr>
          <t>Source: User-editable planning assumption, 2026-10-19; not stated in YAML. Validate with workload sizing.</t>
        </r>
      </text>
    </comment>
    <comment ref="G341" authorId="0" shapeId="0" xr:uid="{00000000-0006-0000-0A00-0000EE030000}">
      <text>
        <r>
          <rPr>
            <sz val="11"/>
            <color theme="1"/>
            <rFont val="Calibri"/>
            <family val="2"/>
            <scheme val="minor"/>
          </rPr>
          <t>Source: User-editable planning assumption, 2026-10-19; not stated in YAML. Validate with workload sizing.</t>
        </r>
      </text>
    </comment>
    <comment ref="H341" authorId="0" shapeId="0" xr:uid="{00000000-0006-0000-0A00-0000EF030000}">
      <text>
        <r>
          <rPr>
            <sz val="11"/>
            <color theme="1"/>
            <rFont val="Calibri"/>
            <family val="2"/>
            <scheme val="minor"/>
          </rPr>
          <t>Source: User-editable planning assumption, 2026-10-19; not stated in YAML. Validate with workload sizing.</t>
        </r>
      </text>
    </comment>
    <comment ref="I341" authorId="0" shapeId="0" xr:uid="{00000000-0006-0000-0A00-0000F0030000}">
      <text>
        <r>
          <rPr>
            <sz val="11"/>
            <color theme="1"/>
            <rFont val="Calibri"/>
            <family val="2"/>
            <scheme val="minor"/>
          </rPr>
          <t>Source: User-editable planning assumption, 2026-10-19; not stated in YAML. Validate with workload sizing.</t>
        </r>
      </text>
    </comment>
    <comment ref="G342" authorId="0" shapeId="0" xr:uid="{00000000-0006-0000-0A00-0000F1030000}">
      <text>
        <r>
          <rPr>
            <sz val="11"/>
            <color theme="1"/>
            <rFont val="Calibri"/>
            <family val="2"/>
            <scheme val="minor"/>
          </rPr>
          <t>Source: User-editable planning assumption, 2026-10-19; not stated in YAML. Validate with workload sizing.</t>
        </r>
      </text>
    </comment>
    <comment ref="H342" authorId="0" shapeId="0" xr:uid="{00000000-0006-0000-0A00-0000F2030000}">
      <text>
        <r>
          <rPr>
            <sz val="11"/>
            <color theme="1"/>
            <rFont val="Calibri"/>
            <family val="2"/>
            <scheme val="minor"/>
          </rPr>
          <t>Source: User-editable planning assumption, 2026-10-19; not stated in YAML. Validate with workload sizing.</t>
        </r>
      </text>
    </comment>
    <comment ref="I342" authorId="0" shapeId="0" xr:uid="{00000000-0006-0000-0A00-0000F3030000}">
      <text>
        <r>
          <rPr>
            <sz val="11"/>
            <color theme="1"/>
            <rFont val="Calibri"/>
            <family val="2"/>
            <scheme val="minor"/>
          </rPr>
          <t>Source: User-editable planning assumption, 2026-10-19; not stated in YAML. Validate with workload sizing.</t>
        </r>
      </text>
    </comment>
    <comment ref="G343" authorId="0" shapeId="0" xr:uid="{00000000-0006-0000-0A00-0000F4030000}">
      <text>
        <r>
          <rPr>
            <sz val="11"/>
            <color theme="1"/>
            <rFont val="Calibri"/>
            <family val="2"/>
            <scheme val="minor"/>
          </rPr>
          <t>Source: User-editable planning assumption, 2026-10-19; not stated in YAML. Validate with workload sizing.</t>
        </r>
      </text>
    </comment>
    <comment ref="H343" authorId="0" shapeId="0" xr:uid="{00000000-0006-0000-0A00-0000F5030000}">
      <text>
        <r>
          <rPr>
            <sz val="11"/>
            <color theme="1"/>
            <rFont val="Calibri"/>
            <family val="2"/>
            <scheme val="minor"/>
          </rPr>
          <t>Source: User-editable planning assumption, 2026-10-19; not stated in YAML. Validate with workload sizing.</t>
        </r>
      </text>
    </comment>
    <comment ref="I343" authorId="0" shapeId="0" xr:uid="{00000000-0006-0000-0A00-0000F6030000}">
      <text>
        <r>
          <rPr>
            <sz val="11"/>
            <color theme="1"/>
            <rFont val="Calibri"/>
            <family val="2"/>
            <scheme val="minor"/>
          </rPr>
          <t>Source: User-editable planning assumption, 2026-10-19; not stated in YAML. Validate with workload sizing.</t>
        </r>
      </text>
    </comment>
    <comment ref="G344" authorId="0" shapeId="0" xr:uid="{00000000-0006-0000-0A00-0000F7030000}">
      <text>
        <r>
          <rPr>
            <sz val="11"/>
            <color theme="1"/>
            <rFont val="Calibri"/>
            <family val="2"/>
            <scheme val="minor"/>
          </rPr>
          <t>Source: User-editable planning assumption, 2026-10-19; not stated in YAML. Validate with workload sizing.</t>
        </r>
      </text>
    </comment>
    <comment ref="H344" authorId="0" shapeId="0" xr:uid="{00000000-0006-0000-0A00-0000F8030000}">
      <text>
        <r>
          <rPr>
            <sz val="11"/>
            <color theme="1"/>
            <rFont val="Calibri"/>
            <family val="2"/>
            <scheme val="minor"/>
          </rPr>
          <t>Source: User-editable planning assumption, 2026-10-19; not stated in YAML. Validate with workload sizing.</t>
        </r>
      </text>
    </comment>
    <comment ref="I344" authorId="0" shapeId="0" xr:uid="{00000000-0006-0000-0A00-0000F9030000}">
      <text>
        <r>
          <rPr>
            <sz val="11"/>
            <color theme="1"/>
            <rFont val="Calibri"/>
            <family val="2"/>
            <scheme val="minor"/>
          </rPr>
          <t>Source: User-editable planning assumption, 2026-10-19; not stated in YAML. Validate with workload sizing.</t>
        </r>
      </text>
    </comment>
    <comment ref="G345" authorId="0" shapeId="0" xr:uid="{00000000-0006-0000-0A00-0000FA030000}">
      <text>
        <r>
          <rPr>
            <sz val="11"/>
            <color theme="1"/>
            <rFont val="Calibri"/>
            <family val="2"/>
            <scheme val="minor"/>
          </rPr>
          <t>Source: User-editable planning assumption, 2026-10-19; not stated in YAML. Validate with workload sizing.</t>
        </r>
      </text>
    </comment>
    <comment ref="H345" authorId="0" shapeId="0" xr:uid="{00000000-0006-0000-0A00-0000FB030000}">
      <text>
        <r>
          <rPr>
            <sz val="11"/>
            <color theme="1"/>
            <rFont val="Calibri"/>
            <family val="2"/>
            <scheme val="minor"/>
          </rPr>
          <t>Source: User-editable planning assumption, 2026-10-19; not stated in YAML. Validate with workload sizing.</t>
        </r>
      </text>
    </comment>
    <comment ref="I345" authorId="0" shapeId="0" xr:uid="{00000000-0006-0000-0A00-0000FC030000}">
      <text>
        <r>
          <rPr>
            <sz val="11"/>
            <color theme="1"/>
            <rFont val="Calibri"/>
            <family val="2"/>
            <scheme val="minor"/>
          </rPr>
          <t>Source: User-editable planning assumption, 2026-10-19; not stated in YAML. Validate with workload sizing.</t>
        </r>
      </text>
    </comment>
    <comment ref="G346" authorId="0" shapeId="0" xr:uid="{00000000-0006-0000-0A00-0000FD030000}">
      <text>
        <r>
          <rPr>
            <sz val="11"/>
            <color theme="1"/>
            <rFont val="Calibri"/>
            <family val="2"/>
            <scheme val="minor"/>
          </rPr>
          <t>Source: User-editable planning assumption, 2026-10-19; not stated in YAML. Validate with workload sizing.</t>
        </r>
      </text>
    </comment>
    <comment ref="H346" authorId="0" shapeId="0" xr:uid="{00000000-0006-0000-0A00-0000FE030000}">
      <text>
        <r>
          <rPr>
            <sz val="11"/>
            <color theme="1"/>
            <rFont val="Calibri"/>
            <family val="2"/>
            <scheme val="minor"/>
          </rPr>
          <t>Source: User-editable planning assumption, 2026-10-19; not stated in YAML. Validate with workload sizing.</t>
        </r>
      </text>
    </comment>
    <comment ref="I346" authorId="0" shapeId="0" xr:uid="{00000000-0006-0000-0A00-0000FF030000}">
      <text>
        <r>
          <rPr>
            <sz val="11"/>
            <color theme="1"/>
            <rFont val="Calibri"/>
            <family val="2"/>
            <scheme val="minor"/>
          </rPr>
          <t>Source: User-editable planning assumption, 2026-10-19; not stated in YAML. Validate with workload sizing.</t>
        </r>
      </text>
    </comment>
    <comment ref="G347" authorId="0" shapeId="0" xr:uid="{00000000-0006-0000-0A00-000000040000}">
      <text>
        <r>
          <rPr>
            <sz val="11"/>
            <color theme="1"/>
            <rFont val="Calibri"/>
            <family val="2"/>
            <scheme val="minor"/>
          </rPr>
          <t>Source: User-editable planning assumption, 2026-10-19; not stated in YAML. Validate with workload sizing.</t>
        </r>
      </text>
    </comment>
    <comment ref="H347" authorId="0" shapeId="0" xr:uid="{00000000-0006-0000-0A00-000001040000}">
      <text>
        <r>
          <rPr>
            <sz val="11"/>
            <color theme="1"/>
            <rFont val="Calibri"/>
            <family val="2"/>
            <scheme val="minor"/>
          </rPr>
          <t>Source: User-editable planning assumption, 2026-10-19; not stated in YAML. Validate with workload sizing.</t>
        </r>
      </text>
    </comment>
    <comment ref="I347" authorId="0" shapeId="0" xr:uid="{00000000-0006-0000-0A00-000002040000}">
      <text>
        <r>
          <rPr>
            <sz val="11"/>
            <color theme="1"/>
            <rFont val="Calibri"/>
            <family val="2"/>
            <scheme val="minor"/>
          </rPr>
          <t>Source: User-editable planning assumption, 2026-10-19; not stated in YAML. Validate with workload sizing.</t>
        </r>
      </text>
    </comment>
    <comment ref="G348" authorId="0" shapeId="0" xr:uid="{00000000-0006-0000-0A00-000003040000}">
      <text>
        <r>
          <rPr>
            <sz val="11"/>
            <color theme="1"/>
            <rFont val="Calibri"/>
            <family val="2"/>
            <scheme val="minor"/>
          </rPr>
          <t>Source: User-editable planning assumption, 2026-10-19; not stated in YAML. Validate with workload sizing.</t>
        </r>
      </text>
    </comment>
    <comment ref="H348" authorId="0" shapeId="0" xr:uid="{00000000-0006-0000-0A00-000004040000}">
      <text>
        <r>
          <rPr>
            <sz val="11"/>
            <color theme="1"/>
            <rFont val="Calibri"/>
            <family val="2"/>
            <scheme val="minor"/>
          </rPr>
          <t>Source: User-editable planning assumption, 2026-10-19; not stated in YAML. Validate with workload sizing.</t>
        </r>
      </text>
    </comment>
    <comment ref="I348" authorId="0" shapeId="0" xr:uid="{00000000-0006-0000-0A00-000005040000}">
      <text>
        <r>
          <rPr>
            <sz val="11"/>
            <color theme="1"/>
            <rFont val="Calibri"/>
            <family val="2"/>
            <scheme val="minor"/>
          </rPr>
          <t>Source: User-editable planning assumption, 2026-10-19; not stated in YAML. Validate with workload sizing.</t>
        </r>
      </text>
    </comment>
    <comment ref="G349" authorId="0" shapeId="0" xr:uid="{00000000-0006-0000-0A00-000006040000}">
      <text>
        <r>
          <rPr>
            <sz val="11"/>
            <color theme="1"/>
            <rFont val="Calibri"/>
            <family val="2"/>
            <scheme val="minor"/>
          </rPr>
          <t>Source: User-editable planning assumption, 2026-10-19; not stated in YAML. Validate with workload sizing.</t>
        </r>
      </text>
    </comment>
    <comment ref="H349" authorId="0" shapeId="0" xr:uid="{00000000-0006-0000-0A00-000007040000}">
      <text>
        <r>
          <rPr>
            <sz val="11"/>
            <color theme="1"/>
            <rFont val="Calibri"/>
            <family val="2"/>
            <scheme val="minor"/>
          </rPr>
          <t>Source: User-editable planning assumption, 2026-10-19; not stated in YAML. Validate with workload sizing.</t>
        </r>
      </text>
    </comment>
    <comment ref="I349" authorId="0" shapeId="0" xr:uid="{00000000-0006-0000-0A00-000008040000}">
      <text>
        <r>
          <rPr>
            <sz val="11"/>
            <color theme="1"/>
            <rFont val="Calibri"/>
            <family val="2"/>
            <scheme val="minor"/>
          </rPr>
          <t>Source: User-editable planning assumption, 2026-10-19; not stated in YAML. Validate with workload sizing.</t>
        </r>
      </text>
    </comment>
    <comment ref="G350" authorId="0" shapeId="0" xr:uid="{00000000-0006-0000-0A00-000009040000}">
      <text>
        <r>
          <rPr>
            <sz val="11"/>
            <color theme="1"/>
            <rFont val="Calibri"/>
            <family val="2"/>
            <scheme val="minor"/>
          </rPr>
          <t>Source: User-editable planning assumption, 2026-10-19; not stated in YAML. Validate with workload sizing.</t>
        </r>
      </text>
    </comment>
    <comment ref="H350" authorId="0" shapeId="0" xr:uid="{00000000-0006-0000-0A00-00000A040000}">
      <text>
        <r>
          <rPr>
            <sz val="11"/>
            <color theme="1"/>
            <rFont val="Calibri"/>
            <family val="2"/>
            <scheme val="minor"/>
          </rPr>
          <t>Source: User-editable planning assumption, 2026-10-19; not stated in YAML. Validate with workload sizing.</t>
        </r>
      </text>
    </comment>
    <comment ref="I350" authorId="0" shapeId="0" xr:uid="{00000000-0006-0000-0A00-00000B040000}">
      <text>
        <r>
          <rPr>
            <sz val="11"/>
            <color theme="1"/>
            <rFont val="Calibri"/>
            <family val="2"/>
            <scheme val="minor"/>
          </rPr>
          <t>Source: User-editable planning assumption, 2026-10-19; not stated in YAML. Validate with workload sizing.</t>
        </r>
      </text>
    </comment>
    <comment ref="G351" authorId="0" shapeId="0" xr:uid="{00000000-0006-0000-0A00-00000C040000}">
      <text>
        <r>
          <rPr>
            <sz val="11"/>
            <color theme="1"/>
            <rFont val="Calibri"/>
            <family val="2"/>
            <scheme val="minor"/>
          </rPr>
          <t>Source: User-editable planning assumption, 2026-10-19; not stated in YAML. Validate with workload sizing.</t>
        </r>
      </text>
    </comment>
    <comment ref="H351" authorId="0" shapeId="0" xr:uid="{00000000-0006-0000-0A00-00000D040000}">
      <text>
        <r>
          <rPr>
            <sz val="11"/>
            <color theme="1"/>
            <rFont val="Calibri"/>
            <family val="2"/>
            <scheme val="minor"/>
          </rPr>
          <t>Source: User-editable planning assumption, 2026-10-19; not stated in YAML. Validate with workload sizing.</t>
        </r>
      </text>
    </comment>
    <comment ref="I351" authorId="0" shapeId="0" xr:uid="{00000000-0006-0000-0A00-00000E040000}">
      <text>
        <r>
          <rPr>
            <sz val="11"/>
            <color theme="1"/>
            <rFont val="Calibri"/>
            <family val="2"/>
            <scheme val="minor"/>
          </rPr>
          <t>Source: User-editable planning assumption, 2026-10-19; not stated in YAML. Validate with workload sizing.</t>
        </r>
      </text>
    </comment>
    <comment ref="G352" authorId="0" shapeId="0" xr:uid="{00000000-0006-0000-0A00-00000F040000}">
      <text>
        <r>
          <rPr>
            <sz val="11"/>
            <color theme="1"/>
            <rFont val="Calibri"/>
            <family val="2"/>
            <scheme val="minor"/>
          </rPr>
          <t>Source: User-editable planning assumption, 2026-10-19; not stated in YAML. Validate with workload sizing.</t>
        </r>
      </text>
    </comment>
    <comment ref="H352" authorId="0" shapeId="0" xr:uid="{00000000-0006-0000-0A00-000010040000}">
      <text>
        <r>
          <rPr>
            <sz val="11"/>
            <color theme="1"/>
            <rFont val="Calibri"/>
            <family val="2"/>
            <scheme val="minor"/>
          </rPr>
          <t>Source: User-editable planning assumption, 2026-10-19; not stated in YAML. Validate with workload sizing.</t>
        </r>
      </text>
    </comment>
    <comment ref="I352" authorId="0" shapeId="0" xr:uid="{00000000-0006-0000-0A00-000011040000}">
      <text>
        <r>
          <rPr>
            <sz val="11"/>
            <color theme="1"/>
            <rFont val="Calibri"/>
            <family val="2"/>
            <scheme val="minor"/>
          </rPr>
          <t>Source: User-editable planning assumption, 2026-10-19; not stated in YAML. Validate with workload sizing.</t>
        </r>
      </text>
    </comment>
    <comment ref="G353" authorId="0" shapeId="0" xr:uid="{00000000-0006-0000-0A00-000012040000}">
      <text>
        <r>
          <rPr>
            <sz val="11"/>
            <color theme="1"/>
            <rFont val="Calibri"/>
            <family val="2"/>
            <scheme val="minor"/>
          </rPr>
          <t>Source: User-editable planning assumption, 2026-10-19; not stated in YAML. Validate with workload sizing.</t>
        </r>
      </text>
    </comment>
    <comment ref="H353" authorId="0" shapeId="0" xr:uid="{00000000-0006-0000-0A00-000013040000}">
      <text>
        <r>
          <rPr>
            <sz val="11"/>
            <color theme="1"/>
            <rFont val="Calibri"/>
            <family val="2"/>
            <scheme val="minor"/>
          </rPr>
          <t>Source: User-editable planning assumption, 2026-10-19; not stated in YAML. Validate with workload sizing.</t>
        </r>
      </text>
    </comment>
    <comment ref="I353" authorId="0" shapeId="0" xr:uid="{00000000-0006-0000-0A00-000014040000}">
      <text>
        <r>
          <rPr>
            <sz val="11"/>
            <color theme="1"/>
            <rFont val="Calibri"/>
            <family val="2"/>
            <scheme val="minor"/>
          </rPr>
          <t>Source: User-editable planning assumption, 2026-10-19; not stated in YAML. Validate with workload sizing.</t>
        </r>
      </text>
    </comment>
    <comment ref="G354" authorId="0" shapeId="0" xr:uid="{00000000-0006-0000-0A00-000015040000}">
      <text>
        <r>
          <rPr>
            <sz val="11"/>
            <color theme="1"/>
            <rFont val="Calibri"/>
            <family val="2"/>
            <scheme val="minor"/>
          </rPr>
          <t>Source: User-editable planning assumption, 2026-10-19; not stated in YAML. Validate with workload sizing.</t>
        </r>
      </text>
    </comment>
    <comment ref="H354" authorId="0" shapeId="0" xr:uid="{00000000-0006-0000-0A00-000016040000}">
      <text>
        <r>
          <rPr>
            <sz val="11"/>
            <color theme="1"/>
            <rFont val="Calibri"/>
            <family val="2"/>
            <scheme val="minor"/>
          </rPr>
          <t>Source: User-editable planning assumption, 2026-10-19; not stated in YAML. Validate with workload sizing.</t>
        </r>
      </text>
    </comment>
    <comment ref="I354" authorId="0" shapeId="0" xr:uid="{00000000-0006-0000-0A00-000017040000}">
      <text>
        <r>
          <rPr>
            <sz val="11"/>
            <color theme="1"/>
            <rFont val="Calibri"/>
            <family val="2"/>
            <scheme val="minor"/>
          </rPr>
          <t>Source: User-editable planning assumption, 2026-10-19; not stated in YAML. Validate with workload sizing.</t>
        </r>
      </text>
    </comment>
    <comment ref="G355" authorId="0" shapeId="0" xr:uid="{00000000-0006-0000-0A00-000018040000}">
      <text>
        <r>
          <rPr>
            <sz val="11"/>
            <color theme="1"/>
            <rFont val="Calibri"/>
            <family val="2"/>
            <scheme val="minor"/>
          </rPr>
          <t>Source: User-editable planning assumption, 2026-10-19; not stated in YAML. Validate with workload sizing.</t>
        </r>
      </text>
    </comment>
    <comment ref="H355" authorId="0" shapeId="0" xr:uid="{00000000-0006-0000-0A00-000019040000}">
      <text>
        <r>
          <rPr>
            <sz val="11"/>
            <color theme="1"/>
            <rFont val="Calibri"/>
            <family val="2"/>
            <scheme val="minor"/>
          </rPr>
          <t>Source: User-editable planning assumption, 2026-10-19; not stated in YAML. Validate with workload sizing.</t>
        </r>
      </text>
    </comment>
    <comment ref="I355" authorId="0" shapeId="0" xr:uid="{00000000-0006-0000-0A00-00001A040000}">
      <text>
        <r>
          <rPr>
            <sz val="11"/>
            <color theme="1"/>
            <rFont val="Calibri"/>
            <family val="2"/>
            <scheme val="minor"/>
          </rPr>
          <t>Source: User-editable planning assumption, 2026-10-19; not stated in YAML. Validate with workload sizing.</t>
        </r>
      </text>
    </comment>
    <comment ref="G356" authorId="0" shapeId="0" xr:uid="{00000000-0006-0000-0A00-00001B040000}">
      <text>
        <r>
          <rPr>
            <sz val="11"/>
            <color theme="1"/>
            <rFont val="Calibri"/>
            <family val="2"/>
            <scheme val="minor"/>
          </rPr>
          <t>Source: User-editable planning assumption, 2026-10-19; not stated in YAML. Validate with workload sizing.</t>
        </r>
      </text>
    </comment>
    <comment ref="H356" authorId="0" shapeId="0" xr:uid="{00000000-0006-0000-0A00-00001C040000}">
      <text>
        <r>
          <rPr>
            <sz val="11"/>
            <color theme="1"/>
            <rFont val="Calibri"/>
            <family val="2"/>
            <scheme val="minor"/>
          </rPr>
          <t>Source: User-editable planning assumption, 2026-10-19; not stated in YAML. Validate with workload sizing.</t>
        </r>
      </text>
    </comment>
    <comment ref="I356" authorId="0" shapeId="0" xr:uid="{00000000-0006-0000-0A00-00001D040000}">
      <text>
        <r>
          <rPr>
            <sz val="11"/>
            <color theme="1"/>
            <rFont val="Calibri"/>
            <family val="2"/>
            <scheme val="minor"/>
          </rPr>
          <t>Source: User-editable planning assumption, 2026-10-19; not stated in YAML. Validate with workload sizing.</t>
        </r>
      </text>
    </comment>
    <comment ref="G357" authorId="0" shapeId="0" xr:uid="{00000000-0006-0000-0A00-00001E040000}">
      <text>
        <r>
          <rPr>
            <sz val="11"/>
            <color theme="1"/>
            <rFont val="Calibri"/>
            <family val="2"/>
            <scheme val="minor"/>
          </rPr>
          <t>Source: User-editable planning assumption, 2026-10-19; not stated in YAML. Validate with workload sizing.</t>
        </r>
      </text>
    </comment>
    <comment ref="H357" authorId="0" shapeId="0" xr:uid="{00000000-0006-0000-0A00-00001F040000}">
      <text>
        <r>
          <rPr>
            <sz val="11"/>
            <color theme="1"/>
            <rFont val="Calibri"/>
            <family val="2"/>
            <scheme val="minor"/>
          </rPr>
          <t>Source: User-editable planning assumption, 2026-10-19; not stated in YAML. Validate with workload sizing.</t>
        </r>
      </text>
    </comment>
    <comment ref="I357" authorId="0" shapeId="0" xr:uid="{00000000-0006-0000-0A00-000020040000}">
      <text>
        <r>
          <rPr>
            <sz val="11"/>
            <color theme="1"/>
            <rFont val="Calibri"/>
            <family val="2"/>
            <scheme val="minor"/>
          </rPr>
          <t>Source: User-editable planning assumption, 2026-10-19; not stated in YAML. Validate with workload sizing.</t>
        </r>
      </text>
    </comment>
    <comment ref="G358" authorId="0" shapeId="0" xr:uid="{00000000-0006-0000-0A00-000021040000}">
      <text>
        <r>
          <rPr>
            <sz val="11"/>
            <color theme="1"/>
            <rFont val="Calibri"/>
            <family val="2"/>
            <scheme val="minor"/>
          </rPr>
          <t>Source: User-editable planning assumption, 2026-10-19; not stated in YAML. Validate with workload sizing.</t>
        </r>
      </text>
    </comment>
    <comment ref="H358" authorId="0" shapeId="0" xr:uid="{00000000-0006-0000-0A00-000022040000}">
      <text>
        <r>
          <rPr>
            <sz val="11"/>
            <color theme="1"/>
            <rFont val="Calibri"/>
            <family val="2"/>
            <scheme val="minor"/>
          </rPr>
          <t>Source: User-editable planning assumption, 2026-10-19; not stated in YAML. Validate with workload sizing.</t>
        </r>
      </text>
    </comment>
    <comment ref="I358" authorId="0" shapeId="0" xr:uid="{00000000-0006-0000-0A00-000023040000}">
      <text>
        <r>
          <rPr>
            <sz val="11"/>
            <color theme="1"/>
            <rFont val="Calibri"/>
            <family val="2"/>
            <scheme val="minor"/>
          </rPr>
          <t>Source: User-editable planning assumption, 2026-10-19; not stated in YAML. Validate with workload sizing.</t>
        </r>
      </text>
    </comment>
    <comment ref="G359" authorId="0" shapeId="0" xr:uid="{00000000-0006-0000-0A00-000024040000}">
      <text>
        <r>
          <rPr>
            <sz val="11"/>
            <color theme="1"/>
            <rFont val="Calibri"/>
            <family val="2"/>
            <scheme val="minor"/>
          </rPr>
          <t>Source: User-editable planning assumption, 2026-10-19; not stated in YAML. Validate with workload sizing.</t>
        </r>
      </text>
    </comment>
    <comment ref="H359" authorId="0" shapeId="0" xr:uid="{00000000-0006-0000-0A00-000025040000}">
      <text>
        <r>
          <rPr>
            <sz val="11"/>
            <color theme="1"/>
            <rFont val="Calibri"/>
            <family val="2"/>
            <scheme val="minor"/>
          </rPr>
          <t>Source: User-editable planning assumption, 2026-10-19; not stated in YAML. Validate with workload sizing.</t>
        </r>
      </text>
    </comment>
    <comment ref="I359" authorId="0" shapeId="0" xr:uid="{00000000-0006-0000-0A00-000026040000}">
      <text>
        <r>
          <rPr>
            <sz val="11"/>
            <color theme="1"/>
            <rFont val="Calibri"/>
            <family val="2"/>
            <scheme val="minor"/>
          </rPr>
          <t>Source: User-editable planning assumption, 2026-10-19; not stated in YAML. Validate with workload sizing.</t>
        </r>
      </text>
    </comment>
    <comment ref="G360" authorId="0" shapeId="0" xr:uid="{00000000-0006-0000-0A00-000027040000}">
      <text>
        <r>
          <rPr>
            <sz val="11"/>
            <color theme="1"/>
            <rFont val="Calibri"/>
            <family val="2"/>
            <scheme val="minor"/>
          </rPr>
          <t>Source: User-editable planning assumption, 2026-10-19; not stated in YAML. Validate with workload sizing.</t>
        </r>
      </text>
    </comment>
    <comment ref="H360" authorId="0" shapeId="0" xr:uid="{00000000-0006-0000-0A00-000028040000}">
      <text>
        <r>
          <rPr>
            <sz val="11"/>
            <color theme="1"/>
            <rFont val="Calibri"/>
            <family val="2"/>
            <scheme val="minor"/>
          </rPr>
          <t>Source: User-editable planning assumption, 2026-10-19; not stated in YAML. Validate with workload sizing.</t>
        </r>
      </text>
    </comment>
    <comment ref="I360" authorId="0" shapeId="0" xr:uid="{00000000-0006-0000-0A00-000029040000}">
      <text>
        <r>
          <rPr>
            <sz val="11"/>
            <color theme="1"/>
            <rFont val="Calibri"/>
            <family val="2"/>
            <scheme val="minor"/>
          </rPr>
          <t>Source: User-editable planning assumption, 2026-10-19; not stated in YAML. Validate with workload sizing.</t>
        </r>
      </text>
    </comment>
    <comment ref="G361" authorId="0" shapeId="0" xr:uid="{00000000-0006-0000-0A00-00002A040000}">
      <text>
        <r>
          <rPr>
            <sz val="11"/>
            <color theme="1"/>
            <rFont val="Calibri"/>
            <family val="2"/>
            <scheme val="minor"/>
          </rPr>
          <t>Source: User-editable planning assumption, 2026-10-19; not stated in YAML. Validate with workload sizing.</t>
        </r>
      </text>
    </comment>
    <comment ref="H361" authorId="0" shapeId="0" xr:uid="{00000000-0006-0000-0A00-00002B040000}">
      <text>
        <r>
          <rPr>
            <sz val="11"/>
            <color theme="1"/>
            <rFont val="Calibri"/>
            <family val="2"/>
            <scheme val="minor"/>
          </rPr>
          <t>Source: User-editable planning assumption, 2026-10-19; not stated in YAML. Validate with workload sizing.</t>
        </r>
      </text>
    </comment>
    <comment ref="I361" authorId="0" shapeId="0" xr:uid="{00000000-0006-0000-0A00-00002C040000}">
      <text>
        <r>
          <rPr>
            <sz val="11"/>
            <color theme="1"/>
            <rFont val="Calibri"/>
            <family val="2"/>
            <scheme val="minor"/>
          </rPr>
          <t>Source: User-editable planning assumption, 2026-10-19; not stated in YAML. Validate with workload sizing.</t>
        </r>
      </text>
    </comment>
    <comment ref="G362" authorId="0" shapeId="0" xr:uid="{00000000-0006-0000-0A00-00002D040000}">
      <text>
        <r>
          <rPr>
            <sz val="11"/>
            <color theme="1"/>
            <rFont val="Calibri"/>
            <family val="2"/>
            <scheme val="minor"/>
          </rPr>
          <t>Source: User-editable planning assumption, 2026-10-19; not stated in YAML. Validate with workload sizing.</t>
        </r>
      </text>
    </comment>
    <comment ref="H362" authorId="0" shapeId="0" xr:uid="{00000000-0006-0000-0A00-00002E040000}">
      <text>
        <r>
          <rPr>
            <sz val="11"/>
            <color theme="1"/>
            <rFont val="Calibri"/>
            <family val="2"/>
            <scheme val="minor"/>
          </rPr>
          <t>Source: User-editable planning assumption, 2026-10-19; not stated in YAML. Validate with workload sizing.</t>
        </r>
      </text>
    </comment>
    <comment ref="I362" authorId="0" shapeId="0" xr:uid="{00000000-0006-0000-0A00-00002F040000}">
      <text>
        <r>
          <rPr>
            <sz val="11"/>
            <color theme="1"/>
            <rFont val="Calibri"/>
            <family val="2"/>
            <scheme val="minor"/>
          </rPr>
          <t>Source: User-editable planning assumption, 2026-10-19; not stated in YAML. Validate with workload sizing.</t>
        </r>
      </text>
    </comment>
    <comment ref="G363" authorId="0" shapeId="0" xr:uid="{00000000-0006-0000-0A00-000030040000}">
      <text>
        <r>
          <rPr>
            <sz val="11"/>
            <color theme="1"/>
            <rFont val="Calibri"/>
            <family val="2"/>
            <scheme val="minor"/>
          </rPr>
          <t>Source: User-editable planning assumption, 2026-10-19; not stated in YAML. Validate with workload sizing.</t>
        </r>
      </text>
    </comment>
    <comment ref="H363" authorId="0" shapeId="0" xr:uid="{00000000-0006-0000-0A00-000031040000}">
      <text>
        <r>
          <rPr>
            <sz val="11"/>
            <color theme="1"/>
            <rFont val="Calibri"/>
            <family val="2"/>
            <scheme val="minor"/>
          </rPr>
          <t>Source: User-editable planning assumption, 2026-10-19; not stated in YAML. Validate with workload sizing.</t>
        </r>
      </text>
    </comment>
    <comment ref="I363" authorId="0" shapeId="0" xr:uid="{00000000-0006-0000-0A00-000032040000}">
      <text>
        <r>
          <rPr>
            <sz val="11"/>
            <color theme="1"/>
            <rFont val="Calibri"/>
            <family val="2"/>
            <scheme val="minor"/>
          </rPr>
          <t>Source: User-editable planning assumption, 2026-10-19; not stated in YAML. Validate with workload sizing.</t>
        </r>
      </text>
    </comment>
    <comment ref="G364" authorId="0" shapeId="0" xr:uid="{00000000-0006-0000-0A00-000033040000}">
      <text>
        <r>
          <rPr>
            <sz val="11"/>
            <color theme="1"/>
            <rFont val="Calibri"/>
            <family val="2"/>
            <scheme val="minor"/>
          </rPr>
          <t>Source: User-editable planning assumption, 2026-10-19; not stated in YAML. Validate with workload sizing.</t>
        </r>
      </text>
    </comment>
    <comment ref="H364" authorId="0" shapeId="0" xr:uid="{00000000-0006-0000-0A00-000034040000}">
      <text>
        <r>
          <rPr>
            <sz val="11"/>
            <color theme="1"/>
            <rFont val="Calibri"/>
            <family val="2"/>
            <scheme val="minor"/>
          </rPr>
          <t>Source: User-editable planning assumption, 2026-10-19; not stated in YAML. Validate with workload sizing.</t>
        </r>
      </text>
    </comment>
    <comment ref="I364" authorId="0" shapeId="0" xr:uid="{00000000-0006-0000-0A00-000035040000}">
      <text>
        <r>
          <rPr>
            <sz val="11"/>
            <color theme="1"/>
            <rFont val="Calibri"/>
            <family val="2"/>
            <scheme val="minor"/>
          </rPr>
          <t>Source: User-editable planning assumption, 2026-10-19; not stated in YAML. Validate with workload sizing.</t>
        </r>
      </text>
    </comment>
    <comment ref="G365" authorId="0" shapeId="0" xr:uid="{00000000-0006-0000-0A00-000036040000}">
      <text>
        <r>
          <rPr>
            <sz val="11"/>
            <color theme="1"/>
            <rFont val="Calibri"/>
            <family val="2"/>
            <scheme val="minor"/>
          </rPr>
          <t>Source: User-editable planning assumption, 2026-10-19; not stated in YAML. Validate with workload sizing.</t>
        </r>
      </text>
    </comment>
    <comment ref="H365" authorId="0" shapeId="0" xr:uid="{00000000-0006-0000-0A00-000037040000}">
      <text>
        <r>
          <rPr>
            <sz val="11"/>
            <color theme="1"/>
            <rFont val="Calibri"/>
            <family val="2"/>
            <scheme val="minor"/>
          </rPr>
          <t>Source: User-editable planning assumption, 2026-10-19; not stated in YAML. Validate with workload sizing.</t>
        </r>
      </text>
    </comment>
    <comment ref="I365" authorId="0" shapeId="0" xr:uid="{00000000-0006-0000-0A00-000038040000}">
      <text>
        <r>
          <rPr>
            <sz val="11"/>
            <color theme="1"/>
            <rFont val="Calibri"/>
            <family val="2"/>
            <scheme val="minor"/>
          </rPr>
          <t>Source: User-editable planning assumption, 2026-10-19; not stated in YAML. Validate with workload sizing.</t>
        </r>
      </text>
    </comment>
    <comment ref="G366" authorId="0" shapeId="0" xr:uid="{00000000-0006-0000-0A00-000039040000}">
      <text>
        <r>
          <rPr>
            <sz val="11"/>
            <color theme="1"/>
            <rFont val="Calibri"/>
            <family val="2"/>
            <scheme val="minor"/>
          </rPr>
          <t>Source: User-editable planning assumption, 2026-10-19; not stated in YAML. Validate with workload sizing.</t>
        </r>
      </text>
    </comment>
    <comment ref="H366" authorId="0" shapeId="0" xr:uid="{00000000-0006-0000-0A00-00003A040000}">
      <text>
        <r>
          <rPr>
            <sz val="11"/>
            <color theme="1"/>
            <rFont val="Calibri"/>
            <family val="2"/>
            <scheme val="minor"/>
          </rPr>
          <t>Source: User-editable planning assumption, 2026-10-19; not stated in YAML. Validate with workload sizing.</t>
        </r>
      </text>
    </comment>
    <comment ref="I366" authorId="0" shapeId="0" xr:uid="{00000000-0006-0000-0A00-00003B040000}">
      <text>
        <r>
          <rPr>
            <sz val="11"/>
            <color theme="1"/>
            <rFont val="Calibri"/>
            <family val="2"/>
            <scheme val="minor"/>
          </rPr>
          <t>Source: User-editable planning assumption, 2026-10-19; not stated in YAML. Validate with workload sizing.</t>
        </r>
      </text>
    </comment>
    <comment ref="G367" authorId="0" shapeId="0" xr:uid="{00000000-0006-0000-0A00-00003C040000}">
      <text>
        <r>
          <rPr>
            <sz val="11"/>
            <color theme="1"/>
            <rFont val="Calibri"/>
            <family val="2"/>
            <scheme val="minor"/>
          </rPr>
          <t>Source: User-editable planning assumption, 2026-10-19; not stated in YAML. Validate with workload sizing.</t>
        </r>
      </text>
    </comment>
    <comment ref="H367" authorId="0" shapeId="0" xr:uid="{00000000-0006-0000-0A00-00003D040000}">
      <text>
        <r>
          <rPr>
            <sz val="11"/>
            <color theme="1"/>
            <rFont val="Calibri"/>
            <family val="2"/>
            <scheme val="minor"/>
          </rPr>
          <t>Source: User-editable planning assumption, 2026-10-19; not stated in YAML. Validate with workload sizing.</t>
        </r>
      </text>
    </comment>
    <comment ref="I367" authorId="0" shapeId="0" xr:uid="{00000000-0006-0000-0A00-00003E040000}">
      <text>
        <r>
          <rPr>
            <sz val="11"/>
            <color theme="1"/>
            <rFont val="Calibri"/>
            <family val="2"/>
            <scheme val="minor"/>
          </rPr>
          <t>Source: User-editable planning assumption, 2026-10-19; not stated in YAML. Validate with workload sizing.</t>
        </r>
      </text>
    </comment>
    <comment ref="G368" authorId="0" shapeId="0" xr:uid="{00000000-0006-0000-0A00-00003F040000}">
      <text>
        <r>
          <rPr>
            <sz val="11"/>
            <color theme="1"/>
            <rFont val="Calibri"/>
            <family val="2"/>
            <scheme val="minor"/>
          </rPr>
          <t>Source: User-editable planning assumption, 2026-10-19; not stated in YAML. Validate with workload sizing.</t>
        </r>
      </text>
    </comment>
    <comment ref="H368" authorId="0" shapeId="0" xr:uid="{00000000-0006-0000-0A00-000040040000}">
      <text>
        <r>
          <rPr>
            <sz val="11"/>
            <color theme="1"/>
            <rFont val="Calibri"/>
            <family val="2"/>
            <scheme val="minor"/>
          </rPr>
          <t>Source: User-editable planning assumption, 2026-10-19; not stated in YAML. Validate with workload sizing.</t>
        </r>
      </text>
    </comment>
    <comment ref="I368" authorId="0" shapeId="0" xr:uid="{00000000-0006-0000-0A00-000041040000}">
      <text>
        <r>
          <rPr>
            <sz val="11"/>
            <color theme="1"/>
            <rFont val="Calibri"/>
            <family val="2"/>
            <scheme val="minor"/>
          </rPr>
          <t>Source: User-editable planning assumption, 2026-10-19; not stated in YAML. Validate with workload sizing.</t>
        </r>
      </text>
    </comment>
    <comment ref="G369" authorId="0" shapeId="0" xr:uid="{00000000-0006-0000-0A00-000042040000}">
      <text>
        <r>
          <rPr>
            <sz val="11"/>
            <color theme="1"/>
            <rFont val="Calibri"/>
            <family val="2"/>
            <scheme val="minor"/>
          </rPr>
          <t>Source: User-editable planning assumption, 2026-10-19; not stated in YAML. Validate with workload sizing.</t>
        </r>
      </text>
    </comment>
    <comment ref="H369" authorId="0" shapeId="0" xr:uid="{00000000-0006-0000-0A00-000043040000}">
      <text>
        <r>
          <rPr>
            <sz val="11"/>
            <color theme="1"/>
            <rFont val="Calibri"/>
            <family val="2"/>
            <scheme val="minor"/>
          </rPr>
          <t>Source: User-editable planning assumption, 2026-10-19; not stated in YAML. Validate with workload sizing.</t>
        </r>
      </text>
    </comment>
    <comment ref="I369" authorId="0" shapeId="0" xr:uid="{00000000-0006-0000-0A00-000044040000}">
      <text>
        <r>
          <rPr>
            <sz val="11"/>
            <color theme="1"/>
            <rFont val="Calibri"/>
            <family val="2"/>
            <scheme val="minor"/>
          </rPr>
          <t>Source: User-editable planning assumption, 2026-10-19; not stated in YAML. Validate with workload sizing.</t>
        </r>
      </text>
    </comment>
    <comment ref="G370" authorId="0" shapeId="0" xr:uid="{00000000-0006-0000-0A00-000045040000}">
      <text>
        <r>
          <rPr>
            <sz val="11"/>
            <color theme="1"/>
            <rFont val="Calibri"/>
            <family val="2"/>
            <scheme val="minor"/>
          </rPr>
          <t>Source: User-editable planning assumption, 2026-10-19; not stated in YAML. Validate with workload sizing.</t>
        </r>
      </text>
    </comment>
    <comment ref="H370" authorId="0" shapeId="0" xr:uid="{00000000-0006-0000-0A00-000046040000}">
      <text>
        <r>
          <rPr>
            <sz val="11"/>
            <color theme="1"/>
            <rFont val="Calibri"/>
            <family val="2"/>
            <scheme val="minor"/>
          </rPr>
          <t>Source: User-editable planning assumption, 2026-10-19; not stated in YAML. Validate with workload sizing.</t>
        </r>
      </text>
    </comment>
    <comment ref="I370" authorId="0" shapeId="0" xr:uid="{00000000-0006-0000-0A00-000047040000}">
      <text>
        <r>
          <rPr>
            <sz val="11"/>
            <color theme="1"/>
            <rFont val="Calibri"/>
            <family val="2"/>
            <scheme val="minor"/>
          </rPr>
          <t>Source: User-editable planning assumption, 2026-10-19; not stated in YAML. Validate with workload sizing.</t>
        </r>
      </text>
    </comment>
    <comment ref="G371" authorId="0" shapeId="0" xr:uid="{00000000-0006-0000-0A00-000048040000}">
      <text>
        <r>
          <rPr>
            <sz val="11"/>
            <color theme="1"/>
            <rFont val="Calibri"/>
            <family val="2"/>
            <scheme val="minor"/>
          </rPr>
          <t>Source: User-editable planning assumption, 2026-10-19; not stated in YAML. Validate with workload sizing.</t>
        </r>
      </text>
    </comment>
    <comment ref="H371" authorId="0" shapeId="0" xr:uid="{00000000-0006-0000-0A00-000049040000}">
      <text>
        <r>
          <rPr>
            <sz val="11"/>
            <color theme="1"/>
            <rFont val="Calibri"/>
            <family val="2"/>
            <scheme val="minor"/>
          </rPr>
          <t>Source: User-editable planning assumption, 2026-10-19; not stated in YAML. Validate with workload sizing.</t>
        </r>
      </text>
    </comment>
    <comment ref="I371" authorId="0" shapeId="0" xr:uid="{00000000-0006-0000-0A00-00004A040000}">
      <text>
        <r>
          <rPr>
            <sz val="11"/>
            <color theme="1"/>
            <rFont val="Calibri"/>
            <family val="2"/>
            <scheme val="minor"/>
          </rPr>
          <t>Source: User-editable planning assumption, 2026-10-19; not stated in YAML. Validate with workload sizing.</t>
        </r>
      </text>
    </comment>
    <comment ref="G372" authorId="0" shapeId="0" xr:uid="{00000000-0006-0000-0A00-00004B040000}">
      <text>
        <r>
          <rPr>
            <sz val="11"/>
            <color theme="1"/>
            <rFont val="Calibri"/>
            <family val="2"/>
            <scheme val="minor"/>
          </rPr>
          <t>Source: User-editable planning assumption, 2026-10-19; not stated in YAML. Validate with workload sizing.</t>
        </r>
      </text>
    </comment>
    <comment ref="H372" authorId="0" shapeId="0" xr:uid="{00000000-0006-0000-0A00-00004C040000}">
      <text>
        <r>
          <rPr>
            <sz val="11"/>
            <color theme="1"/>
            <rFont val="Calibri"/>
            <family val="2"/>
            <scheme val="minor"/>
          </rPr>
          <t>Source: User-editable planning assumption, 2026-10-19; not stated in YAML. Validate with workload sizing.</t>
        </r>
      </text>
    </comment>
    <comment ref="I372" authorId="0" shapeId="0" xr:uid="{00000000-0006-0000-0A00-00004D040000}">
      <text>
        <r>
          <rPr>
            <sz val="11"/>
            <color theme="1"/>
            <rFont val="Calibri"/>
            <family val="2"/>
            <scheme val="minor"/>
          </rPr>
          <t>Source: User-editable planning assumption, 2026-10-19; not stated in YAML. Validate with workload sizing.</t>
        </r>
      </text>
    </comment>
    <comment ref="G373" authorId="0" shapeId="0" xr:uid="{00000000-0006-0000-0A00-00004E040000}">
      <text>
        <r>
          <rPr>
            <sz val="11"/>
            <color theme="1"/>
            <rFont val="Calibri"/>
            <family val="2"/>
            <scheme val="minor"/>
          </rPr>
          <t>Source: User-editable planning assumption, 2026-10-19; not stated in YAML. Validate with workload sizing.</t>
        </r>
      </text>
    </comment>
    <comment ref="H373" authorId="0" shapeId="0" xr:uid="{00000000-0006-0000-0A00-00004F040000}">
      <text>
        <r>
          <rPr>
            <sz val="11"/>
            <color theme="1"/>
            <rFont val="Calibri"/>
            <family val="2"/>
            <scheme val="minor"/>
          </rPr>
          <t>Source: User-editable planning assumption, 2026-10-19; not stated in YAML. Validate with workload sizing.</t>
        </r>
      </text>
    </comment>
    <comment ref="I373" authorId="0" shapeId="0" xr:uid="{00000000-0006-0000-0A00-000050040000}">
      <text>
        <r>
          <rPr>
            <sz val="11"/>
            <color theme="1"/>
            <rFont val="Calibri"/>
            <family val="2"/>
            <scheme val="minor"/>
          </rPr>
          <t>Source: User-editable planning assumption, 2026-10-19; not stated in YAML. Validate with workload sizing.</t>
        </r>
      </text>
    </comment>
    <comment ref="G374" authorId="0" shapeId="0" xr:uid="{00000000-0006-0000-0A00-000051040000}">
      <text>
        <r>
          <rPr>
            <sz val="11"/>
            <color theme="1"/>
            <rFont val="Calibri"/>
            <family val="2"/>
            <scheme val="minor"/>
          </rPr>
          <t>Source: User-editable planning assumption, 2026-10-19; not stated in YAML. Validate with workload sizing.</t>
        </r>
      </text>
    </comment>
    <comment ref="H374" authorId="0" shapeId="0" xr:uid="{00000000-0006-0000-0A00-000052040000}">
      <text>
        <r>
          <rPr>
            <sz val="11"/>
            <color theme="1"/>
            <rFont val="Calibri"/>
            <family val="2"/>
            <scheme val="minor"/>
          </rPr>
          <t>Source: User-editable planning assumption, 2026-10-19; not stated in YAML. Validate with workload sizing.</t>
        </r>
      </text>
    </comment>
    <comment ref="I374" authorId="0" shapeId="0" xr:uid="{00000000-0006-0000-0A00-000053040000}">
      <text>
        <r>
          <rPr>
            <sz val="11"/>
            <color theme="1"/>
            <rFont val="Calibri"/>
            <family val="2"/>
            <scheme val="minor"/>
          </rPr>
          <t>Source: User-editable planning assumption, 2026-10-19; not stated in YAML. Validate with workload sizing.</t>
        </r>
      </text>
    </comment>
    <comment ref="G375" authorId="0" shapeId="0" xr:uid="{00000000-0006-0000-0A00-000054040000}">
      <text>
        <r>
          <rPr>
            <sz val="11"/>
            <color theme="1"/>
            <rFont val="Calibri"/>
            <family val="2"/>
            <scheme val="minor"/>
          </rPr>
          <t>Source: User-editable planning assumption, 2026-10-19; not stated in YAML. Validate with workload sizing.</t>
        </r>
      </text>
    </comment>
    <comment ref="H375" authorId="0" shapeId="0" xr:uid="{00000000-0006-0000-0A00-000055040000}">
      <text>
        <r>
          <rPr>
            <sz val="11"/>
            <color theme="1"/>
            <rFont val="Calibri"/>
            <family val="2"/>
            <scheme val="minor"/>
          </rPr>
          <t>Source: User-editable planning assumption, 2026-10-19; not stated in YAML. Validate with workload sizing.</t>
        </r>
      </text>
    </comment>
    <comment ref="I375" authorId="0" shapeId="0" xr:uid="{00000000-0006-0000-0A00-000056040000}">
      <text>
        <r>
          <rPr>
            <sz val="11"/>
            <color theme="1"/>
            <rFont val="Calibri"/>
            <family val="2"/>
            <scheme val="minor"/>
          </rPr>
          <t>Source: User-editable planning assumption, 2026-10-19; not stated in YAML. Validate with workload sizing.</t>
        </r>
      </text>
    </comment>
    <comment ref="G376" authorId="0" shapeId="0" xr:uid="{00000000-0006-0000-0A00-000057040000}">
      <text>
        <r>
          <rPr>
            <sz val="11"/>
            <color theme="1"/>
            <rFont val="Calibri"/>
            <family val="2"/>
            <scheme val="minor"/>
          </rPr>
          <t>Source: User-editable planning assumption, 2026-10-19; not stated in YAML. Validate with workload sizing.</t>
        </r>
      </text>
    </comment>
    <comment ref="H376" authorId="0" shapeId="0" xr:uid="{00000000-0006-0000-0A00-000058040000}">
      <text>
        <r>
          <rPr>
            <sz val="11"/>
            <color theme="1"/>
            <rFont val="Calibri"/>
            <family val="2"/>
            <scheme val="minor"/>
          </rPr>
          <t>Source: User-editable planning assumption, 2026-10-19; not stated in YAML. Validate with workload sizing.</t>
        </r>
      </text>
    </comment>
    <comment ref="I376" authorId="0" shapeId="0" xr:uid="{00000000-0006-0000-0A00-000059040000}">
      <text>
        <r>
          <rPr>
            <sz val="11"/>
            <color theme="1"/>
            <rFont val="Calibri"/>
            <family val="2"/>
            <scheme val="minor"/>
          </rPr>
          <t>Source: User-editable planning assumption, 2026-10-19; not stated in YAML. Validate with workload sizing.</t>
        </r>
      </text>
    </comment>
    <comment ref="G377" authorId="0" shapeId="0" xr:uid="{00000000-0006-0000-0A00-00005A040000}">
      <text>
        <r>
          <rPr>
            <sz val="11"/>
            <color theme="1"/>
            <rFont val="Calibri"/>
            <family val="2"/>
            <scheme val="minor"/>
          </rPr>
          <t>Source: User-editable planning assumption, 2026-10-19; not stated in YAML. Validate with workload sizing.</t>
        </r>
      </text>
    </comment>
    <comment ref="H377" authorId="0" shapeId="0" xr:uid="{00000000-0006-0000-0A00-00005B040000}">
      <text>
        <r>
          <rPr>
            <sz val="11"/>
            <color theme="1"/>
            <rFont val="Calibri"/>
            <family val="2"/>
            <scheme val="minor"/>
          </rPr>
          <t>Source: User-editable planning assumption, 2026-10-19; not stated in YAML. Validate with workload sizing.</t>
        </r>
      </text>
    </comment>
    <comment ref="I377" authorId="0" shapeId="0" xr:uid="{00000000-0006-0000-0A00-00005C040000}">
      <text>
        <r>
          <rPr>
            <sz val="11"/>
            <color theme="1"/>
            <rFont val="Calibri"/>
            <family val="2"/>
            <scheme val="minor"/>
          </rPr>
          <t>Source: User-editable planning assumption, 2026-10-19; not stated in YAML. Validate with workload sizing.</t>
        </r>
      </text>
    </comment>
    <comment ref="G378" authorId="0" shapeId="0" xr:uid="{00000000-0006-0000-0A00-00005D040000}">
      <text>
        <r>
          <rPr>
            <sz val="11"/>
            <color theme="1"/>
            <rFont val="Calibri"/>
            <family val="2"/>
            <scheme val="minor"/>
          </rPr>
          <t>Source: User-editable planning assumption, 2026-10-19; not stated in YAML. Validate with workload sizing.</t>
        </r>
      </text>
    </comment>
    <comment ref="H378" authorId="0" shapeId="0" xr:uid="{00000000-0006-0000-0A00-00005E040000}">
      <text>
        <r>
          <rPr>
            <sz val="11"/>
            <color theme="1"/>
            <rFont val="Calibri"/>
            <family val="2"/>
            <scheme val="minor"/>
          </rPr>
          <t>Source: User-editable planning assumption, 2026-10-19; not stated in YAML. Validate with workload sizing.</t>
        </r>
      </text>
    </comment>
    <comment ref="I378" authorId="0" shapeId="0" xr:uid="{00000000-0006-0000-0A00-00005F040000}">
      <text>
        <r>
          <rPr>
            <sz val="11"/>
            <color theme="1"/>
            <rFont val="Calibri"/>
            <family val="2"/>
            <scheme val="minor"/>
          </rPr>
          <t>Source: User-editable planning assumption, 2026-10-19; not stated in YAML. Validate with workload sizing.</t>
        </r>
      </text>
    </comment>
    <comment ref="G379" authorId="0" shapeId="0" xr:uid="{00000000-0006-0000-0A00-000060040000}">
      <text>
        <r>
          <rPr>
            <sz val="11"/>
            <color theme="1"/>
            <rFont val="Calibri"/>
            <family val="2"/>
            <scheme val="minor"/>
          </rPr>
          <t>Source: User-editable planning assumption, 2026-10-19; not stated in YAML. Validate with workload sizing.</t>
        </r>
      </text>
    </comment>
    <comment ref="H379" authorId="0" shapeId="0" xr:uid="{00000000-0006-0000-0A00-000061040000}">
      <text>
        <r>
          <rPr>
            <sz val="11"/>
            <color theme="1"/>
            <rFont val="Calibri"/>
            <family val="2"/>
            <scheme val="minor"/>
          </rPr>
          <t>Source: User-editable planning assumption, 2026-10-19; not stated in YAML. Validate with workload sizing.</t>
        </r>
      </text>
    </comment>
    <comment ref="I379" authorId="0" shapeId="0" xr:uid="{00000000-0006-0000-0A00-000062040000}">
      <text>
        <r>
          <rPr>
            <sz val="11"/>
            <color theme="1"/>
            <rFont val="Calibri"/>
            <family val="2"/>
            <scheme val="minor"/>
          </rPr>
          <t>Source: User-editable planning assumption, 2026-10-19; not stated in YAML. Validate with workload sizing.</t>
        </r>
      </text>
    </comment>
    <comment ref="G380" authorId="0" shapeId="0" xr:uid="{00000000-0006-0000-0A00-000063040000}">
      <text>
        <r>
          <rPr>
            <sz val="11"/>
            <color theme="1"/>
            <rFont val="Calibri"/>
            <family val="2"/>
            <scheme val="minor"/>
          </rPr>
          <t>Source: User-editable planning assumption, 2026-10-19; not stated in YAML. Validate with workload sizing.</t>
        </r>
      </text>
    </comment>
    <comment ref="H380" authorId="0" shapeId="0" xr:uid="{00000000-0006-0000-0A00-000064040000}">
      <text>
        <r>
          <rPr>
            <sz val="11"/>
            <color theme="1"/>
            <rFont val="Calibri"/>
            <family val="2"/>
            <scheme val="minor"/>
          </rPr>
          <t>Source: User-editable planning assumption, 2026-10-19; not stated in YAML. Validate with workload sizing.</t>
        </r>
      </text>
    </comment>
    <comment ref="I380" authorId="0" shapeId="0" xr:uid="{00000000-0006-0000-0A00-000065040000}">
      <text>
        <r>
          <rPr>
            <sz val="11"/>
            <color theme="1"/>
            <rFont val="Calibri"/>
            <family val="2"/>
            <scheme val="minor"/>
          </rPr>
          <t>Source: User-editable planning assumption, 2026-10-19; not stated in YAML. Validate with workload sizing.</t>
        </r>
      </text>
    </comment>
    <comment ref="G381" authorId="0" shapeId="0" xr:uid="{00000000-0006-0000-0A00-000066040000}">
      <text>
        <r>
          <rPr>
            <sz val="11"/>
            <color theme="1"/>
            <rFont val="Calibri"/>
            <family val="2"/>
            <scheme val="minor"/>
          </rPr>
          <t>Source: User-editable planning assumption, 2026-10-19; not stated in YAML. Validate with workload sizing.</t>
        </r>
      </text>
    </comment>
    <comment ref="H381" authorId="0" shapeId="0" xr:uid="{00000000-0006-0000-0A00-000067040000}">
      <text>
        <r>
          <rPr>
            <sz val="11"/>
            <color theme="1"/>
            <rFont val="Calibri"/>
            <family val="2"/>
            <scheme val="minor"/>
          </rPr>
          <t>Source: User-editable planning assumption, 2026-10-19; not stated in YAML. Validate with workload sizing.</t>
        </r>
      </text>
    </comment>
    <comment ref="I381" authorId="0" shapeId="0" xr:uid="{00000000-0006-0000-0A00-000068040000}">
      <text>
        <r>
          <rPr>
            <sz val="11"/>
            <color theme="1"/>
            <rFont val="Calibri"/>
            <family val="2"/>
            <scheme val="minor"/>
          </rPr>
          <t>Source: User-editable planning assumption, 2026-10-19; not stated in YAML. Validate with workload sizing.</t>
        </r>
      </text>
    </comment>
    <comment ref="G382" authorId="0" shapeId="0" xr:uid="{00000000-0006-0000-0A00-000069040000}">
      <text>
        <r>
          <rPr>
            <sz val="11"/>
            <color theme="1"/>
            <rFont val="Calibri"/>
            <family val="2"/>
            <scheme val="minor"/>
          </rPr>
          <t>Source: User-editable planning assumption, 2026-10-19; not stated in YAML. Validate with workload sizing.</t>
        </r>
      </text>
    </comment>
    <comment ref="H382" authorId="0" shapeId="0" xr:uid="{00000000-0006-0000-0A00-00006A040000}">
      <text>
        <r>
          <rPr>
            <sz val="11"/>
            <color theme="1"/>
            <rFont val="Calibri"/>
            <family val="2"/>
            <scheme val="minor"/>
          </rPr>
          <t>Source: User-editable planning assumption, 2026-10-19; not stated in YAML. Validate with workload sizing.</t>
        </r>
      </text>
    </comment>
    <comment ref="I382" authorId="0" shapeId="0" xr:uid="{00000000-0006-0000-0A00-00006B040000}">
      <text>
        <r>
          <rPr>
            <sz val="11"/>
            <color theme="1"/>
            <rFont val="Calibri"/>
            <family val="2"/>
            <scheme val="minor"/>
          </rPr>
          <t>Source: User-editable planning assumption, 2026-10-19; not stated in YAML. Validate with workload sizing.</t>
        </r>
      </text>
    </comment>
    <comment ref="G383" authorId="0" shapeId="0" xr:uid="{00000000-0006-0000-0A00-00006C040000}">
      <text>
        <r>
          <rPr>
            <sz val="11"/>
            <color theme="1"/>
            <rFont val="Calibri"/>
            <family val="2"/>
            <scheme val="minor"/>
          </rPr>
          <t>Source: User-editable planning assumption, 2026-10-19; not stated in YAML. Validate with workload sizing.</t>
        </r>
      </text>
    </comment>
    <comment ref="H383" authorId="0" shapeId="0" xr:uid="{00000000-0006-0000-0A00-00006D040000}">
      <text>
        <r>
          <rPr>
            <sz val="11"/>
            <color theme="1"/>
            <rFont val="Calibri"/>
            <family val="2"/>
            <scheme val="minor"/>
          </rPr>
          <t>Source: User-editable planning assumption, 2026-10-19; not stated in YAML. Validate with workload sizing.</t>
        </r>
      </text>
    </comment>
    <comment ref="I383" authorId="0" shapeId="0" xr:uid="{00000000-0006-0000-0A00-00006E040000}">
      <text>
        <r>
          <rPr>
            <sz val="11"/>
            <color theme="1"/>
            <rFont val="Calibri"/>
            <family val="2"/>
            <scheme val="minor"/>
          </rPr>
          <t>Source: User-editable planning assumption, 2026-10-19; not stated in YAML. Validate with workload sizing.</t>
        </r>
      </text>
    </comment>
    <comment ref="G384" authorId="0" shapeId="0" xr:uid="{00000000-0006-0000-0A00-00006F040000}">
      <text>
        <r>
          <rPr>
            <sz val="11"/>
            <color theme="1"/>
            <rFont val="Calibri"/>
            <family val="2"/>
            <scheme val="minor"/>
          </rPr>
          <t>Source: User-editable planning assumption, 2026-10-19; not stated in YAML. Validate with workload sizing.</t>
        </r>
      </text>
    </comment>
    <comment ref="H384" authorId="0" shapeId="0" xr:uid="{00000000-0006-0000-0A00-000070040000}">
      <text>
        <r>
          <rPr>
            <sz val="11"/>
            <color theme="1"/>
            <rFont val="Calibri"/>
            <family val="2"/>
            <scheme val="minor"/>
          </rPr>
          <t>Source: User-editable planning assumption, 2026-10-19; not stated in YAML. Validate with workload sizing.</t>
        </r>
      </text>
    </comment>
    <comment ref="I384" authorId="0" shapeId="0" xr:uid="{00000000-0006-0000-0A00-000071040000}">
      <text>
        <r>
          <rPr>
            <sz val="11"/>
            <color theme="1"/>
            <rFont val="Calibri"/>
            <family val="2"/>
            <scheme val="minor"/>
          </rPr>
          <t>Source: User-editable planning assumption, 2026-10-19; not stated in YAML. Validate with workload sizing.</t>
        </r>
      </text>
    </comment>
    <comment ref="G385" authorId="0" shapeId="0" xr:uid="{00000000-0006-0000-0A00-000072040000}">
      <text>
        <r>
          <rPr>
            <sz val="11"/>
            <color theme="1"/>
            <rFont val="Calibri"/>
            <family val="2"/>
            <scheme val="minor"/>
          </rPr>
          <t>Source: User-editable planning assumption, 2026-10-19; not stated in YAML. Validate with workload sizing.</t>
        </r>
      </text>
    </comment>
    <comment ref="H385" authorId="0" shapeId="0" xr:uid="{00000000-0006-0000-0A00-000073040000}">
      <text>
        <r>
          <rPr>
            <sz val="11"/>
            <color theme="1"/>
            <rFont val="Calibri"/>
            <family val="2"/>
            <scheme val="minor"/>
          </rPr>
          <t>Source: User-editable planning assumption, 2026-10-19; not stated in YAML. Validate with workload sizing.</t>
        </r>
      </text>
    </comment>
    <comment ref="I385" authorId="0" shapeId="0" xr:uid="{00000000-0006-0000-0A00-000074040000}">
      <text>
        <r>
          <rPr>
            <sz val="11"/>
            <color theme="1"/>
            <rFont val="Calibri"/>
            <family val="2"/>
            <scheme val="minor"/>
          </rPr>
          <t>Source: User-editable planning assumption, 2026-10-19; not stated in YAML. Validate with workload sizing.</t>
        </r>
      </text>
    </comment>
    <comment ref="G386" authorId="0" shapeId="0" xr:uid="{00000000-0006-0000-0A00-000075040000}">
      <text>
        <r>
          <rPr>
            <sz val="11"/>
            <color theme="1"/>
            <rFont val="Calibri"/>
            <family val="2"/>
            <scheme val="minor"/>
          </rPr>
          <t>Source: User-editable planning assumption, 2026-10-19; not stated in YAML. Validate with workload sizing.</t>
        </r>
      </text>
    </comment>
    <comment ref="H386" authorId="0" shapeId="0" xr:uid="{00000000-0006-0000-0A00-000076040000}">
      <text>
        <r>
          <rPr>
            <sz val="11"/>
            <color theme="1"/>
            <rFont val="Calibri"/>
            <family val="2"/>
            <scheme val="minor"/>
          </rPr>
          <t>Source: User-editable planning assumption, 2026-10-19; not stated in YAML. Validate with workload sizing.</t>
        </r>
      </text>
    </comment>
    <comment ref="I386" authorId="0" shapeId="0" xr:uid="{00000000-0006-0000-0A00-000077040000}">
      <text>
        <r>
          <rPr>
            <sz val="11"/>
            <color theme="1"/>
            <rFont val="Calibri"/>
            <family val="2"/>
            <scheme val="minor"/>
          </rPr>
          <t>Source: User-editable planning assumption, 2026-10-19; not stated in YAML. Validate with workload sizing.</t>
        </r>
      </text>
    </comment>
    <comment ref="G387" authorId="0" shapeId="0" xr:uid="{00000000-0006-0000-0A00-000078040000}">
      <text>
        <r>
          <rPr>
            <sz val="11"/>
            <color theme="1"/>
            <rFont val="Calibri"/>
            <family val="2"/>
            <scheme val="minor"/>
          </rPr>
          <t>Source: User-editable planning assumption, 2026-10-19; not stated in YAML. Validate with workload sizing.</t>
        </r>
      </text>
    </comment>
    <comment ref="H387" authorId="0" shapeId="0" xr:uid="{00000000-0006-0000-0A00-000079040000}">
      <text>
        <r>
          <rPr>
            <sz val="11"/>
            <color theme="1"/>
            <rFont val="Calibri"/>
            <family val="2"/>
            <scheme val="minor"/>
          </rPr>
          <t>Source: User-editable planning assumption, 2026-10-19; not stated in YAML. Validate with workload sizing.</t>
        </r>
      </text>
    </comment>
    <comment ref="I387" authorId="0" shapeId="0" xr:uid="{00000000-0006-0000-0A00-00007A040000}">
      <text>
        <r>
          <rPr>
            <sz val="11"/>
            <color theme="1"/>
            <rFont val="Calibri"/>
            <family val="2"/>
            <scheme val="minor"/>
          </rPr>
          <t>Source: User-editable planning assumption, 2026-10-19; not stated in YAML. Validate with workload sizing.</t>
        </r>
      </text>
    </comment>
    <comment ref="G388" authorId="0" shapeId="0" xr:uid="{00000000-0006-0000-0A00-00007B040000}">
      <text>
        <r>
          <rPr>
            <sz val="11"/>
            <color theme="1"/>
            <rFont val="Calibri"/>
            <family val="2"/>
            <scheme val="minor"/>
          </rPr>
          <t>Source: User-editable planning assumption, 2026-10-19; not stated in YAML. Validate with workload sizing.</t>
        </r>
      </text>
    </comment>
    <comment ref="H388" authorId="0" shapeId="0" xr:uid="{00000000-0006-0000-0A00-00007C040000}">
      <text>
        <r>
          <rPr>
            <sz val="11"/>
            <color theme="1"/>
            <rFont val="Calibri"/>
            <family val="2"/>
            <scheme val="minor"/>
          </rPr>
          <t>Source: User-editable planning assumption, 2026-10-19; not stated in YAML. Validate with workload sizing.</t>
        </r>
      </text>
    </comment>
    <comment ref="I388" authorId="0" shapeId="0" xr:uid="{00000000-0006-0000-0A00-00007D040000}">
      <text>
        <r>
          <rPr>
            <sz val="11"/>
            <color theme="1"/>
            <rFont val="Calibri"/>
            <family val="2"/>
            <scheme val="minor"/>
          </rPr>
          <t>Source: User-editable planning assumption, 2026-10-19; not stated in YAML. Validate with workload sizing.</t>
        </r>
      </text>
    </comment>
    <comment ref="G389" authorId="0" shapeId="0" xr:uid="{00000000-0006-0000-0A00-00007E040000}">
      <text>
        <r>
          <rPr>
            <sz val="11"/>
            <color theme="1"/>
            <rFont val="Calibri"/>
            <family val="2"/>
            <scheme val="minor"/>
          </rPr>
          <t>Source: User-editable planning assumption, 2026-10-19; not stated in YAML. Validate with workload sizing.</t>
        </r>
      </text>
    </comment>
    <comment ref="H389" authorId="0" shapeId="0" xr:uid="{00000000-0006-0000-0A00-00007F040000}">
      <text>
        <r>
          <rPr>
            <sz val="11"/>
            <color theme="1"/>
            <rFont val="Calibri"/>
            <family val="2"/>
            <scheme val="minor"/>
          </rPr>
          <t>Source: User-editable planning assumption, 2026-10-19; not stated in YAML. Validate with workload sizing.</t>
        </r>
      </text>
    </comment>
    <comment ref="I389" authorId="0" shapeId="0" xr:uid="{00000000-0006-0000-0A00-000080040000}">
      <text>
        <r>
          <rPr>
            <sz val="11"/>
            <color theme="1"/>
            <rFont val="Calibri"/>
            <family val="2"/>
            <scheme val="minor"/>
          </rPr>
          <t>Source: User-editable planning assumption, 2026-10-19; not stated in YAML. Validate with workload sizing.</t>
        </r>
      </text>
    </comment>
    <comment ref="G390" authorId="0" shapeId="0" xr:uid="{00000000-0006-0000-0A00-000081040000}">
      <text>
        <r>
          <rPr>
            <sz val="11"/>
            <color theme="1"/>
            <rFont val="Calibri"/>
            <family val="2"/>
            <scheme val="minor"/>
          </rPr>
          <t>Source: User-editable planning assumption, 2026-10-19; not stated in YAML. Validate with workload sizing.</t>
        </r>
      </text>
    </comment>
    <comment ref="H390" authorId="0" shapeId="0" xr:uid="{00000000-0006-0000-0A00-000082040000}">
      <text>
        <r>
          <rPr>
            <sz val="11"/>
            <color theme="1"/>
            <rFont val="Calibri"/>
            <family val="2"/>
            <scheme val="minor"/>
          </rPr>
          <t>Source: User-editable planning assumption, 2026-10-19; not stated in YAML. Validate with workload sizing.</t>
        </r>
      </text>
    </comment>
    <comment ref="I390" authorId="0" shapeId="0" xr:uid="{00000000-0006-0000-0A00-000083040000}">
      <text>
        <r>
          <rPr>
            <sz val="11"/>
            <color theme="1"/>
            <rFont val="Calibri"/>
            <family val="2"/>
            <scheme val="minor"/>
          </rPr>
          <t>Source: User-editable planning assumption, 2026-10-19; not stated in YAML. Validate with workload sizing.</t>
        </r>
      </text>
    </comment>
    <comment ref="G391" authorId="0" shapeId="0" xr:uid="{00000000-0006-0000-0A00-000084040000}">
      <text>
        <r>
          <rPr>
            <sz val="11"/>
            <color theme="1"/>
            <rFont val="Calibri"/>
            <family val="2"/>
            <scheme val="minor"/>
          </rPr>
          <t>Source: User-editable planning assumption, 2026-10-19; not stated in YAML. Validate with workload sizing.</t>
        </r>
      </text>
    </comment>
    <comment ref="H391" authorId="0" shapeId="0" xr:uid="{00000000-0006-0000-0A00-000085040000}">
      <text>
        <r>
          <rPr>
            <sz val="11"/>
            <color theme="1"/>
            <rFont val="Calibri"/>
            <family val="2"/>
            <scheme val="minor"/>
          </rPr>
          <t>Source: User-editable planning assumption, 2026-10-19; not stated in YAML. Validate with workload sizing.</t>
        </r>
      </text>
    </comment>
    <comment ref="I391" authorId="0" shapeId="0" xr:uid="{00000000-0006-0000-0A00-000086040000}">
      <text>
        <r>
          <rPr>
            <sz val="11"/>
            <color theme="1"/>
            <rFont val="Calibri"/>
            <family val="2"/>
            <scheme val="minor"/>
          </rPr>
          <t>Source: User-editable planning assumption, 2026-10-19; not stated in YAML. Validate with workload sizing.</t>
        </r>
      </text>
    </comment>
    <comment ref="G392" authorId="0" shapeId="0" xr:uid="{00000000-0006-0000-0A00-000087040000}">
      <text>
        <r>
          <rPr>
            <sz val="11"/>
            <color theme="1"/>
            <rFont val="Calibri"/>
            <family val="2"/>
            <scheme val="minor"/>
          </rPr>
          <t>Source: User-editable planning assumption, 2026-10-19; not stated in YAML. Validate with workload sizing.</t>
        </r>
      </text>
    </comment>
    <comment ref="H392" authorId="0" shapeId="0" xr:uid="{00000000-0006-0000-0A00-000088040000}">
      <text>
        <r>
          <rPr>
            <sz val="11"/>
            <color theme="1"/>
            <rFont val="Calibri"/>
            <family val="2"/>
            <scheme val="minor"/>
          </rPr>
          <t>Source: User-editable planning assumption, 2026-10-19; not stated in YAML. Validate with workload sizing.</t>
        </r>
      </text>
    </comment>
    <comment ref="I392" authorId="0" shapeId="0" xr:uid="{00000000-0006-0000-0A00-000089040000}">
      <text>
        <r>
          <rPr>
            <sz val="11"/>
            <color theme="1"/>
            <rFont val="Calibri"/>
            <family val="2"/>
            <scheme val="minor"/>
          </rPr>
          <t>Source: User-editable planning assumption, 2026-10-19; not stated in YAML. Validate with workload sizing.</t>
        </r>
      </text>
    </comment>
    <comment ref="G393" authorId="0" shapeId="0" xr:uid="{00000000-0006-0000-0A00-00008A040000}">
      <text>
        <r>
          <rPr>
            <sz val="11"/>
            <color theme="1"/>
            <rFont val="Calibri"/>
            <family val="2"/>
            <scheme val="minor"/>
          </rPr>
          <t>Source: User-editable planning assumption, 2026-10-19; not stated in YAML. Validate with workload sizing.</t>
        </r>
      </text>
    </comment>
    <comment ref="H393" authorId="0" shapeId="0" xr:uid="{00000000-0006-0000-0A00-00008B040000}">
      <text>
        <r>
          <rPr>
            <sz val="11"/>
            <color theme="1"/>
            <rFont val="Calibri"/>
            <family val="2"/>
            <scheme val="minor"/>
          </rPr>
          <t>Source: User-editable planning assumption, 2026-10-19; not stated in YAML. Validate with workload sizing.</t>
        </r>
      </text>
    </comment>
    <comment ref="I393" authorId="0" shapeId="0" xr:uid="{00000000-0006-0000-0A00-00008C040000}">
      <text>
        <r>
          <rPr>
            <sz val="11"/>
            <color theme="1"/>
            <rFont val="Calibri"/>
            <family val="2"/>
            <scheme val="minor"/>
          </rPr>
          <t>Source: User-editable planning assumption, 2026-10-19; not stated in YAML. Validate with workload sizing.</t>
        </r>
      </text>
    </comment>
    <comment ref="G394" authorId="0" shapeId="0" xr:uid="{00000000-0006-0000-0A00-00008D040000}">
      <text>
        <r>
          <rPr>
            <sz val="11"/>
            <color theme="1"/>
            <rFont val="Calibri"/>
            <family val="2"/>
            <scheme val="minor"/>
          </rPr>
          <t>Source: User-editable planning assumption, 2026-10-19; not stated in YAML. Validate with workload sizing.</t>
        </r>
      </text>
    </comment>
    <comment ref="H394" authorId="0" shapeId="0" xr:uid="{00000000-0006-0000-0A00-00008E040000}">
      <text>
        <r>
          <rPr>
            <sz val="11"/>
            <color theme="1"/>
            <rFont val="Calibri"/>
            <family val="2"/>
            <scheme val="minor"/>
          </rPr>
          <t>Source: User-editable planning assumption, 2026-10-19; not stated in YAML. Validate with workload sizing.</t>
        </r>
      </text>
    </comment>
    <comment ref="I394" authorId="0" shapeId="0" xr:uid="{00000000-0006-0000-0A00-00008F040000}">
      <text>
        <r>
          <rPr>
            <sz val="11"/>
            <color theme="1"/>
            <rFont val="Calibri"/>
            <family val="2"/>
            <scheme val="minor"/>
          </rPr>
          <t>Source: User-editable planning assumption, 2026-10-19; not stated in YAML. Validate with workload sizing.</t>
        </r>
      </text>
    </comment>
    <comment ref="G395" authorId="0" shapeId="0" xr:uid="{00000000-0006-0000-0A00-000090040000}">
      <text>
        <r>
          <rPr>
            <sz val="11"/>
            <color theme="1"/>
            <rFont val="Calibri"/>
            <family val="2"/>
            <scheme val="minor"/>
          </rPr>
          <t>Source: User-editable planning assumption, 2026-10-19; not stated in YAML. Validate with workload sizing.</t>
        </r>
      </text>
    </comment>
    <comment ref="H395" authorId="0" shapeId="0" xr:uid="{00000000-0006-0000-0A00-000091040000}">
      <text>
        <r>
          <rPr>
            <sz val="11"/>
            <color theme="1"/>
            <rFont val="Calibri"/>
            <family val="2"/>
            <scheme val="minor"/>
          </rPr>
          <t>Source: User-editable planning assumption, 2026-10-19; not stated in YAML. Validate with workload sizing.</t>
        </r>
      </text>
    </comment>
    <comment ref="I395" authorId="0" shapeId="0" xr:uid="{00000000-0006-0000-0A00-000092040000}">
      <text>
        <r>
          <rPr>
            <sz val="11"/>
            <color theme="1"/>
            <rFont val="Calibri"/>
            <family val="2"/>
            <scheme val="minor"/>
          </rPr>
          <t>Source: User-editable planning assumption, 2026-10-19; not stated in YAML. Validate with workload sizing.</t>
        </r>
      </text>
    </comment>
    <comment ref="G396" authorId="0" shapeId="0" xr:uid="{00000000-0006-0000-0A00-000093040000}">
      <text>
        <r>
          <rPr>
            <sz val="11"/>
            <color theme="1"/>
            <rFont val="Calibri"/>
            <family val="2"/>
            <scheme val="minor"/>
          </rPr>
          <t>Source: User-editable planning assumption, 2026-10-19; not stated in YAML. Validate with workload sizing.</t>
        </r>
      </text>
    </comment>
    <comment ref="H396" authorId="0" shapeId="0" xr:uid="{00000000-0006-0000-0A00-000094040000}">
      <text>
        <r>
          <rPr>
            <sz val="11"/>
            <color theme="1"/>
            <rFont val="Calibri"/>
            <family val="2"/>
            <scheme val="minor"/>
          </rPr>
          <t>Source: User-editable planning assumption, 2026-10-19; not stated in YAML. Validate with workload sizing.</t>
        </r>
      </text>
    </comment>
    <comment ref="I396" authorId="0" shapeId="0" xr:uid="{00000000-0006-0000-0A00-000095040000}">
      <text>
        <r>
          <rPr>
            <sz val="11"/>
            <color theme="1"/>
            <rFont val="Calibri"/>
            <family val="2"/>
            <scheme val="minor"/>
          </rPr>
          <t>Source: User-editable planning assumption, 2026-10-19; not stated in YAML. Validate with workload sizing.</t>
        </r>
      </text>
    </comment>
    <comment ref="G397" authorId="0" shapeId="0" xr:uid="{00000000-0006-0000-0A00-000096040000}">
      <text>
        <r>
          <rPr>
            <sz val="11"/>
            <color theme="1"/>
            <rFont val="Calibri"/>
            <family val="2"/>
            <scheme val="minor"/>
          </rPr>
          <t>Source: User-editable planning assumption, 2026-10-19; not stated in YAML. Validate with workload sizing.</t>
        </r>
      </text>
    </comment>
    <comment ref="H397" authorId="0" shapeId="0" xr:uid="{00000000-0006-0000-0A00-000097040000}">
      <text>
        <r>
          <rPr>
            <sz val="11"/>
            <color theme="1"/>
            <rFont val="Calibri"/>
            <family val="2"/>
            <scheme val="minor"/>
          </rPr>
          <t>Source: User-editable planning assumption, 2026-10-19; not stated in YAML. Validate with workload sizing.</t>
        </r>
      </text>
    </comment>
    <comment ref="I397" authorId="0" shapeId="0" xr:uid="{00000000-0006-0000-0A00-000098040000}">
      <text>
        <r>
          <rPr>
            <sz val="11"/>
            <color theme="1"/>
            <rFont val="Calibri"/>
            <family val="2"/>
            <scheme val="minor"/>
          </rPr>
          <t>Source: User-editable planning assumption, 2026-10-19; not stated in YAML. Validate with workload sizing.</t>
        </r>
      </text>
    </comment>
    <comment ref="G398" authorId="0" shapeId="0" xr:uid="{00000000-0006-0000-0A00-000099040000}">
      <text>
        <r>
          <rPr>
            <sz val="11"/>
            <color theme="1"/>
            <rFont val="Calibri"/>
            <family val="2"/>
            <scheme val="minor"/>
          </rPr>
          <t>Source: User-editable planning assumption, 2026-10-19; not stated in YAML. Validate with workload sizing.</t>
        </r>
      </text>
    </comment>
    <comment ref="H398" authorId="0" shapeId="0" xr:uid="{00000000-0006-0000-0A00-00009A040000}">
      <text>
        <r>
          <rPr>
            <sz val="11"/>
            <color theme="1"/>
            <rFont val="Calibri"/>
            <family val="2"/>
            <scheme val="minor"/>
          </rPr>
          <t>Source: User-editable planning assumption, 2026-10-19; not stated in YAML. Validate with workload sizing.</t>
        </r>
      </text>
    </comment>
    <comment ref="I398" authorId="0" shapeId="0" xr:uid="{00000000-0006-0000-0A00-00009B040000}">
      <text>
        <r>
          <rPr>
            <sz val="11"/>
            <color theme="1"/>
            <rFont val="Calibri"/>
            <family val="2"/>
            <scheme val="minor"/>
          </rPr>
          <t>Source: User-editable planning assumption, 2026-10-19; not stated in YAML. Validate with workload sizing.</t>
        </r>
      </text>
    </comment>
    <comment ref="G399" authorId="0" shapeId="0" xr:uid="{00000000-0006-0000-0A00-00009C040000}">
      <text>
        <r>
          <rPr>
            <sz val="11"/>
            <color theme="1"/>
            <rFont val="Calibri"/>
            <family val="2"/>
            <scheme val="minor"/>
          </rPr>
          <t>Source: User-editable planning assumption, 2026-10-19; not stated in YAML. Validate with workload sizing.</t>
        </r>
      </text>
    </comment>
    <comment ref="H399" authorId="0" shapeId="0" xr:uid="{00000000-0006-0000-0A00-00009D040000}">
      <text>
        <r>
          <rPr>
            <sz val="11"/>
            <color theme="1"/>
            <rFont val="Calibri"/>
            <family val="2"/>
            <scheme val="minor"/>
          </rPr>
          <t>Source: User-editable planning assumption, 2026-10-19; not stated in YAML. Validate with workload sizing.</t>
        </r>
      </text>
    </comment>
    <comment ref="I399" authorId="0" shapeId="0" xr:uid="{00000000-0006-0000-0A00-00009E040000}">
      <text>
        <r>
          <rPr>
            <sz val="11"/>
            <color theme="1"/>
            <rFont val="Calibri"/>
            <family val="2"/>
            <scheme val="minor"/>
          </rPr>
          <t>Source: User-editable planning assumption, 2026-10-19; not stated in YAML. Validate with workload sizing.</t>
        </r>
      </text>
    </comment>
    <comment ref="G400" authorId="0" shapeId="0" xr:uid="{00000000-0006-0000-0A00-00009F040000}">
      <text>
        <r>
          <rPr>
            <sz val="11"/>
            <color theme="1"/>
            <rFont val="Calibri"/>
            <family val="2"/>
            <scheme val="minor"/>
          </rPr>
          <t>Source: User-editable planning assumption, 2026-10-19; not stated in YAML. Validate with workload sizing.</t>
        </r>
      </text>
    </comment>
    <comment ref="H400" authorId="0" shapeId="0" xr:uid="{00000000-0006-0000-0A00-0000A0040000}">
      <text>
        <r>
          <rPr>
            <sz val="11"/>
            <color theme="1"/>
            <rFont val="Calibri"/>
            <family val="2"/>
            <scheme val="minor"/>
          </rPr>
          <t>Source: User-editable planning assumption, 2026-10-19; not stated in YAML. Validate with workload sizing.</t>
        </r>
      </text>
    </comment>
    <comment ref="I400" authorId="0" shapeId="0" xr:uid="{00000000-0006-0000-0A00-0000A1040000}">
      <text>
        <r>
          <rPr>
            <sz val="11"/>
            <color theme="1"/>
            <rFont val="Calibri"/>
            <family val="2"/>
            <scheme val="minor"/>
          </rPr>
          <t>Source: User-editable planning assumption, 2026-10-19; not stated in YAML. Validate with workload sizing.</t>
        </r>
      </text>
    </comment>
    <comment ref="G401" authorId="0" shapeId="0" xr:uid="{00000000-0006-0000-0A00-0000A2040000}">
      <text>
        <r>
          <rPr>
            <sz val="11"/>
            <color theme="1"/>
            <rFont val="Calibri"/>
            <family val="2"/>
            <scheme val="minor"/>
          </rPr>
          <t>Source: User-editable planning assumption, 2026-10-19; not stated in YAML. Validate with workload sizing.</t>
        </r>
      </text>
    </comment>
    <comment ref="H401" authorId="0" shapeId="0" xr:uid="{00000000-0006-0000-0A00-0000A3040000}">
      <text>
        <r>
          <rPr>
            <sz val="11"/>
            <color theme="1"/>
            <rFont val="Calibri"/>
            <family val="2"/>
            <scheme val="minor"/>
          </rPr>
          <t>Source: User-editable planning assumption, 2026-10-19; not stated in YAML. Validate with workload sizing.</t>
        </r>
      </text>
    </comment>
    <comment ref="I401" authorId="0" shapeId="0" xr:uid="{00000000-0006-0000-0A00-0000A4040000}">
      <text>
        <r>
          <rPr>
            <sz val="11"/>
            <color theme="1"/>
            <rFont val="Calibri"/>
            <family val="2"/>
            <scheme val="minor"/>
          </rPr>
          <t>Source: User-editable planning assumption, 2026-10-19; not stated in YAML. Validate with workload sizing.</t>
        </r>
      </text>
    </comment>
    <comment ref="G402" authorId="0" shapeId="0" xr:uid="{00000000-0006-0000-0A00-0000A5040000}">
      <text>
        <r>
          <rPr>
            <sz val="11"/>
            <color theme="1"/>
            <rFont val="Calibri"/>
            <family val="2"/>
            <scheme val="minor"/>
          </rPr>
          <t>Source: User-editable planning assumption, 2026-10-19; not stated in YAML. Validate with workload sizing.</t>
        </r>
      </text>
    </comment>
    <comment ref="H402" authorId="0" shapeId="0" xr:uid="{00000000-0006-0000-0A00-0000A6040000}">
      <text>
        <r>
          <rPr>
            <sz val="11"/>
            <color theme="1"/>
            <rFont val="Calibri"/>
            <family val="2"/>
            <scheme val="minor"/>
          </rPr>
          <t>Source: User-editable planning assumption, 2026-10-19; not stated in YAML. Validate with workload sizing.</t>
        </r>
      </text>
    </comment>
    <comment ref="I402" authorId="0" shapeId="0" xr:uid="{00000000-0006-0000-0A00-0000A7040000}">
      <text>
        <r>
          <rPr>
            <sz val="11"/>
            <color theme="1"/>
            <rFont val="Calibri"/>
            <family val="2"/>
            <scheme val="minor"/>
          </rPr>
          <t>Source: User-editable planning assumption, 2026-10-19; not stated in YAML. Validate with workload sizing.</t>
        </r>
      </text>
    </comment>
    <comment ref="G403" authorId="0" shapeId="0" xr:uid="{00000000-0006-0000-0A00-0000A8040000}">
      <text>
        <r>
          <rPr>
            <sz val="11"/>
            <color theme="1"/>
            <rFont val="Calibri"/>
            <family val="2"/>
            <scheme val="minor"/>
          </rPr>
          <t>Source: User-editable planning assumption, 2026-10-19; not stated in YAML. Validate with workload sizing.</t>
        </r>
      </text>
    </comment>
    <comment ref="H403" authorId="0" shapeId="0" xr:uid="{00000000-0006-0000-0A00-0000A9040000}">
      <text>
        <r>
          <rPr>
            <sz val="11"/>
            <color theme="1"/>
            <rFont val="Calibri"/>
            <family val="2"/>
            <scheme val="minor"/>
          </rPr>
          <t>Source: User-editable planning assumption, 2026-10-19; not stated in YAML. Validate with workload sizing.</t>
        </r>
      </text>
    </comment>
    <comment ref="I403" authorId="0" shapeId="0" xr:uid="{00000000-0006-0000-0A00-0000AA040000}">
      <text>
        <r>
          <rPr>
            <sz val="11"/>
            <color theme="1"/>
            <rFont val="Calibri"/>
            <family val="2"/>
            <scheme val="minor"/>
          </rPr>
          <t>Source: User-editable planning assumption, 2026-10-19; not stated in YAML. Validate with workload sizing.</t>
        </r>
      </text>
    </comment>
    <comment ref="G404" authorId="0" shapeId="0" xr:uid="{00000000-0006-0000-0A00-0000AB040000}">
      <text>
        <r>
          <rPr>
            <sz val="11"/>
            <color theme="1"/>
            <rFont val="Calibri"/>
            <family val="2"/>
            <scheme val="minor"/>
          </rPr>
          <t>Source: User-editable planning assumption, 2026-10-19; not stated in YAML. Validate with workload sizing.</t>
        </r>
      </text>
    </comment>
    <comment ref="H404" authorId="0" shapeId="0" xr:uid="{00000000-0006-0000-0A00-0000AC040000}">
      <text>
        <r>
          <rPr>
            <sz val="11"/>
            <color theme="1"/>
            <rFont val="Calibri"/>
            <family val="2"/>
            <scheme val="minor"/>
          </rPr>
          <t>Source: User-editable planning assumption, 2026-10-19; not stated in YAML. Validate with workload sizing.</t>
        </r>
      </text>
    </comment>
    <comment ref="I404" authorId="0" shapeId="0" xr:uid="{00000000-0006-0000-0A00-0000AD040000}">
      <text>
        <r>
          <rPr>
            <sz val="11"/>
            <color theme="1"/>
            <rFont val="Calibri"/>
            <family val="2"/>
            <scheme val="minor"/>
          </rPr>
          <t>Source: User-editable planning assumption, 2026-10-19; not stated in YAML. Validate with workload sizing.</t>
        </r>
      </text>
    </comment>
    <comment ref="G405" authorId="0" shapeId="0" xr:uid="{00000000-0006-0000-0A00-0000AE040000}">
      <text>
        <r>
          <rPr>
            <sz val="11"/>
            <color theme="1"/>
            <rFont val="Calibri"/>
            <family val="2"/>
            <scheme val="minor"/>
          </rPr>
          <t>Source: User-editable planning assumption, 2026-10-19; not stated in YAML. Validate with workload sizing.</t>
        </r>
      </text>
    </comment>
    <comment ref="H405" authorId="0" shapeId="0" xr:uid="{00000000-0006-0000-0A00-0000AF040000}">
      <text>
        <r>
          <rPr>
            <sz val="11"/>
            <color theme="1"/>
            <rFont val="Calibri"/>
            <family val="2"/>
            <scheme val="minor"/>
          </rPr>
          <t>Source: User-editable planning assumption, 2026-10-19; not stated in YAML. Validate with workload sizing.</t>
        </r>
      </text>
    </comment>
    <comment ref="I405" authorId="0" shapeId="0" xr:uid="{00000000-0006-0000-0A00-0000B0040000}">
      <text>
        <r>
          <rPr>
            <sz val="11"/>
            <color theme="1"/>
            <rFont val="Calibri"/>
            <family val="2"/>
            <scheme val="minor"/>
          </rPr>
          <t>Source: User-editable planning assumption, 2026-10-19; not stated in YAML. Validate with workload sizing.</t>
        </r>
      </text>
    </comment>
    <comment ref="G406" authorId="0" shapeId="0" xr:uid="{00000000-0006-0000-0A00-0000B1040000}">
      <text>
        <r>
          <rPr>
            <sz val="11"/>
            <color theme="1"/>
            <rFont val="Calibri"/>
            <family val="2"/>
            <scheme val="minor"/>
          </rPr>
          <t>Source: User-editable planning assumption, 2026-10-19; not stated in YAML. Validate with workload sizing.</t>
        </r>
      </text>
    </comment>
    <comment ref="H406" authorId="0" shapeId="0" xr:uid="{00000000-0006-0000-0A00-0000B2040000}">
      <text>
        <r>
          <rPr>
            <sz val="11"/>
            <color theme="1"/>
            <rFont val="Calibri"/>
            <family val="2"/>
            <scheme val="minor"/>
          </rPr>
          <t>Source: User-editable planning assumption, 2026-10-19; not stated in YAML. Validate with workload sizing.</t>
        </r>
      </text>
    </comment>
    <comment ref="I406" authorId="0" shapeId="0" xr:uid="{00000000-0006-0000-0A00-0000B3040000}">
      <text>
        <r>
          <rPr>
            <sz val="11"/>
            <color theme="1"/>
            <rFont val="Calibri"/>
            <family val="2"/>
            <scheme val="minor"/>
          </rPr>
          <t>Source: User-editable planning assumption, 2026-10-19; not stated in YAML. Validate with workload sizing.</t>
        </r>
      </text>
    </comment>
    <comment ref="G407" authorId="0" shapeId="0" xr:uid="{00000000-0006-0000-0A00-0000B4040000}">
      <text>
        <r>
          <rPr>
            <sz val="11"/>
            <color theme="1"/>
            <rFont val="Calibri"/>
            <family val="2"/>
            <scheme val="minor"/>
          </rPr>
          <t>Source: User-editable planning assumption, 2026-10-19; not stated in YAML. Validate with workload sizing.</t>
        </r>
      </text>
    </comment>
    <comment ref="H407" authorId="0" shapeId="0" xr:uid="{00000000-0006-0000-0A00-0000B5040000}">
      <text>
        <r>
          <rPr>
            <sz val="11"/>
            <color theme="1"/>
            <rFont val="Calibri"/>
            <family val="2"/>
            <scheme val="minor"/>
          </rPr>
          <t>Source: User-editable planning assumption, 2026-10-19; not stated in YAML. Validate with workload sizing.</t>
        </r>
      </text>
    </comment>
    <comment ref="I407" authorId="0" shapeId="0" xr:uid="{00000000-0006-0000-0A00-0000B6040000}">
      <text>
        <r>
          <rPr>
            <sz val="11"/>
            <color theme="1"/>
            <rFont val="Calibri"/>
            <family val="2"/>
            <scheme val="minor"/>
          </rPr>
          <t>Source: User-editable planning assumption, 2026-10-19; not stated in YAML. Validate with workload sizing.</t>
        </r>
      </text>
    </comment>
    <comment ref="G408" authorId="0" shapeId="0" xr:uid="{00000000-0006-0000-0A00-0000B7040000}">
      <text>
        <r>
          <rPr>
            <sz val="11"/>
            <color theme="1"/>
            <rFont val="Calibri"/>
            <family val="2"/>
            <scheme val="minor"/>
          </rPr>
          <t>Source: User-editable planning assumption, 2026-10-19; not stated in YAML. Validate with workload sizing.</t>
        </r>
      </text>
    </comment>
    <comment ref="H408" authorId="0" shapeId="0" xr:uid="{00000000-0006-0000-0A00-0000B8040000}">
      <text>
        <r>
          <rPr>
            <sz val="11"/>
            <color theme="1"/>
            <rFont val="Calibri"/>
            <family val="2"/>
            <scheme val="minor"/>
          </rPr>
          <t>Source: User-editable planning assumption, 2026-10-19; not stated in YAML. Validate with workload sizing.</t>
        </r>
      </text>
    </comment>
    <comment ref="I408" authorId="0" shapeId="0" xr:uid="{00000000-0006-0000-0A00-0000B9040000}">
      <text>
        <r>
          <rPr>
            <sz val="11"/>
            <color theme="1"/>
            <rFont val="Calibri"/>
            <family val="2"/>
            <scheme val="minor"/>
          </rPr>
          <t>Source: User-editable planning assumption, 2026-10-19; not stated in YAML. Validate with workload sizing.</t>
        </r>
      </text>
    </comment>
    <comment ref="G409" authorId="0" shapeId="0" xr:uid="{00000000-0006-0000-0A00-0000BA040000}">
      <text>
        <r>
          <rPr>
            <sz val="11"/>
            <color theme="1"/>
            <rFont val="Calibri"/>
            <family val="2"/>
            <scheme val="minor"/>
          </rPr>
          <t>Source: User-editable planning assumption, 2026-10-19; not stated in YAML. Validate with workload sizing.</t>
        </r>
      </text>
    </comment>
    <comment ref="H409" authorId="0" shapeId="0" xr:uid="{00000000-0006-0000-0A00-0000BB040000}">
      <text>
        <r>
          <rPr>
            <sz val="11"/>
            <color theme="1"/>
            <rFont val="Calibri"/>
            <family val="2"/>
            <scheme val="minor"/>
          </rPr>
          <t>Source: User-editable planning assumption, 2026-10-19; not stated in YAML. Validate with workload sizing.</t>
        </r>
      </text>
    </comment>
    <comment ref="I409" authorId="0" shapeId="0" xr:uid="{00000000-0006-0000-0A00-0000BC040000}">
      <text>
        <r>
          <rPr>
            <sz val="11"/>
            <color theme="1"/>
            <rFont val="Calibri"/>
            <family val="2"/>
            <scheme val="minor"/>
          </rPr>
          <t>Source: User-editable planning assumption, 2026-10-19; not stated in YAML. Validate with workload sizing.</t>
        </r>
      </text>
    </comment>
    <comment ref="G410" authorId="0" shapeId="0" xr:uid="{00000000-0006-0000-0A00-0000BD040000}">
      <text>
        <r>
          <rPr>
            <sz val="11"/>
            <color theme="1"/>
            <rFont val="Calibri"/>
            <family val="2"/>
            <scheme val="minor"/>
          </rPr>
          <t>Source: User-editable planning assumption, 2026-10-19; not stated in YAML. Validate with workload sizing.</t>
        </r>
      </text>
    </comment>
    <comment ref="H410" authorId="0" shapeId="0" xr:uid="{00000000-0006-0000-0A00-0000BE040000}">
      <text>
        <r>
          <rPr>
            <sz val="11"/>
            <color theme="1"/>
            <rFont val="Calibri"/>
            <family val="2"/>
            <scheme val="minor"/>
          </rPr>
          <t>Source: User-editable planning assumption, 2026-10-19; not stated in YAML. Validate with workload sizing.</t>
        </r>
      </text>
    </comment>
    <comment ref="I410" authorId="0" shapeId="0" xr:uid="{00000000-0006-0000-0A00-0000BF040000}">
      <text>
        <r>
          <rPr>
            <sz val="11"/>
            <color theme="1"/>
            <rFont val="Calibri"/>
            <family val="2"/>
            <scheme val="minor"/>
          </rPr>
          <t>Source: User-editable planning assumption, 2026-10-19; not stated in YAML. Validate with workload sizing.</t>
        </r>
      </text>
    </comment>
    <comment ref="G411" authorId="0" shapeId="0" xr:uid="{00000000-0006-0000-0A00-0000C0040000}">
      <text>
        <r>
          <rPr>
            <sz val="11"/>
            <color theme="1"/>
            <rFont val="Calibri"/>
            <family val="2"/>
            <scheme val="minor"/>
          </rPr>
          <t>Source: User-editable planning assumption, 2026-10-19; not stated in YAML. Validate with workload sizing.</t>
        </r>
      </text>
    </comment>
    <comment ref="H411" authorId="0" shapeId="0" xr:uid="{00000000-0006-0000-0A00-0000C1040000}">
      <text>
        <r>
          <rPr>
            <sz val="11"/>
            <color theme="1"/>
            <rFont val="Calibri"/>
            <family val="2"/>
            <scheme val="minor"/>
          </rPr>
          <t>Source: User-editable planning assumption, 2026-10-19; not stated in YAML. Validate with workload sizing.</t>
        </r>
      </text>
    </comment>
    <comment ref="I411" authorId="0" shapeId="0" xr:uid="{00000000-0006-0000-0A00-0000C2040000}">
      <text>
        <r>
          <rPr>
            <sz val="11"/>
            <color theme="1"/>
            <rFont val="Calibri"/>
            <family val="2"/>
            <scheme val="minor"/>
          </rPr>
          <t>Source: User-editable planning assumption, 2026-10-19; not stated in YAML. Validate with workload sizing.</t>
        </r>
      </text>
    </comment>
    <comment ref="G412" authorId="0" shapeId="0" xr:uid="{00000000-0006-0000-0A00-0000C3040000}">
      <text>
        <r>
          <rPr>
            <sz val="11"/>
            <color theme="1"/>
            <rFont val="Calibri"/>
            <family val="2"/>
            <scheme val="minor"/>
          </rPr>
          <t>Source: User-editable planning assumption, 2026-10-19; not stated in YAML. Validate with workload sizing.</t>
        </r>
      </text>
    </comment>
    <comment ref="H412" authorId="0" shapeId="0" xr:uid="{00000000-0006-0000-0A00-0000C4040000}">
      <text>
        <r>
          <rPr>
            <sz val="11"/>
            <color theme="1"/>
            <rFont val="Calibri"/>
            <family val="2"/>
            <scheme val="minor"/>
          </rPr>
          <t>Source: User-editable planning assumption, 2026-10-19; not stated in YAML. Validate with workload sizing.</t>
        </r>
      </text>
    </comment>
    <comment ref="I412" authorId="0" shapeId="0" xr:uid="{00000000-0006-0000-0A00-0000C5040000}">
      <text>
        <r>
          <rPr>
            <sz val="11"/>
            <color theme="1"/>
            <rFont val="Calibri"/>
            <family val="2"/>
            <scheme val="minor"/>
          </rPr>
          <t>Source: User-editable planning assumption, 2026-10-19; not stated in YAML. Validate with workload sizing.</t>
        </r>
      </text>
    </comment>
    <comment ref="G413" authorId="0" shapeId="0" xr:uid="{00000000-0006-0000-0A00-0000C6040000}">
      <text>
        <r>
          <rPr>
            <sz val="11"/>
            <color theme="1"/>
            <rFont val="Calibri"/>
            <family val="2"/>
            <scheme val="minor"/>
          </rPr>
          <t>Source: User-editable planning assumption, 2026-10-19; not stated in YAML. Validate with workload sizing.</t>
        </r>
      </text>
    </comment>
    <comment ref="H413" authorId="0" shapeId="0" xr:uid="{00000000-0006-0000-0A00-0000C7040000}">
      <text>
        <r>
          <rPr>
            <sz val="11"/>
            <color theme="1"/>
            <rFont val="Calibri"/>
            <family val="2"/>
            <scheme val="minor"/>
          </rPr>
          <t>Source: User-editable planning assumption, 2026-10-19; not stated in YAML. Validate with workload sizing.</t>
        </r>
      </text>
    </comment>
    <comment ref="I413" authorId="0" shapeId="0" xr:uid="{00000000-0006-0000-0A00-0000C8040000}">
      <text>
        <r>
          <rPr>
            <sz val="11"/>
            <color theme="1"/>
            <rFont val="Calibri"/>
            <family val="2"/>
            <scheme val="minor"/>
          </rPr>
          <t>Source: User-editable planning assumption, 2026-10-19; not stated in YAML. Validate with workload sizing.</t>
        </r>
      </text>
    </comment>
    <comment ref="G414" authorId="0" shapeId="0" xr:uid="{00000000-0006-0000-0A00-0000C9040000}">
      <text>
        <r>
          <rPr>
            <sz val="11"/>
            <color theme="1"/>
            <rFont val="Calibri"/>
            <family val="2"/>
            <scheme val="minor"/>
          </rPr>
          <t>Source: User-editable planning assumption, 2026-10-19; not stated in YAML. Validate with workload sizing.</t>
        </r>
      </text>
    </comment>
    <comment ref="H414" authorId="0" shapeId="0" xr:uid="{00000000-0006-0000-0A00-0000CA040000}">
      <text>
        <r>
          <rPr>
            <sz val="11"/>
            <color theme="1"/>
            <rFont val="Calibri"/>
            <family val="2"/>
            <scheme val="minor"/>
          </rPr>
          <t>Source: User-editable planning assumption, 2026-10-19; not stated in YAML. Validate with workload sizing.</t>
        </r>
      </text>
    </comment>
    <comment ref="I414" authorId="0" shapeId="0" xr:uid="{00000000-0006-0000-0A00-0000CB040000}">
      <text>
        <r>
          <rPr>
            <sz val="11"/>
            <color theme="1"/>
            <rFont val="Calibri"/>
            <family val="2"/>
            <scheme val="minor"/>
          </rPr>
          <t>Source: User-editable planning assumption, 2026-10-19; not stated in YAML. Validate with workload sizing.</t>
        </r>
      </text>
    </comment>
    <comment ref="G415" authorId="0" shapeId="0" xr:uid="{00000000-0006-0000-0A00-0000CC040000}">
      <text>
        <r>
          <rPr>
            <sz val="11"/>
            <color theme="1"/>
            <rFont val="Calibri"/>
            <family val="2"/>
            <scheme val="minor"/>
          </rPr>
          <t>Source: User-editable planning assumption, 2026-10-19; not stated in YAML. Validate with workload sizing.</t>
        </r>
      </text>
    </comment>
    <comment ref="H415" authorId="0" shapeId="0" xr:uid="{00000000-0006-0000-0A00-0000CD040000}">
      <text>
        <r>
          <rPr>
            <sz val="11"/>
            <color theme="1"/>
            <rFont val="Calibri"/>
            <family val="2"/>
            <scheme val="minor"/>
          </rPr>
          <t>Source: User-editable planning assumption, 2026-10-19; not stated in YAML. Validate with workload sizing.</t>
        </r>
      </text>
    </comment>
    <comment ref="I415" authorId="0" shapeId="0" xr:uid="{00000000-0006-0000-0A00-0000CE040000}">
      <text>
        <r>
          <rPr>
            <sz val="11"/>
            <color theme="1"/>
            <rFont val="Calibri"/>
            <family val="2"/>
            <scheme val="minor"/>
          </rPr>
          <t>Source: User-editable planning assumption, 2026-10-19; not stated in YAML. Validate with workload sizing.</t>
        </r>
      </text>
    </comment>
    <comment ref="G416" authorId="0" shapeId="0" xr:uid="{00000000-0006-0000-0A00-0000CF040000}">
      <text>
        <r>
          <rPr>
            <sz val="11"/>
            <color theme="1"/>
            <rFont val="Calibri"/>
            <family val="2"/>
            <scheme val="minor"/>
          </rPr>
          <t>Source: User-editable planning assumption, 2026-10-19; not stated in YAML. Validate with workload sizing.</t>
        </r>
      </text>
    </comment>
    <comment ref="H416" authorId="0" shapeId="0" xr:uid="{00000000-0006-0000-0A00-0000D0040000}">
      <text>
        <r>
          <rPr>
            <sz val="11"/>
            <color theme="1"/>
            <rFont val="Calibri"/>
            <family val="2"/>
            <scheme val="minor"/>
          </rPr>
          <t>Source: User-editable planning assumption, 2026-10-19; not stated in YAML. Validate with workload sizing.</t>
        </r>
      </text>
    </comment>
    <comment ref="I416" authorId="0" shapeId="0" xr:uid="{00000000-0006-0000-0A00-0000D1040000}">
      <text>
        <r>
          <rPr>
            <sz val="11"/>
            <color theme="1"/>
            <rFont val="Calibri"/>
            <family val="2"/>
            <scheme val="minor"/>
          </rPr>
          <t>Source: User-editable planning assumption, 2026-10-19; not stated in YAML. Validate with workload sizing.</t>
        </r>
      </text>
    </comment>
    <comment ref="G417" authorId="0" shapeId="0" xr:uid="{00000000-0006-0000-0A00-0000D2040000}">
      <text>
        <r>
          <rPr>
            <sz val="11"/>
            <color theme="1"/>
            <rFont val="Calibri"/>
            <family val="2"/>
            <scheme val="minor"/>
          </rPr>
          <t>Source: User-editable planning assumption, 2026-10-19; not stated in YAML. Validate with workload sizing.</t>
        </r>
      </text>
    </comment>
    <comment ref="H417" authorId="0" shapeId="0" xr:uid="{00000000-0006-0000-0A00-0000D3040000}">
      <text>
        <r>
          <rPr>
            <sz val="11"/>
            <color theme="1"/>
            <rFont val="Calibri"/>
            <family val="2"/>
            <scheme val="minor"/>
          </rPr>
          <t>Source: User-editable planning assumption, 2026-10-19; not stated in YAML. Validate with workload sizing.</t>
        </r>
      </text>
    </comment>
    <comment ref="I417" authorId="0" shapeId="0" xr:uid="{00000000-0006-0000-0A00-0000D4040000}">
      <text>
        <r>
          <rPr>
            <sz val="11"/>
            <color theme="1"/>
            <rFont val="Calibri"/>
            <family val="2"/>
            <scheme val="minor"/>
          </rPr>
          <t>Source: User-editable planning assumption, 2026-10-19; not stated in YAML. Validate with workload sizing.</t>
        </r>
      </text>
    </comment>
    <comment ref="G418" authorId="0" shapeId="0" xr:uid="{00000000-0006-0000-0A00-0000D5040000}">
      <text>
        <r>
          <rPr>
            <sz val="11"/>
            <color theme="1"/>
            <rFont val="Calibri"/>
            <family val="2"/>
            <scheme val="minor"/>
          </rPr>
          <t>Source: User-editable planning assumption, 2026-10-19; not stated in YAML. Validate with workload sizing.</t>
        </r>
      </text>
    </comment>
    <comment ref="H418" authorId="0" shapeId="0" xr:uid="{00000000-0006-0000-0A00-0000D6040000}">
      <text>
        <r>
          <rPr>
            <sz val="11"/>
            <color theme="1"/>
            <rFont val="Calibri"/>
            <family val="2"/>
            <scheme val="minor"/>
          </rPr>
          <t>Source: User-editable planning assumption, 2026-10-19; not stated in YAML. Validate with workload sizing.</t>
        </r>
      </text>
    </comment>
    <comment ref="I418" authorId="0" shapeId="0" xr:uid="{00000000-0006-0000-0A00-0000D7040000}">
      <text>
        <r>
          <rPr>
            <sz val="11"/>
            <color theme="1"/>
            <rFont val="Calibri"/>
            <family val="2"/>
            <scheme val="minor"/>
          </rPr>
          <t>Source: User-editable planning assumption, 2026-10-19; not stated in YAML. Validate with workload sizing.</t>
        </r>
      </text>
    </comment>
    <comment ref="G419" authorId="0" shapeId="0" xr:uid="{00000000-0006-0000-0A00-0000D8040000}">
      <text>
        <r>
          <rPr>
            <sz val="11"/>
            <color theme="1"/>
            <rFont val="Calibri"/>
            <family val="2"/>
            <scheme val="minor"/>
          </rPr>
          <t>Source: User-editable planning assumption, 2026-10-19; not stated in YAML. Validate with workload sizing.</t>
        </r>
      </text>
    </comment>
    <comment ref="H419" authorId="0" shapeId="0" xr:uid="{00000000-0006-0000-0A00-0000D9040000}">
      <text>
        <r>
          <rPr>
            <sz val="11"/>
            <color theme="1"/>
            <rFont val="Calibri"/>
            <family val="2"/>
            <scheme val="minor"/>
          </rPr>
          <t>Source: User-editable planning assumption, 2026-10-19; not stated in YAML. Validate with workload sizing.</t>
        </r>
      </text>
    </comment>
    <comment ref="I419" authorId="0" shapeId="0" xr:uid="{00000000-0006-0000-0A00-0000DA040000}">
      <text>
        <r>
          <rPr>
            <sz val="11"/>
            <color theme="1"/>
            <rFont val="Calibri"/>
            <family val="2"/>
            <scheme val="minor"/>
          </rPr>
          <t>Source: User-editable planning assumption, 2026-10-19; not stated in YAML. Validate with workload sizing.</t>
        </r>
      </text>
    </comment>
    <comment ref="G420" authorId="0" shapeId="0" xr:uid="{00000000-0006-0000-0A00-0000DB040000}">
      <text>
        <r>
          <rPr>
            <sz val="11"/>
            <color theme="1"/>
            <rFont val="Calibri"/>
            <family val="2"/>
            <scheme val="minor"/>
          </rPr>
          <t>Source: User-editable planning assumption, 2026-10-19; not stated in YAML. Validate with workload sizing.</t>
        </r>
      </text>
    </comment>
    <comment ref="H420" authorId="0" shapeId="0" xr:uid="{00000000-0006-0000-0A00-0000DC040000}">
      <text>
        <r>
          <rPr>
            <sz val="11"/>
            <color theme="1"/>
            <rFont val="Calibri"/>
            <family val="2"/>
            <scheme val="minor"/>
          </rPr>
          <t>Source: User-editable planning assumption, 2026-10-19; not stated in YAML. Validate with workload sizing.</t>
        </r>
      </text>
    </comment>
    <comment ref="I420" authorId="0" shapeId="0" xr:uid="{00000000-0006-0000-0A00-0000DD040000}">
      <text>
        <r>
          <rPr>
            <sz val="11"/>
            <color theme="1"/>
            <rFont val="Calibri"/>
            <family val="2"/>
            <scheme val="minor"/>
          </rPr>
          <t>Source: User-editable planning assumption, 2026-10-19; not stated in YAML. Validate with workload sizing.</t>
        </r>
      </text>
    </comment>
    <comment ref="G421" authorId="0" shapeId="0" xr:uid="{00000000-0006-0000-0A00-0000DE040000}">
      <text>
        <r>
          <rPr>
            <sz val="11"/>
            <color theme="1"/>
            <rFont val="Calibri"/>
            <family val="2"/>
            <scheme val="minor"/>
          </rPr>
          <t>Source: User-editable planning assumption, 2026-10-19; not stated in YAML. Validate with workload sizing.</t>
        </r>
      </text>
    </comment>
    <comment ref="H421" authorId="0" shapeId="0" xr:uid="{00000000-0006-0000-0A00-0000DF040000}">
      <text>
        <r>
          <rPr>
            <sz val="11"/>
            <color theme="1"/>
            <rFont val="Calibri"/>
            <family val="2"/>
            <scheme val="minor"/>
          </rPr>
          <t>Source: User-editable planning assumption, 2026-10-19; not stated in YAML. Validate with workload sizing.</t>
        </r>
      </text>
    </comment>
    <comment ref="I421" authorId="0" shapeId="0" xr:uid="{00000000-0006-0000-0A00-0000E0040000}">
      <text>
        <r>
          <rPr>
            <sz val="11"/>
            <color theme="1"/>
            <rFont val="Calibri"/>
            <family val="2"/>
            <scheme val="minor"/>
          </rPr>
          <t>Source: User-editable planning assumption, 2026-10-19; not stated in YAML. Validate with workload sizing.</t>
        </r>
      </text>
    </comment>
    <comment ref="G422" authorId="0" shapeId="0" xr:uid="{00000000-0006-0000-0A00-0000E1040000}">
      <text>
        <r>
          <rPr>
            <sz val="11"/>
            <color theme="1"/>
            <rFont val="Calibri"/>
            <family val="2"/>
            <scheme val="minor"/>
          </rPr>
          <t>Source: User-editable planning assumption, 2026-10-19; not stated in YAML. Validate with workload sizing.</t>
        </r>
      </text>
    </comment>
    <comment ref="H422" authorId="0" shapeId="0" xr:uid="{00000000-0006-0000-0A00-0000E2040000}">
      <text>
        <r>
          <rPr>
            <sz val="11"/>
            <color theme="1"/>
            <rFont val="Calibri"/>
            <family val="2"/>
            <scheme val="minor"/>
          </rPr>
          <t>Source: User-editable planning assumption, 2026-10-19; not stated in YAML. Validate with workload sizing.</t>
        </r>
      </text>
    </comment>
    <comment ref="I422" authorId="0" shapeId="0" xr:uid="{00000000-0006-0000-0A00-0000E3040000}">
      <text>
        <r>
          <rPr>
            <sz val="11"/>
            <color theme="1"/>
            <rFont val="Calibri"/>
            <family val="2"/>
            <scheme val="minor"/>
          </rPr>
          <t>Source: User-editable planning assumption, 2026-10-19; not stated in YAML. Validate with workload sizing.</t>
        </r>
      </text>
    </comment>
    <comment ref="G423" authorId="0" shapeId="0" xr:uid="{00000000-0006-0000-0A00-0000E4040000}">
      <text>
        <r>
          <rPr>
            <sz val="11"/>
            <color theme="1"/>
            <rFont val="Calibri"/>
            <family val="2"/>
            <scheme val="minor"/>
          </rPr>
          <t>Source: User-editable planning assumption, 2026-10-19; not stated in YAML. Validate with workload sizing.</t>
        </r>
      </text>
    </comment>
    <comment ref="H423" authorId="0" shapeId="0" xr:uid="{00000000-0006-0000-0A00-0000E5040000}">
      <text>
        <r>
          <rPr>
            <sz val="11"/>
            <color theme="1"/>
            <rFont val="Calibri"/>
            <family val="2"/>
            <scheme val="minor"/>
          </rPr>
          <t>Source: User-editable planning assumption, 2026-10-19; not stated in YAML. Validate with workload sizing.</t>
        </r>
      </text>
    </comment>
    <comment ref="I423" authorId="0" shapeId="0" xr:uid="{00000000-0006-0000-0A00-0000E6040000}">
      <text>
        <r>
          <rPr>
            <sz val="11"/>
            <color theme="1"/>
            <rFont val="Calibri"/>
            <family val="2"/>
            <scheme val="minor"/>
          </rPr>
          <t>Source: User-editable planning assumption, 2026-10-19; not stated in YAML. Validate with workload sizing.</t>
        </r>
      </text>
    </comment>
    <comment ref="G424" authorId="0" shapeId="0" xr:uid="{00000000-0006-0000-0A00-0000E7040000}">
      <text>
        <r>
          <rPr>
            <sz val="11"/>
            <color theme="1"/>
            <rFont val="Calibri"/>
            <family val="2"/>
            <scheme val="minor"/>
          </rPr>
          <t>Source: User-editable planning assumption, 2026-10-19; not stated in YAML. Validate with workload sizing.</t>
        </r>
      </text>
    </comment>
    <comment ref="H424" authorId="0" shapeId="0" xr:uid="{00000000-0006-0000-0A00-0000E8040000}">
      <text>
        <r>
          <rPr>
            <sz val="11"/>
            <color theme="1"/>
            <rFont val="Calibri"/>
            <family val="2"/>
            <scheme val="minor"/>
          </rPr>
          <t>Source: User-editable planning assumption, 2026-10-19; not stated in YAML. Validate with workload sizing.</t>
        </r>
      </text>
    </comment>
    <comment ref="I424" authorId="0" shapeId="0" xr:uid="{00000000-0006-0000-0A00-0000E9040000}">
      <text>
        <r>
          <rPr>
            <sz val="11"/>
            <color theme="1"/>
            <rFont val="Calibri"/>
            <family val="2"/>
            <scheme val="minor"/>
          </rPr>
          <t>Source: User-editable planning assumption, 2026-10-19; not stated in YAML. Validate with workload sizing.</t>
        </r>
      </text>
    </comment>
    <comment ref="G425" authorId="0" shapeId="0" xr:uid="{00000000-0006-0000-0A00-0000EA040000}">
      <text>
        <r>
          <rPr>
            <sz val="11"/>
            <color theme="1"/>
            <rFont val="Calibri"/>
            <family val="2"/>
            <scheme val="minor"/>
          </rPr>
          <t>Source: User-editable planning assumption, 2026-10-19; not stated in YAML. Validate with workload sizing.</t>
        </r>
      </text>
    </comment>
    <comment ref="H425" authorId="0" shapeId="0" xr:uid="{00000000-0006-0000-0A00-0000EB040000}">
      <text>
        <r>
          <rPr>
            <sz val="11"/>
            <color theme="1"/>
            <rFont val="Calibri"/>
            <family val="2"/>
            <scheme val="minor"/>
          </rPr>
          <t>Source: User-editable planning assumption, 2026-10-19; not stated in YAML. Validate with workload sizing.</t>
        </r>
      </text>
    </comment>
    <comment ref="I425" authorId="0" shapeId="0" xr:uid="{00000000-0006-0000-0A00-0000EC040000}">
      <text>
        <r>
          <rPr>
            <sz val="11"/>
            <color theme="1"/>
            <rFont val="Calibri"/>
            <family val="2"/>
            <scheme val="minor"/>
          </rPr>
          <t>Source: User-editable planning assumption, 2026-10-19; not stated in YAML. Validate with workload sizing.</t>
        </r>
      </text>
    </comment>
    <comment ref="G426" authorId="0" shapeId="0" xr:uid="{00000000-0006-0000-0A00-0000ED040000}">
      <text>
        <r>
          <rPr>
            <sz val="11"/>
            <color theme="1"/>
            <rFont val="Calibri"/>
            <family val="2"/>
            <scheme val="minor"/>
          </rPr>
          <t>Source: User-editable planning assumption, 2026-10-19; not stated in YAML. Validate with workload sizing.</t>
        </r>
      </text>
    </comment>
    <comment ref="H426" authorId="0" shapeId="0" xr:uid="{00000000-0006-0000-0A00-0000EE040000}">
      <text>
        <r>
          <rPr>
            <sz val="11"/>
            <color theme="1"/>
            <rFont val="Calibri"/>
            <family val="2"/>
            <scheme val="minor"/>
          </rPr>
          <t>Source: User-editable planning assumption, 2026-10-19; not stated in YAML. Validate with workload sizing.</t>
        </r>
      </text>
    </comment>
    <comment ref="I426" authorId="0" shapeId="0" xr:uid="{00000000-0006-0000-0A00-0000EF040000}">
      <text>
        <r>
          <rPr>
            <sz val="11"/>
            <color theme="1"/>
            <rFont val="Calibri"/>
            <family val="2"/>
            <scheme val="minor"/>
          </rPr>
          <t>Source: User-editable planning assumption, 2026-10-19; not stated in YAML. Validate with workload sizing.</t>
        </r>
      </text>
    </comment>
    <comment ref="G427" authorId="0" shapeId="0" xr:uid="{00000000-0006-0000-0A00-0000F0040000}">
      <text>
        <r>
          <rPr>
            <sz val="11"/>
            <color theme="1"/>
            <rFont val="Calibri"/>
            <family val="2"/>
            <scheme val="minor"/>
          </rPr>
          <t>Source: User-editable planning assumption, 2026-10-19; not stated in YAML. Validate with workload sizing.</t>
        </r>
      </text>
    </comment>
    <comment ref="H427" authorId="0" shapeId="0" xr:uid="{00000000-0006-0000-0A00-0000F1040000}">
      <text>
        <r>
          <rPr>
            <sz val="11"/>
            <color theme="1"/>
            <rFont val="Calibri"/>
            <family val="2"/>
            <scheme val="minor"/>
          </rPr>
          <t>Source: User-editable planning assumption, 2026-10-19; not stated in YAML. Validate with workload sizing.</t>
        </r>
      </text>
    </comment>
    <comment ref="I427" authorId="0" shapeId="0" xr:uid="{00000000-0006-0000-0A00-0000F2040000}">
      <text>
        <r>
          <rPr>
            <sz val="11"/>
            <color theme="1"/>
            <rFont val="Calibri"/>
            <family val="2"/>
            <scheme val="minor"/>
          </rPr>
          <t>Source: User-editable planning assumption, 2026-10-19; not stated in YAML. Validate with workload sizing.</t>
        </r>
      </text>
    </comment>
    <comment ref="G428" authorId="0" shapeId="0" xr:uid="{00000000-0006-0000-0A00-0000F3040000}">
      <text>
        <r>
          <rPr>
            <sz val="11"/>
            <color theme="1"/>
            <rFont val="Calibri"/>
            <family val="2"/>
            <scheme val="minor"/>
          </rPr>
          <t>Source: User-editable planning assumption, 2026-10-19; not stated in YAML. Validate with workload sizing.</t>
        </r>
      </text>
    </comment>
    <comment ref="H428" authorId="0" shapeId="0" xr:uid="{00000000-0006-0000-0A00-0000F4040000}">
      <text>
        <r>
          <rPr>
            <sz val="11"/>
            <color theme="1"/>
            <rFont val="Calibri"/>
            <family val="2"/>
            <scheme val="minor"/>
          </rPr>
          <t>Source: User-editable planning assumption, 2026-10-19; not stated in YAML. Validate with workload sizing.</t>
        </r>
      </text>
    </comment>
    <comment ref="I428" authorId="0" shapeId="0" xr:uid="{00000000-0006-0000-0A00-0000F5040000}">
      <text>
        <r>
          <rPr>
            <sz val="11"/>
            <color theme="1"/>
            <rFont val="Calibri"/>
            <family val="2"/>
            <scheme val="minor"/>
          </rPr>
          <t>Source: User-editable planning assumption, 2026-10-19; not stated in YAML. Validate with workload sizing.</t>
        </r>
      </text>
    </comment>
    <comment ref="G429" authorId="0" shapeId="0" xr:uid="{00000000-0006-0000-0A00-0000F6040000}">
      <text>
        <r>
          <rPr>
            <sz val="11"/>
            <color theme="1"/>
            <rFont val="Calibri"/>
            <family val="2"/>
            <scheme val="minor"/>
          </rPr>
          <t>Source: User-editable planning assumption, 2026-10-19; not stated in YAML. Validate with workload sizing.</t>
        </r>
      </text>
    </comment>
    <comment ref="H429" authorId="0" shapeId="0" xr:uid="{00000000-0006-0000-0A00-0000F7040000}">
      <text>
        <r>
          <rPr>
            <sz val="11"/>
            <color theme="1"/>
            <rFont val="Calibri"/>
            <family val="2"/>
            <scheme val="minor"/>
          </rPr>
          <t>Source: User-editable planning assumption, 2026-10-19; not stated in YAML. Validate with workload sizing.</t>
        </r>
      </text>
    </comment>
    <comment ref="I429" authorId="0" shapeId="0" xr:uid="{00000000-0006-0000-0A00-0000F8040000}">
      <text>
        <r>
          <rPr>
            <sz val="11"/>
            <color theme="1"/>
            <rFont val="Calibri"/>
            <family val="2"/>
            <scheme val="minor"/>
          </rPr>
          <t>Source: User-editable planning assumption, 2026-10-19; not stated in YAML. Validate with workload sizing.</t>
        </r>
      </text>
    </comment>
    <comment ref="G430" authorId="0" shapeId="0" xr:uid="{00000000-0006-0000-0A00-0000F9040000}">
      <text>
        <r>
          <rPr>
            <sz val="11"/>
            <color theme="1"/>
            <rFont val="Calibri"/>
            <family val="2"/>
            <scheme val="minor"/>
          </rPr>
          <t>Source: User-editable planning assumption, 2026-10-19; not stated in YAML. Validate with workload sizing.</t>
        </r>
      </text>
    </comment>
    <comment ref="H430" authorId="0" shapeId="0" xr:uid="{00000000-0006-0000-0A00-0000FA040000}">
      <text>
        <r>
          <rPr>
            <sz val="11"/>
            <color theme="1"/>
            <rFont val="Calibri"/>
            <family val="2"/>
            <scheme val="minor"/>
          </rPr>
          <t>Source: User-editable planning assumption, 2026-10-19; not stated in YAML. Validate with workload sizing.</t>
        </r>
      </text>
    </comment>
    <comment ref="I430" authorId="0" shapeId="0" xr:uid="{00000000-0006-0000-0A00-0000FB040000}">
      <text>
        <r>
          <rPr>
            <sz val="11"/>
            <color theme="1"/>
            <rFont val="Calibri"/>
            <family val="2"/>
            <scheme val="minor"/>
          </rPr>
          <t>Source: User-editable planning assumption, 2026-10-19; not stated in YAML. Validate with workload sizing.</t>
        </r>
      </text>
    </comment>
    <comment ref="G431" authorId="0" shapeId="0" xr:uid="{00000000-0006-0000-0A00-0000FC040000}">
      <text>
        <r>
          <rPr>
            <sz val="11"/>
            <color theme="1"/>
            <rFont val="Calibri"/>
            <family val="2"/>
            <scheme val="minor"/>
          </rPr>
          <t>Source: User-editable planning assumption, 2026-10-19; not stated in YAML. Validate with workload sizing.</t>
        </r>
      </text>
    </comment>
    <comment ref="H431" authorId="0" shapeId="0" xr:uid="{00000000-0006-0000-0A00-0000FD040000}">
      <text>
        <r>
          <rPr>
            <sz val="11"/>
            <color theme="1"/>
            <rFont val="Calibri"/>
            <family val="2"/>
            <scheme val="minor"/>
          </rPr>
          <t>Source: User-editable planning assumption, 2026-10-19; not stated in YAML. Validate with workload sizing.</t>
        </r>
      </text>
    </comment>
    <comment ref="I431" authorId="0" shapeId="0" xr:uid="{00000000-0006-0000-0A00-0000FE040000}">
      <text>
        <r>
          <rPr>
            <sz val="11"/>
            <color theme="1"/>
            <rFont val="Calibri"/>
            <family val="2"/>
            <scheme val="minor"/>
          </rPr>
          <t>Source: User-editable planning assumption, 2026-10-19; not stated in YAML. Validate with workload sizing.</t>
        </r>
      </text>
    </comment>
    <comment ref="G432" authorId="0" shapeId="0" xr:uid="{00000000-0006-0000-0A00-0000FF040000}">
      <text>
        <r>
          <rPr>
            <sz val="11"/>
            <color theme="1"/>
            <rFont val="Calibri"/>
            <family val="2"/>
            <scheme val="minor"/>
          </rPr>
          <t>Source: User-editable planning assumption, 2026-10-19; not stated in YAML. Validate with workload sizing.</t>
        </r>
      </text>
    </comment>
    <comment ref="H432" authorId="0" shapeId="0" xr:uid="{00000000-0006-0000-0A00-000000050000}">
      <text>
        <r>
          <rPr>
            <sz val="11"/>
            <color theme="1"/>
            <rFont val="Calibri"/>
            <family val="2"/>
            <scheme val="minor"/>
          </rPr>
          <t>Source: User-editable planning assumption, 2026-10-19; not stated in YAML. Validate with workload sizing.</t>
        </r>
      </text>
    </comment>
    <comment ref="I432" authorId="0" shapeId="0" xr:uid="{00000000-0006-0000-0A00-000001050000}">
      <text>
        <r>
          <rPr>
            <sz val="11"/>
            <color theme="1"/>
            <rFont val="Calibri"/>
            <family val="2"/>
            <scheme val="minor"/>
          </rPr>
          <t>Source: User-editable planning assumption, 2026-10-19; not stated in YAML. Validate with workload sizing.</t>
        </r>
      </text>
    </comment>
    <comment ref="G433" authorId="0" shapeId="0" xr:uid="{00000000-0006-0000-0A00-000002050000}">
      <text>
        <r>
          <rPr>
            <sz val="11"/>
            <color theme="1"/>
            <rFont val="Calibri"/>
            <family val="2"/>
            <scheme val="minor"/>
          </rPr>
          <t>Source: User-editable planning assumption, 2026-10-19; not stated in YAML. Validate with workload sizing.</t>
        </r>
      </text>
    </comment>
    <comment ref="H433" authorId="0" shapeId="0" xr:uid="{00000000-0006-0000-0A00-000003050000}">
      <text>
        <r>
          <rPr>
            <sz val="11"/>
            <color theme="1"/>
            <rFont val="Calibri"/>
            <family val="2"/>
            <scheme val="minor"/>
          </rPr>
          <t>Source: User-editable planning assumption, 2026-10-19; not stated in YAML. Validate with workload sizing.</t>
        </r>
      </text>
    </comment>
    <comment ref="I433" authorId="0" shapeId="0" xr:uid="{00000000-0006-0000-0A00-000004050000}">
      <text>
        <r>
          <rPr>
            <sz val="11"/>
            <color theme="1"/>
            <rFont val="Calibri"/>
            <family val="2"/>
            <scheme val="minor"/>
          </rPr>
          <t>Source: User-editable planning assumption, 2026-10-19; not stated in YAML. Validate with workload sizing.</t>
        </r>
      </text>
    </comment>
    <comment ref="G434" authorId="0" shapeId="0" xr:uid="{00000000-0006-0000-0A00-000005050000}">
      <text>
        <r>
          <rPr>
            <sz val="11"/>
            <color theme="1"/>
            <rFont val="Calibri"/>
            <family val="2"/>
            <scheme val="minor"/>
          </rPr>
          <t>Source: User-editable planning assumption, 2026-10-19; not stated in YAML. Validate with workload sizing.</t>
        </r>
      </text>
    </comment>
    <comment ref="H434" authorId="0" shapeId="0" xr:uid="{00000000-0006-0000-0A00-000006050000}">
      <text>
        <r>
          <rPr>
            <sz val="11"/>
            <color theme="1"/>
            <rFont val="Calibri"/>
            <family val="2"/>
            <scheme val="minor"/>
          </rPr>
          <t>Source: User-editable planning assumption, 2026-10-19; not stated in YAML. Validate with workload sizing.</t>
        </r>
      </text>
    </comment>
    <comment ref="I434" authorId="0" shapeId="0" xr:uid="{00000000-0006-0000-0A00-000007050000}">
      <text>
        <r>
          <rPr>
            <sz val="11"/>
            <color theme="1"/>
            <rFont val="Calibri"/>
            <family val="2"/>
            <scheme val="minor"/>
          </rPr>
          <t>Source: User-editable planning assumption, 2026-10-19; not stated in YAML. Validate with workload sizing.</t>
        </r>
      </text>
    </comment>
    <comment ref="G435" authorId="0" shapeId="0" xr:uid="{00000000-0006-0000-0A00-000008050000}">
      <text>
        <r>
          <rPr>
            <sz val="11"/>
            <color theme="1"/>
            <rFont val="Calibri"/>
            <family val="2"/>
            <scheme val="minor"/>
          </rPr>
          <t>Source: User-editable planning assumption, 2026-10-19; not stated in YAML. Validate with workload sizing.</t>
        </r>
      </text>
    </comment>
    <comment ref="H435" authorId="0" shapeId="0" xr:uid="{00000000-0006-0000-0A00-000009050000}">
      <text>
        <r>
          <rPr>
            <sz val="11"/>
            <color theme="1"/>
            <rFont val="Calibri"/>
            <family val="2"/>
            <scheme val="minor"/>
          </rPr>
          <t>Source: User-editable planning assumption, 2026-10-19; not stated in YAML. Validate with workload sizing.</t>
        </r>
      </text>
    </comment>
    <comment ref="I435" authorId="0" shapeId="0" xr:uid="{00000000-0006-0000-0A00-00000A050000}">
      <text>
        <r>
          <rPr>
            <sz val="11"/>
            <color theme="1"/>
            <rFont val="Calibri"/>
            <family val="2"/>
            <scheme val="minor"/>
          </rPr>
          <t>Source: User-editable planning assumption, 2026-10-19; not stated in YAML. Validate with workload sizing.</t>
        </r>
      </text>
    </comment>
    <comment ref="G436" authorId="0" shapeId="0" xr:uid="{00000000-0006-0000-0A00-00000B050000}">
      <text>
        <r>
          <rPr>
            <sz val="11"/>
            <color theme="1"/>
            <rFont val="Calibri"/>
            <family val="2"/>
            <scheme val="minor"/>
          </rPr>
          <t>Source: User-editable planning assumption, 2026-10-19; not stated in YAML. Validate with workload sizing.</t>
        </r>
      </text>
    </comment>
    <comment ref="H436" authorId="0" shapeId="0" xr:uid="{00000000-0006-0000-0A00-00000C050000}">
      <text>
        <r>
          <rPr>
            <sz val="11"/>
            <color theme="1"/>
            <rFont val="Calibri"/>
            <family val="2"/>
            <scheme val="minor"/>
          </rPr>
          <t>Source: User-editable planning assumption, 2026-10-19; not stated in YAML. Validate with workload sizing.</t>
        </r>
      </text>
    </comment>
    <comment ref="I436" authorId="0" shapeId="0" xr:uid="{00000000-0006-0000-0A00-00000D050000}">
      <text>
        <r>
          <rPr>
            <sz val="11"/>
            <color theme="1"/>
            <rFont val="Calibri"/>
            <family val="2"/>
            <scheme val="minor"/>
          </rPr>
          <t>Source: User-editable planning assumption, 2026-10-19; not stated in YAML. Validate with workload sizing.</t>
        </r>
      </text>
    </comment>
    <comment ref="G437" authorId="0" shapeId="0" xr:uid="{00000000-0006-0000-0A00-00000E050000}">
      <text>
        <r>
          <rPr>
            <sz val="11"/>
            <color theme="1"/>
            <rFont val="Calibri"/>
            <family val="2"/>
            <scheme val="minor"/>
          </rPr>
          <t>Source: User-editable planning assumption, 2026-10-19; not stated in YAML. Validate with workload sizing.</t>
        </r>
      </text>
    </comment>
    <comment ref="H437" authorId="0" shapeId="0" xr:uid="{00000000-0006-0000-0A00-00000F050000}">
      <text>
        <r>
          <rPr>
            <sz val="11"/>
            <color theme="1"/>
            <rFont val="Calibri"/>
            <family val="2"/>
            <scheme val="minor"/>
          </rPr>
          <t>Source: User-editable planning assumption, 2026-10-19; not stated in YAML. Validate with workload sizing.</t>
        </r>
      </text>
    </comment>
    <comment ref="I437" authorId="0" shapeId="0" xr:uid="{00000000-0006-0000-0A00-000010050000}">
      <text>
        <r>
          <rPr>
            <sz val="11"/>
            <color theme="1"/>
            <rFont val="Calibri"/>
            <family val="2"/>
            <scheme val="minor"/>
          </rPr>
          <t>Source: User-editable planning assumption, 2026-10-19; not stated in YAML. Validate with workload sizing.</t>
        </r>
      </text>
    </comment>
    <comment ref="G438" authorId="0" shapeId="0" xr:uid="{00000000-0006-0000-0A00-000011050000}">
      <text>
        <r>
          <rPr>
            <sz val="11"/>
            <color theme="1"/>
            <rFont val="Calibri"/>
            <family val="2"/>
            <scheme val="minor"/>
          </rPr>
          <t>Source: User-editable planning assumption, 2026-10-19; not stated in YAML. Validate with workload sizing.</t>
        </r>
      </text>
    </comment>
    <comment ref="H438" authorId="0" shapeId="0" xr:uid="{00000000-0006-0000-0A00-000012050000}">
      <text>
        <r>
          <rPr>
            <sz val="11"/>
            <color theme="1"/>
            <rFont val="Calibri"/>
            <family val="2"/>
            <scheme val="minor"/>
          </rPr>
          <t>Source: User-editable planning assumption, 2026-10-19; not stated in YAML. Validate with workload sizing.</t>
        </r>
      </text>
    </comment>
    <comment ref="I438" authorId="0" shapeId="0" xr:uid="{00000000-0006-0000-0A00-000013050000}">
      <text>
        <r>
          <rPr>
            <sz val="11"/>
            <color theme="1"/>
            <rFont val="Calibri"/>
            <family val="2"/>
            <scheme val="minor"/>
          </rPr>
          <t>Source: User-editable planning assumption, 2026-10-19; not stated in YAML. Validate with workload sizing.</t>
        </r>
      </text>
    </comment>
    <comment ref="G439" authorId="0" shapeId="0" xr:uid="{00000000-0006-0000-0A00-000014050000}">
      <text>
        <r>
          <rPr>
            <sz val="11"/>
            <color theme="1"/>
            <rFont val="Calibri"/>
            <family val="2"/>
            <scheme val="minor"/>
          </rPr>
          <t>Source: User-editable planning assumption, 2026-10-19; not stated in YAML. Validate with workload sizing.</t>
        </r>
      </text>
    </comment>
    <comment ref="H439" authorId="0" shapeId="0" xr:uid="{00000000-0006-0000-0A00-000015050000}">
      <text>
        <r>
          <rPr>
            <sz val="11"/>
            <color theme="1"/>
            <rFont val="Calibri"/>
            <family val="2"/>
            <scheme val="minor"/>
          </rPr>
          <t>Source: User-editable planning assumption, 2026-10-19; not stated in YAML. Validate with workload sizing.</t>
        </r>
      </text>
    </comment>
    <comment ref="I439" authorId="0" shapeId="0" xr:uid="{00000000-0006-0000-0A00-000016050000}">
      <text>
        <r>
          <rPr>
            <sz val="11"/>
            <color theme="1"/>
            <rFont val="Calibri"/>
            <family val="2"/>
            <scheme val="minor"/>
          </rPr>
          <t>Source: User-editable planning assumption, 2026-10-19; not stated in YAML. Validate with workload sizing.</t>
        </r>
      </text>
    </comment>
    <comment ref="G440" authorId="0" shapeId="0" xr:uid="{00000000-0006-0000-0A00-000017050000}">
      <text>
        <r>
          <rPr>
            <sz val="11"/>
            <color theme="1"/>
            <rFont val="Calibri"/>
            <family val="2"/>
            <scheme val="minor"/>
          </rPr>
          <t>Source: User-editable planning assumption, 2026-10-19; not stated in YAML. Validate with workload sizing.</t>
        </r>
      </text>
    </comment>
    <comment ref="H440" authorId="0" shapeId="0" xr:uid="{00000000-0006-0000-0A00-000018050000}">
      <text>
        <r>
          <rPr>
            <sz val="11"/>
            <color theme="1"/>
            <rFont val="Calibri"/>
            <family val="2"/>
            <scheme val="minor"/>
          </rPr>
          <t>Source: User-editable planning assumption, 2026-10-19; not stated in YAML. Validate with workload sizing.</t>
        </r>
      </text>
    </comment>
    <comment ref="I440" authorId="0" shapeId="0" xr:uid="{00000000-0006-0000-0A00-000019050000}">
      <text>
        <r>
          <rPr>
            <sz val="11"/>
            <color theme="1"/>
            <rFont val="Calibri"/>
            <family val="2"/>
            <scheme val="minor"/>
          </rPr>
          <t>Source: User-editable planning assumption, 2026-10-19; not stated in YAML. Validate with workload sizing.</t>
        </r>
      </text>
    </comment>
    <comment ref="G441" authorId="0" shapeId="0" xr:uid="{00000000-0006-0000-0A00-00001A050000}">
      <text>
        <r>
          <rPr>
            <sz val="11"/>
            <color theme="1"/>
            <rFont val="Calibri"/>
            <family val="2"/>
            <scheme val="minor"/>
          </rPr>
          <t>Source: User-editable planning assumption, 2026-10-19; not stated in YAML. Validate with workload sizing.</t>
        </r>
      </text>
    </comment>
    <comment ref="H441" authorId="0" shapeId="0" xr:uid="{00000000-0006-0000-0A00-00001B050000}">
      <text>
        <r>
          <rPr>
            <sz val="11"/>
            <color theme="1"/>
            <rFont val="Calibri"/>
            <family val="2"/>
            <scheme val="minor"/>
          </rPr>
          <t>Source: User-editable planning assumption, 2026-10-19; not stated in YAML. Validate with workload sizing.</t>
        </r>
      </text>
    </comment>
    <comment ref="I441" authorId="0" shapeId="0" xr:uid="{00000000-0006-0000-0A00-00001C050000}">
      <text>
        <r>
          <rPr>
            <sz val="11"/>
            <color theme="1"/>
            <rFont val="Calibri"/>
            <family val="2"/>
            <scheme val="minor"/>
          </rPr>
          <t>Source: User-editable planning assumption, 2026-10-19; not stated in YAML. Validate with workload sizing.</t>
        </r>
      </text>
    </comment>
    <comment ref="G442" authorId="0" shapeId="0" xr:uid="{00000000-0006-0000-0A00-00001D050000}">
      <text>
        <r>
          <rPr>
            <sz val="11"/>
            <color theme="1"/>
            <rFont val="Calibri"/>
            <family val="2"/>
            <scheme val="minor"/>
          </rPr>
          <t>Source: User-editable planning assumption, 2026-10-19; not stated in YAML. Validate with workload sizing.</t>
        </r>
      </text>
    </comment>
    <comment ref="H442" authorId="0" shapeId="0" xr:uid="{00000000-0006-0000-0A00-00001E050000}">
      <text>
        <r>
          <rPr>
            <sz val="11"/>
            <color theme="1"/>
            <rFont val="Calibri"/>
            <family val="2"/>
            <scheme val="minor"/>
          </rPr>
          <t>Source: User-editable planning assumption, 2026-10-19; not stated in YAML. Validate with workload sizing.</t>
        </r>
      </text>
    </comment>
    <comment ref="I442" authorId="0" shapeId="0" xr:uid="{00000000-0006-0000-0A00-00001F050000}">
      <text>
        <r>
          <rPr>
            <sz val="11"/>
            <color theme="1"/>
            <rFont val="Calibri"/>
            <family val="2"/>
            <scheme val="minor"/>
          </rPr>
          <t>Source: User-editable planning assumption, 2026-10-19; not stated in YAML. Validate with workload sizing.</t>
        </r>
      </text>
    </comment>
    <comment ref="G443" authorId="0" shapeId="0" xr:uid="{00000000-0006-0000-0A00-000020050000}">
      <text>
        <r>
          <rPr>
            <sz val="11"/>
            <color theme="1"/>
            <rFont val="Calibri"/>
            <family val="2"/>
            <scheme val="minor"/>
          </rPr>
          <t>Source: User-editable planning assumption, 2026-10-19; not stated in YAML. Validate with workload sizing.</t>
        </r>
      </text>
    </comment>
    <comment ref="H443" authorId="0" shapeId="0" xr:uid="{00000000-0006-0000-0A00-000021050000}">
      <text>
        <r>
          <rPr>
            <sz val="11"/>
            <color theme="1"/>
            <rFont val="Calibri"/>
            <family val="2"/>
            <scheme val="minor"/>
          </rPr>
          <t>Source: User-editable planning assumption, 2026-10-19; not stated in YAML. Validate with workload sizing.</t>
        </r>
      </text>
    </comment>
    <comment ref="I443" authorId="0" shapeId="0" xr:uid="{00000000-0006-0000-0A00-000022050000}">
      <text>
        <r>
          <rPr>
            <sz val="11"/>
            <color theme="1"/>
            <rFont val="Calibri"/>
            <family val="2"/>
            <scheme val="minor"/>
          </rPr>
          <t>Source: User-editable planning assumption, 2026-10-19; not stated in YAML. Validate with workload sizing.</t>
        </r>
      </text>
    </comment>
    <comment ref="G444" authorId="0" shapeId="0" xr:uid="{00000000-0006-0000-0A00-000023050000}">
      <text>
        <r>
          <rPr>
            <sz val="11"/>
            <color theme="1"/>
            <rFont val="Calibri"/>
            <family val="2"/>
            <scheme val="minor"/>
          </rPr>
          <t>Source: User-editable planning assumption, 2026-10-19; not stated in YAML. Validate with workload sizing.</t>
        </r>
      </text>
    </comment>
    <comment ref="H444" authorId="0" shapeId="0" xr:uid="{00000000-0006-0000-0A00-000024050000}">
      <text>
        <r>
          <rPr>
            <sz val="11"/>
            <color theme="1"/>
            <rFont val="Calibri"/>
            <family val="2"/>
            <scheme val="minor"/>
          </rPr>
          <t>Source: User-editable planning assumption, 2026-10-19; not stated in YAML. Validate with workload sizing.</t>
        </r>
      </text>
    </comment>
    <comment ref="I444" authorId="0" shapeId="0" xr:uid="{00000000-0006-0000-0A00-000025050000}">
      <text>
        <r>
          <rPr>
            <sz val="11"/>
            <color theme="1"/>
            <rFont val="Calibri"/>
            <family val="2"/>
            <scheme val="minor"/>
          </rPr>
          <t>Source: User-editable planning assumption, 2026-10-19; not stated in YAML. Validate with workload sizing.</t>
        </r>
      </text>
    </comment>
    <comment ref="G445" authorId="0" shapeId="0" xr:uid="{00000000-0006-0000-0A00-000026050000}">
      <text>
        <r>
          <rPr>
            <sz val="11"/>
            <color theme="1"/>
            <rFont val="Calibri"/>
            <family val="2"/>
            <scheme val="minor"/>
          </rPr>
          <t>Source: User-editable planning assumption, 2026-10-19; not stated in YAML. Validate with workload sizing.</t>
        </r>
      </text>
    </comment>
    <comment ref="H445" authorId="0" shapeId="0" xr:uid="{00000000-0006-0000-0A00-000027050000}">
      <text>
        <r>
          <rPr>
            <sz val="11"/>
            <color theme="1"/>
            <rFont val="Calibri"/>
            <family val="2"/>
            <scheme val="minor"/>
          </rPr>
          <t>Source: User-editable planning assumption, 2026-10-19; not stated in YAML. Validate with workload sizing.</t>
        </r>
      </text>
    </comment>
    <comment ref="I445" authorId="0" shapeId="0" xr:uid="{00000000-0006-0000-0A00-000028050000}">
      <text>
        <r>
          <rPr>
            <sz val="11"/>
            <color theme="1"/>
            <rFont val="Calibri"/>
            <family val="2"/>
            <scheme val="minor"/>
          </rPr>
          <t>Source: User-editable planning assumption, 2026-10-19; not stated in YAML. Validate with workload sizing.</t>
        </r>
      </text>
    </comment>
    <comment ref="G446" authorId="0" shapeId="0" xr:uid="{00000000-0006-0000-0A00-000029050000}">
      <text>
        <r>
          <rPr>
            <sz val="11"/>
            <color theme="1"/>
            <rFont val="Calibri"/>
            <family val="2"/>
            <scheme val="minor"/>
          </rPr>
          <t>Source: User-editable planning assumption, 2026-10-19; not stated in YAML. Validate with workload sizing.</t>
        </r>
      </text>
    </comment>
    <comment ref="H446" authorId="0" shapeId="0" xr:uid="{00000000-0006-0000-0A00-00002A050000}">
      <text>
        <r>
          <rPr>
            <sz val="11"/>
            <color theme="1"/>
            <rFont val="Calibri"/>
            <family val="2"/>
            <scheme val="minor"/>
          </rPr>
          <t>Source: User-editable planning assumption, 2026-10-19; not stated in YAML. Validate with workload sizing.</t>
        </r>
      </text>
    </comment>
    <comment ref="I446" authorId="0" shapeId="0" xr:uid="{00000000-0006-0000-0A00-00002B050000}">
      <text>
        <r>
          <rPr>
            <sz val="11"/>
            <color theme="1"/>
            <rFont val="Calibri"/>
            <family val="2"/>
            <scheme val="minor"/>
          </rPr>
          <t>Source: User-editable planning assumption, 2026-10-19; not stated in YAML. Validate with workload sizing.</t>
        </r>
      </text>
    </comment>
    <comment ref="G447" authorId="0" shapeId="0" xr:uid="{00000000-0006-0000-0A00-00002C050000}">
      <text>
        <r>
          <rPr>
            <sz val="11"/>
            <color theme="1"/>
            <rFont val="Calibri"/>
            <family val="2"/>
            <scheme val="minor"/>
          </rPr>
          <t>Source: User-editable planning assumption, 2026-10-19; not stated in YAML. Validate with workload sizing.</t>
        </r>
      </text>
    </comment>
    <comment ref="H447" authorId="0" shapeId="0" xr:uid="{00000000-0006-0000-0A00-00002D050000}">
      <text>
        <r>
          <rPr>
            <sz val="11"/>
            <color theme="1"/>
            <rFont val="Calibri"/>
            <family val="2"/>
            <scheme val="minor"/>
          </rPr>
          <t>Source: User-editable planning assumption, 2026-10-19; not stated in YAML. Validate with workload sizing.</t>
        </r>
      </text>
    </comment>
    <comment ref="I447" authorId="0" shapeId="0" xr:uid="{00000000-0006-0000-0A00-00002E050000}">
      <text>
        <r>
          <rPr>
            <sz val="11"/>
            <color theme="1"/>
            <rFont val="Calibri"/>
            <family val="2"/>
            <scheme val="minor"/>
          </rPr>
          <t>Source: User-editable planning assumption, 2026-10-19; not stated in YAML. Validate with workload sizing.</t>
        </r>
      </text>
    </comment>
    <comment ref="G448" authorId="0" shapeId="0" xr:uid="{00000000-0006-0000-0A00-00002F050000}">
      <text>
        <r>
          <rPr>
            <sz val="11"/>
            <color theme="1"/>
            <rFont val="Calibri"/>
            <family val="2"/>
            <scheme val="minor"/>
          </rPr>
          <t>Source: User-editable planning assumption, 2026-10-19; not stated in YAML. Validate with workload sizing.</t>
        </r>
      </text>
    </comment>
    <comment ref="H448" authorId="0" shapeId="0" xr:uid="{00000000-0006-0000-0A00-000030050000}">
      <text>
        <r>
          <rPr>
            <sz val="11"/>
            <color theme="1"/>
            <rFont val="Calibri"/>
            <family val="2"/>
            <scheme val="minor"/>
          </rPr>
          <t>Source: User-editable planning assumption, 2026-10-19; not stated in YAML. Validate with workload sizing.</t>
        </r>
      </text>
    </comment>
    <comment ref="I448" authorId="0" shapeId="0" xr:uid="{00000000-0006-0000-0A00-000031050000}">
      <text>
        <r>
          <rPr>
            <sz val="11"/>
            <color theme="1"/>
            <rFont val="Calibri"/>
            <family val="2"/>
            <scheme val="minor"/>
          </rPr>
          <t>Source: User-editable planning assumption, 2026-10-19; not stated in YAML. Validate with workload sizing.</t>
        </r>
      </text>
    </comment>
    <comment ref="G449" authorId="0" shapeId="0" xr:uid="{00000000-0006-0000-0A00-000032050000}">
      <text>
        <r>
          <rPr>
            <sz val="11"/>
            <color theme="1"/>
            <rFont val="Calibri"/>
            <family val="2"/>
            <scheme val="minor"/>
          </rPr>
          <t>Source: User-editable planning assumption, 2026-10-19; not stated in YAML. Validate with workload sizing.</t>
        </r>
      </text>
    </comment>
    <comment ref="H449" authorId="0" shapeId="0" xr:uid="{00000000-0006-0000-0A00-000033050000}">
      <text>
        <r>
          <rPr>
            <sz val="11"/>
            <color theme="1"/>
            <rFont val="Calibri"/>
            <family val="2"/>
            <scheme val="minor"/>
          </rPr>
          <t>Source: User-editable planning assumption, 2026-10-19; not stated in YAML. Validate with workload sizing.</t>
        </r>
      </text>
    </comment>
    <comment ref="I449" authorId="0" shapeId="0" xr:uid="{00000000-0006-0000-0A00-000034050000}">
      <text>
        <r>
          <rPr>
            <sz val="11"/>
            <color theme="1"/>
            <rFont val="Calibri"/>
            <family val="2"/>
            <scheme val="minor"/>
          </rPr>
          <t>Source: User-editable planning assumption, 2026-10-19; not stated in YAML. Validate with workload sizing.</t>
        </r>
      </text>
    </comment>
    <comment ref="G450" authorId="0" shapeId="0" xr:uid="{00000000-0006-0000-0A00-000035050000}">
      <text>
        <r>
          <rPr>
            <sz val="11"/>
            <color theme="1"/>
            <rFont val="Calibri"/>
            <family val="2"/>
            <scheme val="minor"/>
          </rPr>
          <t>Source: User-editable planning assumption, 2026-10-19; not stated in YAML. Validate with workload sizing.</t>
        </r>
      </text>
    </comment>
    <comment ref="H450" authorId="0" shapeId="0" xr:uid="{00000000-0006-0000-0A00-000036050000}">
      <text>
        <r>
          <rPr>
            <sz val="11"/>
            <color theme="1"/>
            <rFont val="Calibri"/>
            <family val="2"/>
            <scheme val="minor"/>
          </rPr>
          <t>Source: User-editable planning assumption, 2026-10-19; not stated in YAML. Validate with workload sizing.</t>
        </r>
      </text>
    </comment>
    <comment ref="I450" authorId="0" shapeId="0" xr:uid="{00000000-0006-0000-0A00-000037050000}">
      <text>
        <r>
          <rPr>
            <sz val="11"/>
            <color theme="1"/>
            <rFont val="Calibri"/>
            <family val="2"/>
            <scheme val="minor"/>
          </rPr>
          <t>Source: User-editable planning assumption, 2026-10-19; not stated in YAML. Validate with workload sizing.</t>
        </r>
      </text>
    </comment>
    <comment ref="G451" authorId="0" shapeId="0" xr:uid="{00000000-0006-0000-0A00-000038050000}">
      <text>
        <r>
          <rPr>
            <sz val="11"/>
            <color theme="1"/>
            <rFont val="Calibri"/>
            <family val="2"/>
            <scheme val="minor"/>
          </rPr>
          <t>Source: User-editable planning assumption, 2026-10-19; not stated in YAML. Validate with workload sizing.</t>
        </r>
      </text>
    </comment>
    <comment ref="H451" authorId="0" shapeId="0" xr:uid="{00000000-0006-0000-0A00-000039050000}">
      <text>
        <r>
          <rPr>
            <sz val="11"/>
            <color theme="1"/>
            <rFont val="Calibri"/>
            <family val="2"/>
            <scheme val="minor"/>
          </rPr>
          <t>Source: User-editable planning assumption, 2026-10-19; not stated in YAML. Validate with workload sizing.</t>
        </r>
      </text>
    </comment>
    <comment ref="I451" authorId="0" shapeId="0" xr:uid="{00000000-0006-0000-0A00-00003A050000}">
      <text>
        <r>
          <rPr>
            <sz val="11"/>
            <color theme="1"/>
            <rFont val="Calibri"/>
            <family val="2"/>
            <scheme val="minor"/>
          </rPr>
          <t>Source: User-editable planning assumption, 2026-10-19; not stated in YAML. Validate with workload sizing.</t>
        </r>
      </text>
    </comment>
    <comment ref="G452" authorId="0" shapeId="0" xr:uid="{00000000-0006-0000-0A00-00003B050000}">
      <text>
        <r>
          <rPr>
            <sz val="11"/>
            <color theme="1"/>
            <rFont val="Calibri"/>
            <family val="2"/>
            <scheme val="minor"/>
          </rPr>
          <t>Source: User-editable planning assumption, 2026-10-19; not stated in YAML. Validate with workload sizing.</t>
        </r>
      </text>
    </comment>
    <comment ref="H452" authorId="0" shapeId="0" xr:uid="{00000000-0006-0000-0A00-00003C050000}">
      <text>
        <r>
          <rPr>
            <sz val="11"/>
            <color theme="1"/>
            <rFont val="Calibri"/>
            <family val="2"/>
            <scheme val="minor"/>
          </rPr>
          <t>Source: User-editable planning assumption, 2026-10-19; not stated in YAML. Validate with workload sizing.</t>
        </r>
      </text>
    </comment>
    <comment ref="I452" authorId="0" shapeId="0" xr:uid="{00000000-0006-0000-0A00-00003D050000}">
      <text>
        <r>
          <rPr>
            <sz val="11"/>
            <color theme="1"/>
            <rFont val="Calibri"/>
            <family val="2"/>
            <scheme val="minor"/>
          </rPr>
          <t>Source: User-editable planning assumption, 2026-10-19; not stated in YAML. Validate with workload sizing.</t>
        </r>
      </text>
    </comment>
    <comment ref="G453" authorId="0" shapeId="0" xr:uid="{00000000-0006-0000-0A00-00003E050000}">
      <text>
        <r>
          <rPr>
            <sz val="11"/>
            <color theme="1"/>
            <rFont val="Calibri"/>
            <family val="2"/>
            <scheme val="minor"/>
          </rPr>
          <t>Source: User-editable planning assumption, 2026-10-19; not stated in YAML. Validate with workload sizing.</t>
        </r>
      </text>
    </comment>
    <comment ref="H453" authorId="0" shapeId="0" xr:uid="{00000000-0006-0000-0A00-00003F050000}">
      <text>
        <r>
          <rPr>
            <sz val="11"/>
            <color theme="1"/>
            <rFont val="Calibri"/>
            <family val="2"/>
            <scheme val="minor"/>
          </rPr>
          <t>Source: User-editable planning assumption, 2026-10-19; not stated in YAML. Validate with workload sizing.</t>
        </r>
      </text>
    </comment>
    <comment ref="I453" authorId="0" shapeId="0" xr:uid="{00000000-0006-0000-0A00-000040050000}">
      <text>
        <r>
          <rPr>
            <sz val="11"/>
            <color theme="1"/>
            <rFont val="Calibri"/>
            <family val="2"/>
            <scheme val="minor"/>
          </rPr>
          <t>Source: User-editable planning assumption, 2026-10-19; not stated in YAML. Validate with workload sizing.</t>
        </r>
      </text>
    </comment>
    <comment ref="G454" authorId="0" shapeId="0" xr:uid="{00000000-0006-0000-0A00-000041050000}">
      <text>
        <r>
          <rPr>
            <sz val="11"/>
            <color theme="1"/>
            <rFont val="Calibri"/>
            <family val="2"/>
            <scheme val="minor"/>
          </rPr>
          <t>Source: User-editable planning assumption, 2026-10-19; not stated in YAML. Validate with workload sizing.</t>
        </r>
      </text>
    </comment>
    <comment ref="H454" authorId="0" shapeId="0" xr:uid="{00000000-0006-0000-0A00-000042050000}">
      <text>
        <r>
          <rPr>
            <sz val="11"/>
            <color theme="1"/>
            <rFont val="Calibri"/>
            <family val="2"/>
            <scheme val="minor"/>
          </rPr>
          <t>Source: User-editable planning assumption, 2026-10-19; not stated in YAML. Validate with workload sizing.</t>
        </r>
      </text>
    </comment>
    <comment ref="I454" authorId="0" shapeId="0" xr:uid="{00000000-0006-0000-0A00-000043050000}">
      <text>
        <r>
          <rPr>
            <sz val="11"/>
            <color theme="1"/>
            <rFont val="Calibri"/>
            <family val="2"/>
            <scheme val="minor"/>
          </rPr>
          <t>Source: User-editable planning assumption, 2026-10-19; not stated in YAML. Validate with workload sizing.</t>
        </r>
      </text>
    </comment>
    <comment ref="G455" authorId="0" shapeId="0" xr:uid="{00000000-0006-0000-0A00-000044050000}">
      <text>
        <r>
          <rPr>
            <sz val="11"/>
            <color theme="1"/>
            <rFont val="Calibri"/>
            <family val="2"/>
            <scheme val="minor"/>
          </rPr>
          <t>Source: User-editable planning assumption, 2026-10-19; not stated in YAML. Validate with workload sizing.</t>
        </r>
      </text>
    </comment>
    <comment ref="H455" authorId="0" shapeId="0" xr:uid="{00000000-0006-0000-0A00-000045050000}">
      <text>
        <r>
          <rPr>
            <sz val="11"/>
            <color theme="1"/>
            <rFont val="Calibri"/>
            <family val="2"/>
            <scheme val="minor"/>
          </rPr>
          <t>Source: User-editable planning assumption, 2026-10-19; not stated in YAML. Validate with workload sizing.</t>
        </r>
      </text>
    </comment>
    <comment ref="I455" authorId="0" shapeId="0" xr:uid="{00000000-0006-0000-0A00-000046050000}">
      <text>
        <r>
          <rPr>
            <sz val="11"/>
            <color theme="1"/>
            <rFont val="Calibri"/>
            <family val="2"/>
            <scheme val="minor"/>
          </rPr>
          <t>Source: User-editable planning assumption, 2026-10-19; not stated in YAML. Validate with workload sizing.</t>
        </r>
      </text>
    </comment>
    <comment ref="G456" authorId="0" shapeId="0" xr:uid="{00000000-0006-0000-0A00-000047050000}">
      <text>
        <r>
          <rPr>
            <sz val="11"/>
            <color theme="1"/>
            <rFont val="Calibri"/>
            <family val="2"/>
            <scheme val="minor"/>
          </rPr>
          <t>Source: User-editable planning assumption, 2026-10-19; not stated in YAML. Validate with workload sizing.</t>
        </r>
      </text>
    </comment>
    <comment ref="H456" authorId="0" shapeId="0" xr:uid="{00000000-0006-0000-0A00-000048050000}">
      <text>
        <r>
          <rPr>
            <sz val="11"/>
            <color theme="1"/>
            <rFont val="Calibri"/>
            <family val="2"/>
            <scheme val="minor"/>
          </rPr>
          <t>Source: User-editable planning assumption, 2026-10-19; not stated in YAML. Validate with workload sizing.</t>
        </r>
      </text>
    </comment>
    <comment ref="I456" authorId="0" shapeId="0" xr:uid="{00000000-0006-0000-0A00-000049050000}">
      <text>
        <r>
          <rPr>
            <sz val="11"/>
            <color theme="1"/>
            <rFont val="Calibri"/>
            <family val="2"/>
            <scheme val="minor"/>
          </rPr>
          <t>Source: User-editable planning assumption, 2026-10-19; not stated in YAML. Validate with workload sizing.</t>
        </r>
      </text>
    </comment>
    <comment ref="G457" authorId="0" shapeId="0" xr:uid="{00000000-0006-0000-0A00-00004A050000}">
      <text>
        <r>
          <rPr>
            <sz val="11"/>
            <color theme="1"/>
            <rFont val="Calibri"/>
            <family val="2"/>
            <scheme val="minor"/>
          </rPr>
          <t>Source: User-editable planning assumption, 2026-10-19; not stated in YAML. Validate with workload sizing.</t>
        </r>
      </text>
    </comment>
    <comment ref="H457" authorId="0" shapeId="0" xr:uid="{00000000-0006-0000-0A00-00004B050000}">
      <text>
        <r>
          <rPr>
            <sz val="11"/>
            <color theme="1"/>
            <rFont val="Calibri"/>
            <family val="2"/>
            <scheme val="minor"/>
          </rPr>
          <t>Source: User-editable planning assumption, 2026-10-19; not stated in YAML. Validate with workload sizing.</t>
        </r>
      </text>
    </comment>
    <comment ref="I457" authorId="0" shapeId="0" xr:uid="{00000000-0006-0000-0A00-00004C050000}">
      <text>
        <r>
          <rPr>
            <sz val="11"/>
            <color theme="1"/>
            <rFont val="Calibri"/>
            <family val="2"/>
            <scheme val="minor"/>
          </rPr>
          <t>Source: User-editable planning assumption, 2026-10-19; not stated in YAML. Validate with workload sizing.</t>
        </r>
      </text>
    </comment>
    <comment ref="G458" authorId="0" shapeId="0" xr:uid="{00000000-0006-0000-0A00-00004D050000}">
      <text>
        <r>
          <rPr>
            <sz val="11"/>
            <color theme="1"/>
            <rFont val="Calibri"/>
            <family val="2"/>
            <scheme val="minor"/>
          </rPr>
          <t>Source: User-editable planning assumption, 2026-10-19; not stated in YAML. Validate with workload sizing.</t>
        </r>
      </text>
    </comment>
    <comment ref="H458" authorId="0" shapeId="0" xr:uid="{00000000-0006-0000-0A00-00004E050000}">
      <text>
        <r>
          <rPr>
            <sz val="11"/>
            <color theme="1"/>
            <rFont val="Calibri"/>
            <family val="2"/>
            <scheme val="minor"/>
          </rPr>
          <t>Source: User-editable planning assumption, 2026-10-19; not stated in YAML. Validate with workload sizing.</t>
        </r>
      </text>
    </comment>
    <comment ref="I458" authorId="0" shapeId="0" xr:uid="{00000000-0006-0000-0A00-00004F050000}">
      <text>
        <r>
          <rPr>
            <sz val="11"/>
            <color theme="1"/>
            <rFont val="Calibri"/>
            <family val="2"/>
            <scheme val="minor"/>
          </rPr>
          <t>Source: User-editable planning assumption, 2026-10-19; not stated in YAML. Validate with workload sizing.</t>
        </r>
      </text>
    </comment>
    <comment ref="G459" authorId="0" shapeId="0" xr:uid="{00000000-0006-0000-0A00-000050050000}">
      <text>
        <r>
          <rPr>
            <sz val="11"/>
            <color theme="1"/>
            <rFont val="Calibri"/>
            <family val="2"/>
            <scheme val="minor"/>
          </rPr>
          <t>Source: User-editable planning assumption, 2026-10-19; not stated in YAML. Validate with workload sizing.</t>
        </r>
      </text>
    </comment>
    <comment ref="H459" authorId="0" shapeId="0" xr:uid="{00000000-0006-0000-0A00-000051050000}">
      <text>
        <r>
          <rPr>
            <sz val="11"/>
            <color theme="1"/>
            <rFont val="Calibri"/>
            <family val="2"/>
            <scheme val="minor"/>
          </rPr>
          <t>Source: User-editable planning assumption, 2026-10-19; not stated in YAML. Validate with workload sizing.</t>
        </r>
      </text>
    </comment>
    <comment ref="I459" authorId="0" shapeId="0" xr:uid="{00000000-0006-0000-0A00-000052050000}">
      <text>
        <r>
          <rPr>
            <sz val="11"/>
            <color theme="1"/>
            <rFont val="Calibri"/>
            <family val="2"/>
            <scheme val="minor"/>
          </rPr>
          <t>Source: User-editable planning assumption, 2026-10-19; not stated in YAML. Validate with workload sizing.</t>
        </r>
      </text>
    </comment>
    <comment ref="G460" authorId="0" shapeId="0" xr:uid="{00000000-0006-0000-0A00-000053050000}">
      <text>
        <r>
          <rPr>
            <sz val="11"/>
            <color theme="1"/>
            <rFont val="Calibri"/>
            <family val="2"/>
            <scheme val="minor"/>
          </rPr>
          <t>Source: User-editable planning assumption, 2026-10-19; not stated in YAML. Validate with workload sizing.</t>
        </r>
      </text>
    </comment>
    <comment ref="H460" authorId="0" shapeId="0" xr:uid="{00000000-0006-0000-0A00-000054050000}">
      <text>
        <r>
          <rPr>
            <sz val="11"/>
            <color theme="1"/>
            <rFont val="Calibri"/>
            <family val="2"/>
            <scheme val="minor"/>
          </rPr>
          <t>Source: User-editable planning assumption, 2026-10-19; not stated in YAML. Validate with workload sizing.</t>
        </r>
      </text>
    </comment>
    <comment ref="I460" authorId="0" shapeId="0" xr:uid="{00000000-0006-0000-0A00-000055050000}">
      <text>
        <r>
          <rPr>
            <sz val="11"/>
            <color theme="1"/>
            <rFont val="Calibri"/>
            <family val="2"/>
            <scheme val="minor"/>
          </rPr>
          <t>Source: User-editable planning assumption, 2026-10-19; not stated in YAML. Validate with workload sizing.</t>
        </r>
      </text>
    </comment>
    <comment ref="G461" authorId="0" shapeId="0" xr:uid="{00000000-0006-0000-0A00-000056050000}">
      <text>
        <r>
          <rPr>
            <sz val="11"/>
            <color theme="1"/>
            <rFont val="Calibri"/>
            <family val="2"/>
            <scheme val="minor"/>
          </rPr>
          <t>Source: User-editable planning assumption, 2026-10-19; not stated in YAML. Validate with workload sizing.</t>
        </r>
      </text>
    </comment>
    <comment ref="H461" authorId="0" shapeId="0" xr:uid="{00000000-0006-0000-0A00-000057050000}">
      <text>
        <r>
          <rPr>
            <sz val="11"/>
            <color theme="1"/>
            <rFont val="Calibri"/>
            <family val="2"/>
            <scheme val="minor"/>
          </rPr>
          <t>Source: User-editable planning assumption, 2026-10-19; not stated in YAML. Validate with workload sizing.</t>
        </r>
      </text>
    </comment>
    <comment ref="I461" authorId="0" shapeId="0" xr:uid="{00000000-0006-0000-0A00-000058050000}">
      <text>
        <r>
          <rPr>
            <sz val="11"/>
            <color theme="1"/>
            <rFont val="Calibri"/>
            <family val="2"/>
            <scheme val="minor"/>
          </rPr>
          <t>Source: User-editable planning assumption, 2026-10-19; not stated in YAML. Validate with workload sizing.</t>
        </r>
      </text>
    </comment>
    <comment ref="G462" authorId="0" shapeId="0" xr:uid="{00000000-0006-0000-0A00-000059050000}">
      <text>
        <r>
          <rPr>
            <sz val="11"/>
            <color theme="1"/>
            <rFont val="Calibri"/>
            <family val="2"/>
            <scheme val="minor"/>
          </rPr>
          <t>Source: User-editable planning assumption, 2026-10-19; not stated in YAML. Validate with workload sizing.</t>
        </r>
      </text>
    </comment>
    <comment ref="H462" authorId="0" shapeId="0" xr:uid="{00000000-0006-0000-0A00-00005A050000}">
      <text>
        <r>
          <rPr>
            <sz val="11"/>
            <color theme="1"/>
            <rFont val="Calibri"/>
            <family val="2"/>
            <scheme val="minor"/>
          </rPr>
          <t>Source: User-editable planning assumption, 2026-10-19; not stated in YAML. Validate with workload sizing.</t>
        </r>
      </text>
    </comment>
    <comment ref="I462" authorId="0" shapeId="0" xr:uid="{00000000-0006-0000-0A00-00005B050000}">
      <text>
        <r>
          <rPr>
            <sz val="11"/>
            <color theme="1"/>
            <rFont val="Calibri"/>
            <family val="2"/>
            <scheme val="minor"/>
          </rPr>
          <t>Source: User-editable planning assumption, 2026-10-19; not stated in YAML. Validate with workload sizing.</t>
        </r>
      </text>
    </comment>
    <comment ref="G463" authorId="0" shapeId="0" xr:uid="{00000000-0006-0000-0A00-00005C050000}">
      <text>
        <r>
          <rPr>
            <sz val="11"/>
            <color theme="1"/>
            <rFont val="Calibri"/>
            <family val="2"/>
            <scheme val="minor"/>
          </rPr>
          <t>Source: User-editable planning assumption, 2026-10-19; not stated in YAML. Validate with workload sizing.</t>
        </r>
      </text>
    </comment>
    <comment ref="H463" authorId="0" shapeId="0" xr:uid="{00000000-0006-0000-0A00-00005D050000}">
      <text>
        <r>
          <rPr>
            <sz val="11"/>
            <color theme="1"/>
            <rFont val="Calibri"/>
            <family val="2"/>
            <scheme val="minor"/>
          </rPr>
          <t>Source: User-editable planning assumption, 2026-10-19; not stated in YAML. Validate with workload sizing.</t>
        </r>
      </text>
    </comment>
    <comment ref="I463" authorId="0" shapeId="0" xr:uid="{00000000-0006-0000-0A00-00005E050000}">
      <text>
        <r>
          <rPr>
            <sz val="11"/>
            <color theme="1"/>
            <rFont val="Calibri"/>
            <family val="2"/>
            <scheme val="minor"/>
          </rPr>
          <t>Source: User-editable planning assumption, 2026-10-19; not stated in YAML. Validate with workload sizing.</t>
        </r>
      </text>
    </comment>
    <comment ref="G464" authorId="0" shapeId="0" xr:uid="{00000000-0006-0000-0A00-00005F050000}">
      <text>
        <r>
          <rPr>
            <sz val="11"/>
            <color theme="1"/>
            <rFont val="Calibri"/>
            <family val="2"/>
            <scheme val="minor"/>
          </rPr>
          <t>Source: User-editable planning assumption, 2026-10-19; not stated in YAML. Validate with workload sizing.</t>
        </r>
      </text>
    </comment>
    <comment ref="H464" authorId="0" shapeId="0" xr:uid="{00000000-0006-0000-0A00-000060050000}">
      <text>
        <r>
          <rPr>
            <sz val="11"/>
            <color theme="1"/>
            <rFont val="Calibri"/>
            <family val="2"/>
            <scheme val="minor"/>
          </rPr>
          <t>Source: User-editable planning assumption, 2026-10-19; not stated in YAML. Validate with workload sizing.</t>
        </r>
      </text>
    </comment>
    <comment ref="I464" authorId="0" shapeId="0" xr:uid="{00000000-0006-0000-0A00-000061050000}">
      <text>
        <r>
          <rPr>
            <sz val="11"/>
            <color theme="1"/>
            <rFont val="Calibri"/>
            <family val="2"/>
            <scheme val="minor"/>
          </rPr>
          <t>Source: User-editable planning assumption, 2026-10-19; not stated in YAML. Validate with workload sizing.</t>
        </r>
      </text>
    </comment>
    <comment ref="G465" authorId="0" shapeId="0" xr:uid="{00000000-0006-0000-0A00-000062050000}">
      <text>
        <r>
          <rPr>
            <sz val="11"/>
            <color theme="1"/>
            <rFont val="Calibri"/>
            <family val="2"/>
            <scheme val="minor"/>
          </rPr>
          <t>Source: User-editable planning assumption, 2026-10-19; not stated in YAML. Validate with workload sizing.</t>
        </r>
      </text>
    </comment>
    <comment ref="H465" authorId="0" shapeId="0" xr:uid="{00000000-0006-0000-0A00-000063050000}">
      <text>
        <r>
          <rPr>
            <sz val="11"/>
            <color theme="1"/>
            <rFont val="Calibri"/>
            <family val="2"/>
            <scheme val="minor"/>
          </rPr>
          <t>Source: User-editable planning assumption, 2026-10-19; not stated in YAML. Validate with workload sizing.</t>
        </r>
      </text>
    </comment>
    <comment ref="I465" authorId="0" shapeId="0" xr:uid="{00000000-0006-0000-0A00-000064050000}">
      <text>
        <r>
          <rPr>
            <sz val="11"/>
            <color theme="1"/>
            <rFont val="Calibri"/>
            <family val="2"/>
            <scheme val="minor"/>
          </rPr>
          <t>Source: User-editable planning assumption, 2026-10-19; not stated in YAML. Validate with workload sizing.</t>
        </r>
      </text>
    </comment>
    <comment ref="G466" authorId="0" shapeId="0" xr:uid="{00000000-0006-0000-0A00-000065050000}">
      <text>
        <r>
          <rPr>
            <sz val="11"/>
            <color theme="1"/>
            <rFont val="Calibri"/>
            <family val="2"/>
            <scheme val="minor"/>
          </rPr>
          <t>Source: User-editable planning assumption, 2026-10-19; not stated in YAML. Validate with workload sizing.</t>
        </r>
      </text>
    </comment>
    <comment ref="H466" authorId="0" shapeId="0" xr:uid="{00000000-0006-0000-0A00-000066050000}">
      <text>
        <r>
          <rPr>
            <sz val="11"/>
            <color theme="1"/>
            <rFont val="Calibri"/>
            <family val="2"/>
            <scheme val="minor"/>
          </rPr>
          <t>Source: User-editable planning assumption, 2026-10-19; not stated in YAML. Validate with workload sizing.</t>
        </r>
      </text>
    </comment>
    <comment ref="I466" authorId="0" shapeId="0" xr:uid="{00000000-0006-0000-0A00-000067050000}">
      <text>
        <r>
          <rPr>
            <sz val="11"/>
            <color theme="1"/>
            <rFont val="Calibri"/>
            <family val="2"/>
            <scheme val="minor"/>
          </rPr>
          <t>Source: User-editable planning assumption, 2026-10-19; not stated in YAML. Validate with workload sizing.</t>
        </r>
      </text>
    </comment>
    <comment ref="G467" authorId="0" shapeId="0" xr:uid="{00000000-0006-0000-0A00-000068050000}">
      <text>
        <r>
          <rPr>
            <sz val="11"/>
            <color theme="1"/>
            <rFont val="Calibri"/>
            <family val="2"/>
            <scheme val="minor"/>
          </rPr>
          <t>Source: User-editable planning assumption, 2026-10-19; not stated in YAML. Validate with workload sizing.</t>
        </r>
      </text>
    </comment>
    <comment ref="H467" authorId="0" shapeId="0" xr:uid="{00000000-0006-0000-0A00-000069050000}">
      <text>
        <r>
          <rPr>
            <sz val="11"/>
            <color theme="1"/>
            <rFont val="Calibri"/>
            <family val="2"/>
            <scheme val="minor"/>
          </rPr>
          <t>Source: User-editable planning assumption, 2026-10-19; not stated in YAML. Validate with workload sizing.</t>
        </r>
      </text>
    </comment>
    <comment ref="I467" authorId="0" shapeId="0" xr:uid="{00000000-0006-0000-0A00-00006A050000}">
      <text>
        <r>
          <rPr>
            <sz val="11"/>
            <color theme="1"/>
            <rFont val="Calibri"/>
            <family val="2"/>
            <scheme val="minor"/>
          </rPr>
          <t>Source: User-editable planning assumption, 2026-10-19; not stated in YAML. Validate with workload sizing.</t>
        </r>
      </text>
    </comment>
    <comment ref="G468" authorId="0" shapeId="0" xr:uid="{00000000-0006-0000-0A00-00006B050000}">
      <text>
        <r>
          <rPr>
            <sz val="11"/>
            <color theme="1"/>
            <rFont val="Calibri"/>
            <family val="2"/>
            <scheme val="minor"/>
          </rPr>
          <t>Source: User-editable planning assumption, 2026-10-19; not stated in YAML. Validate with workload sizing.</t>
        </r>
      </text>
    </comment>
    <comment ref="H468" authorId="0" shapeId="0" xr:uid="{00000000-0006-0000-0A00-00006C050000}">
      <text>
        <r>
          <rPr>
            <sz val="11"/>
            <color theme="1"/>
            <rFont val="Calibri"/>
            <family val="2"/>
            <scheme val="minor"/>
          </rPr>
          <t>Source: User-editable planning assumption, 2026-10-19; not stated in YAML. Validate with workload sizing.</t>
        </r>
      </text>
    </comment>
    <comment ref="I468" authorId="0" shapeId="0" xr:uid="{00000000-0006-0000-0A00-00006D050000}">
      <text>
        <r>
          <rPr>
            <sz val="11"/>
            <color theme="1"/>
            <rFont val="Calibri"/>
            <family val="2"/>
            <scheme val="minor"/>
          </rPr>
          <t>Source: User-editable planning assumption, 2026-10-19; not stated in YAML. Validate with workload sizing.</t>
        </r>
      </text>
    </comment>
    <comment ref="G469" authorId="0" shapeId="0" xr:uid="{00000000-0006-0000-0A00-00006E050000}">
      <text>
        <r>
          <rPr>
            <sz val="11"/>
            <color theme="1"/>
            <rFont val="Calibri"/>
            <family val="2"/>
            <scheme val="minor"/>
          </rPr>
          <t>Source: User-editable planning assumption, 2026-10-19; not stated in YAML. Validate with workload sizing.</t>
        </r>
      </text>
    </comment>
    <comment ref="H469" authorId="0" shapeId="0" xr:uid="{00000000-0006-0000-0A00-00006F050000}">
      <text>
        <r>
          <rPr>
            <sz val="11"/>
            <color theme="1"/>
            <rFont val="Calibri"/>
            <family val="2"/>
            <scheme val="minor"/>
          </rPr>
          <t>Source: User-editable planning assumption, 2026-10-19; not stated in YAML. Validate with workload sizing.</t>
        </r>
      </text>
    </comment>
    <comment ref="I469" authorId="0" shapeId="0" xr:uid="{00000000-0006-0000-0A00-000070050000}">
      <text>
        <r>
          <rPr>
            <sz val="11"/>
            <color theme="1"/>
            <rFont val="Calibri"/>
            <family val="2"/>
            <scheme val="minor"/>
          </rPr>
          <t>Source: User-editable planning assumption, 2026-10-19; not stated in YAML. Validate with workload sizing.</t>
        </r>
      </text>
    </comment>
    <comment ref="G470" authorId="0" shapeId="0" xr:uid="{00000000-0006-0000-0A00-000071050000}">
      <text>
        <r>
          <rPr>
            <sz val="11"/>
            <color theme="1"/>
            <rFont val="Calibri"/>
            <family val="2"/>
            <scheme val="minor"/>
          </rPr>
          <t>Source: User-editable planning assumption, 2026-10-19; not stated in YAML. Validate with workload sizing.</t>
        </r>
      </text>
    </comment>
    <comment ref="H470" authorId="0" shapeId="0" xr:uid="{00000000-0006-0000-0A00-000072050000}">
      <text>
        <r>
          <rPr>
            <sz val="11"/>
            <color theme="1"/>
            <rFont val="Calibri"/>
            <family val="2"/>
            <scheme val="minor"/>
          </rPr>
          <t>Source: User-editable planning assumption, 2026-10-19; not stated in YAML. Validate with workload sizing.</t>
        </r>
      </text>
    </comment>
    <comment ref="I470" authorId="0" shapeId="0" xr:uid="{00000000-0006-0000-0A00-000073050000}">
      <text>
        <r>
          <rPr>
            <sz val="11"/>
            <color theme="1"/>
            <rFont val="Calibri"/>
            <family val="2"/>
            <scheme val="minor"/>
          </rPr>
          <t>Source: User-editable planning assumption, 2026-10-19; not stated in YAML. Validate with workload sizing.</t>
        </r>
      </text>
    </comment>
    <comment ref="G471" authorId="0" shapeId="0" xr:uid="{00000000-0006-0000-0A00-000074050000}">
      <text>
        <r>
          <rPr>
            <sz val="11"/>
            <color theme="1"/>
            <rFont val="Calibri"/>
            <family val="2"/>
            <scheme val="minor"/>
          </rPr>
          <t>Source: User-editable planning assumption, 2026-10-19; not stated in YAML. Validate with workload sizing.</t>
        </r>
      </text>
    </comment>
    <comment ref="H471" authorId="0" shapeId="0" xr:uid="{00000000-0006-0000-0A00-000075050000}">
      <text>
        <r>
          <rPr>
            <sz val="11"/>
            <color theme="1"/>
            <rFont val="Calibri"/>
            <family val="2"/>
            <scheme val="minor"/>
          </rPr>
          <t>Source: User-editable planning assumption, 2026-10-19; not stated in YAML. Validate with workload sizing.</t>
        </r>
      </text>
    </comment>
    <comment ref="I471" authorId="0" shapeId="0" xr:uid="{00000000-0006-0000-0A00-000076050000}">
      <text>
        <r>
          <rPr>
            <sz val="11"/>
            <color theme="1"/>
            <rFont val="Calibri"/>
            <family val="2"/>
            <scheme val="minor"/>
          </rPr>
          <t>Source: User-editable planning assumption, 2026-10-19; not stated in YAML. Validate with workload sizing.</t>
        </r>
      </text>
    </comment>
    <comment ref="G472" authorId="0" shapeId="0" xr:uid="{00000000-0006-0000-0A00-000077050000}">
      <text>
        <r>
          <rPr>
            <sz val="11"/>
            <color theme="1"/>
            <rFont val="Calibri"/>
            <family val="2"/>
            <scheme val="minor"/>
          </rPr>
          <t>Source: User-editable planning assumption, 2026-10-19; not stated in YAML. Validate with workload sizing.</t>
        </r>
      </text>
    </comment>
    <comment ref="H472" authorId="0" shapeId="0" xr:uid="{00000000-0006-0000-0A00-000078050000}">
      <text>
        <r>
          <rPr>
            <sz val="11"/>
            <color theme="1"/>
            <rFont val="Calibri"/>
            <family val="2"/>
            <scheme val="minor"/>
          </rPr>
          <t>Source: User-editable planning assumption, 2026-10-19; not stated in YAML. Validate with workload sizing.</t>
        </r>
      </text>
    </comment>
    <comment ref="I472" authorId="0" shapeId="0" xr:uid="{00000000-0006-0000-0A00-000079050000}">
      <text>
        <r>
          <rPr>
            <sz val="11"/>
            <color theme="1"/>
            <rFont val="Calibri"/>
            <family val="2"/>
            <scheme val="minor"/>
          </rPr>
          <t>Source: User-editable planning assumption, 2026-10-19; not stated in YAML. Validate with workload sizing.</t>
        </r>
      </text>
    </comment>
    <comment ref="G473" authorId="0" shapeId="0" xr:uid="{00000000-0006-0000-0A00-00007A050000}">
      <text>
        <r>
          <rPr>
            <sz val="11"/>
            <color theme="1"/>
            <rFont val="Calibri"/>
            <family val="2"/>
            <scheme val="minor"/>
          </rPr>
          <t>Source: User-editable planning assumption, 2026-10-19; not stated in YAML. Validate with workload sizing.</t>
        </r>
      </text>
    </comment>
    <comment ref="H473" authorId="0" shapeId="0" xr:uid="{00000000-0006-0000-0A00-00007B050000}">
      <text>
        <r>
          <rPr>
            <sz val="11"/>
            <color theme="1"/>
            <rFont val="Calibri"/>
            <family val="2"/>
            <scheme val="minor"/>
          </rPr>
          <t>Source: User-editable planning assumption, 2026-10-19; not stated in YAML. Validate with workload sizing.</t>
        </r>
      </text>
    </comment>
    <comment ref="I473" authorId="0" shapeId="0" xr:uid="{00000000-0006-0000-0A00-00007C050000}">
      <text>
        <r>
          <rPr>
            <sz val="11"/>
            <color theme="1"/>
            <rFont val="Calibri"/>
            <family val="2"/>
            <scheme val="minor"/>
          </rPr>
          <t>Source: User-editable planning assumption, 2026-10-19; not stated in YAML. Validate with workload sizing.</t>
        </r>
      </text>
    </comment>
    <comment ref="G474" authorId="0" shapeId="0" xr:uid="{00000000-0006-0000-0A00-00007D050000}">
      <text>
        <r>
          <rPr>
            <sz val="11"/>
            <color theme="1"/>
            <rFont val="Calibri"/>
            <family val="2"/>
            <scheme val="minor"/>
          </rPr>
          <t>Source: User-editable planning assumption, 2026-10-19; not stated in YAML. Validate with workload sizing.</t>
        </r>
      </text>
    </comment>
    <comment ref="H474" authorId="0" shapeId="0" xr:uid="{00000000-0006-0000-0A00-00007E050000}">
      <text>
        <r>
          <rPr>
            <sz val="11"/>
            <color theme="1"/>
            <rFont val="Calibri"/>
            <family val="2"/>
            <scheme val="minor"/>
          </rPr>
          <t>Source: User-editable planning assumption, 2026-10-19; not stated in YAML. Validate with workload sizing.</t>
        </r>
      </text>
    </comment>
    <comment ref="I474" authorId="0" shapeId="0" xr:uid="{00000000-0006-0000-0A00-00007F050000}">
      <text>
        <r>
          <rPr>
            <sz val="11"/>
            <color theme="1"/>
            <rFont val="Calibri"/>
            <family val="2"/>
            <scheme val="minor"/>
          </rPr>
          <t>Source: User-editable planning assumption, 2026-10-19; not stated in YAML. Validate with workload sizing.</t>
        </r>
      </text>
    </comment>
    <comment ref="G475" authorId="0" shapeId="0" xr:uid="{00000000-0006-0000-0A00-000080050000}">
      <text>
        <r>
          <rPr>
            <sz val="11"/>
            <color theme="1"/>
            <rFont val="Calibri"/>
            <family val="2"/>
            <scheme val="minor"/>
          </rPr>
          <t>Source: User-editable planning assumption, 2026-10-19; not stated in YAML. Validate with workload sizing.</t>
        </r>
      </text>
    </comment>
    <comment ref="H475" authorId="0" shapeId="0" xr:uid="{00000000-0006-0000-0A00-000081050000}">
      <text>
        <r>
          <rPr>
            <sz val="11"/>
            <color theme="1"/>
            <rFont val="Calibri"/>
            <family val="2"/>
            <scheme val="minor"/>
          </rPr>
          <t>Source: User-editable planning assumption, 2026-10-19; not stated in YAML. Validate with workload sizing.</t>
        </r>
      </text>
    </comment>
    <comment ref="I475" authorId="0" shapeId="0" xr:uid="{00000000-0006-0000-0A00-000082050000}">
      <text>
        <r>
          <rPr>
            <sz val="11"/>
            <color theme="1"/>
            <rFont val="Calibri"/>
            <family val="2"/>
            <scheme val="minor"/>
          </rPr>
          <t>Source: User-editable planning assumption, 2026-10-19; not stated in YAML. Validate with workload sizing.</t>
        </r>
      </text>
    </comment>
    <comment ref="G476" authorId="0" shapeId="0" xr:uid="{00000000-0006-0000-0A00-000083050000}">
      <text>
        <r>
          <rPr>
            <sz val="11"/>
            <color theme="1"/>
            <rFont val="Calibri"/>
            <family val="2"/>
            <scheme val="minor"/>
          </rPr>
          <t>Source: User-editable planning assumption, 2026-10-19; not stated in YAML. Validate with workload sizing.</t>
        </r>
      </text>
    </comment>
    <comment ref="H476" authorId="0" shapeId="0" xr:uid="{00000000-0006-0000-0A00-000084050000}">
      <text>
        <r>
          <rPr>
            <sz val="11"/>
            <color theme="1"/>
            <rFont val="Calibri"/>
            <family val="2"/>
            <scheme val="minor"/>
          </rPr>
          <t>Source: User-editable planning assumption, 2026-10-19; not stated in YAML. Validate with workload sizing.</t>
        </r>
      </text>
    </comment>
    <comment ref="I476" authorId="0" shapeId="0" xr:uid="{00000000-0006-0000-0A00-000085050000}">
      <text>
        <r>
          <rPr>
            <sz val="11"/>
            <color theme="1"/>
            <rFont val="Calibri"/>
            <family val="2"/>
            <scheme val="minor"/>
          </rPr>
          <t>Source: User-editable planning assumption, 2026-10-19; not stated in YAML. Validate with workload sizing.</t>
        </r>
      </text>
    </comment>
    <comment ref="G477" authorId="0" shapeId="0" xr:uid="{00000000-0006-0000-0A00-000086050000}">
      <text>
        <r>
          <rPr>
            <sz val="11"/>
            <color theme="1"/>
            <rFont val="Calibri"/>
            <family val="2"/>
            <scheme val="minor"/>
          </rPr>
          <t>Source: User-editable planning assumption, 2026-10-19; not stated in YAML. Validate with workload sizing.</t>
        </r>
      </text>
    </comment>
    <comment ref="H477" authorId="0" shapeId="0" xr:uid="{00000000-0006-0000-0A00-000087050000}">
      <text>
        <r>
          <rPr>
            <sz val="11"/>
            <color theme="1"/>
            <rFont val="Calibri"/>
            <family val="2"/>
            <scheme val="minor"/>
          </rPr>
          <t>Source: User-editable planning assumption, 2026-10-19; not stated in YAML. Validate with workload sizing.</t>
        </r>
      </text>
    </comment>
    <comment ref="I477" authorId="0" shapeId="0" xr:uid="{00000000-0006-0000-0A00-000088050000}">
      <text>
        <r>
          <rPr>
            <sz val="11"/>
            <color theme="1"/>
            <rFont val="Calibri"/>
            <family val="2"/>
            <scheme val="minor"/>
          </rPr>
          <t>Source: User-editable planning assumption, 2026-10-19; not stated in YAML. Validate with workload sizing.</t>
        </r>
      </text>
    </comment>
    <comment ref="G478" authorId="0" shapeId="0" xr:uid="{00000000-0006-0000-0A00-000089050000}">
      <text>
        <r>
          <rPr>
            <sz val="11"/>
            <color theme="1"/>
            <rFont val="Calibri"/>
            <family val="2"/>
            <scheme val="minor"/>
          </rPr>
          <t>Source: User-editable planning assumption, 2026-10-19; not stated in YAML. Validate with workload sizing.</t>
        </r>
      </text>
    </comment>
    <comment ref="H478" authorId="0" shapeId="0" xr:uid="{00000000-0006-0000-0A00-00008A050000}">
      <text>
        <r>
          <rPr>
            <sz val="11"/>
            <color theme="1"/>
            <rFont val="Calibri"/>
            <family val="2"/>
            <scheme val="minor"/>
          </rPr>
          <t>Source: User-editable planning assumption, 2026-10-19; not stated in YAML. Validate with workload sizing.</t>
        </r>
      </text>
    </comment>
    <comment ref="I478" authorId="0" shapeId="0" xr:uid="{00000000-0006-0000-0A00-00008B050000}">
      <text>
        <r>
          <rPr>
            <sz val="11"/>
            <color theme="1"/>
            <rFont val="Calibri"/>
            <family val="2"/>
            <scheme val="minor"/>
          </rPr>
          <t>Source: User-editable planning assumption, 2026-10-19; not stated in YAML. Validate with workload sizing.</t>
        </r>
      </text>
    </comment>
    <comment ref="G479" authorId="0" shapeId="0" xr:uid="{00000000-0006-0000-0A00-00008C050000}">
      <text>
        <r>
          <rPr>
            <sz val="11"/>
            <color theme="1"/>
            <rFont val="Calibri"/>
            <family val="2"/>
            <scheme val="minor"/>
          </rPr>
          <t>Source: User-editable planning assumption, 2026-10-19; not stated in YAML. Validate with workload sizing.</t>
        </r>
      </text>
    </comment>
    <comment ref="H479" authorId="0" shapeId="0" xr:uid="{00000000-0006-0000-0A00-00008D050000}">
      <text>
        <r>
          <rPr>
            <sz val="11"/>
            <color theme="1"/>
            <rFont val="Calibri"/>
            <family val="2"/>
            <scheme val="minor"/>
          </rPr>
          <t>Source: User-editable planning assumption, 2026-10-19; not stated in YAML. Validate with workload sizing.</t>
        </r>
      </text>
    </comment>
    <comment ref="I479" authorId="0" shapeId="0" xr:uid="{00000000-0006-0000-0A00-00008E050000}">
      <text>
        <r>
          <rPr>
            <sz val="11"/>
            <color theme="1"/>
            <rFont val="Calibri"/>
            <family val="2"/>
            <scheme val="minor"/>
          </rPr>
          <t>Source: User-editable planning assumption, 2026-10-19; not stated in YAML. Validate with workload sizing.</t>
        </r>
      </text>
    </comment>
    <comment ref="G480" authorId="0" shapeId="0" xr:uid="{00000000-0006-0000-0A00-00008F050000}">
      <text>
        <r>
          <rPr>
            <sz val="11"/>
            <color theme="1"/>
            <rFont val="Calibri"/>
            <family val="2"/>
            <scheme val="minor"/>
          </rPr>
          <t>Source: User-editable planning assumption, 2026-10-19; not stated in YAML. Validate with workload sizing.</t>
        </r>
      </text>
    </comment>
    <comment ref="H480" authorId="0" shapeId="0" xr:uid="{00000000-0006-0000-0A00-000090050000}">
      <text>
        <r>
          <rPr>
            <sz val="11"/>
            <color theme="1"/>
            <rFont val="Calibri"/>
            <family val="2"/>
            <scheme val="minor"/>
          </rPr>
          <t>Source: User-editable planning assumption, 2026-10-19; not stated in YAML. Validate with workload sizing.</t>
        </r>
      </text>
    </comment>
    <comment ref="I480" authorId="0" shapeId="0" xr:uid="{00000000-0006-0000-0A00-000091050000}">
      <text>
        <r>
          <rPr>
            <sz val="11"/>
            <color theme="1"/>
            <rFont val="Calibri"/>
            <family val="2"/>
            <scheme val="minor"/>
          </rPr>
          <t>Source: User-editable planning assumption, 2026-10-19; not stated in YAML. Validate with workload sizing.</t>
        </r>
      </text>
    </comment>
    <comment ref="G481" authorId="0" shapeId="0" xr:uid="{00000000-0006-0000-0A00-000092050000}">
      <text>
        <r>
          <rPr>
            <sz val="11"/>
            <color theme="1"/>
            <rFont val="Calibri"/>
            <family val="2"/>
            <scheme val="minor"/>
          </rPr>
          <t>Source: User-editable planning assumption, 2026-10-19; not stated in YAML. Validate with workload sizing.</t>
        </r>
      </text>
    </comment>
    <comment ref="H481" authorId="0" shapeId="0" xr:uid="{00000000-0006-0000-0A00-000093050000}">
      <text>
        <r>
          <rPr>
            <sz val="11"/>
            <color theme="1"/>
            <rFont val="Calibri"/>
            <family val="2"/>
            <scheme val="minor"/>
          </rPr>
          <t>Source: User-editable planning assumption, 2026-10-19; not stated in YAML. Validate with workload sizing.</t>
        </r>
      </text>
    </comment>
    <comment ref="I481" authorId="0" shapeId="0" xr:uid="{00000000-0006-0000-0A00-000094050000}">
      <text>
        <r>
          <rPr>
            <sz val="11"/>
            <color theme="1"/>
            <rFont val="Calibri"/>
            <family val="2"/>
            <scheme val="minor"/>
          </rPr>
          <t>Source: User-editable planning assumption, 2026-10-19; not stated in YAML. Validate with workload sizing.</t>
        </r>
      </text>
    </comment>
    <comment ref="G482" authorId="0" shapeId="0" xr:uid="{00000000-0006-0000-0A00-000095050000}">
      <text>
        <r>
          <rPr>
            <sz val="11"/>
            <color theme="1"/>
            <rFont val="Calibri"/>
            <family val="2"/>
            <scheme val="minor"/>
          </rPr>
          <t>Source: User-editable planning assumption, 2026-10-19; not stated in YAML. Validate with workload sizing.</t>
        </r>
      </text>
    </comment>
    <comment ref="H482" authorId="0" shapeId="0" xr:uid="{00000000-0006-0000-0A00-000096050000}">
      <text>
        <r>
          <rPr>
            <sz val="11"/>
            <color theme="1"/>
            <rFont val="Calibri"/>
            <family val="2"/>
            <scheme val="minor"/>
          </rPr>
          <t>Source: User-editable planning assumption, 2026-10-19; not stated in YAML. Validate with workload sizing.</t>
        </r>
      </text>
    </comment>
    <comment ref="I482" authorId="0" shapeId="0" xr:uid="{00000000-0006-0000-0A00-000097050000}">
      <text>
        <r>
          <rPr>
            <sz val="11"/>
            <color theme="1"/>
            <rFont val="Calibri"/>
            <family val="2"/>
            <scheme val="minor"/>
          </rPr>
          <t>Source: User-editable planning assumption, 2026-10-19; not stated in YAML. Validate with workload sizing.</t>
        </r>
      </text>
    </comment>
    <comment ref="G483" authorId="0" shapeId="0" xr:uid="{00000000-0006-0000-0A00-000098050000}">
      <text>
        <r>
          <rPr>
            <sz val="11"/>
            <color theme="1"/>
            <rFont val="Calibri"/>
            <family val="2"/>
            <scheme val="minor"/>
          </rPr>
          <t>Source: User-editable planning assumption, 2026-10-19; not stated in YAML. Validate with workload sizing.</t>
        </r>
      </text>
    </comment>
    <comment ref="H483" authorId="0" shapeId="0" xr:uid="{00000000-0006-0000-0A00-000099050000}">
      <text>
        <r>
          <rPr>
            <sz val="11"/>
            <color theme="1"/>
            <rFont val="Calibri"/>
            <family val="2"/>
            <scheme val="minor"/>
          </rPr>
          <t>Source: User-editable planning assumption, 2026-10-19; not stated in YAML. Validate with workload sizing.</t>
        </r>
      </text>
    </comment>
    <comment ref="I483" authorId="0" shapeId="0" xr:uid="{00000000-0006-0000-0A00-00009A050000}">
      <text>
        <r>
          <rPr>
            <sz val="11"/>
            <color theme="1"/>
            <rFont val="Calibri"/>
            <family val="2"/>
            <scheme val="minor"/>
          </rPr>
          <t>Source: User-editable planning assumption, 2026-10-19; not stated in YAML. Validate with workload sizing.</t>
        </r>
      </text>
    </comment>
    <comment ref="G484" authorId="0" shapeId="0" xr:uid="{00000000-0006-0000-0A00-00009B050000}">
      <text>
        <r>
          <rPr>
            <sz val="11"/>
            <color theme="1"/>
            <rFont val="Calibri"/>
            <family val="2"/>
            <scheme val="minor"/>
          </rPr>
          <t>Source: User-editable planning assumption, 2026-10-19; not stated in YAML. Validate with workload sizing.</t>
        </r>
      </text>
    </comment>
    <comment ref="H484" authorId="0" shapeId="0" xr:uid="{00000000-0006-0000-0A00-00009C050000}">
      <text>
        <r>
          <rPr>
            <sz val="11"/>
            <color theme="1"/>
            <rFont val="Calibri"/>
            <family val="2"/>
            <scheme val="minor"/>
          </rPr>
          <t>Source: User-editable planning assumption, 2026-10-19; not stated in YAML. Validate with workload sizing.</t>
        </r>
      </text>
    </comment>
    <comment ref="I484" authorId="0" shapeId="0" xr:uid="{00000000-0006-0000-0A00-00009D050000}">
      <text>
        <r>
          <rPr>
            <sz val="11"/>
            <color theme="1"/>
            <rFont val="Calibri"/>
            <family val="2"/>
            <scheme val="minor"/>
          </rPr>
          <t>Source: User-editable planning assumption, 2026-10-19; not stated in YAML. Validate with workload sizing.</t>
        </r>
      </text>
    </comment>
    <comment ref="G485" authorId="0" shapeId="0" xr:uid="{00000000-0006-0000-0A00-00009E050000}">
      <text>
        <r>
          <rPr>
            <sz val="11"/>
            <color theme="1"/>
            <rFont val="Calibri"/>
            <family val="2"/>
            <scheme val="minor"/>
          </rPr>
          <t>Source: User-editable planning assumption, 2026-10-19; not stated in YAML. Validate with workload sizing.</t>
        </r>
      </text>
    </comment>
    <comment ref="H485" authorId="0" shapeId="0" xr:uid="{00000000-0006-0000-0A00-00009F050000}">
      <text>
        <r>
          <rPr>
            <sz val="11"/>
            <color theme="1"/>
            <rFont val="Calibri"/>
            <family val="2"/>
            <scheme val="minor"/>
          </rPr>
          <t>Source: User-editable planning assumption, 2026-10-19; not stated in YAML. Validate with workload sizing.</t>
        </r>
      </text>
    </comment>
    <comment ref="I485" authorId="0" shapeId="0" xr:uid="{00000000-0006-0000-0A00-0000A0050000}">
      <text>
        <r>
          <rPr>
            <sz val="11"/>
            <color theme="1"/>
            <rFont val="Calibri"/>
            <family val="2"/>
            <scheme val="minor"/>
          </rPr>
          <t>Source: User-editable planning assumption, 2026-10-19; not stated in YAML. Validate with workload sizing.</t>
        </r>
      </text>
    </comment>
    <comment ref="G486" authorId="0" shapeId="0" xr:uid="{00000000-0006-0000-0A00-0000A1050000}">
      <text>
        <r>
          <rPr>
            <sz val="11"/>
            <color theme="1"/>
            <rFont val="Calibri"/>
            <family val="2"/>
            <scheme val="minor"/>
          </rPr>
          <t>Source: User-editable planning assumption, 2026-10-19; not stated in YAML. Validate with workload sizing.</t>
        </r>
      </text>
    </comment>
    <comment ref="H486" authorId="0" shapeId="0" xr:uid="{00000000-0006-0000-0A00-0000A2050000}">
      <text>
        <r>
          <rPr>
            <sz val="11"/>
            <color theme="1"/>
            <rFont val="Calibri"/>
            <family val="2"/>
            <scheme val="minor"/>
          </rPr>
          <t>Source: User-editable planning assumption, 2026-10-19; not stated in YAML. Validate with workload sizing.</t>
        </r>
      </text>
    </comment>
    <comment ref="I486" authorId="0" shapeId="0" xr:uid="{00000000-0006-0000-0A00-0000A3050000}">
      <text>
        <r>
          <rPr>
            <sz val="11"/>
            <color theme="1"/>
            <rFont val="Calibri"/>
            <family val="2"/>
            <scheme val="minor"/>
          </rPr>
          <t>Source: User-editable planning assumption, 2026-10-19; not stated in YAML. Validate with workload sizing.</t>
        </r>
      </text>
    </comment>
    <comment ref="G487" authorId="0" shapeId="0" xr:uid="{00000000-0006-0000-0A00-0000A4050000}">
      <text>
        <r>
          <rPr>
            <sz val="11"/>
            <color theme="1"/>
            <rFont val="Calibri"/>
            <family val="2"/>
            <scheme val="minor"/>
          </rPr>
          <t>Source: User-editable planning assumption, 2026-10-19; not stated in YAML. Validate with workload sizing.</t>
        </r>
      </text>
    </comment>
    <comment ref="H487" authorId="0" shapeId="0" xr:uid="{00000000-0006-0000-0A00-0000A5050000}">
      <text>
        <r>
          <rPr>
            <sz val="11"/>
            <color theme="1"/>
            <rFont val="Calibri"/>
            <family val="2"/>
            <scheme val="minor"/>
          </rPr>
          <t>Source: User-editable planning assumption, 2026-10-19; not stated in YAML. Validate with workload sizing.</t>
        </r>
      </text>
    </comment>
    <comment ref="I487" authorId="0" shapeId="0" xr:uid="{00000000-0006-0000-0A00-0000A6050000}">
      <text>
        <r>
          <rPr>
            <sz val="11"/>
            <color theme="1"/>
            <rFont val="Calibri"/>
            <family val="2"/>
            <scheme val="minor"/>
          </rPr>
          <t>Source: User-editable planning assumption, 2026-10-19; not stated in YAML. Validate with workload sizing.</t>
        </r>
      </text>
    </comment>
    <comment ref="G488" authorId="0" shapeId="0" xr:uid="{00000000-0006-0000-0A00-0000A7050000}">
      <text>
        <r>
          <rPr>
            <sz val="11"/>
            <color theme="1"/>
            <rFont val="Calibri"/>
            <family val="2"/>
            <scheme val="minor"/>
          </rPr>
          <t>Source: User-editable planning assumption, 2026-10-19; not stated in YAML. Validate with workload sizing.</t>
        </r>
      </text>
    </comment>
    <comment ref="H488" authorId="0" shapeId="0" xr:uid="{00000000-0006-0000-0A00-0000A8050000}">
      <text>
        <r>
          <rPr>
            <sz val="11"/>
            <color theme="1"/>
            <rFont val="Calibri"/>
            <family val="2"/>
            <scheme val="minor"/>
          </rPr>
          <t>Source: User-editable planning assumption, 2026-10-19; not stated in YAML. Validate with workload sizing.</t>
        </r>
      </text>
    </comment>
    <comment ref="I488" authorId="0" shapeId="0" xr:uid="{00000000-0006-0000-0A00-0000A9050000}">
      <text>
        <r>
          <rPr>
            <sz val="11"/>
            <color theme="1"/>
            <rFont val="Calibri"/>
            <family val="2"/>
            <scheme val="minor"/>
          </rPr>
          <t>Source: User-editable planning assumption, 2026-10-19; not stated in YAML. Validate with workload sizing.</t>
        </r>
      </text>
    </comment>
    <comment ref="G489" authorId="0" shapeId="0" xr:uid="{00000000-0006-0000-0A00-0000AA050000}">
      <text>
        <r>
          <rPr>
            <sz val="11"/>
            <color theme="1"/>
            <rFont val="Calibri"/>
            <family val="2"/>
            <scheme val="minor"/>
          </rPr>
          <t>Source: User-editable planning assumption, 2026-10-19; not stated in YAML. Validate with workload sizing.</t>
        </r>
      </text>
    </comment>
    <comment ref="H489" authorId="0" shapeId="0" xr:uid="{00000000-0006-0000-0A00-0000AB050000}">
      <text>
        <r>
          <rPr>
            <sz val="11"/>
            <color theme="1"/>
            <rFont val="Calibri"/>
            <family val="2"/>
            <scheme val="minor"/>
          </rPr>
          <t>Source: User-editable planning assumption, 2026-10-19; not stated in YAML. Validate with workload sizing.</t>
        </r>
      </text>
    </comment>
    <comment ref="I489" authorId="0" shapeId="0" xr:uid="{00000000-0006-0000-0A00-0000AC050000}">
      <text>
        <r>
          <rPr>
            <sz val="11"/>
            <color theme="1"/>
            <rFont val="Calibri"/>
            <family val="2"/>
            <scheme val="minor"/>
          </rPr>
          <t>Source: User-editable planning assumption, 2026-10-19; not stated in YAML. Validate with workload sizing.</t>
        </r>
      </text>
    </comment>
    <comment ref="G490" authorId="0" shapeId="0" xr:uid="{00000000-0006-0000-0A00-0000AD050000}">
      <text>
        <r>
          <rPr>
            <sz val="11"/>
            <color theme="1"/>
            <rFont val="Calibri"/>
            <family val="2"/>
            <scheme val="minor"/>
          </rPr>
          <t>Source: User-editable planning assumption, 2026-10-19; not stated in YAML. Validate with workload sizing.</t>
        </r>
      </text>
    </comment>
    <comment ref="H490" authorId="0" shapeId="0" xr:uid="{00000000-0006-0000-0A00-0000AE050000}">
      <text>
        <r>
          <rPr>
            <sz val="11"/>
            <color theme="1"/>
            <rFont val="Calibri"/>
            <family val="2"/>
            <scheme val="minor"/>
          </rPr>
          <t>Source: User-editable planning assumption, 2026-10-19; not stated in YAML. Validate with workload sizing.</t>
        </r>
      </text>
    </comment>
    <comment ref="I490" authorId="0" shapeId="0" xr:uid="{00000000-0006-0000-0A00-0000AF050000}">
      <text>
        <r>
          <rPr>
            <sz val="11"/>
            <color theme="1"/>
            <rFont val="Calibri"/>
            <family val="2"/>
            <scheme val="minor"/>
          </rPr>
          <t>Source: User-editable planning assumption, 2026-10-19; not stated in YAML. Validate with workload sizing.</t>
        </r>
      </text>
    </comment>
    <comment ref="G491" authorId="0" shapeId="0" xr:uid="{00000000-0006-0000-0A00-0000B0050000}">
      <text>
        <r>
          <rPr>
            <sz val="11"/>
            <color theme="1"/>
            <rFont val="Calibri"/>
            <family val="2"/>
            <scheme val="minor"/>
          </rPr>
          <t>Source: User-editable planning assumption, 2026-10-19; not stated in YAML. Validate with workload sizing.</t>
        </r>
      </text>
    </comment>
    <comment ref="H491" authorId="0" shapeId="0" xr:uid="{00000000-0006-0000-0A00-0000B1050000}">
      <text>
        <r>
          <rPr>
            <sz val="11"/>
            <color theme="1"/>
            <rFont val="Calibri"/>
            <family val="2"/>
            <scheme val="minor"/>
          </rPr>
          <t>Source: User-editable planning assumption, 2026-10-19; not stated in YAML. Validate with workload sizing.</t>
        </r>
      </text>
    </comment>
    <comment ref="I491" authorId="0" shapeId="0" xr:uid="{00000000-0006-0000-0A00-0000B2050000}">
      <text>
        <r>
          <rPr>
            <sz val="11"/>
            <color theme="1"/>
            <rFont val="Calibri"/>
            <family val="2"/>
            <scheme val="minor"/>
          </rPr>
          <t>Source: User-editable planning assumption, 2026-10-19; not stated in YAML. Validate with workload sizing.</t>
        </r>
      </text>
    </comment>
    <comment ref="G492" authorId="0" shapeId="0" xr:uid="{00000000-0006-0000-0A00-0000B3050000}">
      <text>
        <r>
          <rPr>
            <sz val="11"/>
            <color theme="1"/>
            <rFont val="Calibri"/>
            <family val="2"/>
            <scheme val="minor"/>
          </rPr>
          <t>Source: User-editable planning assumption, 2026-10-19; not stated in YAML. Validate with workload sizing.</t>
        </r>
      </text>
    </comment>
    <comment ref="H492" authorId="0" shapeId="0" xr:uid="{00000000-0006-0000-0A00-0000B4050000}">
      <text>
        <r>
          <rPr>
            <sz val="11"/>
            <color theme="1"/>
            <rFont val="Calibri"/>
            <family val="2"/>
            <scheme val="minor"/>
          </rPr>
          <t>Source: User-editable planning assumption, 2026-10-19; not stated in YAML. Validate with workload sizing.</t>
        </r>
      </text>
    </comment>
    <comment ref="I492" authorId="0" shapeId="0" xr:uid="{00000000-0006-0000-0A00-0000B5050000}">
      <text>
        <r>
          <rPr>
            <sz val="11"/>
            <color theme="1"/>
            <rFont val="Calibri"/>
            <family val="2"/>
            <scheme val="minor"/>
          </rPr>
          <t>Source: User-editable planning assumption, 2026-10-19; not stated in YAML. Validate with workload sizing.</t>
        </r>
      </text>
    </comment>
    <comment ref="G493" authorId="0" shapeId="0" xr:uid="{00000000-0006-0000-0A00-0000B6050000}">
      <text>
        <r>
          <rPr>
            <sz val="11"/>
            <color theme="1"/>
            <rFont val="Calibri"/>
            <family val="2"/>
            <scheme val="minor"/>
          </rPr>
          <t>Source: User-editable planning assumption, 2026-10-19; not stated in YAML. Validate with workload sizing.</t>
        </r>
      </text>
    </comment>
    <comment ref="H493" authorId="0" shapeId="0" xr:uid="{00000000-0006-0000-0A00-0000B7050000}">
      <text>
        <r>
          <rPr>
            <sz val="11"/>
            <color theme="1"/>
            <rFont val="Calibri"/>
            <family val="2"/>
            <scheme val="minor"/>
          </rPr>
          <t>Source: User-editable planning assumption, 2026-10-19; not stated in YAML. Validate with workload sizing.</t>
        </r>
      </text>
    </comment>
    <comment ref="I493" authorId="0" shapeId="0" xr:uid="{00000000-0006-0000-0A00-0000B8050000}">
      <text>
        <r>
          <rPr>
            <sz val="11"/>
            <color theme="1"/>
            <rFont val="Calibri"/>
            <family val="2"/>
            <scheme val="minor"/>
          </rPr>
          <t>Source: User-editable planning assumption, 2026-10-19; not stated in YAML. Validate with workload sizing.</t>
        </r>
      </text>
    </comment>
    <comment ref="G494" authorId="0" shapeId="0" xr:uid="{00000000-0006-0000-0A00-0000B9050000}">
      <text>
        <r>
          <rPr>
            <sz val="11"/>
            <color theme="1"/>
            <rFont val="Calibri"/>
            <family val="2"/>
            <scheme val="minor"/>
          </rPr>
          <t>Source: User-editable planning assumption, 2026-10-19; not stated in YAML. Validate with workload sizing.</t>
        </r>
      </text>
    </comment>
    <comment ref="H494" authorId="0" shapeId="0" xr:uid="{00000000-0006-0000-0A00-0000BA050000}">
      <text>
        <r>
          <rPr>
            <sz val="11"/>
            <color theme="1"/>
            <rFont val="Calibri"/>
            <family val="2"/>
            <scheme val="minor"/>
          </rPr>
          <t>Source: User-editable planning assumption, 2026-10-19; not stated in YAML. Validate with workload sizing.</t>
        </r>
      </text>
    </comment>
    <comment ref="I494" authorId="0" shapeId="0" xr:uid="{00000000-0006-0000-0A00-0000BB050000}">
      <text>
        <r>
          <rPr>
            <sz val="11"/>
            <color theme="1"/>
            <rFont val="Calibri"/>
            <family val="2"/>
            <scheme val="minor"/>
          </rPr>
          <t>Source: User-editable planning assumption, 2026-10-19; not stated in YAML. Validate with workload sizing.</t>
        </r>
      </text>
    </comment>
    <comment ref="G495" authorId="0" shapeId="0" xr:uid="{00000000-0006-0000-0A00-0000BC050000}">
      <text>
        <r>
          <rPr>
            <sz val="11"/>
            <color theme="1"/>
            <rFont val="Calibri"/>
            <family val="2"/>
            <scheme val="minor"/>
          </rPr>
          <t>Source: User-editable planning assumption, 2026-10-19; not stated in YAML. Validate with workload sizing.</t>
        </r>
      </text>
    </comment>
    <comment ref="H495" authorId="0" shapeId="0" xr:uid="{00000000-0006-0000-0A00-0000BD050000}">
      <text>
        <r>
          <rPr>
            <sz val="11"/>
            <color theme="1"/>
            <rFont val="Calibri"/>
            <family val="2"/>
            <scheme val="minor"/>
          </rPr>
          <t>Source: User-editable planning assumption, 2026-10-19; not stated in YAML. Validate with workload sizing.</t>
        </r>
      </text>
    </comment>
    <comment ref="I495" authorId="0" shapeId="0" xr:uid="{00000000-0006-0000-0A00-0000BE050000}">
      <text>
        <r>
          <rPr>
            <sz val="11"/>
            <color theme="1"/>
            <rFont val="Calibri"/>
            <family val="2"/>
            <scheme val="minor"/>
          </rPr>
          <t>Source: User-editable planning assumption, 2026-10-19; not stated in YAML. Validate with workload sizing.</t>
        </r>
      </text>
    </comment>
    <comment ref="G496" authorId="0" shapeId="0" xr:uid="{00000000-0006-0000-0A00-0000BF050000}">
      <text>
        <r>
          <rPr>
            <sz val="11"/>
            <color theme="1"/>
            <rFont val="Calibri"/>
            <family val="2"/>
            <scheme val="minor"/>
          </rPr>
          <t>Source: User-editable planning assumption, 2026-10-19; not stated in YAML. Validate with workload sizing.</t>
        </r>
      </text>
    </comment>
    <comment ref="H496" authorId="0" shapeId="0" xr:uid="{00000000-0006-0000-0A00-0000C0050000}">
      <text>
        <r>
          <rPr>
            <sz val="11"/>
            <color theme="1"/>
            <rFont val="Calibri"/>
            <family val="2"/>
            <scheme val="minor"/>
          </rPr>
          <t>Source: User-editable planning assumption, 2026-10-19; not stated in YAML. Validate with workload sizing.</t>
        </r>
      </text>
    </comment>
    <comment ref="I496" authorId="0" shapeId="0" xr:uid="{00000000-0006-0000-0A00-0000C1050000}">
      <text>
        <r>
          <rPr>
            <sz val="11"/>
            <color theme="1"/>
            <rFont val="Calibri"/>
            <family val="2"/>
            <scheme val="minor"/>
          </rPr>
          <t>Source: User-editable planning assumption, 2026-10-19; not stated in YAML. Validate with workload sizing.</t>
        </r>
      </text>
    </comment>
    <comment ref="G497" authorId="0" shapeId="0" xr:uid="{00000000-0006-0000-0A00-0000C2050000}">
      <text>
        <r>
          <rPr>
            <sz val="11"/>
            <color theme="1"/>
            <rFont val="Calibri"/>
            <family val="2"/>
            <scheme val="minor"/>
          </rPr>
          <t>Source: User-editable planning assumption, 2026-10-19; not stated in YAML. Validate with workload sizing.</t>
        </r>
      </text>
    </comment>
    <comment ref="H497" authorId="0" shapeId="0" xr:uid="{00000000-0006-0000-0A00-0000C3050000}">
      <text>
        <r>
          <rPr>
            <sz val="11"/>
            <color theme="1"/>
            <rFont val="Calibri"/>
            <family val="2"/>
            <scheme val="minor"/>
          </rPr>
          <t>Source: User-editable planning assumption, 2026-10-19; not stated in YAML. Validate with workload sizing.</t>
        </r>
      </text>
    </comment>
    <comment ref="I497" authorId="0" shapeId="0" xr:uid="{00000000-0006-0000-0A00-0000C4050000}">
      <text>
        <r>
          <rPr>
            <sz val="11"/>
            <color theme="1"/>
            <rFont val="Calibri"/>
            <family val="2"/>
            <scheme val="minor"/>
          </rPr>
          <t>Source: User-editable planning assumption, 2026-10-19; not stated in YAML. Validate with workload sizing.</t>
        </r>
      </text>
    </comment>
    <comment ref="G498" authorId="0" shapeId="0" xr:uid="{00000000-0006-0000-0A00-0000C5050000}">
      <text>
        <r>
          <rPr>
            <sz val="11"/>
            <color theme="1"/>
            <rFont val="Calibri"/>
            <family val="2"/>
            <scheme val="minor"/>
          </rPr>
          <t>Source: User-editable planning assumption, 2026-10-19; not stated in YAML. Validate with workload sizing.</t>
        </r>
      </text>
    </comment>
    <comment ref="H498" authorId="0" shapeId="0" xr:uid="{00000000-0006-0000-0A00-0000C6050000}">
      <text>
        <r>
          <rPr>
            <sz val="11"/>
            <color theme="1"/>
            <rFont val="Calibri"/>
            <family val="2"/>
            <scheme val="minor"/>
          </rPr>
          <t>Source: User-editable planning assumption, 2026-10-19; not stated in YAML. Validate with workload sizing.</t>
        </r>
      </text>
    </comment>
    <comment ref="I498" authorId="0" shapeId="0" xr:uid="{00000000-0006-0000-0A00-0000C7050000}">
      <text>
        <r>
          <rPr>
            <sz val="11"/>
            <color theme="1"/>
            <rFont val="Calibri"/>
            <family val="2"/>
            <scheme val="minor"/>
          </rPr>
          <t>Source: User-editable planning assumption, 2026-10-19; not stated in YAML. Validate with workload sizing.</t>
        </r>
      </text>
    </comment>
    <comment ref="G499" authorId="0" shapeId="0" xr:uid="{00000000-0006-0000-0A00-0000C8050000}">
      <text>
        <r>
          <rPr>
            <sz val="11"/>
            <color theme="1"/>
            <rFont val="Calibri"/>
            <family val="2"/>
            <scheme val="minor"/>
          </rPr>
          <t>Source: User-editable planning assumption, 2026-10-19; not stated in YAML. Validate with workload sizing.</t>
        </r>
      </text>
    </comment>
    <comment ref="H499" authorId="0" shapeId="0" xr:uid="{00000000-0006-0000-0A00-0000C9050000}">
      <text>
        <r>
          <rPr>
            <sz val="11"/>
            <color theme="1"/>
            <rFont val="Calibri"/>
            <family val="2"/>
            <scheme val="minor"/>
          </rPr>
          <t>Source: User-editable planning assumption, 2026-10-19; not stated in YAML. Validate with workload sizing.</t>
        </r>
      </text>
    </comment>
    <comment ref="I499" authorId="0" shapeId="0" xr:uid="{00000000-0006-0000-0A00-0000CA050000}">
      <text>
        <r>
          <rPr>
            <sz val="11"/>
            <color theme="1"/>
            <rFont val="Calibri"/>
            <family val="2"/>
            <scheme val="minor"/>
          </rPr>
          <t>Source: User-editable planning assumption, 2026-10-19; not stated in YAML. Validate with workload sizing.</t>
        </r>
      </text>
    </comment>
    <comment ref="G500" authorId="0" shapeId="0" xr:uid="{00000000-0006-0000-0A00-0000CB050000}">
      <text>
        <r>
          <rPr>
            <sz val="11"/>
            <color theme="1"/>
            <rFont val="Calibri"/>
            <family val="2"/>
            <scheme val="minor"/>
          </rPr>
          <t>Source: User-editable planning assumption, 2026-10-19; not stated in YAML. Validate with workload sizing.</t>
        </r>
      </text>
    </comment>
    <comment ref="H500" authorId="0" shapeId="0" xr:uid="{00000000-0006-0000-0A00-0000CC050000}">
      <text>
        <r>
          <rPr>
            <sz val="11"/>
            <color theme="1"/>
            <rFont val="Calibri"/>
            <family val="2"/>
            <scheme val="minor"/>
          </rPr>
          <t>Source: User-editable planning assumption, 2026-10-19; not stated in YAML. Validate with workload sizing.</t>
        </r>
      </text>
    </comment>
    <comment ref="I500" authorId="0" shapeId="0" xr:uid="{00000000-0006-0000-0A00-0000CD050000}">
      <text>
        <r>
          <rPr>
            <sz val="11"/>
            <color theme="1"/>
            <rFont val="Calibri"/>
            <family val="2"/>
            <scheme val="minor"/>
          </rPr>
          <t>Source: User-editable planning assumption, 2026-10-19; not stated in YAML. Validate with workload sizing.</t>
        </r>
      </text>
    </comment>
    <comment ref="G501" authorId="0" shapeId="0" xr:uid="{00000000-0006-0000-0A00-0000CE050000}">
      <text>
        <r>
          <rPr>
            <sz val="11"/>
            <color theme="1"/>
            <rFont val="Calibri"/>
            <family val="2"/>
            <scheme val="minor"/>
          </rPr>
          <t>Source: User-editable planning assumption, 2026-10-19; not stated in YAML. Validate with workload sizing.</t>
        </r>
      </text>
    </comment>
    <comment ref="H501" authorId="0" shapeId="0" xr:uid="{00000000-0006-0000-0A00-0000CF050000}">
      <text>
        <r>
          <rPr>
            <sz val="11"/>
            <color theme="1"/>
            <rFont val="Calibri"/>
            <family val="2"/>
            <scheme val="minor"/>
          </rPr>
          <t>Source: User-editable planning assumption, 2026-10-19; not stated in YAML. Validate with workload sizing.</t>
        </r>
      </text>
    </comment>
    <comment ref="I501" authorId="0" shapeId="0" xr:uid="{00000000-0006-0000-0A00-0000D0050000}">
      <text>
        <r>
          <rPr>
            <sz val="11"/>
            <color theme="1"/>
            <rFont val="Calibri"/>
            <family val="2"/>
            <scheme val="minor"/>
          </rPr>
          <t>Source: User-editable planning assumption, 2026-10-19; not stated in YAML. Validate with workload sizing.</t>
        </r>
      </text>
    </comment>
    <comment ref="G502" authorId="0" shapeId="0" xr:uid="{00000000-0006-0000-0A00-0000D1050000}">
      <text>
        <r>
          <rPr>
            <sz val="11"/>
            <color theme="1"/>
            <rFont val="Calibri"/>
            <family val="2"/>
            <scheme val="minor"/>
          </rPr>
          <t>Source: User-editable planning assumption, 2026-10-19; not stated in YAML. Validate with workload sizing.</t>
        </r>
      </text>
    </comment>
    <comment ref="H502" authorId="0" shapeId="0" xr:uid="{00000000-0006-0000-0A00-0000D2050000}">
      <text>
        <r>
          <rPr>
            <sz val="11"/>
            <color theme="1"/>
            <rFont val="Calibri"/>
            <family val="2"/>
            <scheme val="minor"/>
          </rPr>
          <t>Source: User-editable planning assumption, 2026-10-19; not stated in YAML. Validate with workload sizing.</t>
        </r>
      </text>
    </comment>
    <comment ref="I502" authorId="0" shapeId="0" xr:uid="{00000000-0006-0000-0A00-0000D3050000}">
      <text>
        <r>
          <rPr>
            <sz val="11"/>
            <color theme="1"/>
            <rFont val="Calibri"/>
            <family val="2"/>
            <scheme val="minor"/>
          </rPr>
          <t>Source: User-editable planning assumption, 2026-10-19; not stated in YAML. Validate with workload sizing.</t>
        </r>
      </text>
    </comment>
    <comment ref="G503" authorId="0" shapeId="0" xr:uid="{00000000-0006-0000-0A00-0000D4050000}">
      <text>
        <r>
          <rPr>
            <sz val="11"/>
            <color theme="1"/>
            <rFont val="Calibri"/>
            <family val="2"/>
            <scheme val="minor"/>
          </rPr>
          <t>Source: User-editable planning assumption, 2026-10-19; not stated in YAML. Validate with workload sizing.</t>
        </r>
      </text>
    </comment>
    <comment ref="H503" authorId="0" shapeId="0" xr:uid="{00000000-0006-0000-0A00-0000D5050000}">
      <text>
        <r>
          <rPr>
            <sz val="11"/>
            <color theme="1"/>
            <rFont val="Calibri"/>
            <family val="2"/>
            <scheme val="minor"/>
          </rPr>
          <t>Source: User-editable planning assumption, 2026-10-19; not stated in YAML. Validate with workload sizing.</t>
        </r>
      </text>
    </comment>
    <comment ref="I503" authorId="0" shapeId="0" xr:uid="{00000000-0006-0000-0A00-0000D6050000}">
      <text>
        <r>
          <rPr>
            <sz val="11"/>
            <color theme="1"/>
            <rFont val="Calibri"/>
            <family val="2"/>
            <scheme val="minor"/>
          </rPr>
          <t>Source: User-editable planning assumption, 2026-10-19; not stated in YAML. Validate with workload sizing.</t>
        </r>
      </text>
    </comment>
    <comment ref="G504" authorId="0" shapeId="0" xr:uid="{00000000-0006-0000-0A00-0000D7050000}">
      <text>
        <r>
          <rPr>
            <sz val="11"/>
            <color theme="1"/>
            <rFont val="Calibri"/>
            <family val="2"/>
            <scheme val="minor"/>
          </rPr>
          <t>Source: User-editable planning assumption, 2026-10-19; not stated in YAML. Validate with workload sizing.</t>
        </r>
      </text>
    </comment>
    <comment ref="H504" authorId="0" shapeId="0" xr:uid="{00000000-0006-0000-0A00-0000D8050000}">
      <text>
        <r>
          <rPr>
            <sz val="11"/>
            <color theme="1"/>
            <rFont val="Calibri"/>
            <family val="2"/>
            <scheme val="minor"/>
          </rPr>
          <t>Source: User-editable planning assumption, 2026-10-19; not stated in YAML. Validate with workload sizing.</t>
        </r>
      </text>
    </comment>
    <comment ref="I504" authorId="0" shapeId="0" xr:uid="{00000000-0006-0000-0A00-0000D9050000}">
      <text>
        <r>
          <rPr>
            <sz val="11"/>
            <color theme="1"/>
            <rFont val="Calibri"/>
            <family val="2"/>
            <scheme val="minor"/>
          </rPr>
          <t>Source: User-editable planning assumption, 2026-10-19; not stated in YAML. Validate with workload sizing.</t>
        </r>
      </text>
    </comment>
    <comment ref="G505" authorId="0" shapeId="0" xr:uid="{00000000-0006-0000-0A00-0000DA050000}">
      <text>
        <r>
          <rPr>
            <sz val="11"/>
            <color theme="1"/>
            <rFont val="Calibri"/>
            <family val="2"/>
            <scheme val="minor"/>
          </rPr>
          <t>Source: User-editable planning assumption, 2026-10-19; not stated in YAML. Validate with workload sizing.</t>
        </r>
      </text>
    </comment>
    <comment ref="H505" authorId="0" shapeId="0" xr:uid="{00000000-0006-0000-0A00-0000DB050000}">
      <text>
        <r>
          <rPr>
            <sz val="11"/>
            <color theme="1"/>
            <rFont val="Calibri"/>
            <family val="2"/>
            <scheme val="minor"/>
          </rPr>
          <t>Source: User-editable planning assumption, 2026-10-19; not stated in YAML. Validate with workload sizing.</t>
        </r>
      </text>
    </comment>
    <comment ref="I505" authorId="0" shapeId="0" xr:uid="{00000000-0006-0000-0A00-0000DC050000}">
      <text>
        <r>
          <rPr>
            <sz val="11"/>
            <color theme="1"/>
            <rFont val="Calibri"/>
            <family val="2"/>
            <scheme val="minor"/>
          </rPr>
          <t>Source: User-editable planning assumption, 2026-10-19; not stated in YAML. Validate with workload sizing.</t>
        </r>
      </text>
    </comment>
    <comment ref="G506" authorId="0" shapeId="0" xr:uid="{00000000-0006-0000-0A00-0000DD050000}">
      <text>
        <r>
          <rPr>
            <sz val="11"/>
            <color theme="1"/>
            <rFont val="Calibri"/>
            <family val="2"/>
            <scheme val="minor"/>
          </rPr>
          <t>Source: User-editable planning assumption, 2026-10-19; not stated in YAML. Validate with workload sizing.</t>
        </r>
      </text>
    </comment>
    <comment ref="H506" authorId="0" shapeId="0" xr:uid="{00000000-0006-0000-0A00-0000DE050000}">
      <text>
        <r>
          <rPr>
            <sz val="11"/>
            <color theme="1"/>
            <rFont val="Calibri"/>
            <family val="2"/>
            <scheme val="minor"/>
          </rPr>
          <t>Source: User-editable planning assumption, 2026-10-19; not stated in YAML. Validate with workload sizing.</t>
        </r>
      </text>
    </comment>
    <comment ref="I506" authorId="0" shapeId="0" xr:uid="{00000000-0006-0000-0A00-0000DF050000}">
      <text>
        <r>
          <rPr>
            <sz val="11"/>
            <color theme="1"/>
            <rFont val="Calibri"/>
            <family val="2"/>
            <scheme val="minor"/>
          </rPr>
          <t>Source: User-editable planning assumption, 2026-10-19; not stated in YAML. Validate with workload sizing.</t>
        </r>
      </text>
    </comment>
    <comment ref="G507" authorId="0" shapeId="0" xr:uid="{00000000-0006-0000-0A00-0000E0050000}">
      <text>
        <r>
          <rPr>
            <sz val="11"/>
            <color theme="1"/>
            <rFont val="Calibri"/>
            <family val="2"/>
            <scheme val="minor"/>
          </rPr>
          <t>Source: User-editable planning assumption, 2026-10-19; not stated in YAML. Validate with workload sizing.</t>
        </r>
      </text>
    </comment>
    <comment ref="H507" authorId="0" shapeId="0" xr:uid="{00000000-0006-0000-0A00-0000E1050000}">
      <text>
        <r>
          <rPr>
            <sz val="11"/>
            <color theme="1"/>
            <rFont val="Calibri"/>
            <family val="2"/>
            <scheme val="minor"/>
          </rPr>
          <t>Source: User-editable planning assumption, 2026-10-19; not stated in YAML. Validate with workload sizing.</t>
        </r>
      </text>
    </comment>
    <comment ref="I507" authorId="0" shapeId="0" xr:uid="{00000000-0006-0000-0A00-0000E2050000}">
      <text>
        <r>
          <rPr>
            <sz val="11"/>
            <color theme="1"/>
            <rFont val="Calibri"/>
            <family val="2"/>
            <scheme val="minor"/>
          </rPr>
          <t>Source: User-editable planning assumption, 2026-10-19; not stated in YAML. Validate with workload sizing.</t>
        </r>
      </text>
    </comment>
    <comment ref="G508" authorId="0" shapeId="0" xr:uid="{00000000-0006-0000-0A00-0000E3050000}">
      <text>
        <r>
          <rPr>
            <sz val="11"/>
            <color theme="1"/>
            <rFont val="Calibri"/>
            <family val="2"/>
            <scheme val="minor"/>
          </rPr>
          <t>Source: User-editable planning assumption, 2026-10-19; not stated in YAML. Validate with workload sizing.</t>
        </r>
      </text>
    </comment>
    <comment ref="H508" authorId="0" shapeId="0" xr:uid="{00000000-0006-0000-0A00-0000E4050000}">
      <text>
        <r>
          <rPr>
            <sz val="11"/>
            <color theme="1"/>
            <rFont val="Calibri"/>
            <family val="2"/>
            <scheme val="minor"/>
          </rPr>
          <t>Source: User-editable planning assumption, 2026-10-19; not stated in YAML. Validate with workload sizing.</t>
        </r>
      </text>
    </comment>
    <comment ref="I508" authorId="0" shapeId="0" xr:uid="{00000000-0006-0000-0A00-0000E5050000}">
      <text>
        <r>
          <rPr>
            <sz val="11"/>
            <color theme="1"/>
            <rFont val="Calibri"/>
            <family val="2"/>
            <scheme val="minor"/>
          </rPr>
          <t>Source: User-editable planning assumption, 2026-10-19; not stated in YAML. Validate with workload sizing.</t>
        </r>
      </text>
    </comment>
    <comment ref="G509" authorId="0" shapeId="0" xr:uid="{00000000-0006-0000-0A00-0000E6050000}">
      <text>
        <r>
          <rPr>
            <sz val="11"/>
            <color theme="1"/>
            <rFont val="Calibri"/>
            <family val="2"/>
            <scheme val="minor"/>
          </rPr>
          <t>Source: User-editable planning assumption, 2026-10-19; not stated in YAML. Validate with workload sizing.</t>
        </r>
      </text>
    </comment>
    <comment ref="H509" authorId="0" shapeId="0" xr:uid="{00000000-0006-0000-0A00-0000E7050000}">
      <text>
        <r>
          <rPr>
            <sz val="11"/>
            <color theme="1"/>
            <rFont val="Calibri"/>
            <family val="2"/>
            <scheme val="minor"/>
          </rPr>
          <t>Source: User-editable planning assumption, 2026-10-19; not stated in YAML. Validate with workload sizing.</t>
        </r>
      </text>
    </comment>
    <comment ref="I509" authorId="0" shapeId="0" xr:uid="{00000000-0006-0000-0A00-0000E8050000}">
      <text>
        <r>
          <rPr>
            <sz val="11"/>
            <color theme="1"/>
            <rFont val="Calibri"/>
            <family val="2"/>
            <scheme val="minor"/>
          </rPr>
          <t>Source: User-editable planning assumption, 2026-10-19; not stated in YAML. Validate with workload sizing.</t>
        </r>
      </text>
    </comment>
    <comment ref="G510" authorId="0" shapeId="0" xr:uid="{00000000-0006-0000-0A00-0000E9050000}">
      <text>
        <r>
          <rPr>
            <sz val="11"/>
            <color theme="1"/>
            <rFont val="Calibri"/>
            <family val="2"/>
            <scheme val="minor"/>
          </rPr>
          <t>Source: User-editable planning assumption, 2026-10-19; not stated in YAML. Validate with workload sizing.</t>
        </r>
      </text>
    </comment>
    <comment ref="H510" authorId="0" shapeId="0" xr:uid="{00000000-0006-0000-0A00-0000EA050000}">
      <text>
        <r>
          <rPr>
            <sz val="11"/>
            <color theme="1"/>
            <rFont val="Calibri"/>
            <family val="2"/>
            <scheme val="minor"/>
          </rPr>
          <t>Source: User-editable planning assumption, 2026-10-19; not stated in YAML. Validate with workload sizing.</t>
        </r>
      </text>
    </comment>
    <comment ref="I510" authorId="0" shapeId="0" xr:uid="{00000000-0006-0000-0A00-0000EB050000}">
      <text>
        <r>
          <rPr>
            <sz val="11"/>
            <color theme="1"/>
            <rFont val="Calibri"/>
            <family val="2"/>
            <scheme val="minor"/>
          </rPr>
          <t>Source: User-editable planning assumption, 2026-10-19; not stated in YAML. Validate with workload sizing.</t>
        </r>
      </text>
    </comment>
    <comment ref="G511" authorId="0" shapeId="0" xr:uid="{00000000-0006-0000-0A00-0000EC050000}">
      <text>
        <r>
          <rPr>
            <sz val="11"/>
            <color theme="1"/>
            <rFont val="Calibri"/>
            <family val="2"/>
            <scheme val="minor"/>
          </rPr>
          <t>Source: User-editable planning assumption, 2026-10-19; not stated in YAML. Validate with workload sizing.</t>
        </r>
      </text>
    </comment>
    <comment ref="H511" authorId="0" shapeId="0" xr:uid="{00000000-0006-0000-0A00-0000ED050000}">
      <text>
        <r>
          <rPr>
            <sz val="11"/>
            <color theme="1"/>
            <rFont val="Calibri"/>
            <family val="2"/>
            <scheme val="minor"/>
          </rPr>
          <t>Source: User-editable planning assumption, 2026-10-19; not stated in YAML. Validate with workload sizing.</t>
        </r>
      </text>
    </comment>
    <comment ref="I511" authorId="0" shapeId="0" xr:uid="{00000000-0006-0000-0A00-0000EE050000}">
      <text>
        <r>
          <rPr>
            <sz val="11"/>
            <color theme="1"/>
            <rFont val="Calibri"/>
            <family val="2"/>
            <scheme val="minor"/>
          </rPr>
          <t>Source: User-editable planning assumption, 2026-10-19; not stated in YAML. Validate with workload sizing.</t>
        </r>
      </text>
    </comment>
    <comment ref="G512" authorId="0" shapeId="0" xr:uid="{00000000-0006-0000-0A00-0000EF050000}">
      <text>
        <r>
          <rPr>
            <sz val="11"/>
            <color theme="1"/>
            <rFont val="Calibri"/>
            <family val="2"/>
            <scheme val="minor"/>
          </rPr>
          <t>Source: User-editable planning assumption, 2026-10-19; not stated in YAML. Validate with workload sizing.</t>
        </r>
      </text>
    </comment>
    <comment ref="H512" authorId="0" shapeId="0" xr:uid="{00000000-0006-0000-0A00-0000F0050000}">
      <text>
        <r>
          <rPr>
            <sz val="11"/>
            <color theme="1"/>
            <rFont val="Calibri"/>
            <family val="2"/>
            <scheme val="minor"/>
          </rPr>
          <t>Source: User-editable planning assumption, 2026-10-19; not stated in YAML. Validate with workload sizing.</t>
        </r>
      </text>
    </comment>
    <comment ref="I512" authorId="0" shapeId="0" xr:uid="{00000000-0006-0000-0A00-0000F1050000}">
      <text>
        <r>
          <rPr>
            <sz val="11"/>
            <color theme="1"/>
            <rFont val="Calibri"/>
            <family val="2"/>
            <scheme val="minor"/>
          </rPr>
          <t>Source: User-editable planning assumption, 2026-10-19; not stated in YAML. Validate with workload sizing.</t>
        </r>
      </text>
    </comment>
    <comment ref="G513" authorId="0" shapeId="0" xr:uid="{00000000-0006-0000-0A00-0000F2050000}">
      <text>
        <r>
          <rPr>
            <sz val="11"/>
            <color theme="1"/>
            <rFont val="Calibri"/>
            <family val="2"/>
            <scheme val="minor"/>
          </rPr>
          <t>Source: User-editable planning assumption, 2026-10-19; not stated in YAML. Validate with workload sizing.</t>
        </r>
      </text>
    </comment>
    <comment ref="H513" authorId="0" shapeId="0" xr:uid="{00000000-0006-0000-0A00-0000F3050000}">
      <text>
        <r>
          <rPr>
            <sz val="11"/>
            <color theme="1"/>
            <rFont val="Calibri"/>
            <family val="2"/>
            <scheme val="minor"/>
          </rPr>
          <t>Source: User-editable planning assumption, 2026-10-19; not stated in YAML. Validate with workload sizing.</t>
        </r>
      </text>
    </comment>
    <comment ref="I513" authorId="0" shapeId="0" xr:uid="{00000000-0006-0000-0A00-0000F4050000}">
      <text>
        <r>
          <rPr>
            <sz val="11"/>
            <color theme="1"/>
            <rFont val="Calibri"/>
            <family val="2"/>
            <scheme val="minor"/>
          </rPr>
          <t>Source: User-editable planning assumption, 2026-10-19; not stated in YAML. Validate with workload sizing.</t>
        </r>
      </text>
    </comment>
    <comment ref="G514" authorId="0" shapeId="0" xr:uid="{00000000-0006-0000-0A00-0000F5050000}">
      <text>
        <r>
          <rPr>
            <sz val="11"/>
            <color theme="1"/>
            <rFont val="Calibri"/>
            <family val="2"/>
            <scheme val="minor"/>
          </rPr>
          <t>Source: User-editable planning assumption, 2026-10-19; not stated in YAML. Validate with workload sizing.</t>
        </r>
      </text>
    </comment>
    <comment ref="H514" authorId="0" shapeId="0" xr:uid="{00000000-0006-0000-0A00-0000F6050000}">
      <text>
        <r>
          <rPr>
            <sz val="11"/>
            <color theme="1"/>
            <rFont val="Calibri"/>
            <family val="2"/>
            <scheme val="minor"/>
          </rPr>
          <t>Source: User-editable planning assumption, 2026-10-19; not stated in YAML. Validate with workload sizing.</t>
        </r>
      </text>
    </comment>
    <comment ref="I514" authorId="0" shapeId="0" xr:uid="{00000000-0006-0000-0A00-0000F7050000}">
      <text>
        <r>
          <rPr>
            <sz val="11"/>
            <color theme="1"/>
            <rFont val="Calibri"/>
            <family val="2"/>
            <scheme val="minor"/>
          </rPr>
          <t>Source: User-editable planning assumption, 2026-10-19; not stated in YAML. Validate with workload sizing.</t>
        </r>
      </text>
    </comment>
    <comment ref="G515" authorId="0" shapeId="0" xr:uid="{00000000-0006-0000-0A00-0000F8050000}">
      <text>
        <r>
          <rPr>
            <sz val="11"/>
            <color theme="1"/>
            <rFont val="Calibri"/>
            <family val="2"/>
            <scheme val="minor"/>
          </rPr>
          <t>Source: User-editable planning assumption, 2026-10-19; not stated in YAML. Validate with workload sizing.</t>
        </r>
      </text>
    </comment>
    <comment ref="H515" authorId="0" shapeId="0" xr:uid="{00000000-0006-0000-0A00-0000F9050000}">
      <text>
        <r>
          <rPr>
            <sz val="11"/>
            <color theme="1"/>
            <rFont val="Calibri"/>
            <family val="2"/>
            <scheme val="minor"/>
          </rPr>
          <t>Source: User-editable planning assumption, 2026-10-19; not stated in YAML. Validate with workload sizing.</t>
        </r>
      </text>
    </comment>
    <comment ref="I515" authorId="0" shapeId="0" xr:uid="{00000000-0006-0000-0A00-0000FA050000}">
      <text>
        <r>
          <rPr>
            <sz val="11"/>
            <color theme="1"/>
            <rFont val="Calibri"/>
            <family val="2"/>
            <scheme val="minor"/>
          </rPr>
          <t>Source: User-editable planning assumption, 2026-10-19; not stated in YAML. Validate with workload sizing.</t>
        </r>
      </text>
    </comment>
    <comment ref="G516" authorId="0" shapeId="0" xr:uid="{00000000-0006-0000-0A00-0000FB050000}">
      <text>
        <r>
          <rPr>
            <sz val="11"/>
            <color theme="1"/>
            <rFont val="Calibri"/>
            <family val="2"/>
            <scheme val="minor"/>
          </rPr>
          <t>Source: User-editable planning assumption, 2026-10-19; not stated in YAML. Validate with workload sizing.</t>
        </r>
      </text>
    </comment>
    <comment ref="H516" authorId="0" shapeId="0" xr:uid="{00000000-0006-0000-0A00-0000FC050000}">
      <text>
        <r>
          <rPr>
            <sz val="11"/>
            <color theme="1"/>
            <rFont val="Calibri"/>
            <family val="2"/>
            <scheme val="minor"/>
          </rPr>
          <t>Source: User-editable planning assumption, 2026-10-19; not stated in YAML. Validate with workload sizing.</t>
        </r>
      </text>
    </comment>
    <comment ref="I516" authorId="0" shapeId="0" xr:uid="{00000000-0006-0000-0A00-0000FD050000}">
      <text>
        <r>
          <rPr>
            <sz val="11"/>
            <color theme="1"/>
            <rFont val="Calibri"/>
            <family val="2"/>
            <scheme val="minor"/>
          </rPr>
          <t>Source: User-editable planning assumption, 2026-10-19; not stated in YAML. Validate with workload sizing.</t>
        </r>
      </text>
    </comment>
    <comment ref="G517" authorId="0" shapeId="0" xr:uid="{00000000-0006-0000-0A00-0000FE050000}">
      <text>
        <r>
          <rPr>
            <sz val="11"/>
            <color theme="1"/>
            <rFont val="Calibri"/>
            <family val="2"/>
            <scheme val="minor"/>
          </rPr>
          <t>Source: User-editable planning assumption, 2026-10-19; not stated in YAML. Validate with workload sizing.</t>
        </r>
      </text>
    </comment>
    <comment ref="H517" authorId="0" shapeId="0" xr:uid="{00000000-0006-0000-0A00-0000FF050000}">
      <text>
        <r>
          <rPr>
            <sz val="11"/>
            <color theme="1"/>
            <rFont val="Calibri"/>
            <family val="2"/>
            <scheme val="minor"/>
          </rPr>
          <t>Source: User-editable planning assumption, 2026-10-19; not stated in YAML. Validate with workload sizing.</t>
        </r>
      </text>
    </comment>
    <comment ref="I517" authorId="0" shapeId="0" xr:uid="{00000000-0006-0000-0A00-000000060000}">
      <text>
        <r>
          <rPr>
            <sz val="11"/>
            <color theme="1"/>
            <rFont val="Calibri"/>
            <family val="2"/>
            <scheme val="minor"/>
          </rPr>
          <t>Source: User-editable planning assumption, 2026-10-19; not stated in YAML. Validate with workload sizing.</t>
        </r>
      </text>
    </comment>
    <comment ref="G518" authorId="0" shapeId="0" xr:uid="{00000000-0006-0000-0A00-000001060000}">
      <text>
        <r>
          <rPr>
            <sz val="11"/>
            <color theme="1"/>
            <rFont val="Calibri"/>
            <family val="2"/>
            <scheme val="minor"/>
          </rPr>
          <t>Source: User-editable planning assumption, 2026-10-19; not stated in YAML. Validate with workload sizing.</t>
        </r>
      </text>
    </comment>
    <comment ref="H518" authorId="0" shapeId="0" xr:uid="{00000000-0006-0000-0A00-000002060000}">
      <text>
        <r>
          <rPr>
            <sz val="11"/>
            <color theme="1"/>
            <rFont val="Calibri"/>
            <family val="2"/>
            <scheme val="minor"/>
          </rPr>
          <t>Source: User-editable planning assumption, 2026-10-19; not stated in YAML. Validate with workload sizing.</t>
        </r>
      </text>
    </comment>
    <comment ref="I518" authorId="0" shapeId="0" xr:uid="{00000000-0006-0000-0A00-000003060000}">
      <text>
        <r>
          <rPr>
            <sz val="11"/>
            <color theme="1"/>
            <rFont val="Calibri"/>
            <family val="2"/>
            <scheme val="minor"/>
          </rPr>
          <t>Source: User-editable planning assumption, 2026-10-19; not stated in YAML. Validate with workload sizing.</t>
        </r>
      </text>
    </comment>
    <comment ref="G519" authorId="0" shapeId="0" xr:uid="{00000000-0006-0000-0A00-000004060000}">
      <text>
        <r>
          <rPr>
            <sz val="11"/>
            <color theme="1"/>
            <rFont val="Calibri"/>
            <family val="2"/>
            <scheme val="minor"/>
          </rPr>
          <t>Source: User-editable planning assumption, 2026-10-19; not stated in YAML. Validate with workload sizing.</t>
        </r>
      </text>
    </comment>
    <comment ref="H519" authorId="0" shapeId="0" xr:uid="{00000000-0006-0000-0A00-000005060000}">
      <text>
        <r>
          <rPr>
            <sz val="11"/>
            <color theme="1"/>
            <rFont val="Calibri"/>
            <family val="2"/>
            <scheme val="minor"/>
          </rPr>
          <t>Source: User-editable planning assumption, 2026-10-19; not stated in YAML. Validate with workload sizing.</t>
        </r>
      </text>
    </comment>
    <comment ref="I519" authorId="0" shapeId="0" xr:uid="{00000000-0006-0000-0A00-000006060000}">
      <text>
        <r>
          <rPr>
            <sz val="11"/>
            <color theme="1"/>
            <rFont val="Calibri"/>
            <family val="2"/>
            <scheme val="minor"/>
          </rPr>
          <t>Source: User-editable planning assumption, 2026-10-19; not stated in YAML. Validate with workload sizing.</t>
        </r>
      </text>
    </comment>
    <comment ref="G520" authorId="0" shapeId="0" xr:uid="{00000000-0006-0000-0A00-000007060000}">
      <text>
        <r>
          <rPr>
            <sz val="11"/>
            <color theme="1"/>
            <rFont val="Calibri"/>
            <family val="2"/>
            <scheme val="minor"/>
          </rPr>
          <t>Source: User-editable planning assumption, 2026-10-19; not stated in YAML. Validate with workload sizing.</t>
        </r>
      </text>
    </comment>
    <comment ref="H520" authorId="0" shapeId="0" xr:uid="{00000000-0006-0000-0A00-000008060000}">
      <text>
        <r>
          <rPr>
            <sz val="11"/>
            <color theme="1"/>
            <rFont val="Calibri"/>
            <family val="2"/>
            <scheme val="minor"/>
          </rPr>
          <t>Source: User-editable planning assumption, 2026-10-19; not stated in YAML. Validate with workload sizing.</t>
        </r>
      </text>
    </comment>
    <comment ref="I520" authorId="0" shapeId="0" xr:uid="{00000000-0006-0000-0A00-000009060000}">
      <text>
        <r>
          <rPr>
            <sz val="11"/>
            <color theme="1"/>
            <rFont val="Calibri"/>
            <family val="2"/>
            <scheme val="minor"/>
          </rPr>
          <t>Source: User-editable planning assumption, 2026-10-19; not stated in YAML. Validate with workload sizing.</t>
        </r>
      </text>
    </comment>
    <comment ref="G521" authorId="0" shapeId="0" xr:uid="{00000000-0006-0000-0A00-00000A060000}">
      <text>
        <r>
          <rPr>
            <sz val="11"/>
            <color theme="1"/>
            <rFont val="Calibri"/>
            <family val="2"/>
            <scheme val="minor"/>
          </rPr>
          <t>Source: User-editable planning assumption, 2026-10-19; not stated in YAML. Validate with workload sizing.</t>
        </r>
      </text>
    </comment>
    <comment ref="H521" authorId="0" shapeId="0" xr:uid="{00000000-0006-0000-0A00-00000B060000}">
      <text>
        <r>
          <rPr>
            <sz val="11"/>
            <color theme="1"/>
            <rFont val="Calibri"/>
            <family val="2"/>
            <scheme val="minor"/>
          </rPr>
          <t>Source: User-editable planning assumption, 2026-10-19; not stated in YAML. Validate with workload sizing.</t>
        </r>
      </text>
    </comment>
    <comment ref="I521" authorId="0" shapeId="0" xr:uid="{00000000-0006-0000-0A00-00000C060000}">
      <text>
        <r>
          <rPr>
            <sz val="11"/>
            <color theme="1"/>
            <rFont val="Calibri"/>
            <family val="2"/>
            <scheme val="minor"/>
          </rPr>
          <t>Source: User-editable planning assumption, 2026-10-19; not stated in YAML. Validate with workload sizing.</t>
        </r>
      </text>
    </comment>
    <comment ref="G522" authorId="0" shapeId="0" xr:uid="{00000000-0006-0000-0A00-00000D060000}">
      <text>
        <r>
          <rPr>
            <sz val="11"/>
            <color theme="1"/>
            <rFont val="Calibri"/>
            <family val="2"/>
            <scheme val="minor"/>
          </rPr>
          <t>Source: User-editable planning assumption, 2026-10-19; not stated in YAML. Validate with workload sizing.</t>
        </r>
      </text>
    </comment>
    <comment ref="H522" authorId="0" shapeId="0" xr:uid="{00000000-0006-0000-0A00-00000E060000}">
      <text>
        <r>
          <rPr>
            <sz val="11"/>
            <color theme="1"/>
            <rFont val="Calibri"/>
            <family val="2"/>
            <scheme val="minor"/>
          </rPr>
          <t>Source: User-editable planning assumption, 2026-10-19; not stated in YAML. Validate with workload sizing.</t>
        </r>
      </text>
    </comment>
    <comment ref="I522" authorId="0" shapeId="0" xr:uid="{00000000-0006-0000-0A00-00000F060000}">
      <text>
        <r>
          <rPr>
            <sz val="11"/>
            <color theme="1"/>
            <rFont val="Calibri"/>
            <family val="2"/>
            <scheme val="minor"/>
          </rPr>
          <t>Source: User-editable planning assumption, 2026-10-19; not stated in YAML. Validate with workload sizing.</t>
        </r>
      </text>
    </comment>
    <comment ref="G523" authorId="0" shapeId="0" xr:uid="{00000000-0006-0000-0A00-000010060000}">
      <text>
        <r>
          <rPr>
            <sz val="11"/>
            <color theme="1"/>
            <rFont val="Calibri"/>
            <family val="2"/>
            <scheme val="minor"/>
          </rPr>
          <t>Source: User-editable planning assumption, 2026-10-19; not stated in YAML. Validate with workload sizing.</t>
        </r>
      </text>
    </comment>
    <comment ref="H523" authorId="0" shapeId="0" xr:uid="{00000000-0006-0000-0A00-000011060000}">
      <text>
        <r>
          <rPr>
            <sz val="11"/>
            <color theme="1"/>
            <rFont val="Calibri"/>
            <family val="2"/>
            <scheme val="minor"/>
          </rPr>
          <t>Source: User-editable planning assumption, 2026-10-19; not stated in YAML. Validate with workload sizing.</t>
        </r>
      </text>
    </comment>
    <comment ref="I523" authorId="0" shapeId="0" xr:uid="{00000000-0006-0000-0A00-000012060000}">
      <text>
        <r>
          <rPr>
            <sz val="11"/>
            <color theme="1"/>
            <rFont val="Calibri"/>
            <family val="2"/>
            <scheme val="minor"/>
          </rPr>
          <t>Source: User-editable planning assumption, 2026-10-19; not stated in YAML. Validate with workload sizing.</t>
        </r>
      </text>
    </comment>
    <comment ref="G524" authorId="0" shapeId="0" xr:uid="{00000000-0006-0000-0A00-000013060000}">
      <text>
        <r>
          <rPr>
            <sz val="11"/>
            <color theme="1"/>
            <rFont val="Calibri"/>
            <family val="2"/>
            <scheme val="minor"/>
          </rPr>
          <t>Source: User-editable planning assumption, 2026-10-19; not stated in YAML. Validate with workload sizing.</t>
        </r>
      </text>
    </comment>
    <comment ref="H524" authorId="0" shapeId="0" xr:uid="{00000000-0006-0000-0A00-000014060000}">
      <text>
        <r>
          <rPr>
            <sz val="11"/>
            <color theme="1"/>
            <rFont val="Calibri"/>
            <family val="2"/>
            <scheme val="minor"/>
          </rPr>
          <t>Source: User-editable planning assumption, 2026-10-19; not stated in YAML. Validate with workload sizing.</t>
        </r>
      </text>
    </comment>
    <comment ref="I524" authorId="0" shapeId="0" xr:uid="{00000000-0006-0000-0A00-000015060000}">
      <text>
        <r>
          <rPr>
            <sz val="11"/>
            <color theme="1"/>
            <rFont val="Calibri"/>
            <family val="2"/>
            <scheme val="minor"/>
          </rPr>
          <t>Source: User-editable planning assumption, 2026-10-19; not stated in YAML. Validate with workload sizing.</t>
        </r>
      </text>
    </comment>
    <comment ref="G525" authorId="0" shapeId="0" xr:uid="{00000000-0006-0000-0A00-000016060000}">
      <text>
        <r>
          <rPr>
            <sz val="11"/>
            <color theme="1"/>
            <rFont val="Calibri"/>
            <family val="2"/>
            <scheme val="minor"/>
          </rPr>
          <t>Source: User-editable planning assumption, 2026-10-19; not stated in YAML. Validate with workload sizing.</t>
        </r>
      </text>
    </comment>
    <comment ref="H525" authorId="0" shapeId="0" xr:uid="{00000000-0006-0000-0A00-000017060000}">
      <text>
        <r>
          <rPr>
            <sz val="11"/>
            <color theme="1"/>
            <rFont val="Calibri"/>
            <family val="2"/>
            <scheme val="minor"/>
          </rPr>
          <t>Source: User-editable planning assumption, 2026-10-19; not stated in YAML. Validate with workload sizing.</t>
        </r>
      </text>
    </comment>
    <comment ref="I525" authorId="0" shapeId="0" xr:uid="{00000000-0006-0000-0A00-000018060000}">
      <text>
        <r>
          <rPr>
            <sz val="11"/>
            <color theme="1"/>
            <rFont val="Calibri"/>
            <family val="2"/>
            <scheme val="minor"/>
          </rPr>
          <t>Source: User-editable planning assumption, 2026-10-19; not stated in YAML. Validate with workload sizing.</t>
        </r>
      </text>
    </comment>
    <comment ref="G526" authorId="0" shapeId="0" xr:uid="{00000000-0006-0000-0A00-000019060000}">
      <text>
        <r>
          <rPr>
            <sz val="11"/>
            <color theme="1"/>
            <rFont val="Calibri"/>
            <family val="2"/>
            <scheme val="minor"/>
          </rPr>
          <t>Source: User-editable planning assumption, 2026-10-19; not stated in YAML. Validate with workload sizing.</t>
        </r>
      </text>
    </comment>
    <comment ref="H526" authorId="0" shapeId="0" xr:uid="{00000000-0006-0000-0A00-00001A060000}">
      <text>
        <r>
          <rPr>
            <sz val="11"/>
            <color theme="1"/>
            <rFont val="Calibri"/>
            <family val="2"/>
            <scheme val="minor"/>
          </rPr>
          <t>Source: User-editable planning assumption, 2026-10-19; not stated in YAML. Validate with workload sizing.</t>
        </r>
      </text>
    </comment>
    <comment ref="I526" authorId="0" shapeId="0" xr:uid="{00000000-0006-0000-0A00-00001B060000}">
      <text>
        <r>
          <rPr>
            <sz val="11"/>
            <color theme="1"/>
            <rFont val="Calibri"/>
            <family val="2"/>
            <scheme val="minor"/>
          </rPr>
          <t>Source: User-editable planning assumption, 2026-10-19; not stated in YAML. Validate with workload sizing.</t>
        </r>
      </text>
    </comment>
    <comment ref="G527" authorId="0" shapeId="0" xr:uid="{00000000-0006-0000-0A00-00001C060000}">
      <text>
        <r>
          <rPr>
            <sz val="11"/>
            <color theme="1"/>
            <rFont val="Calibri"/>
            <family val="2"/>
            <scheme val="minor"/>
          </rPr>
          <t>Source: User-editable planning assumption, 2026-10-19; not stated in YAML. Validate with workload sizing.</t>
        </r>
      </text>
    </comment>
    <comment ref="H527" authorId="0" shapeId="0" xr:uid="{00000000-0006-0000-0A00-00001D060000}">
      <text>
        <r>
          <rPr>
            <sz val="11"/>
            <color theme="1"/>
            <rFont val="Calibri"/>
            <family val="2"/>
            <scheme val="minor"/>
          </rPr>
          <t>Source: User-editable planning assumption, 2026-10-19; not stated in YAML. Validate with workload sizing.</t>
        </r>
      </text>
    </comment>
    <comment ref="I527" authorId="0" shapeId="0" xr:uid="{00000000-0006-0000-0A00-00001E060000}">
      <text>
        <r>
          <rPr>
            <sz val="11"/>
            <color theme="1"/>
            <rFont val="Calibri"/>
            <family val="2"/>
            <scheme val="minor"/>
          </rPr>
          <t>Source: User-editable planning assumption, 2026-10-19; not stated in YAML. Validate with workload sizing.</t>
        </r>
      </text>
    </comment>
    <comment ref="G528" authorId="0" shapeId="0" xr:uid="{00000000-0006-0000-0A00-00001F060000}">
      <text>
        <r>
          <rPr>
            <sz val="11"/>
            <color theme="1"/>
            <rFont val="Calibri"/>
            <family val="2"/>
            <scheme val="minor"/>
          </rPr>
          <t>Source: User-editable planning assumption, 2026-10-19; not stated in YAML. Validate with workload sizing.</t>
        </r>
      </text>
    </comment>
    <comment ref="H528" authorId="0" shapeId="0" xr:uid="{00000000-0006-0000-0A00-000020060000}">
      <text>
        <r>
          <rPr>
            <sz val="11"/>
            <color theme="1"/>
            <rFont val="Calibri"/>
            <family val="2"/>
            <scheme val="minor"/>
          </rPr>
          <t>Source: User-editable planning assumption, 2026-10-19; not stated in YAML. Validate with workload sizing.</t>
        </r>
      </text>
    </comment>
    <comment ref="I528" authorId="0" shapeId="0" xr:uid="{00000000-0006-0000-0A00-000021060000}">
      <text>
        <r>
          <rPr>
            <sz val="11"/>
            <color theme="1"/>
            <rFont val="Calibri"/>
            <family val="2"/>
            <scheme val="minor"/>
          </rPr>
          <t>Source: User-editable planning assumption, 2026-10-19; not stated in YAML. Validate with workload sizing.</t>
        </r>
      </text>
    </comment>
    <comment ref="G529" authorId="0" shapeId="0" xr:uid="{00000000-0006-0000-0A00-000022060000}">
      <text>
        <r>
          <rPr>
            <sz val="11"/>
            <color theme="1"/>
            <rFont val="Calibri"/>
            <family val="2"/>
            <scheme val="minor"/>
          </rPr>
          <t>Source: User-editable planning assumption, 2026-10-19; not stated in YAML. Validate with workload sizing.</t>
        </r>
      </text>
    </comment>
    <comment ref="H529" authorId="0" shapeId="0" xr:uid="{00000000-0006-0000-0A00-000023060000}">
      <text>
        <r>
          <rPr>
            <sz val="11"/>
            <color theme="1"/>
            <rFont val="Calibri"/>
            <family val="2"/>
            <scheme val="minor"/>
          </rPr>
          <t>Source: User-editable planning assumption, 2026-10-19; not stated in YAML. Validate with workload sizing.</t>
        </r>
      </text>
    </comment>
    <comment ref="I529" authorId="0" shapeId="0" xr:uid="{00000000-0006-0000-0A00-000024060000}">
      <text>
        <r>
          <rPr>
            <sz val="11"/>
            <color theme="1"/>
            <rFont val="Calibri"/>
            <family val="2"/>
            <scheme val="minor"/>
          </rPr>
          <t>Source: User-editable planning assumption, 2026-10-19; not stated in YAML. Validate with workload sizing.</t>
        </r>
      </text>
    </comment>
    <comment ref="G530" authorId="0" shapeId="0" xr:uid="{00000000-0006-0000-0A00-000025060000}">
      <text>
        <r>
          <rPr>
            <sz val="11"/>
            <color theme="1"/>
            <rFont val="Calibri"/>
            <family val="2"/>
            <scheme val="minor"/>
          </rPr>
          <t>Source: User-editable planning assumption, 2026-10-19; not stated in YAML. Validate with workload sizing.</t>
        </r>
      </text>
    </comment>
    <comment ref="H530" authorId="0" shapeId="0" xr:uid="{00000000-0006-0000-0A00-000026060000}">
      <text>
        <r>
          <rPr>
            <sz val="11"/>
            <color theme="1"/>
            <rFont val="Calibri"/>
            <family val="2"/>
            <scheme val="minor"/>
          </rPr>
          <t>Source: User-editable planning assumption, 2026-10-19; not stated in YAML. Validate with workload sizing.</t>
        </r>
      </text>
    </comment>
    <comment ref="I530" authorId="0" shapeId="0" xr:uid="{00000000-0006-0000-0A00-000027060000}">
      <text>
        <r>
          <rPr>
            <sz val="11"/>
            <color theme="1"/>
            <rFont val="Calibri"/>
            <family val="2"/>
            <scheme val="minor"/>
          </rPr>
          <t>Source: User-editable planning assumption, 2026-10-19; not stated in YAML. Validate with workload sizing.</t>
        </r>
      </text>
    </comment>
    <comment ref="G531" authorId="0" shapeId="0" xr:uid="{00000000-0006-0000-0A00-000028060000}">
      <text>
        <r>
          <rPr>
            <sz val="11"/>
            <color theme="1"/>
            <rFont val="Calibri"/>
            <family val="2"/>
            <scheme val="minor"/>
          </rPr>
          <t>Source: User-editable planning assumption, 2026-10-19; not stated in YAML. Validate with workload sizing.</t>
        </r>
      </text>
    </comment>
    <comment ref="H531" authorId="0" shapeId="0" xr:uid="{00000000-0006-0000-0A00-000029060000}">
      <text>
        <r>
          <rPr>
            <sz val="11"/>
            <color theme="1"/>
            <rFont val="Calibri"/>
            <family val="2"/>
            <scheme val="minor"/>
          </rPr>
          <t>Source: User-editable planning assumption, 2026-10-19; not stated in YAML. Validate with workload sizing.</t>
        </r>
      </text>
    </comment>
    <comment ref="I531" authorId="0" shapeId="0" xr:uid="{00000000-0006-0000-0A00-00002A060000}">
      <text>
        <r>
          <rPr>
            <sz val="11"/>
            <color theme="1"/>
            <rFont val="Calibri"/>
            <family val="2"/>
            <scheme val="minor"/>
          </rPr>
          <t>Source: User-editable planning assumption, 2026-10-19; not stated in YAML. Validate with workload sizing.</t>
        </r>
      </text>
    </comment>
    <comment ref="G532" authorId="0" shapeId="0" xr:uid="{00000000-0006-0000-0A00-00002B060000}">
      <text>
        <r>
          <rPr>
            <sz val="11"/>
            <color theme="1"/>
            <rFont val="Calibri"/>
            <family val="2"/>
            <scheme val="minor"/>
          </rPr>
          <t>Source: User-editable planning assumption, 2026-10-19; not stated in YAML. Validate with workload sizing.</t>
        </r>
      </text>
    </comment>
    <comment ref="H532" authorId="0" shapeId="0" xr:uid="{00000000-0006-0000-0A00-00002C060000}">
      <text>
        <r>
          <rPr>
            <sz val="11"/>
            <color theme="1"/>
            <rFont val="Calibri"/>
            <family val="2"/>
            <scheme val="minor"/>
          </rPr>
          <t>Source: User-editable planning assumption, 2026-10-19; not stated in YAML. Validate with workload sizing.</t>
        </r>
      </text>
    </comment>
    <comment ref="I532" authorId="0" shapeId="0" xr:uid="{00000000-0006-0000-0A00-00002D060000}">
      <text>
        <r>
          <rPr>
            <sz val="11"/>
            <color theme="1"/>
            <rFont val="Calibri"/>
            <family val="2"/>
            <scheme val="minor"/>
          </rPr>
          <t>Source: User-editable planning assumption, 2026-10-19; not stated in YAML. Validate with workload sizing.</t>
        </r>
      </text>
    </comment>
    <comment ref="G533" authorId="0" shapeId="0" xr:uid="{00000000-0006-0000-0A00-00002E060000}">
      <text>
        <r>
          <rPr>
            <sz val="11"/>
            <color theme="1"/>
            <rFont val="Calibri"/>
            <family val="2"/>
            <scheme val="minor"/>
          </rPr>
          <t>Source: User-editable planning assumption, 2026-10-19; not stated in YAML. Validate with workload sizing.</t>
        </r>
      </text>
    </comment>
    <comment ref="H533" authorId="0" shapeId="0" xr:uid="{00000000-0006-0000-0A00-00002F060000}">
      <text>
        <r>
          <rPr>
            <sz val="11"/>
            <color theme="1"/>
            <rFont val="Calibri"/>
            <family val="2"/>
            <scheme val="minor"/>
          </rPr>
          <t>Source: User-editable planning assumption, 2026-10-19; not stated in YAML. Validate with workload sizing.</t>
        </r>
      </text>
    </comment>
    <comment ref="I533" authorId="0" shapeId="0" xr:uid="{00000000-0006-0000-0A00-000030060000}">
      <text>
        <r>
          <rPr>
            <sz val="11"/>
            <color theme="1"/>
            <rFont val="Calibri"/>
            <family val="2"/>
            <scheme val="minor"/>
          </rPr>
          <t>Source: User-editable planning assumption, 2026-10-19; not stated in YAML. Validate with workload sizing.</t>
        </r>
      </text>
    </comment>
    <comment ref="G534" authorId="0" shapeId="0" xr:uid="{00000000-0006-0000-0A00-000031060000}">
      <text>
        <r>
          <rPr>
            <sz val="11"/>
            <color theme="1"/>
            <rFont val="Calibri"/>
            <family val="2"/>
            <scheme val="minor"/>
          </rPr>
          <t>Source: User-editable planning assumption, 2026-10-19; not stated in YAML. Validate with workload sizing.</t>
        </r>
      </text>
    </comment>
    <comment ref="H534" authorId="0" shapeId="0" xr:uid="{00000000-0006-0000-0A00-000032060000}">
      <text>
        <r>
          <rPr>
            <sz val="11"/>
            <color theme="1"/>
            <rFont val="Calibri"/>
            <family val="2"/>
            <scheme val="minor"/>
          </rPr>
          <t>Source: User-editable planning assumption, 2026-10-19; not stated in YAML. Validate with workload sizing.</t>
        </r>
      </text>
    </comment>
    <comment ref="I534" authorId="0" shapeId="0" xr:uid="{00000000-0006-0000-0A00-000033060000}">
      <text>
        <r>
          <rPr>
            <sz val="11"/>
            <color theme="1"/>
            <rFont val="Calibri"/>
            <family val="2"/>
            <scheme val="minor"/>
          </rPr>
          <t>Source: User-editable planning assumption, 2026-10-19; not stated in YAML. Validate with workload sizing.</t>
        </r>
      </text>
    </comment>
    <comment ref="G535" authorId="0" shapeId="0" xr:uid="{00000000-0006-0000-0A00-000034060000}">
      <text>
        <r>
          <rPr>
            <sz val="11"/>
            <color theme="1"/>
            <rFont val="Calibri"/>
            <family val="2"/>
            <scheme val="minor"/>
          </rPr>
          <t>Source: User-editable planning assumption, 2026-10-19; not stated in YAML. Validate with workload sizing.</t>
        </r>
      </text>
    </comment>
    <comment ref="H535" authorId="0" shapeId="0" xr:uid="{00000000-0006-0000-0A00-000035060000}">
      <text>
        <r>
          <rPr>
            <sz val="11"/>
            <color theme="1"/>
            <rFont val="Calibri"/>
            <family val="2"/>
            <scheme val="minor"/>
          </rPr>
          <t>Source: User-editable planning assumption, 2026-10-19; not stated in YAML. Validate with workload sizing.</t>
        </r>
      </text>
    </comment>
    <comment ref="I535" authorId="0" shapeId="0" xr:uid="{00000000-0006-0000-0A00-000036060000}">
      <text>
        <r>
          <rPr>
            <sz val="11"/>
            <color theme="1"/>
            <rFont val="Calibri"/>
            <family val="2"/>
            <scheme val="minor"/>
          </rPr>
          <t>Source: User-editable planning assumption, 2026-10-19; not stated in YAML. Validate with workload sizing.</t>
        </r>
      </text>
    </comment>
    <comment ref="G536" authorId="0" shapeId="0" xr:uid="{00000000-0006-0000-0A00-000037060000}">
      <text>
        <r>
          <rPr>
            <sz val="11"/>
            <color theme="1"/>
            <rFont val="Calibri"/>
            <family val="2"/>
            <scheme val="minor"/>
          </rPr>
          <t>Source: User-editable planning assumption, 2026-10-19; not stated in YAML. Validate with workload sizing.</t>
        </r>
      </text>
    </comment>
    <comment ref="H536" authorId="0" shapeId="0" xr:uid="{00000000-0006-0000-0A00-000038060000}">
      <text>
        <r>
          <rPr>
            <sz val="11"/>
            <color theme="1"/>
            <rFont val="Calibri"/>
            <family val="2"/>
            <scheme val="minor"/>
          </rPr>
          <t>Source: User-editable planning assumption, 2026-10-19; not stated in YAML. Validate with workload sizing.</t>
        </r>
      </text>
    </comment>
    <comment ref="I536" authorId="0" shapeId="0" xr:uid="{00000000-0006-0000-0A00-000039060000}">
      <text>
        <r>
          <rPr>
            <sz val="11"/>
            <color theme="1"/>
            <rFont val="Calibri"/>
            <family val="2"/>
            <scheme val="minor"/>
          </rPr>
          <t>Source: User-editable planning assumption, 2026-10-19; not stated in YAML. Validate with workload sizing.</t>
        </r>
      </text>
    </comment>
    <comment ref="G537" authorId="0" shapeId="0" xr:uid="{00000000-0006-0000-0A00-00003A060000}">
      <text>
        <r>
          <rPr>
            <sz val="11"/>
            <color theme="1"/>
            <rFont val="Calibri"/>
            <family val="2"/>
            <scheme val="minor"/>
          </rPr>
          <t>Source: User-editable planning assumption, 2026-10-19; not stated in YAML. Validate with workload sizing.</t>
        </r>
      </text>
    </comment>
    <comment ref="H537" authorId="0" shapeId="0" xr:uid="{00000000-0006-0000-0A00-00003B060000}">
      <text>
        <r>
          <rPr>
            <sz val="11"/>
            <color theme="1"/>
            <rFont val="Calibri"/>
            <family val="2"/>
            <scheme val="minor"/>
          </rPr>
          <t>Source: User-editable planning assumption, 2026-10-19; not stated in YAML. Validate with workload sizing.</t>
        </r>
      </text>
    </comment>
    <comment ref="I537" authorId="0" shapeId="0" xr:uid="{00000000-0006-0000-0A00-00003C060000}">
      <text>
        <r>
          <rPr>
            <sz val="11"/>
            <color theme="1"/>
            <rFont val="Calibri"/>
            <family val="2"/>
            <scheme val="minor"/>
          </rPr>
          <t>Source: User-editable planning assumption, 2026-10-19; not stated in YAML. Validate with workload sizing.</t>
        </r>
      </text>
    </comment>
    <comment ref="G538" authorId="0" shapeId="0" xr:uid="{00000000-0006-0000-0A00-00003D060000}">
      <text>
        <r>
          <rPr>
            <sz val="11"/>
            <color theme="1"/>
            <rFont val="Calibri"/>
            <family val="2"/>
            <scheme val="minor"/>
          </rPr>
          <t>Source: User-editable planning assumption, 2026-10-19; not stated in YAML. Validate with workload sizing.</t>
        </r>
      </text>
    </comment>
    <comment ref="H538" authorId="0" shapeId="0" xr:uid="{00000000-0006-0000-0A00-00003E060000}">
      <text>
        <r>
          <rPr>
            <sz val="11"/>
            <color theme="1"/>
            <rFont val="Calibri"/>
            <family val="2"/>
            <scheme val="minor"/>
          </rPr>
          <t>Source: User-editable planning assumption, 2026-10-19; not stated in YAML. Validate with workload sizing.</t>
        </r>
      </text>
    </comment>
    <comment ref="I538" authorId="0" shapeId="0" xr:uid="{00000000-0006-0000-0A00-00003F060000}">
      <text>
        <r>
          <rPr>
            <sz val="11"/>
            <color theme="1"/>
            <rFont val="Calibri"/>
            <family val="2"/>
            <scheme val="minor"/>
          </rPr>
          <t>Source: User-editable planning assumption, 2026-10-19; not stated in YAML. Validate with workload sizing.</t>
        </r>
      </text>
    </comment>
    <comment ref="G539" authorId="0" shapeId="0" xr:uid="{00000000-0006-0000-0A00-000040060000}">
      <text>
        <r>
          <rPr>
            <sz val="11"/>
            <color theme="1"/>
            <rFont val="Calibri"/>
            <family val="2"/>
            <scheme val="minor"/>
          </rPr>
          <t>Source: User-editable planning assumption, 2026-10-19; not stated in YAML. Validate with workload sizing.</t>
        </r>
      </text>
    </comment>
    <comment ref="H539" authorId="0" shapeId="0" xr:uid="{00000000-0006-0000-0A00-000041060000}">
      <text>
        <r>
          <rPr>
            <sz val="11"/>
            <color theme="1"/>
            <rFont val="Calibri"/>
            <family val="2"/>
            <scheme val="minor"/>
          </rPr>
          <t>Source: User-editable planning assumption, 2026-10-19; not stated in YAML. Validate with workload sizing.</t>
        </r>
      </text>
    </comment>
    <comment ref="I539" authorId="0" shapeId="0" xr:uid="{00000000-0006-0000-0A00-000042060000}">
      <text>
        <r>
          <rPr>
            <sz val="11"/>
            <color theme="1"/>
            <rFont val="Calibri"/>
            <family val="2"/>
            <scheme val="minor"/>
          </rPr>
          <t>Source: User-editable planning assumption, 2026-10-19; not stated in YAML. Validate with workload sizing.</t>
        </r>
      </text>
    </comment>
    <comment ref="G540" authorId="0" shapeId="0" xr:uid="{00000000-0006-0000-0A00-000043060000}">
      <text>
        <r>
          <rPr>
            <sz val="11"/>
            <color theme="1"/>
            <rFont val="Calibri"/>
            <family val="2"/>
            <scheme val="minor"/>
          </rPr>
          <t>Source: User-editable planning assumption, 2026-10-19; not stated in YAML. Validate with workload sizing.</t>
        </r>
      </text>
    </comment>
    <comment ref="H540" authorId="0" shapeId="0" xr:uid="{00000000-0006-0000-0A00-000044060000}">
      <text>
        <r>
          <rPr>
            <sz val="11"/>
            <color theme="1"/>
            <rFont val="Calibri"/>
            <family val="2"/>
            <scheme val="minor"/>
          </rPr>
          <t>Source: User-editable planning assumption, 2026-10-19; not stated in YAML. Validate with workload sizing.</t>
        </r>
      </text>
    </comment>
    <comment ref="I540" authorId="0" shapeId="0" xr:uid="{00000000-0006-0000-0A00-000045060000}">
      <text>
        <r>
          <rPr>
            <sz val="11"/>
            <color theme="1"/>
            <rFont val="Calibri"/>
            <family val="2"/>
            <scheme val="minor"/>
          </rPr>
          <t>Source: User-editable planning assumption, 2026-10-19; not stated in YAML. Validate with workload sizing.</t>
        </r>
      </text>
    </comment>
    <comment ref="G541" authorId="0" shapeId="0" xr:uid="{00000000-0006-0000-0A00-000046060000}">
      <text>
        <r>
          <rPr>
            <sz val="11"/>
            <color theme="1"/>
            <rFont val="Calibri"/>
            <family val="2"/>
            <scheme val="minor"/>
          </rPr>
          <t>Source: User-editable planning assumption, 2026-10-19; not stated in YAML. Validate with workload sizing.</t>
        </r>
      </text>
    </comment>
    <comment ref="H541" authorId="0" shapeId="0" xr:uid="{00000000-0006-0000-0A00-000047060000}">
      <text>
        <r>
          <rPr>
            <sz val="11"/>
            <color theme="1"/>
            <rFont val="Calibri"/>
            <family val="2"/>
            <scheme val="minor"/>
          </rPr>
          <t>Source: User-editable planning assumption, 2026-10-19; not stated in YAML. Validate with workload sizing.</t>
        </r>
      </text>
    </comment>
    <comment ref="I541" authorId="0" shapeId="0" xr:uid="{00000000-0006-0000-0A00-000048060000}">
      <text>
        <r>
          <rPr>
            <sz val="11"/>
            <color theme="1"/>
            <rFont val="Calibri"/>
            <family val="2"/>
            <scheme val="minor"/>
          </rPr>
          <t>Source: User-editable planning assumption, 2026-10-19; not stated in YAML. Validate with workload sizing.</t>
        </r>
      </text>
    </comment>
    <comment ref="G542" authorId="0" shapeId="0" xr:uid="{00000000-0006-0000-0A00-000049060000}">
      <text>
        <r>
          <rPr>
            <sz val="11"/>
            <color theme="1"/>
            <rFont val="Calibri"/>
            <family val="2"/>
            <scheme val="minor"/>
          </rPr>
          <t>Source: User-editable planning assumption, 2026-10-19; not stated in YAML. Validate with workload sizing.</t>
        </r>
      </text>
    </comment>
    <comment ref="H542" authorId="0" shapeId="0" xr:uid="{00000000-0006-0000-0A00-00004A060000}">
      <text>
        <r>
          <rPr>
            <sz val="11"/>
            <color theme="1"/>
            <rFont val="Calibri"/>
            <family val="2"/>
            <scheme val="minor"/>
          </rPr>
          <t>Source: User-editable planning assumption, 2026-10-19; not stated in YAML. Validate with workload sizing.</t>
        </r>
      </text>
    </comment>
    <comment ref="I542" authorId="0" shapeId="0" xr:uid="{00000000-0006-0000-0A00-00004B060000}">
      <text>
        <r>
          <rPr>
            <sz val="11"/>
            <color theme="1"/>
            <rFont val="Calibri"/>
            <family val="2"/>
            <scheme val="minor"/>
          </rPr>
          <t>Source: User-editable planning assumption, 2026-10-19; not stated in YAML. Validate with workload sizing.</t>
        </r>
      </text>
    </comment>
    <comment ref="G543" authorId="0" shapeId="0" xr:uid="{00000000-0006-0000-0A00-00004C060000}">
      <text>
        <r>
          <rPr>
            <sz val="11"/>
            <color theme="1"/>
            <rFont val="Calibri"/>
            <family val="2"/>
            <scheme val="minor"/>
          </rPr>
          <t>Source: User-editable planning assumption, 2026-10-19; not stated in YAML. Validate with workload sizing.</t>
        </r>
      </text>
    </comment>
    <comment ref="H543" authorId="0" shapeId="0" xr:uid="{00000000-0006-0000-0A00-00004D060000}">
      <text>
        <r>
          <rPr>
            <sz val="11"/>
            <color theme="1"/>
            <rFont val="Calibri"/>
            <family val="2"/>
            <scheme val="minor"/>
          </rPr>
          <t>Source: User-editable planning assumption, 2026-10-19; not stated in YAML. Validate with workload sizing.</t>
        </r>
      </text>
    </comment>
    <comment ref="I543" authorId="0" shapeId="0" xr:uid="{00000000-0006-0000-0A00-00004E060000}">
      <text>
        <r>
          <rPr>
            <sz val="11"/>
            <color theme="1"/>
            <rFont val="Calibri"/>
            <family val="2"/>
            <scheme val="minor"/>
          </rPr>
          <t>Source: User-editable planning assumption, 2026-10-19; not stated in YAML. Validate with workload sizing.</t>
        </r>
      </text>
    </comment>
    <comment ref="G544" authorId="0" shapeId="0" xr:uid="{00000000-0006-0000-0A00-00004F060000}">
      <text>
        <r>
          <rPr>
            <sz val="11"/>
            <color theme="1"/>
            <rFont val="Calibri"/>
            <family val="2"/>
            <scheme val="minor"/>
          </rPr>
          <t>Source: User-editable planning assumption, 2026-10-19; not stated in YAML. Validate with workload sizing.</t>
        </r>
      </text>
    </comment>
    <comment ref="H544" authorId="0" shapeId="0" xr:uid="{00000000-0006-0000-0A00-000050060000}">
      <text>
        <r>
          <rPr>
            <sz val="11"/>
            <color theme="1"/>
            <rFont val="Calibri"/>
            <family val="2"/>
            <scheme val="minor"/>
          </rPr>
          <t>Source: User-editable planning assumption, 2026-10-19; not stated in YAML. Validate with workload sizing.</t>
        </r>
      </text>
    </comment>
    <comment ref="I544" authorId="0" shapeId="0" xr:uid="{00000000-0006-0000-0A00-000051060000}">
      <text>
        <r>
          <rPr>
            <sz val="11"/>
            <color theme="1"/>
            <rFont val="Calibri"/>
            <family val="2"/>
            <scheme val="minor"/>
          </rPr>
          <t>Source: User-editable planning assumption, 2026-10-19; not stated in YAML. Validate with workload sizing.</t>
        </r>
      </text>
    </comment>
    <comment ref="G545" authorId="0" shapeId="0" xr:uid="{00000000-0006-0000-0A00-000052060000}">
      <text>
        <r>
          <rPr>
            <sz val="11"/>
            <color theme="1"/>
            <rFont val="Calibri"/>
            <family val="2"/>
            <scheme val="minor"/>
          </rPr>
          <t>Source: User-editable planning assumption, 2026-10-19; not stated in YAML. Validate with workload sizing.</t>
        </r>
      </text>
    </comment>
    <comment ref="H545" authorId="0" shapeId="0" xr:uid="{00000000-0006-0000-0A00-000053060000}">
      <text>
        <r>
          <rPr>
            <sz val="11"/>
            <color theme="1"/>
            <rFont val="Calibri"/>
            <family val="2"/>
            <scheme val="minor"/>
          </rPr>
          <t>Source: User-editable planning assumption, 2026-10-19; not stated in YAML. Validate with workload sizing.</t>
        </r>
      </text>
    </comment>
    <comment ref="I545" authorId="0" shapeId="0" xr:uid="{00000000-0006-0000-0A00-000054060000}">
      <text>
        <r>
          <rPr>
            <sz val="11"/>
            <color theme="1"/>
            <rFont val="Calibri"/>
            <family val="2"/>
            <scheme val="minor"/>
          </rPr>
          <t>Source: User-editable planning assumption, 2026-10-19; not stated in YAML. Validate with workload sizing.</t>
        </r>
      </text>
    </comment>
    <comment ref="G546" authorId="0" shapeId="0" xr:uid="{00000000-0006-0000-0A00-000055060000}">
      <text>
        <r>
          <rPr>
            <sz val="11"/>
            <color theme="1"/>
            <rFont val="Calibri"/>
            <family val="2"/>
            <scheme val="minor"/>
          </rPr>
          <t>Source: User-editable planning assumption, 2026-10-19; not stated in YAML. Validate with workload sizing.</t>
        </r>
      </text>
    </comment>
    <comment ref="H546" authorId="0" shapeId="0" xr:uid="{00000000-0006-0000-0A00-000056060000}">
      <text>
        <r>
          <rPr>
            <sz val="11"/>
            <color theme="1"/>
            <rFont val="Calibri"/>
            <family val="2"/>
            <scheme val="minor"/>
          </rPr>
          <t>Source: User-editable planning assumption, 2026-10-19; not stated in YAML. Validate with workload sizing.</t>
        </r>
      </text>
    </comment>
    <comment ref="I546" authorId="0" shapeId="0" xr:uid="{00000000-0006-0000-0A00-000057060000}">
      <text>
        <r>
          <rPr>
            <sz val="11"/>
            <color theme="1"/>
            <rFont val="Calibri"/>
            <family val="2"/>
            <scheme val="minor"/>
          </rPr>
          <t>Source: User-editable planning assumption, 2026-10-19; not stated in YAML. Validate with workload sizing.</t>
        </r>
      </text>
    </comment>
    <comment ref="G547" authorId="0" shapeId="0" xr:uid="{00000000-0006-0000-0A00-000058060000}">
      <text>
        <r>
          <rPr>
            <sz val="11"/>
            <color theme="1"/>
            <rFont val="Calibri"/>
            <family val="2"/>
            <scheme val="minor"/>
          </rPr>
          <t>Source: User-editable planning assumption, 2026-10-19; not stated in YAML. Validate with workload sizing.</t>
        </r>
      </text>
    </comment>
    <comment ref="H547" authorId="0" shapeId="0" xr:uid="{00000000-0006-0000-0A00-000059060000}">
      <text>
        <r>
          <rPr>
            <sz val="11"/>
            <color theme="1"/>
            <rFont val="Calibri"/>
            <family val="2"/>
            <scheme val="minor"/>
          </rPr>
          <t>Source: User-editable planning assumption, 2026-10-19; not stated in YAML. Validate with workload sizing.</t>
        </r>
      </text>
    </comment>
    <comment ref="I547" authorId="0" shapeId="0" xr:uid="{00000000-0006-0000-0A00-00005A060000}">
      <text>
        <r>
          <rPr>
            <sz val="11"/>
            <color theme="1"/>
            <rFont val="Calibri"/>
            <family val="2"/>
            <scheme val="minor"/>
          </rPr>
          <t>Source: User-editable planning assumption, 2026-10-19; not stated in YAML. Validate with workload sizing.</t>
        </r>
      </text>
    </comment>
    <comment ref="G548" authorId="0" shapeId="0" xr:uid="{00000000-0006-0000-0A00-00005B060000}">
      <text>
        <r>
          <rPr>
            <sz val="11"/>
            <color theme="1"/>
            <rFont val="Calibri"/>
            <family val="2"/>
            <scheme val="minor"/>
          </rPr>
          <t>Source: User-editable planning assumption, 2026-10-19; not stated in YAML. Validate with workload sizing.</t>
        </r>
      </text>
    </comment>
    <comment ref="H548" authorId="0" shapeId="0" xr:uid="{00000000-0006-0000-0A00-00005C060000}">
      <text>
        <r>
          <rPr>
            <sz val="11"/>
            <color theme="1"/>
            <rFont val="Calibri"/>
            <family val="2"/>
            <scheme val="minor"/>
          </rPr>
          <t>Source: User-editable planning assumption, 2026-10-19; not stated in YAML. Validate with workload sizing.</t>
        </r>
      </text>
    </comment>
    <comment ref="I548" authorId="0" shapeId="0" xr:uid="{00000000-0006-0000-0A00-00005D060000}">
      <text>
        <r>
          <rPr>
            <sz val="11"/>
            <color theme="1"/>
            <rFont val="Calibri"/>
            <family val="2"/>
            <scheme val="minor"/>
          </rPr>
          <t>Source: User-editable planning assumption, 2026-10-19; not stated in YAML. Validate with workload sizing.</t>
        </r>
      </text>
    </comment>
    <comment ref="G549" authorId="0" shapeId="0" xr:uid="{00000000-0006-0000-0A00-00005E060000}">
      <text>
        <r>
          <rPr>
            <sz val="11"/>
            <color theme="1"/>
            <rFont val="Calibri"/>
            <family val="2"/>
            <scheme val="minor"/>
          </rPr>
          <t>Source: User-editable planning assumption, 2026-10-19; not stated in YAML. Validate with workload sizing.</t>
        </r>
      </text>
    </comment>
    <comment ref="H549" authorId="0" shapeId="0" xr:uid="{00000000-0006-0000-0A00-00005F060000}">
      <text>
        <r>
          <rPr>
            <sz val="11"/>
            <color theme="1"/>
            <rFont val="Calibri"/>
            <family val="2"/>
            <scheme val="minor"/>
          </rPr>
          <t>Source: User-editable planning assumption, 2026-10-19; not stated in YAML. Validate with workload sizing.</t>
        </r>
      </text>
    </comment>
    <comment ref="I549" authorId="0" shapeId="0" xr:uid="{00000000-0006-0000-0A00-000060060000}">
      <text>
        <r>
          <rPr>
            <sz val="11"/>
            <color theme="1"/>
            <rFont val="Calibri"/>
            <family val="2"/>
            <scheme val="minor"/>
          </rPr>
          <t>Source: User-editable planning assumption, 2026-10-19; not stated in YAML. Validate with workload sizing.</t>
        </r>
      </text>
    </comment>
    <comment ref="G550" authorId="0" shapeId="0" xr:uid="{00000000-0006-0000-0A00-000061060000}">
      <text>
        <r>
          <rPr>
            <sz val="11"/>
            <color theme="1"/>
            <rFont val="Calibri"/>
            <family val="2"/>
            <scheme val="minor"/>
          </rPr>
          <t>Source: User-editable planning assumption, 2026-10-19; not stated in YAML. Validate with workload sizing.</t>
        </r>
      </text>
    </comment>
    <comment ref="H550" authorId="0" shapeId="0" xr:uid="{00000000-0006-0000-0A00-000062060000}">
      <text>
        <r>
          <rPr>
            <sz val="11"/>
            <color theme="1"/>
            <rFont val="Calibri"/>
            <family val="2"/>
            <scheme val="minor"/>
          </rPr>
          <t>Source: User-editable planning assumption, 2026-10-19; not stated in YAML. Validate with workload sizing.</t>
        </r>
      </text>
    </comment>
    <comment ref="I550" authorId="0" shapeId="0" xr:uid="{00000000-0006-0000-0A00-000063060000}">
      <text>
        <r>
          <rPr>
            <sz val="11"/>
            <color theme="1"/>
            <rFont val="Calibri"/>
            <family val="2"/>
            <scheme val="minor"/>
          </rPr>
          <t>Source: User-editable planning assumption, 2026-10-19; not stated in YAML. Validate with workload sizing.</t>
        </r>
      </text>
    </comment>
    <comment ref="G551" authorId="0" shapeId="0" xr:uid="{00000000-0006-0000-0A00-000064060000}">
      <text>
        <r>
          <rPr>
            <sz val="11"/>
            <color theme="1"/>
            <rFont val="Calibri"/>
            <family val="2"/>
            <scheme val="minor"/>
          </rPr>
          <t>Source: User-editable planning assumption, 2026-10-19; not stated in YAML. Validate with workload sizing.</t>
        </r>
      </text>
    </comment>
    <comment ref="H551" authorId="0" shapeId="0" xr:uid="{00000000-0006-0000-0A00-000065060000}">
      <text>
        <r>
          <rPr>
            <sz val="11"/>
            <color theme="1"/>
            <rFont val="Calibri"/>
            <family val="2"/>
            <scheme val="minor"/>
          </rPr>
          <t>Source: User-editable planning assumption, 2026-10-19; not stated in YAML. Validate with workload sizing.</t>
        </r>
      </text>
    </comment>
    <comment ref="I551" authorId="0" shapeId="0" xr:uid="{00000000-0006-0000-0A00-000066060000}">
      <text>
        <r>
          <rPr>
            <sz val="11"/>
            <color theme="1"/>
            <rFont val="Calibri"/>
            <family val="2"/>
            <scheme val="minor"/>
          </rPr>
          <t>Source: User-editable planning assumption, 2026-10-19; not stated in YAML. Validate with workload sizing.</t>
        </r>
      </text>
    </comment>
    <comment ref="G552" authorId="0" shapeId="0" xr:uid="{00000000-0006-0000-0A00-000067060000}">
      <text>
        <r>
          <rPr>
            <sz val="11"/>
            <color theme="1"/>
            <rFont val="Calibri"/>
            <family val="2"/>
            <scheme val="minor"/>
          </rPr>
          <t>Source: User-editable planning assumption, 2026-10-19; not stated in YAML. Validate with workload sizing.</t>
        </r>
      </text>
    </comment>
    <comment ref="H552" authorId="0" shapeId="0" xr:uid="{00000000-0006-0000-0A00-000068060000}">
      <text>
        <r>
          <rPr>
            <sz val="11"/>
            <color theme="1"/>
            <rFont val="Calibri"/>
            <family val="2"/>
            <scheme val="minor"/>
          </rPr>
          <t>Source: User-editable planning assumption, 2026-10-19; not stated in YAML. Validate with workload sizing.</t>
        </r>
      </text>
    </comment>
    <comment ref="I552" authorId="0" shapeId="0" xr:uid="{00000000-0006-0000-0A00-000069060000}">
      <text>
        <r>
          <rPr>
            <sz val="11"/>
            <color theme="1"/>
            <rFont val="Calibri"/>
            <family val="2"/>
            <scheme val="minor"/>
          </rPr>
          <t>Source: User-editable planning assumption, 2026-10-19; not stated in YAML. Validate with workload sizing.</t>
        </r>
      </text>
    </comment>
    <comment ref="G553" authorId="0" shapeId="0" xr:uid="{00000000-0006-0000-0A00-00006A060000}">
      <text>
        <r>
          <rPr>
            <sz val="11"/>
            <color theme="1"/>
            <rFont val="Calibri"/>
            <family val="2"/>
            <scheme val="minor"/>
          </rPr>
          <t>Source: User-editable planning assumption, 2026-10-19; not stated in YAML. Validate with workload sizing.</t>
        </r>
      </text>
    </comment>
    <comment ref="H553" authorId="0" shapeId="0" xr:uid="{00000000-0006-0000-0A00-00006B060000}">
      <text>
        <r>
          <rPr>
            <sz val="11"/>
            <color theme="1"/>
            <rFont val="Calibri"/>
            <family val="2"/>
            <scheme val="minor"/>
          </rPr>
          <t>Source: User-editable planning assumption, 2026-10-19; not stated in YAML. Validate with workload sizing.</t>
        </r>
      </text>
    </comment>
    <comment ref="I553" authorId="0" shapeId="0" xr:uid="{00000000-0006-0000-0A00-00006C060000}">
      <text>
        <r>
          <rPr>
            <sz val="11"/>
            <color theme="1"/>
            <rFont val="Calibri"/>
            <family val="2"/>
            <scheme val="minor"/>
          </rPr>
          <t>Source: User-editable planning assumption, 2026-10-19; not stated in YAML. Validate with workload sizing.</t>
        </r>
      </text>
    </comment>
    <comment ref="G554" authorId="0" shapeId="0" xr:uid="{00000000-0006-0000-0A00-00006D060000}">
      <text>
        <r>
          <rPr>
            <sz val="11"/>
            <color theme="1"/>
            <rFont val="Calibri"/>
            <family val="2"/>
            <scheme val="minor"/>
          </rPr>
          <t>Source: User-editable planning assumption, 2026-10-19; not stated in YAML. Validate with workload sizing.</t>
        </r>
      </text>
    </comment>
    <comment ref="H554" authorId="0" shapeId="0" xr:uid="{00000000-0006-0000-0A00-00006E060000}">
      <text>
        <r>
          <rPr>
            <sz val="11"/>
            <color theme="1"/>
            <rFont val="Calibri"/>
            <family val="2"/>
            <scheme val="minor"/>
          </rPr>
          <t>Source: User-editable planning assumption, 2026-10-19; not stated in YAML. Validate with workload sizing.</t>
        </r>
      </text>
    </comment>
    <comment ref="I554" authorId="0" shapeId="0" xr:uid="{00000000-0006-0000-0A00-00006F060000}">
      <text>
        <r>
          <rPr>
            <sz val="11"/>
            <color theme="1"/>
            <rFont val="Calibri"/>
            <family val="2"/>
            <scheme val="minor"/>
          </rPr>
          <t>Source: User-editable planning assumption, 2026-10-19; not stated in YAML. Validate with workload sizing.</t>
        </r>
      </text>
    </comment>
    <comment ref="G555" authorId="0" shapeId="0" xr:uid="{00000000-0006-0000-0A00-000070060000}">
      <text>
        <r>
          <rPr>
            <sz val="11"/>
            <color theme="1"/>
            <rFont val="Calibri"/>
            <family val="2"/>
            <scheme val="minor"/>
          </rPr>
          <t>Source: User-editable planning assumption, 2026-10-19; not stated in YAML. Validate with workload sizing.</t>
        </r>
      </text>
    </comment>
    <comment ref="H555" authorId="0" shapeId="0" xr:uid="{00000000-0006-0000-0A00-000071060000}">
      <text>
        <r>
          <rPr>
            <sz val="11"/>
            <color theme="1"/>
            <rFont val="Calibri"/>
            <family val="2"/>
            <scheme val="minor"/>
          </rPr>
          <t>Source: User-editable planning assumption, 2026-10-19; not stated in YAML. Validate with workload sizing.</t>
        </r>
      </text>
    </comment>
    <comment ref="I555" authorId="0" shapeId="0" xr:uid="{00000000-0006-0000-0A00-000072060000}">
      <text>
        <r>
          <rPr>
            <sz val="11"/>
            <color theme="1"/>
            <rFont val="Calibri"/>
            <family val="2"/>
            <scheme val="minor"/>
          </rPr>
          <t>Source: User-editable planning assumption, 2026-10-19; not stated in YAML. Validate with workload sizing.</t>
        </r>
      </text>
    </comment>
    <comment ref="G556" authorId="0" shapeId="0" xr:uid="{00000000-0006-0000-0A00-000073060000}">
      <text>
        <r>
          <rPr>
            <sz val="11"/>
            <color theme="1"/>
            <rFont val="Calibri"/>
            <family val="2"/>
            <scheme val="minor"/>
          </rPr>
          <t>Source: User-editable planning assumption, 2026-10-19; not stated in YAML. Validate with workload sizing.</t>
        </r>
      </text>
    </comment>
    <comment ref="H556" authorId="0" shapeId="0" xr:uid="{00000000-0006-0000-0A00-000074060000}">
      <text>
        <r>
          <rPr>
            <sz val="11"/>
            <color theme="1"/>
            <rFont val="Calibri"/>
            <family val="2"/>
            <scheme val="minor"/>
          </rPr>
          <t>Source: User-editable planning assumption, 2026-10-19; not stated in YAML. Validate with workload sizing.</t>
        </r>
      </text>
    </comment>
    <comment ref="I556" authorId="0" shapeId="0" xr:uid="{00000000-0006-0000-0A00-000075060000}">
      <text>
        <r>
          <rPr>
            <sz val="11"/>
            <color theme="1"/>
            <rFont val="Calibri"/>
            <family val="2"/>
            <scheme val="minor"/>
          </rPr>
          <t>Source: User-editable planning assumption, 2026-10-19; not stated in YAML. Validate with workload sizing.</t>
        </r>
      </text>
    </comment>
    <comment ref="G557" authorId="0" shapeId="0" xr:uid="{00000000-0006-0000-0A00-000076060000}">
      <text>
        <r>
          <rPr>
            <sz val="11"/>
            <color theme="1"/>
            <rFont val="Calibri"/>
            <family val="2"/>
            <scheme val="minor"/>
          </rPr>
          <t>Source: User-editable planning assumption, 2026-10-19; not stated in YAML. Validate with workload sizing.</t>
        </r>
      </text>
    </comment>
    <comment ref="H557" authorId="0" shapeId="0" xr:uid="{00000000-0006-0000-0A00-000077060000}">
      <text>
        <r>
          <rPr>
            <sz val="11"/>
            <color theme="1"/>
            <rFont val="Calibri"/>
            <family val="2"/>
            <scheme val="minor"/>
          </rPr>
          <t>Source: User-editable planning assumption, 2026-10-19; not stated in YAML. Validate with workload sizing.</t>
        </r>
      </text>
    </comment>
    <comment ref="I557" authorId="0" shapeId="0" xr:uid="{00000000-0006-0000-0A00-000078060000}">
      <text>
        <r>
          <rPr>
            <sz val="11"/>
            <color theme="1"/>
            <rFont val="Calibri"/>
            <family val="2"/>
            <scheme val="minor"/>
          </rPr>
          <t>Source: User-editable planning assumption, 2026-10-19; not stated in YAML. Validate with workload sizing.</t>
        </r>
      </text>
    </comment>
    <comment ref="G558" authorId="0" shapeId="0" xr:uid="{00000000-0006-0000-0A00-000079060000}">
      <text>
        <r>
          <rPr>
            <sz val="11"/>
            <color theme="1"/>
            <rFont val="Calibri"/>
            <family val="2"/>
            <scheme val="minor"/>
          </rPr>
          <t>Source: User-editable planning assumption, 2026-10-19; not stated in YAML. Validate with workload sizing.</t>
        </r>
      </text>
    </comment>
    <comment ref="H558" authorId="0" shapeId="0" xr:uid="{00000000-0006-0000-0A00-00007A060000}">
      <text>
        <r>
          <rPr>
            <sz val="11"/>
            <color theme="1"/>
            <rFont val="Calibri"/>
            <family val="2"/>
            <scheme val="minor"/>
          </rPr>
          <t>Source: User-editable planning assumption, 2026-10-19; not stated in YAML. Validate with workload sizing.</t>
        </r>
      </text>
    </comment>
    <comment ref="I558" authorId="0" shapeId="0" xr:uid="{00000000-0006-0000-0A00-00007B060000}">
      <text>
        <r>
          <rPr>
            <sz val="11"/>
            <color theme="1"/>
            <rFont val="Calibri"/>
            <family val="2"/>
            <scheme val="minor"/>
          </rPr>
          <t>Source: User-editable planning assumption, 2026-10-19; not stated in YAML. Validate with workload sizing.</t>
        </r>
      </text>
    </comment>
    <comment ref="G559" authorId="0" shapeId="0" xr:uid="{00000000-0006-0000-0A00-00007C060000}">
      <text>
        <r>
          <rPr>
            <sz val="11"/>
            <color theme="1"/>
            <rFont val="Calibri"/>
            <family val="2"/>
            <scheme val="minor"/>
          </rPr>
          <t>Source: User-editable planning assumption, 2026-10-19; not stated in YAML. Validate with workload sizing.</t>
        </r>
      </text>
    </comment>
    <comment ref="H559" authorId="0" shapeId="0" xr:uid="{00000000-0006-0000-0A00-00007D060000}">
      <text>
        <r>
          <rPr>
            <sz val="11"/>
            <color theme="1"/>
            <rFont val="Calibri"/>
            <family val="2"/>
            <scheme val="minor"/>
          </rPr>
          <t>Source: User-editable planning assumption, 2026-10-19; not stated in YAML. Validate with workload sizing.</t>
        </r>
      </text>
    </comment>
    <comment ref="I559" authorId="0" shapeId="0" xr:uid="{00000000-0006-0000-0A00-00007E060000}">
      <text>
        <r>
          <rPr>
            <sz val="11"/>
            <color theme="1"/>
            <rFont val="Calibri"/>
            <family val="2"/>
            <scheme val="minor"/>
          </rPr>
          <t>Source: User-editable planning assumption, 2026-10-19; not stated in YAML. Validate with workload sizing.</t>
        </r>
      </text>
    </comment>
    <comment ref="G560" authorId="0" shapeId="0" xr:uid="{00000000-0006-0000-0A00-00007F060000}">
      <text>
        <r>
          <rPr>
            <sz val="11"/>
            <color theme="1"/>
            <rFont val="Calibri"/>
            <family val="2"/>
            <scheme val="minor"/>
          </rPr>
          <t>Source: User-editable planning assumption, 2026-10-19; not stated in YAML. Validate with workload sizing.</t>
        </r>
      </text>
    </comment>
    <comment ref="H560" authorId="0" shapeId="0" xr:uid="{00000000-0006-0000-0A00-000080060000}">
      <text>
        <r>
          <rPr>
            <sz val="11"/>
            <color theme="1"/>
            <rFont val="Calibri"/>
            <family val="2"/>
            <scheme val="minor"/>
          </rPr>
          <t>Source: User-editable planning assumption, 2026-10-19; not stated in YAML. Validate with workload sizing.</t>
        </r>
      </text>
    </comment>
    <comment ref="I560" authorId="0" shapeId="0" xr:uid="{00000000-0006-0000-0A00-000081060000}">
      <text>
        <r>
          <rPr>
            <sz val="11"/>
            <color theme="1"/>
            <rFont val="Calibri"/>
            <family val="2"/>
            <scheme val="minor"/>
          </rPr>
          <t>Source: User-editable planning assumption, 2026-10-19; not stated in YAML. Validate with workload sizing.</t>
        </r>
      </text>
    </comment>
    <comment ref="G561" authorId="0" shapeId="0" xr:uid="{00000000-0006-0000-0A00-000082060000}">
      <text>
        <r>
          <rPr>
            <sz val="11"/>
            <color theme="1"/>
            <rFont val="Calibri"/>
            <family val="2"/>
            <scheme val="minor"/>
          </rPr>
          <t>Source: User-editable planning assumption, 2026-10-19; not stated in YAML. Validate with workload sizing.</t>
        </r>
      </text>
    </comment>
    <comment ref="H561" authorId="0" shapeId="0" xr:uid="{00000000-0006-0000-0A00-000083060000}">
      <text>
        <r>
          <rPr>
            <sz val="11"/>
            <color theme="1"/>
            <rFont val="Calibri"/>
            <family val="2"/>
            <scheme val="minor"/>
          </rPr>
          <t>Source: User-editable planning assumption, 2026-10-19; not stated in YAML. Validate with workload sizing.</t>
        </r>
      </text>
    </comment>
    <comment ref="I561" authorId="0" shapeId="0" xr:uid="{00000000-0006-0000-0A00-000084060000}">
      <text>
        <r>
          <rPr>
            <sz val="11"/>
            <color theme="1"/>
            <rFont val="Calibri"/>
            <family val="2"/>
            <scheme val="minor"/>
          </rPr>
          <t>Source: User-editable planning assumption, 2026-10-19; not stated in YAML. Validate with workload sizing.</t>
        </r>
      </text>
    </comment>
    <comment ref="G562" authorId="0" shapeId="0" xr:uid="{00000000-0006-0000-0A00-000085060000}">
      <text>
        <r>
          <rPr>
            <sz val="11"/>
            <color theme="1"/>
            <rFont val="Calibri"/>
            <family val="2"/>
            <scheme val="minor"/>
          </rPr>
          <t>Source: User-editable planning assumption, 2026-10-19; not stated in YAML. Validate with workload sizing.</t>
        </r>
      </text>
    </comment>
    <comment ref="H562" authorId="0" shapeId="0" xr:uid="{00000000-0006-0000-0A00-000086060000}">
      <text>
        <r>
          <rPr>
            <sz val="11"/>
            <color theme="1"/>
            <rFont val="Calibri"/>
            <family val="2"/>
            <scheme val="minor"/>
          </rPr>
          <t>Source: User-editable planning assumption, 2026-10-19; not stated in YAML. Validate with workload sizing.</t>
        </r>
      </text>
    </comment>
    <comment ref="I562" authorId="0" shapeId="0" xr:uid="{00000000-0006-0000-0A00-000087060000}">
      <text>
        <r>
          <rPr>
            <sz val="11"/>
            <color theme="1"/>
            <rFont val="Calibri"/>
            <family val="2"/>
            <scheme val="minor"/>
          </rPr>
          <t>Source: User-editable planning assumption, 2026-10-19; not stated in YAML. Validate with workload sizing.</t>
        </r>
      </text>
    </comment>
    <comment ref="G563" authorId="0" shapeId="0" xr:uid="{00000000-0006-0000-0A00-000088060000}">
      <text>
        <r>
          <rPr>
            <sz val="11"/>
            <color theme="1"/>
            <rFont val="Calibri"/>
            <family val="2"/>
            <scheme val="minor"/>
          </rPr>
          <t>Source: User-editable planning assumption, 2026-10-19; not stated in YAML. Validate with workload sizing.</t>
        </r>
      </text>
    </comment>
    <comment ref="H563" authorId="0" shapeId="0" xr:uid="{00000000-0006-0000-0A00-000089060000}">
      <text>
        <r>
          <rPr>
            <sz val="11"/>
            <color theme="1"/>
            <rFont val="Calibri"/>
            <family val="2"/>
            <scheme val="minor"/>
          </rPr>
          <t>Source: User-editable planning assumption, 2026-10-19; not stated in YAML. Validate with workload sizing.</t>
        </r>
      </text>
    </comment>
    <comment ref="I563" authorId="0" shapeId="0" xr:uid="{00000000-0006-0000-0A00-00008A060000}">
      <text>
        <r>
          <rPr>
            <sz val="11"/>
            <color theme="1"/>
            <rFont val="Calibri"/>
            <family val="2"/>
            <scheme val="minor"/>
          </rPr>
          <t>Source: User-editable planning assumption, 2026-10-19; not stated in YAML. Validate with workload sizing.</t>
        </r>
      </text>
    </comment>
    <comment ref="G564" authorId="0" shapeId="0" xr:uid="{00000000-0006-0000-0A00-00008B060000}">
      <text>
        <r>
          <rPr>
            <sz val="11"/>
            <color theme="1"/>
            <rFont val="Calibri"/>
            <family val="2"/>
            <scheme val="minor"/>
          </rPr>
          <t>Source: User-editable planning assumption, 2026-10-19; not stated in YAML. Validate with workload sizing.</t>
        </r>
      </text>
    </comment>
    <comment ref="H564" authorId="0" shapeId="0" xr:uid="{00000000-0006-0000-0A00-00008C060000}">
      <text>
        <r>
          <rPr>
            <sz val="11"/>
            <color theme="1"/>
            <rFont val="Calibri"/>
            <family val="2"/>
            <scheme val="minor"/>
          </rPr>
          <t>Source: User-editable planning assumption, 2026-10-19; not stated in YAML. Validate with workload sizing.</t>
        </r>
      </text>
    </comment>
    <comment ref="I564" authorId="0" shapeId="0" xr:uid="{00000000-0006-0000-0A00-00008D060000}">
      <text>
        <r>
          <rPr>
            <sz val="11"/>
            <color theme="1"/>
            <rFont val="Calibri"/>
            <family val="2"/>
            <scheme val="minor"/>
          </rPr>
          <t>Source: User-editable planning assumption, 2026-10-19; not stated in YAML. Validate with workload sizing.</t>
        </r>
      </text>
    </comment>
    <comment ref="G565" authorId="0" shapeId="0" xr:uid="{00000000-0006-0000-0A00-00008E060000}">
      <text>
        <r>
          <rPr>
            <sz val="11"/>
            <color theme="1"/>
            <rFont val="Calibri"/>
            <family val="2"/>
            <scheme val="minor"/>
          </rPr>
          <t>Source: User-editable planning assumption, 2026-10-19; not stated in YAML. Validate with workload sizing.</t>
        </r>
      </text>
    </comment>
    <comment ref="H565" authorId="0" shapeId="0" xr:uid="{00000000-0006-0000-0A00-00008F060000}">
      <text>
        <r>
          <rPr>
            <sz val="11"/>
            <color theme="1"/>
            <rFont val="Calibri"/>
            <family val="2"/>
            <scheme val="minor"/>
          </rPr>
          <t>Source: User-editable planning assumption, 2026-10-19; not stated in YAML. Validate with workload sizing.</t>
        </r>
      </text>
    </comment>
    <comment ref="I565" authorId="0" shapeId="0" xr:uid="{00000000-0006-0000-0A00-000090060000}">
      <text>
        <r>
          <rPr>
            <sz val="11"/>
            <color theme="1"/>
            <rFont val="Calibri"/>
            <family val="2"/>
            <scheme val="minor"/>
          </rPr>
          <t>Source: User-editable planning assumption, 2026-10-19; not stated in YAML. Validate with workload sizing.</t>
        </r>
      </text>
    </comment>
    <comment ref="G566" authorId="0" shapeId="0" xr:uid="{00000000-0006-0000-0A00-000091060000}">
      <text>
        <r>
          <rPr>
            <sz val="11"/>
            <color theme="1"/>
            <rFont val="Calibri"/>
            <family val="2"/>
            <scheme val="minor"/>
          </rPr>
          <t>Source: User-editable planning assumption, 2026-10-19; not stated in YAML. Validate with workload sizing.</t>
        </r>
      </text>
    </comment>
    <comment ref="H566" authorId="0" shapeId="0" xr:uid="{00000000-0006-0000-0A00-000092060000}">
      <text>
        <r>
          <rPr>
            <sz val="11"/>
            <color theme="1"/>
            <rFont val="Calibri"/>
            <family val="2"/>
            <scheme val="minor"/>
          </rPr>
          <t>Source: User-editable planning assumption, 2026-10-19; not stated in YAML. Validate with workload sizing.</t>
        </r>
      </text>
    </comment>
    <comment ref="I566" authorId="0" shapeId="0" xr:uid="{00000000-0006-0000-0A00-000093060000}">
      <text>
        <r>
          <rPr>
            <sz val="11"/>
            <color theme="1"/>
            <rFont val="Calibri"/>
            <family val="2"/>
            <scheme val="minor"/>
          </rPr>
          <t>Source: User-editable planning assumption, 2026-10-19; not stated in YAML. Validate with workload sizing.</t>
        </r>
      </text>
    </comment>
    <comment ref="G567" authorId="0" shapeId="0" xr:uid="{00000000-0006-0000-0A00-000094060000}">
      <text>
        <r>
          <rPr>
            <sz val="11"/>
            <color theme="1"/>
            <rFont val="Calibri"/>
            <family val="2"/>
            <scheme val="minor"/>
          </rPr>
          <t>Source: User-editable planning assumption, 2026-10-19; not stated in YAML. Validate with workload sizing.</t>
        </r>
      </text>
    </comment>
    <comment ref="H567" authorId="0" shapeId="0" xr:uid="{00000000-0006-0000-0A00-000095060000}">
      <text>
        <r>
          <rPr>
            <sz val="11"/>
            <color theme="1"/>
            <rFont val="Calibri"/>
            <family val="2"/>
            <scheme val="minor"/>
          </rPr>
          <t>Source: User-editable planning assumption, 2026-10-19; not stated in YAML. Validate with workload sizing.</t>
        </r>
      </text>
    </comment>
    <comment ref="I567" authorId="0" shapeId="0" xr:uid="{00000000-0006-0000-0A00-000096060000}">
      <text>
        <r>
          <rPr>
            <sz val="11"/>
            <color theme="1"/>
            <rFont val="Calibri"/>
            <family val="2"/>
            <scheme val="minor"/>
          </rPr>
          <t>Source: User-editable planning assumption, 2026-10-19; not stated in YAML. Validate with workload sizing.</t>
        </r>
      </text>
    </comment>
    <comment ref="G568" authorId="0" shapeId="0" xr:uid="{00000000-0006-0000-0A00-000097060000}">
      <text>
        <r>
          <rPr>
            <sz val="11"/>
            <color theme="1"/>
            <rFont val="Calibri"/>
            <family val="2"/>
            <scheme val="minor"/>
          </rPr>
          <t>Source: User-editable planning assumption, 2026-10-19; not stated in YAML. Validate with workload sizing.</t>
        </r>
      </text>
    </comment>
    <comment ref="H568" authorId="0" shapeId="0" xr:uid="{00000000-0006-0000-0A00-000098060000}">
      <text>
        <r>
          <rPr>
            <sz val="11"/>
            <color theme="1"/>
            <rFont val="Calibri"/>
            <family val="2"/>
            <scheme val="minor"/>
          </rPr>
          <t>Source: User-editable planning assumption, 2026-10-19; not stated in YAML. Validate with workload sizing.</t>
        </r>
      </text>
    </comment>
    <comment ref="I568" authorId="0" shapeId="0" xr:uid="{00000000-0006-0000-0A00-000099060000}">
      <text>
        <r>
          <rPr>
            <sz val="11"/>
            <color theme="1"/>
            <rFont val="Calibri"/>
            <family val="2"/>
            <scheme val="minor"/>
          </rPr>
          <t>Source: User-editable planning assumption, 2026-10-19; not stated in YAML. Validate with workload sizing.</t>
        </r>
      </text>
    </comment>
    <comment ref="G569" authorId="0" shapeId="0" xr:uid="{00000000-0006-0000-0A00-00009A060000}">
      <text>
        <r>
          <rPr>
            <sz val="11"/>
            <color theme="1"/>
            <rFont val="Calibri"/>
            <family val="2"/>
            <scheme val="minor"/>
          </rPr>
          <t>Source: User-editable planning assumption, 2026-10-19; not stated in YAML. Validate with workload sizing.</t>
        </r>
      </text>
    </comment>
    <comment ref="H569" authorId="0" shapeId="0" xr:uid="{00000000-0006-0000-0A00-00009B060000}">
      <text>
        <r>
          <rPr>
            <sz val="11"/>
            <color theme="1"/>
            <rFont val="Calibri"/>
            <family val="2"/>
            <scheme val="minor"/>
          </rPr>
          <t>Source: User-editable planning assumption, 2026-10-19; not stated in YAML. Validate with workload sizing.</t>
        </r>
      </text>
    </comment>
    <comment ref="I569" authorId="0" shapeId="0" xr:uid="{00000000-0006-0000-0A00-00009C060000}">
      <text>
        <r>
          <rPr>
            <sz val="11"/>
            <color theme="1"/>
            <rFont val="Calibri"/>
            <family val="2"/>
            <scheme val="minor"/>
          </rPr>
          <t>Source: User-editable planning assumption, 2026-10-19; not stated in YAML. Validate with workload sizing.</t>
        </r>
      </text>
    </comment>
    <comment ref="G570" authorId="0" shapeId="0" xr:uid="{00000000-0006-0000-0A00-00009D060000}">
      <text>
        <r>
          <rPr>
            <sz val="11"/>
            <color theme="1"/>
            <rFont val="Calibri"/>
            <family val="2"/>
            <scheme val="minor"/>
          </rPr>
          <t>Source: User-editable planning assumption, 2026-10-19; not stated in YAML. Validate with workload sizing.</t>
        </r>
      </text>
    </comment>
    <comment ref="H570" authorId="0" shapeId="0" xr:uid="{00000000-0006-0000-0A00-00009E060000}">
      <text>
        <r>
          <rPr>
            <sz val="11"/>
            <color theme="1"/>
            <rFont val="Calibri"/>
            <family val="2"/>
            <scheme val="minor"/>
          </rPr>
          <t>Source: User-editable planning assumption, 2026-10-19; not stated in YAML. Validate with workload sizing.</t>
        </r>
      </text>
    </comment>
    <comment ref="I570" authorId="0" shapeId="0" xr:uid="{00000000-0006-0000-0A00-00009F060000}">
      <text>
        <r>
          <rPr>
            <sz val="11"/>
            <color theme="1"/>
            <rFont val="Calibri"/>
            <family val="2"/>
            <scheme val="minor"/>
          </rPr>
          <t>Source: User-editable planning assumption, 2026-10-19; not stated in YAML. Validate with workload sizing.</t>
        </r>
      </text>
    </comment>
    <comment ref="G571" authorId="0" shapeId="0" xr:uid="{00000000-0006-0000-0A00-0000A0060000}">
      <text>
        <r>
          <rPr>
            <sz val="11"/>
            <color theme="1"/>
            <rFont val="Calibri"/>
            <family val="2"/>
            <scheme val="minor"/>
          </rPr>
          <t>Source: User-editable planning assumption, 2026-10-19; not stated in YAML. Validate with workload sizing.</t>
        </r>
      </text>
    </comment>
    <comment ref="H571" authorId="0" shapeId="0" xr:uid="{00000000-0006-0000-0A00-0000A1060000}">
      <text>
        <r>
          <rPr>
            <sz val="11"/>
            <color theme="1"/>
            <rFont val="Calibri"/>
            <family val="2"/>
            <scheme val="minor"/>
          </rPr>
          <t>Source: User-editable planning assumption, 2026-10-19; not stated in YAML. Validate with workload sizing.</t>
        </r>
      </text>
    </comment>
    <comment ref="I571" authorId="0" shapeId="0" xr:uid="{00000000-0006-0000-0A00-0000A2060000}">
      <text>
        <r>
          <rPr>
            <sz val="11"/>
            <color theme="1"/>
            <rFont val="Calibri"/>
            <family val="2"/>
            <scheme val="minor"/>
          </rPr>
          <t>Source: User-editable planning assumption, 2026-10-19; not stated in YAML. Validate with workload sizing.</t>
        </r>
      </text>
    </comment>
    <comment ref="G572" authorId="0" shapeId="0" xr:uid="{00000000-0006-0000-0A00-0000A3060000}">
      <text>
        <r>
          <rPr>
            <sz val="11"/>
            <color theme="1"/>
            <rFont val="Calibri"/>
            <family val="2"/>
            <scheme val="minor"/>
          </rPr>
          <t>Source: User-editable planning assumption, 2026-10-19; not stated in YAML. Validate with workload sizing.</t>
        </r>
      </text>
    </comment>
    <comment ref="H572" authorId="0" shapeId="0" xr:uid="{00000000-0006-0000-0A00-0000A4060000}">
      <text>
        <r>
          <rPr>
            <sz val="11"/>
            <color theme="1"/>
            <rFont val="Calibri"/>
            <family val="2"/>
            <scheme val="minor"/>
          </rPr>
          <t>Source: User-editable planning assumption, 2026-10-19; not stated in YAML. Validate with workload sizing.</t>
        </r>
      </text>
    </comment>
    <comment ref="I572" authorId="0" shapeId="0" xr:uid="{00000000-0006-0000-0A00-0000A5060000}">
      <text>
        <r>
          <rPr>
            <sz val="11"/>
            <color theme="1"/>
            <rFont val="Calibri"/>
            <family val="2"/>
            <scheme val="minor"/>
          </rPr>
          <t>Source: User-editable planning assumption, 2026-10-19; not stated in YAML. Validate with workload sizing.</t>
        </r>
      </text>
    </comment>
    <comment ref="G573" authorId="0" shapeId="0" xr:uid="{00000000-0006-0000-0A00-0000A6060000}">
      <text>
        <r>
          <rPr>
            <sz val="11"/>
            <color theme="1"/>
            <rFont val="Calibri"/>
            <family val="2"/>
            <scheme val="minor"/>
          </rPr>
          <t>Source: User-editable planning assumption, 2026-10-19; not stated in YAML. Validate with workload sizing.</t>
        </r>
      </text>
    </comment>
    <comment ref="H573" authorId="0" shapeId="0" xr:uid="{00000000-0006-0000-0A00-0000A7060000}">
      <text>
        <r>
          <rPr>
            <sz val="11"/>
            <color theme="1"/>
            <rFont val="Calibri"/>
            <family val="2"/>
            <scheme val="minor"/>
          </rPr>
          <t>Source: User-editable planning assumption, 2026-10-19; not stated in YAML. Validate with workload sizing.</t>
        </r>
      </text>
    </comment>
    <comment ref="I573" authorId="0" shapeId="0" xr:uid="{00000000-0006-0000-0A00-0000A8060000}">
      <text>
        <r>
          <rPr>
            <sz val="11"/>
            <color theme="1"/>
            <rFont val="Calibri"/>
            <family val="2"/>
            <scheme val="minor"/>
          </rPr>
          <t>Source: User-editable planning assumption, 2026-10-19; not stated in YAML. Validate with workload sizing.</t>
        </r>
      </text>
    </comment>
    <comment ref="G574" authorId="0" shapeId="0" xr:uid="{00000000-0006-0000-0A00-0000A9060000}">
      <text>
        <r>
          <rPr>
            <sz val="11"/>
            <color theme="1"/>
            <rFont val="Calibri"/>
            <family val="2"/>
            <scheme val="minor"/>
          </rPr>
          <t>Source: User-editable planning assumption, 2026-10-19; not stated in YAML. Validate with workload sizing.</t>
        </r>
      </text>
    </comment>
    <comment ref="H574" authorId="0" shapeId="0" xr:uid="{00000000-0006-0000-0A00-0000AA060000}">
      <text>
        <r>
          <rPr>
            <sz val="11"/>
            <color theme="1"/>
            <rFont val="Calibri"/>
            <family val="2"/>
            <scheme val="minor"/>
          </rPr>
          <t>Source: User-editable planning assumption, 2026-10-19; not stated in YAML. Validate with workload sizing.</t>
        </r>
      </text>
    </comment>
    <comment ref="I574" authorId="0" shapeId="0" xr:uid="{00000000-0006-0000-0A00-0000AB060000}">
      <text>
        <r>
          <rPr>
            <sz val="11"/>
            <color theme="1"/>
            <rFont val="Calibri"/>
            <family val="2"/>
            <scheme val="minor"/>
          </rPr>
          <t>Source: User-editable planning assumption, 2026-10-19; not stated in YAML. Validate with workload sizing.</t>
        </r>
      </text>
    </comment>
    <comment ref="G575" authorId="0" shapeId="0" xr:uid="{00000000-0006-0000-0A00-0000AC060000}">
      <text>
        <r>
          <rPr>
            <sz val="11"/>
            <color theme="1"/>
            <rFont val="Calibri"/>
            <family val="2"/>
            <scheme val="minor"/>
          </rPr>
          <t>Source: User-editable planning assumption, 2026-10-19; not stated in YAML. Validate with workload sizing.</t>
        </r>
      </text>
    </comment>
    <comment ref="H575" authorId="0" shapeId="0" xr:uid="{00000000-0006-0000-0A00-0000AD060000}">
      <text>
        <r>
          <rPr>
            <sz val="11"/>
            <color theme="1"/>
            <rFont val="Calibri"/>
            <family val="2"/>
            <scheme val="minor"/>
          </rPr>
          <t>Source: User-editable planning assumption, 2026-10-19; not stated in YAML. Validate with workload sizing.</t>
        </r>
      </text>
    </comment>
    <comment ref="I575" authorId="0" shapeId="0" xr:uid="{00000000-0006-0000-0A00-0000AE060000}">
      <text>
        <r>
          <rPr>
            <sz val="11"/>
            <color theme="1"/>
            <rFont val="Calibri"/>
            <family val="2"/>
            <scheme val="minor"/>
          </rPr>
          <t>Source: User-editable planning assumption, 2026-10-19; not stated in YAML. Validate with workload sizing.</t>
        </r>
      </text>
    </comment>
    <comment ref="G576" authorId="0" shapeId="0" xr:uid="{00000000-0006-0000-0A00-0000AF060000}">
      <text>
        <r>
          <rPr>
            <sz val="11"/>
            <color theme="1"/>
            <rFont val="Calibri"/>
            <family val="2"/>
            <scheme val="minor"/>
          </rPr>
          <t>Source: User-editable planning assumption, 2026-10-19; not stated in YAML. Validate with workload sizing.</t>
        </r>
      </text>
    </comment>
    <comment ref="H576" authorId="0" shapeId="0" xr:uid="{00000000-0006-0000-0A00-0000B0060000}">
      <text>
        <r>
          <rPr>
            <sz val="11"/>
            <color theme="1"/>
            <rFont val="Calibri"/>
            <family val="2"/>
            <scheme val="minor"/>
          </rPr>
          <t>Source: User-editable planning assumption, 2026-10-19; not stated in YAML. Validate with workload sizing.</t>
        </r>
      </text>
    </comment>
    <comment ref="I576" authorId="0" shapeId="0" xr:uid="{00000000-0006-0000-0A00-0000B1060000}">
      <text>
        <r>
          <rPr>
            <sz val="11"/>
            <color theme="1"/>
            <rFont val="Calibri"/>
            <family val="2"/>
            <scheme val="minor"/>
          </rPr>
          <t>Source: User-editable planning assumption, 2026-10-19; not stated in YAML. Validate with workload sizing.</t>
        </r>
      </text>
    </comment>
    <comment ref="G577" authorId="0" shapeId="0" xr:uid="{00000000-0006-0000-0A00-0000B2060000}">
      <text>
        <r>
          <rPr>
            <sz val="11"/>
            <color theme="1"/>
            <rFont val="Calibri"/>
            <family val="2"/>
            <scheme val="minor"/>
          </rPr>
          <t>Source: User-editable planning assumption, 2026-10-19; not stated in YAML. Validate with workload sizing.</t>
        </r>
      </text>
    </comment>
    <comment ref="H577" authorId="0" shapeId="0" xr:uid="{00000000-0006-0000-0A00-0000B3060000}">
      <text>
        <r>
          <rPr>
            <sz val="11"/>
            <color theme="1"/>
            <rFont val="Calibri"/>
            <family val="2"/>
            <scheme val="minor"/>
          </rPr>
          <t>Source: User-editable planning assumption, 2026-10-19; not stated in YAML. Validate with workload sizing.</t>
        </r>
      </text>
    </comment>
    <comment ref="I577" authorId="0" shapeId="0" xr:uid="{00000000-0006-0000-0A00-0000B4060000}">
      <text>
        <r>
          <rPr>
            <sz val="11"/>
            <color theme="1"/>
            <rFont val="Calibri"/>
            <family val="2"/>
            <scheme val="minor"/>
          </rPr>
          <t>Source: User-editable planning assumption, 2026-10-19; not stated in YAML. Validate with workload sizing.</t>
        </r>
      </text>
    </comment>
    <comment ref="G578" authorId="0" shapeId="0" xr:uid="{00000000-0006-0000-0A00-0000B5060000}">
      <text>
        <r>
          <rPr>
            <sz val="11"/>
            <color theme="1"/>
            <rFont val="Calibri"/>
            <family val="2"/>
            <scheme val="minor"/>
          </rPr>
          <t>Source: User-editable planning assumption, 2026-10-19; not stated in YAML. Validate with workload sizing.</t>
        </r>
      </text>
    </comment>
    <comment ref="H578" authorId="0" shapeId="0" xr:uid="{00000000-0006-0000-0A00-0000B6060000}">
      <text>
        <r>
          <rPr>
            <sz val="11"/>
            <color theme="1"/>
            <rFont val="Calibri"/>
            <family val="2"/>
            <scheme val="minor"/>
          </rPr>
          <t>Source: User-editable planning assumption, 2026-10-19; not stated in YAML. Validate with workload sizing.</t>
        </r>
      </text>
    </comment>
    <comment ref="I578" authorId="0" shapeId="0" xr:uid="{00000000-0006-0000-0A00-0000B7060000}">
      <text>
        <r>
          <rPr>
            <sz val="11"/>
            <color theme="1"/>
            <rFont val="Calibri"/>
            <family val="2"/>
            <scheme val="minor"/>
          </rPr>
          <t>Source: User-editable planning assumption, 2026-10-19; not stated in YAML. Validate with workload sizing.</t>
        </r>
      </text>
    </comment>
    <comment ref="G579" authorId="0" shapeId="0" xr:uid="{00000000-0006-0000-0A00-0000B8060000}">
      <text>
        <r>
          <rPr>
            <sz val="11"/>
            <color theme="1"/>
            <rFont val="Calibri"/>
            <family val="2"/>
            <scheme val="minor"/>
          </rPr>
          <t>Source: User-editable planning assumption, 2026-10-19; not stated in YAML. Validate with workload sizing.</t>
        </r>
      </text>
    </comment>
    <comment ref="H579" authorId="0" shapeId="0" xr:uid="{00000000-0006-0000-0A00-0000B9060000}">
      <text>
        <r>
          <rPr>
            <sz val="11"/>
            <color theme="1"/>
            <rFont val="Calibri"/>
            <family val="2"/>
            <scheme val="minor"/>
          </rPr>
          <t>Source: User-editable planning assumption, 2026-10-19; not stated in YAML. Validate with workload sizing.</t>
        </r>
      </text>
    </comment>
    <comment ref="I579" authorId="0" shapeId="0" xr:uid="{00000000-0006-0000-0A00-0000BA060000}">
      <text>
        <r>
          <rPr>
            <sz val="11"/>
            <color theme="1"/>
            <rFont val="Calibri"/>
            <family val="2"/>
            <scheme val="minor"/>
          </rPr>
          <t>Source: User-editable planning assumption, 2026-10-19; not stated in YAML. Validate with workload sizing.</t>
        </r>
      </text>
    </comment>
    <comment ref="G580" authorId="0" shapeId="0" xr:uid="{00000000-0006-0000-0A00-0000BB060000}">
      <text>
        <r>
          <rPr>
            <sz val="11"/>
            <color theme="1"/>
            <rFont val="Calibri"/>
            <family val="2"/>
            <scheme val="minor"/>
          </rPr>
          <t>Source: User-editable planning assumption, 2026-10-19; not stated in YAML. Validate with workload sizing.</t>
        </r>
      </text>
    </comment>
    <comment ref="H580" authorId="0" shapeId="0" xr:uid="{00000000-0006-0000-0A00-0000BC060000}">
      <text>
        <r>
          <rPr>
            <sz val="11"/>
            <color theme="1"/>
            <rFont val="Calibri"/>
            <family val="2"/>
            <scheme val="minor"/>
          </rPr>
          <t>Source: User-editable planning assumption, 2026-10-19; not stated in YAML. Validate with workload sizing.</t>
        </r>
      </text>
    </comment>
    <comment ref="I580" authorId="0" shapeId="0" xr:uid="{00000000-0006-0000-0A00-0000BD060000}">
      <text>
        <r>
          <rPr>
            <sz val="11"/>
            <color theme="1"/>
            <rFont val="Calibri"/>
            <family val="2"/>
            <scheme val="minor"/>
          </rPr>
          <t>Source: User-editable planning assumption, 2026-10-19; not stated in YAML. Validate with workload sizing.</t>
        </r>
      </text>
    </comment>
    <comment ref="G581" authorId="0" shapeId="0" xr:uid="{00000000-0006-0000-0A00-0000BE060000}">
      <text>
        <r>
          <rPr>
            <sz val="11"/>
            <color theme="1"/>
            <rFont val="Calibri"/>
            <family val="2"/>
            <scheme val="minor"/>
          </rPr>
          <t>Source: User-editable planning assumption, 2026-10-19; not stated in YAML. Validate with workload sizing.</t>
        </r>
      </text>
    </comment>
    <comment ref="H581" authorId="0" shapeId="0" xr:uid="{00000000-0006-0000-0A00-0000BF060000}">
      <text>
        <r>
          <rPr>
            <sz val="11"/>
            <color theme="1"/>
            <rFont val="Calibri"/>
            <family val="2"/>
            <scheme val="minor"/>
          </rPr>
          <t>Source: User-editable planning assumption, 2026-10-19; not stated in YAML. Validate with workload sizing.</t>
        </r>
      </text>
    </comment>
    <comment ref="I581" authorId="0" shapeId="0" xr:uid="{00000000-0006-0000-0A00-0000C0060000}">
      <text>
        <r>
          <rPr>
            <sz val="11"/>
            <color theme="1"/>
            <rFont val="Calibri"/>
            <family val="2"/>
            <scheme val="minor"/>
          </rPr>
          <t>Source: User-editable planning assumption, 2026-10-19; not stated in YAML. Validate with workload sizing.</t>
        </r>
      </text>
    </comment>
    <comment ref="G582" authorId="0" shapeId="0" xr:uid="{00000000-0006-0000-0A00-0000C1060000}">
      <text>
        <r>
          <rPr>
            <sz val="11"/>
            <color theme="1"/>
            <rFont val="Calibri"/>
            <family val="2"/>
            <scheme val="minor"/>
          </rPr>
          <t>Source: User-editable planning assumption, 2026-10-19; not stated in YAML. Validate with workload sizing.</t>
        </r>
      </text>
    </comment>
    <comment ref="H582" authorId="0" shapeId="0" xr:uid="{00000000-0006-0000-0A00-0000C2060000}">
      <text>
        <r>
          <rPr>
            <sz val="11"/>
            <color theme="1"/>
            <rFont val="Calibri"/>
            <family val="2"/>
            <scheme val="minor"/>
          </rPr>
          <t>Source: User-editable planning assumption, 2026-10-19; not stated in YAML. Validate with workload sizing.</t>
        </r>
      </text>
    </comment>
    <comment ref="I582" authorId="0" shapeId="0" xr:uid="{00000000-0006-0000-0A00-0000C3060000}">
      <text>
        <r>
          <rPr>
            <sz val="11"/>
            <color theme="1"/>
            <rFont val="Calibri"/>
            <family val="2"/>
            <scheme val="minor"/>
          </rPr>
          <t>Source: User-editable planning assumption, 2026-10-19; not stated in YAML. Validate with workload sizing.</t>
        </r>
      </text>
    </comment>
    <comment ref="G583" authorId="0" shapeId="0" xr:uid="{00000000-0006-0000-0A00-0000C4060000}">
      <text>
        <r>
          <rPr>
            <sz val="11"/>
            <color theme="1"/>
            <rFont val="Calibri"/>
            <family val="2"/>
            <scheme val="minor"/>
          </rPr>
          <t>Source: User-editable planning assumption, 2026-10-19; not stated in YAML. Validate with workload sizing.</t>
        </r>
      </text>
    </comment>
    <comment ref="H583" authorId="0" shapeId="0" xr:uid="{00000000-0006-0000-0A00-0000C5060000}">
      <text>
        <r>
          <rPr>
            <sz val="11"/>
            <color theme="1"/>
            <rFont val="Calibri"/>
            <family val="2"/>
            <scheme val="minor"/>
          </rPr>
          <t>Source: User-editable planning assumption, 2026-10-19; not stated in YAML. Validate with workload sizing.</t>
        </r>
      </text>
    </comment>
    <comment ref="I583" authorId="0" shapeId="0" xr:uid="{00000000-0006-0000-0A00-0000C6060000}">
      <text>
        <r>
          <rPr>
            <sz val="11"/>
            <color theme="1"/>
            <rFont val="Calibri"/>
            <family val="2"/>
            <scheme val="minor"/>
          </rPr>
          <t>Source: User-editable planning assumption, 2026-10-19; not stated in YAML. Validate with workload sizing.</t>
        </r>
      </text>
    </comment>
    <comment ref="G584" authorId="0" shapeId="0" xr:uid="{00000000-0006-0000-0A00-0000C7060000}">
      <text>
        <r>
          <rPr>
            <sz val="11"/>
            <color theme="1"/>
            <rFont val="Calibri"/>
            <family val="2"/>
            <scheme val="minor"/>
          </rPr>
          <t>Source: User-editable planning assumption, 2026-10-19; not stated in YAML. Validate with workload sizing.</t>
        </r>
      </text>
    </comment>
    <comment ref="H584" authorId="0" shapeId="0" xr:uid="{00000000-0006-0000-0A00-0000C8060000}">
      <text>
        <r>
          <rPr>
            <sz val="11"/>
            <color theme="1"/>
            <rFont val="Calibri"/>
            <family val="2"/>
            <scheme val="minor"/>
          </rPr>
          <t>Source: User-editable planning assumption, 2026-10-19; not stated in YAML. Validate with workload sizing.</t>
        </r>
      </text>
    </comment>
    <comment ref="I584" authorId="0" shapeId="0" xr:uid="{00000000-0006-0000-0A00-0000C9060000}">
      <text>
        <r>
          <rPr>
            <sz val="11"/>
            <color theme="1"/>
            <rFont val="Calibri"/>
            <family val="2"/>
            <scheme val="minor"/>
          </rPr>
          <t>Source: User-editable planning assumption, 2026-10-19; not stated in YAML. Validate with workload sizing.</t>
        </r>
      </text>
    </comment>
    <comment ref="G585" authorId="0" shapeId="0" xr:uid="{00000000-0006-0000-0A00-0000CA060000}">
      <text>
        <r>
          <rPr>
            <sz val="11"/>
            <color theme="1"/>
            <rFont val="Calibri"/>
            <family val="2"/>
            <scheme val="minor"/>
          </rPr>
          <t>Source: User-editable planning assumption, 2026-10-19; not stated in YAML. Validate with workload sizing.</t>
        </r>
      </text>
    </comment>
    <comment ref="H585" authorId="0" shapeId="0" xr:uid="{00000000-0006-0000-0A00-0000CB060000}">
      <text>
        <r>
          <rPr>
            <sz val="11"/>
            <color theme="1"/>
            <rFont val="Calibri"/>
            <family val="2"/>
            <scheme val="minor"/>
          </rPr>
          <t>Source: User-editable planning assumption, 2026-10-19; not stated in YAML. Validate with workload sizing.</t>
        </r>
      </text>
    </comment>
    <comment ref="I585" authorId="0" shapeId="0" xr:uid="{00000000-0006-0000-0A00-0000CC060000}">
      <text>
        <r>
          <rPr>
            <sz val="11"/>
            <color theme="1"/>
            <rFont val="Calibri"/>
            <family val="2"/>
            <scheme val="minor"/>
          </rPr>
          <t>Source: User-editable planning assumption, 2026-10-19; not stated in YAML. Validate with workload sizing.</t>
        </r>
      </text>
    </comment>
    <comment ref="G586" authorId="0" shapeId="0" xr:uid="{00000000-0006-0000-0A00-0000CD060000}">
      <text>
        <r>
          <rPr>
            <sz val="11"/>
            <color theme="1"/>
            <rFont val="Calibri"/>
            <family val="2"/>
            <scheme val="minor"/>
          </rPr>
          <t>Source: User-editable planning assumption, 2026-10-19; not stated in YAML. Validate with workload sizing.</t>
        </r>
      </text>
    </comment>
    <comment ref="H586" authorId="0" shapeId="0" xr:uid="{00000000-0006-0000-0A00-0000CE060000}">
      <text>
        <r>
          <rPr>
            <sz val="11"/>
            <color theme="1"/>
            <rFont val="Calibri"/>
            <family val="2"/>
            <scheme val="minor"/>
          </rPr>
          <t>Source: User-editable planning assumption, 2026-10-19; not stated in YAML. Validate with workload sizing.</t>
        </r>
      </text>
    </comment>
    <comment ref="I586" authorId="0" shapeId="0" xr:uid="{00000000-0006-0000-0A00-0000CF060000}">
      <text>
        <r>
          <rPr>
            <sz val="11"/>
            <color theme="1"/>
            <rFont val="Calibri"/>
            <family val="2"/>
            <scheme val="minor"/>
          </rPr>
          <t>Source: User-editable planning assumption, 2026-10-19; not stated in YAML. Validate with workload sizing.</t>
        </r>
      </text>
    </comment>
    <comment ref="G587" authorId="0" shapeId="0" xr:uid="{00000000-0006-0000-0A00-0000D0060000}">
      <text>
        <r>
          <rPr>
            <sz val="11"/>
            <color theme="1"/>
            <rFont val="Calibri"/>
            <family val="2"/>
            <scheme val="minor"/>
          </rPr>
          <t>Source: User-editable planning assumption, 2026-10-19; not stated in YAML. Validate with workload sizing.</t>
        </r>
      </text>
    </comment>
    <comment ref="H587" authorId="0" shapeId="0" xr:uid="{00000000-0006-0000-0A00-0000D1060000}">
      <text>
        <r>
          <rPr>
            <sz val="11"/>
            <color theme="1"/>
            <rFont val="Calibri"/>
            <family val="2"/>
            <scheme val="minor"/>
          </rPr>
          <t>Source: User-editable planning assumption, 2026-10-19; not stated in YAML. Validate with workload sizing.</t>
        </r>
      </text>
    </comment>
    <comment ref="I587" authorId="0" shapeId="0" xr:uid="{00000000-0006-0000-0A00-0000D2060000}">
      <text>
        <r>
          <rPr>
            <sz val="11"/>
            <color theme="1"/>
            <rFont val="Calibri"/>
            <family val="2"/>
            <scheme val="minor"/>
          </rPr>
          <t>Source: User-editable planning assumption, 2026-10-19; not stated in YAML. Validate with workload sizing.</t>
        </r>
      </text>
    </comment>
    <comment ref="G588" authorId="0" shapeId="0" xr:uid="{00000000-0006-0000-0A00-0000D3060000}">
      <text>
        <r>
          <rPr>
            <sz val="11"/>
            <color theme="1"/>
            <rFont val="Calibri"/>
            <family val="2"/>
            <scheme val="minor"/>
          </rPr>
          <t>Source: User-editable planning assumption, 2026-10-19; not stated in YAML. Validate with workload sizing.</t>
        </r>
      </text>
    </comment>
    <comment ref="H588" authorId="0" shapeId="0" xr:uid="{00000000-0006-0000-0A00-0000D4060000}">
      <text>
        <r>
          <rPr>
            <sz val="11"/>
            <color theme="1"/>
            <rFont val="Calibri"/>
            <family val="2"/>
            <scheme val="minor"/>
          </rPr>
          <t>Source: User-editable planning assumption, 2026-10-19; not stated in YAML. Validate with workload sizing.</t>
        </r>
      </text>
    </comment>
    <comment ref="I588" authorId="0" shapeId="0" xr:uid="{00000000-0006-0000-0A00-0000D5060000}">
      <text>
        <r>
          <rPr>
            <sz val="11"/>
            <color theme="1"/>
            <rFont val="Calibri"/>
            <family val="2"/>
            <scheme val="minor"/>
          </rPr>
          <t>Source: User-editable planning assumption, 2026-10-19; not stated in YAML. Validate with workload sizing.</t>
        </r>
      </text>
    </comment>
    <comment ref="G589" authorId="0" shapeId="0" xr:uid="{00000000-0006-0000-0A00-0000D6060000}">
      <text>
        <r>
          <rPr>
            <sz val="11"/>
            <color theme="1"/>
            <rFont val="Calibri"/>
            <family val="2"/>
            <scheme val="minor"/>
          </rPr>
          <t>Source: User-editable planning assumption, 2026-10-19; not stated in YAML. Validate with workload sizing.</t>
        </r>
      </text>
    </comment>
    <comment ref="H589" authorId="0" shapeId="0" xr:uid="{00000000-0006-0000-0A00-0000D7060000}">
      <text>
        <r>
          <rPr>
            <sz val="11"/>
            <color theme="1"/>
            <rFont val="Calibri"/>
            <family val="2"/>
            <scheme val="minor"/>
          </rPr>
          <t>Source: User-editable planning assumption, 2026-10-19; not stated in YAML. Validate with workload sizing.</t>
        </r>
      </text>
    </comment>
    <comment ref="I589" authorId="0" shapeId="0" xr:uid="{00000000-0006-0000-0A00-0000D8060000}">
      <text>
        <r>
          <rPr>
            <sz val="11"/>
            <color theme="1"/>
            <rFont val="Calibri"/>
            <family val="2"/>
            <scheme val="minor"/>
          </rPr>
          <t>Source: User-editable planning assumption, 2026-10-19; not stated in YAML. Validate with workload sizing.</t>
        </r>
      </text>
    </comment>
    <comment ref="G590" authorId="0" shapeId="0" xr:uid="{00000000-0006-0000-0A00-0000D9060000}">
      <text>
        <r>
          <rPr>
            <sz val="11"/>
            <color theme="1"/>
            <rFont val="Calibri"/>
            <family val="2"/>
            <scheme val="minor"/>
          </rPr>
          <t>Source: User-editable planning assumption, 2026-10-19; not stated in YAML. Validate with workload sizing.</t>
        </r>
      </text>
    </comment>
    <comment ref="H590" authorId="0" shapeId="0" xr:uid="{00000000-0006-0000-0A00-0000DA060000}">
      <text>
        <r>
          <rPr>
            <sz val="11"/>
            <color theme="1"/>
            <rFont val="Calibri"/>
            <family val="2"/>
            <scheme val="minor"/>
          </rPr>
          <t>Source: User-editable planning assumption, 2026-10-19; not stated in YAML. Validate with workload sizing.</t>
        </r>
      </text>
    </comment>
    <comment ref="I590" authorId="0" shapeId="0" xr:uid="{00000000-0006-0000-0A00-0000DB060000}">
      <text>
        <r>
          <rPr>
            <sz val="11"/>
            <color theme="1"/>
            <rFont val="Calibri"/>
            <family val="2"/>
            <scheme val="minor"/>
          </rPr>
          <t>Source: User-editable planning assumption, 2026-10-19; not stated in YAML. Validate with workload sizing.</t>
        </r>
      </text>
    </comment>
    <comment ref="G591" authorId="0" shapeId="0" xr:uid="{00000000-0006-0000-0A00-0000DC060000}">
      <text>
        <r>
          <rPr>
            <sz val="11"/>
            <color theme="1"/>
            <rFont val="Calibri"/>
            <family val="2"/>
            <scheme val="minor"/>
          </rPr>
          <t>Source: User-editable planning assumption, 2026-10-19; not stated in YAML. Validate with workload sizing.</t>
        </r>
      </text>
    </comment>
    <comment ref="H591" authorId="0" shapeId="0" xr:uid="{00000000-0006-0000-0A00-0000DD060000}">
      <text>
        <r>
          <rPr>
            <sz val="11"/>
            <color theme="1"/>
            <rFont val="Calibri"/>
            <family val="2"/>
            <scheme val="minor"/>
          </rPr>
          <t>Source: User-editable planning assumption, 2026-10-19; not stated in YAML. Validate with workload sizing.</t>
        </r>
      </text>
    </comment>
    <comment ref="I591" authorId="0" shapeId="0" xr:uid="{00000000-0006-0000-0A00-0000DE060000}">
      <text>
        <r>
          <rPr>
            <sz val="11"/>
            <color theme="1"/>
            <rFont val="Calibri"/>
            <family val="2"/>
            <scheme val="minor"/>
          </rPr>
          <t>Source: User-editable planning assumption, 2026-10-19; not stated in YAML. Validate with workload sizing.</t>
        </r>
      </text>
    </comment>
    <comment ref="G592" authorId="0" shapeId="0" xr:uid="{00000000-0006-0000-0A00-0000DF060000}">
      <text>
        <r>
          <rPr>
            <sz val="11"/>
            <color theme="1"/>
            <rFont val="Calibri"/>
            <family val="2"/>
            <scheme val="minor"/>
          </rPr>
          <t>Source: User-editable planning assumption, 2026-10-19; not stated in YAML. Validate with workload sizing.</t>
        </r>
      </text>
    </comment>
    <comment ref="H592" authorId="0" shapeId="0" xr:uid="{00000000-0006-0000-0A00-0000E0060000}">
      <text>
        <r>
          <rPr>
            <sz val="11"/>
            <color theme="1"/>
            <rFont val="Calibri"/>
            <family val="2"/>
            <scheme val="minor"/>
          </rPr>
          <t>Source: User-editable planning assumption, 2026-10-19; not stated in YAML. Validate with workload sizing.</t>
        </r>
      </text>
    </comment>
    <comment ref="I592" authorId="0" shapeId="0" xr:uid="{00000000-0006-0000-0A00-0000E1060000}">
      <text>
        <r>
          <rPr>
            <sz val="11"/>
            <color theme="1"/>
            <rFont val="Calibri"/>
            <family val="2"/>
            <scheme val="minor"/>
          </rPr>
          <t>Source: User-editable planning assumption, 2026-10-19; not stated in YAML. Validate with workload sizing.</t>
        </r>
      </text>
    </comment>
    <comment ref="G593" authorId="0" shapeId="0" xr:uid="{00000000-0006-0000-0A00-0000E2060000}">
      <text>
        <r>
          <rPr>
            <sz val="11"/>
            <color theme="1"/>
            <rFont val="Calibri"/>
            <family val="2"/>
            <scheme val="minor"/>
          </rPr>
          <t>Source: User-editable planning assumption, 2026-10-19; not stated in YAML. Validate with workload sizing.</t>
        </r>
      </text>
    </comment>
    <comment ref="H593" authorId="0" shapeId="0" xr:uid="{00000000-0006-0000-0A00-0000E3060000}">
      <text>
        <r>
          <rPr>
            <sz val="11"/>
            <color theme="1"/>
            <rFont val="Calibri"/>
            <family val="2"/>
            <scheme val="minor"/>
          </rPr>
          <t>Source: User-editable planning assumption, 2026-10-19; not stated in YAML. Validate with workload sizing.</t>
        </r>
      </text>
    </comment>
    <comment ref="I593" authorId="0" shapeId="0" xr:uid="{00000000-0006-0000-0A00-0000E4060000}">
      <text>
        <r>
          <rPr>
            <sz val="11"/>
            <color theme="1"/>
            <rFont val="Calibri"/>
            <family val="2"/>
            <scheme val="minor"/>
          </rPr>
          <t>Source: User-editable planning assumption, 2026-10-19; not stated in YAML. Validate with workload sizing.</t>
        </r>
      </text>
    </comment>
    <comment ref="G594" authorId="0" shapeId="0" xr:uid="{00000000-0006-0000-0A00-0000E5060000}">
      <text>
        <r>
          <rPr>
            <sz val="11"/>
            <color theme="1"/>
            <rFont val="Calibri"/>
            <family val="2"/>
            <scheme val="minor"/>
          </rPr>
          <t>Source: User-editable planning assumption, 2026-10-19; not stated in YAML. Validate with workload sizing.</t>
        </r>
      </text>
    </comment>
    <comment ref="H594" authorId="0" shapeId="0" xr:uid="{00000000-0006-0000-0A00-0000E6060000}">
      <text>
        <r>
          <rPr>
            <sz val="11"/>
            <color theme="1"/>
            <rFont val="Calibri"/>
            <family val="2"/>
            <scheme val="minor"/>
          </rPr>
          <t>Source: User-editable planning assumption, 2026-10-19; not stated in YAML. Validate with workload sizing.</t>
        </r>
      </text>
    </comment>
    <comment ref="I594" authorId="0" shapeId="0" xr:uid="{00000000-0006-0000-0A00-0000E7060000}">
      <text>
        <r>
          <rPr>
            <sz val="11"/>
            <color theme="1"/>
            <rFont val="Calibri"/>
            <family val="2"/>
            <scheme val="minor"/>
          </rPr>
          <t>Source: User-editable planning assumption, 2026-10-19; not stated in YAML. Validate with workload sizing.</t>
        </r>
      </text>
    </comment>
    <comment ref="G595" authorId="0" shapeId="0" xr:uid="{00000000-0006-0000-0A00-0000E8060000}">
      <text>
        <r>
          <rPr>
            <sz val="11"/>
            <color theme="1"/>
            <rFont val="Calibri"/>
            <family val="2"/>
            <scheme val="minor"/>
          </rPr>
          <t>Source: User-editable planning assumption, 2026-10-19; not stated in YAML. Validate with workload sizing.</t>
        </r>
      </text>
    </comment>
    <comment ref="H595" authorId="0" shapeId="0" xr:uid="{00000000-0006-0000-0A00-0000E9060000}">
      <text>
        <r>
          <rPr>
            <sz val="11"/>
            <color theme="1"/>
            <rFont val="Calibri"/>
            <family val="2"/>
            <scheme val="minor"/>
          </rPr>
          <t>Source: User-editable planning assumption, 2026-10-19; not stated in YAML. Validate with workload sizing.</t>
        </r>
      </text>
    </comment>
    <comment ref="I595" authorId="0" shapeId="0" xr:uid="{00000000-0006-0000-0A00-0000EA060000}">
      <text>
        <r>
          <rPr>
            <sz val="11"/>
            <color theme="1"/>
            <rFont val="Calibri"/>
            <family val="2"/>
            <scheme val="minor"/>
          </rPr>
          <t>Source: User-editable planning assumption, 2026-10-19; not stated in YAML. Validate with workload sizing.</t>
        </r>
      </text>
    </comment>
    <comment ref="G596" authorId="0" shapeId="0" xr:uid="{00000000-0006-0000-0A00-0000EB060000}">
      <text>
        <r>
          <rPr>
            <sz val="11"/>
            <color theme="1"/>
            <rFont val="Calibri"/>
            <family val="2"/>
            <scheme val="minor"/>
          </rPr>
          <t>Source: User-editable planning assumption, 2026-10-19; not stated in YAML. Validate with workload sizing.</t>
        </r>
      </text>
    </comment>
    <comment ref="H596" authorId="0" shapeId="0" xr:uid="{00000000-0006-0000-0A00-0000EC060000}">
      <text>
        <r>
          <rPr>
            <sz val="11"/>
            <color theme="1"/>
            <rFont val="Calibri"/>
            <family val="2"/>
            <scheme val="minor"/>
          </rPr>
          <t>Source: User-editable planning assumption, 2026-10-19; not stated in YAML. Validate with workload sizing.</t>
        </r>
      </text>
    </comment>
    <comment ref="I596" authorId="0" shapeId="0" xr:uid="{00000000-0006-0000-0A00-0000ED060000}">
      <text>
        <r>
          <rPr>
            <sz val="11"/>
            <color theme="1"/>
            <rFont val="Calibri"/>
            <family val="2"/>
            <scheme val="minor"/>
          </rPr>
          <t>Source: User-editable planning assumption, 2026-10-19; not stated in YAML. Validate with workload sizing.</t>
        </r>
      </text>
    </comment>
    <comment ref="G597" authorId="0" shapeId="0" xr:uid="{00000000-0006-0000-0A00-0000EE060000}">
      <text>
        <r>
          <rPr>
            <sz val="11"/>
            <color theme="1"/>
            <rFont val="Calibri"/>
            <family val="2"/>
            <scheme val="minor"/>
          </rPr>
          <t>Source: User-editable planning assumption, 2026-10-19; not stated in YAML. Validate with workload sizing.</t>
        </r>
      </text>
    </comment>
    <comment ref="H597" authorId="0" shapeId="0" xr:uid="{00000000-0006-0000-0A00-0000EF060000}">
      <text>
        <r>
          <rPr>
            <sz val="11"/>
            <color theme="1"/>
            <rFont val="Calibri"/>
            <family val="2"/>
            <scheme val="minor"/>
          </rPr>
          <t>Source: User-editable planning assumption, 2026-10-19; not stated in YAML. Validate with workload sizing.</t>
        </r>
      </text>
    </comment>
    <comment ref="I597" authorId="0" shapeId="0" xr:uid="{00000000-0006-0000-0A00-0000F0060000}">
      <text>
        <r>
          <rPr>
            <sz val="11"/>
            <color theme="1"/>
            <rFont val="Calibri"/>
            <family val="2"/>
            <scheme val="minor"/>
          </rPr>
          <t>Source: User-editable planning assumption, 2026-10-19; not stated in YAML. Validate with workload sizing.</t>
        </r>
      </text>
    </comment>
    <comment ref="G598" authorId="0" shapeId="0" xr:uid="{00000000-0006-0000-0A00-0000F1060000}">
      <text>
        <r>
          <rPr>
            <sz val="11"/>
            <color theme="1"/>
            <rFont val="Calibri"/>
            <family val="2"/>
            <scheme val="minor"/>
          </rPr>
          <t>Source: User-editable planning assumption, 2026-10-19; not stated in YAML. Validate with workload sizing.</t>
        </r>
      </text>
    </comment>
    <comment ref="H598" authorId="0" shapeId="0" xr:uid="{00000000-0006-0000-0A00-0000F2060000}">
      <text>
        <r>
          <rPr>
            <sz val="11"/>
            <color theme="1"/>
            <rFont val="Calibri"/>
            <family val="2"/>
            <scheme val="minor"/>
          </rPr>
          <t>Source: User-editable planning assumption, 2026-10-19; not stated in YAML. Validate with workload sizing.</t>
        </r>
      </text>
    </comment>
    <comment ref="I598" authorId="0" shapeId="0" xr:uid="{00000000-0006-0000-0A00-0000F3060000}">
      <text>
        <r>
          <rPr>
            <sz val="11"/>
            <color theme="1"/>
            <rFont val="Calibri"/>
            <family val="2"/>
            <scheme val="minor"/>
          </rPr>
          <t>Source: User-editable planning assumption, 2026-10-19; not stated in YAML. Validate with workload sizing.</t>
        </r>
      </text>
    </comment>
    <comment ref="G599" authorId="0" shapeId="0" xr:uid="{00000000-0006-0000-0A00-0000F4060000}">
      <text>
        <r>
          <rPr>
            <sz val="11"/>
            <color theme="1"/>
            <rFont val="Calibri"/>
            <family val="2"/>
            <scheme val="minor"/>
          </rPr>
          <t>Source: User-editable planning assumption, 2026-10-19; not stated in YAML. Validate with workload sizing.</t>
        </r>
      </text>
    </comment>
    <comment ref="H599" authorId="0" shapeId="0" xr:uid="{00000000-0006-0000-0A00-0000F5060000}">
      <text>
        <r>
          <rPr>
            <sz val="11"/>
            <color theme="1"/>
            <rFont val="Calibri"/>
            <family val="2"/>
            <scheme val="minor"/>
          </rPr>
          <t>Source: User-editable planning assumption, 2026-10-19; not stated in YAML. Validate with workload sizing.</t>
        </r>
      </text>
    </comment>
    <comment ref="I599" authorId="0" shapeId="0" xr:uid="{00000000-0006-0000-0A00-0000F6060000}">
      <text>
        <r>
          <rPr>
            <sz val="11"/>
            <color theme="1"/>
            <rFont val="Calibri"/>
            <family val="2"/>
            <scheme val="minor"/>
          </rPr>
          <t>Source: User-editable planning assumption, 2026-10-19; not stated in YAML. Validate with workload sizing.</t>
        </r>
      </text>
    </comment>
    <comment ref="G600" authorId="0" shapeId="0" xr:uid="{00000000-0006-0000-0A00-0000F7060000}">
      <text>
        <r>
          <rPr>
            <sz val="11"/>
            <color theme="1"/>
            <rFont val="Calibri"/>
            <family val="2"/>
            <scheme val="minor"/>
          </rPr>
          <t>Source: User-editable planning assumption, 2026-10-19; not stated in YAML. Validate with workload sizing.</t>
        </r>
      </text>
    </comment>
    <comment ref="H600" authorId="0" shapeId="0" xr:uid="{00000000-0006-0000-0A00-0000F8060000}">
      <text>
        <r>
          <rPr>
            <sz val="11"/>
            <color theme="1"/>
            <rFont val="Calibri"/>
            <family val="2"/>
            <scheme val="minor"/>
          </rPr>
          <t>Source: User-editable planning assumption, 2026-10-19; not stated in YAML. Validate with workload sizing.</t>
        </r>
      </text>
    </comment>
    <comment ref="I600" authorId="0" shapeId="0" xr:uid="{00000000-0006-0000-0A00-0000F9060000}">
      <text>
        <r>
          <rPr>
            <sz val="11"/>
            <color theme="1"/>
            <rFont val="Calibri"/>
            <family val="2"/>
            <scheme val="minor"/>
          </rPr>
          <t>Source: User-editable planning assumption, 2026-10-19; not stated in YAML. Validate with workload sizing.</t>
        </r>
      </text>
    </comment>
    <comment ref="G601" authorId="0" shapeId="0" xr:uid="{00000000-0006-0000-0A00-0000FA060000}">
      <text>
        <r>
          <rPr>
            <sz val="11"/>
            <color theme="1"/>
            <rFont val="Calibri"/>
            <family val="2"/>
            <scheme val="minor"/>
          </rPr>
          <t>Source: User-editable planning assumption, 2026-10-19; not stated in YAML. Validate with workload sizing.</t>
        </r>
      </text>
    </comment>
    <comment ref="H601" authorId="0" shapeId="0" xr:uid="{00000000-0006-0000-0A00-0000FB060000}">
      <text>
        <r>
          <rPr>
            <sz val="11"/>
            <color theme="1"/>
            <rFont val="Calibri"/>
            <family val="2"/>
            <scheme val="minor"/>
          </rPr>
          <t>Source: User-editable planning assumption, 2026-10-19; not stated in YAML. Validate with workload sizing.</t>
        </r>
      </text>
    </comment>
    <comment ref="I601" authorId="0" shapeId="0" xr:uid="{00000000-0006-0000-0A00-0000FC060000}">
      <text>
        <r>
          <rPr>
            <sz val="11"/>
            <color theme="1"/>
            <rFont val="Calibri"/>
            <family val="2"/>
            <scheme val="minor"/>
          </rPr>
          <t>Source: User-editable planning assumption, 2026-10-19; not stated in YAML. Validate with workload sizing.</t>
        </r>
      </text>
    </comment>
    <comment ref="G602" authorId="0" shapeId="0" xr:uid="{00000000-0006-0000-0A00-0000FD060000}">
      <text>
        <r>
          <rPr>
            <sz val="11"/>
            <color theme="1"/>
            <rFont val="Calibri"/>
            <family val="2"/>
            <scheme val="minor"/>
          </rPr>
          <t>Source: User-editable planning assumption, 2026-10-19; not stated in YAML. Validate with workload sizing.</t>
        </r>
      </text>
    </comment>
    <comment ref="H602" authorId="0" shapeId="0" xr:uid="{00000000-0006-0000-0A00-0000FE060000}">
      <text>
        <r>
          <rPr>
            <sz val="11"/>
            <color theme="1"/>
            <rFont val="Calibri"/>
            <family val="2"/>
            <scheme val="minor"/>
          </rPr>
          <t>Source: User-editable planning assumption, 2026-10-19; not stated in YAML. Validate with workload sizing.</t>
        </r>
      </text>
    </comment>
    <comment ref="I602" authorId="0" shapeId="0" xr:uid="{00000000-0006-0000-0A00-0000FF060000}">
      <text>
        <r>
          <rPr>
            <sz val="11"/>
            <color theme="1"/>
            <rFont val="Calibri"/>
            <family val="2"/>
            <scheme val="minor"/>
          </rPr>
          <t>Source: User-editable planning assumption, 2026-10-19; not stated in YAML. Validate with workload sizing.</t>
        </r>
      </text>
    </comment>
    <comment ref="G603" authorId="0" shapeId="0" xr:uid="{00000000-0006-0000-0A00-000000070000}">
      <text>
        <r>
          <rPr>
            <sz val="11"/>
            <color theme="1"/>
            <rFont val="Calibri"/>
            <family val="2"/>
            <scheme val="minor"/>
          </rPr>
          <t>Source: User-editable planning assumption, 2026-10-19; not stated in YAML. Validate with workload sizing.</t>
        </r>
      </text>
    </comment>
    <comment ref="H603" authorId="0" shapeId="0" xr:uid="{00000000-0006-0000-0A00-000001070000}">
      <text>
        <r>
          <rPr>
            <sz val="11"/>
            <color theme="1"/>
            <rFont val="Calibri"/>
            <family val="2"/>
            <scheme val="minor"/>
          </rPr>
          <t>Source: User-editable planning assumption, 2026-10-19; not stated in YAML. Validate with workload sizing.</t>
        </r>
      </text>
    </comment>
    <comment ref="I603" authorId="0" shapeId="0" xr:uid="{00000000-0006-0000-0A00-000002070000}">
      <text>
        <r>
          <rPr>
            <sz val="11"/>
            <color theme="1"/>
            <rFont val="Calibri"/>
            <family val="2"/>
            <scheme val="minor"/>
          </rPr>
          <t>Source: User-editable planning assumption, 2026-10-19; not stated in YAML. Validate with workload sizing.</t>
        </r>
      </text>
    </comment>
    <comment ref="G604" authorId="0" shapeId="0" xr:uid="{00000000-0006-0000-0A00-000003070000}">
      <text>
        <r>
          <rPr>
            <sz val="11"/>
            <color theme="1"/>
            <rFont val="Calibri"/>
            <family val="2"/>
            <scheme val="minor"/>
          </rPr>
          <t>Source: User-editable planning assumption, 2026-10-19; not stated in YAML. Validate with workload sizing.</t>
        </r>
      </text>
    </comment>
    <comment ref="H604" authorId="0" shapeId="0" xr:uid="{00000000-0006-0000-0A00-000004070000}">
      <text>
        <r>
          <rPr>
            <sz val="11"/>
            <color theme="1"/>
            <rFont val="Calibri"/>
            <family val="2"/>
            <scheme val="minor"/>
          </rPr>
          <t>Source: User-editable planning assumption, 2026-10-19; not stated in YAML. Validate with workload sizing.</t>
        </r>
      </text>
    </comment>
    <comment ref="I604" authorId="0" shapeId="0" xr:uid="{00000000-0006-0000-0A00-000005070000}">
      <text>
        <r>
          <rPr>
            <sz val="11"/>
            <color theme="1"/>
            <rFont val="Calibri"/>
            <family val="2"/>
            <scheme val="minor"/>
          </rPr>
          <t>Source: User-editable planning assumption, 2026-10-19; not stated in YAML. Validate with workload sizing.</t>
        </r>
      </text>
    </comment>
    <comment ref="G605" authorId="0" shapeId="0" xr:uid="{00000000-0006-0000-0A00-000006070000}">
      <text>
        <r>
          <rPr>
            <sz val="11"/>
            <color theme="1"/>
            <rFont val="Calibri"/>
            <family val="2"/>
            <scheme val="minor"/>
          </rPr>
          <t>Source: User-editable planning assumption, 2026-10-19; not stated in YAML. Validate with workload sizing.</t>
        </r>
      </text>
    </comment>
    <comment ref="H605" authorId="0" shapeId="0" xr:uid="{00000000-0006-0000-0A00-000007070000}">
      <text>
        <r>
          <rPr>
            <sz val="11"/>
            <color theme="1"/>
            <rFont val="Calibri"/>
            <family val="2"/>
            <scheme val="minor"/>
          </rPr>
          <t>Source: User-editable planning assumption, 2026-10-19; not stated in YAML. Validate with workload sizing.</t>
        </r>
      </text>
    </comment>
    <comment ref="I605" authorId="0" shapeId="0" xr:uid="{00000000-0006-0000-0A00-000008070000}">
      <text>
        <r>
          <rPr>
            <sz val="11"/>
            <color theme="1"/>
            <rFont val="Calibri"/>
            <family val="2"/>
            <scheme val="minor"/>
          </rPr>
          <t>Source: User-editable planning assumption, 2026-10-19; not stated in YAML. Validate with workload sizing.</t>
        </r>
      </text>
    </comment>
    <comment ref="G606" authorId="0" shapeId="0" xr:uid="{00000000-0006-0000-0A00-000009070000}">
      <text>
        <r>
          <rPr>
            <sz val="11"/>
            <color theme="1"/>
            <rFont val="Calibri"/>
            <family val="2"/>
            <scheme val="minor"/>
          </rPr>
          <t>Source: User-editable planning assumption, 2026-10-19; not stated in YAML. Validate with workload sizing.</t>
        </r>
      </text>
    </comment>
    <comment ref="H606" authorId="0" shapeId="0" xr:uid="{00000000-0006-0000-0A00-00000A070000}">
      <text>
        <r>
          <rPr>
            <sz val="11"/>
            <color theme="1"/>
            <rFont val="Calibri"/>
            <family val="2"/>
            <scheme val="minor"/>
          </rPr>
          <t>Source: User-editable planning assumption, 2026-10-19; not stated in YAML. Validate with workload sizing.</t>
        </r>
      </text>
    </comment>
    <comment ref="I606" authorId="0" shapeId="0" xr:uid="{00000000-0006-0000-0A00-00000B070000}">
      <text>
        <r>
          <rPr>
            <sz val="11"/>
            <color theme="1"/>
            <rFont val="Calibri"/>
            <family val="2"/>
            <scheme val="minor"/>
          </rPr>
          <t>Source: User-editable planning assumption, 2026-10-19; not stated in YAML. Validate with workload sizing.</t>
        </r>
      </text>
    </comment>
    <comment ref="G607" authorId="0" shapeId="0" xr:uid="{00000000-0006-0000-0A00-00000C070000}">
      <text>
        <r>
          <rPr>
            <sz val="11"/>
            <color theme="1"/>
            <rFont val="Calibri"/>
            <family val="2"/>
            <scheme val="minor"/>
          </rPr>
          <t>Source: User-editable planning assumption, 2026-10-19; not stated in YAML. Validate with workload sizing.</t>
        </r>
      </text>
    </comment>
    <comment ref="H607" authorId="0" shapeId="0" xr:uid="{00000000-0006-0000-0A00-00000D070000}">
      <text>
        <r>
          <rPr>
            <sz val="11"/>
            <color theme="1"/>
            <rFont val="Calibri"/>
            <family val="2"/>
            <scheme val="minor"/>
          </rPr>
          <t>Source: User-editable planning assumption, 2026-10-19; not stated in YAML. Validate with workload sizing.</t>
        </r>
      </text>
    </comment>
    <comment ref="I607" authorId="0" shapeId="0" xr:uid="{00000000-0006-0000-0A00-00000E070000}">
      <text>
        <r>
          <rPr>
            <sz val="11"/>
            <color theme="1"/>
            <rFont val="Calibri"/>
            <family val="2"/>
            <scheme val="minor"/>
          </rPr>
          <t>Source: User-editable planning assumption, 2026-10-19; not stated in YAML. Validate with workload sizing.</t>
        </r>
      </text>
    </comment>
    <comment ref="G608" authorId="0" shapeId="0" xr:uid="{00000000-0006-0000-0A00-00000F070000}">
      <text>
        <r>
          <rPr>
            <sz val="11"/>
            <color theme="1"/>
            <rFont val="Calibri"/>
            <family val="2"/>
            <scheme val="minor"/>
          </rPr>
          <t>Source: User-editable planning assumption, 2026-10-19; not stated in YAML. Validate with workload sizing.</t>
        </r>
      </text>
    </comment>
    <comment ref="H608" authorId="0" shapeId="0" xr:uid="{00000000-0006-0000-0A00-000010070000}">
      <text>
        <r>
          <rPr>
            <sz val="11"/>
            <color theme="1"/>
            <rFont val="Calibri"/>
            <family val="2"/>
            <scheme val="minor"/>
          </rPr>
          <t>Source: User-editable planning assumption, 2026-10-19; not stated in YAML. Validate with workload sizing.</t>
        </r>
      </text>
    </comment>
    <comment ref="I608" authorId="0" shapeId="0" xr:uid="{00000000-0006-0000-0A00-000011070000}">
      <text>
        <r>
          <rPr>
            <sz val="11"/>
            <color theme="1"/>
            <rFont val="Calibri"/>
            <family val="2"/>
            <scheme val="minor"/>
          </rPr>
          <t>Source: User-editable planning assumption, 2026-10-19; not stated in YAML. Validate with workload sizing.</t>
        </r>
      </text>
    </comment>
    <comment ref="G609" authorId="0" shapeId="0" xr:uid="{00000000-0006-0000-0A00-000012070000}">
      <text>
        <r>
          <rPr>
            <sz val="11"/>
            <color theme="1"/>
            <rFont val="Calibri"/>
            <family val="2"/>
            <scheme val="minor"/>
          </rPr>
          <t>Source: User-editable planning assumption, 2026-10-19; not stated in YAML. Validate with workload sizing.</t>
        </r>
      </text>
    </comment>
    <comment ref="H609" authorId="0" shapeId="0" xr:uid="{00000000-0006-0000-0A00-000013070000}">
      <text>
        <r>
          <rPr>
            <sz val="11"/>
            <color theme="1"/>
            <rFont val="Calibri"/>
            <family val="2"/>
            <scheme val="minor"/>
          </rPr>
          <t>Source: User-editable planning assumption, 2026-10-19; not stated in YAML. Validate with workload sizing.</t>
        </r>
      </text>
    </comment>
    <comment ref="I609" authorId="0" shapeId="0" xr:uid="{00000000-0006-0000-0A00-000014070000}">
      <text>
        <r>
          <rPr>
            <sz val="11"/>
            <color theme="1"/>
            <rFont val="Calibri"/>
            <family val="2"/>
            <scheme val="minor"/>
          </rPr>
          <t>Source: User-editable planning assumption, 2026-10-19; not stated in YAML. Validate with workload sizing.</t>
        </r>
      </text>
    </comment>
    <comment ref="G610" authorId="0" shapeId="0" xr:uid="{00000000-0006-0000-0A00-000015070000}">
      <text>
        <r>
          <rPr>
            <sz val="11"/>
            <color theme="1"/>
            <rFont val="Calibri"/>
            <family val="2"/>
            <scheme val="minor"/>
          </rPr>
          <t>Source: User-editable planning assumption, 2026-10-19; not stated in YAML. Validate with workload sizing.</t>
        </r>
      </text>
    </comment>
    <comment ref="H610" authorId="0" shapeId="0" xr:uid="{00000000-0006-0000-0A00-000016070000}">
      <text>
        <r>
          <rPr>
            <sz val="11"/>
            <color theme="1"/>
            <rFont val="Calibri"/>
            <family val="2"/>
            <scheme val="minor"/>
          </rPr>
          <t>Source: User-editable planning assumption, 2026-10-19; not stated in YAML. Validate with workload sizing.</t>
        </r>
      </text>
    </comment>
    <comment ref="I610" authorId="0" shapeId="0" xr:uid="{00000000-0006-0000-0A00-000017070000}">
      <text>
        <r>
          <rPr>
            <sz val="11"/>
            <color theme="1"/>
            <rFont val="Calibri"/>
            <family val="2"/>
            <scheme val="minor"/>
          </rPr>
          <t>Source: User-editable planning assumption, 2026-10-19; not stated in YAML. Validate with workload sizing.</t>
        </r>
      </text>
    </comment>
    <comment ref="G611" authorId="0" shapeId="0" xr:uid="{00000000-0006-0000-0A00-000018070000}">
      <text>
        <r>
          <rPr>
            <sz val="11"/>
            <color theme="1"/>
            <rFont val="Calibri"/>
            <family val="2"/>
            <scheme val="minor"/>
          </rPr>
          <t>Source: User-editable planning assumption, 2026-10-19; not stated in YAML. Validate with workload sizing.</t>
        </r>
      </text>
    </comment>
    <comment ref="H611" authorId="0" shapeId="0" xr:uid="{00000000-0006-0000-0A00-000019070000}">
      <text>
        <r>
          <rPr>
            <sz val="11"/>
            <color theme="1"/>
            <rFont val="Calibri"/>
            <family val="2"/>
            <scheme val="minor"/>
          </rPr>
          <t>Source: User-editable planning assumption, 2026-10-19; not stated in YAML. Validate with workload sizing.</t>
        </r>
      </text>
    </comment>
    <comment ref="I611" authorId="0" shapeId="0" xr:uid="{00000000-0006-0000-0A00-00001A070000}">
      <text>
        <r>
          <rPr>
            <sz val="11"/>
            <color theme="1"/>
            <rFont val="Calibri"/>
            <family val="2"/>
            <scheme val="minor"/>
          </rPr>
          <t>Source: User-editable planning assumption, 2026-10-19; not stated in YAML. Validate with workload sizing.</t>
        </r>
      </text>
    </comment>
    <comment ref="G612" authorId="0" shapeId="0" xr:uid="{00000000-0006-0000-0A00-00001B070000}">
      <text>
        <r>
          <rPr>
            <sz val="11"/>
            <color theme="1"/>
            <rFont val="Calibri"/>
            <family val="2"/>
            <scheme val="minor"/>
          </rPr>
          <t>Source: User-editable planning assumption, 2026-10-19; not stated in YAML. Validate with workload sizing.</t>
        </r>
      </text>
    </comment>
    <comment ref="H612" authorId="0" shapeId="0" xr:uid="{00000000-0006-0000-0A00-00001C070000}">
      <text>
        <r>
          <rPr>
            <sz val="11"/>
            <color theme="1"/>
            <rFont val="Calibri"/>
            <family val="2"/>
            <scheme val="minor"/>
          </rPr>
          <t>Source: User-editable planning assumption, 2026-10-19; not stated in YAML. Validate with workload sizing.</t>
        </r>
      </text>
    </comment>
    <comment ref="I612" authorId="0" shapeId="0" xr:uid="{00000000-0006-0000-0A00-00001D070000}">
      <text>
        <r>
          <rPr>
            <sz val="11"/>
            <color theme="1"/>
            <rFont val="Calibri"/>
            <family val="2"/>
            <scheme val="minor"/>
          </rPr>
          <t>Source: User-editable planning assumption, 2026-10-19; not stated in YAML. Validate with workload sizing.</t>
        </r>
      </text>
    </comment>
    <comment ref="G613" authorId="0" shapeId="0" xr:uid="{00000000-0006-0000-0A00-00001E070000}">
      <text>
        <r>
          <rPr>
            <sz val="11"/>
            <color theme="1"/>
            <rFont val="Calibri"/>
            <family val="2"/>
            <scheme val="minor"/>
          </rPr>
          <t>Source: User-editable planning assumption, 2026-10-19; not stated in YAML. Validate with workload sizing.</t>
        </r>
      </text>
    </comment>
    <comment ref="H613" authorId="0" shapeId="0" xr:uid="{00000000-0006-0000-0A00-00001F070000}">
      <text>
        <r>
          <rPr>
            <sz val="11"/>
            <color theme="1"/>
            <rFont val="Calibri"/>
            <family val="2"/>
            <scheme val="minor"/>
          </rPr>
          <t>Source: User-editable planning assumption, 2026-10-19; not stated in YAML. Validate with workload sizing.</t>
        </r>
      </text>
    </comment>
    <comment ref="I613" authorId="0" shapeId="0" xr:uid="{00000000-0006-0000-0A00-000020070000}">
      <text>
        <r>
          <rPr>
            <sz val="11"/>
            <color theme="1"/>
            <rFont val="Calibri"/>
            <family val="2"/>
            <scheme val="minor"/>
          </rPr>
          <t>Source: User-editable planning assumption, 2026-10-19; not stated in YAML. Validate with workload sizing.</t>
        </r>
      </text>
    </comment>
    <comment ref="G614" authorId="0" shapeId="0" xr:uid="{00000000-0006-0000-0A00-000021070000}">
      <text>
        <r>
          <rPr>
            <sz val="11"/>
            <color theme="1"/>
            <rFont val="Calibri"/>
            <family val="2"/>
            <scheme val="minor"/>
          </rPr>
          <t>Source: User-editable planning assumption, 2026-10-19; not stated in YAML. Validate with workload sizing.</t>
        </r>
      </text>
    </comment>
    <comment ref="H614" authorId="0" shapeId="0" xr:uid="{00000000-0006-0000-0A00-000022070000}">
      <text>
        <r>
          <rPr>
            <sz val="11"/>
            <color theme="1"/>
            <rFont val="Calibri"/>
            <family val="2"/>
            <scheme val="minor"/>
          </rPr>
          <t>Source: User-editable planning assumption, 2026-10-19; not stated in YAML. Validate with workload sizing.</t>
        </r>
      </text>
    </comment>
    <comment ref="I614" authorId="0" shapeId="0" xr:uid="{00000000-0006-0000-0A00-000023070000}">
      <text>
        <r>
          <rPr>
            <sz val="11"/>
            <color theme="1"/>
            <rFont val="Calibri"/>
            <family val="2"/>
            <scheme val="minor"/>
          </rPr>
          <t>Source: User-editable planning assumption, 2026-10-19; not stated in YAML. Validate with workload sizing.</t>
        </r>
      </text>
    </comment>
    <comment ref="G615" authorId="0" shapeId="0" xr:uid="{00000000-0006-0000-0A00-000024070000}">
      <text>
        <r>
          <rPr>
            <sz val="11"/>
            <color theme="1"/>
            <rFont val="Calibri"/>
            <family val="2"/>
            <scheme val="minor"/>
          </rPr>
          <t>Source: User-editable planning assumption, 2026-10-19; not stated in YAML. Validate with workload sizing.</t>
        </r>
      </text>
    </comment>
    <comment ref="H615" authorId="0" shapeId="0" xr:uid="{00000000-0006-0000-0A00-000025070000}">
      <text>
        <r>
          <rPr>
            <sz val="11"/>
            <color theme="1"/>
            <rFont val="Calibri"/>
            <family val="2"/>
            <scheme val="minor"/>
          </rPr>
          <t>Source: User-editable planning assumption, 2026-10-19; not stated in YAML. Validate with workload sizing.</t>
        </r>
      </text>
    </comment>
    <comment ref="I615" authorId="0" shapeId="0" xr:uid="{00000000-0006-0000-0A00-000026070000}">
      <text>
        <r>
          <rPr>
            <sz val="11"/>
            <color theme="1"/>
            <rFont val="Calibri"/>
            <family val="2"/>
            <scheme val="minor"/>
          </rPr>
          <t>Source: User-editable planning assumption, 2026-10-19; not stated in YAML. Validate with workload sizing.</t>
        </r>
      </text>
    </comment>
    <comment ref="G616" authorId="0" shapeId="0" xr:uid="{00000000-0006-0000-0A00-000027070000}">
      <text>
        <r>
          <rPr>
            <sz val="11"/>
            <color theme="1"/>
            <rFont val="Calibri"/>
            <family val="2"/>
            <scheme val="minor"/>
          </rPr>
          <t>Source: User-editable planning assumption, 2026-10-19; not stated in YAML. Validate with workload sizing.</t>
        </r>
      </text>
    </comment>
    <comment ref="H616" authorId="0" shapeId="0" xr:uid="{00000000-0006-0000-0A00-000028070000}">
      <text>
        <r>
          <rPr>
            <sz val="11"/>
            <color theme="1"/>
            <rFont val="Calibri"/>
            <family val="2"/>
            <scheme val="minor"/>
          </rPr>
          <t>Source: User-editable planning assumption, 2026-10-19; not stated in YAML. Validate with workload sizing.</t>
        </r>
      </text>
    </comment>
    <comment ref="I616" authorId="0" shapeId="0" xr:uid="{00000000-0006-0000-0A00-000029070000}">
      <text>
        <r>
          <rPr>
            <sz val="11"/>
            <color theme="1"/>
            <rFont val="Calibri"/>
            <family val="2"/>
            <scheme val="minor"/>
          </rPr>
          <t>Source: User-editable planning assumption, 2026-10-19; not stated in YAML. Validate with workload sizing.</t>
        </r>
      </text>
    </comment>
    <comment ref="G617" authorId="0" shapeId="0" xr:uid="{00000000-0006-0000-0A00-00002A070000}">
      <text>
        <r>
          <rPr>
            <sz val="11"/>
            <color theme="1"/>
            <rFont val="Calibri"/>
            <family val="2"/>
            <scheme val="minor"/>
          </rPr>
          <t>Source: User-editable planning assumption, 2026-10-19; not stated in YAML. Validate with workload sizing.</t>
        </r>
      </text>
    </comment>
    <comment ref="H617" authorId="0" shapeId="0" xr:uid="{00000000-0006-0000-0A00-00002B070000}">
      <text>
        <r>
          <rPr>
            <sz val="11"/>
            <color theme="1"/>
            <rFont val="Calibri"/>
            <family val="2"/>
            <scheme val="minor"/>
          </rPr>
          <t>Source: User-editable planning assumption, 2026-10-19; not stated in YAML. Validate with workload sizing.</t>
        </r>
      </text>
    </comment>
    <comment ref="I617" authorId="0" shapeId="0" xr:uid="{00000000-0006-0000-0A00-00002C070000}">
      <text>
        <r>
          <rPr>
            <sz val="11"/>
            <color theme="1"/>
            <rFont val="Calibri"/>
            <family val="2"/>
            <scheme val="minor"/>
          </rPr>
          <t>Source: User-editable planning assumption, 2026-10-19; not stated in YAML. Validate with workload sizing.</t>
        </r>
      </text>
    </comment>
    <comment ref="G618" authorId="0" shapeId="0" xr:uid="{00000000-0006-0000-0A00-00002D070000}">
      <text>
        <r>
          <rPr>
            <sz val="11"/>
            <color theme="1"/>
            <rFont val="Calibri"/>
            <family val="2"/>
            <scheme val="minor"/>
          </rPr>
          <t>Source: User-editable planning assumption, 2026-10-19; not stated in YAML. Validate with workload sizing.</t>
        </r>
      </text>
    </comment>
    <comment ref="H618" authorId="0" shapeId="0" xr:uid="{00000000-0006-0000-0A00-00002E070000}">
      <text>
        <r>
          <rPr>
            <sz val="11"/>
            <color theme="1"/>
            <rFont val="Calibri"/>
            <family val="2"/>
            <scheme val="minor"/>
          </rPr>
          <t>Source: User-editable planning assumption, 2026-10-19; not stated in YAML. Validate with workload sizing.</t>
        </r>
      </text>
    </comment>
    <comment ref="I618" authorId="0" shapeId="0" xr:uid="{00000000-0006-0000-0A00-00002F070000}">
      <text>
        <r>
          <rPr>
            <sz val="11"/>
            <color theme="1"/>
            <rFont val="Calibri"/>
            <family val="2"/>
            <scheme val="minor"/>
          </rPr>
          <t>Source: User-editable planning assumption, 2026-10-19; not stated in YAML. Validate with workload sizing.</t>
        </r>
      </text>
    </comment>
    <comment ref="G619" authorId="0" shapeId="0" xr:uid="{00000000-0006-0000-0A00-000030070000}">
      <text>
        <r>
          <rPr>
            <sz val="11"/>
            <color theme="1"/>
            <rFont val="Calibri"/>
            <family val="2"/>
            <scheme val="minor"/>
          </rPr>
          <t>Source: User-editable planning assumption, 2026-10-19; not stated in YAML. Validate with workload sizing.</t>
        </r>
      </text>
    </comment>
    <comment ref="H619" authorId="0" shapeId="0" xr:uid="{00000000-0006-0000-0A00-000031070000}">
      <text>
        <r>
          <rPr>
            <sz val="11"/>
            <color theme="1"/>
            <rFont val="Calibri"/>
            <family val="2"/>
            <scheme val="minor"/>
          </rPr>
          <t>Source: User-editable planning assumption, 2026-10-19; not stated in YAML. Validate with workload sizing.</t>
        </r>
      </text>
    </comment>
    <comment ref="I619" authorId="0" shapeId="0" xr:uid="{00000000-0006-0000-0A00-000032070000}">
      <text>
        <r>
          <rPr>
            <sz val="11"/>
            <color theme="1"/>
            <rFont val="Calibri"/>
            <family val="2"/>
            <scheme val="minor"/>
          </rPr>
          <t>Source: User-editable planning assumption, 2026-10-19; not stated in YAML. Validate with workload sizing.</t>
        </r>
      </text>
    </comment>
    <comment ref="G620" authorId="0" shapeId="0" xr:uid="{00000000-0006-0000-0A00-000033070000}">
      <text>
        <r>
          <rPr>
            <sz val="11"/>
            <color theme="1"/>
            <rFont val="Calibri"/>
            <family val="2"/>
            <scheme val="minor"/>
          </rPr>
          <t>Source: User-editable planning assumption, 2026-10-19; not stated in YAML. Validate with workload sizing.</t>
        </r>
      </text>
    </comment>
    <comment ref="H620" authorId="0" shapeId="0" xr:uid="{00000000-0006-0000-0A00-000034070000}">
      <text>
        <r>
          <rPr>
            <sz val="11"/>
            <color theme="1"/>
            <rFont val="Calibri"/>
            <family val="2"/>
            <scheme val="minor"/>
          </rPr>
          <t>Source: User-editable planning assumption, 2026-10-19; not stated in YAML. Validate with workload sizing.</t>
        </r>
      </text>
    </comment>
    <comment ref="I620" authorId="0" shapeId="0" xr:uid="{00000000-0006-0000-0A00-000035070000}">
      <text>
        <r>
          <rPr>
            <sz val="11"/>
            <color theme="1"/>
            <rFont val="Calibri"/>
            <family val="2"/>
            <scheme val="minor"/>
          </rPr>
          <t>Source: User-editable planning assumption, 2026-10-19; not stated in YAML. Validate with workload sizing.</t>
        </r>
      </text>
    </comment>
    <comment ref="G621" authorId="0" shapeId="0" xr:uid="{00000000-0006-0000-0A00-000036070000}">
      <text>
        <r>
          <rPr>
            <sz val="11"/>
            <color theme="1"/>
            <rFont val="Calibri"/>
            <family val="2"/>
            <scheme val="minor"/>
          </rPr>
          <t>Source: User-editable planning assumption, 2026-10-19; not stated in YAML. Validate with workload sizing.</t>
        </r>
      </text>
    </comment>
    <comment ref="H621" authorId="0" shapeId="0" xr:uid="{00000000-0006-0000-0A00-000037070000}">
      <text>
        <r>
          <rPr>
            <sz val="11"/>
            <color theme="1"/>
            <rFont val="Calibri"/>
            <family val="2"/>
            <scheme val="minor"/>
          </rPr>
          <t>Source: User-editable planning assumption, 2026-10-19; not stated in YAML. Validate with workload sizing.</t>
        </r>
      </text>
    </comment>
    <comment ref="I621" authorId="0" shapeId="0" xr:uid="{00000000-0006-0000-0A00-000038070000}">
      <text>
        <r>
          <rPr>
            <sz val="11"/>
            <color theme="1"/>
            <rFont val="Calibri"/>
            <family val="2"/>
            <scheme val="minor"/>
          </rPr>
          <t>Source: User-editable planning assumption, 2026-10-19; not stated in YAML. Validate with workload sizing.</t>
        </r>
      </text>
    </comment>
    <comment ref="G622" authorId="0" shapeId="0" xr:uid="{00000000-0006-0000-0A00-000039070000}">
      <text>
        <r>
          <rPr>
            <sz val="11"/>
            <color theme="1"/>
            <rFont val="Calibri"/>
            <family val="2"/>
            <scheme val="minor"/>
          </rPr>
          <t>Source: User-editable planning assumption, 2026-10-19; not stated in YAML. Validate with workload sizing.</t>
        </r>
      </text>
    </comment>
    <comment ref="H622" authorId="0" shapeId="0" xr:uid="{00000000-0006-0000-0A00-00003A070000}">
      <text>
        <r>
          <rPr>
            <sz val="11"/>
            <color theme="1"/>
            <rFont val="Calibri"/>
            <family val="2"/>
            <scheme val="minor"/>
          </rPr>
          <t>Source: User-editable planning assumption, 2026-10-19; not stated in YAML. Validate with workload sizing.</t>
        </r>
      </text>
    </comment>
    <comment ref="I622" authorId="0" shapeId="0" xr:uid="{00000000-0006-0000-0A00-00003B070000}">
      <text>
        <r>
          <rPr>
            <sz val="11"/>
            <color theme="1"/>
            <rFont val="Calibri"/>
            <family val="2"/>
            <scheme val="minor"/>
          </rPr>
          <t>Source: User-editable planning assumption, 2026-10-19; not stated in YAML. Validate with workload sizing.</t>
        </r>
      </text>
    </comment>
    <comment ref="G623" authorId="0" shapeId="0" xr:uid="{00000000-0006-0000-0A00-00003C070000}">
      <text>
        <r>
          <rPr>
            <sz val="11"/>
            <color theme="1"/>
            <rFont val="Calibri"/>
            <family val="2"/>
            <scheme val="minor"/>
          </rPr>
          <t>Source: User-editable planning assumption, 2026-10-19; not stated in YAML. Validate with workload sizing.</t>
        </r>
      </text>
    </comment>
    <comment ref="H623" authorId="0" shapeId="0" xr:uid="{00000000-0006-0000-0A00-00003D070000}">
      <text>
        <r>
          <rPr>
            <sz val="11"/>
            <color theme="1"/>
            <rFont val="Calibri"/>
            <family val="2"/>
            <scheme val="minor"/>
          </rPr>
          <t>Source: User-editable planning assumption, 2026-10-19; not stated in YAML. Validate with workload sizing.</t>
        </r>
      </text>
    </comment>
    <comment ref="I623" authorId="0" shapeId="0" xr:uid="{00000000-0006-0000-0A00-00003E070000}">
      <text>
        <r>
          <rPr>
            <sz val="11"/>
            <color theme="1"/>
            <rFont val="Calibri"/>
            <family val="2"/>
            <scheme val="minor"/>
          </rPr>
          <t>Source: User-editable planning assumption, 2026-10-19; not stated in YAML. Validate with workload sizing.</t>
        </r>
      </text>
    </comment>
    <comment ref="G624" authorId="0" shapeId="0" xr:uid="{00000000-0006-0000-0A00-00003F070000}">
      <text>
        <r>
          <rPr>
            <sz val="11"/>
            <color theme="1"/>
            <rFont val="Calibri"/>
            <family val="2"/>
            <scheme val="minor"/>
          </rPr>
          <t>Source: User-editable planning assumption, 2026-10-19; not stated in YAML. Validate with workload sizing.</t>
        </r>
      </text>
    </comment>
    <comment ref="H624" authorId="0" shapeId="0" xr:uid="{00000000-0006-0000-0A00-000040070000}">
      <text>
        <r>
          <rPr>
            <sz val="11"/>
            <color theme="1"/>
            <rFont val="Calibri"/>
            <family val="2"/>
            <scheme val="minor"/>
          </rPr>
          <t>Source: User-editable planning assumption, 2026-10-19; not stated in YAML. Validate with workload sizing.</t>
        </r>
      </text>
    </comment>
    <comment ref="I624" authorId="0" shapeId="0" xr:uid="{00000000-0006-0000-0A00-000041070000}">
      <text>
        <r>
          <rPr>
            <sz val="11"/>
            <color theme="1"/>
            <rFont val="Calibri"/>
            <family val="2"/>
            <scheme val="minor"/>
          </rPr>
          <t>Source: User-editable planning assumption, 2026-10-19; not stated in YAML. Validate with workload sizing.</t>
        </r>
      </text>
    </comment>
    <comment ref="G625" authorId="0" shapeId="0" xr:uid="{00000000-0006-0000-0A00-000042070000}">
      <text>
        <r>
          <rPr>
            <sz val="11"/>
            <color theme="1"/>
            <rFont val="Calibri"/>
            <family val="2"/>
            <scheme val="minor"/>
          </rPr>
          <t>Source: User-editable planning assumption, 2026-10-19; not stated in YAML. Validate with workload sizing.</t>
        </r>
      </text>
    </comment>
    <comment ref="H625" authorId="0" shapeId="0" xr:uid="{00000000-0006-0000-0A00-000043070000}">
      <text>
        <r>
          <rPr>
            <sz val="11"/>
            <color theme="1"/>
            <rFont val="Calibri"/>
            <family val="2"/>
            <scheme val="minor"/>
          </rPr>
          <t>Source: User-editable planning assumption, 2026-10-19; not stated in YAML. Validate with workload sizing.</t>
        </r>
      </text>
    </comment>
    <comment ref="I625" authorId="0" shapeId="0" xr:uid="{00000000-0006-0000-0A00-000044070000}">
      <text>
        <r>
          <rPr>
            <sz val="11"/>
            <color theme="1"/>
            <rFont val="Calibri"/>
            <family val="2"/>
            <scheme val="minor"/>
          </rPr>
          <t>Source: User-editable planning assumption, 2026-10-19; not stated in YAML. Validate with workload sizing.</t>
        </r>
      </text>
    </comment>
    <comment ref="G626" authorId="0" shapeId="0" xr:uid="{00000000-0006-0000-0A00-000045070000}">
      <text>
        <r>
          <rPr>
            <sz val="11"/>
            <color theme="1"/>
            <rFont val="Calibri"/>
            <family val="2"/>
            <scheme val="minor"/>
          </rPr>
          <t>Source: User-editable planning assumption, 2026-10-19; not stated in YAML. Validate with workload sizing.</t>
        </r>
      </text>
    </comment>
    <comment ref="H626" authorId="0" shapeId="0" xr:uid="{00000000-0006-0000-0A00-000046070000}">
      <text>
        <r>
          <rPr>
            <sz val="11"/>
            <color theme="1"/>
            <rFont val="Calibri"/>
            <family val="2"/>
            <scheme val="minor"/>
          </rPr>
          <t>Source: User-editable planning assumption, 2026-10-19; not stated in YAML. Validate with workload sizing.</t>
        </r>
      </text>
    </comment>
    <comment ref="I626" authorId="0" shapeId="0" xr:uid="{00000000-0006-0000-0A00-000047070000}">
      <text>
        <r>
          <rPr>
            <sz val="11"/>
            <color theme="1"/>
            <rFont val="Calibri"/>
            <family val="2"/>
            <scheme val="minor"/>
          </rPr>
          <t>Source: User-editable planning assumption, 2026-10-19; not stated in YAML. Validate with workload sizing.</t>
        </r>
      </text>
    </comment>
    <comment ref="G627" authorId="0" shapeId="0" xr:uid="{00000000-0006-0000-0A00-000048070000}">
      <text>
        <r>
          <rPr>
            <sz val="11"/>
            <color theme="1"/>
            <rFont val="Calibri"/>
            <family val="2"/>
            <scheme val="minor"/>
          </rPr>
          <t>Source: User-editable planning assumption, 2026-10-19; not stated in YAML. Validate with workload sizing.</t>
        </r>
      </text>
    </comment>
    <comment ref="H627" authorId="0" shapeId="0" xr:uid="{00000000-0006-0000-0A00-000049070000}">
      <text>
        <r>
          <rPr>
            <sz val="11"/>
            <color theme="1"/>
            <rFont val="Calibri"/>
            <family val="2"/>
            <scheme val="minor"/>
          </rPr>
          <t>Source: User-editable planning assumption, 2026-10-19; not stated in YAML. Validate with workload sizing.</t>
        </r>
      </text>
    </comment>
    <comment ref="I627" authorId="0" shapeId="0" xr:uid="{00000000-0006-0000-0A00-00004A070000}">
      <text>
        <r>
          <rPr>
            <sz val="11"/>
            <color theme="1"/>
            <rFont val="Calibri"/>
            <family val="2"/>
            <scheme val="minor"/>
          </rPr>
          <t>Source: User-editable planning assumption, 2026-10-19; not stated in YAML. Validate with workload sizing.</t>
        </r>
      </text>
    </comment>
    <comment ref="G628" authorId="0" shapeId="0" xr:uid="{00000000-0006-0000-0A00-00004B070000}">
      <text>
        <r>
          <rPr>
            <sz val="11"/>
            <color theme="1"/>
            <rFont val="Calibri"/>
            <family val="2"/>
            <scheme val="minor"/>
          </rPr>
          <t>Source: User-editable planning assumption, 2026-10-19; not stated in YAML. Validate with workload sizing.</t>
        </r>
      </text>
    </comment>
    <comment ref="H628" authorId="0" shapeId="0" xr:uid="{00000000-0006-0000-0A00-00004C070000}">
      <text>
        <r>
          <rPr>
            <sz val="11"/>
            <color theme="1"/>
            <rFont val="Calibri"/>
            <family val="2"/>
            <scheme val="minor"/>
          </rPr>
          <t>Source: User-editable planning assumption, 2026-10-19; not stated in YAML. Validate with workload sizing.</t>
        </r>
      </text>
    </comment>
    <comment ref="I628" authorId="0" shapeId="0" xr:uid="{00000000-0006-0000-0A00-00004D070000}">
      <text>
        <r>
          <rPr>
            <sz val="11"/>
            <color theme="1"/>
            <rFont val="Calibri"/>
            <family val="2"/>
            <scheme val="minor"/>
          </rPr>
          <t>Source: User-editable planning assumption, 2026-10-19; not stated in YAML. Validate with workload sizing.</t>
        </r>
      </text>
    </comment>
    <comment ref="G629" authorId="0" shapeId="0" xr:uid="{00000000-0006-0000-0A00-00004E070000}">
      <text>
        <r>
          <rPr>
            <sz val="11"/>
            <color theme="1"/>
            <rFont val="Calibri"/>
            <family val="2"/>
            <scheme val="minor"/>
          </rPr>
          <t>Source: User-editable planning assumption, 2026-10-19; not stated in YAML. Validate with workload sizing.</t>
        </r>
      </text>
    </comment>
    <comment ref="H629" authorId="0" shapeId="0" xr:uid="{00000000-0006-0000-0A00-00004F070000}">
      <text>
        <r>
          <rPr>
            <sz val="11"/>
            <color theme="1"/>
            <rFont val="Calibri"/>
            <family val="2"/>
            <scheme val="minor"/>
          </rPr>
          <t>Source: User-editable planning assumption, 2026-10-19; not stated in YAML. Validate with workload sizing.</t>
        </r>
      </text>
    </comment>
    <comment ref="I629" authorId="0" shapeId="0" xr:uid="{00000000-0006-0000-0A00-000050070000}">
      <text>
        <r>
          <rPr>
            <sz val="11"/>
            <color theme="1"/>
            <rFont val="Calibri"/>
            <family val="2"/>
            <scheme val="minor"/>
          </rPr>
          <t>Source: User-editable planning assumption, 2026-10-19; not stated in YAML. Validate with workload sizing.</t>
        </r>
      </text>
    </comment>
    <comment ref="G630" authorId="0" shapeId="0" xr:uid="{00000000-0006-0000-0A00-000051070000}">
      <text>
        <r>
          <rPr>
            <sz val="11"/>
            <color theme="1"/>
            <rFont val="Calibri"/>
            <family val="2"/>
            <scheme val="minor"/>
          </rPr>
          <t>Source: User-editable planning assumption, 2026-10-19; not stated in YAML. Validate with workload sizing.</t>
        </r>
      </text>
    </comment>
    <comment ref="H630" authorId="0" shapeId="0" xr:uid="{00000000-0006-0000-0A00-000052070000}">
      <text>
        <r>
          <rPr>
            <sz val="11"/>
            <color theme="1"/>
            <rFont val="Calibri"/>
            <family val="2"/>
            <scheme val="minor"/>
          </rPr>
          <t>Source: User-editable planning assumption, 2026-10-19; not stated in YAML. Validate with workload sizing.</t>
        </r>
      </text>
    </comment>
    <comment ref="I630" authorId="0" shapeId="0" xr:uid="{00000000-0006-0000-0A00-000053070000}">
      <text>
        <r>
          <rPr>
            <sz val="11"/>
            <color theme="1"/>
            <rFont val="Calibri"/>
            <family val="2"/>
            <scheme val="minor"/>
          </rPr>
          <t>Source: User-editable planning assumption, 2026-10-19; not stated in YAML. Validate with workload sizing.</t>
        </r>
      </text>
    </comment>
    <comment ref="G631" authorId="0" shapeId="0" xr:uid="{00000000-0006-0000-0A00-000054070000}">
      <text>
        <r>
          <rPr>
            <sz val="11"/>
            <color theme="1"/>
            <rFont val="Calibri"/>
            <family val="2"/>
            <scheme val="minor"/>
          </rPr>
          <t>Source: User-editable planning assumption, 2026-10-19; not stated in YAML. Validate with workload sizing.</t>
        </r>
      </text>
    </comment>
    <comment ref="H631" authorId="0" shapeId="0" xr:uid="{00000000-0006-0000-0A00-000055070000}">
      <text>
        <r>
          <rPr>
            <sz val="11"/>
            <color theme="1"/>
            <rFont val="Calibri"/>
            <family val="2"/>
            <scheme val="minor"/>
          </rPr>
          <t>Source: User-editable planning assumption, 2026-10-19; not stated in YAML. Validate with workload sizing.</t>
        </r>
      </text>
    </comment>
    <comment ref="I631" authorId="0" shapeId="0" xr:uid="{00000000-0006-0000-0A00-000056070000}">
      <text>
        <r>
          <rPr>
            <sz val="11"/>
            <color theme="1"/>
            <rFont val="Calibri"/>
            <family val="2"/>
            <scheme val="minor"/>
          </rPr>
          <t>Source: User-editable planning assumption, 2026-10-19; not stated in YAML. Validate with workload sizing.</t>
        </r>
      </text>
    </comment>
    <comment ref="G632" authorId="0" shapeId="0" xr:uid="{00000000-0006-0000-0A00-000057070000}">
      <text>
        <r>
          <rPr>
            <sz val="11"/>
            <color theme="1"/>
            <rFont val="Calibri"/>
            <family val="2"/>
            <scheme val="minor"/>
          </rPr>
          <t>Source: User-editable planning assumption, 2026-10-19; not stated in YAML. Validate with workload sizing.</t>
        </r>
      </text>
    </comment>
    <comment ref="H632" authorId="0" shapeId="0" xr:uid="{00000000-0006-0000-0A00-000058070000}">
      <text>
        <r>
          <rPr>
            <sz val="11"/>
            <color theme="1"/>
            <rFont val="Calibri"/>
            <family val="2"/>
            <scheme val="minor"/>
          </rPr>
          <t>Source: User-editable planning assumption, 2026-10-19; not stated in YAML. Validate with workload sizing.</t>
        </r>
      </text>
    </comment>
    <comment ref="I632" authorId="0" shapeId="0" xr:uid="{00000000-0006-0000-0A00-000059070000}">
      <text>
        <r>
          <rPr>
            <sz val="11"/>
            <color theme="1"/>
            <rFont val="Calibri"/>
            <family val="2"/>
            <scheme val="minor"/>
          </rPr>
          <t>Source: User-editable planning assumption, 2026-10-19; not stated in YAML. Validate with workload sizing.</t>
        </r>
      </text>
    </comment>
    <comment ref="G633" authorId="0" shapeId="0" xr:uid="{00000000-0006-0000-0A00-00005A070000}">
      <text>
        <r>
          <rPr>
            <sz val="11"/>
            <color theme="1"/>
            <rFont val="Calibri"/>
            <family val="2"/>
            <scheme val="minor"/>
          </rPr>
          <t>Source: User-editable planning assumption, 2026-10-19; not stated in YAML. Validate with workload sizing.</t>
        </r>
      </text>
    </comment>
    <comment ref="H633" authorId="0" shapeId="0" xr:uid="{00000000-0006-0000-0A00-00005B070000}">
      <text>
        <r>
          <rPr>
            <sz val="11"/>
            <color theme="1"/>
            <rFont val="Calibri"/>
            <family val="2"/>
            <scheme val="minor"/>
          </rPr>
          <t>Source: User-editable planning assumption, 2026-10-19; not stated in YAML. Validate with workload sizing.</t>
        </r>
      </text>
    </comment>
    <comment ref="I633" authorId="0" shapeId="0" xr:uid="{00000000-0006-0000-0A00-00005C070000}">
      <text>
        <r>
          <rPr>
            <sz val="11"/>
            <color theme="1"/>
            <rFont val="Calibri"/>
            <family val="2"/>
            <scheme val="minor"/>
          </rPr>
          <t>Source: User-editable planning assumption, 2026-10-19; not stated in YAML. Validate with workload sizing.</t>
        </r>
      </text>
    </comment>
    <comment ref="G634" authorId="0" shapeId="0" xr:uid="{00000000-0006-0000-0A00-00005D070000}">
      <text>
        <r>
          <rPr>
            <sz val="11"/>
            <color theme="1"/>
            <rFont val="Calibri"/>
            <family val="2"/>
            <scheme val="minor"/>
          </rPr>
          <t>Source: User-editable planning assumption, 2026-10-19; not stated in YAML. Validate with workload sizing.</t>
        </r>
      </text>
    </comment>
    <comment ref="H634" authorId="0" shapeId="0" xr:uid="{00000000-0006-0000-0A00-00005E070000}">
      <text>
        <r>
          <rPr>
            <sz val="11"/>
            <color theme="1"/>
            <rFont val="Calibri"/>
            <family val="2"/>
            <scheme val="minor"/>
          </rPr>
          <t>Source: User-editable planning assumption, 2026-10-19; not stated in YAML. Validate with workload sizing.</t>
        </r>
      </text>
    </comment>
    <comment ref="I634" authorId="0" shapeId="0" xr:uid="{00000000-0006-0000-0A00-00005F070000}">
      <text>
        <r>
          <rPr>
            <sz val="11"/>
            <color theme="1"/>
            <rFont val="Calibri"/>
            <family val="2"/>
            <scheme val="minor"/>
          </rPr>
          <t>Source: User-editable planning assumption, 2026-10-19; not stated in YAML. Validate with workload sizing.</t>
        </r>
      </text>
    </comment>
    <comment ref="G635" authorId="0" shapeId="0" xr:uid="{00000000-0006-0000-0A00-000060070000}">
      <text>
        <r>
          <rPr>
            <sz val="11"/>
            <color theme="1"/>
            <rFont val="Calibri"/>
            <family val="2"/>
            <scheme val="minor"/>
          </rPr>
          <t>Source: User-editable planning assumption, 2026-10-19; not stated in YAML. Validate with workload sizing.</t>
        </r>
      </text>
    </comment>
    <comment ref="H635" authorId="0" shapeId="0" xr:uid="{00000000-0006-0000-0A00-000061070000}">
      <text>
        <r>
          <rPr>
            <sz val="11"/>
            <color theme="1"/>
            <rFont val="Calibri"/>
            <family val="2"/>
            <scheme val="minor"/>
          </rPr>
          <t>Source: User-editable planning assumption, 2026-10-19; not stated in YAML. Validate with workload sizing.</t>
        </r>
      </text>
    </comment>
    <comment ref="I635" authorId="0" shapeId="0" xr:uid="{00000000-0006-0000-0A00-000062070000}">
      <text>
        <r>
          <rPr>
            <sz val="11"/>
            <color theme="1"/>
            <rFont val="Calibri"/>
            <family val="2"/>
            <scheme val="minor"/>
          </rPr>
          <t>Source: User-editable planning assumption, 2026-10-19; not stated in YAML. Validate with workload sizing.</t>
        </r>
      </text>
    </comment>
    <comment ref="G636" authorId="0" shapeId="0" xr:uid="{00000000-0006-0000-0A00-000063070000}">
      <text>
        <r>
          <rPr>
            <sz val="11"/>
            <color theme="1"/>
            <rFont val="Calibri"/>
            <family val="2"/>
            <scheme val="minor"/>
          </rPr>
          <t>Source: User-editable planning assumption, 2026-10-19; not stated in YAML. Validate with workload sizing.</t>
        </r>
      </text>
    </comment>
    <comment ref="H636" authorId="0" shapeId="0" xr:uid="{00000000-0006-0000-0A00-000064070000}">
      <text>
        <r>
          <rPr>
            <sz val="11"/>
            <color theme="1"/>
            <rFont val="Calibri"/>
            <family val="2"/>
            <scheme val="minor"/>
          </rPr>
          <t>Source: User-editable planning assumption, 2026-10-19; not stated in YAML. Validate with workload sizing.</t>
        </r>
      </text>
    </comment>
    <comment ref="I636" authorId="0" shapeId="0" xr:uid="{00000000-0006-0000-0A00-000065070000}">
      <text>
        <r>
          <rPr>
            <sz val="11"/>
            <color theme="1"/>
            <rFont val="Calibri"/>
            <family val="2"/>
            <scheme val="minor"/>
          </rPr>
          <t>Source: User-editable planning assumption, 2026-10-19; not stated in YAML. Validate with workload sizing.</t>
        </r>
      </text>
    </comment>
    <comment ref="G637" authorId="0" shapeId="0" xr:uid="{00000000-0006-0000-0A00-000066070000}">
      <text>
        <r>
          <rPr>
            <sz val="11"/>
            <color theme="1"/>
            <rFont val="Calibri"/>
            <family val="2"/>
            <scheme val="minor"/>
          </rPr>
          <t>Source: User-editable planning assumption, 2026-10-19; not stated in YAML. Validate with workload sizing.</t>
        </r>
      </text>
    </comment>
    <comment ref="H637" authorId="0" shapeId="0" xr:uid="{00000000-0006-0000-0A00-000067070000}">
      <text>
        <r>
          <rPr>
            <sz val="11"/>
            <color theme="1"/>
            <rFont val="Calibri"/>
            <family val="2"/>
            <scheme val="minor"/>
          </rPr>
          <t>Source: User-editable planning assumption, 2026-10-19; not stated in YAML. Validate with workload sizing.</t>
        </r>
      </text>
    </comment>
    <comment ref="I637" authorId="0" shapeId="0" xr:uid="{00000000-0006-0000-0A00-000068070000}">
      <text>
        <r>
          <rPr>
            <sz val="11"/>
            <color theme="1"/>
            <rFont val="Calibri"/>
            <family val="2"/>
            <scheme val="minor"/>
          </rPr>
          <t>Source: User-editable planning assumption, 2026-10-19; not stated in YAML. Validate with workload sizing.</t>
        </r>
      </text>
    </comment>
    <comment ref="G638" authorId="0" shapeId="0" xr:uid="{00000000-0006-0000-0A00-000069070000}">
      <text>
        <r>
          <rPr>
            <sz val="11"/>
            <color theme="1"/>
            <rFont val="Calibri"/>
            <family val="2"/>
            <scheme val="minor"/>
          </rPr>
          <t>Source: User-editable planning assumption, 2026-10-19; not stated in YAML. Validate with workload sizing.</t>
        </r>
      </text>
    </comment>
    <comment ref="H638" authorId="0" shapeId="0" xr:uid="{00000000-0006-0000-0A00-00006A070000}">
      <text>
        <r>
          <rPr>
            <sz val="11"/>
            <color theme="1"/>
            <rFont val="Calibri"/>
            <family val="2"/>
            <scheme val="minor"/>
          </rPr>
          <t>Source: User-editable planning assumption, 2026-10-19; not stated in YAML. Validate with workload sizing.</t>
        </r>
      </text>
    </comment>
    <comment ref="I638" authorId="0" shapeId="0" xr:uid="{00000000-0006-0000-0A00-00006B070000}">
      <text>
        <r>
          <rPr>
            <sz val="11"/>
            <color theme="1"/>
            <rFont val="Calibri"/>
            <family val="2"/>
            <scheme val="minor"/>
          </rPr>
          <t>Source: User-editable planning assumption, 2026-10-19; not stated in YAML. Validate with workload sizing.</t>
        </r>
      </text>
    </comment>
    <comment ref="G639" authorId="0" shapeId="0" xr:uid="{00000000-0006-0000-0A00-00006C070000}">
      <text>
        <r>
          <rPr>
            <sz val="11"/>
            <color theme="1"/>
            <rFont val="Calibri"/>
            <family val="2"/>
            <scheme val="minor"/>
          </rPr>
          <t>Source: User-editable planning assumption, 2026-10-19; not stated in YAML. Validate with workload sizing.</t>
        </r>
      </text>
    </comment>
    <comment ref="H639" authorId="0" shapeId="0" xr:uid="{00000000-0006-0000-0A00-00006D070000}">
      <text>
        <r>
          <rPr>
            <sz val="11"/>
            <color theme="1"/>
            <rFont val="Calibri"/>
            <family val="2"/>
            <scheme val="minor"/>
          </rPr>
          <t>Source: User-editable planning assumption, 2026-10-19; not stated in YAML. Validate with workload sizing.</t>
        </r>
      </text>
    </comment>
    <comment ref="I639" authorId="0" shapeId="0" xr:uid="{00000000-0006-0000-0A00-00006E070000}">
      <text>
        <r>
          <rPr>
            <sz val="11"/>
            <color theme="1"/>
            <rFont val="Calibri"/>
            <family val="2"/>
            <scheme val="minor"/>
          </rPr>
          <t>Source: User-editable planning assumption, 2026-10-19; not stated in YAML. Validate with workload sizing.</t>
        </r>
      </text>
    </comment>
    <comment ref="G640" authorId="0" shapeId="0" xr:uid="{00000000-0006-0000-0A00-00006F070000}">
      <text>
        <r>
          <rPr>
            <sz val="11"/>
            <color theme="1"/>
            <rFont val="Calibri"/>
            <family val="2"/>
            <scheme val="minor"/>
          </rPr>
          <t>Source: User-editable planning assumption, 2026-10-19; not stated in YAML. Validate with workload sizing.</t>
        </r>
      </text>
    </comment>
    <comment ref="H640" authorId="0" shapeId="0" xr:uid="{00000000-0006-0000-0A00-000070070000}">
      <text>
        <r>
          <rPr>
            <sz val="11"/>
            <color theme="1"/>
            <rFont val="Calibri"/>
            <family val="2"/>
            <scheme val="minor"/>
          </rPr>
          <t>Source: User-editable planning assumption, 2026-10-19; not stated in YAML. Validate with workload sizing.</t>
        </r>
      </text>
    </comment>
    <comment ref="I640" authorId="0" shapeId="0" xr:uid="{00000000-0006-0000-0A00-000071070000}">
      <text>
        <r>
          <rPr>
            <sz val="11"/>
            <color theme="1"/>
            <rFont val="Calibri"/>
            <family val="2"/>
            <scheme val="minor"/>
          </rPr>
          <t>Source: User-editable planning assumption, 2026-10-19; not stated in YAML. Validate with workload sizing.</t>
        </r>
      </text>
    </comment>
    <comment ref="G641" authorId="0" shapeId="0" xr:uid="{00000000-0006-0000-0A00-000072070000}">
      <text>
        <r>
          <rPr>
            <sz val="11"/>
            <color theme="1"/>
            <rFont val="Calibri"/>
            <family val="2"/>
            <scheme val="minor"/>
          </rPr>
          <t>Source: User-editable planning assumption, 2026-10-19; not stated in YAML. Validate with workload sizing.</t>
        </r>
      </text>
    </comment>
    <comment ref="H641" authorId="0" shapeId="0" xr:uid="{00000000-0006-0000-0A00-000073070000}">
      <text>
        <r>
          <rPr>
            <sz val="11"/>
            <color theme="1"/>
            <rFont val="Calibri"/>
            <family val="2"/>
            <scheme val="minor"/>
          </rPr>
          <t>Source: User-editable planning assumption, 2026-10-19; not stated in YAML. Validate with workload sizing.</t>
        </r>
      </text>
    </comment>
    <comment ref="I641" authorId="0" shapeId="0" xr:uid="{00000000-0006-0000-0A00-000074070000}">
      <text>
        <r>
          <rPr>
            <sz val="11"/>
            <color theme="1"/>
            <rFont val="Calibri"/>
            <family val="2"/>
            <scheme val="minor"/>
          </rPr>
          <t>Source: User-editable planning assumption, 2026-10-19; not stated in YAML. Validate with workload sizing.</t>
        </r>
      </text>
    </comment>
    <comment ref="G642" authorId="0" shapeId="0" xr:uid="{00000000-0006-0000-0A00-000075070000}">
      <text>
        <r>
          <rPr>
            <sz val="11"/>
            <color theme="1"/>
            <rFont val="Calibri"/>
            <family val="2"/>
            <scheme val="minor"/>
          </rPr>
          <t>Source: User-editable planning assumption, 2026-10-19; not stated in YAML. Validate with workload sizing.</t>
        </r>
      </text>
    </comment>
    <comment ref="H642" authorId="0" shapeId="0" xr:uid="{00000000-0006-0000-0A00-000076070000}">
      <text>
        <r>
          <rPr>
            <sz val="11"/>
            <color theme="1"/>
            <rFont val="Calibri"/>
            <family val="2"/>
            <scheme val="minor"/>
          </rPr>
          <t>Source: User-editable planning assumption, 2026-10-19; not stated in YAML. Validate with workload sizing.</t>
        </r>
      </text>
    </comment>
    <comment ref="I642" authorId="0" shapeId="0" xr:uid="{00000000-0006-0000-0A00-000077070000}">
      <text>
        <r>
          <rPr>
            <sz val="11"/>
            <color theme="1"/>
            <rFont val="Calibri"/>
            <family val="2"/>
            <scheme val="minor"/>
          </rPr>
          <t>Source: User-editable planning assumption, 2026-10-19; not stated in YAML. Validate with workload sizing.</t>
        </r>
      </text>
    </comment>
    <comment ref="G643" authorId="0" shapeId="0" xr:uid="{00000000-0006-0000-0A00-000078070000}">
      <text>
        <r>
          <rPr>
            <sz val="11"/>
            <color theme="1"/>
            <rFont val="Calibri"/>
            <family val="2"/>
            <scheme val="minor"/>
          </rPr>
          <t>Source: User-editable planning assumption, 2026-10-19; not stated in YAML. Validate with workload sizing.</t>
        </r>
      </text>
    </comment>
    <comment ref="H643" authorId="0" shapeId="0" xr:uid="{00000000-0006-0000-0A00-000079070000}">
      <text>
        <r>
          <rPr>
            <sz val="11"/>
            <color theme="1"/>
            <rFont val="Calibri"/>
            <family val="2"/>
            <scheme val="minor"/>
          </rPr>
          <t>Source: User-editable planning assumption, 2026-10-19; not stated in YAML. Validate with workload sizing.</t>
        </r>
      </text>
    </comment>
    <comment ref="I643" authorId="0" shapeId="0" xr:uid="{00000000-0006-0000-0A00-00007A070000}">
      <text>
        <r>
          <rPr>
            <sz val="11"/>
            <color theme="1"/>
            <rFont val="Calibri"/>
            <family val="2"/>
            <scheme val="minor"/>
          </rPr>
          <t>Source: User-editable planning assumption, 2026-10-19; not stated in YAML. Validate with workload sizing.</t>
        </r>
      </text>
    </comment>
    <comment ref="G644" authorId="0" shapeId="0" xr:uid="{00000000-0006-0000-0A00-00007B070000}">
      <text>
        <r>
          <rPr>
            <sz val="11"/>
            <color theme="1"/>
            <rFont val="Calibri"/>
            <family val="2"/>
            <scheme val="minor"/>
          </rPr>
          <t>Source: User-editable planning assumption, 2026-10-19; not stated in YAML. Validate with workload sizing.</t>
        </r>
      </text>
    </comment>
    <comment ref="H644" authorId="0" shapeId="0" xr:uid="{00000000-0006-0000-0A00-00007C070000}">
      <text>
        <r>
          <rPr>
            <sz val="11"/>
            <color theme="1"/>
            <rFont val="Calibri"/>
            <family val="2"/>
            <scheme val="minor"/>
          </rPr>
          <t>Source: User-editable planning assumption, 2026-10-19; not stated in YAML. Validate with workload sizing.</t>
        </r>
      </text>
    </comment>
    <comment ref="I644" authorId="0" shapeId="0" xr:uid="{00000000-0006-0000-0A00-00007D070000}">
      <text>
        <r>
          <rPr>
            <sz val="11"/>
            <color theme="1"/>
            <rFont val="Calibri"/>
            <family val="2"/>
            <scheme val="minor"/>
          </rPr>
          <t>Source: User-editable planning assumption, 2026-10-19; not stated in YAML. Validate with workload sizing.</t>
        </r>
      </text>
    </comment>
    <comment ref="G645" authorId="0" shapeId="0" xr:uid="{00000000-0006-0000-0A00-00007E070000}">
      <text>
        <r>
          <rPr>
            <sz val="11"/>
            <color theme="1"/>
            <rFont val="Calibri"/>
            <family val="2"/>
            <scheme val="minor"/>
          </rPr>
          <t>Source: User-editable planning assumption, 2026-10-19; not stated in YAML. Validate with workload sizing.</t>
        </r>
      </text>
    </comment>
    <comment ref="H645" authorId="0" shapeId="0" xr:uid="{00000000-0006-0000-0A00-00007F070000}">
      <text>
        <r>
          <rPr>
            <sz val="11"/>
            <color theme="1"/>
            <rFont val="Calibri"/>
            <family val="2"/>
            <scheme val="minor"/>
          </rPr>
          <t>Source: User-editable planning assumption, 2026-10-19; not stated in YAML. Validate with workload sizing.</t>
        </r>
      </text>
    </comment>
    <comment ref="I645" authorId="0" shapeId="0" xr:uid="{00000000-0006-0000-0A00-000080070000}">
      <text>
        <r>
          <rPr>
            <sz val="11"/>
            <color theme="1"/>
            <rFont val="Calibri"/>
            <family val="2"/>
            <scheme val="minor"/>
          </rPr>
          <t>Source: User-editable planning assumption, 2026-10-19; not stated in YAML. Validate with workload sizing.</t>
        </r>
      </text>
    </comment>
    <comment ref="G646" authorId="0" shapeId="0" xr:uid="{00000000-0006-0000-0A00-000081070000}">
      <text>
        <r>
          <rPr>
            <sz val="11"/>
            <color theme="1"/>
            <rFont val="Calibri"/>
            <family val="2"/>
            <scheme val="minor"/>
          </rPr>
          <t>Source: User-editable planning assumption, 2026-10-19; not stated in YAML. Validate with workload sizing.</t>
        </r>
      </text>
    </comment>
    <comment ref="H646" authorId="0" shapeId="0" xr:uid="{00000000-0006-0000-0A00-000082070000}">
      <text>
        <r>
          <rPr>
            <sz val="11"/>
            <color theme="1"/>
            <rFont val="Calibri"/>
            <family val="2"/>
            <scheme val="minor"/>
          </rPr>
          <t>Source: User-editable planning assumption, 2026-10-19; not stated in YAML. Validate with workload sizing.</t>
        </r>
      </text>
    </comment>
    <comment ref="I646" authorId="0" shapeId="0" xr:uid="{00000000-0006-0000-0A00-000083070000}">
      <text>
        <r>
          <rPr>
            <sz val="11"/>
            <color theme="1"/>
            <rFont val="Calibri"/>
            <family val="2"/>
            <scheme val="minor"/>
          </rPr>
          <t>Source: User-editable planning assumption, 2026-10-19; not stated in YAML. Validate with workload sizing.</t>
        </r>
      </text>
    </comment>
    <comment ref="G647" authorId="0" shapeId="0" xr:uid="{00000000-0006-0000-0A00-000084070000}">
      <text>
        <r>
          <rPr>
            <sz val="11"/>
            <color theme="1"/>
            <rFont val="Calibri"/>
            <family val="2"/>
            <scheme val="minor"/>
          </rPr>
          <t>Source: User-editable planning assumption, 2026-10-19; not stated in YAML. Validate with workload sizing.</t>
        </r>
      </text>
    </comment>
    <comment ref="H647" authorId="0" shapeId="0" xr:uid="{00000000-0006-0000-0A00-000085070000}">
      <text>
        <r>
          <rPr>
            <sz val="11"/>
            <color theme="1"/>
            <rFont val="Calibri"/>
            <family val="2"/>
            <scheme val="minor"/>
          </rPr>
          <t>Source: User-editable planning assumption, 2026-10-19; not stated in YAML. Validate with workload sizing.</t>
        </r>
      </text>
    </comment>
    <comment ref="I647" authorId="0" shapeId="0" xr:uid="{00000000-0006-0000-0A00-000086070000}">
      <text>
        <r>
          <rPr>
            <sz val="11"/>
            <color theme="1"/>
            <rFont val="Calibri"/>
            <family val="2"/>
            <scheme val="minor"/>
          </rPr>
          <t>Source: User-editable planning assumption, 2026-10-19; not stated in YAML. Validate with workload sizing.</t>
        </r>
      </text>
    </comment>
    <comment ref="G648" authorId="0" shapeId="0" xr:uid="{00000000-0006-0000-0A00-000087070000}">
      <text>
        <r>
          <rPr>
            <sz val="11"/>
            <color theme="1"/>
            <rFont val="Calibri"/>
            <family val="2"/>
            <scheme val="minor"/>
          </rPr>
          <t>Source: User-editable planning assumption, 2026-10-19; not stated in YAML. Validate with workload sizing.</t>
        </r>
      </text>
    </comment>
    <comment ref="H648" authorId="0" shapeId="0" xr:uid="{00000000-0006-0000-0A00-000088070000}">
      <text>
        <r>
          <rPr>
            <sz val="11"/>
            <color theme="1"/>
            <rFont val="Calibri"/>
            <family val="2"/>
            <scheme val="minor"/>
          </rPr>
          <t>Source: User-editable planning assumption, 2026-10-19; not stated in YAML. Validate with workload sizing.</t>
        </r>
      </text>
    </comment>
    <comment ref="I648" authorId="0" shapeId="0" xr:uid="{00000000-0006-0000-0A00-000089070000}">
      <text>
        <r>
          <rPr>
            <sz val="11"/>
            <color theme="1"/>
            <rFont val="Calibri"/>
            <family val="2"/>
            <scheme val="minor"/>
          </rPr>
          <t>Source: User-editable planning assumption, 2026-10-19; not stated in YAML. Validate with workload sizing.</t>
        </r>
      </text>
    </comment>
    <comment ref="G649" authorId="0" shapeId="0" xr:uid="{00000000-0006-0000-0A00-00008A070000}">
      <text>
        <r>
          <rPr>
            <sz val="11"/>
            <color theme="1"/>
            <rFont val="Calibri"/>
            <family val="2"/>
            <scheme val="minor"/>
          </rPr>
          <t>Source: User-editable planning assumption, 2026-10-19; not stated in YAML. Validate with workload sizing.</t>
        </r>
      </text>
    </comment>
    <comment ref="H649" authorId="0" shapeId="0" xr:uid="{00000000-0006-0000-0A00-00008B070000}">
      <text>
        <r>
          <rPr>
            <sz val="11"/>
            <color theme="1"/>
            <rFont val="Calibri"/>
            <family val="2"/>
            <scheme val="minor"/>
          </rPr>
          <t>Source: User-editable planning assumption, 2026-10-19; not stated in YAML. Validate with workload sizing.</t>
        </r>
      </text>
    </comment>
    <comment ref="I649" authorId="0" shapeId="0" xr:uid="{00000000-0006-0000-0A00-00008C070000}">
      <text>
        <r>
          <rPr>
            <sz val="11"/>
            <color theme="1"/>
            <rFont val="Calibri"/>
            <family val="2"/>
            <scheme val="minor"/>
          </rPr>
          <t>Source: User-editable planning assumption, 2026-10-19; not stated in YAML. Validate with workload sizing.</t>
        </r>
      </text>
    </comment>
    <comment ref="G650" authorId="0" shapeId="0" xr:uid="{00000000-0006-0000-0A00-00008D070000}">
      <text>
        <r>
          <rPr>
            <sz val="11"/>
            <color theme="1"/>
            <rFont val="Calibri"/>
            <family val="2"/>
            <scheme val="minor"/>
          </rPr>
          <t>Source: User-editable planning assumption, 2026-10-19; not stated in YAML. Validate with workload sizing.</t>
        </r>
      </text>
    </comment>
    <comment ref="H650" authorId="0" shapeId="0" xr:uid="{00000000-0006-0000-0A00-00008E070000}">
      <text>
        <r>
          <rPr>
            <sz val="11"/>
            <color theme="1"/>
            <rFont val="Calibri"/>
            <family val="2"/>
            <scheme val="minor"/>
          </rPr>
          <t>Source: User-editable planning assumption, 2026-10-19; not stated in YAML. Validate with workload sizing.</t>
        </r>
      </text>
    </comment>
    <comment ref="I650" authorId="0" shapeId="0" xr:uid="{00000000-0006-0000-0A00-00008F070000}">
      <text>
        <r>
          <rPr>
            <sz val="11"/>
            <color theme="1"/>
            <rFont val="Calibri"/>
            <family val="2"/>
            <scheme val="minor"/>
          </rPr>
          <t>Source: User-editable planning assumption, 2026-10-19; not stated in YAML. Validate with workload sizing.</t>
        </r>
      </text>
    </comment>
    <comment ref="G651" authorId="0" shapeId="0" xr:uid="{00000000-0006-0000-0A00-000090070000}">
      <text>
        <r>
          <rPr>
            <sz val="11"/>
            <color theme="1"/>
            <rFont val="Calibri"/>
            <family val="2"/>
            <scheme val="minor"/>
          </rPr>
          <t>Source: User-editable planning assumption, 2026-10-19; not stated in YAML. Validate with workload sizing.</t>
        </r>
      </text>
    </comment>
    <comment ref="H651" authorId="0" shapeId="0" xr:uid="{00000000-0006-0000-0A00-000091070000}">
      <text>
        <r>
          <rPr>
            <sz val="11"/>
            <color theme="1"/>
            <rFont val="Calibri"/>
            <family val="2"/>
            <scheme val="minor"/>
          </rPr>
          <t>Source: User-editable planning assumption, 2026-10-19; not stated in YAML. Validate with workload sizing.</t>
        </r>
      </text>
    </comment>
    <comment ref="I651" authorId="0" shapeId="0" xr:uid="{00000000-0006-0000-0A00-000092070000}">
      <text>
        <r>
          <rPr>
            <sz val="11"/>
            <color theme="1"/>
            <rFont val="Calibri"/>
            <family val="2"/>
            <scheme val="minor"/>
          </rPr>
          <t>Source: User-editable planning assumption, 2026-10-19; not stated in YAML. Validate with workload sizing.</t>
        </r>
      </text>
    </comment>
    <comment ref="G652" authorId="0" shapeId="0" xr:uid="{00000000-0006-0000-0A00-000093070000}">
      <text>
        <r>
          <rPr>
            <sz val="11"/>
            <color theme="1"/>
            <rFont val="Calibri"/>
            <family val="2"/>
            <scheme val="minor"/>
          </rPr>
          <t>Source: User-editable planning assumption, 2026-10-19; not stated in YAML. Validate with workload sizing.</t>
        </r>
      </text>
    </comment>
    <comment ref="H652" authorId="0" shapeId="0" xr:uid="{00000000-0006-0000-0A00-000094070000}">
      <text>
        <r>
          <rPr>
            <sz val="11"/>
            <color theme="1"/>
            <rFont val="Calibri"/>
            <family val="2"/>
            <scheme val="minor"/>
          </rPr>
          <t>Source: User-editable planning assumption, 2026-10-19; not stated in YAML. Validate with workload sizing.</t>
        </r>
      </text>
    </comment>
    <comment ref="I652" authorId="0" shapeId="0" xr:uid="{00000000-0006-0000-0A00-000095070000}">
      <text>
        <r>
          <rPr>
            <sz val="11"/>
            <color theme="1"/>
            <rFont val="Calibri"/>
            <family val="2"/>
            <scheme val="minor"/>
          </rPr>
          <t>Source: User-editable planning assumption, 2026-10-19; not stated in YAML. Validate with workload sizing.</t>
        </r>
      </text>
    </comment>
    <comment ref="G653" authorId="0" shapeId="0" xr:uid="{00000000-0006-0000-0A00-000096070000}">
      <text>
        <r>
          <rPr>
            <sz val="11"/>
            <color theme="1"/>
            <rFont val="Calibri"/>
            <family val="2"/>
            <scheme val="minor"/>
          </rPr>
          <t>Source: User-editable planning assumption, 2026-10-19; not stated in YAML. Validate with workload sizing.</t>
        </r>
      </text>
    </comment>
    <comment ref="H653" authorId="0" shapeId="0" xr:uid="{00000000-0006-0000-0A00-000097070000}">
      <text>
        <r>
          <rPr>
            <sz val="11"/>
            <color theme="1"/>
            <rFont val="Calibri"/>
            <family val="2"/>
            <scheme val="minor"/>
          </rPr>
          <t>Source: User-editable planning assumption, 2026-10-19; not stated in YAML. Validate with workload sizing.</t>
        </r>
      </text>
    </comment>
    <comment ref="I653" authorId="0" shapeId="0" xr:uid="{00000000-0006-0000-0A00-000098070000}">
      <text>
        <r>
          <rPr>
            <sz val="11"/>
            <color theme="1"/>
            <rFont val="Calibri"/>
            <family val="2"/>
            <scheme val="minor"/>
          </rPr>
          <t>Source: User-editable planning assumption, 2026-10-19; not stated in YAML. Validate with workload sizing.</t>
        </r>
      </text>
    </comment>
    <comment ref="G654" authorId="0" shapeId="0" xr:uid="{00000000-0006-0000-0A00-000099070000}">
      <text>
        <r>
          <rPr>
            <sz val="11"/>
            <color theme="1"/>
            <rFont val="Calibri"/>
            <family val="2"/>
            <scheme val="minor"/>
          </rPr>
          <t>Source: User-editable planning assumption, 2026-10-19; not stated in YAML. Validate with workload sizing.</t>
        </r>
      </text>
    </comment>
    <comment ref="H654" authorId="0" shapeId="0" xr:uid="{00000000-0006-0000-0A00-00009A070000}">
      <text>
        <r>
          <rPr>
            <sz val="11"/>
            <color theme="1"/>
            <rFont val="Calibri"/>
            <family val="2"/>
            <scheme val="minor"/>
          </rPr>
          <t>Source: User-editable planning assumption, 2026-10-19; not stated in YAML. Validate with workload sizing.</t>
        </r>
      </text>
    </comment>
    <comment ref="I654" authorId="0" shapeId="0" xr:uid="{00000000-0006-0000-0A00-00009B070000}">
      <text>
        <r>
          <rPr>
            <sz val="11"/>
            <color theme="1"/>
            <rFont val="Calibri"/>
            <family val="2"/>
            <scheme val="minor"/>
          </rPr>
          <t>Source: User-editable planning assumption, 2026-10-19; not stated in YAML. Validate with workload sizing.</t>
        </r>
      </text>
    </comment>
    <comment ref="G655" authorId="0" shapeId="0" xr:uid="{00000000-0006-0000-0A00-00009C070000}">
      <text>
        <r>
          <rPr>
            <sz val="11"/>
            <color theme="1"/>
            <rFont val="Calibri"/>
            <family val="2"/>
            <scheme val="minor"/>
          </rPr>
          <t>Source: User-editable planning assumption, 2026-10-19; not stated in YAML. Validate with workload sizing.</t>
        </r>
      </text>
    </comment>
    <comment ref="H655" authorId="0" shapeId="0" xr:uid="{00000000-0006-0000-0A00-00009D070000}">
      <text>
        <r>
          <rPr>
            <sz val="11"/>
            <color theme="1"/>
            <rFont val="Calibri"/>
            <family val="2"/>
            <scheme val="minor"/>
          </rPr>
          <t>Source: User-editable planning assumption, 2026-10-19; not stated in YAML. Validate with workload sizing.</t>
        </r>
      </text>
    </comment>
    <comment ref="I655" authorId="0" shapeId="0" xr:uid="{00000000-0006-0000-0A00-00009E070000}">
      <text>
        <r>
          <rPr>
            <sz val="11"/>
            <color theme="1"/>
            <rFont val="Calibri"/>
            <family val="2"/>
            <scheme val="minor"/>
          </rPr>
          <t>Source: User-editable planning assumption, 2026-10-19; not stated in YAML. Validate with workload sizing.</t>
        </r>
      </text>
    </comment>
    <comment ref="G656" authorId="0" shapeId="0" xr:uid="{00000000-0006-0000-0A00-00009F070000}">
      <text>
        <r>
          <rPr>
            <sz val="11"/>
            <color theme="1"/>
            <rFont val="Calibri"/>
            <family val="2"/>
            <scheme val="minor"/>
          </rPr>
          <t>Source: User-editable planning assumption, 2026-10-19; not stated in YAML. Validate with workload sizing.</t>
        </r>
      </text>
    </comment>
    <comment ref="H656" authorId="0" shapeId="0" xr:uid="{00000000-0006-0000-0A00-0000A0070000}">
      <text>
        <r>
          <rPr>
            <sz val="11"/>
            <color theme="1"/>
            <rFont val="Calibri"/>
            <family val="2"/>
            <scheme val="minor"/>
          </rPr>
          <t>Source: User-editable planning assumption, 2026-10-19; not stated in YAML. Validate with workload sizing.</t>
        </r>
      </text>
    </comment>
    <comment ref="I656" authorId="0" shapeId="0" xr:uid="{00000000-0006-0000-0A00-0000A1070000}">
      <text>
        <r>
          <rPr>
            <sz val="11"/>
            <color theme="1"/>
            <rFont val="Calibri"/>
            <family val="2"/>
            <scheme val="minor"/>
          </rPr>
          <t>Source: User-editable planning assumption, 2026-10-19; not stated in YAML. Validate with workload sizing.</t>
        </r>
      </text>
    </comment>
    <comment ref="G657" authorId="0" shapeId="0" xr:uid="{00000000-0006-0000-0A00-0000A2070000}">
      <text>
        <r>
          <rPr>
            <sz val="11"/>
            <color theme="1"/>
            <rFont val="Calibri"/>
            <family val="2"/>
            <scheme val="minor"/>
          </rPr>
          <t>Source: User-editable planning assumption, 2026-10-19; not stated in YAML. Validate with workload sizing.</t>
        </r>
      </text>
    </comment>
    <comment ref="H657" authorId="0" shapeId="0" xr:uid="{00000000-0006-0000-0A00-0000A3070000}">
      <text>
        <r>
          <rPr>
            <sz val="11"/>
            <color theme="1"/>
            <rFont val="Calibri"/>
            <family val="2"/>
            <scheme val="minor"/>
          </rPr>
          <t>Source: User-editable planning assumption, 2026-10-19; not stated in YAML. Validate with workload sizing.</t>
        </r>
      </text>
    </comment>
    <comment ref="I657" authorId="0" shapeId="0" xr:uid="{00000000-0006-0000-0A00-0000A4070000}">
      <text>
        <r>
          <rPr>
            <sz val="11"/>
            <color theme="1"/>
            <rFont val="Calibri"/>
            <family val="2"/>
            <scheme val="minor"/>
          </rPr>
          <t>Source: User-editable planning assumption, 2026-10-19; not stated in YAML. Validate with workload sizing.</t>
        </r>
      </text>
    </comment>
    <comment ref="G658" authorId="0" shapeId="0" xr:uid="{00000000-0006-0000-0A00-0000A5070000}">
      <text>
        <r>
          <rPr>
            <sz val="11"/>
            <color theme="1"/>
            <rFont val="Calibri"/>
            <family val="2"/>
            <scheme val="minor"/>
          </rPr>
          <t>Source: User-editable planning assumption, 2026-10-19; not stated in YAML. Validate with workload sizing.</t>
        </r>
      </text>
    </comment>
    <comment ref="H658" authorId="0" shapeId="0" xr:uid="{00000000-0006-0000-0A00-0000A6070000}">
      <text>
        <r>
          <rPr>
            <sz val="11"/>
            <color theme="1"/>
            <rFont val="Calibri"/>
            <family val="2"/>
            <scheme val="minor"/>
          </rPr>
          <t>Source: User-editable planning assumption, 2026-10-19; not stated in YAML. Validate with workload sizing.</t>
        </r>
      </text>
    </comment>
    <comment ref="I658" authorId="0" shapeId="0" xr:uid="{00000000-0006-0000-0A00-0000A7070000}">
      <text>
        <r>
          <rPr>
            <sz val="11"/>
            <color theme="1"/>
            <rFont val="Calibri"/>
            <family val="2"/>
            <scheme val="minor"/>
          </rPr>
          <t>Source: User-editable planning assumption, 2026-10-19; not stated in YAML. Validate with workload sizing.</t>
        </r>
      </text>
    </comment>
    <comment ref="G659" authorId="0" shapeId="0" xr:uid="{00000000-0006-0000-0A00-0000A8070000}">
      <text>
        <r>
          <rPr>
            <sz val="11"/>
            <color theme="1"/>
            <rFont val="Calibri"/>
            <family val="2"/>
            <scheme val="minor"/>
          </rPr>
          <t>Source: User-editable planning assumption, 2026-10-19; not stated in YAML. Validate with workload sizing.</t>
        </r>
      </text>
    </comment>
    <comment ref="H659" authorId="0" shapeId="0" xr:uid="{00000000-0006-0000-0A00-0000A9070000}">
      <text>
        <r>
          <rPr>
            <sz val="11"/>
            <color theme="1"/>
            <rFont val="Calibri"/>
            <family val="2"/>
            <scheme val="minor"/>
          </rPr>
          <t>Source: User-editable planning assumption, 2026-10-19; not stated in YAML. Validate with workload sizing.</t>
        </r>
      </text>
    </comment>
    <comment ref="I659" authorId="0" shapeId="0" xr:uid="{00000000-0006-0000-0A00-0000AA070000}">
      <text>
        <r>
          <rPr>
            <sz val="11"/>
            <color theme="1"/>
            <rFont val="Calibri"/>
            <family val="2"/>
            <scheme val="minor"/>
          </rPr>
          <t>Source: User-editable planning assumption, 2026-10-19; not stated in YAML. Validate with workload sizing.</t>
        </r>
      </text>
    </comment>
    <comment ref="G660" authorId="0" shapeId="0" xr:uid="{00000000-0006-0000-0A00-0000AB070000}">
      <text>
        <r>
          <rPr>
            <sz val="11"/>
            <color theme="1"/>
            <rFont val="Calibri"/>
            <family val="2"/>
            <scheme val="minor"/>
          </rPr>
          <t>Source: User-editable planning assumption, 2026-10-19; not stated in YAML. Validate with workload sizing.</t>
        </r>
      </text>
    </comment>
    <comment ref="H660" authorId="0" shapeId="0" xr:uid="{00000000-0006-0000-0A00-0000AC070000}">
      <text>
        <r>
          <rPr>
            <sz val="11"/>
            <color theme="1"/>
            <rFont val="Calibri"/>
            <family val="2"/>
            <scheme val="minor"/>
          </rPr>
          <t>Source: User-editable planning assumption, 2026-10-19; not stated in YAML. Validate with workload sizing.</t>
        </r>
      </text>
    </comment>
    <comment ref="I660" authorId="0" shapeId="0" xr:uid="{00000000-0006-0000-0A00-0000AD070000}">
      <text>
        <r>
          <rPr>
            <sz val="11"/>
            <color theme="1"/>
            <rFont val="Calibri"/>
            <family val="2"/>
            <scheme val="minor"/>
          </rPr>
          <t>Source: User-editable planning assumption, 2026-10-19; not stated in YAML. Validate with workload sizing.</t>
        </r>
      </text>
    </comment>
    <comment ref="G661" authorId="0" shapeId="0" xr:uid="{00000000-0006-0000-0A00-0000AE070000}">
      <text>
        <r>
          <rPr>
            <sz val="11"/>
            <color theme="1"/>
            <rFont val="Calibri"/>
            <family val="2"/>
            <scheme val="minor"/>
          </rPr>
          <t>Source: User-editable planning assumption, 2026-10-19; not stated in YAML. Validate with workload sizing.</t>
        </r>
      </text>
    </comment>
    <comment ref="H661" authorId="0" shapeId="0" xr:uid="{00000000-0006-0000-0A00-0000AF070000}">
      <text>
        <r>
          <rPr>
            <sz val="11"/>
            <color theme="1"/>
            <rFont val="Calibri"/>
            <family val="2"/>
            <scheme val="minor"/>
          </rPr>
          <t>Source: User-editable planning assumption, 2026-10-19; not stated in YAML. Validate with workload sizing.</t>
        </r>
      </text>
    </comment>
    <comment ref="I661" authorId="0" shapeId="0" xr:uid="{00000000-0006-0000-0A00-0000B0070000}">
      <text>
        <r>
          <rPr>
            <sz val="11"/>
            <color theme="1"/>
            <rFont val="Calibri"/>
            <family val="2"/>
            <scheme val="minor"/>
          </rPr>
          <t>Source: User-editable planning assumption, 2026-10-19; not stated in YAML. Validate with workload sizing.</t>
        </r>
      </text>
    </comment>
    <comment ref="G662" authorId="0" shapeId="0" xr:uid="{00000000-0006-0000-0A00-0000B1070000}">
      <text>
        <r>
          <rPr>
            <sz val="11"/>
            <color theme="1"/>
            <rFont val="Calibri"/>
            <family val="2"/>
            <scheme val="minor"/>
          </rPr>
          <t>Source: User-editable planning assumption, 2026-10-19; not stated in YAML. Validate with workload sizing.</t>
        </r>
      </text>
    </comment>
    <comment ref="H662" authorId="0" shapeId="0" xr:uid="{00000000-0006-0000-0A00-0000B2070000}">
      <text>
        <r>
          <rPr>
            <sz val="11"/>
            <color theme="1"/>
            <rFont val="Calibri"/>
            <family val="2"/>
            <scheme val="minor"/>
          </rPr>
          <t>Source: User-editable planning assumption, 2026-10-19; not stated in YAML. Validate with workload sizing.</t>
        </r>
      </text>
    </comment>
    <comment ref="I662" authorId="0" shapeId="0" xr:uid="{00000000-0006-0000-0A00-0000B3070000}">
      <text>
        <r>
          <rPr>
            <sz val="11"/>
            <color theme="1"/>
            <rFont val="Calibri"/>
            <family val="2"/>
            <scheme val="minor"/>
          </rPr>
          <t>Source: User-editable planning assumption, 2026-10-19; not stated in YAML. Validate with workload sizing.</t>
        </r>
      </text>
    </comment>
    <comment ref="G663" authorId="0" shapeId="0" xr:uid="{00000000-0006-0000-0A00-0000B4070000}">
      <text>
        <r>
          <rPr>
            <sz val="11"/>
            <color theme="1"/>
            <rFont val="Calibri"/>
            <family val="2"/>
            <scheme val="minor"/>
          </rPr>
          <t>Source: User-editable planning assumption, 2026-10-19; not stated in YAML. Validate with workload sizing.</t>
        </r>
      </text>
    </comment>
    <comment ref="H663" authorId="0" shapeId="0" xr:uid="{00000000-0006-0000-0A00-0000B5070000}">
      <text>
        <r>
          <rPr>
            <sz val="11"/>
            <color theme="1"/>
            <rFont val="Calibri"/>
            <family val="2"/>
            <scheme val="minor"/>
          </rPr>
          <t>Source: User-editable planning assumption, 2026-10-19; not stated in YAML. Validate with workload sizing.</t>
        </r>
      </text>
    </comment>
    <comment ref="I663" authorId="0" shapeId="0" xr:uid="{00000000-0006-0000-0A00-0000B6070000}">
      <text>
        <r>
          <rPr>
            <sz val="11"/>
            <color theme="1"/>
            <rFont val="Calibri"/>
            <family val="2"/>
            <scheme val="minor"/>
          </rPr>
          <t>Source: User-editable planning assumption, 2026-10-19; not stated in YAML. Validate with workload sizing.</t>
        </r>
      </text>
    </comment>
    <comment ref="G664" authorId="0" shapeId="0" xr:uid="{00000000-0006-0000-0A00-0000B7070000}">
      <text>
        <r>
          <rPr>
            <sz val="11"/>
            <color theme="1"/>
            <rFont val="Calibri"/>
            <family val="2"/>
            <scheme val="minor"/>
          </rPr>
          <t>Source: User-editable planning assumption, 2026-10-19; not stated in YAML. Validate with workload sizing.</t>
        </r>
      </text>
    </comment>
    <comment ref="H664" authorId="0" shapeId="0" xr:uid="{00000000-0006-0000-0A00-0000B8070000}">
      <text>
        <r>
          <rPr>
            <sz val="11"/>
            <color theme="1"/>
            <rFont val="Calibri"/>
            <family val="2"/>
            <scheme val="minor"/>
          </rPr>
          <t>Source: User-editable planning assumption, 2026-10-19; not stated in YAML. Validate with workload sizing.</t>
        </r>
      </text>
    </comment>
    <comment ref="I664" authorId="0" shapeId="0" xr:uid="{00000000-0006-0000-0A00-0000B9070000}">
      <text>
        <r>
          <rPr>
            <sz val="11"/>
            <color theme="1"/>
            <rFont val="Calibri"/>
            <family val="2"/>
            <scheme val="minor"/>
          </rPr>
          <t>Source: User-editable planning assumption, 2026-10-19; not stated in YAML. Validate with workload sizing.</t>
        </r>
      </text>
    </comment>
    <comment ref="G665" authorId="0" shapeId="0" xr:uid="{00000000-0006-0000-0A00-0000BA070000}">
      <text>
        <r>
          <rPr>
            <sz val="11"/>
            <color theme="1"/>
            <rFont val="Calibri"/>
            <family val="2"/>
            <scheme val="minor"/>
          </rPr>
          <t>Source: User-editable planning assumption, 2026-10-19; not stated in YAML. Validate with workload sizing.</t>
        </r>
      </text>
    </comment>
    <comment ref="H665" authorId="0" shapeId="0" xr:uid="{00000000-0006-0000-0A00-0000BB070000}">
      <text>
        <r>
          <rPr>
            <sz val="11"/>
            <color theme="1"/>
            <rFont val="Calibri"/>
            <family val="2"/>
            <scheme val="minor"/>
          </rPr>
          <t>Source: User-editable planning assumption, 2026-10-19; not stated in YAML. Validate with workload sizing.</t>
        </r>
      </text>
    </comment>
    <comment ref="I665" authorId="0" shapeId="0" xr:uid="{00000000-0006-0000-0A00-0000BC070000}">
      <text>
        <r>
          <rPr>
            <sz val="11"/>
            <color theme="1"/>
            <rFont val="Calibri"/>
            <family val="2"/>
            <scheme val="minor"/>
          </rPr>
          <t>Source: User-editable planning assumption, 2026-10-19; not stated in YAML. Validate with workload sizing.</t>
        </r>
      </text>
    </comment>
    <comment ref="G666" authorId="0" shapeId="0" xr:uid="{00000000-0006-0000-0A00-0000BD070000}">
      <text>
        <r>
          <rPr>
            <sz val="11"/>
            <color theme="1"/>
            <rFont val="Calibri"/>
            <family val="2"/>
            <scheme val="minor"/>
          </rPr>
          <t>Source: User-editable planning assumption, 2026-10-19; not stated in YAML. Validate with workload sizing.</t>
        </r>
      </text>
    </comment>
    <comment ref="H666" authorId="0" shapeId="0" xr:uid="{00000000-0006-0000-0A00-0000BE070000}">
      <text>
        <r>
          <rPr>
            <sz val="11"/>
            <color theme="1"/>
            <rFont val="Calibri"/>
            <family val="2"/>
            <scheme val="minor"/>
          </rPr>
          <t>Source: User-editable planning assumption, 2026-10-19; not stated in YAML. Validate with workload sizing.</t>
        </r>
      </text>
    </comment>
    <comment ref="I666" authorId="0" shapeId="0" xr:uid="{00000000-0006-0000-0A00-0000BF070000}">
      <text>
        <r>
          <rPr>
            <sz val="11"/>
            <color theme="1"/>
            <rFont val="Calibri"/>
            <family val="2"/>
            <scheme val="minor"/>
          </rPr>
          <t>Source: User-editable planning assumption, 2026-10-19; not stated in YAML. Validate with workload sizing.</t>
        </r>
      </text>
    </comment>
    <comment ref="G667" authorId="0" shapeId="0" xr:uid="{00000000-0006-0000-0A00-0000C0070000}">
      <text>
        <r>
          <rPr>
            <sz val="11"/>
            <color theme="1"/>
            <rFont val="Calibri"/>
            <family val="2"/>
            <scheme val="minor"/>
          </rPr>
          <t>Source: User-editable planning assumption, 2026-10-19; not stated in YAML. Validate with workload sizing.</t>
        </r>
      </text>
    </comment>
    <comment ref="H667" authorId="0" shapeId="0" xr:uid="{00000000-0006-0000-0A00-0000C1070000}">
      <text>
        <r>
          <rPr>
            <sz val="11"/>
            <color theme="1"/>
            <rFont val="Calibri"/>
            <family val="2"/>
            <scheme val="minor"/>
          </rPr>
          <t>Source: User-editable planning assumption, 2026-10-19; not stated in YAML. Validate with workload sizing.</t>
        </r>
      </text>
    </comment>
    <comment ref="I667" authorId="0" shapeId="0" xr:uid="{00000000-0006-0000-0A00-0000C2070000}">
      <text>
        <r>
          <rPr>
            <sz val="11"/>
            <color theme="1"/>
            <rFont val="Calibri"/>
            <family val="2"/>
            <scheme val="minor"/>
          </rPr>
          <t>Source: User-editable planning assumption, 2026-10-19; not stated in YAML. Validate with workload sizing.</t>
        </r>
      </text>
    </comment>
    <comment ref="G668" authorId="0" shapeId="0" xr:uid="{00000000-0006-0000-0A00-0000C3070000}">
      <text>
        <r>
          <rPr>
            <sz val="11"/>
            <color theme="1"/>
            <rFont val="Calibri"/>
            <family val="2"/>
            <scheme val="minor"/>
          </rPr>
          <t>Source: User-editable planning assumption, 2026-10-19; not stated in YAML. Validate with workload sizing.</t>
        </r>
      </text>
    </comment>
    <comment ref="H668" authorId="0" shapeId="0" xr:uid="{00000000-0006-0000-0A00-0000C4070000}">
      <text>
        <r>
          <rPr>
            <sz val="11"/>
            <color theme="1"/>
            <rFont val="Calibri"/>
            <family val="2"/>
            <scheme val="minor"/>
          </rPr>
          <t>Source: User-editable planning assumption, 2026-10-19; not stated in YAML. Validate with workload sizing.</t>
        </r>
      </text>
    </comment>
    <comment ref="I668" authorId="0" shapeId="0" xr:uid="{00000000-0006-0000-0A00-0000C5070000}">
      <text>
        <r>
          <rPr>
            <sz val="11"/>
            <color theme="1"/>
            <rFont val="Calibri"/>
            <family val="2"/>
            <scheme val="minor"/>
          </rPr>
          <t>Source: User-editable planning assumption, 2026-10-19; not stated in YAML. Validate with workload sizing.</t>
        </r>
      </text>
    </comment>
    <comment ref="G669" authorId="0" shapeId="0" xr:uid="{00000000-0006-0000-0A00-0000C6070000}">
      <text>
        <r>
          <rPr>
            <sz val="11"/>
            <color theme="1"/>
            <rFont val="Calibri"/>
            <family val="2"/>
            <scheme val="minor"/>
          </rPr>
          <t>Source: User-editable planning assumption, 2026-10-19; not stated in YAML. Validate with workload sizing.</t>
        </r>
      </text>
    </comment>
    <comment ref="H669" authorId="0" shapeId="0" xr:uid="{00000000-0006-0000-0A00-0000C7070000}">
      <text>
        <r>
          <rPr>
            <sz val="11"/>
            <color theme="1"/>
            <rFont val="Calibri"/>
            <family val="2"/>
            <scheme val="minor"/>
          </rPr>
          <t>Source: User-editable planning assumption, 2026-10-19; not stated in YAML. Validate with workload sizing.</t>
        </r>
      </text>
    </comment>
    <comment ref="I669" authorId="0" shapeId="0" xr:uid="{00000000-0006-0000-0A00-0000C8070000}">
      <text>
        <r>
          <rPr>
            <sz val="11"/>
            <color theme="1"/>
            <rFont val="Calibri"/>
            <family val="2"/>
            <scheme val="minor"/>
          </rPr>
          <t>Source: User-editable planning assumption, 2026-10-19; not stated in YAML. Validate with workload sizing.</t>
        </r>
      </text>
    </comment>
    <comment ref="G670" authorId="0" shapeId="0" xr:uid="{00000000-0006-0000-0A00-0000C9070000}">
      <text>
        <r>
          <rPr>
            <sz val="11"/>
            <color theme="1"/>
            <rFont val="Calibri"/>
            <family val="2"/>
            <scheme val="minor"/>
          </rPr>
          <t>Source: User-editable planning assumption, 2026-10-19; not stated in YAML. Validate with workload sizing.</t>
        </r>
      </text>
    </comment>
    <comment ref="H670" authorId="0" shapeId="0" xr:uid="{00000000-0006-0000-0A00-0000CA070000}">
      <text>
        <r>
          <rPr>
            <sz val="11"/>
            <color theme="1"/>
            <rFont val="Calibri"/>
            <family val="2"/>
            <scheme val="minor"/>
          </rPr>
          <t>Source: User-editable planning assumption, 2026-10-19; not stated in YAML. Validate with workload sizing.</t>
        </r>
      </text>
    </comment>
    <comment ref="I670" authorId="0" shapeId="0" xr:uid="{00000000-0006-0000-0A00-0000CB070000}">
      <text>
        <r>
          <rPr>
            <sz val="11"/>
            <color theme="1"/>
            <rFont val="Calibri"/>
            <family val="2"/>
            <scheme val="minor"/>
          </rPr>
          <t>Source: User-editable planning assumption, 2026-10-19; not stated in YAML. Validate with workload sizing.</t>
        </r>
      </text>
    </comment>
    <comment ref="G671" authorId="0" shapeId="0" xr:uid="{00000000-0006-0000-0A00-0000CC070000}">
      <text>
        <r>
          <rPr>
            <sz val="11"/>
            <color theme="1"/>
            <rFont val="Calibri"/>
            <family val="2"/>
            <scheme val="minor"/>
          </rPr>
          <t>Source: User-editable planning assumption, 2026-10-19; not stated in YAML. Validate with workload sizing.</t>
        </r>
      </text>
    </comment>
    <comment ref="H671" authorId="0" shapeId="0" xr:uid="{00000000-0006-0000-0A00-0000CD070000}">
      <text>
        <r>
          <rPr>
            <sz val="11"/>
            <color theme="1"/>
            <rFont val="Calibri"/>
            <family val="2"/>
            <scheme val="minor"/>
          </rPr>
          <t>Source: User-editable planning assumption, 2026-10-19; not stated in YAML. Validate with workload sizing.</t>
        </r>
      </text>
    </comment>
    <comment ref="I671" authorId="0" shapeId="0" xr:uid="{00000000-0006-0000-0A00-0000CE070000}">
      <text>
        <r>
          <rPr>
            <sz val="11"/>
            <color theme="1"/>
            <rFont val="Calibri"/>
            <family val="2"/>
            <scheme val="minor"/>
          </rPr>
          <t>Source: User-editable planning assumption, 2026-10-19; not stated in YAML. Validate with workload sizing.</t>
        </r>
      </text>
    </comment>
    <comment ref="G672" authorId="0" shapeId="0" xr:uid="{00000000-0006-0000-0A00-0000CF070000}">
      <text>
        <r>
          <rPr>
            <sz val="11"/>
            <color theme="1"/>
            <rFont val="Calibri"/>
            <family val="2"/>
            <scheme val="minor"/>
          </rPr>
          <t>Source: User-editable planning assumption, 2026-10-19; not stated in YAML. Validate with workload sizing.</t>
        </r>
      </text>
    </comment>
    <comment ref="H672" authorId="0" shapeId="0" xr:uid="{00000000-0006-0000-0A00-0000D0070000}">
      <text>
        <r>
          <rPr>
            <sz val="11"/>
            <color theme="1"/>
            <rFont val="Calibri"/>
            <family val="2"/>
            <scheme val="minor"/>
          </rPr>
          <t>Source: User-editable planning assumption, 2026-10-19; not stated in YAML. Validate with workload sizing.</t>
        </r>
      </text>
    </comment>
    <comment ref="I672" authorId="0" shapeId="0" xr:uid="{00000000-0006-0000-0A00-0000D1070000}">
      <text>
        <r>
          <rPr>
            <sz val="11"/>
            <color theme="1"/>
            <rFont val="Calibri"/>
            <family val="2"/>
            <scheme val="minor"/>
          </rPr>
          <t>Source: User-editable planning assumption, 2026-10-19; not stated in YAML. Validate with workload sizing.</t>
        </r>
      </text>
    </comment>
    <comment ref="G673" authorId="0" shapeId="0" xr:uid="{00000000-0006-0000-0A00-0000D2070000}">
      <text>
        <r>
          <rPr>
            <sz val="11"/>
            <color theme="1"/>
            <rFont val="Calibri"/>
            <family val="2"/>
            <scheme val="minor"/>
          </rPr>
          <t>Source: User-editable planning assumption, 2026-10-19; not stated in YAML. Validate with workload sizing.</t>
        </r>
      </text>
    </comment>
    <comment ref="H673" authorId="0" shapeId="0" xr:uid="{00000000-0006-0000-0A00-0000D3070000}">
      <text>
        <r>
          <rPr>
            <sz val="11"/>
            <color theme="1"/>
            <rFont val="Calibri"/>
            <family val="2"/>
            <scheme val="minor"/>
          </rPr>
          <t>Source: User-editable planning assumption, 2026-10-19; not stated in YAML. Validate with workload sizing.</t>
        </r>
      </text>
    </comment>
    <comment ref="I673" authorId="0" shapeId="0" xr:uid="{00000000-0006-0000-0A00-0000D4070000}">
      <text>
        <r>
          <rPr>
            <sz val="11"/>
            <color theme="1"/>
            <rFont val="Calibri"/>
            <family val="2"/>
            <scheme val="minor"/>
          </rPr>
          <t>Source: User-editable planning assumption, 2026-10-19; not stated in YAML. Validate with workload sizing.</t>
        </r>
      </text>
    </comment>
    <comment ref="G674" authorId="0" shapeId="0" xr:uid="{00000000-0006-0000-0A00-0000D5070000}">
      <text>
        <r>
          <rPr>
            <sz val="11"/>
            <color theme="1"/>
            <rFont val="Calibri"/>
            <family val="2"/>
            <scheme val="minor"/>
          </rPr>
          <t>Source: User-editable planning assumption, 2026-10-19; not stated in YAML. Validate with workload sizing.</t>
        </r>
      </text>
    </comment>
    <comment ref="H674" authorId="0" shapeId="0" xr:uid="{00000000-0006-0000-0A00-0000D6070000}">
      <text>
        <r>
          <rPr>
            <sz val="11"/>
            <color theme="1"/>
            <rFont val="Calibri"/>
            <family val="2"/>
            <scheme val="minor"/>
          </rPr>
          <t>Source: User-editable planning assumption, 2026-10-19; not stated in YAML. Validate with workload sizing.</t>
        </r>
      </text>
    </comment>
    <comment ref="I674" authorId="0" shapeId="0" xr:uid="{00000000-0006-0000-0A00-0000D7070000}">
      <text>
        <r>
          <rPr>
            <sz val="11"/>
            <color theme="1"/>
            <rFont val="Calibri"/>
            <family val="2"/>
            <scheme val="minor"/>
          </rPr>
          <t>Source: User-editable planning assumption, 2026-10-19; not stated in YAML. Validate with workload sizing.</t>
        </r>
      </text>
    </comment>
    <comment ref="G675" authorId="0" shapeId="0" xr:uid="{00000000-0006-0000-0A00-0000D8070000}">
      <text>
        <r>
          <rPr>
            <sz val="11"/>
            <color theme="1"/>
            <rFont val="Calibri"/>
            <family val="2"/>
            <scheme val="minor"/>
          </rPr>
          <t>Source: User-editable planning assumption, 2026-10-19; not stated in YAML. Validate with workload sizing.</t>
        </r>
      </text>
    </comment>
    <comment ref="H675" authorId="0" shapeId="0" xr:uid="{00000000-0006-0000-0A00-0000D9070000}">
      <text>
        <r>
          <rPr>
            <sz val="11"/>
            <color theme="1"/>
            <rFont val="Calibri"/>
            <family val="2"/>
            <scheme val="minor"/>
          </rPr>
          <t>Source: User-editable planning assumption, 2026-10-19; not stated in YAML. Validate with workload sizing.</t>
        </r>
      </text>
    </comment>
    <comment ref="I675" authorId="0" shapeId="0" xr:uid="{00000000-0006-0000-0A00-0000DA070000}">
      <text>
        <r>
          <rPr>
            <sz val="11"/>
            <color theme="1"/>
            <rFont val="Calibri"/>
            <family val="2"/>
            <scheme val="minor"/>
          </rPr>
          <t>Source: User-editable planning assumption, 2026-10-19; not stated in YAML. Validate with workload sizing.</t>
        </r>
      </text>
    </comment>
    <comment ref="G676" authorId="0" shapeId="0" xr:uid="{00000000-0006-0000-0A00-0000DB070000}">
      <text>
        <r>
          <rPr>
            <sz val="11"/>
            <color theme="1"/>
            <rFont val="Calibri"/>
            <family val="2"/>
            <scheme val="minor"/>
          </rPr>
          <t>Source: User-editable planning assumption, 2026-10-19; not stated in YAML. Validate with workload sizing.</t>
        </r>
      </text>
    </comment>
    <comment ref="H676" authorId="0" shapeId="0" xr:uid="{00000000-0006-0000-0A00-0000DC070000}">
      <text>
        <r>
          <rPr>
            <sz val="11"/>
            <color theme="1"/>
            <rFont val="Calibri"/>
            <family val="2"/>
            <scheme val="minor"/>
          </rPr>
          <t>Source: User-editable planning assumption, 2026-10-19; not stated in YAML. Validate with workload sizing.</t>
        </r>
      </text>
    </comment>
    <comment ref="I676" authorId="0" shapeId="0" xr:uid="{00000000-0006-0000-0A00-0000DD070000}">
      <text>
        <r>
          <rPr>
            <sz val="11"/>
            <color theme="1"/>
            <rFont val="Calibri"/>
            <family val="2"/>
            <scheme val="minor"/>
          </rPr>
          <t>Source: User-editable planning assumption, 2026-10-19; not stated in YAML. Validate with workload sizing.</t>
        </r>
      </text>
    </comment>
    <comment ref="G677" authorId="0" shapeId="0" xr:uid="{00000000-0006-0000-0A00-0000DE070000}">
      <text>
        <r>
          <rPr>
            <sz val="11"/>
            <color theme="1"/>
            <rFont val="Calibri"/>
            <family val="2"/>
            <scheme val="minor"/>
          </rPr>
          <t>Source: User-editable planning assumption, 2026-10-19; not stated in YAML. Validate with workload sizing.</t>
        </r>
      </text>
    </comment>
    <comment ref="H677" authorId="0" shapeId="0" xr:uid="{00000000-0006-0000-0A00-0000DF070000}">
      <text>
        <r>
          <rPr>
            <sz val="11"/>
            <color theme="1"/>
            <rFont val="Calibri"/>
            <family val="2"/>
            <scheme val="minor"/>
          </rPr>
          <t>Source: User-editable planning assumption, 2026-10-19; not stated in YAML. Validate with workload sizing.</t>
        </r>
      </text>
    </comment>
    <comment ref="I677" authorId="0" shapeId="0" xr:uid="{00000000-0006-0000-0A00-0000E0070000}">
      <text>
        <r>
          <rPr>
            <sz val="11"/>
            <color theme="1"/>
            <rFont val="Calibri"/>
            <family val="2"/>
            <scheme val="minor"/>
          </rPr>
          <t>Source: User-editable planning assumption, 2026-10-19; not stated in YAML. Validate with workload sizing.</t>
        </r>
      </text>
    </comment>
    <comment ref="G678" authorId="0" shapeId="0" xr:uid="{00000000-0006-0000-0A00-0000E1070000}">
      <text>
        <r>
          <rPr>
            <sz val="11"/>
            <color theme="1"/>
            <rFont val="Calibri"/>
            <family val="2"/>
            <scheme val="minor"/>
          </rPr>
          <t>Source: User-editable planning assumption, 2026-10-19; not stated in YAML. Validate with workload sizing.</t>
        </r>
      </text>
    </comment>
    <comment ref="H678" authorId="0" shapeId="0" xr:uid="{00000000-0006-0000-0A00-0000E2070000}">
      <text>
        <r>
          <rPr>
            <sz val="11"/>
            <color theme="1"/>
            <rFont val="Calibri"/>
            <family val="2"/>
            <scheme val="minor"/>
          </rPr>
          <t>Source: User-editable planning assumption, 2026-10-19; not stated in YAML. Validate with workload sizing.</t>
        </r>
      </text>
    </comment>
    <comment ref="I678" authorId="0" shapeId="0" xr:uid="{00000000-0006-0000-0A00-0000E3070000}">
      <text>
        <r>
          <rPr>
            <sz val="11"/>
            <color theme="1"/>
            <rFont val="Calibri"/>
            <family val="2"/>
            <scheme val="minor"/>
          </rPr>
          <t>Source: User-editable planning assumption, 2026-10-19; not stated in YAML. Validate with workload sizing.</t>
        </r>
      </text>
    </comment>
    <comment ref="G679" authorId="0" shapeId="0" xr:uid="{00000000-0006-0000-0A00-0000E4070000}">
      <text>
        <r>
          <rPr>
            <sz val="11"/>
            <color theme="1"/>
            <rFont val="Calibri"/>
            <family val="2"/>
            <scheme val="minor"/>
          </rPr>
          <t>Source: User-editable planning assumption, 2026-10-19; not stated in YAML. Validate with workload sizing.</t>
        </r>
      </text>
    </comment>
    <comment ref="H679" authorId="0" shapeId="0" xr:uid="{00000000-0006-0000-0A00-0000E5070000}">
      <text>
        <r>
          <rPr>
            <sz val="11"/>
            <color theme="1"/>
            <rFont val="Calibri"/>
            <family val="2"/>
            <scheme val="minor"/>
          </rPr>
          <t>Source: User-editable planning assumption, 2026-10-19; not stated in YAML. Validate with workload sizing.</t>
        </r>
      </text>
    </comment>
    <comment ref="I679" authorId="0" shapeId="0" xr:uid="{00000000-0006-0000-0A00-0000E6070000}">
      <text>
        <r>
          <rPr>
            <sz val="11"/>
            <color theme="1"/>
            <rFont val="Calibri"/>
            <family val="2"/>
            <scheme val="minor"/>
          </rPr>
          <t>Source: User-editable planning assumption, 2026-10-19; not stated in YAML. Validate with workload sizing.</t>
        </r>
      </text>
    </comment>
    <comment ref="G680" authorId="0" shapeId="0" xr:uid="{00000000-0006-0000-0A00-0000E7070000}">
      <text>
        <r>
          <rPr>
            <sz val="11"/>
            <color theme="1"/>
            <rFont val="Calibri"/>
            <family val="2"/>
            <scheme val="minor"/>
          </rPr>
          <t>Source: User-editable planning assumption, 2026-10-19; not stated in YAML. Validate with workload sizing.</t>
        </r>
      </text>
    </comment>
    <comment ref="H680" authorId="0" shapeId="0" xr:uid="{00000000-0006-0000-0A00-0000E8070000}">
      <text>
        <r>
          <rPr>
            <sz val="11"/>
            <color theme="1"/>
            <rFont val="Calibri"/>
            <family val="2"/>
            <scheme val="minor"/>
          </rPr>
          <t>Source: User-editable planning assumption, 2026-10-19; not stated in YAML. Validate with workload sizing.</t>
        </r>
      </text>
    </comment>
    <comment ref="I680" authorId="0" shapeId="0" xr:uid="{00000000-0006-0000-0A00-0000E9070000}">
      <text>
        <r>
          <rPr>
            <sz val="11"/>
            <color theme="1"/>
            <rFont val="Calibri"/>
            <family val="2"/>
            <scheme val="minor"/>
          </rPr>
          <t>Source: User-editable planning assumption, 2026-10-19; not stated in YAML. Validate with workload sizing.</t>
        </r>
      </text>
    </comment>
    <comment ref="G681" authorId="0" shapeId="0" xr:uid="{00000000-0006-0000-0A00-0000EA070000}">
      <text>
        <r>
          <rPr>
            <sz val="11"/>
            <color theme="1"/>
            <rFont val="Calibri"/>
            <family val="2"/>
            <scheme val="minor"/>
          </rPr>
          <t>Source: User-editable planning assumption, 2026-10-19; not stated in YAML. Validate with workload sizing.</t>
        </r>
      </text>
    </comment>
    <comment ref="H681" authorId="0" shapeId="0" xr:uid="{00000000-0006-0000-0A00-0000EB070000}">
      <text>
        <r>
          <rPr>
            <sz val="11"/>
            <color theme="1"/>
            <rFont val="Calibri"/>
            <family val="2"/>
            <scheme val="minor"/>
          </rPr>
          <t>Source: User-editable planning assumption, 2026-10-19; not stated in YAML. Validate with workload sizing.</t>
        </r>
      </text>
    </comment>
    <comment ref="I681" authorId="0" shapeId="0" xr:uid="{00000000-0006-0000-0A00-0000EC070000}">
      <text>
        <r>
          <rPr>
            <sz val="11"/>
            <color theme="1"/>
            <rFont val="Calibri"/>
            <family val="2"/>
            <scheme val="minor"/>
          </rPr>
          <t>Source: User-editable planning assumption, 2026-10-19; not stated in YAML. Validate with workload sizing.</t>
        </r>
      </text>
    </comment>
    <comment ref="G682" authorId="0" shapeId="0" xr:uid="{00000000-0006-0000-0A00-0000ED070000}">
      <text>
        <r>
          <rPr>
            <sz val="11"/>
            <color theme="1"/>
            <rFont val="Calibri"/>
            <family val="2"/>
            <scheme val="minor"/>
          </rPr>
          <t>Source: User-editable planning assumption, 2026-10-19; not stated in YAML. Validate with workload sizing.</t>
        </r>
      </text>
    </comment>
    <comment ref="H682" authorId="0" shapeId="0" xr:uid="{00000000-0006-0000-0A00-0000EE070000}">
      <text>
        <r>
          <rPr>
            <sz val="11"/>
            <color theme="1"/>
            <rFont val="Calibri"/>
            <family val="2"/>
            <scheme val="minor"/>
          </rPr>
          <t>Source: User-editable planning assumption, 2026-10-19; not stated in YAML. Validate with workload sizing.</t>
        </r>
      </text>
    </comment>
    <comment ref="I682" authorId="0" shapeId="0" xr:uid="{00000000-0006-0000-0A00-0000EF070000}">
      <text>
        <r>
          <rPr>
            <sz val="11"/>
            <color theme="1"/>
            <rFont val="Calibri"/>
            <family val="2"/>
            <scheme val="minor"/>
          </rPr>
          <t>Source: User-editable planning assumption, 2026-10-19; not stated in YAML. Validate with workload sizing.</t>
        </r>
      </text>
    </comment>
    <comment ref="G683" authorId="0" shapeId="0" xr:uid="{00000000-0006-0000-0A00-0000F0070000}">
      <text>
        <r>
          <rPr>
            <sz val="11"/>
            <color theme="1"/>
            <rFont val="Calibri"/>
            <family val="2"/>
            <scheme val="minor"/>
          </rPr>
          <t>Source: User-editable planning assumption, 2026-10-19; not stated in YAML. Validate with workload sizing.</t>
        </r>
      </text>
    </comment>
    <comment ref="H683" authorId="0" shapeId="0" xr:uid="{00000000-0006-0000-0A00-0000F1070000}">
      <text>
        <r>
          <rPr>
            <sz val="11"/>
            <color theme="1"/>
            <rFont val="Calibri"/>
            <family val="2"/>
            <scheme val="minor"/>
          </rPr>
          <t>Source: User-editable planning assumption, 2026-10-19; not stated in YAML. Validate with workload sizing.</t>
        </r>
      </text>
    </comment>
    <comment ref="I683" authorId="0" shapeId="0" xr:uid="{00000000-0006-0000-0A00-0000F2070000}">
      <text>
        <r>
          <rPr>
            <sz val="11"/>
            <color theme="1"/>
            <rFont val="Calibri"/>
            <family val="2"/>
            <scheme val="minor"/>
          </rPr>
          <t>Source: User-editable planning assumption, 2026-10-19; not stated in YAML. Validate with workload sizing.</t>
        </r>
      </text>
    </comment>
    <comment ref="G684" authorId="0" shapeId="0" xr:uid="{00000000-0006-0000-0A00-0000F3070000}">
      <text>
        <r>
          <rPr>
            <sz val="11"/>
            <color theme="1"/>
            <rFont val="Calibri"/>
            <family val="2"/>
            <scheme val="minor"/>
          </rPr>
          <t>Source: User-editable planning assumption, 2026-10-19; not stated in YAML. Validate with workload sizing.</t>
        </r>
      </text>
    </comment>
    <comment ref="H684" authorId="0" shapeId="0" xr:uid="{00000000-0006-0000-0A00-0000F4070000}">
      <text>
        <r>
          <rPr>
            <sz val="11"/>
            <color theme="1"/>
            <rFont val="Calibri"/>
            <family val="2"/>
            <scheme val="minor"/>
          </rPr>
          <t>Source: User-editable planning assumption, 2026-10-19; not stated in YAML. Validate with workload sizing.</t>
        </r>
      </text>
    </comment>
    <comment ref="I684" authorId="0" shapeId="0" xr:uid="{00000000-0006-0000-0A00-0000F5070000}">
      <text>
        <r>
          <rPr>
            <sz val="11"/>
            <color theme="1"/>
            <rFont val="Calibri"/>
            <family val="2"/>
            <scheme val="minor"/>
          </rPr>
          <t>Source: User-editable planning assumption, 2026-10-19; not stated in YAML. Validate with workload sizing.</t>
        </r>
      </text>
    </comment>
    <comment ref="G685" authorId="0" shapeId="0" xr:uid="{00000000-0006-0000-0A00-0000F6070000}">
      <text>
        <r>
          <rPr>
            <sz val="11"/>
            <color theme="1"/>
            <rFont val="Calibri"/>
            <family val="2"/>
            <scheme val="minor"/>
          </rPr>
          <t>Source: User-editable planning assumption, 2026-10-19; not stated in YAML. Validate with workload sizing.</t>
        </r>
      </text>
    </comment>
    <comment ref="H685" authorId="0" shapeId="0" xr:uid="{00000000-0006-0000-0A00-0000F7070000}">
      <text>
        <r>
          <rPr>
            <sz val="11"/>
            <color theme="1"/>
            <rFont val="Calibri"/>
            <family val="2"/>
            <scheme val="minor"/>
          </rPr>
          <t>Source: User-editable planning assumption, 2026-10-19; not stated in YAML. Validate with workload sizing.</t>
        </r>
      </text>
    </comment>
    <comment ref="I685" authorId="0" shapeId="0" xr:uid="{00000000-0006-0000-0A00-0000F8070000}">
      <text>
        <r>
          <rPr>
            <sz val="11"/>
            <color theme="1"/>
            <rFont val="Calibri"/>
            <family val="2"/>
            <scheme val="minor"/>
          </rPr>
          <t>Source: User-editable planning assumption, 2026-10-19; not stated in YAML. Validate with workload sizing.</t>
        </r>
      </text>
    </comment>
    <comment ref="G686" authorId="0" shapeId="0" xr:uid="{00000000-0006-0000-0A00-0000F9070000}">
      <text>
        <r>
          <rPr>
            <sz val="11"/>
            <color theme="1"/>
            <rFont val="Calibri"/>
            <family val="2"/>
            <scheme val="minor"/>
          </rPr>
          <t>Source: User-editable planning assumption, 2026-10-19; not stated in YAML. Validate with workload sizing.</t>
        </r>
      </text>
    </comment>
    <comment ref="H686" authorId="0" shapeId="0" xr:uid="{00000000-0006-0000-0A00-0000FA070000}">
      <text>
        <r>
          <rPr>
            <sz val="11"/>
            <color theme="1"/>
            <rFont val="Calibri"/>
            <family val="2"/>
            <scheme val="minor"/>
          </rPr>
          <t>Source: User-editable planning assumption, 2026-10-19; not stated in YAML. Validate with workload sizing.</t>
        </r>
      </text>
    </comment>
    <comment ref="I686" authorId="0" shapeId="0" xr:uid="{00000000-0006-0000-0A00-0000FB070000}">
      <text>
        <r>
          <rPr>
            <sz val="11"/>
            <color theme="1"/>
            <rFont val="Calibri"/>
            <family val="2"/>
            <scheme val="minor"/>
          </rPr>
          <t>Source: User-editable planning assumption, 2026-10-19; not stated in YAML. Validate with workload sizing.</t>
        </r>
      </text>
    </comment>
    <comment ref="G687" authorId="0" shapeId="0" xr:uid="{00000000-0006-0000-0A00-0000FC070000}">
      <text>
        <r>
          <rPr>
            <sz val="11"/>
            <color theme="1"/>
            <rFont val="Calibri"/>
            <family val="2"/>
            <scheme val="minor"/>
          </rPr>
          <t>Source: User-editable planning assumption, 2026-10-19; not stated in YAML. Validate with workload sizing.</t>
        </r>
      </text>
    </comment>
    <comment ref="H687" authorId="0" shapeId="0" xr:uid="{00000000-0006-0000-0A00-0000FD070000}">
      <text>
        <r>
          <rPr>
            <sz val="11"/>
            <color theme="1"/>
            <rFont val="Calibri"/>
            <family val="2"/>
            <scheme val="minor"/>
          </rPr>
          <t>Source: User-editable planning assumption, 2026-10-19; not stated in YAML. Validate with workload sizing.</t>
        </r>
      </text>
    </comment>
    <comment ref="I687" authorId="0" shapeId="0" xr:uid="{00000000-0006-0000-0A00-0000FE070000}">
      <text>
        <r>
          <rPr>
            <sz val="11"/>
            <color theme="1"/>
            <rFont val="Calibri"/>
            <family val="2"/>
            <scheme val="minor"/>
          </rPr>
          <t>Source: User-editable planning assumption, 2026-10-19; not stated in YAML. Validate with workload sizing.</t>
        </r>
      </text>
    </comment>
    <comment ref="G688" authorId="0" shapeId="0" xr:uid="{00000000-0006-0000-0A00-0000FF070000}">
      <text>
        <r>
          <rPr>
            <sz val="11"/>
            <color theme="1"/>
            <rFont val="Calibri"/>
            <family val="2"/>
            <scheme val="minor"/>
          </rPr>
          <t>Source: User-editable planning assumption, 2026-10-19; not stated in YAML. Validate with workload sizing.</t>
        </r>
      </text>
    </comment>
    <comment ref="H688" authorId="0" shapeId="0" xr:uid="{00000000-0006-0000-0A00-000000080000}">
      <text>
        <r>
          <rPr>
            <sz val="11"/>
            <color theme="1"/>
            <rFont val="Calibri"/>
            <family val="2"/>
            <scheme val="minor"/>
          </rPr>
          <t>Source: User-editable planning assumption, 2026-10-19; not stated in YAML. Validate with workload sizing.</t>
        </r>
      </text>
    </comment>
    <comment ref="I688" authorId="0" shapeId="0" xr:uid="{00000000-0006-0000-0A00-000001080000}">
      <text>
        <r>
          <rPr>
            <sz val="11"/>
            <color theme="1"/>
            <rFont val="Calibri"/>
            <family val="2"/>
            <scheme val="minor"/>
          </rPr>
          <t>Source: User-editable planning assumption, 2026-10-19; not stated in YAML. Validate with workload sizing.</t>
        </r>
      </text>
    </comment>
    <comment ref="G689" authorId="0" shapeId="0" xr:uid="{00000000-0006-0000-0A00-000002080000}">
      <text>
        <r>
          <rPr>
            <sz val="11"/>
            <color theme="1"/>
            <rFont val="Calibri"/>
            <family val="2"/>
            <scheme val="minor"/>
          </rPr>
          <t>Source: User-editable planning assumption, 2026-10-19; not stated in YAML. Validate with workload sizing.</t>
        </r>
      </text>
    </comment>
    <comment ref="H689" authorId="0" shapeId="0" xr:uid="{00000000-0006-0000-0A00-000003080000}">
      <text>
        <r>
          <rPr>
            <sz val="11"/>
            <color theme="1"/>
            <rFont val="Calibri"/>
            <family val="2"/>
            <scheme val="minor"/>
          </rPr>
          <t>Source: User-editable planning assumption, 2026-10-19; not stated in YAML. Validate with workload sizing.</t>
        </r>
      </text>
    </comment>
    <comment ref="I689" authorId="0" shapeId="0" xr:uid="{00000000-0006-0000-0A00-000004080000}">
      <text>
        <r>
          <rPr>
            <sz val="11"/>
            <color theme="1"/>
            <rFont val="Calibri"/>
            <family val="2"/>
            <scheme val="minor"/>
          </rPr>
          <t>Source: User-editable planning assumption, 2026-10-19; not stated in YAML. Validate with workload sizing.</t>
        </r>
      </text>
    </comment>
    <comment ref="G690" authorId="0" shapeId="0" xr:uid="{00000000-0006-0000-0A00-000005080000}">
      <text>
        <r>
          <rPr>
            <sz val="11"/>
            <color theme="1"/>
            <rFont val="Calibri"/>
            <family val="2"/>
            <scheme val="minor"/>
          </rPr>
          <t>Source: User-editable planning assumption, 2026-10-19; not stated in YAML. Validate with workload sizing.</t>
        </r>
      </text>
    </comment>
    <comment ref="H690" authorId="0" shapeId="0" xr:uid="{00000000-0006-0000-0A00-000006080000}">
      <text>
        <r>
          <rPr>
            <sz val="11"/>
            <color theme="1"/>
            <rFont val="Calibri"/>
            <family val="2"/>
            <scheme val="minor"/>
          </rPr>
          <t>Source: User-editable planning assumption, 2026-10-19; not stated in YAML. Validate with workload sizing.</t>
        </r>
      </text>
    </comment>
    <comment ref="I690" authorId="0" shapeId="0" xr:uid="{00000000-0006-0000-0A00-000007080000}">
      <text>
        <r>
          <rPr>
            <sz val="11"/>
            <color theme="1"/>
            <rFont val="Calibri"/>
            <family val="2"/>
            <scheme val="minor"/>
          </rPr>
          <t>Source: User-editable planning assumption, 2026-10-19; not stated in YAML. Validate with workload sizing.</t>
        </r>
      </text>
    </comment>
    <comment ref="G691" authorId="0" shapeId="0" xr:uid="{00000000-0006-0000-0A00-000008080000}">
      <text>
        <r>
          <rPr>
            <sz val="11"/>
            <color theme="1"/>
            <rFont val="Calibri"/>
            <family val="2"/>
            <scheme val="minor"/>
          </rPr>
          <t>Source: User-editable planning assumption, 2026-10-19; not stated in YAML. Validate with workload sizing.</t>
        </r>
      </text>
    </comment>
    <comment ref="H691" authorId="0" shapeId="0" xr:uid="{00000000-0006-0000-0A00-000009080000}">
      <text>
        <r>
          <rPr>
            <sz val="11"/>
            <color theme="1"/>
            <rFont val="Calibri"/>
            <family val="2"/>
            <scheme val="minor"/>
          </rPr>
          <t>Source: User-editable planning assumption, 2026-10-19; not stated in YAML. Validate with workload sizing.</t>
        </r>
      </text>
    </comment>
    <comment ref="I691" authorId="0" shapeId="0" xr:uid="{00000000-0006-0000-0A00-00000A080000}">
      <text>
        <r>
          <rPr>
            <sz val="11"/>
            <color theme="1"/>
            <rFont val="Calibri"/>
            <family val="2"/>
            <scheme val="minor"/>
          </rPr>
          <t>Source: User-editable planning assumption, 2026-10-19; not stated in YAML. Validate with workload sizing.</t>
        </r>
      </text>
    </comment>
    <comment ref="G692" authorId="0" shapeId="0" xr:uid="{00000000-0006-0000-0A00-00000B080000}">
      <text>
        <r>
          <rPr>
            <sz val="11"/>
            <color theme="1"/>
            <rFont val="Calibri"/>
            <family val="2"/>
            <scheme val="minor"/>
          </rPr>
          <t>Source: User-editable planning assumption, 2026-10-19; not stated in YAML. Validate with workload sizing.</t>
        </r>
      </text>
    </comment>
    <comment ref="H692" authorId="0" shapeId="0" xr:uid="{00000000-0006-0000-0A00-00000C080000}">
      <text>
        <r>
          <rPr>
            <sz val="11"/>
            <color theme="1"/>
            <rFont val="Calibri"/>
            <family val="2"/>
            <scheme val="minor"/>
          </rPr>
          <t>Source: User-editable planning assumption, 2026-10-19; not stated in YAML. Validate with workload sizing.</t>
        </r>
      </text>
    </comment>
    <comment ref="I692" authorId="0" shapeId="0" xr:uid="{00000000-0006-0000-0A00-00000D080000}">
      <text>
        <r>
          <rPr>
            <sz val="11"/>
            <color theme="1"/>
            <rFont val="Calibri"/>
            <family val="2"/>
            <scheme val="minor"/>
          </rPr>
          <t>Source: User-editable planning assumption, 2026-10-19; not stated in YAML. Validate with workload sizing.</t>
        </r>
      </text>
    </comment>
    <comment ref="G693" authorId="0" shapeId="0" xr:uid="{00000000-0006-0000-0A00-00000E080000}">
      <text>
        <r>
          <rPr>
            <sz val="11"/>
            <color theme="1"/>
            <rFont val="Calibri"/>
            <family val="2"/>
            <scheme val="minor"/>
          </rPr>
          <t>Source: User-editable planning assumption, 2026-10-19; not stated in YAML. Validate with workload sizing.</t>
        </r>
      </text>
    </comment>
    <comment ref="H693" authorId="0" shapeId="0" xr:uid="{00000000-0006-0000-0A00-00000F080000}">
      <text>
        <r>
          <rPr>
            <sz val="11"/>
            <color theme="1"/>
            <rFont val="Calibri"/>
            <family val="2"/>
            <scheme val="minor"/>
          </rPr>
          <t>Source: User-editable planning assumption, 2026-10-19; not stated in YAML. Validate with workload sizing.</t>
        </r>
      </text>
    </comment>
    <comment ref="I693" authorId="0" shapeId="0" xr:uid="{00000000-0006-0000-0A00-000010080000}">
      <text>
        <r>
          <rPr>
            <sz val="11"/>
            <color theme="1"/>
            <rFont val="Calibri"/>
            <family val="2"/>
            <scheme val="minor"/>
          </rPr>
          <t>Source: User-editable planning assumption, 2026-10-19; not stated in YAML. Validate with workload sizing.</t>
        </r>
      </text>
    </comment>
    <comment ref="G694" authorId="0" shapeId="0" xr:uid="{00000000-0006-0000-0A00-000011080000}">
      <text>
        <r>
          <rPr>
            <sz val="11"/>
            <color theme="1"/>
            <rFont val="Calibri"/>
            <family val="2"/>
            <scheme val="minor"/>
          </rPr>
          <t>Source: User-editable planning assumption, 2026-10-19; not stated in YAML. Validate with workload sizing.</t>
        </r>
      </text>
    </comment>
    <comment ref="H694" authorId="0" shapeId="0" xr:uid="{00000000-0006-0000-0A00-000012080000}">
      <text>
        <r>
          <rPr>
            <sz val="11"/>
            <color theme="1"/>
            <rFont val="Calibri"/>
            <family val="2"/>
            <scheme val="minor"/>
          </rPr>
          <t>Source: User-editable planning assumption, 2026-10-19; not stated in YAML. Validate with workload sizing.</t>
        </r>
      </text>
    </comment>
    <comment ref="I694" authorId="0" shapeId="0" xr:uid="{00000000-0006-0000-0A00-000013080000}">
      <text>
        <r>
          <rPr>
            <sz val="11"/>
            <color theme="1"/>
            <rFont val="Calibri"/>
            <family val="2"/>
            <scheme val="minor"/>
          </rPr>
          <t>Source: User-editable planning assumption, 2026-10-19; not stated in YAML. Validate with workload sizing.</t>
        </r>
      </text>
    </comment>
    <comment ref="G695" authorId="0" shapeId="0" xr:uid="{00000000-0006-0000-0A00-000014080000}">
      <text>
        <r>
          <rPr>
            <sz val="11"/>
            <color theme="1"/>
            <rFont val="Calibri"/>
            <family val="2"/>
            <scheme val="minor"/>
          </rPr>
          <t>Source: User-editable planning assumption, 2026-10-19; not stated in YAML. Validate with workload sizing.</t>
        </r>
      </text>
    </comment>
    <comment ref="H695" authorId="0" shapeId="0" xr:uid="{00000000-0006-0000-0A00-000015080000}">
      <text>
        <r>
          <rPr>
            <sz val="11"/>
            <color theme="1"/>
            <rFont val="Calibri"/>
            <family val="2"/>
            <scheme val="minor"/>
          </rPr>
          <t>Source: User-editable planning assumption, 2026-10-19; not stated in YAML. Validate with workload sizing.</t>
        </r>
      </text>
    </comment>
    <comment ref="I695" authorId="0" shapeId="0" xr:uid="{00000000-0006-0000-0A00-000016080000}">
      <text>
        <r>
          <rPr>
            <sz val="11"/>
            <color theme="1"/>
            <rFont val="Calibri"/>
            <family val="2"/>
            <scheme val="minor"/>
          </rPr>
          <t>Source: User-editable planning assumption, 2026-10-19; not stated in YAML. Validate with workload sizing.</t>
        </r>
      </text>
    </comment>
    <comment ref="G696" authorId="0" shapeId="0" xr:uid="{00000000-0006-0000-0A00-000017080000}">
      <text>
        <r>
          <rPr>
            <sz val="11"/>
            <color theme="1"/>
            <rFont val="Calibri"/>
            <family val="2"/>
            <scheme val="minor"/>
          </rPr>
          <t>Source: User-editable planning assumption, 2026-10-19; not stated in YAML. Validate with workload sizing.</t>
        </r>
      </text>
    </comment>
    <comment ref="H696" authorId="0" shapeId="0" xr:uid="{00000000-0006-0000-0A00-000018080000}">
      <text>
        <r>
          <rPr>
            <sz val="11"/>
            <color theme="1"/>
            <rFont val="Calibri"/>
            <family val="2"/>
            <scheme val="minor"/>
          </rPr>
          <t>Source: User-editable planning assumption, 2026-10-19; not stated in YAML. Validate with workload sizing.</t>
        </r>
      </text>
    </comment>
    <comment ref="I696" authorId="0" shapeId="0" xr:uid="{00000000-0006-0000-0A00-000019080000}">
      <text>
        <r>
          <rPr>
            <sz val="11"/>
            <color theme="1"/>
            <rFont val="Calibri"/>
            <family val="2"/>
            <scheme val="minor"/>
          </rPr>
          <t>Source: User-editable planning assumption, 2026-10-19; not stated in YAML. Validate with workload sizing.</t>
        </r>
      </text>
    </comment>
    <comment ref="G697" authorId="0" shapeId="0" xr:uid="{00000000-0006-0000-0A00-00001A080000}">
      <text>
        <r>
          <rPr>
            <sz val="11"/>
            <color theme="1"/>
            <rFont val="Calibri"/>
            <family val="2"/>
            <scheme val="minor"/>
          </rPr>
          <t>Source: User-editable planning assumption, 2026-10-19; not stated in YAML. Validate with workload sizing.</t>
        </r>
      </text>
    </comment>
    <comment ref="H697" authorId="0" shapeId="0" xr:uid="{00000000-0006-0000-0A00-00001B080000}">
      <text>
        <r>
          <rPr>
            <sz val="11"/>
            <color theme="1"/>
            <rFont val="Calibri"/>
            <family val="2"/>
            <scheme val="minor"/>
          </rPr>
          <t>Source: User-editable planning assumption, 2026-10-19; not stated in YAML. Validate with workload sizing.</t>
        </r>
      </text>
    </comment>
    <comment ref="I697" authorId="0" shapeId="0" xr:uid="{00000000-0006-0000-0A00-00001C080000}">
      <text>
        <r>
          <rPr>
            <sz val="11"/>
            <color theme="1"/>
            <rFont val="Calibri"/>
            <family val="2"/>
            <scheme val="minor"/>
          </rPr>
          <t>Source: User-editable planning assumption, 2026-10-19; not stated in YAML. Validate with workload sizing.</t>
        </r>
      </text>
    </comment>
    <comment ref="G698" authorId="0" shapeId="0" xr:uid="{00000000-0006-0000-0A00-00001D080000}">
      <text>
        <r>
          <rPr>
            <sz val="11"/>
            <color theme="1"/>
            <rFont val="Calibri"/>
            <family val="2"/>
            <scheme val="minor"/>
          </rPr>
          <t>Source: User-editable planning assumption, 2026-10-19; not stated in YAML. Validate with workload sizing.</t>
        </r>
      </text>
    </comment>
    <comment ref="H698" authorId="0" shapeId="0" xr:uid="{00000000-0006-0000-0A00-00001E080000}">
      <text>
        <r>
          <rPr>
            <sz val="11"/>
            <color theme="1"/>
            <rFont val="Calibri"/>
            <family val="2"/>
            <scheme val="minor"/>
          </rPr>
          <t>Source: User-editable planning assumption, 2026-10-19; not stated in YAML. Validate with workload sizing.</t>
        </r>
      </text>
    </comment>
    <comment ref="I698" authorId="0" shapeId="0" xr:uid="{00000000-0006-0000-0A00-00001F080000}">
      <text>
        <r>
          <rPr>
            <sz val="11"/>
            <color theme="1"/>
            <rFont val="Calibri"/>
            <family val="2"/>
            <scheme val="minor"/>
          </rPr>
          <t>Source: User-editable planning assumption, 2026-10-19; not stated in YAML. Validate with workload sizing.</t>
        </r>
      </text>
    </comment>
    <comment ref="G699" authorId="0" shapeId="0" xr:uid="{00000000-0006-0000-0A00-000020080000}">
      <text>
        <r>
          <rPr>
            <sz val="11"/>
            <color theme="1"/>
            <rFont val="Calibri"/>
            <family val="2"/>
            <scheme val="minor"/>
          </rPr>
          <t>Source: User-editable planning assumption, 2026-10-19; not stated in YAML. Validate with workload sizing.</t>
        </r>
      </text>
    </comment>
    <comment ref="H699" authorId="0" shapeId="0" xr:uid="{00000000-0006-0000-0A00-000021080000}">
      <text>
        <r>
          <rPr>
            <sz val="11"/>
            <color theme="1"/>
            <rFont val="Calibri"/>
            <family val="2"/>
            <scheme val="minor"/>
          </rPr>
          <t>Source: User-editable planning assumption, 2026-10-19; not stated in YAML. Validate with workload sizing.</t>
        </r>
      </text>
    </comment>
    <comment ref="I699" authorId="0" shapeId="0" xr:uid="{00000000-0006-0000-0A00-000022080000}">
      <text>
        <r>
          <rPr>
            <sz val="11"/>
            <color theme="1"/>
            <rFont val="Calibri"/>
            <family val="2"/>
            <scheme val="minor"/>
          </rPr>
          <t>Source: User-editable planning assumption, 2026-10-19; not stated in YAML. Validate with workload sizing.</t>
        </r>
      </text>
    </comment>
    <comment ref="G700" authorId="0" shapeId="0" xr:uid="{00000000-0006-0000-0A00-000023080000}">
      <text>
        <r>
          <rPr>
            <sz val="11"/>
            <color theme="1"/>
            <rFont val="Calibri"/>
            <family val="2"/>
            <scheme val="minor"/>
          </rPr>
          <t>Source: User-editable planning assumption, 2026-10-19; not stated in YAML. Validate with workload sizing.</t>
        </r>
      </text>
    </comment>
    <comment ref="H700" authorId="0" shapeId="0" xr:uid="{00000000-0006-0000-0A00-000024080000}">
      <text>
        <r>
          <rPr>
            <sz val="11"/>
            <color theme="1"/>
            <rFont val="Calibri"/>
            <family val="2"/>
            <scheme val="minor"/>
          </rPr>
          <t>Source: User-editable planning assumption, 2026-10-19; not stated in YAML. Validate with workload sizing.</t>
        </r>
      </text>
    </comment>
    <comment ref="I700" authorId="0" shapeId="0" xr:uid="{00000000-0006-0000-0A00-000025080000}">
      <text>
        <r>
          <rPr>
            <sz val="11"/>
            <color theme="1"/>
            <rFont val="Calibri"/>
            <family val="2"/>
            <scheme val="minor"/>
          </rPr>
          <t>Source: User-editable planning assumption, 2026-10-19; not stated in YAML. Validate with workload sizing.</t>
        </r>
      </text>
    </comment>
    <comment ref="G701" authorId="0" shapeId="0" xr:uid="{00000000-0006-0000-0A00-000026080000}">
      <text>
        <r>
          <rPr>
            <sz val="11"/>
            <color theme="1"/>
            <rFont val="Calibri"/>
            <family val="2"/>
            <scheme val="minor"/>
          </rPr>
          <t>Source: User-editable planning assumption, 2026-10-19; not stated in YAML. Validate with workload sizing.</t>
        </r>
      </text>
    </comment>
    <comment ref="H701" authorId="0" shapeId="0" xr:uid="{00000000-0006-0000-0A00-000027080000}">
      <text>
        <r>
          <rPr>
            <sz val="11"/>
            <color theme="1"/>
            <rFont val="Calibri"/>
            <family val="2"/>
            <scheme val="minor"/>
          </rPr>
          <t>Source: User-editable planning assumption, 2026-10-19; not stated in YAML. Validate with workload sizing.</t>
        </r>
      </text>
    </comment>
    <comment ref="I701" authorId="0" shapeId="0" xr:uid="{00000000-0006-0000-0A00-000028080000}">
      <text>
        <r>
          <rPr>
            <sz val="11"/>
            <color theme="1"/>
            <rFont val="Calibri"/>
            <family val="2"/>
            <scheme val="minor"/>
          </rPr>
          <t>Source: User-editable planning assumption, 2026-10-19; not stated in YAML. Validate with workload sizing.</t>
        </r>
      </text>
    </comment>
    <comment ref="G702" authorId="0" shapeId="0" xr:uid="{00000000-0006-0000-0A00-000029080000}">
      <text>
        <r>
          <rPr>
            <sz val="11"/>
            <color theme="1"/>
            <rFont val="Calibri"/>
            <family val="2"/>
            <scheme val="minor"/>
          </rPr>
          <t>Source: User-editable planning assumption, 2026-10-19; not stated in YAML. Validate with workload sizing.</t>
        </r>
      </text>
    </comment>
    <comment ref="H702" authorId="0" shapeId="0" xr:uid="{00000000-0006-0000-0A00-00002A080000}">
      <text>
        <r>
          <rPr>
            <sz val="11"/>
            <color theme="1"/>
            <rFont val="Calibri"/>
            <family val="2"/>
            <scheme val="minor"/>
          </rPr>
          <t>Source: User-editable planning assumption, 2026-10-19; not stated in YAML. Validate with workload sizing.</t>
        </r>
      </text>
    </comment>
    <comment ref="I702" authorId="0" shapeId="0" xr:uid="{00000000-0006-0000-0A00-00002B080000}">
      <text>
        <r>
          <rPr>
            <sz val="11"/>
            <color theme="1"/>
            <rFont val="Calibri"/>
            <family val="2"/>
            <scheme val="minor"/>
          </rPr>
          <t>Source: User-editable planning assumption, 2026-10-19; not stated in YAML. Validate with workload sizing.</t>
        </r>
      </text>
    </comment>
    <comment ref="G703" authorId="0" shapeId="0" xr:uid="{00000000-0006-0000-0A00-00002C080000}">
      <text>
        <r>
          <rPr>
            <sz val="11"/>
            <color theme="1"/>
            <rFont val="Calibri"/>
            <family val="2"/>
            <scheme val="minor"/>
          </rPr>
          <t>Source: User-editable planning assumption, 2026-10-19; not stated in YAML. Validate with workload sizing.</t>
        </r>
      </text>
    </comment>
    <comment ref="H703" authorId="0" shapeId="0" xr:uid="{00000000-0006-0000-0A00-00002D080000}">
      <text>
        <r>
          <rPr>
            <sz val="11"/>
            <color theme="1"/>
            <rFont val="Calibri"/>
            <family val="2"/>
            <scheme val="minor"/>
          </rPr>
          <t>Source: User-editable planning assumption, 2026-10-19; not stated in YAML. Validate with workload sizing.</t>
        </r>
      </text>
    </comment>
    <comment ref="I703" authorId="0" shapeId="0" xr:uid="{00000000-0006-0000-0A00-00002E080000}">
      <text>
        <r>
          <rPr>
            <sz val="11"/>
            <color theme="1"/>
            <rFont val="Calibri"/>
            <family val="2"/>
            <scheme val="minor"/>
          </rPr>
          <t>Source: User-editable planning assumption, 2026-10-19; not stated in YAML. Validate with workload sizing.</t>
        </r>
      </text>
    </comment>
    <comment ref="G704" authorId="0" shapeId="0" xr:uid="{00000000-0006-0000-0A00-00002F080000}">
      <text>
        <r>
          <rPr>
            <sz val="11"/>
            <color theme="1"/>
            <rFont val="Calibri"/>
            <family val="2"/>
            <scheme val="minor"/>
          </rPr>
          <t>Source: User-editable planning assumption, 2026-10-19; not stated in YAML. Validate with workload sizing.</t>
        </r>
      </text>
    </comment>
    <comment ref="H704" authorId="0" shapeId="0" xr:uid="{00000000-0006-0000-0A00-000030080000}">
      <text>
        <r>
          <rPr>
            <sz val="11"/>
            <color theme="1"/>
            <rFont val="Calibri"/>
            <family val="2"/>
            <scheme val="minor"/>
          </rPr>
          <t>Source: User-editable planning assumption, 2026-10-19; not stated in YAML. Validate with workload sizing.</t>
        </r>
      </text>
    </comment>
    <comment ref="I704" authorId="0" shapeId="0" xr:uid="{00000000-0006-0000-0A00-000031080000}">
      <text>
        <r>
          <rPr>
            <sz val="11"/>
            <color theme="1"/>
            <rFont val="Calibri"/>
            <family val="2"/>
            <scheme val="minor"/>
          </rPr>
          <t>Source: User-editable planning assumption, 2026-10-19; not stated in YAML. Validate with workload sizing.</t>
        </r>
      </text>
    </comment>
    <comment ref="G705" authorId="0" shapeId="0" xr:uid="{00000000-0006-0000-0A00-000032080000}">
      <text>
        <r>
          <rPr>
            <sz val="11"/>
            <color theme="1"/>
            <rFont val="Calibri"/>
            <family val="2"/>
            <scheme val="minor"/>
          </rPr>
          <t>Source: User-editable planning assumption, 2026-10-19; not stated in YAML. Validate with workload sizing.</t>
        </r>
      </text>
    </comment>
    <comment ref="H705" authorId="0" shapeId="0" xr:uid="{00000000-0006-0000-0A00-000033080000}">
      <text>
        <r>
          <rPr>
            <sz val="11"/>
            <color theme="1"/>
            <rFont val="Calibri"/>
            <family val="2"/>
            <scheme val="minor"/>
          </rPr>
          <t>Source: User-editable planning assumption, 2026-10-19; not stated in YAML. Validate with workload sizing.</t>
        </r>
      </text>
    </comment>
    <comment ref="I705" authorId="0" shapeId="0" xr:uid="{00000000-0006-0000-0A00-000034080000}">
      <text>
        <r>
          <rPr>
            <sz val="11"/>
            <color theme="1"/>
            <rFont val="Calibri"/>
            <family val="2"/>
            <scheme val="minor"/>
          </rPr>
          <t>Source: User-editable planning assumption, 2026-10-19; not stated in YAML. Validate with workload sizing.</t>
        </r>
      </text>
    </comment>
    <comment ref="G706" authorId="0" shapeId="0" xr:uid="{00000000-0006-0000-0A00-000035080000}">
      <text>
        <r>
          <rPr>
            <sz val="11"/>
            <color theme="1"/>
            <rFont val="Calibri"/>
            <family val="2"/>
            <scheme val="minor"/>
          </rPr>
          <t>Source: User-editable planning assumption, 2026-10-19; not stated in YAML. Validate with workload sizing.</t>
        </r>
      </text>
    </comment>
    <comment ref="H706" authorId="0" shapeId="0" xr:uid="{00000000-0006-0000-0A00-000036080000}">
      <text>
        <r>
          <rPr>
            <sz val="11"/>
            <color theme="1"/>
            <rFont val="Calibri"/>
            <family val="2"/>
            <scheme val="minor"/>
          </rPr>
          <t>Source: User-editable planning assumption, 2026-10-19; not stated in YAML. Validate with workload sizing.</t>
        </r>
      </text>
    </comment>
    <comment ref="I706" authorId="0" shapeId="0" xr:uid="{00000000-0006-0000-0A00-000037080000}">
      <text>
        <r>
          <rPr>
            <sz val="11"/>
            <color theme="1"/>
            <rFont val="Calibri"/>
            <family val="2"/>
            <scheme val="minor"/>
          </rPr>
          <t>Source: User-editable planning assumption, 2026-10-19; not stated in YAML. Validate with workload sizing.</t>
        </r>
      </text>
    </comment>
    <comment ref="G707" authorId="0" shapeId="0" xr:uid="{00000000-0006-0000-0A00-000038080000}">
      <text>
        <r>
          <rPr>
            <sz val="11"/>
            <color theme="1"/>
            <rFont val="Calibri"/>
            <family val="2"/>
            <scheme val="minor"/>
          </rPr>
          <t>Source: User-editable planning assumption, 2026-10-19; not stated in YAML. Validate with workload sizing.</t>
        </r>
      </text>
    </comment>
    <comment ref="H707" authorId="0" shapeId="0" xr:uid="{00000000-0006-0000-0A00-000039080000}">
      <text>
        <r>
          <rPr>
            <sz val="11"/>
            <color theme="1"/>
            <rFont val="Calibri"/>
            <family val="2"/>
            <scheme val="minor"/>
          </rPr>
          <t>Source: User-editable planning assumption, 2026-10-19; not stated in YAML. Validate with workload sizing.</t>
        </r>
      </text>
    </comment>
    <comment ref="I707" authorId="0" shapeId="0" xr:uid="{00000000-0006-0000-0A00-00003A080000}">
      <text>
        <r>
          <rPr>
            <sz val="11"/>
            <color theme="1"/>
            <rFont val="Calibri"/>
            <family val="2"/>
            <scheme val="minor"/>
          </rPr>
          <t>Source: User-editable planning assumption, 2026-10-19; not stated in YAML. Validate with workload sizing.</t>
        </r>
      </text>
    </comment>
    <comment ref="G708" authorId="0" shapeId="0" xr:uid="{00000000-0006-0000-0A00-00003B080000}">
      <text>
        <r>
          <rPr>
            <sz val="11"/>
            <color theme="1"/>
            <rFont val="Calibri"/>
            <family val="2"/>
            <scheme val="minor"/>
          </rPr>
          <t>Source: User-editable planning assumption, 2026-10-19; not stated in YAML. Validate with workload sizing.</t>
        </r>
      </text>
    </comment>
    <comment ref="H708" authorId="0" shapeId="0" xr:uid="{00000000-0006-0000-0A00-00003C080000}">
      <text>
        <r>
          <rPr>
            <sz val="11"/>
            <color theme="1"/>
            <rFont val="Calibri"/>
            <family val="2"/>
            <scheme val="minor"/>
          </rPr>
          <t>Source: User-editable planning assumption, 2026-10-19; not stated in YAML. Validate with workload sizing.</t>
        </r>
      </text>
    </comment>
    <comment ref="I708" authorId="0" shapeId="0" xr:uid="{00000000-0006-0000-0A00-00003D080000}">
      <text>
        <r>
          <rPr>
            <sz val="11"/>
            <color theme="1"/>
            <rFont val="Calibri"/>
            <family val="2"/>
            <scheme val="minor"/>
          </rPr>
          <t>Source: User-editable planning assumption, 2026-10-19; not stated in YAML. Validate with workload sizing.</t>
        </r>
      </text>
    </comment>
    <comment ref="G709" authorId="0" shapeId="0" xr:uid="{00000000-0006-0000-0A00-00003E080000}">
      <text>
        <r>
          <rPr>
            <sz val="11"/>
            <color theme="1"/>
            <rFont val="Calibri"/>
            <family val="2"/>
            <scheme val="minor"/>
          </rPr>
          <t>Source: User-editable planning assumption, 2026-10-19; not stated in YAML. Validate with workload sizing.</t>
        </r>
      </text>
    </comment>
    <comment ref="H709" authorId="0" shapeId="0" xr:uid="{00000000-0006-0000-0A00-00003F080000}">
      <text>
        <r>
          <rPr>
            <sz val="11"/>
            <color theme="1"/>
            <rFont val="Calibri"/>
            <family val="2"/>
            <scheme val="minor"/>
          </rPr>
          <t>Source: User-editable planning assumption, 2026-10-19; not stated in YAML. Validate with workload sizing.</t>
        </r>
      </text>
    </comment>
    <comment ref="I709" authorId="0" shapeId="0" xr:uid="{00000000-0006-0000-0A00-000040080000}">
      <text>
        <r>
          <rPr>
            <sz val="11"/>
            <color theme="1"/>
            <rFont val="Calibri"/>
            <family val="2"/>
            <scheme val="minor"/>
          </rPr>
          <t>Source: User-editable planning assumption, 2026-10-19; not stated in YAML. Validate with workload sizing.</t>
        </r>
      </text>
    </comment>
    <comment ref="G710" authorId="0" shapeId="0" xr:uid="{00000000-0006-0000-0A00-000041080000}">
      <text>
        <r>
          <rPr>
            <sz val="11"/>
            <color theme="1"/>
            <rFont val="Calibri"/>
            <family val="2"/>
            <scheme val="minor"/>
          </rPr>
          <t>Source: User-editable planning assumption, 2026-10-19; not stated in YAML. Validate with workload sizing.</t>
        </r>
      </text>
    </comment>
    <comment ref="H710" authorId="0" shapeId="0" xr:uid="{00000000-0006-0000-0A00-000042080000}">
      <text>
        <r>
          <rPr>
            <sz val="11"/>
            <color theme="1"/>
            <rFont val="Calibri"/>
            <family val="2"/>
            <scheme val="minor"/>
          </rPr>
          <t>Source: User-editable planning assumption, 2026-10-19; not stated in YAML. Validate with workload sizing.</t>
        </r>
      </text>
    </comment>
    <comment ref="I710" authorId="0" shapeId="0" xr:uid="{00000000-0006-0000-0A00-000043080000}">
      <text>
        <r>
          <rPr>
            <sz val="11"/>
            <color theme="1"/>
            <rFont val="Calibri"/>
            <family val="2"/>
            <scheme val="minor"/>
          </rPr>
          <t>Source: User-editable planning assumption, 2026-10-19; not stated in YAML. Validate with workload sizing.</t>
        </r>
      </text>
    </comment>
    <comment ref="G711" authorId="0" shapeId="0" xr:uid="{00000000-0006-0000-0A00-000044080000}">
      <text>
        <r>
          <rPr>
            <sz val="11"/>
            <color theme="1"/>
            <rFont val="Calibri"/>
            <family val="2"/>
            <scheme val="minor"/>
          </rPr>
          <t>Source: User-editable planning assumption, 2026-10-19; not stated in YAML. Validate with workload sizing.</t>
        </r>
      </text>
    </comment>
    <comment ref="H711" authorId="0" shapeId="0" xr:uid="{00000000-0006-0000-0A00-000045080000}">
      <text>
        <r>
          <rPr>
            <sz val="11"/>
            <color theme="1"/>
            <rFont val="Calibri"/>
            <family val="2"/>
            <scheme val="minor"/>
          </rPr>
          <t>Source: User-editable planning assumption, 2026-10-19; not stated in YAML. Validate with workload sizing.</t>
        </r>
      </text>
    </comment>
    <comment ref="I711" authorId="0" shapeId="0" xr:uid="{00000000-0006-0000-0A00-000046080000}">
      <text>
        <r>
          <rPr>
            <sz val="11"/>
            <color theme="1"/>
            <rFont val="Calibri"/>
            <family val="2"/>
            <scheme val="minor"/>
          </rPr>
          <t>Source: User-editable planning assumption, 2026-10-19; not stated in YAML. Validate with workload sizing.</t>
        </r>
      </text>
    </comment>
    <comment ref="G712" authorId="0" shapeId="0" xr:uid="{00000000-0006-0000-0A00-000047080000}">
      <text>
        <r>
          <rPr>
            <sz val="11"/>
            <color theme="1"/>
            <rFont val="Calibri"/>
            <family val="2"/>
            <scheme val="minor"/>
          </rPr>
          <t>Source: User-editable planning assumption, 2026-10-19; not stated in YAML. Validate with workload sizing.</t>
        </r>
      </text>
    </comment>
    <comment ref="H712" authorId="0" shapeId="0" xr:uid="{00000000-0006-0000-0A00-000048080000}">
      <text>
        <r>
          <rPr>
            <sz val="11"/>
            <color theme="1"/>
            <rFont val="Calibri"/>
            <family val="2"/>
            <scheme val="minor"/>
          </rPr>
          <t>Source: User-editable planning assumption, 2026-10-19; not stated in YAML. Validate with workload sizing.</t>
        </r>
      </text>
    </comment>
    <comment ref="I712" authorId="0" shapeId="0" xr:uid="{00000000-0006-0000-0A00-000049080000}">
      <text>
        <r>
          <rPr>
            <sz val="11"/>
            <color theme="1"/>
            <rFont val="Calibri"/>
            <family val="2"/>
            <scheme val="minor"/>
          </rPr>
          <t>Source: User-editable planning assumption, 2026-10-19; not stated in YAML. Validate with workload sizing.</t>
        </r>
      </text>
    </comment>
    <comment ref="G713" authorId="0" shapeId="0" xr:uid="{00000000-0006-0000-0A00-00004A080000}">
      <text>
        <r>
          <rPr>
            <sz val="11"/>
            <color theme="1"/>
            <rFont val="Calibri"/>
            <family val="2"/>
            <scheme val="minor"/>
          </rPr>
          <t>Source: User-editable planning assumption, 2026-10-19; not stated in YAML. Validate with workload sizing.</t>
        </r>
      </text>
    </comment>
    <comment ref="H713" authorId="0" shapeId="0" xr:uid="{00000000-0006-0000-0A00-00004B080000}">
      <text>
        <r>
          <rPr>
            <sz val="11"/>
            <color theme="1"/>
            <rFont val="Calibri"/>
            <family val="2"/>
            <scheme val="minor"/>
          </rPr>
          <t>Source: User-editable planning assumption, 2026-10-19; not stated in YAML. Validate with workload sizing.</t>
        </r>
      </text>
    </comment>
    <comment ref="I713" authorId="0" shapeId="0" xr:uid="{00000000-0006-0000-0A00-00004C080000}">
      <text>
        <r>
          <rPr>
            <sz val="11"/>
            <color theme="1"/>
            <rFont val="Calibri"/>
            <family val="2"/>
            <scheme val="minor"/>
          </rPr>
          <t>Source: User-editable planning assumption, 2026-10-19; not stated in YAML. Validate with workload sizing.</t>
        </r>
      </text>
    </comment>
    <comment ref="G714" authorId="0" shapeId="0" xr:uid="{00000000-0006-0000-0A00-00004D080000}">
      <text>
        <r>
          <rPr>
            <sz val="11"/>
            <color theme="1"/>
            <rFont val="Calibri"/>
            <family val="2"/>
            <scheme val="minor"/>
          </rPr>
          <t>Source: User-editable planning assumption, 2026-10-19; not stated in YAML. Validate with workload sizing.</t>
        </r>
      </text>
    </comment>
    <comment ref="H714" authorId="0" shapeId="0" xr:uid="{00000000-0006-0000-0A00-00004E080000}">
      <text>
        <r>
          <rPr>
            <sz val="11"/>
            <color theme="1"/>
            <rFont val="Calibri"/>
            <family val="2"/>
            <scheme val="minor"/>
          </rPr>
          <t>Source: User-editable planning assumption, 2026-10-19; not stated in YAML. Validate with workload sizing.</t>
        </r>
      </text>
    </comment>
    <comment ref="I714" authorId="0" shapeId="0" xr:uid="{00000000-0006-0000-0A00-00004F080000}">
      <text>
        <r>
          <rPr>
            <sz val="11"/>
            <color theme="1"/>
            <rFont val="Calibri"/>
            <family val="2"/>
            <scheme val="minor"/>
          </rPr>
          <t>Source: User-editable planning assumption, 2026-10-19; not stated in YAML. Validate with workload sizing.</t>
        </r>
      </text>
    </comment>
    <comment ref="G715" authorId="0" shapeId="0" xr:uid="{00000000-0006-0000-0A00-000050080000}">
      <text>
        <r>
          <rPr>
            <sz val="11"/>
            <color theme="1"/>
            <rFont val="Calibri"/>
            <family val="2"/>
            <scheme val="minor"/>
          </rPr>
          <t>Source: User-editable planning assumption, 2026-10-19; not stated in YAML. Validate with workload sizing.</t>
        </r>
      </text>
    </comment>
    <comment ref="H715" authorId="0" shapeId="0" xr:uid="{00000000-0006-0000-0A00-000051080000}">
      <text>
        <r>
          <rPr>
            <sz val="11"/>
            <color theme="1"/>
            <rFont val="Calibri"/>
            <family val="2"/>
            <scheme val="minor"/>
          </rPr>
          <t>Source: User-editable planning assumption, 2026-10-19; not stated in YAML. Validate with workload sizing.</t>
        </r>
      </text>
    </comment>
    <comment ref="I715" authorId="0" shapeId="0" xr:uid="{00000000-0006-0000-0A00-000052080000}">
      <text>
        <r>
          <rPr>
            <sz val="11"/>
            <color theme="1"/>
            <rFont val="Calibri"/>
            <family val="2"/>
            <scheme val="minor"/>
          </rPr>
          <t>Source: User-editable planning assumption, 2026-10-19; not stated in YAML. Validate with workload sizing.</t>
        </r>
      </text>
    </comment>
    <comment ref="G716" authorId="0" shapeId="0" xr:uid="{00000000-0006-0000-0A00-000053080000}">
      <text>
        <r>
          <rPr>
            <sz val="11"/>
            <color theme="1"/>
            <rFont val="Calibri"/>
            <family val="2"/>
            <scheme val="minor"/>
          </rPr>
          <t>Source: User-editable planning assumption, 2026-10-19; not stated in YAML. Validate with workload sizing.</t>
        </r>
      </text>
    </comment>
    <comment ref="H716" authorId="0" shapeId="0" xr:uid="{00000000-0006-0000-0A00-000054080000}">
      <text>
        <r>
          <rPr>
            <sz val="11"/>
            <color theme="1"/>
            <rFont val="Calibri"/>
            <family val="2"/>
            <scheme val="minor"/>
          </rPr>
          <t>Source: User-editable planning assumption, 2026-10-19; not stated in YAML. Validate with workload sizing.</t>
        </r>
      </text>
    </comment>
    <comment ref="I716" authorId="0" shapeId="0" xr:uid="{00000000-0006-0000-0A00-000055080000}">
      <text>
        <r>
          <rPr>
            <sz val="11"/>
            <color theme="1"/>
            <rFont val="Calibri"/>
            <family val="2"/>
            <scheme val="minor"/>
          </rPr>
          <t>Source: User-editable planning assumption, 2026-10-19; not stated in YAML. Validate with workload sizing.</t>
        </r>
      </text>
    </comment>
    <comment ref="G717" authorId="0" shapeId="0" xr:uid="{00000000-0006-0000-0A00-000056080000}">
      <text>
        <r>
          <rPr>
            <sz val="11"/>
            <color theme="1"/>
            <rFont val="Calibri"/>
            <family val="2"/>
            <scheme val="minor"/>
          </rPr>
          <t>Source: User-editable planning assumption, 2026-10-19; not stated in YAML. Validate with workload sizing.</t>
        </r>
      </text>
    </comment>
    <comment ref="H717" authorId="0" shapeId="0" xr:uid="{00000000-0006-0000-0A00-000057080000}">
      <text>
        <r>
          <rPr>
            <sz val="11"/>
            <color theme="1"/>
            <rFont val="Calibri"/>
            <family val="2"/>
            <scheme val="minor"/>
          </rPr>
          <t>Source: User-editable planning assumption, 2026-10-19; not stated in YAML. Validate with workload sizing.</t>
        </r>
      </text>
    </comment>
    <comment ref="I717" authorId="0" shapeId="0" xr:uid="{00000000-0006-0000-0A00-000058080000}">
      <text>
        <r>
          <rPr>
            <sz val="11"/>
            <color theme="1"/>
            <rFont val="Calibri"/>
            <family val="2"/>
            <scheme val="minor"/>
          </rPr>
          <t>Source: User-editable planning assumption, 2026-10-19; not stated in YAML. Validate with workload sizing.</t>
        </r>
      </text>
    </comment>
    <comment ref="G718" authorId="0" shapeId="0" xr:uid="{00000000-0006-0000-0A00-000059080000}">
      <text>
        <r>
          <rPr>
            <sz val="11"/>
            <color theme="1"/>
            <rFont val="Calibri"/>
            <family val="2"/>
            <scheme val="minor"/>
          </rPr>
          <t>Source: User-editable planning assumption, 2026-10-19; not stated in YAML. Validate with workload sizing.</t>
        </r>
      </text>
    </comment>
    <comment ref="H718" authorId="0" shapeId="0" xr:uid="{00000000-0006-0000-0A00-00005A080000}">
      <text>
        <r>
          <rPr>
            <sz val="11"/>
            <color theme="1"/>
            <rFont val="Calibri"/>
            <family val="2"/>
            <scheme val="minor"/>
          </rPr>
          <t>Source: User-editable planning assumption, 2026-10-19; not stated in YAML. Validate with workload sizing.</t>
        </r>
      </text>
    </comment>
    <comment ref="I718" authorId="0" shapeId="0" xr:uid="{00000000-0006-0000-0A00-00005B080000}">
      <text>
        <r>
          <rPr>
            <sz val="11"/>
            <color theme="1"/>
            <rFont val="Calibri"/>
            <family val="2"/>
            <scheme val="minor"/>
          </rPr>
          <t>Source: User-editable planning assumption, 2026-10-19; not stated in YAML. Validate with workload sizing.</t>
        </r>
      </text>
    </comment>
    <comment ref="G719" authorId="0" shapeId="0" xr:uid="{00000000-0006-0000-0A00-00005C080000}">
      <text>
        <r>
          <rPr>
            <sz val="11"/>
            <color theme="1"/>
            <rFont val="Calibri"/>
            <family val="2"/>
            <scheme val="minor"/>
          </rPr>
          <t>Source: User-editable planning assumption, 2026-10-19; not stated in YAML. Validate with workload sizing.</t>
        </r>
      </text>
    </comment>
    <comment ref="H719" authorId="0" shapeId="0" xr:uid="{00000000-0006-0000-0A00-00005D080000}">
      <text>
        <r>
          <rPr>
            <sz val="11"/>
            <color theme="1"/>
            <rFont val="Calibri"/>
            <family val="2"/>
            <scheme val="minor"/>
          </rPr>
          <t>Source: User-editable planning assumption, 2026-10-19; not stated in YAML. Validate with workload sizing.</t>
        </r>
      </text>
    </comment>
    <comment ref="I719" authorId="0" shapeId="0" xr:uid="{00000000-0006-0000-0A00-00005E080000}">
      <text>
        <r>
          <rPr>
            <sz val="11"/>
            <color theme="1"/>
            <rFont val="Calibri"/>
            <family val="2"/>
            <scheme val="minor"/>
          </rPr>
          <t>Source: User-editable planning assumption, 2026-10-19; not stated in YAML. Validate with workload sizing.</t>
        </r>
      </text>
    </comment>
    <comment ref="G720" authorId="0" shapeId="0" xr:uid="{00000000-0006-0000-0A00-00005F080000}">
      <text>
        <r>
          <rPr>
            <sz val="11"/>
            <color theme="1"/>
            <rFont val="Calibri"/>
            <family val="2"/>
            <scheme val="minor"/>
          </rPr>
          <t>Source: User-editable planning assumption, 2026-10-19; not stated in YAML. Validate with workload sizing.</t>
        </r>
      </text>
    </comment>
    <comment ref="H720" authorId="0" shapeId="0" xr:uid="{00000000-0006-0000-0A00-000060080000}">
      <text>
        <r>
          <rPr>
            <sz val="11"/>
            <color theme="1"/>
            <rFont val="Calibri"/>
            <family val="2"/>
            <scheme val="minor"/>
          </rPr>
          <t>Source: User-editable planning assumption, 2026-10-19; not stated in YAML. Validate with workload sizing.</t>
        </r>
      </text>
    </comment>
    <comment ref="I720" authorId="0" shapeId="0" xr:uid="{00000000-0006-0000-0A00-000061080000}">
      <text>
        <r>
          <rPr>
            <sz val="11"/>
            <color theme="1"/>
            <rFont val="Calibri"/>
            <family val="2"/>
            <scheme val="minor"/>
          </rPr>
          <t>Source: User-editable planning assumption, 2026-10-19; not stated in YAML. Validate with workload sizing.</t>
        </r>
      </text>
    </comment>
    <comment ref="G721" authorId="0" shapeId="0" xr:uid="{00000000-0006-0000-0A00-000062080000}">
      <text>
        <r>
          <rPr>
            <sz val="11"/>
            <color theme="1"/>
            <rFont val="Calibri"/>
            <family val="2"/>
            <scheme val="minor"/>
          </rPr>
          <t>Source: User-editable planning assumption, 2026-10-19; not stated in YAML. Validate with workload sizing.</t>
        </r>
      </text>
    </comment>
    <comment ref="H721" authorId="0" shapeId="0" xr:uid="{00000000-0006-0000-0A00-000063080000}">
      <text>
        <r>
          <rPr>
            <sz val="11"/>
            <color theme="1"/>
            <rFont val="Calibri"/>
            <family val="2"/>
            <scheme val="minor"/>
          </rPr>
          <t>Source: User-editable planning assumption, 2026-10-19; not stated in YAML. Validate with workload sizing.</t>
        </r>
      </text>
    </comment>
    <comment ref="I721" authorId="0" shapeId="0" xr:uid="{00000000-0006-0000-0A00-000064080000}">
      <text>
        <r>
          <rPr>
            <sz val="11"/>
            <color theme="1"/>
            <rFont val="Calibri"/>
            <family val="2"/>
            <scheme val="minor"/>
          </rPr>
          <t>Source: User-editable planning assumption, 2026-10-19; not stated in YAML. Validate with workload sizing.</t>
        </r>
      </text>
    </comment>
    <comment ref="G722" authorId="0" shapeId="0" xr:uid="{00000000-0006-0000-0A00-000065080000}">
      <text>
        <r>
          <rPr>
            <sz val="11"/>
            <color theme="1"/>
            <rFont val="Calibri"/>
            <family val="2"/>
            <scheme val="minor"/>
          </rPr>
          <t>Source: User-editable planning assumption, 2026-10-19; not stated in YAML. Validate with workload sizing.</t>
        </r>
      </text>
    </comment>
    <comment ref="H722" authorId="0" shapeId="0" xr:uid="{00000000-0006-0000-0A00-000066080000}">
      <text>
        <r>
          <rPr>
            <sz val="11"/>
            <color theme="1"/>
            <rFont val="Calibri"/>
            <family val="2"/>
            <scheme val="minor"/>
          </rPr>
          <t>Source: User-editable planning assumption, 2026-10-19; not stated in YAML. Validate with workload sizing.</t>
        </r>
      </text>
    </comment>
    <comment ref="I722" authorId="0" shapeId="0" xr:uid="{00000000-0006-0000-0A00-000067080000}">
      <text>
        <r>
          <rPr>
            <sz val="11"/>
            <color theme="1"/>
            <rFont val="Calibri"/>
            <family val="2"/>
            <scheme val="minor"/>
          </rPr>
          <t>Source: User-editable planning assumption, 2026-10-19; not stated in YAML. Validate with workload sizing.</t>
        </r>
      </text>
    </comment>
    <comment ref="G723" authorId="0" shapeId="0" xr:uid="{00000000-0006-0000-0A00-000068080000}">
      <text>
        <r>
          <rPr>
            <sz val="11"/>
            <color theme="1"/>
            <rFont val="Calibri"/>
            <family val="2"/>
            <scheme val="minor"/>
          </rPr>
          <t>Source: User-editable planning assumption, 2026-10-19; not stated in YAML. Validate with workload sizing.</t>
        </r>
      </text>
    </comment>
    <comment ref="H723" authorId="0" shapeId="0" xr:uid="{00000000-0006-0000-0A00-000069080000}">
      <text>
        <r>
          <rPr>
            <sz val="11"/>
            <color theme="1"/>
            <rFont val="Calibri"/>
            <family val="2"/>
            <scheme val="minor"/>
          </rPr>
          <t>Source: User-editable planning assumption, 2026-10-19; not stated in YAML. Validate with workload sizing.</t>
        </r>
      </text>
    </comment>
    <comment ref="I723" authorId="0" shapeId="0" xr:uid="{00000000-0006-0000-0A00-00006A080000}">
      <text>
        <r>
          <rPr>
            <sz val="11"/>
            <color theme="1"/>
            <rFont val="Calibri"/>
            <family val="2"/>
            <scheme val="minor"/>
          </rPr>
          <t>Source: User-editable planning assumption, 2026-10-19; not stated in YAML. Validate with workload sizing.</t>
        </r>
      </text>
    </comment>
    <comment ref="G724" authorId="0" shapeId="0" xr:uid="{00000000-0006-0000-0A00-00006B080000}">
      <text>
        <r>
          <rPr>
            <sz val="11"/>
            <color theme="1"/>
            <rFont val="Calibri"/>
            <family val="2"/>
            <scheme val="minor"/>
          </rPr>
          <t>Source: User-editable planning assumption, 2026-10-19; not stated in YAML. Validate with workload sizing.</t>
        </r>
      </text>
    </comment>
    <comment ref="H724" authorId="0" shapeId="0" xr:uid="{00000000-0006-0000-0A00-00006C080000}">
      <text>
        <r>
          <rPr>
            <sz val="11"/>
            <color theme="1"/>
            <rFont val="Calibri"/>
            <family val="2"/>
            <scheme val="minor"/>
          </rPr>
          <t>Source: User-editable planning assumption, 2026-10-19; not stated in YAML. Validate with workload sizing.</t>
        </r>
      </text>
    </comment>
    <comment ref="I724" authorId="0" shapeId="0" xr:uid="{00000000-0006-0000-0A00-00006D080000}">
      <text>
        <r>
          <rPr>
            <sz val="11"/>
            <color theme="1"/>
            <rFont val="Calibri"/>
            <family val="2"/>
            <scheme val="minor"/>
          </rPr>
          <t>Source: User-editable planning assumption, 2026-10-19; not stated in YAML. Validate with workload sizing.</t>
        </r>
      </text>
    </comment>
    <comment ref="G725" authorId="0" shapeId="0" xr:uid="{00000000-0006-0000-0A00-00006E080000}">
      <text>
        <r>
          <rPr>
            <sz val="11"/>
            <color theme="1"/>
            <rFont val="Calibri"/>
            <family val="2"/>
            <scheme val="minor"/>
          </rPr>
          <t>Source: User-editable planning assumption, 2026-10-19; not stated in YAML. Validate with workload sizing.</t>
        </r>
      </text>
    </comment>
    <comment ref="H725" authorId="0" shapeId="0" xr:uid="{00000000-0006-0000-0A00-00006F080000}">
      <text>
        <r>
          <rPr>
            <sz val="11"/>
            <color theme="1"/>
            <rFont val="Calibri"/>
            <family val="2"/>
            <scheme val="minor"/>
          </rPr>
          <t>Source: User-editable planning assumption, 2026-10-19; not stated in YAML. Validate with workload sizing.</t>
        </r>
      </text>
    </comment>
    <comment ref="I725" authorId="0" shapeId="0" xr:uid="{00000000-0006-0000-0A00-000070080000}">
      <text>
        <r>
          <rPr>
            <sz val="11"/>
            <color theme="1"/>
            <rFont val="Calibri"/>
            <family val="2"/>
            <scheme val="minor"/>
          </rPr>
          <t>Source: User-editable planning assumption, 2026-10-19; not stated in YAML. Validate with workload sizing.</t>
        </r>
      </text>
    </comment>
    <comment ref="G726" authorId="0" shapeId="0" xr:uid="{00000000-0006-0000-0A00-000071080000}">
      <text>
        <r>
          <rPr>
            <sz val="11"/>
            <color theme="1"/>
            <rFont val="Calibri"/>
            <family val="2"/>
            <scheme val="minor"/>
          </rPr>
          <t>Source: User-editable planning assumption, 2026-10-19; not stated in YAML. Validate with workload sizing.</t>
        </r>
      </text>
    </comment>
    <comment ref="H726" authorId="0" shapeId="0" xr:uid="{00000000-0006-0000-0A00-000072080000}">
      <text>
        <r>
          <rPr>
            <sz val="11"/>
            <color theme="1"/>
            <rFont val="Calibri"/>
            <family val="2"/>
            <scheme val="minor"/>
          </rPr>
          <t>Source: User-editable planning assumption, 2026-10-19; not stated in YAML. Validate with workload sizing.</t>
        </r>
      </text>
    </comment>
    <comment ref="I726" authorId="0" shapeId="0" xr:uid="{00000000-0006-0000-0A00-000073080000}">
      <text>
        <r>
          <rPr>
            <sz val="11"/>
            <color theme="1"/>
            <rFont val="Calibri"/>
            <family val="2"/>
            <scheme val="minor"/>
          </rPr>
          <t>Source: User-editable planning assumption, 2026-10-19; not stated in YAML. Validate with workload sizing.</t>
        </r>
      </text>
    </comment>
    <comment ref="G727" authorId="0" shapeId="0" xr:uid="{00000000-0006-0000-0A00-000074080000}">
      <text>
        <r>
          <rPr>
            <sz val="11"/>
            <color theme="1"/>
            <rFont val="Calibri"/>
            <family val="2"/>
            <scheme val="minor"/>
          </rPr>
          <t>Source: User-editable planning assumption, 2026-10-19; not stated in YAML. Validate with workload sizing.</t>
        </r>
      </text>
    </comment>
    <comment ref="H727" authorId="0" shapeId="0" xr:uid="{00000000-0006-0000-0A00-000075080000}">
      <text>
        <r>
          <rPr>
            <sz val="11"/>
            <color theme="1"/>
            <rFont val="Calibri"/>
            <family val="2"/>
            <scheme val="minor"/>
          </rPr>
          <t>Source: User-editable planning assumption, 2026-10-19; not stated in YAML. Validate with workload sizing.</t>
        </r>
      </text>
    </comment>
    <comment ref="I727" authorId="0" shapeId="0" xr:uid="{00000000-0006-0000-0A00-000076080000}">
      <text>
        <r>
          <rPr>
            <sz val="11"/>
            <color theme="1"/>
            <rFont val="Calibri"/>
            <family val="2"/>
            <scheme val="minor"/>
          </rPr>
          <t>Source: User-editable planning assumption, 2026-10-19; not stated in YAML. Validate with workload sizing.</t>
        </r>
      </text>
    </comment>
    <comment ref="G728" authorId="0" shapeId="0" xr:uid="{00000000-0006-0000-0A00-000077080000}">
      <text>
        <r>
          <rPr>
            <sz val="11"/>
            <color theme="1"/>
            <rFont val="Calibri"/>
            <family val="2"/>
            <scheme val="minor"/>
          </rPr>
          <t>Source: User-editable planning assumption, 2026-10-19; not stated in YAML. Validate with workload sizing.</t>
        </r>
      </text>
    </comment>
    <comment ref="H728" authorId="0" shapeId="0" xr:uid="{00000000-0006-0000-0A00-000078080000}">
      <text>
        <r>
          <rPr>
            <sz val="11"/>
            <color theme="1"/>
            <rFont val="Calibri"/>
            <family val="2"/>
            <scheme val="minor"/>
          </rPr>
          <t>Source: User-editable planning assumption, 2026-10-19; not stated in YAML. Validate with workload sizing.</t>
        </r>
      </text>
    </comment>
    <comment ref="I728" authorId="0" shapeId="0" xr:uid="{00000000-0006-0000-0A00-000079080000}">
      <text>
        <r>
          <rPr>
            <sz val="11"/>
            <color theme="1"/>
            <rFont val="Calibri"/>
            <family val="2"/>
            <scheme val="minor"/>
          </rPr>
          <t>Source: User-editable planning assumption, 2026-10-19; not stated in YAML. Validate with workload sizing.</t>
        </r>
      </text>
    </comment>
    <comment ref="G729" authorId="0" shapeId="0" xr:uid="{00000000-0006-0000-0A00-00007A080000}">
      <text>
        <r>
          <rPr>
            <sz val="11"/>
            <color theme="1"/>
            <rFont val="Calibri"/>
            <family val="2"/>
            <scheme val="minor"/>
          </rPr>
          <t>Source: User-editable planning assumption, 2026-10-19; not stated in YAML. Validate with workload sizing.</t>
        </r>
      </text>
    </comment>
    <comment ref="H729" authorId="0" shapeId="0" xr:uid="{00000000-0006-0000-0A00-00007B080000}">
      <text>
        <r>
          <rPr>
            <sz val="11"/>
            <color theme="1"/>
            <rFont val="Calibri"/>
            <family val="2"/>
            <scheme val="minor"/>
          </rPr>
          <t>Source: User-editable planning assumption, 2026-10-19; not stated in YAML. Validate with workload sizing.</t>
        </r>
      </text>
    </comment>
    <comment ref="I729" authorId="0" shapeId="0" xr:uid="{00000000-0006-0000-0A00-00007C080000}">
      <text>
        <r>
          <rPr>
            <sz val="11"/>
            <color theme="1"/>
            <rFont val="Calibri"/>
            <family val="2"/>
            <scheme val="minor"/>
          </rPr>
          <t>Source: User-editable planning assumption, 2026-10-19; not stated in YAML. Validate with workload sizing.</t>
        </r>
      </text>
    </comment>
    <comment ref="G730" authorId="0" shapeId="0" xr:uid="{00000000-0006-0000-0A00-00007D080000}">
      <text>
        <r>
          <rPr>
            <sz val="11"/>
            <color theme="1"/>
            <rFont val="Calibri"/>
            <family val="2"/>
            <scheme val="minor"/>
          </rPr>
          <t>Source: User-editable planning assumption, 2026-10-19; not stated in YAML. Validate with workload sizing.</t>
        </r>
      </text>
    </comment>
    <comment ref="H730" authorId="0" shapeId="0" xr:uid="{00000000-0006-0000-0A00-00007E080000}">
      <text>
        <r>
          <rPr>
            <sz val="11"/>
            <color theme="1"/>
            <rFont val="Calibri"/>
            <family val="2"/>
            <scheme val="minor"/>
          </rPr>
          <t>Source: User-editable planning assumption, 2026-10-19; not stated in YAML. Validate with workload sizing.</t>
        </r>
      </text>
    </comment>
    <comment ref="I730" authorId="0" shapeId="0" xr:uid="{00000000-0006-0000-0A00-00007F080000}">
      <text>
        <r>
          <rPr>
            <sz val="11"/>
            <color theme="1"/>
            <rFont val="Calibri"/>
            <family val="2"/>
            <scheme val="minor"/>
          </rPr>
          <t>Source: User-editable planning assumption, 2026-10-19; not stated in YAML. Validate with workload sizing.</t>
        </r>
      </text>
    </comment>
    <comment ref="G731" authorId="0" shapeId="0" xr:uid="{00000000-0006-0000-0A00-000080080000}">
      <text>
        <r>
          <rPr>
            <sz val="11"/>
            <color theme="1"/>
            <rFont val="Calibri"/>
            <family val="2"/>
            <scheme val="minor"/>
          </rPr>
          <t>Source: User-editable planning assumption, 2026-10-19; not stated in YAML. Validate with workload sizing.</t>
        </r>
      </text>
    </comment>
    <comment ref="H731" authorId="0" shapeId="0" xr:uid="{00000000-0006-0000-0A00-000081080000}">
      <text>
        <r>
          <rPr>
            <sz val="11"/>
            <color theme="1"/>
            <rFont val="Calibri"/>
            <family val="2"/>
            <scheme val="minor"/>
          </rPr>
          <t>Source: User-editable planning assumption, 2026-10-19; not stated in YAML. Validate with workload sizing.</t>
        </r>
      </text>
    </comment>
    <comment ref="I731" authorId="0" shapeId="0" xr:uid="{00000000-0006-0000-0A00-000082080000}">
      <text>
        <r>
          <rPr>
            <sz val="11"/>
            <color theme="1"/>
            <rFont val="Calibri"/>
            <family val="2"/>
            <scheme val="minor"/>
          </rPr>
          <t>Source: User-editable planning assumption, 2026-10-19; not stated in YAML. Validate with workload sizing.</t>
        </r>
      </text>
    </comment>
    <comment ref="G732" authorId="0" shapeId="0" xr:uid="{00000000-0006-0000-0A00-000083080000}">
      <text>
        <r>
          <rPr>
            <sz val="11"/>
            <color theme="1"/>
            <rFont val="Calibri"/>
            <family val="2"/>
            <scheme val="minor"/>
          </rPr>
          <t>Source: User-editable planning assumption, 2026-10-19; not stated in YAML. Validate with workload sizing.</t>
        </r>
      </text>
    </comment>
    <comment ref="H732" authorId="0" shapeId="0" xr:uid="{00000000-0006-0000-0A00-000084080000}">
      <text>
        <r>
          <rPr>
            <sz val="11"/>
            <color theme="1"/>
            <rFont val="Calibri"/>
            <family val="2"/>
            <scheme val="minor"/>
          </rPr>
          <t>Source: User-editable planning assumption, 2026-10-19; not stated in YAML. Validate with workload sizing.</t>
        </r>
      </text>
    </comment>
    <comment ref="I732" authorId="0" shapeId="0" xr:uid="{00000000-0006-0000-0A00-000085080000}">
      <text>
        <r>
          <rPr>
            <sz val="11"/>
            <color theme="1"/>
            <rFont val="Calibri"/>
            <family val="2"/>
            <scheme val="minor"/>
          </rPr>
          <t>Source: User-editable planning assumption, 2026-10-19; not stated in YAML. Validate with workload sizing.</t>
        </r>
      </text>
    </comment>
    <comment ref="G733" authorId="0" shapeId="0" xr:uid="{00000000-0006-0000-0A00-000086080000}">
      <text>
        <r>
          <rPr>
            <sz val="11"/>
            <color theme="1"/>
            <rFont val="Calibri"/>
            <family val="2"/>
            <scheme val="minor"/>
          </rPr>
          <t>Source: User-editable planning assumption, 2026-10-19; not stated in YAML. Validate with workload sizing.</t>
        </r>
      </text>
    </comment>
    <comment ref="H733" authorId="0" shapeId="0" xr:uid="{00000000-0006-0000-0A00-000087080000}">
      <text>
        <r>
          <rPr>
            <sz val="11"/>
            <color theme="1"/>
            <rFont val="Calibri"/>
            <family val="2"/>
            <scheme val="minor"/>
          </rPr>
          <t>Source: User-editable planning assumption, 2026-10-19; not stated in YAML. Validate with workload sizing.</t>
        </r>
      </text>
    </comment>
    <comment ref="I733" authorId="0" shapeId="0" xr:uid="{00000000-0006-0000-0A00-000088080000}">
      <text>
        <r>
          <rPr>
            <sz val="11"/>
            <color theme="1"/>
            <rFont val="Calibri"/>
            <family val="2"/>
            <scheme val="minor"/>
          </rPr>
          <t>Source: User-editable planning assumption, 2026-10-19; not stated in YAML. Validate with workload sizing.</t>
        </r>
      </text>
    </comment>
    <comment ref="G734" authorId="0" shapeId="0" xr:uid="{00000000-0006-0000-0A00-000089080000}">
      <text>
        <r>
          <rPr>
            <sz val="11"/>
            <color theme="1"/>
            <rFont val="Calibri"/>
            <family val="2"/>
            <scheme val="minor"/>
          </rPr>
          <t>Source: User-editable planning assumption, 2026-10-19; not stated in YAML. Validate with workload sizing.</t>
        </r>
      </text>
    </comment>
    <comment ref="H734" authorId="0" shapeId="0" xr:uid="{00000000-0006-0000-0A00-00008A080000}">
      <text>
        <r>
          <rPr>
            <sz val="11"/>
            <color theme="1"/>
            <rFont val="Calibri"/>
            <family val="2"/>
            <scheme val="minor"/>
          </rPr>
          <t>Source: User-editable planning assumption, 2026-10-19; not stated in YAML. Validate with workload sizing.</t>
        </r>
      </text>
    </comment>
    <comment ref="I734" authorId="0" shapeId="0" xr:uid="{00000000-0006-0000-0A00-00008B080000}">
      <text>
        <r>
          <rPr>
            <sz val="11"/>
            <color theme="1"/>
            <rFont val="Calibri"/>
            <family val="2"/>
            <scheme val="minor"/>
          </rPr>
          <t>Source: User-editable planning assumption, 2026-10-19; not stated in YAML. Validate with workload sizing.</t>
        </r>
      </text>
    </comment>
    <comment ref="G735" authorId="0" shapeId="0" xr:uid="{00000000-0006-0000-0A00-00008C080000}">
      <text>
        <r>
          <rPr>
            <sz val="11"/>
            <color theme="1"/>
            <rFont val="Calibri"/>
            <family val="2"/>
            <scheme val="minor"/>
          </rPr>
          <t>Source: User-editable planning assumption, 2026-10-19; not stated in YAML. Validate with workload sizing.</t>
        </r>
      </text>
    </comment>
    <comment ref="H735" authorId="0" shapeId="0" xr:uid="{00000000-0006-0000-0A00-00008D080000}">
      <text>
        <r>
          <rPr>
            <sz val="11"/>
            <color theme="1"/>
            <rFont val="Calibri"/>
            <family val="2"/>
            <scheme val="minor"/>
          </rPr>
          <t>Source: User-editable planning assumption, 2026-10-19; not stated in YAML. Validate with workload sizing.</t>
        </r>
      </text>
    </comment>
    <comment ref="I735" authorId="0" shapeId="0" xr:uid="{00000000-0006-0000-0A00-00008E080000}">
      <text>
        <r>
          <rPr>
            <sz val="11"/>
            <color theme="1"/>
            <rFont val="Calibri"/>
            <family val="2"/>
            <scheme val="minor"/>
          </rPr>
          <t>Source: User-editable planning assumption, 2026-10-19; not stated in YAML. Validate with workload sizing.</t>
        </r>
      </text>
    </comment>
    <comment ref="G736" authorId="0" shapeId="0" xr:uid="{00000000-0006-0000-0A00-00008F080000}">
      <text>
        <r>
          <rPr>
            <sz val="11"/>
            <color theme="1"/>
            <rFont val="Calibri"/>
            <family val="2"/>
            <scheme val="minor"/>
          </rPr>
          <t>Source: User-editable planning assumption, 2026-10-19; not stated in YAML. Validate with workload sizing.</t>
        </r>
      </text>
    </comment>
    <comment ref="H736" authorId="0" shapeId="0" xr:uid="{00000000-0006-0000-0A00-000090080000}">
      <text>
        <r>
          <rPr>
            <sz val="11"/>
            <color theme="1"/>
            <rFont val="Calibri"/>
            <family val="2"/>
            <scheme val="minor"/>
          </rPr>
          <t>Source: User-editable planning assumption, 2026-10-19; not stated in YAML. Validate with workload sizing.</t>
        </r>
      </text>
    </comment>
    <comment ref="I736" authorId="0" shapeId="0" xr:uid="{00000000-0006-0000-0A00-000091080000}">
      <text>
        <r>
          <rPr>
            <sz val="11"/>
            <color theme="1"/>
            <rFont val="Calibri"/>
            <family val="2"/>
            <scheme val="minor"/>
          </rPr>
          <t>Source: User-editable planning assumption, 2026-10-19; not stated in YAML. Validate with workload sizing.</t>
        </r>
      </text>
    </comment>
    <comment ref="G737" authorId="0" shapeId="0" xr:uid="{00000000-0006-0000-0A00-000092080000}">
      <text>
        <r>
          <rPr>
            <sz val="11"/>
            <color theme="1"/>
            <rFont val="Calibri"/>
            <family val="2"/>
            <scheme val="minor"/>
          </rPr>
          <t>Source: User-editable planning assumption, 2026-10-19; not stated in YAML. Validate with workload sizing.</t>
        </r>
      </text>
    </comment>
    <comment ref="H737" authorId="0" shapeId="0" xr:uid="{00000000-0006-0000-0A00-000093080000}">
      <text>
        <r>
          <rPr>
            <sz val="11"/>
            <color theme="1"/>
            <rFont val="Calibri"/>
            <family val="2"/>
            <scheme val="minor"/>
          </rPr>
          <t>Source: User-editable planning assumption, 2026-10-19; not stated in YAML. Validate with workload sizing.</t>
        </r>
      </text>
    </comment>
    <comment ref="I737" authorId="0" shapeId="0" xr:uid="{00000000-0006-0000-0A00-000094080000}">
      <text>
        <r>
          <rPr>
            <sz val="11"/>
            <color theme="1"/>
            <rFont val="Calibri"/>
            <family val="2"/>
            <scheme val="minor"/>
          </rPr>
          <t>Source: User-editable planning assumption, 2026-10-19; not stated in YAML. Validate with workload sizing.</t>
        </r>
      </text>
    </comment>
    <comment ref="G738" authorId="0" shapeId="0" xr:uid="{00000000-0006-0000-0A00-000095080000}">
      <text>
        <r>
          <rPr>
            <sz val="11"/>
            <color theme="1"/>
            <rFont val="Calibri"/>
            <family val="2"/>
            <scheme val="minor"/>
          </rPr>
          <t>Source: User-editable planning assumption, 2026-10-19; not stated in YAML. Validate with workload sizing.</t>
        </r>
      </text>
    </comment>
    <comment ref="H738" authorId="0" shapeId="0" xr:uid="{00000000-0006-0000-0A00-000096080000}">
      <text>
        <r>
          <rPr>
            <sz val="11"/>
            <color theme="1"/>
            <rFont val="Calibri"/>
            <family val="2"/>
            <scheme val="minor"/>
          </rPr>
          <t>Source: User-editable planning assumption, 2026-10-19; not stated in YAML. Validate with workload sizing.</t>
        </r>
      </text>
    </comment>
    <comment ref="I738" authorId="0" shapeId="0" xr:uid="{00000000-0006-0000-0A00-000097080000}">
      <text>
        <r>
          <rPr>
            <sz val="11"/>
            <color theme="1"/>
            <rFont val="Calibri"/>
            <family val="2"/>
            <scheme val="minor"/>
          </rPr>
          <t>Source: User-editable planning assumption, 2026-10-19; not stated in YAML. Validate with workload sizing.</t>
        </r>
      </text>
    </comment>
    <comment ref="G739" authorId="0" shapeId="0" xr:uid="{00000000-0006-0000-0A00-000098080000}">
      <text>
        <r>
          <rPr>
            <sz val="11"/>
            <color theme="1"/>
            <rFont val="Calibri"/>
            <family val="2"/>
            <scheme val="minor"/>
          </rPr>
          <t>Source: User-editable planning assumption, 2026-10-19; not stated in YAML. Validate with workload sizing.</t>
        </r>
      </text>
    </comment>
    <comment ref="H739" authorId="0" shapeId="0" xr:uid="{00000000-0006-0000-0A00-000099080000}">
      <text>
        <r>
          <rPr>
            <sz val="11"/>
            <color theme="1"/>
            <rFont val="Calibri"/>
            <family val="2"/>
            <scheme val="minor"/>
          </rPr>
          <t>Source: User-editable planning assumption, 2026-10-19; not stated in YAML. Validate with workload sizing.</t>
        </r>
      </text>
    </comment>
    <comment ref="I739" authorId="0" shapeId="0" xr:uid="{00000000-0006-0000-0A00-00009A080000}">
      <text>
        <r>
          <rPr>
            <sz val="11"/>
            <color theme="1"/>
            <rFont val="Calibri"/>
            <family val="2"/>
            <scheme val="minor"/>
          </rPr>
          <t>Source: User-editable planning assumption, 2026-10-19; not stated in YAML. Validate with workload sizing.</t>
        </r>
      </text>
    </comment>
    <comment ref="G740" authorId="0" shapeId="0" xr:uid="{00000000-0006-0000-0A00-00009B080000}">
      <text>
        <r>
          <rPr>
            <sz val="11"/>
            <color theme="1"/>
            <rFont val="Calibri"/>
            <family val="2"/>
            <scheme val="minor"/>
          </rPr>
          <t>Source: User-editable planning assumption, 2026-10-19; not stated in YAML. Validate with workload sizing.</t>
        </r>
      </text>
    </comment>
    <comment ref="H740" authorId="0" shapeId="0" xr:uid="{00000000-0006-0000-0A00-00009C080000}">
      <text>
        <r>
          <rPr>
            <sz val="11"/>
            <color theme="1"/>
            <rFont val="Calibri"/>
            <family val="2"/>
            <scheme val="minor"/>
          </rPr>
          <t>Source: User-editable planning assumption, 2026-10-19; not stated in YAML. Validate with workload sizing.</t>
        </r>
      </text>
    </comment>
    <comment ref="I740" authorId="0" shapeId="0" xr:uid="{00000000-0006-0000-0A00-00009D080000}">
      <text>
        <r>
          <rPr>
            <sz val="11"/>
            <color theme="1"/>
            <rFont val="Calibri"/>
            <family val="2"/>
            <scheme val="minor"/>
          </rPr>
          <t>Source: User-editable planning assumption, 2026-10-19; not stated in YAML. Validate with workload sizing.</t>
        </r>
      </text>
    </comment>
    <comment ref="G741" authorId="0" shapeId="0" xr:uid="{00000000-0006-0000-0A00-00009E080000}">
      <text>
        <r>
          <rPr>
            <sz val="11"/>
            <color theme="1"/>
            <rFont val="Calibri"/>
            <family val="2"/>
            <scheme val="minor"/>
          </rPr>
          <t>Source: User-editable planning assumption, 2026-10-19; not stated in YAML. Validate with workload sizing.</t>
        </r>
      </text>
    </comment>
    <comment ref="H741" authorId="0" shapeId="0" xr:uid="{00000000-0006-0000-0A00-00009F080000}">
      <text>
        <r>
          <rPr>
            <sz val="11"/>
            <color theme="1"/>
            <rFont val="Calibri"/>
            <family val="2"/>
            <scheme val="minor"/>
          </rPr>
          <t>Source: User-editable planning assumption, 2026-10-19; not stated in YAML. Validate with workload sizing.</t>
        </r>
      </text>
    </comment>
    <comment ref="I741" authorId="0" shapeId="0" xr:uid="{00000000-0006-0000-0A00-0000A0080000}">
      <text>
        <r>
          <rPr>
            <sz val="11"/>
            <color theme="1"/>
            <rFont val="Calibri"/>
            <family val="2"/>
            <scheme val="minor"/>
          </rPr>
          <t>Source: User-editable planning assumption, 2026-10-19; not stated in YAML. Validate with workload sizing.</t>
        </r>
      </text>
    </comment>
    <comment ref="G742" authorId="0" shapeId="0" xr:uid="{00000000-0006-0000-0A00-0000A1080000}">
      <text>
        <r>
          <rPr>
            <sz val="11"/>
            <color theme="1"/>
            <rFont val="Calibri"/>
            <family val="2"/>
            <scheme val="minor"/>
          </rPr>
          <t>Source: User-editable planning assumption, 2026-10-19; not stated in YAML. Validate with workload sizing.</t>
        </r>
      </text>
    </comment>
    <comment ref="H742" authorId="0" shapeId="0" xr:uid="{00000000-0006-0000-0A00-0000A2080000}">
      <text>
        <r>
          <rPr>
            <sz val="11"/>
            <color theme="1"/>
            <rFont val="Calibri"/>
            <family val="2"/>
            <scheme val="minor"/>
          </rPr>
          <t>Source: User-editable planning assumption, 2026-10-19; not stated in YAML. Validate with workload sizing.</t>
        </r>
      </text>
    </comment>
    <comment ref="I742" authorId="0" shapeId="0" xr:uid="{00000000-0006-0000-0A00-0000A3080000}">
      <text>
        <r>
          <rPr>
            <sz val="11"/>
            <color theme="1"/>
            <rFont val="Calibri"/>
            <family val="2"/>
            <scheme val="minor"/>
          </rPr>
          <t>Source: User-editable planning assumption, 2026-10-19; not stated in YAML. Validate with workload sizing.</t>
        </r>
      </text>
    </comment>
    <comment ref="G743" authorId="0" shapeId="0" xr:uid="{00000000-0006-0000-0A00-0000A4080000}">
      <text>
        <r>
          <rPr>
            <sz val="11"/>
            <color theme="1"/>
            <rFont val="Calibri"/>
            <family val="2"/>
            <scheme val="minor"/>
          </rPr>
          <t>Source: User-editable planning assumption, 2026-10-19; not stated in YAML. Validate with workload sizing.</t>
        </r>
      </text>
    </comment>
    <comment ref="H743" authorId="0" shapeId="0" xr:uid="{00000000-0006-0000-0A00-0000A5080000}">
      <text>
        <r>
          <rPr>
            <sz val="11"/>
            <color theme="1"/>
            <rFont val="Calibri"/>
            <family val="2"/>
            <scheme val="minor"/>
          </rPr>
          <t>Source: User-editable planning assumption, 2026-10-19; not stated in YAML. Validate with workload sizing.</t>
        </r>
      </text>
    </comment>
    <comment ref="I743" authorId="0" shapeId="0" xr:uid="{00000000-0006-0000-0A00-0000A6080000}">
      <text>
        <r>
          <rPr>
            <sz val="11"/>
            <color theme="1"/>
            <rFont val="Calibri"/>
            <family val="2"/>
            <scheme val="minor"/>
          </rPr>
          <t>Source: User-editable planning assumption, 2026-10-19; not stated in YAML. Validate with workload sizing.</t>
        </r>
      </text>
    </comment>
    <comment ref="G744" authorId="0" shapeId="0" xr:uid="{00000000-0006-0000-0A00-0000A7080000}">
      <text>
        <r>
          <rPr>
            <sz val="11"/>
            <color theme="1"/>
            <rFont val="Calibri"/>
            <family val="2"/>
            <scheme val="minor"/>
          </rPr>
          <t>Source: User-editable planning assumption, 2026-10-19; not stated in YAML. Validate with workload sizing.</t>
        </r>
      </text>
    </comment>
    <comment ref="H744" authorId="0" shapeId="0" xr:uid="{00000000-0006-0000-0A00-0000A8080000}">
      <text>
        <r>
          <rPr>
            <sz val="11"/>
            <color theme="1"/>
            <rFont val="Calibri"/>
            <family val="2"/>
            <scheme val="minor"/>
          </rPr>
          <t>Source: User-editable planning assumption, 2026-10-19; not stated in YAML. Validate with workload sizing.</t>
        </r>
      </text>
    </comment>
    <comment ref="I744" authorId="0" shapeId="0" xr:uid="{00000000-0006-0000-0A00-0000A9080000}">
      <text>
        <r>
          <rPr>
            <sz val="11"/>
            <color theme="1"/>
            <rFont val="Calibri"/>
            <family val="2"/>
            <scheme val="minor"/>
          </rPr>
          <t>Source: User-editable planning assumption, 2026-10-19; not stated in YAML. Validate with workload sizing.</t>
        </r>
      </text>
    </comment>
    <comment ref="G745" authorId="0" shapeId="0" xr:uid="{00000000-0006-0000-0A00-0000AA080000}">
      <text>
        <r>
          <rPr>
            <sz val="11"/>
            <color theme="1"/>
            <rFont val="Calibri"/>
            <family val="2"/>
            <scheme val="minor"/>
          </rPr>
          <t>Source: User-editable planning assumption, 2026-10-19; not stated in YAML. Validate with workload sizing.</t>
        </r>
      </text>
    </comment>
    <comment ref="H745" authorId="0" shapeId="0" xr:uid="{00000000-0006-0000-0A00-0000AB080000}">
      <text>
        <r>
          <rPr>
            <sz val="11"/>
            <color theme="1"/>
            <rFont val="Calibri"/>
            <family val="2"/>
            <scheme val="minor"/>
          </rPr>
          <t>Source: User-editable planning assumption, 2026-10-19; not stated in YAML. Validate with workload sizing.</t>
        </r>
      </text>
    </comment>
    <comment ref="I745" authorId="0" shapeId="0" xr:uid="{00000000-0006-0000-0A00-0000AC080000}">
      <text>
        <r>
          <rPr>
            <sz val="11"/>
            <color theme="1"/>
            <rFont val="Calibri"/>
            <family val="2"/>
            <scheme val="minor"/>
          </rPr>
          <t>Source: User-editable planning assumption, 2026-10-19; not stated in YAML. Validate with workload sizing.</t>
        </r>
      </text>
    </comment>
    <comment ref="G746" authorId="0" shapeId="0" xr:uid="{00000000-0006-0000-0A00-0000AD080000}">
      <text>
        <r>
          <rPr>
            <sz val="11"/>
            <color theme="1"/>
            <rFont val="Calibri"/>
            <family val="2"/>
            <scheme val="minor"/>
          </rPr>
          <t>Source: User-editable planning assumption, 2026-10-19; not stated in YAML. Validate with workload sizing.</t>
        </r>
      </text>
    </comment>
    <comment ref="H746" authorId="0" shapeId="0" xr:uid="{00000000-0006-0000-0A00-0000AE080000}">
      <text>
        <r>
          <rPr>
            <sz val="11"/>
            <color theme="1"/>
            <rFont val="Calibri"/>
            <family val="2"/>
            <scheme val="minor"/>
          </rPr>
          <t>Source: User-editable planning assumption, 2026-10-19; not stated in YAML. Validate with workload sizing.</t>
        </r>
      </text>
    </comment>
    <comment ref="I746" authorId="0" shapeId="0" xr:uid="{00000000-0006-0000-0A00-0000AF080000}">
      <text>
        <r>
          <rPr>
            <sz val="11"/>
            <color theme="1"/>
            <rFont val="Calibri"/>
            <family val="2"/>
            <scheme val="minor"/>
          </rPr>
          <t>Source: User-editable planning assumption, 2026-10-19; not stated in YAML. Validate with workload sizing.</t>
        </r>
      </text>
    </comment>
    <comment ref="G747" authorId="0" shapeId="0" xr:uid="{00000000-0006-0000-0A00-0000B0080000}">
      <text>
        <r>
          <rPr>
            <sz val="11"/>
            <color theme="1"/>
            <rFont val="Calibri"/>
            <family val="2"/>
            <scheme val="minor"/>
          </rPr>
          <t>Source: User-editable planning assumption, 2026-10-19; not stated in YAML. Validate with workload sizing.</t>
        </r>
      </text>
    </comment>
    <comment ref="H747" authorId="0" shapeId="0" xr:uid="{00000000-0006-0000-0A00-0000B1080000}">
      <text>
        <r>
          <rPr>
            <sz val="11"/>
            <color theme="1"/>
            <rFont val="Calibri"/>
            <family val="2"/>
            <scheme val="minor"/>
          </rPr>
          <t>Source: User-editable planning assumption, 2026-10-19; not stated in YAML. Validate with workload sizing.</t>
        </r>
      </text>
    </comment>
    <comment ref="I747" authorId="0" shapeId="0" xr:uid="{00000000-0006-0000-0A00-0000B2080000}">
      <text>
        <r>
          <rPr>
            <sz val="11"/>
            <color theme="1"/>
            <rFont val="Calibri"/>
            <family val="2"/>
            <scheme val="minor"/>
          </rPr>
          <t>Source: User-editable planning assumption, 2026-10-19; not stated in YAML. Validate with workload sizing.</t>
        </r>
      </text>
    </comment>
    <comment ref="G748" authorId="0" shapeId="0" xr:uid="{00000000-0006-0000-0A00-0000B3080000}">
      <text>
        <r>
          <rPr>
            <sz val="11"/>
            <color theme="1"/>
            <rFont val="Calibri"/>
            <family val="2"/>
            <scheme val="minor"/>
          </rPr>
          <t>Source: User-editable planning assumption, 2026-10-19; not stated in YAML. Validate with workload sizing.</t>
        </r>
      </text>
    </comment>
    <comment ref="H748" authorId="0" shapeId="0" xr:uid="{00000000-0006-0000-0A00-0000B4080000}">
      <text>
        <r>
          <rPr>
            <sz val="11"/>
            <color theme="1"/>
            <rFont val="Calibri"/>
            <family val="2"/>
            <scheme val="minor"/>
          </rPr>
          <t>Source: User-editable planning assumption, 2026-10-19; not stated in YAML. Validate with workload sizing.</t>
        </r>
      </text>
    </comment>
    <comment ref="I748" authorId="0" shapeId="0" xr:uid="{00000000-0006-0000-0A00-0000B5080000}">
      <text>
        <r>
          <rPr>
            <sz val="11"/>
            <color theme="1"/>
            <rFont val="Calibri"/>
            <family val="2"/>
            <scheme val="minor"/>
          </rPr>
          <t>Source: User-editable planning assumption, 2026-10-19; not stated in YAML. Validate with workload sizing.</t>
        </r>
      </text>
    </comment>
    <comment ref="G749" authorId="0" shapeId="0" xr:uid="{00000000-0006-0000-0A00-0000B6080000}">
      <text>
        <r>
          <rPr>
            <sz val="11"/>
            <color theme="1"/>
            <rFont val="Calibri"/>
            <family val="2"/>
            <scheme val="minor"/>
          </rPr>
          <t>Source: User-editable planning assumption, 2026-10-19; not stated in YAML. Validate with workload sizing.</t>
        </r>
      </text>
    </comment>
    <comment ref="H749" authorId="0" shapeId="0" xr:uid="{00000000-0006-0000-0A00-0000B7080000}">
      <text>
        <r>
          <rPr>
            <sz val="11"/>
            <color theme="1"/>
            <rFont val="Calibri"/>
            <family val="2"/>
            <scheme val="minor"/>
          </rPr>
          <t>Source: User-editable planning assumption, 2026-10-19; not stated in YAML. Validate with workload sizing.</t>
        </r>
      </text>
    </comment>
    <comment ref="I749" authorId="0" shapeId="0" xr:uid="{00000000-0006-0000-0A00-0000B8080000}">
      <text>
        <r>
          <rPr>
            <sz val="11"/>
            <color theme="1"/>
            <rFont val="Calibri"/>
            <family val="2"/>
            <scheme val="minor"/>
          </rPr>
          <t>Source: User-editable planning assumption, 2026-10-19; not stated in YAML. Validate with workload sizing.</t>
        </r>
      </text>
    </comment>
    <comment ref="G750" authorId="0" shapeId="0" xr:uid="{00000000-0006-0000-0A00-0000B9080000}">
      <text>
        <r>
          <rPr>
            <sz val="11"/>
            <color theme="1"/>
            <rFont val="Calibri"/>
            <family val="2"/>
            <scheme val="minor"/>
          </rPr>
          <t>Source: User-editable planning assumption, 2026-10-19; not stated in YAML. Validate with workload sizing.</t>
        </r>
      </text>
    </comment>
    <comment ref="H750" authorId="0" shapeId="0" xr:uid="{00000000-0006-0000-0A00-0000BA080000}">
      <text>
        <r>
          <rPr>
            <sz val="11"/>
            <color theme="1"/>
            <rFont val="Calibri"/>
            <family val="2"/>
            <scheme val="minor"/>
          </rPr>
          <t>Source: User-editable planning assumption, 2026-10-19; not stated in YAML. Validate with workload sizing.</t>
        </r>
      </text>
    </comment>
    <comment ref="I750" authorId="0" shapeId="0" xr:uid="{00000000-0006-0000-0A00-0000BB080000}">
      <text>
        <r>
          <rPr>
            <sz val="11"/>
            <color theme="1"/>
            <rFont val="Calibri"/>
            <family val="2"/>
            <scheme val="minor"/>
          </rPr>
          <t>Source: User-editable planning assumption, 2026-10-19; not stated in YAML. Validate with workload sizing.</t>
        </r>
      </text>
    </comment>
    <comment ref="G751" authorId="0" shapeId="0" xr:uid="{00000000-0006-0000-0A00-0000BC080000}">
      <text>
        <r>
          <rPr>
            <sz val="11"/>
            <color theme="1"/>
            <rFont val="Calibri"/>
            <family val="2"/>
            <scheme val="minor"/>
          </rPr>
          <t>Source: User-editable planning assumption, 2026-10-19; not stated in YAML. Validate with workload sizing.</t>
        </r>
      </text>
    </comment>
    <comment ref="H751" authorId="0" shapeId="0" xr:uid="{00000000-0006-0000-0A00-0000BD080000}">
      <text>
        <r>
          <rPr>
            <sz val="11"/>
            <color theme="1"/>
            <rFont val="Calibri"/>
            <family val="2"/>
            <scheme val="minor"/>
          </rPr>
          <t>Source: User-editable planning assumption, 2026-10-19; not stated in YAML. Validate with workload sizing.</t>
        </r>
      </text>
    </comment>
    <comment ref="I751" authorId="0" shapeId="0" xr:uid="{00000000-0006-0000-0A00-0000BE080000}">
      <text>
        <r>
          <rPr>
            <sz val="11"/>
            <color theme="1"/>
            <rFont val="Calibri"/>
            <family val="2"/>
            <scheme val="minor"/>
          </rPr>
          <t>Source: User-editable planning assumption, 2026-10-19; not stated in YAML. Validate with workload sizing.</t>
        </r>
      </text>
    </comment>
    <comment ref="G752" authorId="0" shapeId="0" xr:uid="{00000000-0006-0000-0A00-0000BF080000}">
      <text>
        <r>
          <rPr>
            <sz val="11"/>
            <color theme="1"/>
            <rFont val="Calibri"/>
            <family val="2"/>
            <scheme val="minor"/>
          </rPr>
          <t>Source: User-editable planning assumption, 2026-10-19; not stated in YAML. Validate with workload sizing.</t>
        </r>
      </text>
    </comment>
    <comment ref="H752" authorId="0" shapeId="0" xr:uid="{00000000-0006-0000-0A00-0000C0080000}">
      <text>
        <r>
          <rPr>
            <sz val="11"/>
            <color theme="1"/>
            <rFont val="Calibri"/>
            <family val="2"/>
            <scheme val="minor"/>
          </rPr>
          <t>Source: User-editable planning assumption, 2026-10-19; not stated in YAML. Validate with workload sizing.</t>
        </r>
      </text>
    </comment>
    <comment ref="I752" authorId="0" shapeId="0" xr:uid="{00000000-0006-0000-0A00-0000C1080000}">
      <text>
        <r>
          <rPr>
            <sz val="11"/>
            <color theme="1"/>
            <rFont val="Calibri"/>
            <family val="2"/>
            <scheme val="minor"/>
          </rPr>
          <t>Source: User-editable planning assumption, 2026-10-19; not stated in YAML. Validate with workload sizing.</t>
        </r>
      </text>
    </comment>
    <comment ref="G753" authorId="0" shapeId="0" xr:uid="{00000000-0006-0000-0A00-0000C2080000}">
      <text>
        <r>
          <rPr>
            <sz val="11"/>
            <color theme="1"/>
            <rFont val="Calibri"/>
            <family val="2"/>
            <scheme val="minor"/>
          </rPr>
          <t>Source: User-editable planning assumption, 2026-10-19; not stated in YAML. Validate with workload sizing.</t>
        </r>
      </text>
    </comment>
    <comment ref="H753" authorId="0" shapeId="0" xr:uid="{00000000-0006-0000-0A00-0000C3080000}">
      <text>
        <r>
          <rPr>
            <sz val="11"/>
            <color theme="1"/>
            <rFont val="Calibri"/>
            <family val="2"/>
            <scheme val="minor"/>
          </rPr>
          <t>Source: User-editable planning assumption, 2026-10-19; not stated in YAML. Validate with workload sizing.</t>
        </r>
      </text>
    </comment>
    <comment ref="I753" authorId="0" shapeId="0" xr:uid="{00000000-0006-0000-0A00-0000C4080000}">
      <text>
        <r>
          <rPr>
            <sz val="11"/>
            <color theme="1"/>
            <rFont val="Calibri"/>
            <family val="2"/>
            <scheme val="minor"/>
          </rPr>
          <t>Source: User-editable planning assumption, 2026-10-19; not stated in YAML. Validate with workload sizing.</t>
        </r>
      </text>
    </comment>
    <comment ref="G754" authorId="0" shapeId="0" xr:uid="{00000000-0006-0000-0A00-0000C5080000}">
      <text>
        <r>
          <rPr>
            <sz val="11"/>
            <color theme="1"/>
            <rFont val="Calibri"/>
            <family val="2"/>
            <scheme val="minor"/>
          </rPr>
          <t>Source: User-editable planning assumption, 2026-10-19; not stated in YAML. Validate with workload sizing.</t>
        </r>
      </text>
    </comment>
    <comment ref="H754" authorId="0" shapeId="0" xr:uid="{00000000-0006-0000-0A00-0000C6080000}">
      <text>
        <r>
          <rPr>
            <sz val="11"/>
            <color theme="1"/>
            <rFont val="Calibri"/>
            <family val="2"/>
            <scheme val="minor"/>
          </rPr>
          <t>Source: User-editable planning assumption, 2026-10-19; not stated in YAML. Validate with workload sizing.</t>
        </r>
      </text>
    </comment>
    <comment ref="I754" authorId="0" shapeId="0" xr:uid="{00000000-0006-0000-0A00-0000C7080000}">
      <text>
        <r>
          <rPr>
            <sz val="11"/>
            <color theme="1"/>
            <rFont val="Calibri"/>
            <family val="2"/>
            <scheme val="minor"/>
          </rPr>
          <t>Source: User-editable planning assumption, 2026-10-19; not stated in YAML. Validate with workload sizing.</t>
        </r>
      </text>
    </comment>
    <comment ref="G755" authorId="0" shapeId="0" xr:uid="{00000000-0006-0000-0A00-0000C8080000}">
      <text>
        <r>
          <rPr>
            <sz val="11"/>
            <color theme="1"/>
            <rFont val="Calibri"/>
            <family val="2"/>
            <scheme val="minor"/>
          </rPr>
          <t>Source: User-editable planning assumption, 2026-10-19; not stated in YAML. Validate with workload sizing.</t>
        </r>
      </text>
    </comment>
    <comment ref="H755" authorId="0" shapeId="0" xr:uid="{00000000-0006-0000-0A00-0000C9080000}">
      <text>
        <r>
          <rPr>
            <sz val="11"/>
            <color theme="1"/>
            <rFont val="Calibri"/>
            <family val="2"/>
            <scheme val="minor"/>
          </rPr>
          <t>Source: User-editable planning assumption, 2026-10-19; not stated in YAML. Validate with workload sizing.</t>
        </r>
      </text>
    </comment>
    <comment ref="I755" authorId="0" shapeId="0" xr:uid="{00000000-0006-0000-0A00-0000CA080000}">
      <text>
        <r>
          <rPr>
            <sz val="11"/>
            <color theme="1"/>
            <rFont val="Calibri"/>
            <family val="2"/>
            <scheme val="minor"/>
          </rPr>
          <t>Source: User-editable planning assumption, 2026-10-19; not stated in YAML. Validate with workload sizing.</t>
        </r>
      </text>
    </comment>
    <comment ref="G756" authorId="0" shapeId="0" xr:uid="{00000000-0006-0000-0A00-0000CB080000}">
      <text>
        <r>
          <rPr>
            <sz val="11"/>
            <color theme="1"/>
            <rFont val="Calibri"/>
            <family val="2"/>
            <scheme val="minor"/>
          </rPr>
          <t>Source: User-editable planning assumption, 2026-10-19; not stated in YAML. Validate with workload sizing.</t>
        </r>
      </text>
    </comment>
    <comment ref="H756" authorId="0" shapeId="0" xr:uid="{00000000-0006-0000-0A00-0000CC080000}">
      <text>
        <r>
          <rPr>
            <sz val="11"/>
            <color theme="1"/>
            <rFont val="Calibri"/>
            <family val="2"/>
            <scheme val="minor"/>
          </rPr>
          <t>Source: User-editable planning assumption, 2026-10-19; not stated in YAML. Validate with workload sizing.</t>
        </r>
      </text>
    </comment>
    <comment ref="I756" authorId="0" shapeId="0" xr:uid="{00000000-0006-0000-0A00-0000CD080000}">
      <text>
        <r>
          <rPr>
            <sz val="11"/>
            <color theme="1"/>
            <rFont val="Calibri"/>
            <family val="2"/>
            <scheme val="minor"/>
          </rPr>
          <t>Source: User-editable planning assumption, 2026-10-19; not stated in YAML. Validate with workload sizing.</t>
        </r>
      </text>
    </comment>
    <comment ref="G757" authorId="0" shapeId="0" xr:uid="{00000000-0006-0000-0A00-0000CE080000}">
      <text>
        <r>
          <rPr>
            <sz val="11"/>
            <color theme="1"/>
            <rFont val="Calibri"/>
            <family val="2"/>
            <scheme val="minor"/>
          </rPr>
          <t>Source: User-editable planning assumption, 2026-10-19; not stated in YAML. Validate with workload sizing.</t>
        </r>
      </text>
    </comment>
    <comment ref="H757" authorId="0" shapeId="0" xr:uid="{00000000-0006-0000-0A00-0000CF080000}">
      <text>
        <r>
          <rPr>
            <sz val="11"/>
            <color theme="1"/>
            <rFont val="Calibri"/>
            <family val="2"/>
            <scheme val="minor"/>
          </rPr>
          <t>Source: User-editable planning assumption, 2026-10-19; not stated in YAML. Validate with workload sizing.</t>
        </r>
      </text>
    </comment>
    <comment ref="I757" authorId="0" shapeId="0" xr:uid="{00000000-0006-0000-0A00-0000D0080000}">
      <text>
        <r>
          <rPr>
            <sz val="11"/>
            <color theme="1"/>
            <rFont val="Calibri"/>
            <family val="2"/>
            <scheme val="minor"/>
          </rPr>
          <t>Source: User-editable planning assumption, 2026-10-19; not stated in YAML. Validate with workload sizing.</t>
        </r>
      </text>
    </comment>
    <comment ref="G758" authorId="0" shapeId="0" xr:uid="{00000000-0006-0000-0A00-0000D1080000}">
      <text>
        <r>
          <rPr>
            <sz val="11"/>
            <color theme="1"/>
            <rFont val="Calibri"/>
            <family val="2"/>
            <scheme val="minor"/>
          </rPr>
          <t>Source: User-editable planning assumption, 2026-10-19; not stated in YAML. Validate with workload sizing.</t>
        </r>
      </text>
    </comment>
    <comment ref="H758" authorId="0" shapeId="0" xr:uid="{00000000-0006-0000-0A00-0000D2080000}">
      <text>
        <r>
          <rPr>
            <sz val="11"/>
            <color theme="1"/>
            <rFont val="Calibri"/>
            <family val="2"/>
            <scheme val="minor"/>
          </rPr>
          <t>Source: User-editable planning assumption, 2026-10-19; not stated in YAML. Validate with workload sizing.</t>
        </r>
      </text>
    </comment>
    <comment ref="I758" authorId="0" shapeId="0" xr:uid="{00000000-0006-0000-0A00-0000D3080000}">
      <text>
        <r>
          <rPr>
            <sz val="11"/>
            <color theme="1"/>
            <rFont val="Calibri"/>
            <family val="2"/>
            <scheme val="minor"/>
          </rPr>
          <t>Source: User-editable planning assumption, 2026-10-19; not stated in YAML. Validate with workload sizing.</t>
        </r>
      </text>
    </comment>
    <comment ref="G759" authorId="0" shapeId="0" xr:uid="{00000000-0006-0000-0A00-0000D4080000}">
      <text>
        <r>
          <rPr>
            <sz val="11"/>
            <color theme="1"/>
            <rFont val="Calibri"/>
            <family val="2"/>
            <scheme val="minor"/>
          </rPr>
          <t>Source: User-editable planning assumption, 2026-10-19; not stated in YAML. Validate with workload sizing.</t>
        </r>
      </text>
    </comment>
    <comment ref="H759" authorId="0" shapeId="0" xr:uid="{00000000-0006-0000-0A00-0000D5080000}">
      <text>
        <r>
          <rPr>
            <sz val="11"/>
            <color theme="1"/>
            <rFont val="Calibri"/>
            <family val="2"/>
            <scheme val="minor"/>
          </rPr>
          <t>Source: User-editable planning assumption, 2026-10-19; not stated in YAML. Validate with workload sizing.</t>
        </r>
      </text>
    </comment>
    <comment ref="I759" authorId="0" shapeId="0" xr:uid="{00000000-0006-0000-0A00-0000D6080000}">
      <text>
        <r>
          <rPr>
            <sz val="11"/>
            <color theme="1"/>
            <rFont val="Calibri"/>
            <family val="2"/>
            <scheme val="minor"/>
          </rPr>
          <t>Source: User-editable planning assumption, 2026-10-19; not stated in YAML. Validate with workload sizing.</t>
        </r>
      </text>
    </comment>
    <comment ref="G760" authorId="0" shapeId="0" xr:uid="{00000000-0006-0000-0A00-0000D7080000}">
      <text>
        <r>
          <rPr>
            <sz val="11"/>
            <color theme="1"/>
            <rFont val="Calibri"/>
            <family val="2"/>
            <scheme val="minor"/>
          </rPr>
          <t>Source: User-editable planning assumption, 2026-10-19; not stated in YAML. Validate with workload sizing.</t>
        </r>
      </text>
    </comment>
    <comment ref="H760" authorId="0" shapeId="0" xr:uid="{00000000-0006-0000-0A00-0000D8080000}">
      <text>
        <r>
          <rPr>
            <sz val="11"/>
            <color theme="1"/>
            <rFont val="Calibri"/>
            <family val="2"/>
            <scheme val="minor"/>
          </rPr>
          <t>Source: User-editable planning assumption, 2026-10-19; not stated in YAML. Validate with workload sizing.</t>
        </r>
      </text>
    </comment>
    <comment ref="I760" authorId="0" shapeId="0" xr:uid="{00000000-0006-0000-0A00-0000D9080000}">
      <text>
        <r>
          <rPr>
            <sz val="11"/>
            <color theme="1"/>
            <rFont val="Calibri"/>
            <family val="2"/>
            <scheme val="minor"/>
          </rPr>
          <t>Source: User-editable planning assumption, 2026-10-19; not stated in YAML. Validate with workload sizing.</t>
        </r>
      </text>
    </comment>
    <comment ref="G761" authorId="0" shapeId="0" xr:uid="{00000000-0006-0000-0A00-0000DA080000}">
      <text>
        <r>
          <rPr>
            <sz val="11"/>
            <color theme="1"/>
            <rFont val="Calibri"/>
            <family val="2"/>
            <scheme val="minor"/>
          </rPr>
          <t>Source: User-editable planning assumption, 2026-10-19; not stated in YAML. Validate with workload sizing.</t>
        </r>
      </text>
    </comment>
    <comment ref="H761" authorId="0" shapeId="0" xr:uid="{00000000-0006-0000-0A00-0000DB080000}">
      <text>
        <r>
          <rPr>
            <sz val="11"/>
            <color theme="1"/>
            <rFont val="Calibri"/>
            <family val="2"/>
            <scheme val="minor"/>
          </rPr>
          <t>Source: User-editable planning assumption, 2026-10-19; not stated in YAML. Validate with workload sizing.</t>
        </r>
      </text>
    </comment>
    <comment ref="I761" authorId="0" shapeId="0" xr:uid="{00000000-0006-0000-0A00-0000DC080000}">
      <text>
        <r>
          <rPr>
            <sz val="11"/>
            <color theme="1"/>
            <rFont val="Calibri"/>
            <family val="2"/>
            <scheme val="minor"/>
          </rPr>
          <t>Source: User-editable planning assumption, 2026-10-19; not stated in YAML. Validate with workload sizing.</t>
        </r>
      </text>
    </comment>
    <comment ref="G762" authorId="0" shapeId="0" xr:uid="{00000000-0006-0000-0A00-0000DD080000}">
      <text>
        <r>
          <rPr>
            <sz val="11"/>
            <color theme="1"/>
            <rFont val="Calibri"/>
            <family val="2"/>
            <scheme val="minor"/>
          </rPr>
          <t>Source: User-editable planning assumption, 2026-10-19; not stated in YAML. Validate with workload sizing.</t>
        </r>
      </text>
    </comment>
    <comment ref="H762" authorId="0" shapeId="0" xr:uid="{00000000-0006-0000-0A00-0000DE080000}">
      <text>
        <r>
          <rPr>
            <sz val="11"/>
            <color theme="1"/>
            <rFont val="Calibri"/>
            <family val="2"/>
            <scheme val="minor"/>
          </rPr>
          <t>Source: User-editable planning assumption, 2026-10-19; not stated in YAML. Validate with workload sizing.</t>
        </r>
      </text>
    </comment>
    <comment ref="I762" authorId="0" shapeId="0" xr:uid="{00000000-0006-0000-0A00-0000DF080000}">
      <text>
        <r>
          <rPr>
            <sz val="11"/>
            <color theme="1"/>
            <rFont val="Calibri"/>
            <family val="2"/>
            <scheme val="minor"/>
          </rPr>
          <t>Source: User-editable planning assumption, 2026-10-19; not stated in YAML. Validate with workload sizing.</t>
        </r>
      </text>
    </comment>
    <comment ref="G763" authorId="0" shapeId="0" xr:uid="{00000000-0006-0000-0A00-0000E0080000}">
      <text>
        <r>
          <rPr>
            <sz val="11"/>
            <color theme="1"/>
            <rFont val="Calibri"/>
            <family val="2"/>
            <scheme val="minor"/>
          </rPr>
          <t>Source: User-editable planning assumption, 2026-10-19; not stated in YAML. Validate with workload sizing.</t>
        </r>
      </text>
    </comment>
    <comment ref="H763" authorId="0" shapeId="0" xr:uid="{00000000-0006-0000-0A00-0000E1080000}">
      <text>
        <r>
          <rPr>
            <sz val="11"/>
            <color theme="1"/>
            <rFont val="Calibri"/>
            <family val="2"/>
            <scheme val="minor"/>
          </rPr>
          <t>Source: User-editable planning assumption, 2026-10-19; not stated in YAML. Validate with workload sizing.</t>
        </r>
      </text>
    </comment>
    <comment ref="I763" authorId="0" shapeId="0" xr:uid="{00000000-0006-0000-0A00-0000E2080000}">
      <text>
        <r>
          <rPr>
            <sz val="11"/>
            <color theme="1"/>
            <rFont val="Calibri"/>
            <family val="2"/>
            <scheme val="minor"/>
          </rPr>
          <t>Source: User-editable planning assumption, 2026-10-19; not stated in YAML. Validate with workload sizing.</t>
        </r>
      </text>
    </comment>
    <comment ref="G764" authorId="0" shapeId="0" xr:uid="{00000000-0006-0000-0A00-0000E3080000}">
      <text>
        <r>
          <rPr>
            <sz val="11"/>
            <color theme="1"/>
            <rFont val="Calibri"/>
            <family val="2"/>
            <scheme val="minor"/>
          </rPr>
          <t>Source: User-editable planning assumption, 2026-10-19; not stated in YAML. Validate with workload sizing.</t>
        </r>
      </text>
    </comment>
    <comment ref="H764" authorId="0" shapeId="0" xr:uid="{00000000-0006-0000-0A00-0000E4080000}">
      <text>
        <r>
          <rPr>
            <sz val="11"/>
            <color theme="1"/>
            <rFont val="Calibri"/>
            <family val="2"/>
            <scheme val="minor"/>
          </rPr>
          <t>Source: User-editable planning assumption, 2026-10-19; not stated in YAML. Validate with workload sizing.</t>
        </r>
      </text>
    </comment>
    <comment ref="I764" authorId="0" shapeId="0" xr:uid="{00000000-0006-0000-0A00-0000E5080000}">
      <text>
        <r>
          <rPr>
            <sz val="11"/>
            <color theme="1"/>
            <rFont val="Calibri"/>
            <family val="2"/>
            <scheme val="minor"/>
          </rPr>
          <t>Source: User-editable planning assumption, 2026-10-19; not stated in YAML. Validate with workload sizing.</t>
        </r>
      </text>
    </comment>
    <comment ref="G765" authorId="0" shapeId="0" xr:uid="{00000000-0006-0000-0A00-0000E6080000}">
      <text>
        <r>
          <rPr>
            <sz val="11"/>
            <color theme="1"/>
            <rFont val="Calibri"/>
            <family val="2"/>
            <scheme val="minor"/>
          </rPr>
          <t>Source: User-editable planning assumption, 2026-10-19; not stated in YAML. Validate with workload sizing.</t>
        </r>
      </text>
    </comment>
    <comment ref="H765" authorId="0" shapeId="0" xr:uid="{00000000-0006-0000-0A00-0000E7080000}">
      <text>
        <r>
          <rPr>
            <sz val="11"/>
            <color theme="1"/>
            <rFont val="Calibri"/>
            <family val="2"/>
            <scheme val="minor"/>
          </rPr>
          <t>Source: User-editable planning assumption, 2026-10-19; not stated in YAML. Validate with workload sizing.</t>
        </r>
      </text>
    </comment>
    <comment ref="I765" authorId="0" shapeId="0" xr:uid="{00000000-0006-0000-0A00-0000E8080000}">
      <text>
        <r>
          <rPr>
            <sz val="11"/>
            <color theme="1"/>
            <rFont val="Calibri"/>
            <family val="2"/>
            <scheme val="minor"/>
          </rPr>
          <t>Source: User-editable planning assumption, 2026-10-19; not stated in YAML. Validate with workload sizing.</t>
        </r>
      </text>
    </comment>
    <comment ref="G766" authorId="0" shapeId="0" xr:uid="{00000000-0006-0000-0A00-0000E9080000}">
      <text>
        <r>
          <rPr>
            <sz val="11"/>
            <color theme="1"/>
            <rFont val="Calibri"/>
            <family val="2"/>
            <scheme val="minor"/>
          </rPr>
          <t>Source: User-editable planning assumption, 2026-10-19; not stated in YAML. Validate with workload sizing.</t>
        </r>
      </text>
    </comment>
    <comment ref="H766" authorId="0" shapeId="0" xr:uid="{00000000-0006-0000-0A00-0000EA080000}">
      <text>
        <r>
          <rPr>
            <sz val="11"/>
            <color theme="1"/>
            <rFont val="Calibri"/>
            <family val="2"/>
            <scheme val="minor"/>
          </rPr>
          <t>Source: User-editable planning assumption, 2026-10-19; not stated in YAML. Validate with workload sizing.</t>
        </r>
      </text>
    </comment>
    <comment ref="I766" authorId="0" shapeId="0" xr:uid="{00000000-0006-0000-0A00-0000EB080000}">
      <text>
        <r>
          <rPr>
            <sz val="11"/>
            <color theme="1"/>
            <rFont val="Calibri"/>
            <family val="2"/>
            <scheme val="minor"/>
          </rPr>
          <t>Source: User-editable planning assumption, 2026-10-19; not stated in YAML. Validate with workload sizing.</t>
        </r>
      </text>
    </comment>
    <comment ref="G767" authorId="0" shapeId="0" xr:uid="{00000000-0006-0000-0A00-0000EC080000}">
      <text>
        <r>
          <rPr>
            <sz val="11"/>
            <color theme="1"/>
            <rFont val="Calibri"/>
            <family val="2"/>
            <scheme val="minor"/>
          </rPr>
          <t>Source: User-editable planning assumption, 2026-10-19; not stated in YAML. Validate with workload sizing.</t>
        </r>
      </text>
    </comment>
    <comment ref="H767" authorId="0" shapeId="0" xr:uid="{00000000-0006-0000-0A00-0000ED080000}">
      <text>
        <r>
          <rPr>
            <sz val="11"/>
            <color theme="1"/>
            <rFont val="Calibri"/>
            <family val="2"/>
            <scheme val="minor"/>
          </rPr>
          <t>Source: User-editable planning assumption, 2026-10-19; not stated in YAML. Validate with workload sizing.</t>
        </r>
      </text>
    </comment>
    <comment ref="I767" authorId="0" shapeId="0" xr:uid="{00000000-0006-0000-0A00-0000EE080000}">
      <text>
        <r>
          <rPr>
            <sz val="11"/>
            <color theme="1"/>
            <rFont val="Calibri"/>
            <family val="2"/>
            <scheme val="minor"/>
          </rPr>
          <t>Source: User-editable planning assumption, 2026-10-19; not stated in YAML. Validate with workload sizing.</t>
        </r>
      </text>
    </comment>
    <comment ref="G768" authorId="0" shapeId="0" xr:uid="{00000000-0006-0000-0A00-0000EF080000}">
      <text>
        <r>
          <rPr>
            <sz val="11"/>
            <color theme="1"/>
            <rFont val="Calibri"/>
            <family val="2"/>
            <scheme val="minor"/>
          </rPr>
          <t>Source: User-editable planning assumption, 2026-10-19; not stated in YAML. Validate with workload sizing.</t>
        </r>
      </text>
    </comment>
    <comment ref="H768" authorId="0" shapeId="0" xr:uid="{00000000-0006-0000-0A00-0000F0080000}">
      <text>
        <r>
          <rPr>
            <sz val="11"/>
            <color theme="1"/>
            <rFont val="Calibri"/>
            <family val="2"/>
            <scheme val="minor"/>
          </rPr>
          <t>Source: User-editable planning assumption, 2026-10-19; not stated in YAML. Validate with workload sizing.</t>
        </r>
      </text>
    </comment>
    <comment ref="I768" authorId="0" shapeId="0" xr:uid="{00000000-0006-0000-0A00-0000F1080000}">
      <text>
        <r>
          <rPr>
            <sz val="11"/>
            <color theme="1"/>
            <rFont val="Calibri"/>
            <family val="2"/>
            <scheme val="minor"/>
          </rPr>
          <t>Source: User-editable planning assumption, 2026-10-19; not stated in YAML. Validate with workload sizing.</t>
        </r>
      </text>
    </comment>
    <comment ref="G769" authorId="0" shapeId="0" xr:uid="{00000000-0006-0000-0A00-0000F2080000}">
      <text>
        <r>
          <rPr>
            <sz val="11"/>
            <color theme="1"/>
            <rFont val="Calibri"/>
            <family val="2"/>
            <scheme val="minor"/>
          </rPr>
          <t>Source: User-editable planning assumption, 2026-10-19; not stated in YAML. Validate with workload sizing.</t>
        </r>
      </text>
    </comment>
    <comment ref="H769" authorId="0" shapeId="0" xr:uid="{00000000-0006-0000-0A00-0000F3080000}">
      <text>
        <r>
          <rPr>
            <sz val="11"/>
            <color theme="1"/>
            <rFont val="Calibri"/>
            <family val="2"/>
            <scheme val="minor"/>
          </rPr>
          <t>Source: User-editable planning assumption, 2026-10-19; not stated in YAML. Validate with workload sizing.</t>
        </r>
      </text>
    </comment>
    <comment ref="I769" authorId="0" shapeId="0" xr:uid="{00000000-0006-0000-0A00-0000F4080000}">
      <text>
        <r>
          <rPr>
            <sz val="11"/>
            <color theme="1"/>
            <rFont val="Calibri"/>
            <family val="2"/>
            <scheme val="minor"/>
          </rPr>
          <t>Source: User-editable planning assumption, 2026-10-19; not stated in YAML. Validate with workload sizing.</t>
        </r>
      </text>
    </comment>
    <comment ref="G770" authorId="0" shapeId="0" xr:uid="{00000000-0006-0000-0A00-0000F5080000}">
      <text>
        <r>
          <rPr>
            <sz val="11"/>
            <color theme="1"/>
            <rFont val="Calibri"/>
            <family val="2"/>
            <scheme val="minor"/>
          </rPr>
          <t>Source: User-editable planning assumption, 2026-10-19; not stated in YAML. Validate with workload sizing.</t>
        </r>
      </text>
    </comment>
    <comment ref="H770" authorId="0" shapeId="0" xr:uid="{00000000-0006-0000-0A00-0000F6080000}">
      <text>
        <r>
          <rPr>
            <sz val="11"/>
            <color theme="1"/>
            <rFont val="Calibri"/>
            <family val="2"/>
            <scheme val="minor"/>
          </rPr>
          <t>Source: User-editable planning assumption, 2026-10-19; not stated in YAML. Validate with workload sizing.</t>
        </r>
      </text>
    </comment>
    <comment ref="I770" authorId="0" shapeId="0" xr:uid="{00000000-0006-0000-0A00-0000F7080000}">
      <text>
        <r>
          <rPr>
            <sz val="11"/>
            <color theme="1"/>
            <rFont val="Calibri"/>
            <family val="2"/>
            <scheme val="minor"/>
          </rPr>
          <t>Source: User-editable planning assumption, 2026-10-19; not stated in YAML. Validate with workload sizing.</t>
        </r>
      </text>
    </comment>
    <comment ref="G771" authorId="0" shapeId="0" xr:uid="{00000000-0006-0000-0A00-0000F8080000}">
      <text>
        <r>
          <rPr>
            <sz val="11"/>
            <color theme="1"/>
            <rFont val="Calibri"/>
            <family val="2"/>
            <scheme val="minor"/>
          </rPr>
          <t>Source: User-editable planning assumption, 2026-10-19; not stated in YAML. Validate with workload sizing.</t>
        </r>
      </text>
    </comment>
    <comment ref="H771" authorId="0" shapeId="0" xr:uid="{00000000-0006-0000-0A00-0000F9080000}">
      <text>
        <r>
          <rPr>
            <sz val="11"/>
            <color theme="1"/>
            <rFont val="Calibri"/>
            <family val="2"/>
            <scheme val="minor"/>
          </rPr>
          <t>Source: User-editable planning assumption, 2026-10-19; not stated in YAML. Validate with workload sizing.</t>
        </r>
      </text>
    </comment>
    <comment ref="I771" authorId="0" shapeId="0" xr:uid="{00000000-0006-0000-0A00-0000FA080000}">
      <text>
        <r>
          <rPr>
            <sz val="11"/>
            <color theme="1"/>
            <rFont val="Calibri"/>
            <family val="2"/>
            <scheme val="minor"/>
          </rPr>
          <t>Source: User-editable planning assumption, 2026-10-19; not stated in YAML. Validate with workload sizing.</t>
        </r>
      </text>
    </comment>
    <comment ref="G772" authorId="0" shapeId="0" xr:uid="{00000000-0006-0000-0A00-0000FB080000}">
      <text>
        <r>
          <rPr>
            <sz val="11"/>
            <color theme="1"/>
            <rFont val="Calibri"/>
            <family val="2"/>
            <scheme val="minor"/>
          </rPr>
          <t>Source: User-editable planning assumption, 2026-10-19; not stated in YAML. Validate with workload sizing.</t>
        </r>
      </text>
    </comment>
    <comment ref="H772" authorId="0" shapeId="0" xr:uid="{00000000-0006-0000-0A00-0000FC080000}">
      <text>
        <r>
          <rPr>
            <sz val="11"/>
            <color theme="1"/>
            <rFont val="Calibri"/>
            <family val="2"/>
            <scheme val="minor"/>
          </rPr>
          <t>Source: User-editable planning assumption, 2026-10-19; not stated in YAML. Validate with workload sizing.</t>
        </r>
      </text>
    </comment>
    <comment ref="I772" authorId="0" shapeId="0" xr:uid="{00000000-0006-0000-0A00-0000FD080000}">
      <text>
        <r>
          <rPr>
            <sz val="11"/>
            <color theme="1"/>
            <rFont val="Calibri"/>
            <family val="2"/>
            <scheme val="minor"/>
          </rPr>
          <t>Source: User-editable planning assumption, 2026-10-19; not stated in YAML. Validate with workload sizing.</t>
        </r>
      </text>
    </comment>
    <comment ref="G773" authorId="0" shapeId="0" xr:uid="{00000000-0006-0000-0A00-0000FE080000}">
      <text>
        <r>
          <rPr>
            <sz val="11"/>
            <color theme="1"/>
            <rFont val="Calibri"/>
            <family val="2"/>
            <scheme val="minor"/>
          </rPr>
          <t>Source: User-editable planning assumption, 2026-10-19; not stated in YAML. Validate with workload sizing.</t>
        </r>
      </text>
    </comment>
    <comment ref="H773" authorId="0" shapeId="0" xr:uid="{00000000-0006-0000-0A00-0000FF080000}">
      <text>
        <r>
          <rPr>
            <sz val="11"/>
            <color theme="1"/>
            <rFont val="Calibri"/>
            <family val="2"/>
            <scheme val="minor"/>
          </rPr>
          <t>Source: User-editable planning assumption, 2026-10-19; not stated in YAML. Validate with workload sizing.</t>
        </r>
      </text>
    </comment>
    <comment ref="I773" authorId="0" shapeId="0" xr:uid="{00000000-0006-0000-0A00-000000090000}">
      <text>
        <r>
          <rPr>
            <sz val="11"/>
            <color theme="1"/>
            <rFont val="Calibri"/>
            <family val="2"/>
            <scheme val="minor"/>
          </rPr>
          <t>Source: User-editable planning assumption, 2026-10-19; not stated in YAML. Validate with workload sizing.</t>
        </r>
      </text>
    </comment>
    <comment ref="G774" authorId="0" shapeId="0" xr:uid="{00000000-0006-0000-0A00-000001090000}">
      <text>
        <r>
          <rPr>
            <sz val="11"/>
            <color theme="1"/>
            <rFont val="Calibri"/>
            <family val="2"/>
            <scheme val="minor"/>
          </rPr>
          <t>Source: User-editable planning assumption, 2026-10-19; not stated in YAML. Validate with workload sizing.</t>
        </r>
      </text>
    </comment>
    <comment ref="H774" authorId="0" shapeId="0" xr:uid="{00000000-0006-0000-0A00-000002090000}">
      <text>
        <r>
          <rPr>
            <sz val="11"/>
            <color theme="1"/>
            <rFont val="Calibri"/>
            <family val="2"/>
            <scheme val="minor"/>
          </rPr>
          <t>Source: User-editable planning assumption, 2026-10-19; not stated in YAML. Validate with workload sizing.</t>
        </r>
      </text>
    </comment>
    <comment ref="I774" authorId="0" shapeId="0" xr:uid="{00000000-0006-0000-0A00-000003090000}">
      <text>
        <r>
          <rPr>
            <sz val="11"/>
            <color theme="1"/>
            <rFont val="Calibri"/>
            <family val="2"/>
            <scheme val="minor"/>
          </rPr>
          <t>Source: User-editable planning assumption, 2026-10-19; not stated in YAML. Validate with workload sizing.</t>
        </r>
      </text>
    </comment>
    <comment ref="G775" authorId="0" shapeId="0" xr:uid="{00000000-0006-0000-0A00-000004090000}">
      <text>
        <r>
          <rPr>
            <sz val="11"/>
            <color theme="1"/>
            <rFont val="Calibri"/>
            <family val="2"/>
            <scheme val="minor"/>
          </rPr>
          <t>Source: User-editable planning assumption, 2026-10-19; not stated in YAML. Validate with workload sizing.</t>
        </r>
      </text>
    </comment>
    <comment ref="H775" authorId="0" shapeId="0" xr:uid="{00000000-0006-0000-0A00-000005090000}">
      <text>
        <r>
          <rPr>
            <sz val="11"/>
            <color theme="1"/>
            <rFont val="Calibri"/>
            <family val="2"/>
            <scheme val="minor"/>
          </rPr>
          <t>Source: User-editable planning assumption, 2026-10-19; not stated in YAML. Validate with workload sizing.</t>
        </r>
      </text>
    </comment>
    <comment ref="I775" authorId="0" shapeId="0" xr:uid="{00000000-0006-0000-0A00-000006090000}">
      <text>
        <r>
          <rPr>
            <sz val="11"/>
            <color theme="1"/>
            <rFont val="Calibri"/>
            <family val="2"/>
            <scheme val="minor"/>
          </rPr>
          <t>Source: User-editable planning assumption, 2026-10-19; not stated in YAML. Validate with workload sizing.</t>
        </r>
      </text>
    </comment>
    <comment ref="G776" authorId="0" shapeId="0" xr:uid="{00000000-0006-0000-0A00-000007090000}">
      <text>
        <r>
          <rPr>
            <sz val="11"/>
            <color theme="1"/>
            <rFont val="Calibri"/>
            <family val="2"/>
            <scheme val="minor"/>
          </rPr>
          <t>Source: User-editable planning assumption, 2026-10-19; not stated in YAML. Validate with workload sizing.</t>
        </r>
      </text>
    </comment>
    <comment ref="H776" authorId="0" shapeId="0" xr:uid="{00000000-0006-0000-0A00-000008090000}">
      <text>
        <r>
          <rPr>
            <sz val="11"/>
            <color theme="1"/>
            <rFont val="Calibri"/>
            <family val="2"/>
            <scheme val="minor"/>
          </rPr>
          <t>Source: User-editable planning assumption, 2026-10-19; not stated in YAML. Validate with workload sizing.</t>
        </r>
      </text>
    </comment>
    <comment ref="I776" authorId="0" shapeId="0" xr:uid="{00000000-0006-0000-0A00-000009090000}">
      <text>
        <r>
          <rPr>
            <sz val="11"/>
            <color theme="1"/>
            <rFont val="Calibri"/>
            <family val="2"/>
            <scheme val="minor"/>
          </rPr>
          <t>Source: User-editable planning assumption, 2026-10-19; not stated in YAML. Validate with workload sizing.</t>
        </r>
      </text>
    </comment>
    <comment ref="G777" authorId="0" shapeId="0" xr:uid="{00000000-0006-0000-0A00-00000A090000}">
      <text>
        <r>
          <rPr>
            <sz val="11"/>
            <color theme="1"/>
            <rFont val="Calibri"/>
            <family val="2"/>
            <scheme val="minor"/>
          </rPr>
          <t>Source: User-editable planning assumption, 2026-10-19; not stated in YAML. Validate with workload sizing.</t>
        </r>
      </text>
    </comment>
    <comment ref="H777" authorId="0" shapeId="0" xr:uid="{00000000-0006-0000-0A00-00000B090000}">
      <text>
        <r>
          <rPr>
            <sz val="11"/>
            <color theme="1"/>
            <rFont val="Calibri"/>
            <family val="2"/>
            <scheme val="minor"/>
          </rPr>
          <t>Source: User-editable planning assumption, 2026-10-19; not stated in YAML. Validate with workload sizing.</t>
        </r>
      </text>
    </comment>
    <comment ref="I777" authorId="0" shapeId="0" xr:uid="{00000000-0006-0000-0A00-00000C090000}">
      <text>
        <r>
          <rPr>
            <sz val="11"/>
            <color theme="1"/>
            <rFont val="Calibri"/>
            <family val="2"/>
            <scheme val="minor"/>
          </rPr>
          <t>Source: User-editable planning assumption, 2026-10-19; not stated in YAML. Validate with workload sizing.</t>
        </r>
      </text>
    </comment>
    <comment ref="G778" authorId="0" shapeId="0" xr:uid="{00000000-0006-0000-0A00-00000D090000}">
      <text>
        <r>
          <rPr>
            <sz val="11"/>
            <color theme="1"/>
            <rFont val="Calibri"/>
            <family val="2"/>
            <scheme val="minor"/>
          </rPr>
          <t>Source: User-editable planning assumption, 2026-10-19; not stated in YAML. Validate with workload sizing.</t>
        </r>
      </text>
    </comment>
    <comment ref="H778" authorId="0" shapeId="0" xr:uid="{00000000-0006-0000-0A00-00000E090000}">
      <text>
        <r>
          <rPr>
            <sz val="11"/>
            <color theme="1"/>
            <rFont val="Calibri"/>
            <family val="2"/>
            <scheme val="minor"/>
          </rPr>
          <t>Source: User-editable planning assumption, 2026-10-19; not stated in YAML. Validate with workload sizing.</t>
        </r>
      </text>
    </comment>
    <comment ref="I778" authorId="0" shapeId="0" xr:uid="{00000000-0006-0000-0A00-00000F090000}">
      <text>
        <r>
          <rPr>
            <sz val="11"/>
            <color theme="1"/>
            <rFont val="Calibri"/>
            <family val="2"/>
            <scheme val="minor"/>
          </rPr>
          <t>Source: User-editable planning assumption, 2026-10-19; not stated in YAML. Validate with workload sizing.</t>
        </r>
      </text>
    </comment>
    <comment ref="G779" authorId="0" shapeId="0" xr:uid="{00000000-0006-0000-0A00-000010090000}">
      <text>
        <r>
          <rPr>
            <sz val="11"/>
            <color theme="1"/>
            <rFont val="Calibri"/>
            <family val="2"/>
            <scheme val="minor"/>
          </rPr>
          <t>Source: User-editable planning assumption, 2026-10-19; not stated in YAML. Validate with workload sizing.</t>
        </r>
      </text>
    </comment>
    <comment ref="H779" authorId="0" shapeId="0" xr:uid="{00000000-0006-0000-0A00-000011090000}">
      <text>
        <r>
          <rPr>
            <sz val="11"/>
            <color theme="1"/>
            <rFont val="Calibri"/>
            <family val="2"/>
            <scheme val="minor"/>
          </rPr>
          <t>Source: User-editable planning assumption, 2026-10-19; not stated in YAML. Validate with workload sizing.</t>
        </r>
      </text>
    </comment>
    <comment ref="I779" authorId="0" shapeId="0" xr:uid="{00000000-0006-0000-0A00-000012090000}">
      <text>
        <r>
          <rPr>
            <sz val="11"/>
            <color theme="1"/>
            <rFont val="Calibri"/>
            <family val="2"/>
            <scheme val="minor"/>
          </rPr>
          <t>Source: User-editable planning assumption, 2026-10-19; not stated in YAML. Validate with workload sizing.</t>
        </r>
      </text>
    </comment>
    <comment ref="G780" authorId="0" shapeId="0" xr:uid="{00000000-0006-0000-0A00-000013090000}">
      <text>
        <r>
          <rPr>
            <sz val="11"/>
            <color theme="1"/>
            <rFont val="Calibri"/>
            <family val="2"/>
            <scheme val="minor"/>
          </rPr>
          <t>Source: User-editable planning assumption, 2026-10-19; not stated in YAML. Validate with workload sizing.</t>
        </r>
      </text>
    </comment>
    <comment ref="H780" authorId="0" shapeId="0" xr:uid="{00000000-0006-0000-0A00-000014090000}">
      <text>
        <r>
          <rPr>
            <sz val="11"/>
            <color theme="1"/>
            <rFont val="Calibri"/>
            <family val="2"/>
            <scheme val="minor"/>
          </rPr>
          <t>Source: User-editable planning assumption, 2026-10-19; not stated in YAML. Validate with workload sizing.</t>
        </r>
      </text>
    </comment>
    <comment ref="I780" authorId="0" shapeId="0" xr:uid="{00000000-0006-0000-0A00-000015090000}">
      <text>
        <r>
          <rPr>
            <sz val="11"/>
            <color theme="1"/>
            <rFont val="Calibri"/>
            <family val="2"/>
            <scheme val="minor"/>
          </rPr>
          <t>Source: User-editable planning assumption, 2026-10-19; not stated in YAML. Validate with workload sizing.</t>
        </r>
      </text>
    </comment>
    <comment ref="G781" authorId="0" shapeId="0" xr:uid="{00000000-0006-0000-0A00-000016090000}">
      <text>
        <r>
          <rPr>
            <sz val="11"/>
            <color theme="1"/>
            <rFont val="Calibri"/>
            <family val="2"/>
            <scheme val="minor"/>
          </rPr>
          <t>Source: User-editable planning assumption, 2026-10-19; not stated in YAML. Validate with workload sizing.</t>
        </r>
      </text>
    </comment>
    <comment ref="H781" authorId="0" shapeId="0" xr:uid="{00000000-0006-0000-0A00-000017090000}">
      <text>
        <r>
          <rPr>
            <sz val="11"/>
            <color theme="1"/>
            <rFont val="Calibri"/>
            <family val="2"/>
            <scheme val="minor"/>
          </rPr>
          <t>Source: User-editable planning assumption, 2026-10-19; not stated in YAML. Validate with workload sizing.</t>
        </r>
      </text>
    </comment>
    <comment ref="I781" authorId="0" shapeId="0" xr:uid="{00000000-0006-0000-0A00-000018090000}">
      <text>
        <r>
          <rPr>
            <sz val="11"/>
            <color theme="1"/>
            <rFont val="Calibri"/>
            <family val="2"/>
            <scheme val="minor"/>
          </rPr>
          <t>Source: User-editable planning assumption, 2026-10-19; not stated in YAML. Validate with workload sizing.</t>
        </r>
      </text>
    </comment>
    <comment ref="G782" authorId="0" shapeId="0" xr:uid="{00000000-0006-0000-0A00-000019090000}">
      <text>
        <r>
          <rPr>
            <sz val="11"/>
            <color theme="1"/>
            <rFont val="Calibri"/>
            <family val="2"/>
            <scheme val="minor"/>
          </rPr>
          <t>Source: User-editable planning assumption, 2026-10-19; not stated in YAML. Validate with workload sizing.</t>
        </r>
      </text>
    </comment>
    <comment ref="H782" authorId="0" shapeId="0" xr:uid="{00000000-0006-0000-0A00-00001A090000}">
      <text>
        <r>
          <rPr>
            <sz val="11"/>
            <color theme="1"/>
            <rFont val="Calibri"/>
            <family val="2"/>
            <scheme val="minor"/>
          </rPr>
          <t>Source: User-editable planning assumption, 2026-10-19; not stated in YAML. Validate with workload sizing.</t>
        </r>
      </text>
    </comment>
    <comment ref="I782" authorId="0" shapeId="0" xr:uid="{00000000-0006-0000-0A00-00001B090000}">
      <text>
        <r>
          <rPr>
            <sz val="11"/>
            <color theme="1"/>
            <rFont val="Calibri"/>
            <family val="2"/>
            <scheme val="minor"/>
          </rPr>
          <t>Source: User-editable planning assumption, 2026-10-19; not stated in YAML. Validate with workload sizing.</t>
        </r>
      </text>
    </comment>
    <comment ref="G783" authorId="0" shapeId="0" xr:uid="{00000000-0006-0000-0A00-00001C090000}">
      <text>
        <r>
          <rPr>
            <sz val="11"/>
            <color theme="1"/>
            <rFont val="Calibri"/>
            <family val="2"/>
            <scheme val="minor"/>
          </rPr>
          <t>Source: User-editable planning assumption, 2026-10-19; not stated in YAML. Validate with workload sizing.</t>
        </r>
      </text>
    </comment>
    <comment ref="H783" authorId="0" shapeId="0" xr:uid="{00000000-0006-0000-0A00-00001D090000}">
      <text>
        <r>
          <rPr>
            <sz val="11"/>
            <color theme="1"/>
            <rFont val="Calibri"/>
            <family val="2"/>
            <scheme val="minor"/>
          </rPr>
          <t>Source: User-editable planning assumption, 2026-10-19; not stated in YAML. Validate with workload sizing.</t>
        </r>
      </text>
    </comment>
    <comment ref="I783" authorId="0" shapeId="0" xr:uid="{00000000-0006-0000-0A00-00001E090000}">
      <text>
        <r>
          <rPr>
            <sz val="11"/>
            <color theme="1"/>
            <rFont val="Calibri"/>
            <family val="2"/>
            <scheme val="minor"/>
          </rPr>
          <t>Source: User-editable planning assumption, 2026-10-19; not stated in YAML. Validate with workload sizing.</t>
        </r>
      </text>
    </comment>
    <comment ref="G784" authorId="0" shapeId="0" xr:uid="{00000000-0006-0000-0A00-00001F090000}">
      <text>
        <r>
          <rPr>
            <sz val="11"/>
            <color theme="1"/>
            <rFont val="Calibri"/>
            <family val="2"/>
            <scheme val="minor"/>
          </rPr>
          <t>Source: User-editable planning assumption, 2026-10-19; not stated in YAML. Validate with workload sizing.</t>
        </r>
      </text>
    </comment>
    <comment ref="H784" authorId="0" shapeId="0" xr:uid="{00000000-0006-0000-0A00-000020090000}">
      <text>
        <r>
          <rPr>
            <sz val="11"/>
            <color theme="1"/>
            <rFont val="Calibri"/>
            <family val="2"/>
            <scheme val="minor"/>
          </rPr>
          <t>Source: User-editable planning assumption, 2026-10-19; not stated in YAML. Validate with workload sizing.</t>
        </r>
      </text>
    </comment>
    <comment ref="I784" authorId="0" shapeId="0" xr:uid="{00000000-0006-0000-0A00-000021090000}">
      <text>
        <r>
          <rPr>
            <sz val="11"/>
            <color theme="1"/>
            <rFont val="Calibri"/>
            <family val="2"/>
            <scheme val="minor"/>
          </rPr>
          <t>Source: User-editable planning assumption, 2026-10-19; not stated in YAML. Validate with workload sizing.</t>
        </r>
      </text>
    </comment>
    <comment ref="G785" authorId="0" shapeId="0" xr:uid="{00000000-0006-0000-0A00-000022090000}">
      <text>
        <r>
          <rPr>
            <sz val="11"/>
            <color theme="1"/>
            <rFont val="Calibri"/>
            <family val="2"/>
            <scheme val="minor"/>
          </rPr>
          <t>Source: User-editable planning assumption, 2026-10-19; not stated in YAML. Validate with workload sizing.</t>
        </r>
      </text>
    </comment>
    <comment ref="H785" authorId="0" shapeId="0" xr:uid="{00000000-0006-0000-0A00-000023090000}">
      <text>
        <r>
          <rPr>
            <sz val="11"/>
            <color theme="1"/>
            <rFont val="Calibri"/>
            <family val="2"/>
            <scheme val="minor"/>
          </rPr>
          <t>Source: User-editable planning assumption, 2026-10-19; not stated in YAML. Validate with workload sizing.</t>
        </r>
      </text>
    </comment>
    <comment ref="I785" authorId="0" shapeId="0" xr:uid="{00000000-0006-0000-0A00-000024090000}">
      <text>
        <r>
          <rPr>
            <sz val="11"/>
            <color theme="1"/>
            <rFont val="Calibri"/>
            <family val="2"/>
            <scheme val="minor"/>
          </rPr>
          <t>Source: User-editable planning assumption, 2026-10-19; not stated in YAML. Validate with workload sizing.</t>
        </r>
      </text>
    </comment>
    <comment ref="G786" authorId="0" shapeId="0" xr:uid="{00000000-0006-0000-0A00-000025090000}">
      <text>
        <r>
          <rPr>
            <sz val="11"/>
            <color theme="1"/>
            <rFont val="Calibri"/>
            <family val="2"/>
            <scheme val="minor"/>
          </rPr>
          <t>Source: User-editable planning assumption, 2026-10-19; not stated in YAML. Validate with workload sizing.</t>
        </r>
      </text>
    </comment>
    <comment ref="H786" authorId="0" shapeId="0" xr:uid="{00000000-0006-0000-0A00-000026090000}">
      <text>
        <r>
          <rPr>
            <sz val="11"/>
            <color theme="1"/>
            <rFont val="Calibri"/>
            <family val="2"/>
            <scheme val="minor"/>
          </rPr>
          <t>Source: User-editable planning assumption, 2026-10-19; not stated in YAML. Validate with workload sizing.</t>
        </r>
      </text>
    </comment>
    <comment ref="I786" authorId="0" shapeId="0" xr:uid="{00000000-0006-0000-0A00-000027090000}">
      <text>
        <r>
          <rPr>
            <sz val="11"/>
            <color theme="1"/>
            <rFont val="Calibri"/>
            <family val="2"/>
            <scheme val="minor"/>
          </rPr>
          <t>Source: User-editable planning assumption, 2026-10-19; not stated in YAML. Validate with workload sizing.</t>
        </r>
      </text>
    </comment>
    <comment ref="G787" authorId="0" shapeId="0" xr:uid="{00000000-0006-0000-0A00-000028090000}">
      <text>
        <r>
          <rPr>
            <sz val="11"/>
            <color theme="1"/>
            <rFont val="Calibri"/>
            <family val="2"/>
            <scheme val="minor"/>
          </rPr>
          <t>Source: User-editable planning assumption, 2026-10-19; not stated in YAML. Validate with workload sizing.</t>
        </r>
      </text>
    </comment>
    <comment ref="H787" authorId="0" shapeId="0" xr:uid="{00000000-0006-0000-0A00-000029090000}">
      <text>
        <r>
          <rPr>
            <sz val="11"/>
            <color theme="1"/>
            <rFont val="Calibri"/>
            <family val="2"/>
            <scheme val="minor"/>
          </rPr>
          <t>Source: User-editable planning assumption, 2026-10-19; not stated in YAML. Validate with workload sizing.</t>
        </r>
      </text>
    </comment>
    <comment ref="I787" authorId="0" shapeId="0" xr:uid="{00000000-0006-0000-0A00-00002A090000}">
      <text>
        <r>
          <rPr>
            <sz val="11"/>
            <color theme="1"/>
            <rFont val="Calibri"/>
            <family val="2"/>
            <scheme val="minor"/>
          </rPr>
          <t>Source: User-editable planning assumption, 2026-10-19; not stated in YAML. Validate with workload sizing.</t>
        </r>
      </text>
    </comment>
    <comment ref="G788" authorId="0" shapeId="0" xr:uid="{00000000-0006-0000-0A00-00002B090000}">
      <text>
        <r>
          <rPr>
            <sz val="11"/>
            <color theme="1"/>
            <rFont val="Calibri"/>
            <family val="2"/>
            <scheme val="minor"/>
          </rPr>
          <t>Source: User-editable planning assumption, 2026-10-19; not stated in YAML. Validate with workload sizing.</t>
        </r>
      </text>
    </comment>
    <comment ref="H788" authorId="0" shapeId="0" xr:uid="{00000000-0006-0000-0A00-00002C090000}">
      <text>
        <r>
          <rPr>
            <sz val="11"/>
            <color theme="1"/>
            <rFont val="Calibri"/>
            <family val="2"/>
            <scheme val="minor"/>
          </rPr>
          <t>Source: User-editable planning assumption, 2026-10-19; not stated in YAML. Validate with workload sizing.</t>
        </r>
      </text>
    </comment>
    <comment ref="I788" authorId="0" shapeId="0" xr:uid="{00000000-0006-0000-0A00-00002D090000}">
      <text>
        <r>
          <rPr>
            <sz val="11"/>
            <color theme="1"/>
            <rFont val="Calibri"/>
            <family val="2"/>
            <scheme val="minor"/>
          </rPr>
          <t>Source: User-editable planning assumption, 2026-10-19; not stated in YAML. Validate with workload sizing.</t>
        </r>
      </text>
    </comment>
    <comment ref="G789" authorId="0" shapeId="0" xr:uid="{00000000-0006-0000-0A00-00002E090000}">
      <text>
        <r>
          <rPr>
            <sz val="11"/>
            <color theme="1"/>
            <rFont val="Calibri"/>
            <family val="2"/>
            <scheme val="minor"/>
          </rPr>
          <t>Source: User-editable planning assumption, 2026-10-19; not stated in YAML. Validate with workload sizing.</t>
        </r>
      </text>
    </comment>
    <comment ref="H789" authorId="0" shapeId="0" xr:uid="{00000000-0006-0000-0A00-00002F090000}">
      <text>
        <r>
          <rPr>
            <sz val="11"/>
            <color theme="1"/>
            <rFont val="Calibri"/>
            <family val="2"/>
            <scheme val="minor"/>
          </rPr>
          <t>Source: User-editable planning assumption, 2026-10-19; not stated in YAML. Validate with workload sizing.</t>
        </r>
      </text>
    </comment>
    <comment ref="I789" authorId="0" shapeId="0" xr:uid="{00000000-0006-0000-0A00-000030090000}">
      <text>
        <r>
          <rPr>
            <sz val="11"/>
            <color theme="1"/>
            <rFont val="Calibri"/>
            <family val="2"/>
            <scheme val="minor"/>
          </rPr>
          <t>Source: User-editable planning assumption, 2026-10-19; not stated in YAML. Validate with workload sizing.</t>
        </r>
      </text>
    </comment>
    <comment ref="G790" authorId="0" shapeId="0" xr:uid="{00000000-0006-0000-0A00-000031090000}">
      <text>
        <r>
          <rPr>
            <sz val="11"/>
            <color theme="1"/>
            <rFont val="Calibri"/>
            <family val="2"/>
            <scheme val="minor"/>
          </rPr>
          <t>Source: User-editable planning assumption, 2026-10-19; not stated in YAML. Validate with workload sizing.</t>
        </r>
      </text>
    </comment>
    <comment ref="H790" authorId="0" shapeId="0" xr:uid="{00000000-0006-0000-0A00-000032090000}">
      <text>
        <r>
          <rPr>
            <sz val="11"/>
            <color theme="1"/>
            <rFont val="Calibri"/>
            <family val="2"/>
            <scheme val="minor"/>
          </rPr>
          <t>Source: User-editable planning assumption, 2026-10-19; not stated in YAML. Validate with workload sizing.</t>
        </r>
      </text>
    </comment>
    <comment ref="I790" authorId="0" shapeId="0" xr:uid="{00000000-0006-0000-0A00-000033090000}">
      <text>
        <r>
          <rPr>
            <sz val="11"/>
            <color theme="1"/>
            <rFont val="Calibri"/>
            <family val="2"/>
            <scheme val="minor"/>
          </rPr>
          <t>Source: User-editable planning assumption, 2026-10-19; not stated in YAML. Validate with workload sizing.</t>
        </r>
      </text>
    </comment>
    <comment ref="G791" authorId="0" shapeId="0" xr:uid="{00000000-0006-0000-0A00-000034090000}">
      <text>
        <r>
          <rPr>
            <sz val="11"/>
            <color theme="1"/>
            <rFont val="Calibri"/>
            <family val="2"/>
            <scheme val="minor"/>
          </rPr>
          <t>Source: User-editable planning assumption, 2026-10-19; not stated in YAML. Validate with workload sizing.</t>
        </r>
      </text>
    </comment>
    <comment ref="H791" authorId="0" shapeId="0" xr:uid="{00000000-0006-0000-0A00-000035090000}">
      <text>
        <r>
          <rPr>
            <sz val="11"/>
            <color theme="1"/>
            <rFont val="Calibri"/>
            <family val="2"/>
            <scheme val="minor"/>
          </rPr>
          <t>Source: User-editable planning assumption, 2026-10-19; not stated in YAML. Validate with workload sizing.</t>
        </r>
      </text>
    </comment>
    <comment ref="I791" authorId="0" shapeId="0" xr:uid="{00000000-0006-0000-0A00-000036090000}">
      <text>
        <r>
          <rPr>
            <sz val="11"/>
            <color theme="1"/>
            <rFont val="Calibri"/>
            <family val="2"/>
            <scheme val="minor"/>
          </rPr>
          <t>Source: User-editable planning assumption, 2026-10-19; not stated in YAML. Validate with workload sizing.</t>
        </r>
      </text>
    </comment>
    <comment ref="G792" authorId="0" shapeId="0" xr:uid="{00000000-0006-0000-0A00-000037090000}">
      <text>
        <r>
          <rPr>
            <sz val="11"/>
            <color theme="1"/>
            <rFont val="Calibri"/>
            <family val="2"/>
            <scheme val="minor"/>
          </rPr>
          <t>Source: User-editable planning assumption, 2026-10-19; not stated in YAML. Validate with workload sizing.</t>
        </r>
      </text>
    </comment>
    <comment ref="H792" authorId="0" shapeId="0" xr:uid="{00000000-0006-0000-0A00-000038090000}">
      <text>
        <r>
          <rPr>
            <sz val="11"/>
            <color theme="1"/>
            <rFont val="Calibri"/>
            <family val="2"/>
            <scheme val="minor"/>
          </rPr>
          <t>Source: User-editable planning assumption, 2026-10-19; not stated in YAML. Validate with workload sizing.</t>
        </r>
      </text>
    </comment>
    <comment ref="I792" authorId="0" shapeId="0" xr:uid="{00000000-0006-0000-0A00-000039090000}">
      <text>
        <r>
          <rPr>
            <sz val="11"/>
            <color theme="1"/>
            <rFont val="Calibri"/>
            <family val="2"/>
            <scheme val="minor"/>
          </rPr>
          <t>Source: User-editable planning assumption, 2026-10-19; not stated in YAML. Validate with workload sizing.</t>
        </r>
      </text>
    </comment>
    <comment ref="G793" authorId="0" shapeId="0" xr:uid="{00000000-0006-0000-0A00-00003A090000}">
      <text>
        <r>
          <rPr>
            <sz val="11"/>
            <color theme="1"/>
            <rFont val="Calibri"/>
            <family val="2"/>
            <scheme val="minor"/>
          </rPr>
          <t>Source: User-editable planning assumption, 2026-10-19; not stated in YAML. Validate with workload sizing.</t>
        </r>
      </text>
    </comment>
    <comment ref="H793" authorId="0" shapeId="0" xr:uid="{00000000-0006-0000-0A00-00003B090000}">
      <text>
        <r>
          <rPr>
            <sz val="11"/>
            <color theme="1"/>
            <rFont val="Calibri"/>
            <family val="2"/>
            <scheme val="minor"/>
          </rPr>
          <t>Source: User-editable planning assumption, 2026-10-19; not stated in YAML. Validate with workload sizing.</t>
        </r>
      </text>
    </comment>
    <comment ref="I793" authorId="0" shapeId="0" xr:uid="{00000000-0006-0000-0A00-00003C090000}">
      <text>
        <r>
          <rPr>
            <sz val="11"/>
            <color theme="1"/>
            <rFont val="Calibri"/>
            <family val="2"/>
            <scheme val="minor"/>
          </rPr>
          <t>Source: User-editable planning assumption, 2026-10-19; not stated in YAML. Validate with workload sizing.</t>
        </r>
      </text>
    </comment>
    <comment ref="G794" authorId="0" shapeId="0" xr:uid="{00000000-0006-0000-0A00-00003D090000}">
      <text>
        <r>
          <rPr>
            <sz val="11"/>
            <color theme="1"/>
            <rFont val="Calibri"/>
            <family val="2"/>
            <scheme val="minor"/>
          </rPr>
          <t>Source: User-editable planning assumption, 2026-10-19; not stated in YAML. Validate with workload sizing.</t>
        </r>
      </text>
    </comment>
    <comment ref="H794" authorId="0" shapeId="0" xr:uid="{00000000-0006-0000-0A00-00003E090000}">
      <text>
        <r>
          <rPr>
            <sz val="11"/>
            <color theme="1"/>
            <rFont val="Calibri"/>
            <family val="2"/>
            <scheme val="minor"/>
          </rPr>
          <t>Source: User-editable planning assumption, 2026-10-19; not stated in YAML. Validate with workload sizing.</t>
        </r>
      </text>
    </comment>
    <comment ref="I794" authorId="0" shapeId="0" xr:uid="{00000000-0006-0000-0A00-00003F090000}">
      <text>
        <r>
          <rPr>
            <sz val="11"/>
            <color theme="1"/>
            <rFont val="Calibri"/>
            <family val="2"/>
            <scheme val="minor"/>
          </rPr>
          <t>Source: User-editable planning assumption, 2026-10-19; not stated in YAML. Validate with workload sizing.</t>
        </r>
      </text>
    </comment>
    <comment ref="G795" authorId="0" shapeId="0" xr:uid="{00000000-0006-0000-0A00-000040090000}">
      <text>
        <r>
          <rPr>
            <sz val="11"/>
            <color theme="1"/>
            <rFont val="Calibri"/>
            <family val="2"/>
            <scheme val="minor"/>
          </rPr>
          <t>Source: User-editable planning assumption, 2026-10-19; not stated in YAML. Validate with workload sizing.</t>
        </r>
      </text>
    </comment>
    <comment ref="H795" authorId="0" shapeId="0" xr:uid="{00000000-0006-0000-0A00-000041090000}">
      <text>
        <r>
          <rPr>
            <sz val="11"/>
            <color theme="1"/>
            <rFont val="Calibri"/>
            <family val="2"/>
            <scheme val="minor"/>
          </rPr>
          <t>Source: User-editable planning assumption, 2026-10-19; not stated in YAML. Validate with workload sizing.</t>
        </r>
      </text>
    </comment>
    <comment ref="I795" authorId="0" shapeId="0" xr:uid="{00000000-0006-0000-0A00-000042090000}">
      <text>
        <r>
          <rPr>
            <sz val="11"/>
            <color theme="1"/>
            <rFont val="Calibri"/>
            <family val="2"/>
            <scheme val="minor"/>
          </rPr>
          <t>Source: User-editable planning assumption, 2026-10-19; not stated in YAML. Validate with workload sizing.</t>
        </r>
      </text>
    </comment>
    <comment ref="G796" authorId="0" shapeId="0" xr:uid="{00000000-0006-0000-0A00-000043090000}">
      <text>
        <r>
          <rPr>
            <sz val="11"/>
            <color theme="1"/>
            <rFont val="Calibri"/>
            <family val="2"/>
            <scheme val="minor"/>
          </rPr>
          <t>Source: User-editable planning assumption, 2026-10-19; not stated in YAML. Validate with workload sizing.</t>
        </r>
      </text>
    </comment>
    <comment ref="H796" authorId="0" shapeId="0" xr:uid="{00000000-0006-0000-0A00-000044090000}">
      <text>
        <r>
          <rPr>
            <sz val="11"/>
            <color theme="1"/>
            <rFont val="Calibri"/>
            <family val="2"/>
            <scheme val="minor"/>
          </rPr>
          <t>Source: User-editable planning assumption, 2026-10-19; not stated in YAML. Validate with workload sizing.</t>
        </r>
      </text>
    </comment>
    <comment ref="I796" authorId="0" shapeId="0" xr:uid="{00000000-0006-0000-0A00-000045090000}">
      <text>
        <r>
          <rPr>
            <sz val="11"/>
            <color theme="1"/>
            <rFont val="Calibri"/>
            <family val="2"/>
            <scheme val="minor"/>
          </rPr>
          <t>Source: User-editable planning assumption, 2026-10-19; not stated in YAML. Validate with workload sizing.</t>
        </r>
      </text>
    </comment>
    <comment ref="G797" authorId="0" shapeId="0" xr:uid="{00000000-0006-0000-0A00-000046090000}">
      <text>
        <r>
          <rPr>
            <sz val="11"/>
            <color theme="1"/>
            <rFont val="Calibri"/>
            <family val="2"/>
            <scheme val="minor"/>
          </rPr>
          <t>Source: User-editable planning assumption, 2026-10-19; not stated in YAML. Validate with workload sizing.</t>
        </r>
      </text>
    </comment>
    <comment ref="H797" authorId="0" shapeId="0" xr:uid="{00000000-0006-0000-0A00-000047090000}">
      <text>
        <r>
          <rPr>
            <sz val="11"/>
            <color theme="1"/>
            <rFont val="Calibri"/>
            <family val="2"/>
            <scheme val="minor"/>
          </rPr>
          <t>Source: User-editable planning assumption, 2026-10-19; not stated in YAML. Validate with workload sizing.</t>
        </r>
      </text>
    </comment>
    <comment ref="I797" authorId="0" shapeId="0" xr:uid="{00000000-0006-0000-0A00-000048090000}">
      <text>
        <r>
          <rPr>
            <sz val="11"/>
            <color theme="1"/>
            <rFont val="Calibri"/>
            <family val="2"/>
            <scheme val="minor"/>
          </rPr>
          <t>Source: User-editable planning assumption, 2026-10-19; not stated in YAML. Validate with workload sizing.</t>
        </r>
      </text>
    </comment>
    <comment ref="G798" authorId="0" shapeId="0" xr:uid="{00000000-0006-0000-0A00-000049090000}">
      <text>
        <r>
          <rPr>
            <sz val="11"/>
            <color theme="1"/>
            <rFont val="Calibri"/>
            <family val="2"/>
            <scheme val="minor"/>
          </rPr>
          <t>Source: User-editable planning assumption, 2026-10-19; not stated in YAML. Validate with workload sizing.</t>
        </r>
      </text>
    </comment>
    <comment ref="H798" authorId="0" shapeId="0" xr:uid="{00000000-0006-0000-0A00-00004A090000}">
      <text>
        <r>
          <rPr>
            <sz val="11"/>
            <color theme="1"/>
            <rFont val="Calibri"/>
            <family val="2"/>
            <scheme val="minor"/>
          </rPr>
          <t>Source: User-editable planning assumption, 2026-10-19; not stated in YAML. Validate with workload sizing.</t>
        </r>
      </text>
    </comment>
    <comment ref="I798" authorId="0" shapeId="0" xr:uid="{00000000-0006-0000-0A00-00004B090000}">
      <text>
        <r>
          <rPr>
            <sz val="11"/>
            <color theme="1"/>
            <rFont val="Calibri"/>
            <family val="2"/>
            <scheme val="minor"/>
          </rPr>
          <t>Source: User-editable planning assumption, 2026-10-19; not stated in YAML. Validate with workload sizing.</t>
        </r>
      </text>
    </comment>
    <comment ref="G799" authorId="0" shapeId="0" xr:uid="{00000000-0006-0000-0A00-00004C090000}">
      <text>
        <r>
          <rPr>
            <sz val="11"/>
            <color theme="1"/>
            <rFont val="Calibri"/>
            <family val="2"/>
            <scheme val="minor"/>
          </rPr>
          <t>Source: User-editable planning assumption, 2026-10-19; not stated in YAML. Validate with workload sizing.</t>
        </r>
      </text>
    </comment>
    <comment ref="H799" authorId="0" shapeId="0" xr:uid="{00000000-0006-0000-0A00-00004D090000}">
      <text>
        <r>
          <rPr>
            <sz val="11"/>
            <color theme="1"/>
            <rFont val="Calibri"/>
            <family val="2"/>
            <scheme val="minor"/>
          </rPr>
          <t>Source: User-editable planning assumption, 2026-10-19; not stated in YAML. Validate with workload sizing.</t>
        </r>
      </text>
    </comment>
    <comment ref="I799" authorId="0" shapeId="0" xr:uid="{00000000-0006-0000-0A00-00004E090000}">
      <text>
        <r>
          <rPr>
            <sz val="11"/>
            <color theme="1"/>
            <rFont val="Calibri"/>
            <family val="2"/>
            <scheme val="minor"/>
          </rPr>
          <t>Source: User-editable planning assumption, 2026-10-19; not stated in YAML. Validate with workload sizing.</t>
        </r>
      </text>
    </comment>
    <comment ref="G800" authorId="0" shapeId="0" xr:uid="{00000000-0006-0000-0A00-00004F090000}">
      <text>
        <r>
          <rPr>
            <sz val="11"/>
            <color theme="1"/>
            <rFont val="Calibri"/>
            <family val="2"/>
            <scheme val="minor"/>
          </rPr>
          <t>Source: User-editable planning assumption, 2026-10-19; not stated in YAML. Validate with workload sizing.</t>
        </r>
      </text>
    </comment>
    <comment ref="H800" authorId="0" shapeId="0" xr:uid="{00000000-0006-0000-0A00-000050090000}">
      <text>
        <r>
          <rPr>
            <sz val="11"/>
            <color theme="1"/>
            <rFont val="Calibri"/>
            <family val="2"/>
            <scheme val="minor"/>
          </rPr>
          <t>Source: User-editable planning assumption, 2026-10-19; not stated in YAML. Validate with workload sizing.</t>
        </r>
      </text>
    </comment>
    <comment ref="I800" authorId="0" shapeId="0" xr:uid="{00000000-0006-0000-0A00-000051090000}">
      <text>
        <r>
          <rPr>
            <sz val="11"/>
            <color theme="1"/>
            <rFont val="Calibri"/>
            <family val="2"/>
            <scheme val="minor"/>
          </rPr>
          <t>Source: User-editable planning assumption, 2026-10-19; not stated in YAML. Validate with workload sizing.</t>
        </r>
      </text>
    </comment>
    <comment ref="G801" authorId="0" shapeId="0" xr:uid="{00000000-0006-0000-0A00-000052090000}">
      <text>
        <r>
          <rPr>
            <sz val="11"/>
            <color theme="1"/>
            <rFont val="Calibri"/>
            <family val="2"/>
            <scheme val="minor"/>
          </rPr>
          <t>Source: User-editable planning assumption, 2026-10-19; not stated in YAML. Validate with workload sizing.</t>
        </r>
      </text>
    </comment>
    <comment ref="H801" authorId="0" shapeId="0" xr:uid="{00000000-0006-0000-0A00-000053090000}">
      <text>
        <r>
          <rPr>
            <sz val="11"/>
            <color theme="1"/>
            <rFont val="Calibri"/>
            <family val="2"/>
            <scheme val="minor"/>
          </rPr>
          <t>Source: User-editable planning assumption, 2026-10-19; not stated in YAML. Validate with workload sizing.</t>
        </r>
      </text>
    </comment>
    <comment ref="I801" authorId="0" shapeId="0" xr:uid="{00000000-0006-0000-0A00-000054090000}">
      <text>
        <r>
          <rPr>
            <sz val="11"/>
            <color theme="1"/>
            <rFont val="Calibri"/>
            <family val="2"/>
            <scheme val="minor"/>
          </rPr>
          <t>Source: User-editable planning assumption, 2026-10-19; not stated in YAML. Validate with workload sizing.</t>
        </r>
      </text>
    </comment>
    <comment ref="G802" authorId="0" shapeId="0" xr:uid="{00000000-0006-0000-0A00-000055090000}">
      <text>
        <r>
          <rPr>
            <sz val="11"/>
            <color theme="1"/>
            <rFont val="Calibri"/>
            <family val="2"/>
            <scheme val="minor"/>
          </rPr>
          <t>Source: User-editable planning assumption, 2026-10-19; not stated in YAML. Validate with workload sizing.</t>
        </r>
      </text>
    </comment>
    <comment ref="H802" authorId="0" shapeId="0" xr:uid="{00000000-0006-0000-0A00-000056090000}">
      <text>
        <r>
          <rPr>
            <sz val="11"/>
            <color theme="1"/>
            <rFont val="Calibri"/>
            <family val="2"/>
            <scheme val="minor"/>
          </rPr>
          <t>Source: User-editable planning assumption, 2026-10-19; not stated in YAML. Validate with workload sizing.</t>
        </r>
      </text>
    </comment>
    <comment ref="I802" authorId="0" shapeId="0" xr:uid="{00000000-0006-0000-0A00-000057090000}">
      <text>
        <r>
          <rPr>
            <sz val="11"/>
            <color theme="1"/>
            <rFont val="Calibri"/>
            <family val="2"/>
            <scheme val="minor"/>
          </rPr>
          <t>Source: User-editable planning assumption, 2026-10-19; not stated in YAML. Validate with workload sizing.</t>
        </r>
      </text>
    </comment>
    <comment ref="G803" authorId="0" shapeId="0" xr:uid="{00000000-0006-0000-0A00-000058090000}">
      <text>
        <r>
          <rPr>
            <sz val="11"/>
            <color theme="1"/>
            <rFont val="Calibri"/>
            <family val="2"/>
            <scheme val="minor"/>
          </rPr>
          <t>Source: User-editable planning assumption, 2026-10-19; not stated in YAML. Validate with workload sizing.</t>
        </r>
      </text>
    </comment>
    <comment ref="H803" authorId="0" shapeId="0" xr:uid="{00000000-0006-0000-0A00-000059090000}">
      <text>
        <r>
          <rPr>
            <sz val="11"/>
            <color theme="1"/>
            <rFont val="Calibri"/>
            <family val="2"/>
            <scheme val="minor"/>
          </rPr>
          <t>Source: User-editable planning assumption, 2026-10-19; not stated in YAML. Validate with workload sizing.</t>
        </r>
      </text>
    </comment>
    <comment ref="I803" authorId="0" shapeId="0" xr:uid="{00000000-0006-0000-0A00-00005A090000}">
      <text>
        <r>
          <rPr>
            <sz val="11"/>
            <color theme="1"/>
            <rFont val="Calibri"/>
            <family val="2"/>
            <scheme val="minor"/>
          </rPr>
          <t>Source: User-editable planning assumption, 2026-10-19; not stated in YAML. Validate with workload sizing.</t>
        </r>
      </text>
    </comment>
    <comment ref="G804" authorId="0" shapeId="0" xr:uid="{00000000-0006-0000-0A00-00005B090000}">
      <text>
        <r>
          <rPr>
            <sz val="11"/>
            <color theme="1"/>
            <rFont val="Calibri"/>
            <family val="2"/>
            <scheme val="minor"/>
          </rPr>
          <t>Source: User-editable planning assumption, 2026-10-19; not stated in YAML. Validate with workload sizing.</t>
        </r>
      </text>
    </comment>
    <comment ref="H804" authorId="0" shapeId="0" xr:uid="{00000000-0006-0000-0A00-00005C090000}">
      <text>
        <r>
          <rPr>
            <sz val="11"/>
            <color theme="1"/>
            <rFont val="Calibri"/>
            <family val="2"/>
            <scheme val="minor"/>
          </rPr>
          <t>Source: User-editable planning assumption, 2026-10-19; not stated in YAML. Validate with workload sizing.</t>
        </r>
      </text>
    </comment>
    <comment ref="I804" authorId="0" shapeId="0" xr:uid="{00000000-0006-0000-0A00-00005D090000}">
      <text>
        <r>
          <rPr>
            <sz val="11"/>
            <color theme="1"/>
            <rFont val="Calibri"/>
            <family val="2"/>
            <scheme val="minor"/>
          </rPr>
          <t>Source: User-editable planning assumption, 2026-10-19; not stated in YAML. Validate with workload sizing.</t>
        </r>
      </text>
    </comment>
    <comment ref="G805" authorId="0" shapeId="0" xr:uid="{00000000-0006-0000-0A00-00005E090000}">
      <text>
        <r>
          <rPr>
            <sz val="11"/>
            <color theme="1"/>
            <rFont val="Calibri"/>
            <family val="2"/>
            <scheme val="minor"/>
          </rPr>
          <t>Source: User-editable planning assumption, 2026-10-19; not stated in YAML. Validate with workload sizing.</t>
        </r>
      </text>
    </comment>
    <comment ref="H805" authorId="0" shapeId="0" xr:uid="{00000000-0006-0000-0A00-00005F090000}">
      <text>
        <r>
          <rPr>
            <sz val="11"/>
            <color theme="1"/>
            <rFont val="Calibri"/>
            <family val="2"/>
            <scheme val="minor"/>
          </rPr>
          <t>Source: User-editable planning assumption, 2026-10-19; not stated in YAML. Validate with workload sizing.</t>
        </r>
      </text>
    </comment>
    <comment ref="I805" authorId="0" shapeId="0" xr:uid="{00000000-0006-0000-0A00-000060090000}">
      <text>
        <r>
          <rPr>
            <sz val="11"/>
            <color theme="1"/>
            <rFont val="Calibri"/>
            <family val="2"/>
            <scheme val="minor"/>
          </rPr>
          <t>Source: User-editable planning assumption, 2026-10-19; not stated in YAML. Validate with workload sizing.</t>
        </r>
      </text>
    </comment>
    <comment ref="G806" authorId="0" shapeId="0" xr:uid="{00000000-0006-0000-0A00-000061090000}">
      <text>
        <r>
          <rPr>
            <sz val="11"/>
            <color theme="1"/>
            <rFont val="Calibri"/>
            <family val="2"/>
            <scheme val="minor"/>
          </rPr>
          <t>Source: User-editable planning assumption, 2026-10-19; not stated in YAML. Validate with workload sizing.</t>
        </r>
      </text>
    </comment>
    <comment ref="H806" authorId="0" shapeId="0" xr:uid="{00000000-0006-0000-0A00-000062090000}">
      <text>
        <r>
          <rPr>
            <sz val="11"/>
            <color theme="1"/>
            <rFont val="Calibri"/>
            <family val="2"/>
            <scheme val="minor"/>
          </rPr>
          <t>Source: User-editable planning assumption, 2026-10-19; not stated in YAML. Validate with workload sizing.</t>
        </r>
      </text>
    </comment>
    <comment ref="I806" authorId="0" shapeId="0" xr:uid="{00000000-0006-0000-0A00-000063090000}">
      <text>
        <r>
          <rPr>
            <sz val="11"/>
            <color theme="1"/>
            <rFont val="Calibri"/>
            <family val="2"/>
            <scheme val="minor"/>
          </rPr>
          <t>Source: User-editable planning assumption, 2026-10-19; not stated in YAML. Validate with workload sizing.</t>
        </r>
      </text>
    </comment>
    <comment ref="G807" authorId="0" shapeId="0" xr:uid="{00000000-0006-0000-0A00-000064090000}">
      <text>
        <r>
          <rPr>
            <sz val="11"/>
            <color theme="1"/>
            <rFont val="Calibri"/>
            <family val="2"/>
            <scheme val="minor"/>
          </rPr>
          <t>Source: User-editable planning assumption, 2026-10-19; not stated in YAML. Validate with workload sizing.</t>
        </r>
      </text>
    </comment>
    <comment ref="H807" authorId="0" shapeId="0" xr:uid="{00000000-0006-0000-0A00-000065090000}">
      <text>
        <r>
          <rPr>
            <sz val="11"/>
            <color theme="1"/>
            <rFont val="Calibri"/>
            <family val="2"/>
            <scheme val="minor"/>
          </rPr>
          <t>Source: User-editable planning assumption, 2026-10-19; not stated in YAML. Validate with workload sizing.</t>
        </r>
      </text>
    </comment>
    <comment ref="I807" authorId="0" shapeId="0" xr:uid="{00000000-0006-0000-0A00-000066090000}">
      <text>
        <r>
          <rPr>
            <sz val="11"/>
            <color theme="1"/>
            <rFont val="Calibri"/>
            <family val="2"/>
            <scheme val="minor"/>
          </rPr>
          <t>Source: User-editable planning assumption, 2026-10-19; not stated in YAML. Validate with workload sizing.</t>
        </r>
      </text>
    </comment>
    <comment ref="G808" authorId="0" shapeId="0" xr:uid="{00000000-0006-0000-0A00-000067090000}">
      <text>
        <r>
          <rPr>
            <sz val="11"/>
            <color theme="1"/>
            <rFont val="Calibri"/>
            <family val="2"/>
            <scheme val="minor"/>
          </rPr>
          <t>Source: User-editable planning assumption, 2026-10-19; not stated in YAML. Validate with workload sizing.</t>
        </r>
      </text>
    </comment>
    <comment ref="H808" authorId="0" shapeId="0" xr:uid="{00000000-0006-0000-0A00-000068090000}">
      <text>
        <r>
          <rPr>
            <sz val="11"/>
            <color theme="1"/>
            <rFont val="Calibri"/>
            <family val="2"/>
            <scheme val="minor"/>
          </rPr>
          <t>Source: User-editable planning assumption, 2026-10-19; not stated in YAML. Validate with workload sizing.</t>
        </r>
      </text>
    </comment>
    <comment ref="I808" authorId="0" shapeId="0" xr:uid="{00000000-0006-0000-0A00-000069090000}">
      <text>
        <r>
          <rPr>
            <sz val="11"/>
            <color theme="1"/>
            <rFont val="Calibri"/>
            <family val="2"/>
            <scheme val="minor"/>
          </rPr>
          <t>Source: User-editable planning assumption, 2026-10-19; not stated in YAML. Validate with workload sizing.</t>
        </r>
      </text>
    </comment>
    <comment ref="G809" authorId="0" shapeId="0" xr:uid="{00000000-0006-0000-0A00-00006A090000}">
      <text>
        <r>
          <rPr>
            <sz val="11"/>
            <color theme="1"/>
            <rFont val="Calibri"/>
            <family val="2"/>
            <scheme val="minor"/>
          </rPr>
          <t>Source: User-editable planning assumption, 2026-10-19; not stated in YAML. Validate with workload sizing.</t>
        </r>
      </text>
    </comment>
    <comment ref="H809" authorId="0" shapeId="0" xr:uid="{00000000-0006-0000-0A00-00006B090000}">
      <text>
        <r>
          <rPr>
            <sz val="11"/>
            <color theme="1"/>
            <rFont val="Calibri"/>
            <family val="2"/>
            <scheme val="minor"/>
          </rPr>
          <t>Source: User-editable planning assumption, 2026-10-19; not stated in YAML. Validate with workload sizing.</t>
        </r>
      </text>
    </comment>
    <comment ref="I809" authorId="0" shapeId="0" xr:uid="{00000000-0006-0000-0A00-00006C090000}">
      <text>
        <r>
          <rPr>
            <sz val="11"/>
            <color theme="1"/>
            <rFont val="Calibri"/>
            <family val="2"/>
            <scheme val="minor"/>
          </rPr>
          <t>Source: User-editable planning assumption, 2026-10-19; not stated in YAML. Validate with workload sizing.</t>
        </r>
      </text>
    </comment>
    <comment ref="G810" authorId="0" shapeId="0" xr:uid="{00000000-0006-0000-0A00-00006D090000}">
      <text>
        <r>
          <rPr>
            <sz val="11"/>
            <color theme="1"/>
            <rFont val="Calibri"/>
            <family val="2"/>
            <scheme val="minor"/>
          </rPr>
          <t>Source: User-editable planning assumption, 2026-10-19; not stated in YAML. Validate with workload sizing.</t>
        </r>
      </text>
    </comment>
    <comment ref="H810" authorId="0" shapeId="0" xr:uid="{00000000-0006-0000-0A00-00006E090000}">
      <text>
        <r>
          <rPr>
            <sz val="11"/>
            <color theme="1"/>
            <rFont val="Calibri"/>
            <family val="2"/>
            <scheme val="minor"/>
          </rPr>
          <t>Source: User-editable planning assumption, 2026-10-19; not stated in YAML. Validate with workload sizing.</t>
        </r>
      </text>
    </comment>
    <comment ref="I810" authorId="0" shapeId="0" xr:uid="{00000000-0006-0000-0A00-00006F090000}">
      <text>
        <r>
          <rPr>
            <sz val="11"/>
            <color theme="1"/>
            <rFont val="Calibri"/>
            <family val="2"/>
            <scheme val="minor"/>
          </rPr>
          <t>Source: User-editable planning assumption, 2026-10-19; not stated in YAML. Validate with workload sizing.</t>
        </r>
      </text>
    </comment>
    <comment ref="G811" authorId="0" shapeId="0" xr:uid="{00000000-0006-0000-0A00-000070090000}">
      <text>
        <r>
          <rPr>
            <sz val="11"/>
            <color theme="1"/>
            <rFont val="Calibri"/>
            <family val="2"/>
            <scheme val="minor"/>
          </rPr>
          <t>Source: User-editable planning assumption, 2026-10-19; not stated in YAML. Validate with workload sizing.</t>
        </r>
      </text>
    </comment>
    <comment ref="H811" authorId="0" shapeId="0" xr:uid="{00000000-0006-0000-0A00-000071090000}">
      <text>
        <r>
          <rPr>
            <sz val="11"/>
            <color theme="1"/>
            <rFont val="Calibri"/>
            <family val="2"/>
            <scheme val="minor"/>
          </rPr>
          <t>Source: User-editable planning assumption, 2026-10-19; not stated in YAML. Validate with workload sizing.</t>
        </r>
      </text>
    </comment>
    <comment ref="I811" authorId="0" shapeId="0" xr:uid="{00000000-0006-0000-0A00-000072090000}">
      <text>
        <r>
          <rPr>
            <sz val="11"/>
            <color theme="1"/>
            <rFont val="Calibri"/>
            <family val="2"/>
            <scheme val="minor"/>
          </rPr>
          <t>Source: User-editable planning assumption, 2026-10-19; not stated in YAML. Validate with workload sizing.</t>
        </r>
      </text>
    </comment>
    <comment ref="G812" authorId="0" shapeId="0" xr:uid="{00000000-0006-0000-0A00-000073090000}">
      <text>
        <r>
          <rPr>
            <sz val="11"/>
            <color theme="1"/>
            <rFont val="Calibri"/>
            <family val="2"/>
            <scheme val="minor"/>
          </rPr>
          <t>Source: User-editable planning assumption, 2026-10-19; not stated in YAML. Validate with workload sizing.</t>
        </r>
      </text>
    </comment>
    <comment ref="H812" authorId="0" shapeId="0" xr:uid="{00000000-0006-0000-0A00-000074090000}">
      <text>
        <r>
          <rPr>
            <sz val="11"/>
            <color theme="1"/>
            <rFont val="Calibri"/>
            <family val="2"/>
            <scheme val="minor"/>
          </rPr>
          <t>Source: User-editable planning assumption, 2026-10-19; not stated in YAML. Validate with workload sizing.</t>
        </r>
      </text>
    </comment>
    <comment ref="I812" authorId="0" shapeId="0" xr:uid="{00000000-0006-0000-0A00-000075090000}">
      <text>
        <r>
          <rPr>
            <sz val="11"/>
            <color theme="1"/>
            <rFont val="Calibri"/>
            <family val="2"/>
            <scheme val="minor"/>
          </rPr>
          <t>Source: User-editable planning assumption, 2026-10-19; not stated in YAML. Validate with workload sizing.</t>
        </r>
      </text>
    </comment>
    <comment ref="G813" authorId="0" shapeId="0" xr:uid="{00000000-0006-0000-0A00-000076090000}">
      <text>
        <r>
          <rPr>
            <sz val="11"/>
            <color theme="1"/>
            <rFont val="Calibri"/>
            <family val="2"/>
            <scheme val="minor"/>
          </rPr>
          <t>Source: User-editable planning assumption, 2026-10-19; not stated in YAML. Validate with workload sizing.</t>
        </r>
      </text>
    </comment>
    <comment ref="H813" authorId="0" shapeId="0" xr:uid="{00000000-0006-0000-0A00-000077090000}">
      <text>
        <r>
          <rPr>
            <sz val="11"/>
            <color theme="1"/>
            <rFont val="Calibri"/>
            <family val="2"/>
            <scheme val="minor"/>
          </rPr>
          <t>Source: User-editable planning assumption, 2026-10-19; not stated in YAML. Validate with workload sizing.</t>
        </r>
      </text>
    </comment>
    <comment ref="I813" authorId="0" shapeId="0" xr:uid="{00000000-0006-0000-0A00-000078090000}">
      <text>
        <r>
          <rPr>
            <sz val="11"/>
            <color theme="1"/>
            <rFont val="Calibri"/>
            <family val="2"/>
            <scheme val="minor"/>
          </rPr>
          <t>Source: User-editable planning assumption, 2026-10-19; not stated in YAML. Validate with workload sizing.</t>
        </r>
      </text>
    </comment>
    <comment ref="G814" authorId="0" shapeId="0" xr:uid="{00000000-0006-0000-0A00-000079090000}">
      <text>
        <r>
          <rPr>
            <sz val="11"/>
            <color theme="1"/>
            <rFont val="Calibri"/>
            <family val="2"/>
            <scheme val="minor"/>
          </rPr>
          <t>Source: User-editable planning assumption, 2026-10-19; not stated in YAML. Validate with workload sizing.</t>
        </r>
      </text>
    </comment>
    <comment ref="H814" authorId="0" shapeId="0" xr:uid="{00000000-0006-0000-0A00-00007A090000}">
      <text>
        <r>
          <rPr>
            <sz val="11"/>
            <color theme="1"/>
            <rFont val="Calibri"/>
            <family val="2"/>
            <scheme val="minor"/>
          </rPr>
          <t>Source: User-editable planning assumption, 2026-10-19; not stated in YAML. Validate with workload sizing.</t>
        </r>
      </text>
    </comment>
    <comment ref="I814" authorId="0" shapeId="0" xr:uid="{00000000-0006-0000-0A00-00007B090000}">
      <text>
        <r>
          <rPr>
            <sz val="11"/>
            <color theme="1"/>
            <rFont val="Calibri"/>
            <family val="2"/>
            <scheme val="minor"/>
          </rPr>
          <t>Source: User-editable planning assumption, 2026-10-19; not stated in YAML. Validate with workload sizing.</t>
        </r>
      </text>
    </comment>
    <comment ref="G815" authorId="0" shapeId="0" xr:uid="{00000000-0006-0000-0A00-00007C090000}">
      <text>
        <r>
          <rPr>
            <sz val="11"/>
            <color theme="1"/>
            <rFont val="Calibri"/>
            <family val="2"/>
            <scheme val="minor"/>
          </rPr>
          <t>Source: User-editable planning assumption, 2026-10-19; not stated in YAML. Validate with workload sizing.</t>
        </r>
      </text>
    </comment>
    <comment ref="H815" authorId="0" shapeId="0" xr:uid="{00000000-0006-0000-0A00-00007D090000}">
      <text>
        <r>
          <rPr>
            <sz val="11"/>
            <color theme="1"/>
            <rFont val="Calibri"/>
            <family val="2"/>
            <scheme val="minor"/>
          </rPr>
          <t>Source: User-editable planning assumption, 2026-10-19; not stated in YAML. Validate with workload sizing.</t>
        </r>
      </text>
    </comment>
    <comment ref="I815" authorId="0" shapeId="0" xr:uid="{00000000-0006-0000-0A00-00007E090000}">
      <text>
        <r>
          <rPr>
            <sz val="11"/>
            <color theme="1"/>
            <rFont val="Calibri"/>
            <family val="2"/>
            <scheme val="minor"/>
          </rPr>
          <t>Source: User-editable planning assumption, 2026-10-19; not stated in YAML. Validate with workload sizing.</t>
        </r>
      </text>
    </comment>
    <comment ref="G816" authorId="0" shapeId="0" xr:uid="{00000000-0006-0000-0A00-00007F090000}">
      <text>
        <r>
          <rPr>
            <sz val="11"/>
            <color theme="1"/>
            <rFont val="Calibri"/>
            <family val="2"/>
            <scheme val="minor"/>
          </rPr>
          <t>Source: User-editable planning assumption, 2026-10-19; not stated in YAML. Validate with workload sizing.</t>
        </r>
      </text>
    </comment>
    <comment ref="H816" authorId="0" shapeId="0" xr:uid="{00000000-0006-0000-0A00-000080090000}">
      <text>
        <r>
          <rPr>
            <sz val="11"/>
            <color theme="1"/>
            <rFont val="Calibri"/>
            <family val="2"/>
            <scheme val="minor"/>
          </rPr>
          <t>Source: User-editable planning assumption, 2026-10-19; not stated in YAML. Validate with workload sizing.</t>
        </r>
      </text>
    </comment>
    <comment ref="I816" authorId="0" shapeId="0" xr:uid="{00000000-0006-0000-0A00-000081090000}">
      <text>
        <r>
          <rPr>
            <sz val="11"/>
            <color theme="1"/>
            <rFont val="Calibri"/>
            <family val="2"/>
            <scheme val="minor"/>
          </rPr>
          <t>Source: User-editable planning assumption, 2026-10-19; not stated in YAML. Validate with workload sizing.</t>
        </r>
      </text>
    </comment>
    <comment ref="G817" authorId="0" shapeId="0" xr:uid="{00000000-0006-0000-0A00-000082090000}">
      <text>
        <r>
          <rPr>
            <sz val="11"/>
            <color theme="1"/>
            <rFont val="Calibri"/>
            <family val="2"/>
            <scheme val="minor"/>
          </rPr>
          <t>Source: User-editable planning assumption, 2026-10-19; not stated in YAML. Validate with workload sizing.</t>
        </r>
      </text>
    </comment>
    <comment ref="H817" authorId="0" shapeId="0" xr:uid="{00000000-0006-0000-0A00-000083090000}">
      <text>
        <r>
          <rPr>
            <sz val="11"/>
            <color theme="1"/>
            <rFont val="Calibri"/>
            <family val="2"/>
            <scheme val="minor"/>
          </rPr>
          <t>Source: User-editable planning assumption, 2026-10-19; not stated in YAML. Validate with workload sizing.</t>
        </r>
      </text>
    </comment>
    <comment ref="I817" authorId="0" shapeId="0" xr:uid="{00000000-0006-0000-0A00-000084090000}">
      <text>
        <r>
          <rPr>
            <sz val="11"/>
            <color theme="1"/>
            <rFont val="Calibri"/>
            <family val="2"/>
            <scheme val="minor"/>
          </rPr>
          <t>Source: User-editable planning assumption, 2026-10-19; not stated in YAML. Validate with workload sizing.</t>
        </r>
      </text>
    </comment>
    <comment ref="G818" authorId="0" shapeId="0" xr:uid="{00000000-0006-0000-0A00-000085090000}">
      <text>
        <r>
          <rPr>
            <sz val="11"/>
            <color theme="1"/>
            <rFont val="Calibri"/>
            <family val="2"/>
            <scheme val="minor"/>
          </rPr>
          <t>Source: User-editable planning assumption, 2026-10-19; not stated in YAML. Validate with workload sizing.</t>
        </r>
      </text>
    </comment>
    <comment ref="H818" authorId="0" shapeId="0" xr:uid="{00000000-0006-0000-0A00-000086090000}">
      <text>
        <r>
          <rPr>
            <sz val="11"/>
            <color theme="1"/>
            <rFont val="Calibri"/>
            <family val="2"/>
            <scheme val="minor"/>
          </rPr>
          <t>Source: User-editable planning assumption, 2026-10-19; not stated in YAML. Validate with workload sizing.</t>
        </r>
      </text>
    </comment>
    <comment ref="I818" authorId="0" shapeId="0" xr:uid="{00000000-0006-0000-0A00-000087090000}">
      <text>
        <r>
          <rPr>
            <sz val="11"/>
            <color theme="1"/>
            <rFont val="Calibri"/>
            <family val="2"/>
            <scheme val="minor"/>
          </rPr>
          <t>Source: User-editable planning assumption, 2026-10-19; not stated in YAML. Validate with workload sizing.</t>
        </r>
      </text>
    </comment>
    <comment ref="G819" authorId="0" shapeId="0" xr:uid="{00000000-0006-0000-0A00-000088090000}">
      <text>
        <r>
          <rPr>
            <sz val="11"/>
            <color theme="1"/>
            <rFont val="Calibri"/>
            <family val="2"/>
            <scheme val="minor"/>
          </rPr>
          <t>Source: User-editable planning assumption, 2026-10-19; not stated in YAML. Validate with workload sizing.</t>
        </r>
      </text>
    </comment>
    <comment ref="H819" authorId="0" shapeId="0" xr:uid="{00000000-0006-0000-0A00-000089090000}">
      <text>
        <r>
          <rPr>
            <sz val="11"/>
            <color theme="1"/>
            <rFont val="Calibri"/>
            <family val="2"/>
            <scheme val="minor"/>
          </rPr>
          <t>Source: User-editable planning assumption, 2026-10-19; not stated in YAML. Validate with workload sizing.</t>
        </r>
      </text>
    </comment>
    <comment ref="I819" authorId="0" shapeId="0" xr:uid="{00000000-0006-0000-0A00-00008A090000}">
      <text>
        <r>
          <rPr>
            <sz val="11"/>
            <color theme="1"/>
            <rFont val="Calibri"/>
            <family val="2"/>
            <scheme val="minor"/>
          </rPr>
          <t>Source: User-editable planning assumption, 2026-10-19; not stated in YAML. Validate with workload sizing.</t>
        </r>
      </text>
    </comment>
    <comment ref="G820" authorId="0" shapeId="0" xr:uid="{00000000-0006-0000-0A00-00008B090000}">
      <text>
        <r>
          <rPr>
            <sz val="11"/>
            <color theme="1"/>
            <rFont val="Calibri"/>
            <family val="2"/>
            <scheme val="minor"/>
          </rPr>
          <t>Source: User-editable planning assumption, 2026-10-19; not stated in YAML. Validate with workload sizing.</t>
        </r>
      </text>
    </comment>
    <comment ref="H820" authorId="0" shapeId="0" xr:uid="{00000000-0006-0000-0A00-00008C090000}">
      <text>
        <r>
          <rPr>
            <sz val="11"/>
            <color theme="1"/>
            <rFont val="Calibri"/>
            <family val="2"/>
            <scheme val="minor"/>
          </rPr>
          <t>Source: User-editable planning assumption, 2026-10-19; not stated in YAML. Validate with workload sizing.</t>
        </r>
      </text>
    </comment>
    <comment ref="I820" authorId="0" shapeId="0" xr:uid="{00000000-0006-0000-0A00-00008D090000}">
      <text>
        <r>
          <rPr>
            <sz val="11"/>
            <color theme="1"/>
            <rFont val="Calibri"/>
            <family val="2"/>
            <scheme val="minor"/>
          </rPr>
          <t>Source: User-editable planning assumption, 2026-10-19; not stated in YAML. Validate with workload sizing.</t>
        </r>
      </text>
    </comment>
    <comment ref="G821" authorId="0" shapeId="0" xr:uid="{00000000-0006-0000-0A00-00008E090000}">
      <text>
        <r>
          <rPr>
            <sz val="11"/>
            <color theme="1"/>
            <rFont val="Calibri"/>
            <family val="2"/>
            <scheme val="minor"/>
          </rPr>
          <t>Source: User-editable planning assumption, 2026-10-19; not stated in YAML. Validate with workload sizing.</t>
        </r>
      </text>
    </comment>
    <comment ref="H821" authorId="0" shapeId="0" xr:uid="{00000000-0006-0000-0A00-00008F090000}">
      <text>
        <r>
          <rPr>
            <sz val="11"/>
            <color theme="1"/>
            <rFont val="Calibri"/>
            <family val="2"/>
            <scheme val="minor"/>
          </rPr>
          <t>Source: User-editable planning assumption, 2026-10-19; not stated in YAML. Validate with workload sizing.</t>
        </r>
      </text>
    </comment>
    <comment ref="I821" authorId="0" shapeId="0" xr:uid="{00000000-0006-0000-0A00-000090090000}">
      <text>
        <r>
          <rPr>
            <sz val="11"/>
            <color theme="1"/>
            <rFont val="Calibri"/>
            <family val="2"/>
            <scheme val="minor"/>
          </rPr>
          <t>Source: User-editable planning assumption, 2026-10-19; not stated in YAML. Validate with workload sizing.</t>
        </r>
      </text>
    </comment>
    <comment ref="G822" authorId="0" shapeId="0" xr:uid="{00000000-0006-0000-0A00-000091090000}">
      <text>
        <r>
          <rPr>
            <sz val="11"/>
            <color theme="1"/>
            <rFont val="Calibri"/>
            <family val="2"/>
            <scheme val="minor"/>
          </rPr>
          <t>Source: User-editable planning assumption, 2026-10-19; not stated in YAML. Validate with workload sizing.</t>
        </r>
      </text>
    </comment>
    <comment ref="H822" authorId="0" shapeId="0" xr:uid="{00000000-0006-0000-0A00-000092090000}">
      <text>
        <r>
          <rPr>
            <sz val="11"/>
            <color theme="1"/>
            <rFont val="Calibri"/>
            <family val="2"/>
            <scheme val="minor"/>
          </rPr>
          <t>Source: User-editable planning assumption, 2026-10-19; not stated in YAML. Validate with workload sizing.</t>
        </r>
      </text>
    </comment>
    <comment ref="I822" authorId="0" shapeId="0" xr:uid="{00000000-0006-0000-0A00-000093090000}">
      <text>
        <r>
          <rPr>
            <sz val="11"/>
            <color theme="1"/>
            <rFont val="Calibri"/>
            <family val="2"/>
            <scheme val="minor"/>
          </rPr>
          <t>Source: User-editable planning assumption, 2026-10-19; not stated in YAML. Validate with workload sizing.</t>
        </r>
      </text>
    </comment>
    <comment ref="G823" authorId="0" shapeId="0" xr:uid="{00000000-0006-0000-0A00-000094090000}">
      <text>
        <r>
          <rPr>
            <sz val="11"/>
            <color theme="1"/>
            <rFont val="Calibri"/>
            <family val="2"/>
            <scheme val="minor"/>
          </rPr>
          <t>Source: User-editable planning assumption, 2026-10-19; not stated in YAML. Validate with workload sizing.</t>
        </r>
      </text>
    </comment>
    <comment ref="H823" authorId="0" shapeId="0" xr:uid="{00000000-0006-0000-0A00-000095090000}">
      <text>
        <r>
          <rPr>
            <sz val="11"/>
            <color theme="1"/>
            <rFont val="Calibri"/>
            <family val="2"/>
            <scheme val="minor"/>
          </rPr>
          <t>Source: User-editable planning assumption, 2026-10-19; not stated in YAML. Validate with workload sizing.</t>
        </r>
      </text>
    </comment>
    <comment ref="I823" authorId="0" shapeId="0" xr:uid="{00000000-0006-0000-0A00-000096090000}">
      <text>
        <r>
          <rPr>
            <sz val="11"/>
            <color theme="1"/>
            <rFont val="Calibri"/>
            <family val="2"/>
            <scheme val="minor"/>
          </rPr>
          <t>Source: User-editable planning assumption, 2026-10-19; not stated in YAML. Validate with workload sizing.</t>
        </r>
      </text>
    </comment>
    <comment ref="G824" authorId="0" shapeId="0" xr:uid="{00000000-0006-0000-0A00-000097090000}">
      <text>
        <r>
          <rPr>
            <sz val="11"/>
            <color theme="1"/>
            <rFont val="Calibri"/>
            <family val="2"/>
            <scheme val="minor"/>
          </rPr>
          <t>Source: User-editable planning assumption, 2026-10-19; not stated in YAML. Validate with workload sizing.</t>
        </r>
      </text>
    </comment>
    <comment ref="H824" authorId="0" shapeId="0" xr:uid="{00000000-0006-0000-0A00-000098090000}">
      <text>
        <r>
          <rPr>
            <sz val="11"/>
            <color theme="1"/>
            <rFont val="Calibri"/>
            <family val="2"/>
            <scheme val="minor"/>
          </rPr>
          <t>Source: User-editable planning assumption, 2026-10-19; not stated in YAML. Validate with workload sizing.</t>
        </r>
      </text>
    </comment>
    <comment ref="I824" authorId="0" shapeId="0" xr:uid="{00000000-0006-0000-0A00-000099090000}">
      <text>
        <r>
          <rPr>
            <sz val="11"/>
            <color theme="1"/>
            <rFont val="Calibri"/>
            <family val="2"/>
            <scheme val="minor"/>
          </rPr>
          <t>Source: User-editable planning assumption, 2026-10-19; not stated in YAML. Validate with workload sizing.</t>
        </r>
      </text>
    </comment>
    <comment ref="G825" authorId="0" shapeId="0" xr:uid="{00000000-0006-0000-0A00-00009A090000}">
      <text>
        <r>
          <rPr>
            <sz val="11"/>
            <color theme="1"/>
            <rFont val="Calibri"/>
            <family val="2"/>
            <scheme val="minor"/>
          </rPr>
          <t>Source: User-editable planning assumption, 2026-10-19; not stated in YAML. Validate with workload sizing.</t>
        </r>
      </text>
    </comment>
    <comment ref="H825" authorId="0" shapeId="0" xr:uid="{00000000-0006-0000-0A00-00009B090000}">
      <text>
        <r>
          <rPr>
            <sz val="11"/>
            <color theme="1"/>
            <rFont val="Calibri"/>
            <family val="2"/>
            <scheme val="minor"/>
          </rPr>
          <t>Source: User-editable planning assumption, 2026-10-19; not stated in YAML. Validate with workload sizing.</t>
        </r>
      </text>
    </comment>
    <comment ref="I825" authorId="0" shapeId="0" xr:uid="{00000000-0006-0000-0A00-00009C090000}">
      <text>
        <r>
          <rPr>
            <sz val="11"/>
            <color theme="1"/>
            <rFont val="Calibri"/>
            <family val="2"/>
            <scheme val="minor"/>
          </rPr>
          <t>Source: User-editable planning assumption, 2026-10-19; not stated in YAML. Validate with workload sizing.</t>
        </r>
      </text>
    </comment>
    <comment ref="G826" authorId="0" shapeId="0" xr:uid="{00000000-0006-0000-0A00-00009D090000}">
      <text>
        <r>
          <rPr>
            <sz val="11"/>
            <color theme="1"/>
            <rFont val="Calibri"/>
            <family val="2"/>
            <scheme val="minor"/>
          </rPr>
          <t>Source: User-editable planning assumption, 2026-10-19; not stated in YAML. Validate with workload sizing.</t>
        </r>
      </text>
    </comment>
    <comment ref="H826" authorId="0" shapeId="0" xr:uid="{00000000-0006-0000-0A00-00009E090000}">
      <text>
        <r>
          <rPr>
            <sz val="11"/>
            <color theme="1"/>
            <rFont val="Calibri"/>
            <family val="2"/>
            <scheme val="minor"/>
          </rPr>
          <t>Source: User-editable planning assumption, 2026-10-19; not stated in YAML. Validate with workload sizing.</t>
        </r>
      </text>
    </comment>
    <comment ref="I826" authorId="0" shapeId="0" xr:uid="{00000000-0006-0000-0A00-00009F090000}">
      <text>
        <r>
          <rPr>
            <sz val="11"/>
            <color theme="1"/>
            <rFont val="Calibri"/>
            <family val="2"/>
            <scheme val="minor"/>
          </rPr>
          <t>Source: User-editable planning assumption, 2026-10-19; not stated in YAML. Validate with workload sizing.</t>
        </r>
      </text>
    </comment>
    <comment ref="G827" authorId="0" shapeId="0" xr:uid="{00000000-0006-0000-0A00-0000A0090000}">
      <text>
        <r>
          <rPr>
            <sz val="11"/>
            <color theme="1"/>
            <rFont val="Calibri"/>
            <family val="2"/>
            <scheme val="minor"/>
          </rPr>
          <t>Source: User-editable planning assumption, 2026-10-19; not stated in YAML. Validate with workload sizing.</t>
        </r>
      </text>
    </comment>
    <comment ref="H827" authorId="0" shapeId="0" xr:uid="{00000000-0006-0000-0A00-0000A1090000}">
      <text>
        <r>
          <rPr>
            <sz val="11"/>
            <color theme="1"/>
            <rFont val="Calibri"/>
            <family val="2"/>
            <scheme val="minor"/>
          </rPr>
          <t>Source: User-editable planning assumption, 2026-10-19; not stated in YAML. Validate with workload sizing.</t>
        </r>
      </text>
    </comment>
    <comment ref="I827" authorId="0" shapeId="0" xr:uid="{00000000-0006-0000-0A00-0000A2090000}">
      <text>
        <r>
          <rPr>
            <sz val="11"/>
            <color theme="1"/>
            <rFont val="Calibri"/>
            <family val="2"/>
            <scheme val="minor"/>
          </rPr>
          <t>Source: User-editable planning assumption, 2026-10-19; not stated in YAML. Validate with workload sizing.</t>
        </r>
      </text>
    </comment>
    <comment ref="G828" authorId="0" shapeId="0" xr:uid="{00000000-0006-0000-0A00-0000A3090000}">
      <text>
        <r>
          <rPr>
            <sz val="11"/>
            <color theme="1"/>
            <rFont val="Calibri"/>
            <family val="2"/>
            <scheme val="minor"/>
          </rPr>
          <t>Source: User-editable planning assumption, 2026-10-19; not stated in YAML. Validate with workload sizing.</t>
        </r>
      </text>
    </comment>
    <comment ref="H828" authorId="0" shapeId="0" xr:uid="{00000000-0006-0000-0A00-0000A4090000}">
      <text>
        <r>
          <rPr>
            <sz val="11"/>
            <color theme="1"/>
            <rFont val="Calibri"/>
            <family val="2"/>
            <scheme val="minor"/>
          </rPr>
          <t>Source: User-editable planning assumption, 2026-10-19; not stated in YAML. Validate with workload sizing.</t>
        </r>
      </text>
    </comment>
    <comment ref="I828" authorId="0" shapeId="0" xr:uid="{00000000-0006-0000-0A00-0000A5090000}">
      <text>
        <r>
          <rPr>
            <sz val="11"/>
            <color theme="1"/>
            <rFont val="Calibri"/>
            <family val="2"/>
            <scheme val="minor"/>
          </rPr>
          <t>Source: User-editable planning assumption, 2026-10-19; not stated in YAML. Validate with workload sizing.</t>
        </r>
      </text>
    </comment>
    <comment ref="G829" authorId="0" shapeId="0" xr:uid="{00000000-0006-0000-0A00-0000A6090000}">
      <text>
        <r>
          <rPr>
            <sz val="11"/>
            <color theme="1"/>
            <rFont val="Calibri"/>
            <family val="2"/>
            <scheme val="minor"/>
          </rPr>
          <t>Source: User-editable planning assumption, 2026-10-19; not stated in YAML. Validate with workload sizing.</t>
        </r>
      </text>
    </comment>
    <comment ref="H829" authorId="0" shapeId="0" xr:uid="{00000000-0006-0000-0A00-0000A7090000}">
      <text>
        <r>
          <rPr>
            <sz val="11"/>
            <color theme="1"/>
            <rFont val="Calibri"/>
            <family val="2"/>
            <scheme val="minor"/>
          </rPr>
          <t>Source: User-editable planning assumption, 2026-10-19; not stated in YAML. Validate with workload sizing.</t>
        </r>
      </text>
    </comment>
    <comment ref="I829" authorId="0" shapeId="0" xr:uid="{00000000-0006-0000-0A00-0000A8090000}">
      <text>
        <r>
          <rPr>
            <sz val="11"/>
            <color theme="1"/>
            <rFont val="Calibri"/>
            <family val="2"/>
            <scheme val="minor"/>
          </rPr>
          <t>Source: User-editable planning assumption, 2026-10-19; not stated in YAML. Validate with workload sizing.</t>
        </r>
      </text>
    </comment>
    <comment ref="G830" authorId="0" shapeId="0" xr:uid="{00000000-0006-0000-0A00-0000A9090000}">
      <text>
        <r>
          <rPr>
            <sz val="11"/>
            <color theme="1"/>
            <rFont val="Calibri"/>
            <family val="2"/>
            <scheme val="minor"/>
          </rPr>
          <t>Source: User-editable planning assumption, 2026-10-19; not stated in YAML. Validate with workload sizing.</t>
        </r>
      </text>
    </comment>
    <comment ref="H830" authorId="0" shapeId="0" xr:uid="{00000000-0006-0000-0A00-0000AA090000}">
      <text>
        <r>
          <rPr>
            <sz val="11"/>
            <color theme="1"/>
            <rFont val="Calibri"/>
            <family val="2"/>
            <scheme val="minor"/>
          </rPr>
          <t>Source: User-editable planning assumption, 2026-10-19; not stated in YAML. Validate with workload sizing.</t>
        </r>
      </text>
    </comment>
    <comment ref="I830" authorId="0" shapeId="0" xr:uid="{00000000-0006-0000-0A00-0000AB090000}">
      <text>
        <r>
          <rPr>
            <sz val="11"/>
            <color theme="1"/>
            <rFont val="Calibri"/>
            <family val="2"/>
            <scheme val="minor"/>
          </rPr>
          <t>Source: User-editable planning assumption, 2026-10-19; not stated in YAML. Validate with workload sizing.</t>
        </r>
      </text>
    </comment>
    <comment ref="G831" authorId="0" shapeId="0" xr:uid="{00000000-0006-0000-0A00-0000AC090000}">
      <text>
        <r>
          <rPr>
            <sz val="11"/>
            <color theme="1"/>
            <rFont val="Calibri"/>
            <family val="2"/>
            <scheme val="minor"/>
          </rPr>
          <t>Source: User-editable planning assumption, 2026-10-19; not stated in YAML. Validate with workload sizing.</t>
        </r>
      </text>
    </comment>
    <comment ref="H831" authorId="0" shapeId="0" xr:uid="{00000000-0006-0000-0A00-0000AD090000}">
      <text>
        <r>
          <rPr>
            <sz val="11"/>
            <color theme="1"/>
            <rFont val="Calibri"/>
            <family val="2"/>
            <scheme val="minor"/>
          </rPr>
          <t>Source: User-editable planning assumption, 2026-10-19; not stated in YAML. Validate with workload sizing.</t>
        </r>
      </text>
    </comment>
    <comment ref="I831" authorId="0" shapeId="0" xr:uid="{00000000-0006-0000-0A00-0000AE090000}">
      <text>
        <r>
          <rPr>
            <sz val="11"/>
            <color theme="1"/>
            <rFont val="Calibri"/>
            <family val="2"/>
            <scheme val="minor"/>
          </rPr>
          <t>Source: User-editable planning assumption, 2026-10-19; not stated in YAML. Validate with workload sizing.</t>
        </r>
      </text>
    </comment>
    <comment ref="G832" authorId="0" shapeId="0" xr:uid="{00000000-0006-0000-0A00-0000AF090000}">
      <text>
        <r>
          <rPr>
            <sz val="11"/>
            <color theme="1"/>
            <rFont val="Calibri"/>
            <family val="2"/>
            <scheme val="minor"/>
          </rPr>
          <t>Source: User-editable planning assumption, 2026-10-19; not stated in YAML. Validate with workload sizing.</t>
        </r>
      </text>
    </comment>
    <comment ref="H832" authorId="0" shapeId="0" xr:uid="{00000000-0006-0000-0A00-0000B0090000}">
      <text>
        <r>
          <rPr>
            <sz val="11"/>
            <color theme="1"/>
            <rFont val="Calibri"/>
            <family val="2"/>
            <scheme val="minor"/>
          </rPr>
          <t>Source: User-editable planning assumption, 2026-10-19; not stated in YAML. Validate with workload sizing.</t>
        </r>
      </text>
    </comment>
    <comment ref="I832" authorId="0" shapeId="0" xr:uid="{00000000-0006-0000-0A00-0000B1090000}">
      <text>
        <r>
          <rPr>
            <sz val="11"/>
            <color theme="1"/>
            <rFont val="Calibri"/>
            <family val="2"/>
            <scheme val="minor"/>
          </rPr>
          <t>Source: User-editable planning assumption, 2026-10-19; not stated in YAML. Validate with workload sizing.</t>
        </r>
      </text>
    </comment>
    <comment ref="G833" authorId="0" shapeId="0" xr:uid="{00000000-0006-0000-0A00-0000B2090000}">
      <text>
        <r>
          <rPr>
            <sz val="11"/>
            <color theme="1"/>
            <rFont val="Calibri"/>
            <family val="2"/>
            <scheme val="minor"/>
          </rPr>
          <t>Source: User-editable planning assumption, 2026-10-19; not stated in YAML. Validate with workload sizing.</t>
        </r>
      </text>
    </comment>
    <comment ref="H833" authorId="0" shapeId="0" xr:uid="{00000000-0006-0000-0A00-0000B3090000}">
      <text>
        <r>
          <rPr>
            <sz val="11"/>
            <color theme="1"/>
            <rFont val="Calibri"/>
            <family val="2"/>
            <scheme val="minor"/>
          </rPr>
          <t>Source: User-editable planning assumption, 2026-10-19; not stated in YAML. Validate with workload sizing.</t>
        </r>
      </text>
    </comment>
    <comment ref="I833" authorId="0" shapeId="0" xr:uid="{00000000-0006-0000-0A00-0000B4090000}">
      <text>
        <r>
          <rPr>
            <sz val="11"/>
            <color theme="1"/>
            <rFont val="Calibri"/>
            <family val="2"/>
            <scheme val="minor"/>
          </rPr>
          <t>Source: User-editable planning assumption, 2026-10-19; not stated in YAML. Validate with workload sizing.</t>
        </r>
      </text>
    </comment>
    <comment ref="G834" authorId="0" shapeId="0" xr:uid="{00000000-0006-0000-0A00-0000B5090000}">
      <text>
        <r>
          <rPr>
            <sz val="11"/>
            <color theme="1"/>
            <rFont val="Calibri"/>
            <family val="2"/>
            <scheme val="minor"/>
          </rPr>
          <t>Source: User-editable planning assumption, 2026-10-19; not stated in YAML. Validate with workload sizing.</t>
        </r>
      </text>
    </comment>
    <comment ref="H834" authorId="0" shapeId="0" xr:uid="{00000000-0006-0000-0A00-0000B6090000}">
      <text>
        <r>
          <rPr>
            <sz val="11"/>
            <color theme="1"/>
            <rFont val="Calibri"/>
            <family val="2"/>
            <scheme val="minor"/>
          </rPr>
          <t>Source: User-editable planning assumption, 2026-10-19; not stated in YAML. Validate with workload sizing.</t>
        </r>
      </text>
    </comment>
    <comment ref="I834" authorId="0" shapeId="0" xr:uid="{00000000-0006-0000-0A00-0000B7090000}">
      <text>
        <r>
          <rPr>
            <sz val="11"/>
            <color theme="1"/>
            <rFont val="Calibri"/>
            <family val="2"/>
            <scheme val="minor"/>
          </rPr>
          <t>Source: User-editable planning assumption, 2026-10-19; not stated in YAML. Validate with workload sizing.</t>
        </r>
      </text>
    </comment>
    <comment ref="G835" authorId="0" shapeId="0" xr:uid="{00000000-0006-0000-0A00-0000B8090000}">
      <text>
        <r>
          <rPr>
            <sz val="11"/>
            <color theme="1"/>
            <rFont val="Calibri"/>
            <family val="2"/>
            <scheme val="minor"/>
          </rPr>
          <t>Source: User-editable planning assumption, 2026-10-19; not stated in YAML. Validate with workload sizing.</t>
        </r>
      </text>
    </comment>
    <comment ref="H835" authorId="0" shapeId="0" xr:uid="{00000000-0006-0000-0A00-0000B9090000}">
      <text>
        <r>
          <rPr>
            <sz val="11"/>
            <color theme="1"/>
            <rFont val="Calibri"/>
            <family val="2"/>
            <scheme val="minor"/>
          </rPr>
          <t>Source: User-editable planning assumption, 2026-10-19; not stated in YAML. Validate with workload sizing.</t>
        </r>
      </text>
    </comment>
    <comment ref="I835" authorId="0" shapeId="0" xr:uid="{00000000-0006-0000-0A00-0000BA090000}">
      <text>
        <r>
          <rPr>
            <sz val="11"/>
            <color theme="1"/>
            <rFont val="Calibri"/>
            <family val="2"/>
            <scheme val="minor"/>
          </rPr>
          <t>Source: User-editable planning assumption, 2026-10-19; not stated in YAML. Validate with workload sizing.</t>
        </r>
      </text>
    </comment>
    <comment ref="G836" authorId="0" shapeId="0" xr:uid="{00000000-0006-0000-0A00-0000BB090000}">
      <text>
        <r>
          <rPr>
            <sz val="11"/>
            <color theme="1"/>
            <rFont val="Calibri"/>
            <family val="2"/>
            <scheme val="minor"/>
          </rPr>
          <t>Source: User-editable planning assumption, 2026-10-19; not stated in YAML. Validate with workload sizing.</t>
        </r>
      </text>
    </comment>
    <comment ref="H836" authorId="0" shapeId="0" xr:uid="{00000000-0006-0000-0A00-0000BC090000}">
      <text>
        <r>
          <rPr>
            <sz val="11"/>
            <color theme="1"/>
            <rFont val="Calibri"/>
            <family val="2"/>
            <scheme val="minor"/>
          </rPr>
          <t>Source: User-editable planning assumption, 2026-10-19; not stated in YAML. Validate with workload sizing.</t>
        </r>
      </text>
    </comment>
    <comment ref="I836" authorId="0" shapeId="0" xr:uid="{00000000-0006-0000-0A00-0000BD090000}">
      <text>
        <r>
          <rPr>
            <sz val="11"/>
            <color theme="1"/>
            <rFont val="Calibri"/>
            <family val="2"/>
            <scheme val="minor"/>
          </rPr>
          <t>Source: User-editable planning assumption, 2026-10-19; not stated in YAML. Validate with workload sizing.</t>
        </r>
      </text>
    </comment>
    <comment ref="G837" authorId="0" shapeId="0" xr:uid="{00000000-0006-0000-0A00-0000BE090000}">
      <text>
        <r>
          <rPr>
            <sz val="11"/>
            <color theme="1"/>
            <rFont val="Calibri"/>
            <family val="2"/>
            <scheme val="minor"/>
          </rPr>
          <t>Source: User-editable planning assumption, 2026-10-19; not stated in YAML. Validate with workload sizing.</t>
        </r>
      </text>
    </comment>
    <comment ref="H837" authorId="0" shapeId="0" xr:uid="{00000000-0006-0000-0A00-0000BF090000}">
      <text>
        <r>
          <rPr>
            <sz val="11"/>
            <color theme="1"/>
            <rFont val="Calibri"/>
            <family val="2"/>
            <scheme val="minor"/>
          </rPr>
          <t>Source: User-editable planning assumption, 2026-10-19; not stated in YAML. Validate with workload sizing.</t>
        </r>
      </text>
    </comment>
    <comment ref="I837" authorId="0" shapeId="0" xr:uid="{00000000-0006-0000-0A00-0000C0090000}">
      <text>
        <r>
          <rPr>
            <sz val="11"/>
            <color theme="1"/>
            <rFont val="Calibri"/>
            <family val="2"/>
            <scheme val="minor"/>
          </rPr>
          <t>Source: User-editable planning assumption, 2026-10-19; not stated in YAML. Validate with workload sizing.</t>
        </r>
      </text>
    </comment>
    <comment ref="G838" authorId="0" shapeId="0" xr:uid="{00000000-0006-0000-0A00-0000C1090000}">
      <text>
        <r>
          <rPr>
            <sz val="11"/>
            <color theme="1"/>
            <rFont val="Calibri"/>
            <family val="2"/>
            <scheme val="minor"/>
          </rPr>
          <t>Source: User-editable planning assumption, 2026-10-19; not stated in YAML. Validate with workload sizing.</t>
        </r>
      </text>
    </comment>
    <comment ref="H838" authorId="0" shapeId="0" xr:uid="{00000000-0006-0000-0A00-0000C2090000}">
      <text>
        <r>
          <rPr>
            <sz val="11"/>
            <color theme="1"/>
            <rFont val="Calibri"/>
            <family val="2"/>
            <scheme val="minor"/>
          </rPr>
          <t>Source: User-editable planning assumption, 2026-10-19; not stated in YAML. Validate with workload sizing.</t>
        </r>
      </text>
    </comment>
    <comment ref="I838" authorId="0" shapeId="0" xr:uid="{00000000-0006-0000-0A00-0000C3090000}">
      <text>
        <r>
          <rPr>
            <sz val="11"/>
            <color theme="1"/>
            <rFont val="Calibri"/>
            <family val="2"/>
            <scheme val="minor"/>
          </rPr>
          <t>Source: User-editable planning assumption, 2026-10-19; not stated in YAML. Validate with workload sizing.</t>
        </r>
      </text>
    </comment>
    <comment ref="G839" authorId="0" shapeId="0" xr:uid="{00000000-0006-0000-0A00-0000C4090000}">
      <text>
        <r>
          <rPr>
            <sz val="11"/>
            <color theme="1"/>
            <rFont val="Calibri"/>
            <family val="2"/>
            <scheme val="minor"/>
          </rPr>
          <t>Source: User-editable planning assumption, 2026-10-19; not stated in YAML. Validate with workload sizing.</t>
        </r>
      </text>
    </comment>
    <comment ref="H839" authorId="0" shapeId="0" xr:uid="{00000000-0006-0000-0A00-0000C5090000}">
      <text>
        <r>
          <rPr>
            <sz val="11"/>
            <color theme="1"/>
            <rFont val="Calibri"/>
            <family val="2"/>
            <scheme val="minor"/>
          </rPr>
          <t>Source: User-editable planning assumption, 2026-10-19; not stated in YAML. Validate with workload sizing.</t>
        </r>
      </text>
    </comment>
    <comment ref="I839" authorId="0" shapeId="0" xr:uid="{00000000-0006-0000-0A00-0000C6090000}">
      <text>
        <r>
          <rPr>
            <sz val="11"/>
            <color theme="1"/>
            <rFont val="Calibri"/>
            <family val="2"/>
            <scheme val="minor"/>
          </rPr>
          <t>Source: User-editable planning assumption, 2026-10-19; not stated in YAML. Validate with workload sizing.</t>
        </r>
      </text>
    </comment>
    <comment ref="G840" authorId="0" shapeId="0" xr:uid="{00000000-0006-0000-0A00-0000C7090000}">
      <text>
        <r>
          <rPr>
            <sz val="11"/>
            <color theme="1"/>
            <rFont val="Calibri"/>
            <family val="2"/>
            <scheme val="minor"/>
          </rPr>
          <t>Source: User-editable planning assumption, 2026-10-19; not stated in YAML. Validate with workload sizing.</t>
        </r>
      </text>
    </comment>
    <comment ref="H840" authorId="0" shapeId="0" xr:uid="{00000000-0006-0000-0A00-0000C8090000}">
      <text>
        <r>
          <rPr>
            <sz val="11"/>
            <color theme="1"/>
            <rFont val="Calibri"/>
            <family val="2"/>
            <scheme val="minor"/>
          </rPr>
          <t>Source: User-editable planning assumption, 2026-10-19; not stated in YAML. Validate with workload sizing.</t>
        </r>
      </text>
    </comment>
    <comment ref="I840" authorId="0" shapeId="0" xr:uid="{00000000-0006-0000-0A00-0000C9090000}">
      <text>
        <r>
          <rPr>
            <sz val="11"/>
            <color theme="1"/>
            <rFont val="Calibri"/>
            <family val="2"/>
            <scheme val="minor"/>
          </rPr>
          <t>Source: User-editable planning assumption, 2026-10-19; not stated in YAML. Validate with workload sizing.</t>
        </r>
      </text>
    </comment>
    <comment ref="G841" authorId="0" shapeId="0" xr:uid="{00000000-0006-0000-0A00-0000CA090000}">
      <text>
        <r>
          <rPr>
            <sz val="11"/>
            <color theme="1"/>
            <rFont val="Calibri"/>
            <family val="2"/>
            <scheme val="minor"/>
          </rPr>
          <t>Source: User-editable planning assumption, 2026-10-19; not stated in YAML. Validate with workload sizing.</t>
        </r>
      </text>
    </comment>
    <comment ref="H841" authorId="0" shapeId="0" xr:uid="{00000000-0006-0000-0A00-0000CB090000}">
      <text>
        <r>
          <rPr>
            <sz val="11"/>
            <color theme="1"/>
            <rFont val="Calibri"/>
            <family val="2"/>
            <scheme val="minor"/>
          </rPr>
          <t>Source: User-editable planning assumption, 2026-10-19; not stated in YAML. Validate with workload sizing.</t>
        </r>
      </text>
    </comment>
    <comment ref="I841" authorId="0" shapeId="0" xr:uid="{00000000-0006-0000-0A00-0000CC090000}">
      <text>
        <r>
          <rPr>
            <sz val="11"/>
            <color theme="1"/>
            <rFont val="Calibri"/>
            <family val="2"/>
            <scheme val="minor"/>
          </rPr>
          <t>Source: User-editable planning assumption, 2026-10-19; not stated in YAML. Validate with workload sizing.</t>
        </r>
      </text>
    </comment>
    <comment ref="G842" authorId="0" shapeId="0" xr:uid="{00000000-0006-0000-0A00-0000CD090000}">
      <text>
        <r>
          <rPr>
            <sz val="11"/>
            <color theme="1"/>
            <rFont val="Calibri"/>
            <family val="2"/>
            <scheme val="minor"/>
          </rPr>
          <t>Source: User-editable planning assumption, 2026-10-19; not stated in YAML. Validate with workload sizing.</t>
        </r>
      </text>
    </comment>
    <comment ref="H842" authorId="0" shapeId="0" xr:uid="{00000000-0006-0000-0A00-0000CE090000}">
      <text>
        <r>
          <rPr>
            <sz val="11"/>
            <color theme="1"/>
            <rFont val="Calibri"/>
            <family val="2"/>
            <scheme val="minor"/>
          </rPr>
          <t>Source: User-editable planning assumption, 2026-10-19; not stated in YAML. Validate with workload sizing.</t>
        </r>
      </text>
    </comment>
    <comment ref="I842" authorId="0" shapeId="0" xr:uid="{00000000-0006-0000-0A00-0000CF090000}">
      <text>
        <r>
          <rPr>
            <sz val="11"/>
            <color theme="1"/>
            <rFont val="Calibri"/>
            <family val="2"/>
            <scheme val="minor"/>
          </rPr>
          <t>Source: User-editable planning assumption, 2026-10-19; not stated in YAML. Validate with workload sizing.</t>
        </r>
      </text>
    </comment>
    <comment ref="G843" authorId="0" shapeId="0" xr:uid="{00000000-0006-0000-0A00-0000D0090000}">
      <text>
        <r>
          <rPr>
            <sz val="11"/>
            <color theme="1"/>
            <rFont val="Calibri"/>
            <family val="2"/>
            <scheme val="minor"/>
          </rPr>
          <t>Source: User-editable planning assumption, 2026-10-19; not stated in YAML. Validate with workload sizing.</t>
        </r>
      </text>
    </comment>
    <comment ref="H843" authorId="0" shapeId="0" xr:uid="{00000000-0006-0000-0A00-0000D1090000}">
      <text>
        <r>
          <rPr>
            <sz val="11"/>
            <color theme="1"/>
            <rFont val="Calibri"/>
            <family val="2"/>
            <scheme val="minor"/>
          </rPr>
          <t>Source: User-editable planning assumption, 2026-10-19; not stated in YAML. Validate with workload sizing.</t>
        </r>
      </text>
    </comment>
    <comment ref="I843" authorId="0" shapeId="0" xr:uid="{00000000-0006-0000-0A00-0000D2090000}">
      <text>
        <r>
          <rPr>
            <sz val="11"/>
            <color theme="1"/>
            <rFont val="Calibri"/>
            <family val="2"/>
            <scheme val="minor"/>
          </rPr>
          <t>Source: User-editable planning assumption, 2026-10-19; not stated in YAML. Validate with workload sizing.</t>
        </r>
      </text>
    </comment>
    <comment ref="G844" authorId="0" shapeId="0" xr:uid="{00000000-0006-0000-0A00-0000D3090000}">
      <text>
        <r>
          <rPr>
            <sz val="11"/>
            <color theme="1"/>
            <rFont val="Calibri"/>
            <family val="2"/>
            <scheme val="minor"/>
          </rPr>
          <t>Source: User-editable planning assumption, 2026-10-19; not stated in YAML. Validate with workload sizing.</t>
        </r>
      </text>
    </comment>
    <comment ref="H844" authorId="0" shapeId="0" xr:uid="{00000000-0006-0000-0A00-0000D4090000}">
      <text>
        <r>
          <rPr>
            <sz val="11"/>
            <color theme="1"/>
            <rFont val="Calibri"/>
            <family val="2"/>
            <scheme val="minor"/>
          </rPr>
          <t>Source: User-editable planning assumption, 2026-10-19; not stated in YAML. Validate with workload sizing.</t>
        </r>
      </text>
    </comment>
    <comment ref="I844" authorId="0" shapeId="0" xr:uid="{00000000-0006-0000-0A00-0000D5090000}">
      <text>
        <r>
          <rPr>
            <sz val="11"/>
            <color theme="1"/>
            <rFont val="Calibri"/>
            <family val="2"/>
            <scheme val="minor"/>
          </rPr>
          <t>Source: User-editable planning assumption, 2026-10-19; not stated in YAML. Validate with workload sizing.</t>
        </r>
      </text>
    </comment>
    <comment ref="G845" authorId="0" shapeId="0" xr:uid="{00000000-0006-0000-0A00-0000D6090000}">
      <text>
        <r>
          <rPr>
            <sz val="11"/>
            <color theme="1"/>
            <rFont val="Calibri"/>
            <family val="2"/>
            <scheme val="minor"/>
          </rPr>
          <t>Source: User-editable planning assumption, 2026-10-19; not stated in YAML. Validate with workload sizing.</t>
        </r>
      </text>
    </comment>
    <comment ref="H845" authorId="0" shapeId="0" xr:uid="{00000000-0006-0000-0A00-0000D7090000}">
      <text>
        <r>
          <rPr>
            <sz val="11"/>
            <color theme="1"/>
            <rFont val="Calibri"/>
            <family val="2"/>
            <scheme val="minor"/>
          </rPr>
          <t>Source: User-editable planning assumption, 2026-10-19; not stated in YAML. Validate with workload sizing.</t>
        </r>
      </text>
    </comment>
    <comment ref="I845" authorId="0" shapeId="0" xr:uid="{00000000-0006-0000-0A00-0000D8090000}">
      <text>
        <r>
          <rPr>
            <sz val="11"/>
            <color theme="1"/>
            <rFont val="Calibri"/>
            <family val="2"/>
            <scheme val="minor"/>
          </rPr>
          <t>Source: User-editable planning assumption, 2026-10-19; not stated in YAML. Validate with workload sizing.</t>
        </r>
      </text>
    </comment>
    <comment ref="G846" authorId="0" shapeId="0" xr:uid="{00000000-0006-0000-0A00-0000D9090000}">
      <text>
        <r>
          <rPr>
            <sz val="11"/>
            <color theme="1"/>
            <rFont val="Calibri"/>
            <family val="2"/>
            <scheme val="minor"/>
          </rPr>
          <t>Source: User-editable planning assumption, 2026-10-19; not stated in YAML. Validate with workload sizing.</t>
        </r>
      </text>
    </comment>
    <comment ref="H846" authorId="0" shapeId="0" xr:uid="{00000000-0006-0000-0A00-0000DA090000}">
      <text>
        <r>
          <rPr>
            <sz val="11"/>
            <color theme="1"/>
            <rFont val="Calibri"/>
            <family val="2"/>
            <scheme val="minor"/>
          </rPr>
          <t>Source: User-editable planning assumption, 2026-10-19; not stated in YAML. Validate with workload sizing.</t>
        </r>
      </text>
    </comment>
    <comment ref="I846" authorId="0" shapeId="0" xr:uid="{00000000-0006-0000-0A00-0000DB090000}">
      <text>
        <r>
          <rPr>
            <sz val="11"/>
            <color theme="1"/>
            <rFont val="Calibri"/>
            <family val="2"/>
            <scheme val="minor"/>
          </rPr>
          <t>Source: User-editable planning assumption, 2026-10-19; not stated in YAML. Validate with workload sizing.</t>
        </r>
      </text>
    </comment>
    <comment ref="G847" authorId="0" shapeId="0" xr:uid="{00000000-0006-0000-0A00-0000DC090000}">
      <text>
        <r>
          <rPr>
            <sz val="11"/>
            <color theme="1"/>
            <rFont val="Calibri"/>
            <family val="2"/>
            <scheme val="minor"/>
          </rPr>
          <t>Source: User-editable planning assumption, 2026-10-19; not stated in YAML. Validate with workload sizing.</t>
        </r>
      </text>
    </comment>
    <comment ref="H847" authorId="0" shapeId="0" xr:uid="{00000000-0006-0000-0A00-0000DD090000}">
      <text>
        <r>
          <rPr>
            <sz val="11"/>
            <color theme="1"/>
            <rFont val="Calibri"/>
            <family val="2"/>
            <scheme val="minor"/>
          </rPr>
          <t>Source: User-editable planning assumption, 2026-10-19; not stated in YAML. Validate with workload sizing.</t>
        </r>
      </text>
    </comment>
    <comment ref="I847" authorId="0" shapeId="0" xr:uid="{00000000-0006-0000-0A00-0000DE090000}">
      <text>
        <r>
          <rPr>
            <sz val="11"/>
            <color theme="1"/>
            <rFont val="Calibri"/>
            <family val="2"/>
            <scheme val="minor"/>
          </rPr>
          <t>Source: User-editable planning assumption, 2026-10-19; not stated in YAML. Validate with workload sizing.</t>
        </r>
      </text>
    </comment>
    <comment ref="G848" authorId="0" shapeId="0" xr:uid="{00000000-0006-0000-0A00-0000DF090000}">
      <text>
        <r>
          <rPr>
            <sz val="11"/>
            <color theme="1"/>
            <rFont val="Calibri"/>
            <family val="2"/>
            <scheme val="minor"/>
          </rPr>
          <t>Source: User-editable planning assumption, 2026-10-19; not stated in YAML. Validate with workload sizing.</t>
        </r>
      </text>
    </comment>
    <comment ref="H848" authorId="0" shapeId="0" xr:uid="{00000000-0006-0000-0A00-0000E0090000}">
      <text>
        <r>
          <rPr>
            <sz val="11"/>
            <color theme="1"/>
            <rFont val="Calibri"/>
            <family val="2"/>
            <scheme val="minor"/>
          </rPr>
          <t>Source: User-editable planning assumption, 2026-10-19; not stated in YAML. Validate with workload sizing.</t>
        </r>
      </text>
    </comment>
    <comment ref="I848" authorId="0" shapeId="0" xr:uid="{00000000-0006-0000-0A00-0000E1090000}">
      <text>
        <r>
          <rPr>
            <sz val="11"/>
            <color theme="1"/>
            <rFont val="Calibri"/>
            <family val="2"/>
            <scheme val="minor"/>
          </rPr>
          <t>Source: User-editable planning assumption, 2026-10-19; not stated in YAML. Validate with workload sizing.</t>
        </r>
      </text>
    </comment>
    <comment ref="G849" authorId="0" shapeId="0" xr:uid="{00000000-0006-0000-0A00-0000E2090000}">
      <text>
        <r>
          <rPr>
            <sz val="11"/>
            <color theme="1"/>
            <rFont val="Calibri"/>
            <family val="2"/>
            <scheme val="minor"/>
          </rPr>
          <t>Source: User-editable planning assumption, 2026-10-19; not stated in YAML. Validate with workload sizing.</t>
        </r>
      </text>
    </comment>
    <comment ref="H849" authorId="0" shapeId="0" xr:uid="{00000000-0006-0000-0A00-0000E3090000}">
      <text>
        <r>
          <rPr>
            <sz val="11"/>
            <color theme="1"/>
            <rFont val="Calibri"/>
            <family val="2"/>
            <scheme val="minor"/>
          </rPr>
          <t>Source: User-editable planning assumption, 2026-10-19; not stated in YAML. Validate with workload sizing.</t>
        </r>
      </text>
    </comment>
    <comment ref="I849" authorId="0" shapeId="0" xr:uid="{00000000-0006-0000-0A00-0000E4090000}">
      <text>
        <r>
          <rPr>
            <sz val="11"/>
            <color theme="1"/>
            <rFont val="Calibri"/>
            <family val="2"/>
            <scheme val="minor"/>
          </rPr>
          <t>Source: User-editable planning assumption, 2026-10-19; not stated in YAML. Validate with workload sizing.</t>
        </r>
      </text>
    </comment>
    <comment ref="G850" authorId="0" shapeId="0" xr:uid="{00000000-0006-0000-0A00-0000E5090000}">
      <text>
        <r>
          <rPr>
            <sz val="11"/>
            <color theme="1"/>
            <rFont val="Calibri"/>
            <family val="2"/>
            <scheme val="minor"/>
          </rPr>
          <t>Source: User-editable planning assumption, 2026-10-19; not stated in YAML. Validate with workload sizing.</t>
        </r>
      </text>
    </comment>
    <comment ref="H850" authorId="0" shapeId="0" xr:uid="{00000000-0006-0000-0A00-0000E6090000}">
      <text>
        <r>
          <rPr>
            <sz val="11"/>
            <color theme="1"/>
            <rFont val="Calibri"/>
            <family val="2"/>
            <scheme val="minor"/>
          </rPr>
          <t>Source: User-editable planning assumption, 2026-10-19; not stated in YAML. Validate with workload sizing.</t>
        </r>
      </text>
    </comment>
    <comment ref="I850" authorId="0" shapeId="0" xr:uid="{00000000-0006-0000-0A00-0000E7090000}">
      <text>
        <r>
          <rPr>
            <sz val="11"/>
            <color theme="1"/>
            <rFont val="Calibri"/>
            <family val="2"/>
            <scheme val="minor"/>
          </rPr>
          <t>Source: User-editable planning assumption, 2026-10-19; not stated in YAML. Validate with workload sizing.</t>
        </r>
      </text>
    </comment>
    <comment ref="G851" authorId="0" shapeId="0" xr:uid="{00000000-0006-0000-0A00-0000E8090000}">
      <text>
        <r>
          <rPr>
            <sz val="11"/>
            <color theme="1"/>
            <rFont val="Calibri"/>
            <family val="2"/>
            <scheme val="minor"/>
          </rPr>
          <t>Source: User-editable planning assumption, 2026-10-19; not stated in YAML. Validate with workload sizing.</t>
        </r>
      </text>
    </comment>
    <comment ref="H851" authorId="0" shapeId="0" xr:uid="{00000000-0006-0000-0A00-0000E9090000}">
      <text>
        <r>
          <rPr>
            <sz val="11"/>
            <color theme="1"/>
            <rFont val="Calibri"/>
            <family val="2"/>
            <scheme val="minor"/>
          </rPr>
          <t>Source: User-editable planning assumption, 2026-10-19; not stated in YAML. Validate with workload sizing.</t>
        </r>
      </text>
    </comment>
    <comment ref="I851" authorId="0" shapeId="0" xr:uid="{00000000-0006-0000-0A00-0000EA090000}">
      <text>
        <r>
          <rPr>
            <sz val="11"/>
            <color theme="1"/>
            <rFont val="Calibri"/>
            <family val="2"/>
            <scheme val="minor"/>
          </rPr>
          <t>Source: User-editable planning assumption, 2026-10-19; not stated in YAML. Validate with workload sizing.</t>
        </r>
      </text>
    </comment>
    <comment ref="G852" authorId="0" shapeId="0" xr:uid="{00000000-0006-0000-0A00-0000EB090000}">
      <text>
        <r>
          <rPr>
            <sz val="11"/>
            <color theme="1"/>
            <rFont val="Calibri"/>
            <family val="2"/>
            <scheme val="minor"/>
          </rPr>
          <t>Source: User-editable planning assumption, 2026-10-19; not stated in YAML. Validate with workload sizing.</t>
        </r>
      </text>
    </comment>
    <comment ref="H852" authorId="0" shapeId="0" xr:uid="{00000000-0006-0000-0A00-0000EC090000}">
      <text>
        <r>
          <rPr>
            <sz val="11"/>
            <color theme="1"/>
            <rFont val="Calibri"/>
            <family val="2"/>
            <scheme val="minor"/>
          </rPr>
          <t>Source: User-editable planning assumption, 2026-10-19; not stated in YAML. Validate with workload sizing.</t>
        </r>
      </text>
    </comment>
    <comment ref="I852" authorId="0" shapeId="0" xr:uid="{00000000-0006-0000-0A00-0000ED090000}">
      <text>
        <r>
          <rPr>
            <sz val="11"/>
            <color theme="1"/>
            <rFont val="Calibri"/>
            <family val="2"/>
            <scheme val="minor"/>
          </rPr>
          <t>Source: User-editable planning assumption, 2026-10-19; not stated in YAML. Validate with workload sizing.</t>
        </r>
      </text>
    </comment>
    <comment ref="G853" authorId="0" shapeId="0" xr:uid="{00000000-0006-0000-0A00-0000EE090000}">
      <text>
        <r>
          <rPr>
            <sz val="11"/>
            <color theme="1"/>
            <rFont val="Calibri"/>
            <family val="2"/>
            <scheme val="minor"/>
          </rPr>
          <t>Source: User-editable planning assumption, 2026-10-19; not stated in YAML. Validate with workload sizing.</t>
        </r>
      </text>
    </comment>
    <comment ref="H853" authorId="0" shapeId="0" xr:uid="{00000000-0006-0000-0A00-0000EF090000}">
      <text>
        <r>
          <rPr>
            <sz val="11"/>
            <color theme="1"/>
            <rFont val="Calibri"/>
            <family val="2"/>
            <scheme val="minor"/>
          </rPr>
          <t>Source: User-editable planning assumption, 2026-10-19; not stated in YAML. Validate with workload sizing.</t>
        </r>
      </text>
    </comment>
    <comment ref="I853" authorId="0" shapeId="0" xr:uid="{00000000-0006-0000-0A00-0000F0090000}">
      <text>
        <r>
          <rPr>
            <sz val="11"/>
            <color theme="1"/>
            <rFont val="Calibri"/>
            <family val="2"/>
            <scheme val="minor"/>
          </rPr>
          <t>Source: User-editable planning assumption, 2026-10-19; not stated in YAML. Validate with workload sizing.</t>
        </r>
      </text>
    </comment>
    <comment ref="G854" authorId="0" shapeId="0" xr:uid="{00000000-0006-0000-0A00-0000F1090000}">
      <text>
        <r>
          <rPr>
            <sz val="11"/>
            <color theme="1"/>
            <rFont val="Calibri"/>
            <family val="2"/>
            <scheme val="minor"/>
          </rPr>
          <t>Source: User-editable planning assumption, 2026-10-19; not stated in YAML. Validate with workload sizing.</t>
        </r>
      </text>
    </comment>
    <comment ref="H854" authorId="0" shapeId="0" xr:uid="{00000000-0006-0000-0A00-0000F2090000}">
      <text>
        <r>
          <rPr>
            <sz val="11"/>
            <color theme="1"/>
            <rFont val="Calibri"/>
            <family val="2"/>
            <scheme val="minor"/>
          </rPr>
          <t>Source: User-editable planning assumption, 2026-10-19; not stated in YAML. Validate with workload sizing.</t>
        </r>
      </text>
    </comment>
    <comment ref="I854" authorId="0" shapeId="0" xr:uid="{00000000-0006-0000-0A00-0000F3090000}">
      <text>
        <r>
          <rPr>
            <sz val="11"/>
            <color theme="1"/>
            <rFont val="Calibri"/>
            <family val="2"/>
            <scheme val="minor"/>
          </rPr>
          <t>Source: User-editable planning assumption, 2026-10-19; not stated in YAML. Validate with workload sizing.</t>
        </r>
      </text>
    </comment>
    <comment ref="G855" authorId="0" shapeId="0" xr:uid="{00000000-0006-0000-0A00-0000F4090000}">
      <text>
        <r>
          <rPr>
            <sz val="11"/>
            <color theme="1"/>
            <rFont val="Calibri"/>
            <family val="2"/>
            <scheme val="minor"/>
          </rPr>
          <t>Source: User-editable planning assumption, 2026-10-19; not stated in YAML. Validate with workload sizing.</t>
        </r>
      </text>
    </comment>
    <comment ref="H855" authorId="0" shapeId="0" xr:uid="{00000000-0006-0000-0A00-0000F5090000}">
      <text>
        <r>
          <rPr>
            <sz val="11"/>
            <color theme="1"/>
            <rFont val="Calibri"/>
            <family val="2"/>
            <scheme val="minor"/>
          </rPr>
          <t>Source: User-editable planning assumption, 2026-10-19; not stated in YAML. Validate with workload sizing.</t>
        </r>
      </text>
    </comment>
    <comment ref="I855" authorId="0" shapeId="0" xr:uid="{00000000-0006-0000-0A00-0000F6090000}">
      <text>
        <r>
          <rPr>
            <sz val="11"/>
            <color theme="1"/>
            <rFont val="Calibri"/>
            <family val="2"/>
            <scheme val="minor"/>
          </rPr>
          <t>Source: User-editable planning assumption, 2026-10-19; not stated in YAML. Validate with workload sizing.</t>
        </r>
      </text>
    </comment>
    <comment ref="G856" authorId="0" shapeId="0" xr:uid="{00000000-0006-0000-0A00-0000F7090000}">
      <text>
        <r>
          <rPr>
            <sz val="11"/>
            <color theme="1"/>
            <rFont val="Calibri"/>
            <family val="2"/>
            <scheme val="minor"/>
          </rPr>
          <t>Source: User-editable planning assumption, 2026-10-19; not stated in YAML. Validate with workload sizing.</t>
        </r>
      </text>
    </comment>
    <comment ref="H856" authorId="0" shapeId="0" xr:uid="{00000000-0006-0000-0A00-0000F8090000}">
      <text>
        <r>
          <rPr>
            <sz val="11"/>
            <color theme="1"/>
            <rFont val="Calibri"/>
            <family val="2"/>
            <scheme val="minor"/>
          </rPr>
          <t>Source: User-editable planning assumption, 2026-10-19; not stated in YAML. Validate with workload sizing.</t>
        </r>
      </text>
    </comment>
    <comment ref="I856" authorId="0" shapeId="0" xr:uid="{00000000-0006-0000-0A00-0000F9090000}">
      <text>
        <r>
          <rPr>
            <sz val="11"/>
            <color theme="1"/>
            <rFont val="Calibri"/>
            <family val="2"/>
            <scheme val="minor"/>
          </rPr>
          <t>Source: User-editable planning assumption, 2026-10-19; not stated in YAML. Validate with workload sizing.</t>
        </r>
      </text>
    </comment>
    <comment ref="G857" authorId="0" shapeId="0" xr:uid="{00000000-0006-0000-0A00-0000FA090000}">
      <text>
        <r>
          <rPr>
            <sz val="11"/>
            <color theme="1"/>
            <rFont val="Calibri"/>
            <family val="2"/>
            <scheme val="minor"/>
          </rPr>
          <t>Source: User-editable planning assumption, 2026-10-19; not stated in YAML. Validate with workload sizing.</t>
        </r>
      </text>
    </comment>
    <comment ref="H857" authorId="0" shapeId="0" xr:uid="{00000000-0006-0000-0A00-0000FB090000}">
      <text>
        <r>
          <rPr>
            <sz val="11"/>
            <color theme="1"/>
            <rFont val="Calibri"/>
            <family val="2"/>
            <scheme val="minor"/>
          </rPr>
          <t>Source: User-editable planning assumption, 2026-10-19; not stated in YAML. Validate with workload sizing.</t>
        </r>
      </text>
    </comment>
    <comment ref="I857" authorId="0" shapeId="0" xr:uid="{00000000-0006-0000-0A00-0000FC090000}">
      <text>
        <r>
          <rPr>
            <sz val="11"/>
            <color theme="1"/>
            <rFont val="Calibri"/>
            <family val="2"/>
            <scheme val="minor"/>
          </rPr>
          <t>Source: User-editable planning assumption, 2026-10-19; not stated in YAML. Validate with workload sizing.</t>
        </r>
      </text>
    </comment>
    <comment ref="G858" authorId="0" shapeId="0" xr:uid="{00000000-0006-0000-0A00-0000FD090000}">
      <text>
        <r>
          <rPr>
            <sz val="11"/>
            <color theme="1"/>
            <rFont val="Calibri"/>
            <family val="2"/>
            <scheme val="minor"/>
          </rPr>
          <t>Source: User-editable planning assumption, 2026-10-19; not stated in YAML. Validate with workload sizing.</t>
        </r>
      </text>
    </comment>
    <comment ref="H858" authorId="0" shapeId="0" xr:uid="{00000000-0006-0000-0A00-0000FE090000}">
      <text>
        <r>
          <rPr>
            <sz val="11"/>
            <color theme="1"/>
            <rFont val="Calibri"/>
            <family val="2"/>
            <scheme val="minor"/>
          </rPr>
          <t>Source: User-editable planning assumption, 2026-10-19; not stated in YAML. Validate with workload sizing.</t>
        </r>
      </text>
    </comment>
    <comment ref="I858" authorId="0" shapeId="0" xr:uid="{00000000-0006-0000-0A00-0000FF090000}">
      <text>
        <r>
          <rPr>
            <sz val="11"/>
            <color theme="1"/>
            <rFont val="Calibri"/>
            <family val="2"/>
            <scheme val="minor"/>
          </rPr>
          <t>Source: User-editable planning assumption, 2026-10-19; not stated in YAML. Validate with workload sizing.</t>
        </r>
      </text>
    </comment>
    <comment ref="G859" authorId="0" shapeId="0" xr:uid="{00000000-0006-0000-0A00-0000000A0000}">
      <text>
        <r>
          <rPr>
            <sz val="11"/>
            <color theme="1"/>
            <rFont val="Calibri"/>
            <family val="2"/>
            <scheme val="minor"/>
          </rPr>
          <t>Source: User-editable planning assumption, 2026-10-19; not stated in YAML. Validate with workload sizing.</t>
        </r>
      </text>
    </comment>
    <comment ref="H859" authorId="0" shapeId="0" xr:uid="{00000000-0006-0000-0A00-0000010A0000}">
      <text>
        <r>
          <rPr>
            <sz val="11"/>
            <color theme="1"/>
            <rFont val="Calibri"/>
            <family val="2"/>
            <scheme val="minor"/>
          </rPr>
          <t>Source: User-editable planning assumption, 2026-10-19; not stated in YAML. Validate with workload sizing.</t>
        </r>
      </text>
    </comment>
    <comment ref="I859" authorId="0" shapeId="0" xr:uid="{00000000-0006-0000-0A00-0000020A0000}">
      <text>
        <r>
          <rPr>
            <sz val="11"/>
            <color theme="1"/>
            <rFont val="Calibri"/>
            <family val="2"/>
            <scheme val="minor"/>
          </rPr>
          <t>Source: User-editable planning assumption, 2026-10-19; not stated in YAML. Validate with workload sizing.</t>
        </r>
      </text>
    </comment>
    <comment ref="G860" authorId="0" shapeId="0" xr:uid="{00000000-0006-0000-0A00-0000030A0000}">
      <text>
        <r>
          <rPr>
            <sz val="11"/>
            <color theme="1"/>
            <rFont val="Calibri"/>
            <family val="2"/>
            <scheme val="minor"/>
          </rPr>
          <t>Source: User-editable planning assumption, 2026-10-19; not stated in YAML. Validate with workload sizing.</t>
        </r>
      </text>
    </comment>
    <comment ref="H860" authorId="0" shapeId="0" xr:uid="{00000000-0006-0000-0A00-0000040A0000}">
      <text>
        <r>
          <rPr>
            <sz val="11"/>
            <color theme="1"/>
            <rFont val="Calibri"/>
            <family val="2"/>
            <scheme val="minor"/>
          </rPr>
          <t>Source: User-editable planning assumption, 2026-10-19; not stated in YAML. Validate with workload sizing.</t>
        </r>
      </text>
    </comment>
    <comment ref="I860" authorId="0" shapeId="0" xr:uid="{00000000-0006-0000-0A00-0000050A0000}">
      <text>
        <r>
          <rPr>
            <sz val="11"/>
            <color theme="1"/>
            <rFont val="Calibri"/>
            <family val="2"/>
            <scheme val="minor"/>
          </rPr>
          <t>Source: User-editable planning assumption, 2026-10-19; not stated in YAML. Validate with workload sizing.</t>
        </r>
      </text>
    </comment>
    <comment ref="G861" authorId="0" shapeId="0" xr:uid="{00000000-0006-0000-0A00-0000060A0000}">
      <text>
        <r>
          <rPr>
            <sz val="11"/>
            <color theme="1"/>
            <rFont val="Calibri"/>
            <family val="2"/>
            <scheme val="minor"/>
          </rPr>
          <t>Source: User-editable planning assumption, 2026-10-19; not stated in YAML. Validate with workload sizing.</t>
        </r>
      </text>
    </comment>
    <comment ref="H861" authorId="0" shapeId="0" xr:uid="{00000000-0006-0000-0A00-0000070A0000}">
      <text>
        <r>
          <rPr>
            <sz val="11"/>
            <color theme="1"/>
            <rFont val="Calibri"/>
            <family val="2"/>
            <scheme val="minor"/>
          </rPr>
          <t>Source: User-editable planning assumption, 2026-10-19; not stated in YAML. Validate with workload sizing.</t>
        </r>
      </text>
    </comment>
    <comment ref="I861" authorId="0" shapeId="0" xr:uid="{00000000-0006-0000-0A00-0000080A0000}">
      <text>
        <r>
          <rPr>
            <sz val="11"/>
            <color theme="1"/>
            <rFont val="Calibri"/>
            <family val="2"/>
            <scheme val="minor"/>
          </rPr>
          <t>Source: User-editable planning assumption, 2026-10-19; not stated in YAML. Validate with workload sizing.</t>
        </r>
      </text>
    </comment>
    <comment ref="G862" authorId="0" shapeId="0" xr:uid="{00000000-0006-0000-0A00-0000090A0000}">
      <text>
        <r>
          <rPr>
            <sz val="11"/>
            <color theme="1"/>
            <rFont val="Calibri"/>
            <family val="2"/>
            <scheme val="minor"/>
          </rPr>
          <t>Source: User-editable planning assumption, 2026-10-19; not stated in YAML. Validate with workload sizing.</t>
        </r>
      </text>
    </comment>
    <comment ref="H862" authorId="0" shapeId="0" xr:uid="{00000000-0006-0000-0A00-00000A0A0000}">
      <text>
        <r>
          <rPr>
            <sz val="11"/>
            <color theme="1"/>
            <rFont val="Calibri"/>
            <family val="2"/>
            <scheme val="minor"/>
          </rPr>
          <t>Source: User-editable planning assumption, 2026-10-19; not stated in YAML. Validate with workload sizing.</t>
        </r>
      </text>
    </comment>
    <comment ref="I862" authorId="0" shapeId="0" xr:uid="{00000000-0006-0000-0A00-00000B0A0000}">
      <text>
        <r>
          <rPr>
            <sz val="11"/>
            <color theme="1"/>
            <rFont val="Calibri"/>
            <family val="2"/>
            <scheme val="minor"/>
          </rPr>
          <t>Source: User-editable planning assumption, 2026-10-19; not stated in YAML. Validate with workload sizing.</t>
        </r>
      </text>
    </comment>
    <comment ref="G863" authorId="0" shapeId="0" xr:uid="{00000000-0006-0000-0A00-00000C0A0000}">
      <text>
        <r>
          <rPr>
            <sz val="11"/>
            <color theme="1"/>
            <rFont val="Calibri"/>
            <family val="2"/>
            <scheme val="minor"/>
          </rPr>
          <t>Source: User-editable planning assumption, 2026-10-19; not stated in YAML. Validate with workload sizing.</t>
        </r>
      </text>
    </comment>
    <comment ref="H863" authorId="0" shapeId="0" xr:uid="{00000000-0006-0000-0A00-00000D0A0000}">
      <text>
        <r>
          <rPr>
            <sz val="11"/>
            <color theme="1"/>
            <rFont val="Calibri"/>
            <family val="2"/>
            <scheme val="minor"/>
          </rPr>
          <t>Source: User-editable planning assumption, 2026-10-19; not stated in YAML. Validate with workload sizing.</t>
        </r>
      </text>
    </comment>
    <comment ref="I863" authorId="0" shapeId="0" xr:uid="{00000000-0006-0000-0A00-00000E0A0000}">
      <text>
        <r>
          <rPr>
            <sz val="11"/>
            <color theme="1"/>
            <rFont val="Calibri"/>
            <family val="2"/>
            <scheme val="minor"/>
          </rPr>
          <t>Source: User-editable planning assumption, 2026-10-19; not stated in YAML. Validate with workload sizing.</t>
        </r>
      </text>
    </comment>
    <comment ref="G864" authorId="0" shapeId="0" xr:uid="{00000000-0006-0000-0A00-00000F0A0000}">
      <text>
        <r>
          <rPr>
            <sz val="11"/>
            <color theme="1"/>
            <rFont val="Calibri"/>
            <family val="2"/>
            <scheme val="minor"/>
          </rPr>
          <t>Source: User-editable planning assumption, 2026-10-19; not stated in YAML. Validate with workload sizing.</t>
        </r>
      </text>
    </comment>
    <comment ref="H864" authorId="0" shapeId="0" xr:uid="{00000000-0006-0000-0A00-0000100A0000}">
      <text>
        <r>
          <rPr>
            <sz val="11"/>
            <color theme="1"/>
            <rFont val="Calibri"/>
            <family val="2"/>
            <scheme val="minor"/>
          </rPr>
          <t>Source: User-editable planning assumption, 2026-10-19; not stated in YAML. Validate with workload sizing.</t>
        </r>
      </text>
    </comment>
    <comment ref="I864" authorId="0" shapeId="0" xr:uid="{00000000-0006-0000-0A00-0000110A0000}">
      <text>
        <r>
          <rPr>
            <sz val="11"/>
            <color theme="1"/>
            <rFont val="Calibri"/>
            <family val="2"/>
            <scheme val="minor"/>
          </rPr>
          <t>Source: User-editable planning assumption, 2026-10-19; not stated in YAML. Validate with workload sizing.</t>
        </r>
      </text>
    </comment>
    <comment ref="G865" authorId="0" shapeId="0" xr:uid="{00000000-0006-0000-0A00-0000120A0000}">
      <text>
        <r>
          <rPr>
            <sz val="11"/>
            <color theme="1"/>
            <rFont val="Calibri"/>
            <family val="2"/>
            <scheme val="minor"/>
          </rPr>
          <t>Source: User-editable planning assumption, 2026-10-19; not stated in YAML. Validate with workload sizing.</t>
        </r>
      </text>
    </comment>
    <comment ref="H865" authorId="0" shapeId="0" xr:uid="{00000000-0006-0000-0A00-0000130A0000}">
      <text>
        <r>
          <rPr>
            <sz val="11"/>
            <color theme="1"/>
            <rFont val="Calibri"/>
            <family val="2"/>
            <scheme val="minor"/>
          </rPr>
          <t>Source: User-editable planning assumption, 2026-10-19; not stated in YAML. Validate with workload sizing.</t>
        </r>
      </text>
    </comment>
    <comment ref="I865" authorId="0" shapeId="0" xr:uid="{00000000-0006-0000-0A00-0000140A0000}">
      <text>
        <r>
          <rPr>
            <sz val="11"/>
            <color theme="1"/>
            <rFont val="Calibri"/>
            <family val="2"/>
            <scheme val="minor"/>
          </rPr>
          <t>Source: User-editable planning assumption, 2026-10-19; not stated in YAML. Validate with workload sizing.</t>
        </r>
      </text>
    </comment>
    <comment ref="G866" authorId="0" shapeId="0" xr:uid="{00000000-0006-0000-0A00-0000150A0000}">
      <text>
        <r>
          <rPr>
            <sz val="11"/>
            <color theme="1"/>
            <rFont val="Calibri"/>
            <family val="2"/>
            <scheme val="minor"/>
          </rPr>
          <t>Source: User-editable planning assumption, 2026-10-19; not stated in YAML. Validate with workload sizing.</t>
        </r>
      </text>
    </comment>
    <comment ref="H866" authorId="0" shapeId="0" xr:uid="{00000000-0006-0000-0A00-0000160A0000}">
      <text>
        <r>
          <rPr>
            <sz val="11"/>
            <color theme="1"/>
            <rFont val="Calibri"/>
            <family val="2"/>
            <scheme val="minor"/>
          </rPr>
          <t>Source: User-editable planning assumption, 2026-10-19; not stated in YAML. Validate with workload sizing.</t>
        </r>
      </text>
    </comment>
    <comment ref="I866" authorId="0" shapeId="0" xr:uid="{00000000-0006-0000-0A00-0000170A0000}">
      <text>
        <r>
          <rPr>
            <sz val="11"/>
            <color theme="1"/>
            <rFont val="Calibri"/>
            <family val="2"/>
            <scheme val="minor"/>
          </rPr>
          <t>Source: User-editable planning assumption, 2026-10-19; not stated in YAML. Validate with workload sizing.</t>
        </r>
      </text>
    </comment>
    <comment ref="G867" authorId="0" shapeId="0" xr:uid="{00000000-0006-0000-0A00-0000180A0000}">
      <text>
        <r>
          <rPr>
            <sz val="11"/>
            <color theme="1"/>
            <rFont val="Calibri"/>
            <family val="2"/>
            <scheme val="minor"/>
          </rPr>
          <t>Source: User-editable planning assumption, 2026-10-19; not stated in YAML. Validate with workload sizing.</t>
        </r>
      </text>
    </comment>
    <comment ref="H867" authorId="0" shapeId="0" xr:uid="{00000000-0006-0000-0A00-0000190A0000}">
      <text>
        <r>
          <rPr>
            <sz val="11"/>
            <color theme="1"/>
            <rFont val="Calibri"/>
            <family val="2"/>
            <scheme val="minor"/>
          </rPr>
          <t>Source: User-editable planning assumption, 2026-10-19; not stated in YAML. Validate with workload sizing.</t>
        </r>
      </text>
    </comment>
    <comment ref="I867" authorId="0" shapeId="0" xr:uid="{00000000-0006-0000-0A00-00001A0A0000}">
      <text>
        <r>
          <rPr>
            <sz val="11"/>
            <color theme="1"/>
            <rFont val="Calibri"/>
            <family val="2"/>
            <scheme val="minor"/>
          </rPr>
          <t>Source: User-editable planning assumption, 2026-10-19; not stated in YAML. Validate with workload sizing.</t>
        </r>
      </text>
    </comment>
    <comment ref="G868" authorId="0" shapeId="0" xr:uid="{00000000-0006-0000-0A00-00001B0A0000}">
      <text>
        <r>
          <rPr>
            <sz val="11"/>
            <color theme="1"/>
            <rFont val="Calibri"/>
            <family val="2"/>
            <scheme val="minor"/>
          </rPr>
          <t>Source: User-editable planning assumption, 2026-10-19; not stated in YAML. Validate with workload sizing.</t>
        </r>
      </text>
    </comment>
    <comment ref="H868" authorId="0" shapeId="0" xr:uid="{00000000-0006-0000-0A00-00001C0A0000}">
      <text>
        <r>
          <rPr>
            <sz val="11"/>
            <color theme="1"/>
            <rFont val="Calibri"/>
            <family val="2"/>
            <scheme val="minor"/>
          </rPr>
          <t>Source: User-editable planning assumption, 2026-10-19; not stated in YAML. Validate with workload sizing.</t>
        </r>
      </text>
    </comment>
    <comment ref="I868" authorId="0" shapeId="0" xr:uid="{00000000-0006-0000-0A00-00001D0A0000}">
      <text>
        <r>
          <rPr>
            <sz val="11"/>
            <color theme="1"/>
            <rFont val="Calibri"/>
            <family val="2"/>
            <scheme val="minor"/>
          </rPr>
          <t>Source: User-editable planning assumption, 2026-10-19; not stated in YAML. Validate with workload sizing.</t>
        </r>
      </text>
    </comment>
    <comment ref="G869" authorId="0" shapeId="0" xr:uid="{00000000-0006-0000-0A00-00001E0A0000}">
      <text>
        <r>
          <rPr>
            <sz val="11"/>
            <color theme="1"/>
            <rFont val="Calibri"/>
            <family val="2"/>
            <scheme val="minor"/>
          </rPr>
          <t>Source: User-editable planning assumption, 2026-10-19; not stated in YAML. Validate with workload sizing.</t>
        </r>
      </text>
    </comment>
    <comment ref="H869" authorId="0" shapeId="0" xr:uid="{00000000-0006-0000-0A00-00001F0A0000}">
      <text>
        <r>
          <rPr>
            <sz val="11"/>
            <color theme="1"/>
            <rFont val="Calibri"/>
            <family val="2"/>
            <scheme val="minor"/>
          </rPr>
          <t>Source: User-editable planning assumption, 2026-10-19; not stated in YAML. Validate with workload sizing.</t>
        </r>
      </text>
    </comment>
    <comment ref="I869" authorId="0" shapeId="0" xr:uid="{00000000-0006-0000-0A00-0000200A0000}">
      <text>
        <r>
          <rPr>
            <sz val="11"/>
            <color theme="1"/>
            <rFont val="Calibri"/>
            <family val="2"/>
            <scheme val="minor"/>
          </rPr>
          <t>Source: User-editable planning assumption, 2026-10-19; not stated in YAML. Validate with workload sizing.</t>
        </r>
      </text>
    </comment>
    <comment ref="G870" authorId="0" shapeId="0" xr:uid="{00000000-0006-0000-0A00-0000210A0000}">
      <text>
        <r>
          <rPr>
            <sz val="11"/>
            <color theme="1"/>
            <rFont val="Calibri"/>
            <family val="2"/>
            <scheme val="minor"/>
          </rPr>
          <t>Source: User-editable planning assumption, 2026-10-19; not stated in YAML. Validate with workload sizing.</t>
        </r>
      </text>
    </comment>
    <comment ref="H870" authorId="0" shapeId="0" xr:uid="{00000000-0006-0000-0A00-0000220A0000}">
      <text>
        <r>
          <rPr>
            <sz val="11"/>
            <color theme="1"/>
            <rFont val="Calibri"/>
            <family val="2"/>
            <scheme val="minor"/>
          </rPr>
          <t>Source: User-editable planning assumption, 2026-10-19; not stated in YAML. Validate with workload sizing.</t>
        </r>
      </text>
    </comment>
    <comment ref="I870" authorId="0" shapeId="0" xr:uid="{00000000-0006-0000-0A00-0000230A0000}">
      <text>
        <r>
          <rPr>
            <sz val="11"/>
            <color theme="1"/>
            <rFont val="Calibri"/>
            <family val="2"/>
            <scheme val="minor"/>
          </rPr>
          <t>Source: User-editable planning assumption, 2026-10-19; not stated in YAML. Validate with workload sizing.</t>
        </r>
      </text>
    </comment>
    <comment ref="G871" authorId="0" shapeId="0" xr:uid="{00000000-0006-0000-0A00-0000240A0000}">
      <text>
        <r>
          <rPr>
            <sz val="11"/>
            <color theme="1"/>
            <rFont val="Calibri"/>
            <family val="2"/>
            <scheme val="minor"/>
          </rPr>
          <t>Source: User-editable planning assumption, 2026-10-19; not stated in YAML. Validate with workload sizing.</t>
        </r>
      </text>
    </comment>
    <comment ref="H871" authorId="0" shapeId="0" xr:uid="{00000000-0006-0000-0A00-0000250A0000}">
      <text>
        <r>
          <rPr>
            <sz val="11"/>
            <color theme="1"/>
            <rFont val="Calibri"/>
            <family val="2"/>
            <scheme val="minor"/>
          </rPr>
          <t>Source: User-editable planning assumption, 2026-10-19; not stated in YAML. Validate with workload sizing.</t>
        </r>
      </text>
    </comment>
    <comment ref="I871" authorId="0" shapeId="0" xr:uid="{00000000-0006-0000-0A00-0000260A0000}">
      <text>
        <r>
          <rPr>
            <sz val="11"/>
            <color theme="1"/>
            <rFont val="Calibri"/>
            <family val="2"/>
            <scheme val="minor"/>
          </rPr>
          <t>Source: User-editable planning assumption, 2026-10-19; not stated in YAML. Validate with workload sizing.</t>
        </r>
      </text>
    </comment>
    <comment ref="G872" authorId="0" shapeId="0" xr:uid="{00000000-0006-0000-0A00-0000270A0000}">
      <text>
        <r>
          <rPr>
            <sz val="11"/>
            <color theme="1"/>
            <rFont val="Calibri"/>
            <family val="2"/>
            <scheme val="minor"/>
          </rPr>
          <t>Source: User-editable planning assumption, 2026-10-19; not stated in YAML. Validate with workload sizing.</t>
        </r>
      </text>
    </comment>
    <comment ref="H872" authorId="0" shapeId="0" xr:uid="{00000000-0006-0000-0A00-0000280A0000}">
      <text>
        <r>
          <rPr>
            <sz val="11"/>
            <color theme="1"/>
            <rFont val="Calibri"/>
            <family val="2"/>
            <scheme val="minor"/>
          </rPr>
          <t>Source: User-editable planning assumption, 2026-10-19; not stated in YAML. Validate with workload sizing.</t>
        </r>
      </text>
    </comment>
    <comment ref="I872" authorId="0" shapeId="0" xr:uid="{00000000-0006-0000-0A00-0000290A0000}">
      <text>
        <r>
          <rPr>
            <sz val="11"/>
            <color theme="1"/>
            <rFont val="Calibri"/>
            <family val="2"/>
            <scheme val="minor"/>
          </rPr>
          <t>Source: User-editable planning assumption, 2026-10-19; not stated in YAML. Validate with workload sizing.</t>
        </r>
      </text>
    </comment>
    <comment ref="G873" authorId="0" shapeId="0" xr:uid="{00000000-0006-0000-0A00-00002A0A0000}">
      <text>
        <r>
          <rPr>
            <sz val="11"/>
            <color theme="1"/>
            <rFont val="Calibri"/>
            <family val="2"/>
            <scheme val="minor"/>
          </rPr>
          <t>Source: User-editable planning assumption, 2026-10-19; not stated in YAML. Validate with workload sizing.</t>
        </r>
      </text>
    </comment>
    <comment ref="H873" authorId="0" shapeId="0" xr:uid="{00000000-0006-0000-0A00-00002B0A0000}">
      <text>
        <r>
          <rPr>
            <sz val="11"/>
            <color theme="1"/>
            <rFont val="Calibri"/>
            <family val="2"/>
            <scheme val="minor"/>
          </rPr>
          <t>Source: User-editable planning assumption, 2026-10-19; not stated in YAML. Validate with workload sizing.</t>
        </r>
      </text>
    </comment>
    <comment ref="I873" authorId="0" shapeId="0" xr:uid="{00000000-0006-0000-0A00-00002C0A0000}">
      <text>
        <r>
          <rPr>
            <sz val="11"/>
            <color theme="1"/>
            <rFont val="Calibri"/>
            <family val="2"/>
            <scheme val="minor"/>
          </rPr>
          <t>Source: User-editable planning assumption, 2026-10-19; not stated in YAML. Validate with workload sizing.</t>
        </r>
      </text>
    </comment>
    <comment ref="G874" authorId="0" shapeId="0" xr:uid="{00000000-0006-0000-0A00-00002D0A0000}">
      <text>
        <r>
          <rPr>
            <sz val="11"/>
            <color theme="1"/>
            <rFont val="Calibri"/>
            <family val="2"/>
            <scheme val="minor"/>
          </rPr>
          <t>Source: User-editable planning assumption, 2026-10-19; not stated in YAML. Validate with workload sizing.</t>
        </r>
      </text>
    </comment>
    <comment ref="H874" authorId="0" shapeId="0" xr:uid="{00000000-0006-0000-0A00-00002E0A0000}">
      <text>
        <r>
          <rPr>
            <sz val="11"/>
            <color theme="1"/>
            <rFont val="Calibri"/>
            <family val="2"/>
            <scheme val="minor"/>
          </rPr>
          <t>Source: User-editable planning assumption, 2026-10-19; not stated in YAML. Validate with workload sizing.</t>
        </r>
      </text>
    </comment>
    <comment ref="I874" authorId="0" shapeId="0" xr:uid="{00000000-0006-0000-0A00-00002F0A0000}">
      <text>
        <r>
          <rPr>
            <sz val="11"/>
            <color theme="1"/>
            <rFont val="Calibri"/>
            <family val="2"/>
            <scheme val="minor"/>
          </rPr>
          <t>Source: User-editable planning assumption, 2026-10-19; not stated in YAML. Validate with workload sizing.</t>
        </r>
      </text>
    </comment>
    <comment ref="G875" authorId="0" shapeId="0" xr:uid="{00000000-0006-0000-0A00-0000300A0000}">
      <text>
        <r>
          <rPr>
            <sz val="11"/>
            <color theme="1"/>
            <rFont val="Calibri"/>
            <family val="2"/>
            <scheme val="minor"/>
          </rPr>
          <t>Source: User-editable planning assumption, 2026-10-19; not stated in YAML. Validate with workload sizing.</t>
        </r>
      </text>
    </comment>
    <comment ref="H875" authorId="0" shapeId="0" xr:uid="{00000000-0006-0000-0A00-0000310A0000}">
      <text>
        <r>
          <rPr>
            <sz val="11"/>
            <color theme="1"/>
            <rFont val="Calibri"/>
            <family val="2"/>
            <scheme val="minor"/>
          </rPr>
          <t>Source: User-editable planning assumption, 2026-10-19; not stated in YAML. Validate with workload sizing.</t>
        </r>
      </text>
    </comment>
    <comment ref="I875" authorId="0" shapeId="0" xr:uid="{00000000-0006-0000-0A00-0000320A0000}">
      <text>
        <r>
          <rPr>
            <sz val="11"/>
            <color theme="1"/>
            <rFont val="Calibri"/>
            <family val="2"/>
            <scheme val="minor"/>
          </rPr>
          <t>Source: User-editable planning assumption, 2026-10-19; not stated in YAML. Validate with workload sizing.</t>
        </r>
      </text>
    </comment>
    <comment ref="G876" authorId="0" shapeId="0" xr:uid="{00000000-0006-0000-0A00-0000330A0000}">
      <text>
        <r>
          <rPr>
            <sz val="11"/>
            <color theme="1"/>
            <rFont val="Calibri"/>
            <family val="2"/>
            <scheme val="minor"/>
          </rPr>
          <t>Source: User-editable planning assumption, 2026-10-19; not stated in YAML. Validate with workload sizing.</t>
        </r>
      </text>
    </comment>
    <comment ref="H876" authorId="0" shapeId="0" xr:uid="{00000000-0006-0000-0A00-0000340A0000}">
      <text>
        <r>
          <rPr>
            <sz val="11"/>
            <color theme="1"/>
            <rFont val="Calibri"/>
            <family val="2"/>
            <scheme val="minor"/>
          </rPr>
          <t>Source: User-editable planning assumption, 2026-10-19; not stated in YAML. Validate with workload sizing.</t>
        </r>
      </text>
    </comment>
    <comment ref="I876" authorId="0" shapeId="0" xr:uid="{00000000-0006-0000-0A00-0000350A0000}">
      <text>
        <r>
          <rPr>
            <sz val="11"/>
            <color theme="1"/>
            <rFont val="Calibri"/>
            <family val="2"/>
            <scheme val="minor"/>
          </rPr>
          <t>Source: User-editable planning assumption, 2026-10-19; not stated in YAML. Validate with workload sizing.</t>
        </r>
      </text>
    </comment>
    <comment ref="G877" authorId="0" shapeId="0" xr:uid="{00000000-0006-0000-0A00-0000360A0000}">
      <text>
        <r>
          <rPr>
            <sz val="11"/>
            <color theme="1"/>
            <rFont val="Calibri"/>
            <family val="2"/>
            <scheme val="minor"/>
          </rPr>
          <t>Source: User-editable planning assumption, 2026-10-19; not stated in YAML. Validate with workload sizing.</t>
        </r>
      </text>
    </comment>
    <comment ref="H877" authorId="0" shapeId="0" xr:uid="{00000000-0006-0000-0A00-0000370A0000}">
      <text>
        <r>
          <rPr>
            <sz val="11"/>
            <color theme="1"/>
            <rFont val="Calibri"/>
            <family val="2"/>
            <scheme val="minor"/>
          </rPr>
          <t>Source: User-editable planning assumption, 2026-10-19; not stated in YAML. Validate with workload sizing.</t>
        </r>
      </text>
    </comment>
    <comment ref="I877" authorId="0" shapeId="0" xr:uid="{00000000-0006-0000-0A00-0000380A0000}">
      <text>
        <r>
          <rPr>
            <sz val="11"/>
            <color theme="1"/>
            <rFont val="Calibri"/>
            <family val="2"/>
            <scheme val="minor"/>
          </rPr>
          <t>Source: User-editable planning assumption, 2026-10-19; not stated in YAML. Validate with workload sizing.</t>
        </r>
      </text>
    </comment>
    <comment ref="G878" authorId="0" shapeId="0" xr:uid="{00000000-0006-0000-0A00-0000390A0000}">
      <text>
        <r>
          <rPr>
            <sz val="11"/>
            <color theme="1"/>
            <rFont val="Calibri"/>
            <family val="2"/>
            <scheme val="minor"/>
          </rPr>
          <t>Source: User-editable planning assumption, 2026-10-19; not stated in YAML. Validate with workload sizing.</t>
        </r>
      </text>
    </comment>
    <comment ref="H878" authorId="0" shapeId="0" xr:uid="{00000000-0006-0000-0A00-00003A0A0000}">
      <text>
        <r>
          <rPr>
            <sz val="11"/>
            <color theme="1"/>
            <rFont val="Calibri"/>
            <family val="2"/>
            <scheme val="minor"/>
          </rPr>
          <t>Source: User-editable planning assumption, 2026-10-19; not stated in YAML. Validate with workload sizing.</t>
        </r>
      </text>
    </comment>
    <comment ref="I878" authorId="0" shapeId="0" xr:uid="{00000000-0006-0000-0A00-00003B0A0000}">
      <text>
        <r>
          <rPr>
            <sz val="11"/>
            <color theme="1"/>
            <rFont val="Calibri"/>
            <family val="2"/>
            <scheme val="minor"/>
          </rPr>
          <t>Source: User-editable planning assumption, 2026-10-19; not stated in YAML. Validate with workload sizing.</t>
        </r>
      </text>
    </comment>
    <comment ref="G879" authorId="0" shapeId="0" xr:uid="{00000000-0006-0000-0A00-00003C0A0000}">
      <text>
        <r>
          <rPr>
            <sz val="11"/>
            <color theme="1"/>
            <rFont val="Calibri"/>
            <family val="2"/>
            <scheme val="minor"/>
          </rPr>
          <t>Source: User-editable planning assumption, 2026-10-19; not stated in YAML. Validate with workload sizing.</t>
        </r>
      </text>
    </comment>
    <comment ref="H879" authorId="0" shapeId="0" xr:uid="{00000000-0006-0000-0A00-00003D0A0000}">
      <text>
        <r>
          <rPr>
            <sz val="11"/>
            <color theme="1"/>
            <rFont val="Calibri"/>
            <family val="2"/>
            <scheme val="minor"/>
          </rPr>
          <t>Source: User-editable planning assumption, 2026-10-19; not stated in YAML. Validate with workload sizing.</t>
        </r>
      </text>
    </comment>
    <comment ref="I879" authorId="0" shapeId="0" xr:uid="{00000000-0006-0000-0A00-00003E0A0000}">
      <text>
        <r>
          <rPr>
            <sz val="11"/>
            <color theme="1"/>
            <rFont val="Calibri"/>
            <family val="2"/>
            <scheme val="minor"/>
          </rPr>
          <t>Source: User-editable planning assumption, 2026-10-19; not stated in YAML. Validate with workload sizing.</t>
        </r>
      </text>
    </comment>
    <comment ref="G880" authorId="0" shapeId="0" xr:uid="{00000000-0006-0000-0A00-00003F0A0000}">
      <text>
        <r>
          <rPr>
            <sz val="11"/>
            <color theme="1"/>
            <rFont val="Calibri"/>
            <family val="2"/>
            <scheme val="minor"/>
          </rPr>
          <t>Source: User-editable planning assumption, 2026-10-19; not stated in YAML. Validate with workload sizing.</t>
        </r>
      </text>
    </comment>
    <comment ref="H880" authorId="0" shapeId="0" xr:uid="{00000000-0006-0000-0A00-0000400A0000}">
      <text>
        <r>
          <rPr>
            <sz val="11"/>
            <color theme="1"/>
            <rFont val="Calibri"/>
            <family val="2"/>
            <scheme val="minor"/>
          </rPr>
          <t>Source: User-editable planning assumption, 2026-10-19; not stated in YAML. Validate with workload sizing.</t>
        </r>
      </text>
    </comment>
    <comment ref="I880" authorId="0" shapeId="0" xr:uid="{00000000-0006-0000-0A00-0000410A0000}">
      <text>
        <r>
          <rPr>
            <sz val="11"/>
            <color theme="1"/>
            <rFont val="Calibri"/>
            <family val="2"/>
            <scheme val="minor"/>
          </rPr>
          <t>Source: User-editable planning assumption, 2026-10-19; not stated in YAML. Validate with workload sizing.</t>
        </r>
      </text>
    </comment>
    <comment ref="G881" authorId="0" shapeId="0" xr:uid="{00000000-0006-0000-0A00-0000420A0000}">
      <text>
        <r>
          <rPr>
            <sz val="11"/>
            <color theme="1"/>
            <rFont val="Calibri"/>
            <family val="2"/>
            <scheme val="minor"/>
          </rPr>
          <t>Source: User-editable planning assumption, 2026-10-19; not stated in YAML. Validate with workload sizing.</t>
        </r>
      </text>
    </comment>
    <comment ref="H881" authorId="0" shapeId="0" xr:uid="{00000000-0006-0000-0A00-0000430A0000}">
      <text>
        <r>
          <rPr>
            <sz val="11"/>
            <color theme="1"/>
            <rFont val="Calibri"/>
            <family val="2"/>
            <scheme val="minor"/>
          </rPr>
          <t>Source: User-editable planning assumption, 2026-10-19; not stated in YAML. Validate with workload sizing.</t>
        </r>
      </text>
    </comment>
    <comment ref="I881" authorId="0" shapeId="0" xr:uid="{00000000-0006-0000-0A00-0000440A0000}">
      <text>
        <r>
          <rPr>
            <sz val="11"/>
            <color theme="1"/>
            <rFont val="Calibri"/>
            <family val="2"/>
            <scheme val="minor"/>
          </rPr>
          <t>Source: User-editable planning assumption, 2026-10-19; not stated in YAML. Validate with workload sizing.</t>
        </r>
      </text>
    </comment>
    <comment ref="G882" authorId="0" shapeId="0" xr:uid="{00000000-0006-0000-0A00-0000450A0000}">
      <text>
        <r>
          <rPr>
            <sz val="11"/>
            <color theme="1"/>
            <rFont val="Calibri"/>
            <family val="2"/>
            <scheme val="minor"/>
          </rPr>
          <t>Source: User-editable planning assumption, 2026-10-19; not stated in YAML. Validate with workload sizing.</t>
        </r>
      </text>
    </comment>
    <comment ref="H882" authorId="0" shapeId="0" xr:uid="{00000000-0006-0000-0A00-0000460A0000}">
      <text>
        <r>
          <rPr>
            <sz val="11"/>
            <color theme="1"/>
            <rFont val="Calibri"/>
            <family val="2"/>
            <scheme val="minor"/>
          </rPr>
          <t>Source: User-editable planning assumption, 2026-10-19; not stated in YAML. Validate with workload sizing.</t>
        </r>
      </text>
    </comment>
    <comment ref="I882" authorId="0" shapeId="0" xr:uid="{00000000-0006-0000-0A00-0000470A0000}">
      <text>
        <r>
          <rPr>
            <sz val="11"/>
            <color theme="1"/>
            <rFont val="Calibri"/>
            <family val="2"/>
            <scheme val="minor"/>
          </rPr>
          <t>Source: User-editable planning assumption, 2026-10-19; not stated in YAML. Validate with workload sizing.</t>
        </r>
      </text>
    </comment>
    <comment ref="G883" authorId="0" shapeId="0" xr:uid="{00000000-0006-0000-0A00-0000480A0000}">
      <text>
        <r>
          <rPr>
            <sz val="11"/>
            <color theme="1"/>
            <rFont val="Calibri"/>
            <family val="2"/>
            <scheme val="minor"/>
          </rPr>
          <t>Source: User-editable planning assumption, 2026-10-19; not stated in YAML. Validate with workload sizing.</t>
        </r>
      </text>
    </comment>
    <comment ref="H883" authorId="0" shapeId="0" xr:uid="{00000000-0006-0000-0A00-0000490A0000}">
      <text>
        <r>
          <rPr>
            <sz val="11"/>
            <color theme="1"/>
            <rFont val="Calibri"/>
            <family val="2"/>
            <scheme val="minor"/>
          </rPr>
          <t>Source: User-editable planning assumption, 2026-10-19; not stated in YAML. Validate with workload sizing.</t>
        </r>
      </text>
    </comment>
    <comment ref="I883" authorId="0" shapeId="0" xr:uid="{00000000-0006-0000-0A00-00004A0A0000}">
      <text>
        <r>
          <rPr>
            <sz val="11"/>
            <color theme="1"/>
            <rFont val="Calibri"/>
            <family val="2"/>
            <scheme val="minor"/>
          </rPr>
          <t>Source: User-editable planning assumption, 2026-10-19; not stated in YAML. Validate with workload sizing.</t>
        </r>
      </text>
    </comment>
    <comment ref="G884" authorId="0" shapeId="0" xr:uid="{00000000-0006-0000-0A00-00004B0A0000}">
      <text>
        <r>
          <rPr>
            <sz val="11"/>
            <color theme="1"/>
            <rFont val="Calibri"/>
            <family val="2"/>
            <scheme val="minor"/>
          </rPr>
          <t>Source: User-editable planning assumption, 2026-10-19; not stated in YAML. Validate with workload sizing.</t>
        </r>
      </text>
    </comment>
    <comment ref="H884" authorId="0" shapeId="0" xr:uid="{00000000-0006-0000-0A00-00004C0A0000}">
      <text>
        <r>
          <rPr>
            <sz val="11"/>
            <color theme="1"/>
            <rFont val="Calibri"/>
            <family val="2"/>
            <scheme val="minor"/>
          </rPr>
          <t>Source: User-editable planning assumption, 2026-10-19; not stated in YAML. Validate with workload sizing.</t>
        </r>
      </text>
    </comment>
    <comment ref="I884" authorId="0" shapeId="0" xr:uid="{00000000-0006-0000-0A00-00004D0A0000}">
      <text>
        <r>
          <rPr>
            <sz val="11"/>
            <color theme="1"/>
            <rFont val="Calibri"/>
            <family val="2"/>
            <scheme val="minor"/>
          </rPr>
          <t>Source: User-editable planning assumption, 2026-10-19; not stated in YAML. Validate with workload sizing.</t>
        </r>
      </text>
    </comment>
    <comment ref="G885" authorId="0" shapeId="0" xr:uid="{00000000-0006-0000-0A00-00004E0A0000}">
      <text>
        <r>
          <rPr>
            <sz val="11"/>
            <color theme="1"/>
            <rFont val="Calibri"/>
            <family val="2"/>
            <scheme val="minor"/>
          </rPr>
          <t>Source: User-editable planning assumption, 2026-10-19; not stated in YAML. Validate with workload sizing.</t>
        </r>
      </text>
    </comment>
    <comment ref="H885" authorId="0" shapeId="0" xr:uid="{00000000-0006-0000-0A00-00004F0A0000}">
      <text>
        <r>
          <rPr>
            <sz val="11"/>
            <color theme="1"/>
            <rFont val="Calibri"/>
            <family val="2"/>
            <scheme val="minor"/>
          </rPr>
          <t>Source: User-editable planning assumption, 2026-10-19; not stated in YAML. Validate with workload sizing.</t>
        </r>
      </text>
    </comment>
    <comment ref="I885" authorId="0" shapeId="0" xr:uid="{00000000-0006-0000-0A00-0000500A0000}">
      <text>
        <r>
          <rPr>
            <sz val="11"/>
            <color theme="1"/>
            <rFont val="Calibri"/>
            <family val="2"/>
            <scheme val="minor"/>
          </rPr>
          <t>Source: User-editable planning assumption, 2026-10-19; not stated in YAML. Validate with workload sizing.</t>
        </r>
      </text>
    </comment>
    <comment ref="G886" authorId="0" shapeId="0" xr:uid="{00000000-0006-0000-0A00-0000510A0000}">
      <text>
        <r>
          <rPr>
            <sz val="11"/>
            <color theme="1"/>
            <rFont val="Calibri"/>
            <family val="2"/>
            <scheme val="minor"/>
          </rPr>
          <t>Source: User-editable planning assumption, 2026-10-19; not stated in YAML. Validate with workload sizing.</t>
        </r>
      </text>
    </comment>
    <comment ref="H886" authorId="0" shapeId="0" xr:uid="{00000000-0006-0000-0A00-0000520A0000}">
      <text>
        <r>
          <rPr>
            <sz val="11"/>
            <color theme="1"/>
            <rFont val="Calibri"/>
            <family val="2"/>
            <scheme val="minor"/>
          </rPr>
          <t>Source: User-editable planning assumption, 2026-10-19; not stated in YAML. Validate with workload sizing.</t>
        </r>
      </text>
    </comment>
    <comment ref="I886" authorId="0" shapeId="0" xr:uid="{00000000-0006-0000-0A00-0000530A0000}">
      <text>
        <r>
          <rPr>
            <sz val="11"/>
            <color theme="1"/>
            <rFont val="Calibri"/>
            <family val="2"/>
            <scheme val="minor"/>
          </rPr>
          <t>Source: User-editable planning assumption, 2026-10-19; not stated in YAML. Validate with workload sizing.</t>
        </r>
      </text>
    </comment>
    <comment ref="G887" authorId="0" shapeId="0" xr:uid="{00000000-0006-0000-0A00-0000540A0000}">
      <text>
        <r>
          <rPr>
            <sz val="11"/>
            <color theme="1"/>
            <rFont val="Calibri"/>
            <family val="2"/>
            <scheme val="minor"/>
          </rPr>
          <t>Source: User-editable planning assumption, 2026-10-19; not stated in YAML. Validate with workload sizing.</t>
        </r>
      </text>
    </comment>
    <comment ref="H887" authorId="0" shapeId="0" xr:uid="{00000000-0006-0000-0A00-0000550A0000}">
      <text>
        <r>
          <rPr>
            <sz val="11"/>
            <color theme="1"/>
            <rFont val="Calibri"/>
            <family val="2"/>
            <scheme val="minor"/>
          </rPr>
          <t>Source: User-editable planning assumption, 2026-10-19; not stated in YAML. Validate with workload sizing.</t>
        </r>
      </text>
    </comment>
    <comment ref="I887" authorId="0" shapeId="0" xr:uid="{00000000-0006-0000-0A00-0000560A0000}">
      <text>
        <r>
          <rPr>
            <sz val="11"/>
            <color theme="1"/>
            <rFont val="Calibri"/>
            <family val="2"/>
            <scheme val="minor"/>
          </rPr>
          <t>Source: User-editable planning assumption, 2026-10-19; not stated in YAML. Validate with workload sizing.</t>
        </r>
      </text>
    </comment>
    <comment ref="G888" authorId="0" shapeId="0" xr:uid="{00000000-0006-0000-0A00-0000570A0000}">
      <text>
        <r>
          <rPr>
            <sz val="11"/>
            <color theme="1"/>
            <rFont val="Calibri"/>
            <family val="2"/>
            <scheme val="minor"/>
          </rPr>
          <t>Source: User-editable planning assumption, 2026-10-19; not stated in YAML. Validate with workload sizing.</t>
        </r>
      </text>
    </comment>
    <comment ref="H888" authorId="0" shapeId="0" xr:uid="{00000000-0006-0000-0A00-0000580A0000}">
      <text>
        <r>
          <rPr>
            <sz val="11"/>
            <color theme="1"/>
            <rFont val="Calibri"/>
            <family val="2"/>
            <scheme val="minor"/>
          </rPr>
          <t>Source: User-editable planning assumption, 2026-10-19; not stated in YAML. Validate with workload sizing.</t>
        </r>
      </text>
    </comment>
    <comment ref="I888" authorId="0" shapeId="0" xr:uid="{00000000-0006-0000-0A00-0000590A0000}">
      <text>
        <r>
          <rPr>
            <sz val="11"/>
            <color theme="1"/>
            <rFont val="Calibri"/>
            <family val="2"/>
            <scheme val="minor"/>
          </rPr>
          <t>Source: User-editable planning assumption, 2026-10-19; not stated in YAML. Validate with workload sizing.</t>
        </r>
      </text>
    </comment>
    <comment ref="G889" authorId="0" shapeId="0" xr:uid="{00000000-0006-0000-0A00-00005A0A0000}">
      <text>
        <r>
          <rPr>
            <sz val="11"/>
            <color theme="1"/>
            <rFont val="Calibri"/>
            <family val="2"/>
            <scheme val="minor"/>
          </rPr>
          <t>Source: User-editable planning assumption, 2026-10-19; not stated in YAML. Validate with workload sizing.</t>
        </r>
      </text>
    </comment>
    <comment ref="H889" authorId="0" shapeId="0" xr:uid="{00000000-0006-0000-0A00-00005B0A0000}">
      <text>
        <r>
          <rPr>
            <sz val="11"/>
            <color theme="1"/>
            <rFont val="Calibri"/>
            <family val="2"/>
            <scheme val="minor"/>
          </rPr>
          <t>Source: User-editable planning assumption, 2026-10-19; not stated in YAML. Validate with workload sizing.</t>
        </r>
      </text>
    </comment>
    <comment ref="I889" authorId="0" shapeId="0" xr:uid="{00000000-0006-0000-0A00-00005C0A0000}">
      <text>
        <r>
          <rPr>
            <sz val="11"/>
            <color theme="1"/>
            <rFont val="Calibri"/>
            <family val="2"/>
            <scheme val="minor"/>
          </rPr>
          <t>Source: User-editable planning assumption, 2026-10-19; not stated in YAML. Validate with workload sizing.</t>
        </r>
      </text>
    </comment>
    <comment ref="G890" authorId="0" shapeId="0" xr:uid="{00000000-0006-0000-0A00-00005D0A0000}">
      <text>
        <r>
          <rPr>
            <sz val="11"/>
            <color theme="1"/>
            <rFont val="Calibri"/>
            <family val="2"/>
            <scheme val="minor"/>
          </rPr>
          <t>Source: User-editable planning assumption, 2026-10-19; not stated in YAML. Validate with workload sizing.</t>
        </r>
      </text>
    </comment>
    <comment ref="H890" authorId="0" shapeId="0" xr:uid="{00000000-0006-0000-0A00-00005E0A0000}">
      <text>
        <r>
          <rPr>
            <sz val="11"/>
            <color theme="1"/>
            <rFont val="Calibri"/>
            <family val="2"/>
            <scheme val="minor"/>
          </rPr>
          <t>Source: User-editable planning assumption, 2026-10-19; not stated in YAML. Validate with workload sizing.</t>
        </r>
      </text>
    </comment>
    <comment ref="I890" authorId="0" shapeId="0" xr:uid="{00000000-0006-0000-0A00-00005F0A0000}">
      <text>
        <r>
          <rPr>
            <sz val="11"/>
            <color theme="1"/>
            <rFont val="Calibri"/>
            <family val="2"/>
            <scheme val="minor"/>
          </rPr>
          <t>Source: User-editable planning assumption, 2026-10-19; not stated in YAML. Validate with workload sizing.</t>
        </r>
      </text>
    </comment>
    <comment ref="G891" authorId="0" shapeId="0" xr:uid="{00000000-0006-0000-0A00-0000600A0000}">
      <text>
        <r>
          <rPr>
            <sz val="11"/>
            <color theme="1"/>
            <rFont val="Calibri"/>
            <family val="2"/>
            <scheme val="minor"/>
          </rPr>
          <t>Source: User-editable planning assumption, 2026-10-19; not stated in YAML. Validate with workload sizing.</t>
        </r>
      </text>
    </comment>
    <comment ref="H891" authorId="0" shapeId="0" xr:uid="{00000000-0006-0000-0A00-0000610A0000}">
      <text>
        <r>
          <rPr>
            <sz val="11"/>
            <color theme="1"/>
            <rFont val="Calibri"/>
            <family val="2"/>
            <scheme val="minor"/>
          </rPr>
          <t>Source: User-editable planning assumption, 2026-10-19; not stated in YAML. Validate with workload sizing.</t>
        </r>
      </text>
    </comment>
    <comment ref="I891" authorId="0" shapeId="0" xr:uid="{00000000-0006-0000-0A00-0000620A0000}">
      <text>
        <r>
          <rPr>
            <sz val="11"/>
            <color theme="1"/>
            <rFont val="Calibri"/>
            <family val="2"/>
            <scheme val="minor"/>
          </rPr>
          <t>Source: User-editable planning assumption, 2026-10-19; not stated in YAML. Validate with workload sizing.</t>
        </r>
      </text>
    </comment>
    <comment ref="G892" authorId="0" shapeId="0" xr:uid="{00000000-0006-0000-0A00-0000630A0000}">
      <text>
        <r>
          <rPr>
            <sz val="11"/>
            <color theme="1"/>
            <rFont val="Calibri"/>
            <family val="2"/>
            <scheme val="minor"/>
          </rPr>
          <t>Source: User-editable planning assumption, 2026-10-19; not stated in YAML. Validate with workload sizing.</t>
        </r>
      </text>
    </comment>
    <comment ref="H892" authorId="0" shapeId="0" xr:uid="{00000000-0006-0000-0A00-0000640A0000}">
      <text>
        <r>
          <rPr>
            <sz val="11"/>
            <color theme="1"/>
            <rFont val="Calibri"/>
            <family val="2"/>
            <scheme val="minor"/>
          </rPr>
          <t>Source: User-editable planning assumption, 2026-10-19; not stated in YAML. Validate with workload sizing.</t>
        </r>
      </text>
    </comment>
    <comment ref="I892" authorId="0" shapeId="0" xr:uid="{00000000-0006-0000-0A00-0000650A0000}">
      <text>
        <r>
          <rPr>
            <sz val="11"/>
            <color theme="1"/>
            <rFont val="Calibri"/>
            <family val="2"/>
            <scheme val="minor"/>
          </rPr>
          <t>Source: User-editable planning assumption, 2026-10-19; not stated in YAML. Validate with workload sizing.</t>
        </r>
      </text>
    </comment>
    <comment ref="G893" authorId="0" shapeId="0" xr:uid="{00000000-0006-0000-0A00-0000660A0000}">
      <text>
        <r>
          <rPr>
            <sz val="11"/>
            <color theme="1"/>
            <rFont val="Calibri"/>
            <family val="2"/>
            <scheme val="minor"/>
          </rPr>
          <t>Source: User-editable planning assumption, 2026-10-19; not stated in YAML. Validate with workload sizing.</t>
        </r>
      </text>
    </comment>
    <comment ref="H893" authorId="0" shapeId="0" xr:uid="{00000000-0006-0000-0A00-0000670A0000}">
      <text>
        <r>
          <rPr>
            <sz val="11"/>
            <color theme="1"/>
            <rFont val="Calibri"/>
            <family val="2"/>
            <scheme val="minor"/>
          </rPr>
          <t>Source: User-editable planning assumption, 2026-10-19; not stated in YAML. Validate with workload sizing.</t>
        </r>
      </text>
    </comment>
    <comment ref="I893" authorId="0" shapeId="0" xr:uid="{00000000-0006-0000-0A00-0000680A0000}">
      <text>
        <r>
          <rPr>
            <sz val="11"/>
            <color theme="1"/>
            <rFont val="Calibri"/>
            <family val="2"/>
            <scheme val="minor"/>
          </rPr>
          <t>Source: User-editable planning assumption, 2026-10-19; not stated in YAML. Validate with workload sizing.</t>
        </r>
      </text>
    </comment>
    <comment ref="G894" authorId="0" shapeId="0" xr:uid="{00000000-0006-0000-0A00-0000690A0000}">
      <text>
        <r>
          <rPr>
            <sz val="11"/>
            <color theme="1"/>
            <rFont val="Calibri"/>
            <family val="2"/>
            <scheme val="minor"/>
          </rPr>
          <t>Source: User-editable planning assumption, 2026-10-19; not stated in YAML. Validate with workload sizing.</t>
        </r>
      </text>
    </comment>
    <comment ref="H894" authorId="0" shapeId="0" xr:uid="{00000000-0006-0000-0A00-00006A0A0000}">
      <text>
        <r>
          <rPr>
            <sz val="11"/>
            <color theme="1"/>
            <rFont val="Calibri"/>
            <family val="2"/>
            <scheme val="minor"/>
          </rPr>
          <t>Source: User-editable planning assumption, 2026-10-19; not stated in YAML. Validate with workload sizing.</t>
        </r>
      </text>
    </comment>
    <comment ref="I894" authorId="0" shapeId="0" xr:uid="{00000000-0006-0000-0A00-00006B0A0000}">
      <text>
        <r>
          <rPr>
            <sz val="11"/>
            <color theme="1"/>
            <rFont val="Calibri"/>
            <family val="2"/>
            <scheme val="minor"/>
          </rPr>
          <t>Source: User-editable planning assumption, 2026-10-19; not stated in YAML. Validate with workload sizing.</t>
        </r>
      </text>
    </comment>
    <comment ref="G895" authorId="0" shapeId="0" xr:uid="{00000000-0006-0000-0A00-00006C0A0000}">
      <text>
        <r>
          <rPr>
            <sz val="11"/>
            <color theme="1"/>
            <rFont val="Calibri"/>
            <family val="2"/>
            <scheme val="minor"/>
          </rPr>
          <t>Source: User-editable planning assumption, 2026-10-19; not stated in YAML. Validate with workload sizing.</t>
        </r>
      </text>
    </comment>
    <comment ref="H895" authorId="0" shapeId="0" xr:uid="{00000000-0006-0000-0A00-00006D0A0000}">
      <text>
        <r>
          <rPr>
            <sz val="11"/>
            <color theme="1"/>
            <rFont val="Calibri"/>
            <family val="2"/>
            <scheme val="minor"/>
          </rPr>
          <t>Source: User-editable planning assumption, 2026-10-19; not stated in YAML. Validate with workload sizing.</t>
        </r>
      </text>
    </comment>
    <comment ref="I895" authorId="0" shapeId="0" xr:uid="{00000000-0006-0000-0A00-00006E0A0000}">
      <text>
        <r>
          <rPr>
            <sz val="11"/>
            <color theme="1"/>
            <rFont val="Calibri"/>
            <family val="2"/>
            <scheme val="minor"/>
          </rPr>
          <t>Source: User-editable planning assumption, 2026-10-19; not stated in YAML. Validate with workload sizing.</t>
        </r>
      </text>
    </comment>
    <comment ref="G896" authorId="0" shapeId="0" xr:uid="{00000000-0006-0000-0A00-00006F0A0000}">
      <text>
        <r>
          <rPr>
            <sz val="11"/>
            <color theme="1"/>
            <rFont val="Calibri"/>
            <family val="2"/>
            <scheme val="minor"/>
          </rPr>
          <t>Source: User-editable planning assumption, 2026-10-19; not stated in YAML. Validate with workload sizing.</t>
        </r>
      </text>
    </comment>
    <comment ref="H896" authorId="0" shapeId="0" xr:uid="{00000000-0006-0000-0A00-0000700A0000}">
      <text>
        <r>
          <rPr>
            <sz val="11"/>
            <color theme="1"/>
            <rFont val="Calibri"/>
            <family val="2"/>
            <scheme val="minor"/>
          </rPr>
          <t>Source: User-editable planning assumption, 2026-10-19; not stated in YAML. Validate with workload sizing.</t>
        </r>
      </text>
    </comment>
    <comment ref="I896" authorId="0" shapeId="0" xr:uid="{00000000-0006-0000-0A00-0000710A0000}">
      <text>
        <r>
          <rPr>
            <sz val="11"/>
            <color theme="1"/>
            <rFont val="Calibri"/>
            <family val="2"/>
            <scheme val="minor"/>
          </rPr>
          <t>Source: User-editable planning assumption, 2026-10-19; not stated in YAML. Validate with workload sizing.</t>
        </r>
      </text>
    </comment>
    <comment ref="G897" authorId="0" shapeId="0" xr:uid="{00000000-0006-0000-0A00-0000720A0000}">
      <text>
        <r>
          <rPr>
            <sz val="11"/>
            <color theme="1"/>
            <rFont val="Calibri"/>
            <family val="2"/>
            <scheme val="minor"/>
          </rPr>
          <t>Source: User-editable planning assumption, 2026-10-19; not stated in YAML. Validate with workload sizing.</t>
        </r>
      </text>
    </comment>
    <comment ref="H897" authorId="0" shapeId="0" xr:uid="{00000000-0006-0000-0A00-0000730A0000}">
      <text>
        <r>
          <rPr>
            <sz val="11"/>
            <color theme="1"/>
            <rFont val="Calibri"/>
            <family val="2"/>
            <scheme val="minor"/>
          </rPr>
          <t>Source: User-editable planning assumption, 2026-10-19; not stated in YAML. Validate with workload sizing.</t>
        </r>
      </text>
    </comment>
    <comment ref="I897" authorId="0" shapeId="0" xr:uid="{00000000-0006-0000-0A00-0000740A0000}">
      <text>
        <r>
          <rPr>
            <sz val="11"/>
            <color theme="1"/>
            <rFont val="Calibri"/>
            <family val="2"/>
            <scheme val="minor"/>
          </rPr>
          <t>Source: User-editable planning assumption, 2026-10-19; not stated in YAML. Validate with workload sizing.</t>
        </r>
      </text>
    </comment>
    <comment ref="G898" authorId="0" shapeId="0" xr:uid="{00000000-0006-0000-0A00-0000750A0000}">
      <text>
        <r>
          <rPr>
            <sz val="11"/>
            <color theme="1"/>
            <rFont val="Calibri"/>
            <family val="2"/>
            <scheme val="minor"/>
          </rPr>
          <t>Source: User-editable planning assumption, 2026-10-19; not stated in YAML. Validate with workload sizing.</t>
        </r>
      </text>
    </comment>
    <comment ref="H898" authorId="0" shapeId="0" xr:uid="{00000000-0006-0000-0A00-0000760A0000}">
      <text>
        <r>
          <rPr>
            <sz val="11"/>
            <color theme="1"/>
            <rFont val="Calibri"/>
            <family val="2"/>
            <scheme val="minor"/>
          </rPr>
          <t>Source: User-editable planning assumption, 2026-10-19; not stated in YAML. Validate with workload sizing.</t>
        </r>
      </text>
    </comment>
    <comment ref="I898" authorId="0" shapeId="0" xr:uid="{00000000-0006-0000-0A00-0000770A0000}">
      <text>
        <r>
          <rPr>
            <sz val="11"/>
            <color theme="1"/>
            <rFont val="Calibri"/>
            <family val="2"/>
            <scheme val="minor"/>
          </rPr>
          <t>Source: User-editable planning assumption, 2026-10-19; not stated in YAML. Validate with workload sizing.</t>
        </r>
      </text>
    </comment>
    <comment ref="G899" authorId="0" shapeId="0" xr:uid="{00000000-0006-0000-0A00-0000780A0000}">
      <text>
        <r>
          <rPr>
            <sz val="11"/>
            <color theme="1"/>
            <rFont val="Calibri"/>
            <family val="2"/>
            <scheme val="minor"/>
          </rPr>
          <t>Source: User-editable planning assumption, 2026-10-19; not stated in YAML. Validate with workload sizing.</t>
        </r>
      </text>
    </comment>
    <comment ref="H899" authorId="0" shapeId="0" xr:uid="{00000000-0006-0000-0A00-0000790A0000}">
      <text>
        <r>
          <rPr>
            <sz val="11"/>
            <color theme="1"/>
            <rFont val="Calibri"/>
            <family val="2"/>
            <scheme val="minor"/>
          </rPr>
          <t>Source: User-editable planning assumption, 2026-10-19; not stated in YAML. Validate with workload sizing.</t>
        </r>
      </text>
    </comment>
    <comment ref="I899" authorId="0" shapeId="0" xr:uid="{00000000-0006-0000-0A00-00007A0A0000}">
      <text>
        <r>
          <rPr>
            <sz val="11"/>
            <color theme="1"/>
            <rFont val="Calibri"/>
            <family val="2"/>
            <scheme val="minor"/>
          </rPr>
          <t>Source: User-editable planning assumption, 2026-10-19; not stated in YAML. Validate with workload sizing.</t>
        </r>
      </text>
    </comment>
    <comment ref="G900" authorId="0" shapeId="0" xr:uid="{00000000-0006-0000-0A00-00007B0A0000}">
      <text>
        <r>
          <rPr>
            <sz val="11"/>
            <color theme="1"/>
            <rFont val="Calibri"/>
            <family val="2"/>
            <scheme val="minor"/>
          </rPr>
          <t>Source: User-editable planning assumption, 2026-10-19; not stated in YAML. Validate with workload sizing.</t>
        </r>
      </text>
    </comment>
    <comment ref="H900" authorId="0" shapeId="0" xr:uid="{00000000-0006-0000-0A00-00007C0A0000}">
      <text>
        <r>
          <rPr>
            <sz val="11"/>
            <color theme="1"/>
            <rFont val="Calibri"/>
            <family val="2"/>
            <scheme val="minor"/>
          </rPr>
          <t>Source: User-editable planning assumption, 2026-10-19; not stated in YAML. Validate with workload sizing.</t>
        </r>
      </text>
    </comment>
    <comment ref="I900" authorId="0" shapeId="0" xr:uid="{00000000-0006-0000-0A00-00007D0A0000}">
      <text>
        <r>
          <rPr>
            <sz val="11"/>
            <color theme="1"/>
            <rFont val="Calibri"/>
            <family val="2"/>
            <scheme val="minor"/>
          </rPr>
          <t>Source: User-editable planning assumption, 2026-10-19; not stated in YAML. Validate with workload sizing.</t>
        </r>
      </text>
    </comment>
    <comment ref="G901" authorId="0" shapeId="0" xr:uid="{00000000-0006-0000-0A00-00007E0A0000}">
      <text>
        <r>
          <rPr>
            <sz val="11"/>
            <color theme="1"/>
            <rFont val="Calibri"/>
            <family val="2"/>
            <scheme val="minor"/>
          </rPr>
          <t>Source: User-editable planning assumption, 2026-10-19; not stated in YAML. Validate with workload sizing.</t>
        </r>
      </text>
    </comment>
    <comment ref="H901" authorId="0" shapeId="0" xr:uid="{00000000-0006-0000-0A00-00007F0A0000}">
      <text>
        <r>
          <rPr>
            <sz val="11"/>
            <color theme="1"/>
            <rFont val="Calibri"/>
            <family val="2"/>
            <scheme val="minor"/>
          </rPr>
          <t>Source: User-editable planning assumption, 2026-10-19; not stated in YAML. Validate with workload sizing.</t>
        </r>
      </text>
    </comment>
    <comment ref="I901" authorId="0" shapeId="0" xr:uid="{00000000-0006-0000-0A00-0000800A0000}">
      <text>
        <r>
          <rPr>
            <sz val="11"/>
            <color theme="1"/>
            <rFont val="Calibri"/>
            <family val="2"/>
            <scheme val="minor"/>
          </rPr>
          <t>Source: User-editable planning assumption, 2026-10-19; not stated in YAML. Validate with workload sizing.</t>
        </r>
      </text>
    </comment>
    <comment ref="G902" authorId="0" shapeId="0" xr:uid="{00000000-0006-0000-0A00-0000810A0000}">
      <text>
        <r>
          <rPr>
            <sz val="11"/>
            <color theme="1"/>
            <rFont val="Calibri"/>
            <family val="2"/>
            <scheme val="minor"/>
          </rPr>
          <t>Source: User-editable planning assumption, 2026-10-19; not stated in YAML. Validate with workload sizing.</t>
        </r>
      </text>
    </comment>
    <comment ref="H902" authorId="0" shapeId="0" xr:uid="{00000000-0006-0000-0A00-0000820A0000}">
      <text>
        <r>
          <rPr>
            <sz val="11"/>
            <color theme="1"/>
            <rFont val="Calibri"/>
            <family val="2"/>
            <scheme val="minor"/>
          </rPr>
          <t>Source: User-editable planning assumption, 2026-10-19; not stated in YAML. Validate with workload sizing.</t>
        </r>
      </text>
    </comment>
    <comment ref="I902" authorId="0" shapeId="0" xr:uid="{00000000-0006-0000-0A00-0000830A0000}">
      <text>
        <r>
          <rPr>
            <sz val="11"/>
            <color theme="1"/>
            <rFont val="Calibri"/>
            <family val="2"/>
            <scheme val="minor"/>
          </rPr>
          <t>Source: User-editable planning assumption, 2026-10-19; not stated in YAML. Validate with workload sizing.</t>
        </r>
      </text>
    </comment>
    <comment ref="G903" authorId="0" shapeId="0" xr:uid="{00000000-0006-0000-0A00-0000840A0000}">
      <text>
        <r>
          <rPr>
            <sz val="11"/>
            <color theme="1"/>
            <rFont val="Calibri"/>
            <family val="2"/>
            <scheme val="minor"/>
          </rPr>
          <t>Source: User-editable planning assumption, 2026-10-19; not stated in YAML. Validate with workload sizing.</t>
        </r>
      </text>
    </comment>
    <comment ref="H903" authorId="0" shapeId="0" xr:uid="{00000000-0006-0000-0A00-0000850A0000}">
      <text>
        <r>
          <rPr>
            <sz val="11"/>
            <color theme="1"/>
            <rFont val="Calibri"/>
            <family val="2"/>
            <scheme val="minor"/>
          </rPr>
          <t>Source: User-editable planning assumption, 2026-10-19; not stated in YAML. Validate with workload sizing.</t>
        </r>
      </text>
    </comment>
    <comment ref="I903" authorId="0" shapeId="0" xr:uid="{00000000-0006-0000-0A00-0000860A0000}">
      <text>
        <r>
          <rPr>
            <sz val="11"/>
            <color theme="1"/>
            <rFont val="Calibri"/>
            <family val="2"/>
            <scheme val="minor"/>
          </rPr>
          <t>Source: User-editable planning assumption, 2026-10-19; not stated in YAML. Validate with workload sizing.</t>
        </r>
      </text>
    </comment>
    <comment ref="G904" authorId="0" shapeId="0" xr:uid="{00000000-0006-0000-0A00-0000870A0000}">
      <text>
        <r>
          <rPr>
            <sz val="11"/>
            <color theme="1"/>
            <rFont val="Calibri"/>
            <family val="2"/>
            <scheme val="minor"/>
          </rPr>
          <t>Source: User-editable planning assumption, 2026-10-19; not stated in YAML. Validate with workload sizing.</t>
        </r>
      </text>
    </comment>
    <comment ref="H904" authorId="0" shapeId="0" xr:uid="{00000000-0006-0000-0A00-0000880A0000}">
      <text>
        <r>
          <rPr>
            <sz val="11"/>
            <color theme="1"/>
            <rFont val="Calibri"/>
            <family val="2"/>
            <scheme val="minor"/>
          </rPr>
          <t>Source: User-editable planning assumption, 2026-10-19; not stated in YAML. Validate with workload sizing.</t>
        </r>
      </text>
    </comment>
    <comment ref="I904" authorId="0" shapeId="0" xr:uid="{00000000-0006-0000-0A00-0000890A0000}">
      <text>
        <r>
          <rPr>
            <sz val="11"/>
            <color theme="1"/>
            <rFont val="Calibri"/>
            <family val="2"/>
            <scheme val="minor"/>
          </rPr>
          <t>Source: User-editable planning assumption, 2026-10-19; not stated in YAML. Validate with workload sizing.</t>
        </r>
      </text>
    </comment>
    <comment ref="G905" authorId="0" shapeId="0" xr:uid="{00000000-0006-0000-0A00-00008A0A0000}">
      <text>
        <r>
          <rPr>
            <sz val="11"/>
            <color theme="1"/>
            <rFont val="Calibri"/>
            <family val="2"/>
            <scheme val="minor"/>
          </rPr>
          <t>Source: User-editable planning assumption, 2026-10-19; not stated in YAML. Validate with workload sizing.</t>
        </r>
      </text>
    </comment>
    <comment ref="H905" authorId="0" shapeId="0" xr:uid="{00000000-0006-0000-0A00-00008B0A0000}">
      <text>
        <r>
          <rPr>
            <sz val="11"/>
            <color theme="1"/>
            <rFont val="Calibri"/>
            <family val="2"/>
            <scheme val="minor"/>
          </rPr>
          <t>Source: User-editable planning assumption, 2026-10-19; not stated in YAML. Validate with workload sizing.</t>
        </r>
      </text>
    </comment>
    <comment ref="I905" authorId="0" shapeId="0" xr:uid="{00000000-0006-0000-0A00-00008C0A0000}">
      <text>
        <r>
          <rPr>
            <sz val="11"/>
            <color theme="1"/>
            <rFont val="Calibri"/>
            <family val="2"/>
            <scheme val="minor"/>
          </rPr>
          <t>Source: User-editable planning assumption, 2026-10-19; not stated in YAML. Validate with workload sizing.</t>
        </r>
      </text>
    </comment>
    <comment ref="G906" authorId="0" shapeId="0" xr:uid="{00000000-0006-0000-0A00-00008D0A0000}">
      <text>
        <r>
          <rPr>
            <sz val="11"/>
            <color theme="1"/>
            <rFont val="Calibri"/>
            <family val="2"/>
            <scheme val="minor"/>
          </rPr>
          <t>Source: User-editable planning assumption, 2026-10-19; not stated in YAML. Validate with workload sizing.</t>
        </r>
      </text>
    </comment>
    <comment ref="H906" authorId="0" shapeId="0" xr:uid="{00000000-0006-0000-0A00-00008E0A0000}">
      <text>
        <r>
          <rPr>
            <sz val="11"/>
            <color theme="1"/>
            <rFont val="Calibri"/>
            <family val="2"/>
            <scheme val="minor"/>
          </rPr>
          <t>Source: User-editable planning assumption, 2026-10-19; not stated in YAML. Validate with workload sizing.</t>
        </r>
      </text>
    </comment>
    <comment ref="I906" authorId="0" shapeId="0" xr:uid="{00000000-0006-0000-0A00-00008F0A0000}">
      <text>
        <r>
          <rPr>
            <sz val="11"/>
            <color theme="1"/>
            <rFont val="Calibri"/>
            <family val="2"/>
            <scheme val="minor"/>
          </rPr>
          <t>Source: User-editable planning assumption, 2026-10-19; not stated in YAML. Validate with workload sizing.</t>
        </r>
      </text>
    </comment>
    <comment ref="G907" authorId="0" shapeId="0" xr:uid="{00000000-0006-0000-0A00-0000900A0000}">
      <text>
        <r>
          <rPr>
            <sz val="11"/>
            <color theme="1"/>
            <rFont val="Calibri"/>
            <family val="2"/>
            <scheme val="minor"/>
          </rPr>
          <t>Source: User-editable planning assumption, 2026-10-19; not stated in YAML. Validate with workload sizing.</t>
        </r>
      </text>
    </comment>
    <comment ref="H907" authorId="0" shapeId="0" xr:uid="{00000000-0006-0000-0A00-0000910A0000}">
      <text>
        <r>
          <rPr>
            <sz val="11"/>
            <color theme="1"/>
            <rFont val="Calibri"/>
            <family val="2"/>
            <scheme val="minor"/>
          </rPr>
          <t>Source: User-editable planning assumption, 2026-10-19; not stated in YAML. Validate with workload sizing.</t>
        </r>
      </text>
    </comment>
    <comment ref="I907" authorId="0" shapeId="0" xr:uid="{00000000-0006-0000-0A00-0000920A0000}">
      <text>
        <r>
          <rPr>
            <sz val="11"/>
            <color theme="1"/>
            <rFont val="Calibri"/>
            <family val="2"/>
            <scheme val="minor"/>
          </rPr>
          <t>Source: User-editable planning assumption, 2026-10-19; not stated in YAML. Validate with workload sizing.</t>
        </r>
      </text>
    </comment>
    <comment ref="G908" authorId="0" shapeId="0" xr:uid="{00000000-0006-0000-0A00-0000930A0000}">
      <text>
        <r>
          <rPr>
            <sz val="11"/>
            <color theme="1"/>
            <rFont val="Calibri"/>
            <family val="2"/>
            <scheme val="minor"/>
          </rPr>
          <t>Source: User-editable planning assumption, 2026-10-19; not stated in YAML. Validate with workload sizing.</t>
        </r>
      </text>
    </comment>
    <comment ref="H908" authorId="0" shapeId="0" xr:uid="{00000000-0006-0000-0A00-0000940A0000}">
      <text>
        <r>
          <rPr>
            <sz val="11"/>
            <color theme="1"/>
            <rFont val="Calibri"/>
            <family val="2"/>
            <scheme val="minor"/>
          </rPr>
          <t>Source: User-editable planning assumption, 2026-10-19; not stated in YAML. Validate with workload sizing.</t>
        </r>
      </text>
    </comment>
    <comment ref="I908" authorId="0" shapeId="0" xr:uid="{00000000-0006-0000-0A00-0000950A0000}">
      <text>
        <r>
          <rPr>
            <sz val="11"/>
            <color theme="1"/>
            <rFont val="Calibri"/>
            <family val="2"/>
            <scheme val="minor"/>
          </rPr>
          <t>Source: User-editable planning assumption, 2026-10-19; not stated in YAML. Validate with workload sizing.</t>
        </r>
      </text>
    </comment>
    <comment ref="G909" authorId="0" shapeId="0" xr:uid="{00000000-0006-0000-0A00-0000960A0000}">
      <text>
        <r>
          <rPr>
            <sz val="11"/>
            <color theme="1"/>
            <rFont val="Calibri"/>
            <family val="2"/>
            <scheme val="minor"/>
          </rPr>
          <t>Source: User-editable planning assumption, 2026-10-19; not stated in YAML. Validate with workload sizing.</t>
        </r>
      </text>
    </comment>
    <comment ref="H909" authorId="0" shapeId="0" xr:uid="{00000000-0006-0000-0A00-0000970A0000}">
      <text>
        <r>
          <rPr>
            <sz val="11"/>
            <color theme="1"/>
            <rFont val="Calibri"/>
            <family val="2"/>
            <scheme val="minor"/>
          </rPr>
          <t>Source: User-editable planning assumption, 2026-10-19; not stated in YAML. Validate with workload sizing.</t>
        </r>
      </text>
    </comment>
    <comment ref="I909" authorId="0" shapeId="0" xr:uid="{00000000-0006-0000-0A00-0000980A0000}">
      <text>
        <r>
          <rPr>
            <sz val="11"/>
            <color theme="1"/>
            <rFont val="Calibri"/>
            <family val="2"/>
            <scheme val="minor"/>
          </rPr>
          <t>Source: User-editable planning assumption, 2026-10-19; not stated in YAML. Validate with workload sizing.</t>
        </r>
      </text>
    </comment>
    <comment ref="G910" authorId="0" shapeId="0" xr:uid="{00000000-0006-0000-0A00-0000990A0000}">
      <text>
        <r>
          <rPr>
            <sz val="11"/>
            <color theme="1"/>
            <rFont val="Calibri"/>
            <family val="2"/>
            <scheme val="minor"/>
          </rPr>
          <t>Source: User-editable planning assumption, 2026-10-19; not stated in YAML. Validate with workload sizing.</t>
        </r>
      </text>
    </comment>
    <comment ref="H910" authorId="0" shapeId="0" xr:uid="{00000000-0006-0000-0A00-00009A0A0000}">
      <text>
        <r>
          <rPr>
            <sz val="11"/>
            <color theme="1"/>
            <rFont val="Calibri"/>
            <family val="2"/>
            <scheme val="minor"/>
          </rPr>
          <t>Source: User-editable planning assumption, 2026-10-19; not stated in YAML. Validate with workload sizing.</t>
        </r>
      </text>
    </comment>
    <comment ref="I910" authorId="0" shapeId="0" xr:uid="{00000000-0006-0000-0A00-00009B0A0000}">
      <text>
        <r>
          <rPr>
            <sz val="11"/>
            <color theme="1"/>
            <rFont val="Calibri"/>
            <family val="2"/>
            <scheme val="minor"/>
          </rPr>
          <t>Source: User-editable planning assumption, 2026-10-19; not stated in YAML. Validate with workload sizing.</t>
        </r>
      </text>
    </comment>
    <comment ref="G911" authorId="0" shapeId="0" xr:uid="{00000000-0006-0000-0A00-00009C0A0000}">
      <text>
        <r>
          <rPr>
            <sz val="11"/>
            <color theme="1"/>
            <rFont val="Calibri"/>
            <family val="2"/>
            <scheme val="minor"/>
          </rPr>
          <t>Source: User-editable planning assumption, 2026-10-19; not stated in YAML. Validate with workload sizing.</t>
        </r>
      </text>
    </comment>
    <comment ref="H911" authorId="0" shapeId="0" xr:uid="{00000000-0006-0000-0A00-00009D0A0000}">
      <text>
        <r>
          <rPr>
            <sz val="11"/>
            <color theme="1"/>
            <rFont val="Calibri"/>
            <family val="2"/>
            <scheme val="minor"/>
          </rPr>
          <t>Source: User-editable planning assumption, 2026-10-19; not stated in YAML. Validate with workload sizing.</t>
        </r>
      </text>
    </comment>
    <comment ref="I911" authorId="0" shapeId="0" xr:uid="{00000000-0006-0000-0A00-00009E0A0000}">
      <text>
        <r>
          <rPr>
            <sz val="11"/>
            <color theme="1"/>
            <rFont val="Calibri"/>
            <family val="2"/>
            <scheme val="minor"/>
          </rPr>
          <t>Source: User-editable planning assumption, 2026-10-19; not stated in YAML. Validate with workload sizing.</t>
        </r>
      </text>
    </comment>
    <comment ref="G912" authorId="0" shapeId="0" xr:uid="{00000000-0006-0000-0A00-00009F0A0000}">
      <text>
        <r>
          <rPr>
            <sz val="11"/>
            <color theme="1"/>
            <rFont val="Calibri"/>
            <family val="2"/>
            <scheme val="minor"/>
          </rPr>
          <t>Source: User-editable planning assumption, 2026-10-19; not stated in YAML. Validate with workload sizing.</t>
        </r>
      </text>
    </comment>
    <comment ref="H912" authorId="0" shapeId="0" xr:uid="{00000000-0006-0000-0A00-0000A00A0000}">
      <text>
        <r>
          <rPr>
            <sz val="11"/>
            <color theme="1"/>
            <rFont val="Calibri"/>
            <family val="2"/>
            <scheme val="minor"/>
          </rPr>
          <t>Source: User-editable planning assumption, 2026-10-19; not stated in YAML. Validate with workload sizing.</t>
        </r>
      </text>
    </comment>
    <comment ref="I912" authorId="0" shapeId="0" xr:uid="{00000000-0006-0000-0A00-0000A10A0000}">
      <text>
        <r>
          <rPr>
            <sz val="11"/>
            <color theme="1"/>
            <rFont val="Calibri"/>
            <family val="2"/>
            <scheme val="minor"/>
          </rPr>
          <t>Source: User-editable planning assumption, 2026-10-19; not stated in YAML. Validate with workload sizing.</t>
        </r>
      </text>
    </comment>
    <comment ref="G913" authorId="0" shapeId="0" xr:uid="{00000000-0006-0000-0A00-0000A20A0000}">
      <text>
        <r>
          <rPr>
            <sz val="11"/>
            <color theme="1"/>
            <rFont val="Calibri"/>
            <family val="2"/>
            <scheme val="minor"/>
          </rPr>
          <t>Source: User-editable planning assumption, 2026-10-19; not stated in YAML. Validate with workload sizing.</t>
        </r>
      </text>
    </comment>
    <comment ref="H913" authorId="0" shapeId="0" xr:uid="{00000000-0006-0000-0A00-0000A30A0000}">
      <text>
        <r>
          <rPr>
            <sz val="11"/>
            <color theme="1"/>
            <rFont val="Calibri"/>
            <family val="2"/>
            <scheme val="minor"/>
          </rPr>
          <t>Source: User-editable planning assumption, 2026-10-19; not stated in YAML. Validate with workload sizing.</t>
        </r>
      </text>
    </comment>
    <comment ref="I913" authorId="0" shapeId="0" xr:uid="{00000000-0006-0000-0A00-0000A40A0000}">
      <text>
        <r>
          <rPr>
            <sz val="11"/>
            <color theme="1"/>
            <rFont val="Calibri"/>
            <family val="2"/>
            <scheme val="minor"/>
          </rPr>
          <t>Source: User-editable planning assumption, 2026-10-19; not stated in YAML. Validate with workload sizing.</t>
        </r>
      </text>
    </comment>
    <comment ref="G914" authorId="0" shapeId="0" xr:uid="{00000000-0006-0000-0A00-0000A50A0000}">
      <text>
        <r>
          <rPr>
            <sz val="11"/>
            <color theme="1"/>
            <rFont val="Calibri"/>
            <family val="2"/>
            <scheme val="minor"/>
          </rPr>
          <t>Source: User-editable planning assumption, 2026-10-19; not stated in YAML. Validate with workload sizing.</t>
        </r>
      </text>
    </comment>
    <comment ref="H914" authorId="0" shapeId="0" xr:uid="{00000000-0006-0000-0A00-0000A60A0000}">
      <text>
        <r>
          <rPr>
            <sz val="11"/>
            <color theme="1"/>
            <rFont val="Calibri"/>
            <family val="2"/>
            <scheme val="minor"/>
          </rPr>
          <t>Source: User-editable planning assumption, 2026-10-19; not stated in YAML. Validate with workload sizing.</t>
        </r>
      </text>
    </comment>
    <comment ref="I914" authorId="0" shapeId="0" xr:uid="{00000000-0006-0000-0A00-0000A70A0000}">
      <text>
        <r>
          <rPr>
            <sz val="11"/>
            <color theme="1"/>
            <rFont val="Calibri"/>
            <family val="2"/>
            <scheme val="minor"/>
          </rPr>
          <t>Source: User-editable planning assumption, 2026-10-19; not stated in YAML. Validate with workload sizing.</t>
        </r>
      </text>
    </comment>
    <comment ref="G915" authorId="0" shapeId="0" xr:uid="{00000000-0006-0000-0A00-0000A80A0000}">
      <text>
        <r>
          <rPr>
            <sz val="11"/>
            <color theme="1"/>
            <rFont val="Calibri"/>
            <family val="2"/>
            <scheme val="minor"/>
          </rPr>
          <t>Source: User-editable planning assumption, 2026-10-19; not stated in YAML. Validate with workload sizing.</t>
        </r>
      </text>
    </comment>
    <comment ref="H915" authorId="0" shapeId="0" xr:uid="{00000000-0006-0000-0A00-0000A90A0000}">
      <text>
        <r>
          <rPr>
            <sz val="11"/>
            <color theme="1"/>
            <rFont val="Calibri"/>
            <family val="2"/>
            <scheme val="minor"/>
          </rPr>
          <t>Source: User-editable planning assumption, 2026-10-19; not stated in YAML. Validate with workload sizing.</t>
        </r>
      </text>
    </comment>
    <comment ref="I915" authorId="0" shapeId="0" xr:uid="{00000000-0006-0000-0A00-0000AA0A0000}">
      <text>
        <r>
          <rPr>
            <sz val="11"/>
            <color theme="1"/>
            <rFont val="Calibri"/>
            <family val="2"/>
            <scheme val="minor"/>
          </rPr>
          <t>Source: User-editable planning assumption, 2026-10-19; not stated in YAML. Validate with workload sizing.</t>
        </r>
      </text>
    </comment>
    <comment ref="G916" authorId="0" shapeId="0" xr:uid="{00000000-0006-0000-0A00-0000AB0A0000}">
      <text>
        <r>
          <rPr>
            <sz val="11"/>
            <color theme="1"/>
            <rFont val="Calibri"/>
            <family val="2"/>
            <scheme val="minor"/>
          </rPr>
          <t>Source: User-editable planning assumption, 2026-10-19; not stated in YAML. Validate with workload sizing.</t>
        </r>
      </text>
    </comment>
    <comment ref="H916" authorId="0" shapeId="0" xr:uid="{00000000-0006-0000-0A00-0000AC0A0000}">
      <text>
        <r>
          <rPr>
            <sz val="11"/>
            <color theme="1"/>
            <rFont val="Calibri"/>
            <family val="2"/>
            <scheme val="minor"/>
          </rPr>
          <t>Source: User-editable planning assumption, 2026-10-19; not stated in YAML. Validate with workload sizing.</t>
        </r>
      </text>
    </comment>
    <comment ref="I916" authorId="0" shapeId="0" xr:uid="{00000000-0006-0000-0A00-0000AD0A0000}">
      <text>
        <r>
          <rPr>
            <sz val="11"/>
            <color theme="1"/>
            <rFont val="Calibri"/>
            <family val="2"/>
            <scheme val="minor"/>
          </rPr>
          <t>Source: User-editable planning assumption, 2026-10-19; not stated in YAML. Validate with workload sizing.</t>
        </r>
      </text>
    </comment>
    <comment ref="G917" authorId="0" shapeId="0" xr:uid="{00000000-0006-0000-0A00-0000AE0A0000}">
      <text>
        <r>
          <rPr>
            <sz val="11"/>
            <color theme="1"/>
            <rFont val="Calibri"/>
            <family val="2"/>
            <scheme val="minor"/>
          </rPr>
          <t>Source: User-editable planning assumption, 2026-10-19; not stated in YAML. Validate with workload sizing.</t>
        </r>
      </text>
    </comment>
    <comment ref="H917" authorId="0" shapeId="0" xr:uid="{00000000-0006-0000-0A00-0000AF0A0000}">
      <text>
        <r>
          <rPr>
            <sz val="11"/>
            <color theme="1"/>
            <rFont val="Calibri"/>
            <family val="2"/>
            <scheme val="minor"/>
          </rPr>
          <t>Source: User-editable planning assumption, 2026-10-19; not stated in YAML. Validate with workload sizing.</t>
        </r>
      </text>
    </comment>
    <comment ref="I917" authorId="0" shapeId="0" xr:uid="{00000000-0006-0000-0A00-0000B00A0000}">
      <text>
        <r>
          <rPr>
            <sz val="11"/>
            <color theme="1"/>
            <rFont val="Calibri"/>
            <family val="2"/>
            <scheme val="minor"/>
          </rPr>
          <t>Source: User-editable planning assumption, 2026-10-19; not stated in YAML. Validate with workload sizing.</t>
        </r>
      </text>
    </comment>
    <comment ref="G918" authorId="0" shapeId="0" xr:uid="{00000000-0006-0000-0A00-0000B10A0000}">
      <text>
        <r>
          <rPr>
            <sz val="11"/>
            <color theme="1"/>
            <rFont val="Calibri"/>
            <family val="2"/>
            <scheme val="minor"/>
          </rPr>
          <t>Source: User-editable planning assumption, 2026-10-19; not stated in YAML. Validate with workload sizing.</t>
        </r>
      </text>
    </comment>
    <comment ref="H918" authorId="0" shapeId="0" xr:uid="{00000000-0006-0000-0A00-0000B20A0000}">
      <text>
        <r>
          <rPr>
            <sz val="11"/>
            <color theme="1"/>
            <rFont val="Calibri"/>
            <family val="2"/>
            <scheme val="minor"/>
          </rPr>
          <t>Source: User-editable planning assumption, 2026-10-19; not stated in YAML. Validate with workload sizing.</t>
        </r>
      </text>
    </comment>
    <comment ref="I918" authorId="0" shapeId="0" xr:uid="{00000000-0006-0000-0A00-0000B30A0000}">
      <text>
        <r>
          <rPr>
            <sz val="11"/>
            <color theme="1"/>
            <rFont val="Calibri"/>
            <family val="2"/>
            <scheme val="minor"/>
          </rPr>
          <t>Source: User-editable planning assumption, 2026-10-19; not stated in YAML. Validate with workload sizing.</t>
        </r>
      </text>
    </comment>
    <comment ref="G919" authorId="0" shapeId="0" xr:uid="{00000000-0006-0000-0A00-0000B40A0000}">
      <text>
        <r>
          <rPr>
            <sz val="11"/>
            <color theme="1"/>
            <rFont val="Calibri"/>
            <family val="2"/>
            <scheme val="minor"/>
          </rPr>
          <t>Source: User-editable planning assumption, 2026-10-19; not stated in YAML. Validate with workload sizing.</t>
        </r>
      </text>
    </comment>
    <comment ref="H919" authorId="0" shapeId="0" xr:uid="{00000000-0006-0000-0A00-0000B50A0000}">
      <text>
        <r>
          <rPr>
            <sz val="11"/>
            <color theme="1"/>
            <rFont val="Calibri"/>
            <family val="2"/>
            <scheme val="minor"/>
          </rPr>
          <t>Source: User-editable planning assumption, 2026-10-19; not stated in YAML. Validate with workload sizing.</t>
        </r>
      </text>
    </comment>
    <comment ref="I919" authorId="0" shapeId="0" xr:uid="{00000000-0006-0000-0A00-0000B60A0000}">
      <text>
        <r>
          <rPr>
            <sz val="11"/>
            <color theme="1"/>
            <rFont val="Calibri"/>
            <family val="2"/>
            <scheme val="minor"/>
          </rPr>
          <t>Source: User-editable planning assumption, 2026-10-19; not stated in YAML. Validate with workload sizing.</t>
        </r>
      </text>
    </comment>
    <comment ref="G920" authorId="0" shapeId="0" xr:uid="{00000000-0006-0000-0A00-0000B70A0000}">
      <text>
        <r>
          <rPr>
            <sz val="11"/>
            <color theme="1"/>
            <rFont val="Calibri"/>
            <family val="2"/>
            <scheme val="minor"/>
          </rPr>
          <t>Source: User-editable planning assumption, 2026-10-19; not stated in YAML. Validate with workload sizing.</t>
        </r>
      </text>
    </comment>
    <comment ref="H920" authorId="0" shapeId="0" xr:uid="{00000000-0006-0000-0A00-0000B80A0000}">
      <text>
        <r>
          <rPr>
            <sz val="11"/>
            <color theme="1"/>
            <rFont val="Calibri"/>
            <family val="2"/>
            <scheme val="minor"/>
          </rPr>
          <t>Source: User-editable planning assumption, 2026-10-19; not stated in YAML. Validate with workload sizing.</t>
        </r>
      </text>
    </comment>
    <comment ref="I920" authorId="0" shapeId="0" xr:uid="{00000000-0006-0000-0A00-0000B90A0000}">
      <text>
        <r>
          <rPr>
            <sz val="11"/>
            <color theme="1"/>
            <rFont val="Calibri"/>
            <family val="2"/>
            <scheme val="minor"/>
          </rPr>
          <t>Source: User-editable planning assumption, 2026-10-19; not stated in YAML. Validate with workload sizing.</t>
        </r>
      </text>
    </comment>
    <comment ref="G921" authorId="0" shapeId="0" xr:uid="{00000000-0006-0000-0A00-0000BA0A0000}">
      <text>
        <r>
          <rPr>
            <sz val="11"/>
            <color theme="1"/>
            <rFont val="Calibri"/>
            <family val="2"/>
            <scheme val="minor"/>
          </rPr>
          <t>Source: User-editable planning assumption, 2026-10-19; not stated in YAML. Validate with workload sizing.</t>
        </r>
      </text>
    </comment>
    <comment ref="H921" authorId="0" shapeId="0" xr:uid="{00000000-0006-0000-0A00-0000BB0A0000}">
      <text>
        <r>
          <rPr>
            <sz val="11"/>
            <color theme="1"/>
            <rFont val="Calibri"/>
            <family val="2"/>
            <scheme val="minor"/>
          </rPr>
          <t>Source: User-editable planning assumption, 2026-10-19; not stated in YAML. Validate with workload sizing.</t>
        </r>
      </text>
    </comment>
    <comment ref="I921" authorId="0" shapeId="0" xr:uid="{00000000-0006-0000-0A00-0000BC0A0000}">
      <text>
        <r>
          <rPr>
            <sz val="11"/>
            <color theme="1"/>
            <rFont val="Calibri"/>
            <family val="2"/>
            <scheme val="minor"/>
          </rPr>
          <t>Source: User-editable planning assumption, 2026-10-19; not stated in YAML. Validate with workload sizing.</t>
        </r>
      </text>
    </comment>
    <comment ref="G922" authorId="0" shapeId="0" xr:uid="{00000000-0006-0000-0A00-0000BD0A0000}">
      <text>
        <r>
          <rPr>
            <sz val="11"/>
            <color theme="1"/>
            <rFont val="Calibri"/>
            <family val="2"/>
            <scheme val="minor"/>
          </rPr>
          <t>Source: User-editable planning assumption, 2026-10-19; not stated in YAML. Validate with workload sizing.</t>
        </r>
      </text>
    </comment>
    <comment ref="H922" authorId="0" shapeId="0" xr:uid="{00000000-0006-0000-0A00-0000BE0A0000}">
      <text>
        <r>
          <rPr>
            <sz val="11"/>
            <color theme="1"/>
            <rFont val="Calibri"/>
            <family val="2"/>
            <scheme val="minor"/>
          </rPr>
          <t>Source: User-editable planning assumption, 2026-10-19; not stated in YAML. Validate with workload sizing.</t>
        </r>
      </text>
    </comment>
    <comment ref="I922" authorId="0" shapeId="0" xr:uid="{00000000-0006-0000-0A00-0000BF0A0000}">
      <text>
        <r>
          <rPr>
            <sz val="11"/>
            <color theme="1"/>
            <rFont val="Calibri"/>
            <family val="2"/>
            <scheme val="minor"/>
          </rPr>
          <t>Source: User-editable planning assumption, 2026-10-19; not stated in YAML. Validate with workload sizing.</t>
        </r>
      </text>
    </comment>
    <comment ref="G923" authorId="0" shapeId="0" xr:uid="{00000000-0006-0000-0A00-0000C00A0000}">
      <text>
        <r>
          <rPr>
            <sz val="11"/>
            <color theme="1"/>
            <rFont val="Calibri"/>
            <family val="2"/>
            <scheme val="minor"/>
          </rPr>
          <t>Source: User-editable planning assumption, 2026-10-19; not stated in YAML. Validate with workload sizing.</t>
        </r>
      </text>
    </comment>
    <comment ref="H923" authorId="0" shapeId="0" xr:uid="{00000000-0006-0000-0A00-0000C10A0000}">
      <text>
        <r>
          <rPr>
            <sz val="11"/>
            <color theme="1"/>
            <rFont val="Calibri"/>
            <family val="2"/>
            <scheme val="minor"/>
          </rPr>
          <t>Source: User-editable planning assumption, 2026-10-19; not stated in YAML. Validate with workload sizing.</t>
        </r>
      </text>
    </comment>
    <comment ref="I923" authorId="0" shapeId="0" xr:uid="{00000000-0006-0000-0A00-0000C20A0000}">
      <text>
        <r>
          <rPr>
            <sz val="11"/>
            <color theme="1"/>
            <rFont val="Calibri"/>
            <family val="2"/>
            <scheme val="minor"/>
          </rPr>
          <t>Source: User-editable planning assumption, 2026-10-19; not stated in YAML. Validate with workload sizing.</t>
        </r>
      </text>
    </comment>
    <comment ref="G924" authorId="0" shapeId="0" xr:uid="{00000000-0006-0000-0A00-0000C30A0000}">
      <text>
        <r>
          <rPr>
            <sz val="11"/>
            <color theme="1"/>
            <rFont val="Calibri"/>
            <family val="2"/>
            <scheme val="minor"/>
          </rPr>
          <t>Source: User-editable planning assumption, 2026-10-19; not stated in YAML. Validate with workload sizing.</t>
        </r>
      </text>
    </comment>
    <comment ref="H924" authorId="0" shapeId="0" xr:uid="{00000000-0006-0000-0A00-0000C40A0000}">
      <text>
        <r>
          <rPr>
            <sz val="11"/>
            <color theme="1"/>
            <rFont val="Calibri"/>
            <family val="2"/>
            <scheme val="minor"/>
          </rPr>
          <t>Source: User-editable planning assumption, 2026-10-19; not stated in YAML. Validate with workload sizing.</t>
        </r>
      </text>
    </comment>
    <comment ref="I924" authorId="0" shapeId="0" xr:uid="{00000000-0006-0000-0A00-0000C50A0000}">
      <text>
        <r>
          <rPr>
            <sz val="11"/>
            <color theme="1"/>
            <rFont val="Calibri"/>
            <family val="2"/>
            <scheme val="minor"/>
          </rPr>
          <t>Source: User-editable planning assumption, 2026-10-19; not stated in YAML. Validate with workload sizing.</t>
        </r>
      </text>
    </comment>
    <comment ref="G925" authorId="0" shapeId="0" xr:uid="{00000000-0006-0000-0A00-0000C60A0000}">
      <text>
        <r>
          <rPr>
            <sz val="11"/>
            <color theme="1"/>
            <rFont val="Calibri"/>
            <family val="2"/>
            <scheme val="minor"/>
          </rPr>
          <t>Source: User-editable planning assumption, 2026-10-19; not stated in YAML. Validate with workload sizing.</t>
        </r>
      </text>
    </comment>
    <comment ref="H925" authorId="0" shapeId="0" xr:uid="{00000000-0006-0000-0A00-0000C70A0000}">
      <text>
        <r>
          <rPr>
            <sz val="11"/>
            <color theme="1"/>
            <rFont val="Calibri"/>
            <family val="2"/>
            <scheme val="minor"/>
          </rPr>
          <t>Source: User-editable planning assumption, 2026-10-19; not stated in YAML. Validate with workload sizing.</t>
        </r>
      </text>
    </comment>
    <comment ref="I925" authorId="0" shapeId="0" xr:uid="{00000000-0006-0000-0A00-0000C80A0000}">
      <text>
        <r>
          <rPr>
            <sz val="11"/>
            <color theme="1"/>
            <rFont val="Calibri"/>
            <family val="2"/>
            <scheme val="minor"/>
          </rPr>
          <t>Source: User-editable planning assumption, 2026-10-19; not stated in YAML. Validate with workload sizing.</t>
        </r>
      </text>
    </comment>
    <comment ref="G926" authorId="0" shapeId="0" xr:uid="{00000000-0006-0000-0A00-0000C90A0000}">
      <text>
        <r>
          <rPr>
            <sz val="11"/>
            <color theme="1"/>
            <rFont val="Calibri"/>
            <family val="2"/>
            <scheme val="minor"/>
          </rPr>
          <t>Source: User-editable planning assumption, 2026-10-19; not stated in YAML. Validate with workload sizing.</t>
        </r>
      </text>
    </comment>
    <comment ref="H926" authorId="0" shapeId="0" xr:uid="{00000000-0006-0000-0A00-0000CA0A0000}">
      <text>
        <r>
          <rPr>
            <sz val="11"/>
            <color theme="1"/>
            <rFont val="Calibri"/>
            <family val="2"/>
            <scheme val="minor"/>
          </rPr>
          <t>Source: User-editable planning assumption, 2026-10-19; not stated in YAML. Validate with workload sizing.</t>
        </r>
      </text>
    </comment>
    <comment ref="I926" authorId="0" shapeId="0" xr:uid="{00000000-0006-0000-0A00-0000CB0A0000}">
      <text>
        <r>
          <rPr>
            <sz val="11"/>
            <color theme="1"/>
            <rFont val="Calibri"/>
            <family val="2"/>
            <scheme val="minor"/>
          </rPr>
          <t>Source: User-editable planning assumption, 2026-10-19; not stated in YAML. Validate with workload sizing.</t>
        </r>
      </text>
    </comment>
    <comment ref="G927" authorId="0" shapeId="0" xr:uid="{00000000-0006-0000-0A00-0000CC0A0000}">
      <text>
        <r>
          <rPr>
            <sz val="11"/>
            <color theme="1"/>
            <rFont val="Calibri"/>
            <family val="2"/>
            <scheme val="minor"/>
          </rPr>
          <t>Source: User-editable planning assumption, 2026-10-19; not stated in YAML. Validate with workload sizing.</t>
        </r>
      </text>
    </comment>
    <comment ref="H927" authorId="0" shapeId="0" xr:uid="{00000000-0006-0000-0A00-0000CD0A0000}">
      <text>
        <r>
          <rPr>
            <sz val="11"/>
            <color theme="1"/>
            <rFont val="Calibri"/>
            <family val="2"/>
            <scheme val="minor"/>
          </rPr>
          <t>Source: User-editable planning assumption, 2026-10-19; not stated in YAML. Validate with workload sizing.</t>
        </r>
      </text>
    </comment>
    <comment ref="I927" authorId="0" shapeId="0" xr:uid="{00000000-0006-0000-0A00-0000CE0A0000}">
      <text>
        <r>
          <rPr>
            <sz val="11"/>
            <color theme="1"/>
            <rFont val="Calibri"/>
            <family val="2"/>
            <scheme val="minor"/>
          </rPr>
          <t>Source: User-editable planning assumption, 2026-10-19; not stated in YAML. Validate with workload sizing.</t>
        </r>
      </text>
    </comment>
    <comment ref="G928" authorId="0" shapeId="0" xr:uid="{00000000-0006-0000-0A00-0000CF0A0000}">
      <text>
        <r>
          <rPr>
            <sz val="11"/>
            <color theme="1"/>
            <rFont val="Calibri"/>
            <family val="2"/>
            <scheme val="minor"/>
          </rPr>
          <t>Source: User-editable planning assumption, 2026-10-19; not stated in YAML. Validate with workload sizing.</t>
        </r>
      </text>
    </comment>
    <comment ref="H928" authorId="0" shapeId="0" xr:uid="{00000000-0006-0000-0A00-0000D00A0000}">
      <text>
        <r>
          <rPr>
            <sz val="11"/>
            <color theme="1"/>
            <rFont val="Calibri"/>
            <family val="2"/>
            <scheme val="minor"/>
          </rPr>
          <t>Source: User-editable planning assumption, 2026-10-19; not stated in YAML. Validate with workload sizing.</t>
        </r>
      </text>
    </comment>
    <comment ref="I928" authorId="0" shapeId="0" xr:uid="{00000000-0006-0000-0A00-0000D10A0000}">
      <text>
        <r>
          <rPr>
            <sz val="11"/>
            <color theme="1"/>
            <rFont val="Calibri"/>
            <family val="2"/>
            <scheme val="minor"/>
          </rPr>
          <t>Source: User-editable planning assumption, 2026-10-19; not stated in YAML. Validate with workload sizing.</t>
        </r>
      </text>
    </comment>
    <comment ref="G929" authorId="0" shapeId="0" xr:uid="{00000000-0006-0000-0A00-0000D20A0000}">
      <text>
        <r>
          <rPr>
            <sz val="11"/>
            <color theme="1"/>
            <rFont val="Calibri"/>
            <family val="2"/>
            <scheme val="minor"/>
          </rPr>
          <t>Source: User-editable planning assumption, 2026-10-19; not stated in YAML. Validate with workload sizing.</t>
        </r>
      </text>
    </comment>
    <comment ref="H929" authorId="0" shapeId="0" xr:uid="{00000000-0006-0000-0A00-0000D30A0000}">
      <text>
        <r>
          <rPr>
            <sz val="11"/>
            <color theme="1"/>
            <rFont val="Calibri"/>
            <family val="2"/>
            <scheme val="minor"/>
          </rPr>
          <t>Source: User-editable planning assumption, 2026-10-19; not stated in YAML. Validate with workload sizing.</t>
        </r>
      </text>
    </comment>
    <comment ref="I929" authorId="0" shapeId="0" xr:uid="{00000000-0006-0000-0A00-0000D40A0000}">
      <text>
        <r>
          <rPr>
            <sz val="11"/>
            <color theme="1"/>
            <rFont val="Calibri"/>
            <family val="2"/>
            <scheme val="minor"/>
          </rPr>
          <t>Source: User-editable planning assumption, 2026-10-19; not stated in YAML. Validate with workload sizing.</t>
        </r>
      </text>
    </comment>
    <comment ref="G930" authorId="0" shapeId="0" xr:uid="{00000000-0006-0000-0A00-0000D50A0000}">
      <text>
        <r>
          <rPr>
            <sz val="11"/>
            <color theme="1"/>
            <rFont val="Calibri"/>
            <family val="2"/>
            <scheme val="minor"/>
          </rPr>
          <t>Source: User-editable planning assumption, 2026-10-19; not stated in YAML. Validate with workload sizing.</t>
        </r>
      </text>
    </comment>
    <comment ref="H930" authorId="0" shapeId="0" xr:uid="{00000000-0006-0000-0A00-0000D60A0000}">
      <text>
        <r>
          <rPr>
            <sz val="11"/>
            <color theme="1"/>
            <rFont val="Calibri"/>
            <family val="2"/>
            <scheme val="minor"/>
          </rPr>
          <t>Source: User-editable planning assumption, 2026-10-19; not stated in YAML. Validate with workload sizing.</t>
        </r>
      </text>
    </comment>
    <comment ref="I930" authorId="0" shapeId="0" xr:uid="{00000000-0006-0000-0A00-0000D70A0000}">
      <text>
        <r>
          <rPr>
            <sz val="11"/>
            <color theme="1"/>
            <rFont val="Calibri"/>
            <family val="2"/>
            <scheme val="minor"/>
          </rPr>
          <t>Source: User-editable planning assumption, 2026-10-19; not stated in YAML. Validate with workload sizing.</t>
        </r>
      </text>
    </comment>
    <comment ref="G931" authorId="0" shapeId="0" xr:uid="{00000000-0006-0000-0A00-0000D80A0000}">
      <text>
        <r>
          <rPr>
            <sz val="11"/>
            <color theme="1"/>
            <rFont val="Calibri"/>
            <family val="2"/>
            <scheme val="minor"/>
          </rPr>
          <t>Source: User-editable planning assumption, 2026-10-19; not stated in YAML. Validate with workload sizing.</t>
        </r>
      </text>
    </comment>
    <comment ref="H931" authorId="0" shapeId="0" xr:uid="{00000000-0006-0000-0A00-0000D90A0000}">
      <text>
        <r>
          <rPr>
            <sz val="11"/>
            <color theme="1"/>
            <rFont val="Calibri"/>
            <family val="2"/>
            <scheme val="minor"/>
          </rPr>
          <t>Source: User-editable planning assumption, 2026-10-19; not stated in YAML. Validate with workload sizing.</t>
        </r>
      </text>
    </comment>
    <comment ref="I931" authorId="0" shapeId="0" xr:uid="{00000000-0006-0000-0A00-0000DA0A0000}">
      <text>
        <r>
          <rPr>
            <sz val="11"/>
            <color theme="1"/>
            <rFont val="Calibri"/>
            <family val="2"/>
            <scheme val="minor"/>
          </rPr>
          <t>Source: User-editable planning assumption, 2026-10-19; not stated in YAML. Validate with workload sizing.</t>
        </r>
      </text>
    </comment>
    <comment ref="G932" authorId="0" shapeId="0" xr:uid="{00000000-0006-0000-0A00-0000DB0A0000}">
      <text>
        <r>
          <rPr>
            <sz val="11"/>
            <color theme="1"/>
            <rFont val="Calibri"/>
            <family val="2"/>
            <scheme val="minor"/>
          </rPr>
          <t>Source: User-editable planning assumption, 2026-10-19; not stated in YAML. Validate with workload sizing.</t>
        </r>
      </text>
    </comment>
    <comment ref="H932" authorId="0" shapeId="0" xr:uid="{00000000-0006-0000-0A00-0000DC0A0000}">
      <text>
        <r>
          <rPr>
            <sz val="11"/>
            <color theme="1"/>
            <rFont val="Calibri"/>
            <family val="2"/>
            <scheme val="minor"/>
          </rPr>
          <t>Source: User-editable planning assumption, 2026-10-19; not stated in YAML. Validate with workload sizing.</t>
        </r>
      </text>
    </comment>
    <comment ref="I932" authorId="0" shapeId="0" xr:uid="{00000000-0006-0000-0A00-0000DD0A0000}">
      <text>
        <r>
          <rPr>
            <sz val="11"/>
            <color theme="1"/>
            <rFont val="Calibri"/>
            <family val="2"/>
            <scheme val="minor"/>
          </rPr>
          <t>Source: User-editable planning assumption, 2026-10-19; not stated in YAML. Validate with workload sizing.</t>
        </r>
      </text>
    </comment>
    <comment ref="G933" authorId="0" shapeId="0" xr:uid="{00000000-0006-0000-0A00-0000DE0A0000}">
      <text>
        <r>
          <rPr>
            <sz val="11"/>
            <color theme="1"/>
            <rFont val="Calibri"/>
            <family val="2"/>
            <scheme val="minor"/>
          </rPr>
          <t>Source: User-editable planning assumption, 2026-10-19; not stated in YAML. Validate with workload sizing.</t>
        </r>
      </text>
    </comment>
    <comment ref="H933" authorId="0" shapeId="0" xr:uid="{00000000-0006-0000-0A00-0000DF0A0000}">
      <text>
        <r>
          <rPr>
            <sz val="11"/>
            <color theme="1"/>
            <rFont val="Calibri"/>
            <family val="2"/>
            <scheme val="minor"/>
          </rPr>
          <t>Source: User-editable planning assumption, 2026-10-19; not stated in YAML. Validate with workload sizing.</t>
        </r>
      </text>
    </comment>
    <comment ref="I933" authorId="0" shapeId="0" xr:uid="{00000000-0006-0000-0A00-0000E00A0000}">
      <text>
        <r>
          <rPr>
            <sz val="11"/>
            <color theme="1"/>
            <rFont val="Calibri"/>
            <family val="2"/>
            <scheme val="minor"/>
          </rPr>
          <t>Source: User-editable planning assumption, 2026-10-19; not stated in YAML. Validate with workload sizing.</t>
        </r>
      </text>
    </comment>
    <comment ref="G934" authorId="0" shapeId="0" xr:uid="{00000000-0006-0000-0A00-0000E10A0000}">
      <text>
        <r>
          <rPr>
            <sz val="11"/>
            <color theme="1"/>
            <rFont val="Calibri"/>
            <family val="2"/>
            <scheme val="minor"/>
          </rPr>
          <t>Source: User-editable planning assumption, 2026-10-19; not stated in YAML. Validate with workload sizing.</t>
        </r>
      </text>
    </comment>
    <comment ref="H934" authorId="0" shapeId="0" xr:uid="{00000000-0006-0000-0A00-0000E20A0000}">
      <text>
        <r>
          <rPr>
            <sz val="11"/>
            <color theme="1"/>
            <rFont val="Calibri"/>
            <family val="2"/>
            <scheme val="minor"/>
          </rPr>
          <t>Source: User-editable planning assumption, 2026-10-19; not stated in YAML. Validate with workload sizing.</t>
        </r>
      </text>
    </comment>
    <comment ref="I934" authorId="0" shapeId="0" xr:uid="{00000000-0006-0000-0A00-0000E30A0000}">
      <text>
        <r>
          <rPr>
            <sz val="11"/>
            <color theme="1"/>
            <rFont val="Calibri"/>
            <family val="2"/>
            <scheme val="minor"/>
          </rPr>
          <t>Source: User-editable planning assumption, 2026-10-19; not stated in YAML. Validate with workload sizing.</t>
        </r>
      </text>
    </comment>
    <comment ref="G935" authorId="0" shapeId="0" xr:uid="{00000000-0006-0000-0A00-0000E40A0000}">
      <text>
        <r>
          <rPr>
            <sz val="11"/>
            <color theme="1"/>
            <rFont val="Calibri"/>
            <family val="2"/>
            <scheme val="minor"/>
          </rPr>
          <t>Source: User-editable planning assumption, 2026-10-19; not stated in YAML. Validate with workload sizing.</t>
        </r>
      </text>
    </comment>
    <comment ref="H935" authorId="0" shapeId="0" xr:uid="{00000000-0006-0000-0A00-0000E50A0000}">
      <text>
        <r>
          <rPr>
            <sz val="11"/>
            <color theme="1"/>
            <rFont val="Calibri"/>
            <family val="2"/>
            <scheme val="minor"/>
          </rPr>
          <t>Source: User-editable planning assumption, 2026-10-19; not stated in YAML. Validate with workload sizing.</t>
        </r>
      </text>
    </comment>
    <comment ref="I935" authorId="0" shapeId="0" xr:uid="{00000000-0006-0000-0A00-0000E60A0000}">
      <text>
        <r>
          <rPr>
            <sz val="11"/>
            <color theme="1"/>
            <rFont val="Calibri"/>
            <family val="2"/>
            <scheme val="minor"/>
          </rPr>
          <t>Source: User-editable planning assumption, 2026-10-19; not stated in YAML. Validate with workload sizing.</t>
        </r>
      </text>
    </comment>
    <comment ref="G936" authorId="0" shapeId="0" xr:uid="{00000000-0006-0000-0A00-0000E70A0000}">
      <text>
        <r>
          <rPr>
            <sz val="11"/>
            <color theme="1"/>
            <rFont val="Calibri"/>
            <family val="2"/>
            <scheme val="minor"/>
          </rPr>
          <t>Source: User-editable planning assumption, 2026-10-19; not stated in YAML. Validate with workload sizing.</t>
        </r>
      </text>
    </comment>
    <comment ref="H936" authorId="0" shapeId="0" xr:uid="{00000000-0006-0000-0A00-0000E80A0000}">
      <text>
        <r>
          <rPr>
            <sz val="11"/>
            <color theme="1"/>
            <rFont val="Calibri"/>
            <family val="2"/>
            <scheme val="minor"/>
          </rPr>
          <t>Source: User-editable planning assumption, 2026-10-19; not stated in YAML. Validate with workload sizing.</t>
        </r>
      </text>
    </comment>
    <comment ref="I936" authorId="0" shapeId="0" xr:uid="{00000000-0006-0000-0A00-0000E90A0000}">
      <text>
        <r>
          <rPr>
            <sz val="11"/>
            <color theme="1"/>
            <rFont val="Calibri"/>
            <family val="2"/>
            <scheme val="minor"/>
          </rPr>
          <t>Source: User-editable planning assumption, 2026-10-19; not stated in YAML. Validate with workload sizing.</t>
        </r>
      </text>
    </comment>
    <comment ref="G937" authorId="0" shapeId="0" xr:uid="{00000000-0006-0000-0A00-0000EA0A0000}">
      <text>
        <r>
          <rPr>
            <sz val="11"/>
            <color theme="1"/>
            <rFont val="Calibri"/>
            <family val="2"/>
            <scheme val="minor"/>
          </rPr>
          <t>Source: User-editable planning assumption, 2026-10-19; not stated in YAML. Validate with workload sizing.</t>
        </r>
      </text>
    </comment>
    <comment ref="H937" authorId="0" shapeId="0" xr:uid="{00000000-0006-0000-0A00-0000EB0A0000}">
      <text>
        <r>
          <rPr>
            <sz val="11"/>
            <color theme="1"/>
            <rFont val="Calibri"/>
            <family val="2"/>
            <scheme val="minor"/>
          </rPr>
          <t>Source: User-editable planning assumption, 2026-10-19; not stated in YAML. Validate with workload sizing.</t>
        </r>
      </text>
    </comment>
    <comment ref="I937" authorId="0" shapeId="0" xr:uid="{00000000-0006-0000-0A00-0000EC0A0000}">
      <text>
        <r>
          <rPr>
            <sz val="11"/>
            <color theme="1"/>
            <rFont val="Calibri"/>
            <family val="2"/>
            <scheme val="minor"/>
          </rPr>
          <t>Source: User-editable planning assumption, 2026-10-19; not stated in YAML. Validate with workload sizing.</t>
        </r>
      </text>
    </comment>
    <comment ref="G938" authorId="0" shapeId="0" xr:uid="{00000000-0006-0000-0A00-0000ED0A0000}">
      <text>
        <r>
          <rPr>
            <sz val="11"/>
            <color theme="1"/>
            <rFont val="Calibri"/>
            <family val="2"/>
            <scheme val="minor"/>
          </rPr>
          <t>Source: User-editable planning assumption, 2026-10-19; not stated in YAML. Validate with workload sizing.</t>
        </r>
      </text>
    </comment>
    <comment ref="H938" authorId="0" shapeId="0" xr:uid="{00000000-0006-0000-0A00-0000EE0A0000}">
      <text>
        <r>
          <rPr>
            <sz val="11"/>
            <color theme="1"/>
            <rFont val="Calibri"/>
            <family val="2"/>
            <scheme val="minor"/>
          </rPr>
          <t>Source: User-editable planning assumption, 2026-10-19; not stated in YAML. Validate with workload sizing.</t>
        </r>
      </text>
    </comment>
    <comment ref="I938" authorId="0" shapeId="0" xr:uid="{00000000-0006-0000-0A00-0000EF0A0000}">
      <text>
        <r>
          <rPr>
            <sz val="11"/>
            <color theme="1"/>
            <rFont val="Calibri"/>
            <family val="2"/>
            <scheme val="minor"/>
          </rPr>
          <t>Source: User-editable planning assumption, 2026-10-19; not stated in YAML. Validate with workload sizing.</t>
        </r>
      </text>
    </comment>
    <comment ref="G939" authorId="0" shapeId="0" xr:uid="{00000000-0006-0000-0A00-0000F00A0000}">
      <text>
        <r>
          <rPr>
            <sz val="11"/>
            <color theme="1"/>
            <rFont val="Calibri"/>
            <family val="2"/>
            <scheme val="minor"/>
          </rPr>
          <t>Source: User-editable planning assumption, 2026-10-19; not stated in YAML. Validate with workload sizing.</t>
        </r>
      </text>
    </comment>
    <comment ref="H939" authorId="0" shapeId="0" xr:uid="{00000000-0006-0000-0A00-0000F10A0000}">
      <text>
        <r>
          <rPr>
            <sz val="11"/>
            <color theme="1"/>
            <rFont val="Calibri"/>
            <family val="2"/>
            <scheme val="minor"/>
          </rPr>
          <t>Source: User-editable planning assumption, 2026-10-19; not stated in YAML. Validate with workload sizing.</t>
        </r>
      </text>
    </comment>
    <comment ref="I939" authorId="0" shapeId="0" xr:uid="{00000000-0006-0000-0A00-0000F20A0000}">
      <text>
        <r>
          <rPr>
            <sz val="11"/>
            <color theme="1"/>
            <rFont val="Calibri"/>
            <family val="2"/>
            <scheme val="minor"/>
          </rPr>
          <t>Source: User-editable planning assumption, 2026-10-19; not stated in YAML. Validate with workload sizing.</t>
        </r>
      </text>
    </comment>
    <comment ref="G940" authorId="0" shapeId="0" xr:uid="{00000000-0006-0000-0A00-0000F30A0000}">
      <text>
        <r>
          <rPr>
            <sz val="11"/>
            <color theme="1"/>
            <rFont val="Calibri"/>
            <family val="2"/>
            <scheme val="minor"/>
          </rPr>
          <t>Source: User-editable planning assumption, 2026-10-19; not stated in YAML. Validate with workload sizing.</t>
        </r>
      </text>
    </comment>
    <comment ref="H940" authorId="0" shapeId="0" xr:uid="{00000000-0006-0000-0A00-0000F40A0000}">
      <text>
        <r>
          <rPr>
            <sz val="11"/>
            <color theme="1"/>
            <rFont val="Calibri"/>
            <family val="2"/>
            <scheme val="minor"/>
          </rPr>
          <t>Source: User-editable planning assumption, 2026-10-19; not stated in YAML. Validate with workload sizing.</t>
        </r>
      </text>
    </comment>
    <comment ref="I940" authorId="0" shapeId="0" xr:uid="{00000000-0006-0000-0A00-0000F50A0000}">
      <text>
        <r>
          <rPr>
            <sz val="11"/>
            <color theme="1"/>
            <rFont val="Calibri"/>
            <family val="2"/>
            <scheme val="minor"/>
          </rPr>
          <t>Source: User-editable planning assumption, 2026-10-19; not stated in YAML. Validate with workload sizing.</t>
        </r>
      </text>
    </comment>
    <comment ref="G941" authorId="0" shapeId="0" xr:uid="{00000000-0006-0000-0A00-0000F60A0000}">
      <text>
        <r>
          <rPr>
            <sz val="11"/>
            <color theme="1"/>
            <rFont val="Calibri"/>
            <family val="2"/>
            <scheme val="minor"/>
          </rPr>
          <t>Source: User-editable planning assumption, 2026-10-19; not stated in YAML. Validate with workload sizing.</t>
        </r>
      </text>
    </comment>
    <comment ref="H941" authorId="0" shapeId="0" xr:uid="{00000000-0006-0000-0A00-0000F70A0000}">
      <text>
        <r>
          <rPr>
            <sz val="11"/>
            <color theme="1"/>
            <rFont val="Calibri"/>
            <family val="2"/>
            <scheme val="minor"/>
          </rPr>
          <t>Source: User-editable planning assumption, 2026-10-19; not stated in YAML. Validate with workload sizing.</t>
        </r>
      </text>
    </comment>
    <comment ref="I941" authorId="0" shapeId="0" xr:uid="{00000000-0006-0000-0A00-0000F80A0000}">
      <text>
        <r>
          <rPr>
            <sz val="11"/>
            <color theme="1"/>
            <rFont val="Calibri"/>
            <family val="2"/>
            <scheme val="minor"/>
          </rPr>
          <t>Source: User-editable planning assumption, 2026-10-19; not stated in YAML. Validate with workload sizing.</t>
        </r>
      </text>
    </comment>
    <comment ref="G942" authorId="0" shapeId="0" xr:uid="{00000000-0006-0000-0A00-0000F90A0000}">
      <text>
        <r>
          <rPr>
            <sz val="11"/>
            <color theme="1"/>
            <rFont val="Calibri"/>
            <family val="2"/>
            <scheme val="minor"/>
          </rPr>
          <t>Source: User-editable planning assumption, 2026-10-19; not stated in YAML. Validate with workload sizing.</t>
        </r>
      </text>
    </comment>
    <comment ref="H942" authorId="0" shapeId="0" xr:uid="{00000000-0006-0000-0A00-0000FA0A0000}">
      <text>
        <r>
          <rPr>
            <sz val="11"/>
            <color theme="1"/>
            <rFont val="Calibri"/>
            <family val="2"/>
            <scheme val="minor"/>
          </rPr>
          <t>Source: User-editable planning assumption, 2026-10-19; not stated in YAML. Validate with workload sizing.</t>
        </r>
      </text>
    </comment>
    <comment ref="I942" authorId="0" shapeId="0" xr:uid="{00000000-0006-0000-0A00-0000FB0A0000}">
      <text>
        <r>
          <rPr>
            <sz val="11"/>
            <color theme="1"/>
            <rFont val="Calibri"/>
            <family val="2"/>
            <scheme val="minor"/>
          </rPr>
          <t>Source: User-editable planning assumption, 2026-10-19; not stated in YAML. Validate with workload sizing.</t>
        </r>
      </text>
    </comment>
    <comment ref="G943" authorId="0" shapeId="0" xr:uid="{00000000-0006-0000-0A00-0000FC0A0000}">
      <text>
        <r>
          <rPr>
            <sz val="11"/>
            <color theme="1"/>
            <rFont val="Calibri"/>
            <family val="2"/>
            <scheme val="minor"/>
          </rPr>
          <t>Source: User-editable planning assumption, 2026-10-19; not stated in YAML. Validate with workload sizing.</t>
        </r>
      </text>
    </comment>
    <comment ref="H943" authorId="0" shapeId="0" xr:uid="{00000000-0006-0000-0A00-0000FD0A0000}">
      <text>
        <r>
          <rPr>
            <sz val="11"/>
            <color theme="1"/>
            <rFont val="Calibri"/>
            <family val="2"/>
            <scheme val="minor"/>
          </rPr>
          <t>Source: User-editable planning assumption, 2026-10-19; not stated in YAML. Validate with workload sizing.</t>
        </r>
      </text>
    </comment>
    <comment ref="I943" authorId="0" shapeId="0" xr:uid="{00000000-0006-0000-0A00-0000FE0A0000}">
      <text>
        <r>
          <rPr>
            <sz val="11"/>
            <color theme="1"/>
            <rFont val="Calibri"/>
            <family val="2"/>
            <scheme val="minor"/>
          </rPr>
          <t>Source: User-editable planning assumption, 2026-10-19; not stated in YAML. Validate with workload sizing.</t>
        </r>
      </text>
    </comment>
    <comment ref="G944" authorId="0" shapeId="0" xr:uid="{00000000-0006-0000-0A00-0000FF0A0000}">
      <text>
        <r>
          <rPr>
            <sz val="11"/>
            <color theme="1"/>
            <rFont val="Calibri"/>
            <family val="2"/>
            <scheme val="minor"/>
          </rPr>
          <t>Source: User-editable planning assumption, 2026-10-19; not stated in YAML. Validate with workload sizing.</t>
        </r>
      </text>
    </comment>
    <comment ref="H944" authorId="0" shapeId="0" xr:uid="{00000000-0006-0000-0A00-0000000B0000}">
      <text>
        <r>
          <rPr>
            <sz val="11"/>
            <color theme="1"/>
            <rFont val="Calibri"/>
            <family val="2"/>
            <scheme val="minor"/>
          </rPr>
          <t>Source: User-editable planning assumption, 2026-10-19; not stated in YAML. Validate with workload sizing.</t>
        </r>
      </text>
    </comment>
    <comment ref="I944" authorId="0" shapeId="0" xr:uid="{00000000-0006-0000-0A00-0000010B0000}">
      <text>
        <r>
          <rPr>
            <sz val="11"/>
            <color theme="1"/>
            <rFont val="Calibri"/>
            <family val="2"/>
            <scheme val="minor"/>
          </rPr>
          <t>Source: User-editable planning assumption, 2026-10-19; not stated in YAML. Validate with workload sizing.</t>
        </r>
      </text>
    </comment>
    <comment ref="G945" authorId="0" shapeId="0" xr:uid="{00000000-0006-0000-0A00-0000020B0000}">
      <text>
        <r>
          <rPr>
            <sz val="11"/>
            <color theme="1"/>
            <rFont val="Calibri"/>
            <family val="2"/>
            <scheme val="minor"/>
          </rPr>
          <t>Source: User-editable planning assumption, 2026-10-19; not stated in YAML. Validate with workload sizing.</t>
        </r>
      </text>
    </comment>
    <comment ref="H945" authorId="0" shapeId="0" xr:uid="{00000000-0006-0000-0A00-0000030B0000}">
      <text>
        <r>
          <rPr>
            <sz val="11"/>
            <color theme="1"/>
            <rFont val="Calibri"/>
            <family val="2"/>
            <scheme val="minor"/>
          </rPr>
          <t>Source: User-editable planning assumption, 2026-10-19; not stated in YAML. Validate with workload sizing.</t>
        </r>
      </text>
    </comment>
    <comment ref="I945" authorId="0" shapeId="0" xr:uid="{00000000-0006-0000-0A00-0000040B0000}">
      <text>
        <r>
          <rPr>
            <sz val="11"/>
            <color theme="1"/>
            <rFont val="Calibri"/>
            <family val="2"/>
            <scheme val="minor"/>
          </rPr>
          <t>Source: User-editable planning assumption, 2026-10-19; not stated in YAML. Validate with workload sizing.</t>
        </r>
      </text>
    </comment>
    <comment ref="G946" authorId="0" shapeId="0" xr:uid="{00000000-0006-0000-0A00-0000050B0000}">
      <text>
        <r>
          <rPr>
            <sz val="11"/>
            <color theme="1"/>
            <rFont val="Calibri"/>
            <family val="2"/>
            <scheme val="minor"/>
          </rPr>
          <t>Source: User-editable planning assumption, 2026-10-19; not stated in YAML. Validate with workload sizing.</t>
        </r>
      </text>
    </comment>
    <comment ref="H946" authorId="0" shapeId="0" xr:uid="{00000000-0006-0000-0A00-0000060B0000}">
      <text>
        <r>
          <rPr>
            <sz val="11"/>
            <color theme="1"/>
            <rFont val="Calibri"/>
            <family val="2"/>
            <scheme val="minor"/>
          </rPr>
          <t>Source: User-editable planning assumption, 2026-10-19; not stated in YAML. Validate with workload sizing.</t>
        </r>
      </text>
    </comment>
    <comment ref="I946" authorId="0" shapeId="0" xr:uid="{00000000-0006-0000-0A00-0000070B0000}">
      <text>
        <r>
          <rPr>
            <sz val="11"/>
            <color theme="1"/>
            <rFont val="Calibri"/>
            <family val="2"/>
            <scheme val="minor"/>
          </rPr>
          <t>Source: User-editable planning assumption, 2026-10-19; not stated in YAML. Validate with workload sizing.</t>
        </r>
      </text>
    </comment>
    <comment ref="G947" authorId="0" shapeId="0" xr:uid="{00000000-0006-0000-0A00-0000080B0000}">
      <text>
        <r>
          <rPr>
            <sz val="11"/>
            <color theme="1"/>
            <rFont val="Calibri"/>
            <family val="2"/>
            <scheme val="minor"/>
          </rPr>
          <t>Source: User-editable planning assumption, 2026-10-19; not stated in YAML. Validate with workload sizing.</t>
        </r>
      </text>
    </comment>
    <comment ref="H947" authorId="0" shapeId="0" xr:uid="{00000000-0006-0000-0A00-0000090B0000}">
      <text>
        <r>
          <rPr>
            <sz val="11"/>
            <color theme="1"/>
            <rFont val="Calibri"/>
            <family val="2"/>
            <scheme val="minor"/>
          </rPr>
          <t>Source: User-editable planning assumption, 2026-10-19; not stated in YAML. Validate with workload sizing.</t>
        </r>
      </text>
    </comment>
    <comment ref="I947" authorId="0" shapeId="0" xr:uid="{00000000-0006-0000-0A00-00000A0B0000}">
      <text>
        <r>
          <rPr>
            <sz val="11"/>
            <color theme="1"/>
            <rFont val="Calibri"/>
            <family val="2"/>
            <scheme val="minor"/>
          </rPr>
          <t>Source: User-editable planning assumption, 2026-10-19; not stated in YAML. Validate with workload sizing.</t>
        </r>
      </text>
    </comment>
    <comment ref="G948" authorId="0" shapeId="0" xr:uid="{00000000-0006-0000-0A00-00000B0B0000}">
      <text>
        <r>
          <rPr>
            <sz val="11"/>
            <color theme="1"/>
            <rFont val="Calibri"/>
            <family val="2"/>
            <scheme val="minor"/>
          </rPr>
          <t>Source: User-editable planning assumption, 2026-10-19; not stated in YAML. Validate with workload sizing.</t>
        </r>
      </text>
    </comment>
    <comment ref="H948" authorId="0" shapeId="0" xr:uid="{00000000-0006-0000-0A00-00000C0B0000}">
      <text>
        <r>
          <rPr>
            <sz val="11"/>
            <color theme="1"/>
            <rFont val="Calibri"/>
            <family val="2"/>
            <scheme val="minor"/>
          </rPr>
          <t>Source: User-editable planning assumption, 2026-10-19; not stated in YAML. Validate with workload sizing.</t>
        </r>
      </text>
    </comment>
    <comment ref="I948" authorId="0" shapeId="0" xr:uid="{00000000-0006-0000-0A00-00000D0B0000}">
      <text>
        <r>
          <rPr>
            <sz val="11"/>
            <color theme="1"/>
            <rFont val="Calibri"/>
            <family val="2"/>
            <scheme val="minor"/>
          </rPr>
          <t>Source: User-editable planning assumption, 2026-10-19; not stated in YAML. Validate with workload sizing.</t>
        </r>
      </text>
    </comment>
    <comment ref="G949" authorId="0" shapeId="0" xr:uid="{00000000-0006-0000-0A00-00000E0B0000}">
      <text>
        <r>
          <rPr>
            <sz val="11"/>
            <color theme="1"/>
            <rFont val="Calibri"/>
            <family val="2"/>
            <scheme val="minor"/>
          </rPr>
          <t>Source: User-editable planning assumption, 2026-10-19; not stated in YAML. Validate with workload sizing.</t>
        </r>
      </text>
    </comment>
    <comment ref="H949" authorId="0" shapeId="0" xr:uid="{00000000-0006-0000-0A00-00000F0B0000}">
      <text>
        <r>
          <rPr>
            <sz val="11"/>
            <color theme="1"/>
            <rFont val="Calibri"/>
            <family val="2"/>
            <scheme val="minor"/>
          </rPr>
          <t>Source: User-editable planning assumption, 2026-10-19; not stated in YAML. Validate with workload sizing.</t>
        </r>
      </text>
    </comment>
    <comment ref="I949" authorId="0" shapeId="0" xr:uid="{00000000-0006-0000-0A00-0000100B0000}">
      <text>
        <r>
          <rPr>
            <sz val="11"/>
            <color theme="1"/>
            <rFont val="Calibri"/>
            <family val="2"/>
            <scheme val="minor"/>
          </rPr>
          <t>Source: User-editable planning assumption, 2026-10-19; not stated in YAML. Validate with workload sizing.</t>
        </r>
      </text>
    </comment>
    <comment ref="G950" authorId="0" shapeId="0" xr:uid="{00000000-0006-0000-0A00-0000110B0000}">
      <text>
        <r>
          <rPr>
            <sz val="11"/>
            <color theme="1"/>
            <rFont val="Calibri"/>
            <family val="2"/>
            <scheme val="minor"/>
          </rPr>
          <t>Source: User-editable planning assumption, 2026-10-19; not stated in YAML. Validate with workload sizing.</t>
        </r>
      </text>
    </comment>
    <comment ref="H950" authorId="0" shapeId="0" xr:uid="{00000000-0006-0000-0A00-0000120B0000}">
      <text>
        <r>
          <rPr>
            <sz val="11"/>
            <color theme="1"/>
            <rFont val="Calibri"/>
            <family val="2"/>
            <scheme val="minor"/>
          </rPr>
          <t>Source: User-editable planning assumption, 2026-10-19; not stated in YAML. Validate with workload sizing.</t>
        </r>
      </text>
    </comment>
    <comment ref="I950" authorId="0" shapeId="0" xr:uid="{00000000-0006-0000-0A00-0000130B0000}">
      <text>
        <r>
          <rPr>
            <sz val="11"/>
            <color theme="1"/>
            <rFont val="Calibri"/>
            <family val="2"/>
            <scheme val="minor"/>
          </rPr>
          <t>Source: User-editable planning assumption, 2026-10-19; not stated in YAML. Validate with workload sizing.</t>
        </r>
      </text>
    </comment>
    <comment ref="G951" authorId="0" shapeId="0" xr:uid="{00000000-0006-0000-0A00-0000140B0000}">
      <text>
        <r>
          <rPr>
            <sz val="11"/>
            <color theme="1"/>
            <rFont val="Calibri"/>
            <family val="2"/>
            <scheme val="minor"/>
          </rPr>
          <t>Source: User-editable planning assumption, 2026-10-19; not stated in YAML. Validate with workload sizing.</t>
        </r>
      </text>
    </comment>
    <comment ref="H951" authorId="0" shapeId="0" xr:uid="{00000000-0006-0000-0A00-0000150B0000}">
      <text>
        <r>
          <rPr>
            <sz val="11"/>
            <color theme="1"/>
            <rFont val="Calibri"/>
            <family val="2"/>
            <scheme val="minor"/>
          </rPr>
          <t>Source: User-editable planning assumption, 2026-10-19; not stated in YAML. Validate with workload sizing.</t>
        </r>
      </text>
    </comment>
    <comment ref="I951" authorId="0" shapeId="0" xr:uid="{00000000-0006-0000-0A00-0000160B0000}">
      <text>
        <r>
          <rPr>
            <sz val="11"/>
            <color theme="1"/>
            <rFont val="Calibri"/>
            <family val="2"/>
            <scheme val="minor"/>
          </rPr>
          <t>Source: User-editable planning assumption, 2026-10-19; not stated in YAML. Validate with workload sizing.</t>
        </r>
      </text>
    </comment>
    <comment ref="G952" authorId="0" shapeId="0" xr:uid="{00000000-0006-0000-0A00-0000170B0000}">
      <text>
        <r>
          <rPr>
            <sz val="11"/>
            <color theme="1"/>
            <rFont val="Calibri"/>
            <family val="2"/>
            <scheme val="minor"/>
          </rPr>
          <t>Source: User-editable planning assumption, 2026-10-19; not stated in YAML. Validate with workload sizing.</t>
        </r>
      </text>
    </comment>
    <comment ref="H952" authorId="0" shapeId="0" xr:uid="{00000000-0006-0000-0A00-0000180B0000}">
      <text>
        <r>
          <rPr>
            <sz val="11"/>
            <color theme="1"/>
            <rFont val="Calibri"/>
            <family val="2"/>
            <scheme val="minor"/>
          </rPr>
          <t>Source: User-editable planning assumption, 2026-10-19; not stated in YAML. Validate with workload sizing.</t>
        </r>
      </text>
    </comment>
    <comment ref="I952" authorId="0" shapeId="0" xr:uid="{00000000-0006-0000-0A00-0000190B0000}">
      <text>
        <r>
          <rPr>
            <sz val="11"/>
            <color theme="1"/>
            <rFont val="Calibri"/>
            <family val="2"/>
            <scheme val="minor"/>
          </rPr>
          <t>Source: User-editable planning assumption, 2026-10-19; not stated in YAML. Validate with workload sizing.</t>
        </r>
      </text>
    </comment>
    <comment ref="G953" authorId="0" shapeId="0" xr:uid="{00000000-0006-0000-0A00-00001A0B0000}">
      <text>
        <r>
          <rPr>
            <sz val="11"/>
            <color theme="1"/>
            <rFont val="Calibri"/>
            <family val="2"/>
            <scheme val="minor"/>
          </rPr>
          <t>Source: User-editable planning assumption, 2026-10-19; not stated in YAML. Validate with workload sizing.</t>
        </r>
      </text>
    </comment>
    <comment ref="H953" authorId="0" shapeId="0" xr:uid="{00000000-0006-0000-0A00-00001B0B0000}">
      <text>
        <r>
          <rPr>
            <sz val="11"/>
            <color theme="1"/>
            <rFont val="Calibri"/>
            <family val="2"/>
            <scheme val="minor"/>
          </rPr>
          <t>Source: User-editable planning assumption, 2026-10-19; not stated in YAML. Validate with workload sizing.</t>
        </r>
      </text>
    </comment>
    <comment ref="I953" authorId="0" shapeId="0" xr:uid="{00000000-0006-0000-0A00-00001C0B0000}">
      <text>
        <r>
          <rPr>
            <sz val="11"/>
            <color theme="1"/>
            <rFont val="Calibri"/>
            <family val="2"/>
            <scheme val="minor"/>
          </rPr>
          <t>Source: User-editable planning assumption, 2026-10-19; not stated in YAML. Validate with workload sizing.</t>
        </r>
      </text>
    </comment>
    <comment ref="G954" authorId="0" shapeId="0" xr:uid="{00000000-0006-0000-0A00-00001D0B0000}">
      <text>
        <r>
          <rPr>
            <sz val="11"/>
            <color theme="1"/>
            <rFont val="Calibri"/>
            <family val="2"/>
            <scheme val="minor"/>
          </rPr>
          <t>Source: User-editable planning assumption, 2026-10-19; not stated in YAML. Validate with workload sizing.</t>
        </r>
      </text>
    </comment>
    <comment ref="H954" authorId="0" shapeId="0" xr:uid="{00000000-0006-0000-0A00-00001E0B0000}">
      <text>
        <r>
          <rPr>
            <sz val="11"/>
            <color theme="1"/>
            <rFont val="Calibri"/>
            <family val="2"/>
            <scheme val="minor"/>
          </rPr>
          <t>Source: User-editable planning assumption, 2026-10-19; not stated in YAML. Validate with workload sizing.</t>
        </r>
      </text>
    </comment>
    <comment ref="I954" authorId="0" shapeId="0" xr:uid="{00000000-0006-0000-0A00-00001F0B0000}">
      <text>
        <r>
          <rPr>
            <sz val="11"/>
            <color theme="1"/>
            <rFont val="Calibri"/>
            <family val="2"/>
            <scheme val="minor"/>
          </rPr>
          <t>Source: User-editable planning assumption, 2026-10-19; not stated in YAML. Validate with workload sizing.</t>
        </r>
      </text>
    </comment>
    <comment ref="G955" authorId="0" shapeId="0" xr:uid="{00000000-0006-0000-0A00-0000200B0000}">
      <text>
        <r>
          <rPr>
            <sz val="11"/>
            <color theme="1"/>
            <rFont val="Calibri"/>
            <family val="2"/>
            <scheme val="minor"/>
          </rPr>
          <t>Source: User-editable planning assumption, 2026-10-19; not stated in YAML. Validate with workload sizing.</t>
        </r>
      </text>
    </comment>
    <comment ref="H955" authorId="0" shapeId="0" xr:uid="{00000000-0006-0000-0A00-0000210B0000}">
      <text>
        <r>
          <rPr>
            <sz val="11"/>
            <color theme="1"/>
            <rFont val="Calibri"/>
            <family val="2"/>
            <scheme val="minor"/>
          </rPr>
          <t>Source: User-editable planning assumption, 2026-10-19; not stated in YAML. Validate with workload sizing.</t>
        </r>
      </text>
    </comment>
    <comment ref="I955" authorId="0" shapeId="0" xr:uid="{00000000-0006-0000-0A00-0000220B0000}">
      <text>
        <r>
          <rPr>
            <sz val="11"/>
            <color theme="1"/>
            <rFont val="Calibri"/>
            <family val="2"/>
            <scheme val="minor"/>
          </rPr>
          <t>Source: User-editable planning assumption, 2026-10-19; not stated in YAML. Validate with workload sizing.</t>
        </r>
      </text>
    </comment>
    <comment ref="G956" authorId="0" shapeId="0" xr:uid="{00000000-0006-0000-0A00-0000230B0000}">
      <text>
        <r>
          <rPr>
            <sz val="11"/>
            <color theme="1"/>
            <rFont val="Calibri"/>
            <family val="2"/>
            <scheme val="minor"/>
          </rPr>
          <t>Source: User-editable planning assumption, 2026-10-19; not stated in YAML. Validate with workload sizing.</t>
        </r>
      </text>
    </comment>
    <comment ref="H956" authorId="0" shapeId="0" xr:uid="{00000000-0006-0000-0A00-0000240B0000}">
      <text>
        <r>
          <rPr>
            <sz val="11"/>
            <color theme="1"/>
            <rFont val="Calibri"/>
            <family val="2"/>
            <scheme val="minor"/>
          </rPr>
          <t>Source: User-editable planning assumption, 2026-10-19; not stated in YAML. Validate with workload sizing.</t>
        </r>
      </text>
    </comment>
    <comment ref="I956" authorId="0" shapeId="0" xr:uid="{00000000-0006-0000-0A00-0000250B0000}">
      <text>
        <r>
          <rPr>
            <sz val="11"/>
            <color theme="1"/>
            <rFont val="Calibri"/>
            <family val="2"/>
            <scheme val="minor"/>
          </rPr>
          <t>Source: User-editable planning assumption, 2026-10-19; not stated in YAML. Validate with workload sizing.</t>
        </r>
      </text>
    </comment>
    <comment ref="G957" authorId="0" shapeId="0" xr:uid="{00000000-0006-0000-0A00-0000260B0000}">
      <text>
        <r>
          <rPr>
            <sz val="11"/>
            <color theme="1"/>
            <rFont val="Calibri"/>
            <family val="2"/>
            <scheme val="minor"/>
          </rPr>
          <t>Source: User-editable planning assumption, 2026-10-19; not stated in YAML. Validate with workload sizing.</t>
        </r>
      </text>
    </comment>
    <comment ref="H957" authorId="0" shapeId="0" xr:uid="{00000000-0006-0000-0A00-0000270B0000}">
      <text>
        <r>
          <rPr>
            <sz val="11"/>
            <color theme="1"/>
            <rFont val="Calibri"/>
            <family val="2"/>
            <scheme val="minor"/>
          </rPr>
          <t>Source: User-editable planning assumption, 2026-10-19; not stated in YAML. Validate with workload sizing.</t>
        </r>
      </text>
    </comment>
    <comment ref="I957" authorId="0" shapeId="0" xr:uid="{00000000-0006-0000-0A00-0000280B0000}">
      <text>
        <r>
          <rPr>
            <sz val="11"/>
            <color theme="1"/>
            <rFont val="Calibri"/>
            <family val="2"/>
            <scheme val="minor"/>
          </rPr>
          <t>Source: User-editable planning assumption, 2026-10-19; not stated in YAML. Validate with workload sizing.</t>
        </r>
      </text>
    </comment>
    <comment ref="G958" authorId="0" shapeId="0" xr:uid="{00000000-0006-0000-0A00-0000290B0000}">
      <text>
        <r>
          <rPr>
            <sz val="11"/>
            <color theme="1"/>
            <rFont val="Calibri"/>
            <family val="2"/>
            <scheme val="minor"/>
          </rPr>
          <t>Source: User-editable planning assumption, 2026-10-19; not stated in YAML. Validate with workload sizing.</t>
        </r>
      </text>
    </comment>
    <comment ref="H958" authorId="0" shapeId="0" xr:uid="{00000000-0006-0000-0A00-00002A0B0000}">
      <text>
        <r>
          <rPr>
            <sz val="11"/>
            <color theme="1"/>
            <rFont val="Calibri"/>
            <family val="2"/>
            <scheme val="minor"/>
          </rPr>
          <t>Source: User-editable planning assumption, 2026-10-19; not stated in YAML. Validate with workload sizing.</t>
        </r>
      </text>
    </comment>
    <comment ref="I958" authorId="0" shapeId="0" xr:uid="{00000000-0006-0000-0A00-00002B0B0000}">
      <text>
        <r>
          <rPr>
            <sz val="11"/>
            <color theme="1"/>
            <rFont val="Calibri"/>
            <family val="2"/>
            <scheme val="minor"/>
          </rPr>
          <t>Source: User-editable planning assumption, 2026-10-19; not stated in YAML. Validate with workload sizing.</t>
        </r>
      </text>
    </comment>
    <comment ref="G959" authorId="0" shapeId="0" xr:uid="{00000000-0006-0000-0A00-00002C0B0000}">
      <text>
        <r>
          <rPr>
            <sz val="11"/>
            <color theme="1"/>
            <rFont val="Calibri"/>
            <family val="2"/>
            <scheme val="minor"/>
          </rPr>
          <t>Source: User-editable planning assumption, 2026-10-19; not stated in YAML. Validate with workload sizing.</t>
        </r>
      </text>
    </comment>
    <comment ref="H959" authorId="0" shapeId="0" xr:uid="{00000000-0006-0000-0A00-00002D0B0000}">
      <text>
        <r>
          <rPr>
            <sz val="11"/>
            <color theme="1"/>
            <rFont val="Calibri"/>
            <family val="2"/>
            <scheme val="minor"/>
          </rPr>
          <t>Source: User-editable planning assumption, 2026-10-19; not stated in YAML. Validate with workload sizing.</t>
        </r>
      </text>
    </comment>
    <comment ref="I959" authorId="0" shapeId="0" xr:uid="{00000000-0006-0000-0A00-00002E0B0000}">
      <text>
        <r>
          <rPr>
            <sz val="11"/>
            <color theme="1"/>
            <rFont val="Calibri"/>
            <family val="2"/>
            <scheme val="minor"/>
          </rPr>
          <t>Source: User-editable planning assumption, 2026-10-19; not stated in YAML. Validate with workload sizing.</t>
        </r>
      </text>
    </comment>
    <comment ref="G960" authorId="0" shapeId="0" xr:uid="{00000000-0006-0000-0A00-00002F0B0000}">
      <text>
        <r>
          <rPr>
            <sz val="11"/>
            <color theme="1"/>
            <rFont val="Calibri"/>
            <family val="2"/>
            <scheme val="minor"/>
          </rPr>
          <t>Source: User-editable planning assumption, 2026-10-19; not stated in YAML. Validate with workload sizing.</t>
        </r>
      </text>
    </comment>
    <comment ref="H960" authorId="0" shapeId="0" xr:uid="{00000000-0006-0000-0A00-0000300B0000}">
      <text>
        <r>
          <rPr>
            <sz val="11"/>
            <color theme="1"/>
            <rFont val="Calibri"/>
            <family val="2"/>
            <scheme val="minor"/>
          </rPr>
          <t>Source: User-editable planning assumption, 2026-10-19; not stated in YAML. Validate with workload sizing.</t>
        </r>
      </text>
    </comment>
    <comment ref="I960" authorId="0" shapeId="0" xr:uid="{00000000-0006-0000-0A00-0000310B0000}">
      <text>
        <r>
          <rPr>
            <sz val="11"/>
            <color theme="1"/>
            <rFont val="Calibri"/>
            <family val="2"/>
            <scheme val="minor"/>
          </rPr>
          <t>Source: User-editable planning assumption, 2026-10-19; not stated in YAML. Validate with workload sizing.</t>
        </r>
      </text>
    </comment>
    <comment ref="G961" authorId="0" shapeId="0" xr:uid="{00000000-0006-0000-0A00-0000320B0000}">
      <text>
        <r>
          <rPr>
            <sz val="11"/>
            <color theme="1"/>
            <rFont val="Calibri"/>
            <family val="2"/>
            <scheme val="minor"/>
          </rPr>
          <t>Source: User-editable planning assumption, 2026-10-19; not stated in YAML. Validate with workload sizing.</t>
        </r>
      </text>
    </comment>
    <comment ref="H961" authorId="0" shapeId="0" xr:uid="{00000000-0006-0000-0A00-0000330B0000}">
      <text>
        <r>
          <rPr>
            <sz val="11"/>
            <color theme="1"/>
            <rFont val="Calibri"/>
            <family val="2"/>
            <scheme val="minor"/>
          </rPr>
          <t>Source: User-editable planning assumption, 2026-10-19; not stated in YAML. Validate with workload sizing.</t>
        </r>
      </text>
    </comment>
    <comment ref="I961" authorId="0" shapeId="0" xr:uid="{00000000-0006-0000-0A00-0000340B0000}">
      <text>
        <r>
          <rPr>
            <sz val="11"/>
            <color theme="1"/>
            <rFont val="Calibri"/>
            <family val="2"/>
            <scheme val="minor"/>
          </rPr>
          <t>Source: User-editable planning assumption, 2026-10-19; not stated in YAML. Validate with workload sizing.</t>
        </r>
      </text>
    </comment>
    <comment ref="G962" authorId="0" shapeId="0" xr:uid="{00000000-0006-0000-0A00-0000350B0000}">
      <text>
        <r>
          <rPr>
            <sz val="11"/>
            <color theme="1"/>
            <rFont val="Calibri"/>
            <family val="2"/>
            <scheme val="minor"/>
          </rPr>
          <t>Source: User-editable planning assumption, 2026-10-19; not stated in YAML. Validate with workload sizing.</t>
        </r>
      </text>
    </comment>
    <comment ref="H962" authorId="0" shapeId="0" xr:uid="{00000000-0006-0000-0A00-0000360B0000}">
      <text>
        <r>
          <rPr>
            <sz val="11"/>
            <color theme="1"/>
            <rFont val="Calibri"/>
            <family val="2"/>
            <scheme val="minor"/>
          </rPr>
          <t>Source: User-editable planning assumption, 2026-10-19; not stated in YAML. Validate with workload sizing.</t>
        </r>
      </text>
    </comment>
    <comment ref="I962" authorId="0" shapeId="0" xr:uid="{00000000-0006-0000-0A00-0000370B0000}">
      <text>
        <r>
          <rPr>
            <sz val="11"/>
            <color theme="1"/>
            <rFont val="Calibri"/>
            <family val="2"/>
            <scheme val="minor"/>
          </rPr>
          <t>Source: User-editable planning assumption, 2026-10-19; not stated in YAML. Validate with workload sizing.</t>
        </r>
      </text>
    </comment>
    <comment ref="G963" authorId="0" shapeId="0" xr:uid="{00000000-0006-0000-0A00-0000380B0000}">
      <text>
        <r>
          <rPr>
            <sz val="11"/>
            <color theme="1"/>
            <rFont val="Calibri"/>
            <family val="2"/>
            <scheme val="minor"/>
          </rPr>
          <t>Source: User-editable planning assumption, 2026-10-19; not stated in YAML. Validate with workload sizing.</t>
        </r>
      </text>
    </comment>
    <comment ref="H963" authorId="0" shapeId="0" xr:uid="{00000000-0006-0000-0A00-0000390B0000}">
      <text>
        <r>
          <rPr>
            <sz val="11"/>
            <color theme="1"/>
            <rFont val="Calibri"/>
            <family val="2"/>
            <scheme val="minor"/>
          </rPr>
          <t>Source: User-editable planning assumption, 2026-10-19; not stated in YAML. Validate with workload sizing.</t>
        </r>
      </text>
    </comment>
    <comment ref="I963" authorId="0" shapeId="0" xr:uid="{00000000-0006-0000-0A00-00003A0B0000}">
      <text>
        <r>
          <rPr>
            <sz val="11"/>
            <color theme="1"/>
            <rFont val="Calibri"/>
            <family val="2"/>
            <scheme val="minor"/>
          </rPr>
          <t>Source: User-editable planning assumption, 2026-10-19; not stated in YAML. Validate with workload sizing.</t>
        </r>
      </text>
    </comment>
    <comment ref="G964" authorId="0" shapeId="0" xr:uid="{00000000-0006-0000-0A00-00003B0B0000}">
      <text>
        <r>
          <rPr>
            <sz val="11"/>
            <color theme="1"/>
            <rFont val="Calibri"/>
            <family val="2"/>
            <scheme val="minor"/>
          </rPr>
          <t>Source: User-editable planning assumption, 2026-10-19; not stated in YAML. Validate with workload sizing.</t>
        </r>
      </text>
    </comment>
    <comment ref="H964" authorId="0" shapeId="0" xr:uid="{00000000-0006-0000-0A00-00003C0B0000}">
      <text>
        <r>
          <rPr>
            <sz val="11"/>
            <color theme="1"/>
            <rFont val="Calibri"/>
            <family val="2"/>
            <scheme val="minor"/>
          </rPr>
          <t>Source: User-editable planning assumption, 2026-10-19; not stated in YAML. Validate with workload sizing.</t>
        </r>
      </text>
    </comment>
    <comment ref="I964" authorId="0" shapeId="0" xr:uid="{00000000-0006-0000-0A00-00003D0B0000}">
      <text>
        <r>
          <rPr>
            <sz val="11"/>
            <color theme="1"/>
            <rFont val="Calibri"/>
            <family val="2"/>
            <scheme val="minor"/>
          </rPr>
          <t>Source: User-editable planning assumption, 2026-10-19; not stated in YAML. Validate with workload sizing.</t>
        </r>
      </text>
    </comment>
    <comment ref="G965" authorId="0" shapeId="0" xr:uid="{00000000-0006-0000-0A00-00003E0B0000}">
      <text>
        <r>
          <rPr>
            <sz val="11"/>
            <color theme="1"/>
            <rFont val="Calibri"/>
            <family val="2"/>
            <scheme val="minor"/>
          </rPr>
          <t>Source: User-editable planning assumption, 2026-10-19; not stated in YAML. Validate with workload sizing.</t>
        </r>
      </text>
    </comment>
    <comment ref="H965" authorId="0" shapeId="0" xr:uid="{00000000-0006-0000-0A00-00003F0B0000}">
      <text>
        <r>
          <rPr>
            <sz val="11"/>
            <color theme="1"/>
            <rFont val="Calibri"/>
            <family val="2"/>
            <scheme val="minor"/>
          </rPr>
          <t>Source: User-editable planning assumption, 2026-10-19; not stated in YAML. Validate with workload sizing.</t>
        </r>
      </text>
    </comment>
    <comment ref="I965" authorId="0" shapeId="0" xr:uid="{00000000-0006-0000-0A00-0000400B0000}">
      <text>
        <r>
          <rPr>
            <sz val="11"/>
            <color theme="1"/>
            <rFont val="Calibri"/>
            <family val="2"/>
            <scheme val="minor"/>
          </rPr>
          <t>Source: User-editable planning assumption, 2026-10-19; not stated in YAML. Validate with workload sizing.</t>
        </r>
      </text>
    </comment>
    <comment ref="G966" authorId="0" shapeId="0" xr:uid="{00000000-0006-0000-0A00-0000410B0000}">
      <text>
        <r>
          <rPr>
            <sz val="11"/>
            <color theme="1"/>
            <rFont val="Calibri"/>
            <family val="2"/>
            <scheme val="minor"/>
          </rPr>
          <t>Source: User-editable planning assumption, 2026-10-19; not stated in YAML. Validate with workload sizing.</t>
        </r>
      </text>
    </comment>
    <comment ref="H966" authorId="0" shapeId="0" xr:uid="{00000000-0006-0000-0A00-0000420B0000}">
      <text>
        <r>
          <rPr>
            <sz val="11"/>
            <color theme="1"/>
            <rFont val="Calibri"/>
            <family val="2"/>
            <scheme val="minor"/>
          </rPr>
          <t>Source: User-editable planning assumption, 2026-10-19; not stated in YAML. Validate with workload sizing.</t>
        </r>
      </text>
    </comment>
    <comment ref="I966" authorId="0" shapeId="0" xr:uid="{00000000-0006-0000-0A00-0000430B0000}">
      <text>
        <r>
          <rPr>
            <sz val="11"/>
            <color theme="1"/>
            <rFont val="Calibri"/>
            <family val="2"/>
            <scheme val="minor"/>
          </rPr>
          <t>Source: User-editable planning assumption, 2026-10-19; not stated in YAML. Validate with workload sizing.</t>
        </r>
      </text>
    </comment>
    <comment ref="G967" authorId="0" shapeId="0" xr:uid="{00000000-0006-0000-0A00-0000440B0000}">
      <text>
        <r>
          <rPr>
            <sz val="11"/>
            <color theme="1"/>
            <rFont val="Calibri"/>
            <family val="2"/>
            <scheme val="minor"/>
          </rPr>
          <t>Source: User-editable planning assumption, 2026-10-19; not stated in YAML. Validate with workload sizing.</t>
        </r>
      </text>
    </comment>
    <comment ref="H967" authorId="0" shapeId="0" xr:uid="{00000000-0006-0000-0A00-0000450B0000}">
      <text>
        <r>
          <rPr>
            <sz val="11"/>
            <color theme="1"/>
            <rFont val="Calibri"/>
            <family val="2"/>
            <scheme val="minor"/>
          </rPr>
          <t>Source: User-editable planning assumption, 2026-10-19; not stated in YAML. Validate with workload sizing.</t>
        </r>
      </text>
    </comment>
    <comment ref="I967" authorId="0" shapeId="0" xr:uid="{00000000-0006-0000-0A00-0000460B0000}">
      <text>
        <r>
          <rPr>
            <sz val="11"/>
            <color theme="1"/>
            <rFont val="Calibri"/>
            <family val="2"/>
            <scheme val="minor"/>
          </rPr>
          <t>Source: User-editable planning assumption, 2026-10-19; not stated in YAML. Validate with workload sizing.</t>
        </r>
      </text>
    </comment>
    <comment ref="G968" authorId="0" shapeId="0" xr:uid="{00000000-0006-0000-0A00-0000470B0000}">
      <text>
        <r>
          <rPr>
            <sz val="11"/>
            <color theme="1"/>
            <rFont val="Calibri"/>
            <family val="2"/>
            <scheme val="minor"/>
          </rPr>
          <t>Source: User-editable planning assumption, 2026-10-19; not stated in YAML. Validate with workload sizing.</t>
        </r>
      </text>
    </comment>
    <comment ref="H968" authorId="0" shapeId="0" xr:uid="{00000000-0006-0000-0A00-0000480B0000}">
      <text>
        <r>
          <rPr>
            <sz val="11"/>
            <color theme="1"/>
            <rFont val="Calibri"/>
            <family val="2"/>
            <scheme val="minor"/>
          </rPr>
          <t>Source: User-editable planning assumption, 2026-10-19; not stated in YAML. Validate with workload sizing.</t>
        </r>
      </text>
    </comment>
    <comment ref="I968" authorId="0" shapeId="0" xr:uid="{00000000-0006-0000-0A00-0000490B0000}">
      <text>
        <r>
          <rPr>
            <sz val="11"/>
            <color theme="1"/>
            <rFont val="Calibri"/>
            <family val="2"/>
            <scheme val="minor"/>
          </rPr>
          <t>Source: User-editable planning assumption, 2026-10-19; not stated in YAML. Validate with workload sizing.</t>
        </r>
      </text>
    </comment>
    <comment ref="G969" authorId="0" shapeId="0" xr:uid="{00000000-0006-0000-0A00-00004A0B0000}">
      <text>
        <r>
          <rPr>
            <sz val="11"/>
            <color theme="1"/>
            <rFont val="Calibri"/>
            <family val="2"/>
            <scheme val="minor"/>
          </rPr>
          <t>Source: User-editable planning assumption, 2026-10-19; not stated in YAML. Validate with workload sizing.</t>
        </r>
      </text>
    </comment>
    <comment ref="H969" authorId="0" shapeId="0" xr:uid="{00000000-0006-0000-0A00-00004B0B0000}">
      <text>
        <r>
          <rPr>
            <sz val="11"/>
            <color theme="1"/>
            <rFont val="Calibri"/>
            <family val="2"/>
            <scheme val="minor"/>
          </rPr>
          <t>Source: User-editable planning assumption, 2026-10-19; not stated in YAML. Validate with workload sizing.</t>
        </r>
      </text>
    </comment>
    <comment ref="I969" authorId="0" shapeId="0" xr:uid="{00000000-0006-0000-0A00-00004C0B0000}">
      <text>
        <r>
          <rPr>
            <sz val="11"/>
            <color theme="1"/>
            <rFont val="Calibri"/>
            <family val="2"/>
            <scheme val="minor"/>
          </rPr>
          <t>Source: User-editable planning assumption, 2026-10-19; not stated in YAML. Validate with workload sizing.</t>
        </r>
      </text>
    </comment>
    <comment ref="G970" authorId="0" shapeId="0" xr:uid="{00000000-0006-0000-0A00-00004D0B0000}">
      <text>
        <r>
          <rPr>
            <sz val="11"/>
            <color theme="1"/>
            <rFont val="Calibri"/>
            <family val="2"/>
            <scheme val="minor"/>
          </rPr>
          <t>Source: User-editable planning assumption, 2026-10-19; not stated in YAML. Validate with workload sizing.</t>
        </r>
      </text>
    </comment>
    <comment ref="H970" authorId="0" shapeId="0" xr:uid="{00000000-0006-0000-0A00-00004E0B0000}">
      <text>
        <r>
          <rPr>
            <sz val="11"/>
            <color theme="1"/>
            <rFont val="Calibri"/>
            <family val="2"/>
            <scheme val="minor"/>
          </rPr>
          <t>Source: User-editable planning assumption, 2026-10-19; not stated in YAML. Validate with workload sizing.</t>
        </r>
      </text>
    </comment>
    <comment ref="I970" authorId="0" shapeId="0" xr:uid="{00000000-0006-0000-0A00-00004F0B0000}">
      <text>
        <r>
          <rPr>
            <sz val="11"/>
            <color theme="1"/>
            <rFont val="Calibri"/>
            <family val="2"/>
            <scheme val="minor"/>
          </rPr>
          <t>Source: User-editable planning assumption, 2026-10-19; not stated in YAML. Validate with workload sizing.</t>
        </r>
      </text>
    </comment>
    <comment ref="G971" authorId="0" shapeId="0" xr:uid="{00000000-0006-0000-0A00-0000500B0000}">
      <text>
        <r>
          <rPr>
            <sz val="11"/>
            <color theme="1"/>
            <rFont val="Calibri"/>
            <family val="2"/>
            <scheme val="minor"/>
          </rPr>
          <t>Source: User-editable planning assumption, 2026-10-19; not stated in YAML. Validate with workload sizing.</t>
        </r>
      </text>
    </comment>
    <comment ref="H971" authorId="0" shapeId="0" xr:uid="{00000000-0006-0000-0A00-0000510B0000}">
      <text>
        <r>
          <rPr>
            <sz val="11"/>
            <color theme="1"/>
            <rFont val="Calibri"/>
            <family val="2"/>
            <scheme val="minor"/>
          </rPr>
          <t>Source: User-editable planning assumption, 2026-10-19; not stated in YAML. Validate with workload sizing.</t>
        </r>
      </text>
    </comment>
    <comment ref="I971" authorId="0" shapeId="0" xr:uid="{00000000-0006-0000-0A00-0000520B0000}">
      <text>
        <r>
          <rPr>
            <sz val="11"/>
            <color theme="1"/>
            <rFont val="Calibri"/>
            <family val="2"/>
            <scheme val="minor"/>
          </rPr>
          <t>Source: User-editable planning assumption, 2026-10-19; not stated in YAML. Validate with workload sizing.</t>
        </r>
      </text>
    </comment>
    <comment ref="G972" authorId="0" shapeId="0" xr:uid="{00000000-0006-0000-0A00-0000530B0000}">
      <text>
        <r>
          <rPr>
            <sz val="11"/>
            <color theme="1"/>
            <rFont val="Calibri"/>
            <family val="2"/>
            <scheme val="minor"/>
          </rPr>
          <t>Source: User-editable planning assumption, 2026-10-19; not stated in YAML. Validate with workload sizing.</t>
        </r>
      </text>
    </comment>
    <comment ref="H972" authorId="0" shapeId="0" xr:uid="{00000000-0006-0000-0A00-0000540B0000}">
      <text>
        <r>
          <rPr>
            <sz val="11"/>
            <color theme="1"/>
            <rFont val="Calibri"/>
            <family val="2"/>
            <scheme val="minor"/>
          </rPr>
          <t>Source: User-editable planning assumption, 2026-10-19; not stated in YAML. Validate with workload sizing.</t>
        </r>
      </text>
    </comment>
    <comment ref="I972" authorId="0" shapeId="0" xr:uid="{00000000-0006-0000-0A00-0000550B0000}">
      <text>
        <r>
          <rPr>
            <sz val="11"/>
            <color theme="1"/>
            <rFont val="Calibri"/>
            <family val="2"/>
            <scheme val="minor"/>
          </rPr>
          <t>Source: User-editable planning assumption, 2026-10-19; not stated in YAML. Validate with workload sizing.</t>
        </r>
      </text>
    </comment>
    <comment ref="G973" authorId="0" shapeId="0" xr:uid="{00000000-0006-0000-0A00-0000560B0000}">
      <text>
        <r>
          <rPr>
            <sz val="11"/>
            <color theme="1"/>
            <rFont val="Calibri"/>
            <family val="2"/>
            <scheme val="minor"/>
          </rPr>
          <t>Source: User-editable planning assumption, 2026-10-19; not stated in YAML. Validate with workload sizing.</t>
        </r>
      </text>
    </comment>
    <comment ref="H973" authorId="0" shapeId="0" xr:uid="{00000000-0006-0000-0A00-0000570B0000}">
      <text>
        <r>
          <rPr>
            <sz val="11"/>
            <color theme="1"/>
            <rFont val="Calibri"/>
            <family val="2"/>
            <scheme val="minor"/>
          </rPr>
          <t>Source: User-editable planning assumption, 2026-10-19; not stated in YAML. Validate with workload sizing.</t>
        </r>
      </text>
    </comment>
    <comment ref="I973" authorId="0" shapeId="0" xr:uid="{00000000-0006-0000-0A00-0000580B0000}">
      <text>
        <r>
          <rPr>
            <sz val="11"/>
            <color theme="1"/>
            <rFont val="Calibri"/>
            <family val="2"/>
            <scheme val="minor"/>
          </rPr>
          <t>Source: User-editable planning assumption, 2026-10-19; not stated in YAML. Validate with workload sizing.</t>
        </r>
      </text>
    </comment>
    <comment ref="G974" authorId="0" shapeId="0" xr:uid="{00000000-0006-0000-0A00-0000590B0000}">
      <text>
        <r>
          <rPr>
            <sz val="11"/>
            <color theme="1"/>
            <rFont val="Calibri"/>
            <family val="2"/>
            <scheme val="minor"/>
          </rPr>
          <t>Source: User-editable planning assumption, 2026-10-19; not stated in YAML. Validate with workload sizing.</t>
        </r>
      </text>
    </comment>
    <comment ref="H974" authorId="0" shapeId="0" xr:uid="{00000000-0006-0000-0A00-00005A0B0000}">
      <text>
        <r>
          <rPr>
            <sz val="11"/>
            <color theme="1"/>
            <rFont val="Calibri"/>
            <family val="2"/>
            <scheme val="minor"/>
          </rPr>
          <t>Source: User-editable planning assumption, 2026-10-19; not stated in YAML. Validate with workload sizing.</t>
        </r>
      </text>
    </comment>
    <comment ref="I974" authorId="0" shapeId="0" xr:uid="{00000000-0006-0000-0A00-00005B0B0000}">
      <text>
        <r>
          <rPr>
            <sz val="11"/>
            <color theme="1"/>
            <rFont val="Calibri"/>
            <family val="2"/>
            <scheme val="minor"/>
          </rPr>
          <t>Source: User-editable planning assumption, 2026-10-19; not stated in YAML. Validate with workload sizing.</t>
        </r>
      </text>
    </comment>
    <comment ref="G975" authorId="0" shapeId="0" xr:uid="{00000000-0006-0000-0A00-00005C0B0000}">
      <text>
        <r>
          <rPr>
            <sz val="11"/>
            <color theme="1"/>
            <rFont val="Calibri"/>
            <family val="2"/>
            <scheme val="minor"/>
          </rPr>
          <t>Source: User-editable planning assumption, 2026-10-19; not stated in YAML. Validate with workload sizing.</t>
        </r>
      </text>
    </comment>
    <comment ref="H975" authorId="0" shapeId="0" xr:uid="{00000000-0006-0000-0A00-00005D0B0000}">
      <text>
        <r>
          <rPr>
            <sz val="11"/>
            <color theme="1"/>
            <rFont val="Calibri"/>
            <family val="2"/>
            <scheme val="minor"/>
          </rPr>
          <t>Source: User-editable planning assumption, 2026-10-19; not stated in YAML. Validate with workload sizing.</t>
        </r>
      </text>
    </comment>
    <comment ref="I975" authorId="0" shapeId="0" xr:uid="{00000000-0006-0000-0A00-00005E0B0000}">
      <text>
        <r>
          <rPr>
            <sz val="11"/>
            <color theme="1"/>
            <rFont val="Calibri"/>
            <family val="2"/>
            <scheme val="minor"/>
          </rPr>
          <t>Source: User-editable planning assumption, 2026-10-19; not stated in YAML. Validate with workload sizing.</t>
        </r>
      </text>
    </comment>
    <comment ref="G976" authorId="0" shapeId="0" xr:uid="{00000000-0006-0000-0A00-00005F0B0000}">
      <text>
        <r>
          <rPr>
            <sz val="11"/>
            <color theme="1"/>
            <rFont val="Calibri"/>
            <family val="2"/>
            <scheme val="minor"/>
          </rPr>
          <t>Source: User-editable planning assumption, 2026-10-19; not stated in YAML. Validate with workload sizing.</t>
        </r>
      </text>
    </comment>
    <comment ref="H976" authorId="0" shapeId="0" xr:uid="{00000000-0006-0000-0A00-0000600B0000}">
      <text>
        <r>
          <rPr>
            <sz val="11"/>
            <color theme="1"/>
            <rFont val="Calibri"/>
            <family val="2"/>
            <scheme val="minor"/>
          </rPr>
          <t>Source: User-editable planning assumption, 2026-10-19; not stated in YAML. Validate with workload sizing.</t>
        </r>
      </text>
    </comment>
    <comment ref="I976" authorId="0" shapeId="0" xr:uid="{00000000-0006-0000-0A00-0000610B0000}">
      <text>
        <r>
          <rPr>
            <sz val="11"/>
            <color theme="1"/>
            <rFont val="Calibri"/>
            <family val="2"/>
            <scheme val="minor"/>
          </rPr>
          <t>Source: User-editable planning assumption, 2026-10-19; not stated in YAML. Validate with workload sizing.</t>
        </r>
      </text>
    </comment>
    <comment ref="G977" authorId="0" shapeId="0" xr:uid="{00000000-0006-0000-0A00-0000620B0000}">
      <text>
        <r>
          <rPr>
            <sz val="11"/>
            <color theme="1"/>
            <rFont val="Calibri"/>
            <family val="2"/>
            <scheme val="minor"/>
          </rPr>
          <t>Source: User-editable planning assumption, 2026-10-19; not stated in YAML. Validate with workload sizing.</t>
        </r>
      </text>
    </comment>
    <comment ref="H977" authorId="0" shapeId="0" xr:uid="{00000000-0006-0000-0A00-0000630B0000}">
      <text>
        <r>
          <rPr>
            <sz val="11"/>
            <color theme="1"/>
            <rFont val="Calibri"/>
            <family val="2"/>
            <scheme val="minor"/>
          </rPr>
          <t>Source: User-editable planning assumption, 2026-10-19; not stated in YAML. Validate with workload sizing.</t>
        </r>
      </text>
    </comment>
    <comment ref="I977" authorId="0" shapeId="0" xr:uid="{00000000-0006-0000-0A00-0000640B0000}">
      <text>
        <r>
          <rPr>
            <sz val="11"/>
            <color theme="1"/>
            <rFont val="Calibri"/>
            <family val="2"/>
            <scheme val="minor"/>
          </rPr>
          <t>Source: User-editable planning assumption, 2026-10-19; not stated in YAML. Validate with workload sizing.</t>
        </r>
      </text>
    </comment>
    <comment ref="G978" authorId="0" shapeId="0" xr:uid="{00000000-0006-0000-0A00-0000650B0000}">
      <text>
        <r>
          <rPr>
            <sz val="11"/>
            <color theme="1"/>
            <rFont val="Calibri"/>
            <family val="2"/>
            <scheme val="minor"/>
          </rPr>
          <t>Source: User-editable planning assumption, 2026-10-19; not stated in YAML. Validate with workload sizing.</t>
        </r>
      </text>
    </comment>
    <comment ref="H978" authorId="0" shapeId="0" xr:uid="{00000000-0006-0000-0A00-0000660B0000}">
      <text>
        <r>
          <rPr>
            <sz val="11"/>
            <color theme="1"/>
            <rFont val="Calibri"/>
            <family val="2"/>
            <scheme val="minor"/>
          </rPr>
          <t>Source: User-editable planning assumption, 2026-10-19; not stated in YAML. Validate with workload sizing.</t>
        </r>
      </text>
    </comment>
    <comment ref="I978" authorId="0" shapeId="0" xr:uid="{00000000-0006-0000-0A00-0000670B0000}">
      <text>
        <r>
          <rPr>
            <sz val="11"/>
            <color theme="1"/>
            <rFont val="Calibri"/>
            <family val="2"/>
            <scheme val="minor"/>
          </rPr>
          <t>Source: User-editable planning assumption, 2026-10-19; not stated in YAML. Validate with workload sizing.</t>
        </r>
      </text>
    </comment>
    <comment ref="G979" authorId="0" shapeId="0" xr:uid="{00000000-0006-0000-0A00-0000680B0000}">
      <text>
        <r>
          <rPr>
            <sz val="11"/>
            <color theme="1"/>
            <rFont val="Calibri"/>
            <family val="2"/>
            <scheme val="minor"/>
          </rPr>
          <t>Source: User-editable planning assumption, 2026-10-19; not stated in YAML. Validate with workload sizing.</t>
        </r>
      </text>
    </comment>
    <comment ref="H979" authorId="0" shapeId="0" xr:uid="{00000000-0006-0000-0A00-0000690B0000}">
      <text>
        <r>
          <rPr>
            <sz val="11"/>
            <color theme="1"/>
            <rFont val="Calibri"/>
            <family val="2"/>
            <scheme val="minor"/>
          </rPr>
          <t>Source: User-editable planning assumption, 2026-10-19; not stated in YAML. Validate with workload sizing.</t>
        </r>
      </text>
    </comment>
    <comment ref="I979" authorId="0" shapeId="0" xr:uid="{00000000-0006-0000-0A00-00006A0B0000}">
      <text>
        <r>
          <rPr>
            <sz val="11"/>
            <color theme="1"/>
            <rFont val="Calibri"/>
            <family val="2"/>
            <scheme val="minor"/>
          </rPr>
          <t>Source: User-editable planning assumption, 2026-10-19; not stated in YAML. Validate with workload sizing.</t>
        </r>
      </text>
    </comment>
    <comment ref="G980" authorId="0" shapeId="0" xr:uid="{00000000-0006-0000-0A00-00006B0B0000}">
      <text>
        <r>
          <rPr>
            <sz val="11"/>
            <color theme="1"/>
            <rFont val="Calibri"/>
            <family val="2"/>
            <scheme val="minor"/>
          </rPr>
          <t>Source: User-editable planning assumption, 2026-10-19; not stated in YAML. Validate with workload sizing.</t>
        </r>
      </text>
    </comment>
    <comment ref="H980" authorId="0" shapeId="0" xr:uid="{00000000-0006-0000-0A00-00006C0B0000}">
      <text>
        <r>
          <rPr>
            <sz val="11"/>
            <color theme="1"/>
            <rFont val="Calibri"/>
            <family val="2"/>
            <scheme val="minor"/>
          </rPr>
          <t>Source: User-editable planning assumption, 2026-10-19; not stated in YAML. Validate with workload sizing.</t>
        </r>
      </text>
    </comment>
    <comment ref="I980" authorId="0" shapeId="0" xr:uid="{00000000-0006-0000-0A00-00006D0B0000}">
      <text>
        <r>
          <rPr>
            <sz val="11"/>
            <color theme="1"/>
            <rFont val="Calibri"/>
            <family val="2"/>
            <scheme val="minor"/>
          </rPr>
          <t>Source: User-editable planning assumption, 2026-10-19; not stated in YAML. Validate with workload sizing.</t>
        </r>
      </text>
    </comment>
    <comment ref="G981" authorId="0" shapeId="0" xr:uid="{00000000-0006-0000-0A00-00006E0B0000}">
      <text>
        <r>
          <rPr>
            <sz val="11"/>
            <color theme="1"/>
            <rFont val="Calibri"/>
            <family val="2"/>
            <scheme val="minor"/>
          </rPr>
          <t>Source: User-editable planning assumption, 2026-10-19; not stated in YAML. Validate with workload sizing.</t>
        </r>
      </text>
    </comment>
    <comment ref="H981" authorId="0" shapeId="0" xr:uid="{00000000-0006-0000-0A00-00006F0B0000}">
      <text>
        <r>
          <rPr>
            <sz val="11"/>
            <color theme="1"/>
            <rFont val="Calibri"/>
            <family val="2"/>
            <scheme val="minor"/>
          </rPr>
          <t>Source: User-editable planning assumption, 2026-10-19; not stated in YAML. Validate with workload sizing.</t>
        </r>
      </text>
    </comment>
    <comment ref="I981" authorId="0" shapeId="0" xr:uid="{00000000-0006-0000-0A00-0000700B0000}">
      <text>
        <r>
          <rPr>
            <sz val="11"/>
            <color theme="1"/>
            <rFont val="Calibri"/>
            <family val="2"/>
            <scheme val="minor"/>
          </rPr>
          <t>Source: User-editable planning assumption, 2026-10-19; not stated in YAML. Validate with workload sizing.</t>
        </r>
      </text>
    </comment>
    <comment ref="G982" authorId="0" shapeId="0" xr:uid="{00000000-0006-0000-0A00-0000710B0000}">
      <text>
        <r>
          <rPr>
            <sz val="11"/>
            <color theme="1"/>
            <rFont val="Calibri"/>
            <family val="2"/>
            <scheme val="minor"/>
          </rPr>
          <t>Source: User-editable planning assumption, 2026-10-19; not stated in YAML. Validate with workload sizing.</t>
        </r>
      </text>
    </comment>
    <comment ref="H982" authorId="0" shapeId="0" xr:uid="{00000000-0006-0000-0A00-0000720B0000}">
      <text>
        <r>
          <rPr>
            <sz val="11"/>
            <color theme="1"/>
            <rFont val="Calibri"/>
            <family val="2"/>
            <scheme val="minor"/>
          </rPr>
          <t>Source: User-editable planning assumption, 2026-10-19; not stated in YAML. Validate with workload sizing.</t>
        </r>
      </text>
    </comment>
    <comment ref="I982" authorId="0" shapeId="0" xr:uid="{00000000-0006-0000-0A00-0000730B0000}">
      <text>
        <r>
          <rPr>
            <sz val="11"/>
            <color theme="1"/>
            <rFont val="Calibri"/>
            <family val="2"/>
            <scheme val="minor"/>
          </rPr>
          <t>Source: User-editable planning assumption, 2026-10-19; not stated in YAML. Validate with workload sizing.</t>
        </r>
      </text>
    </comment>
    <comment ref="G983" authorId="0" shapeId="0" xr:uid="{00000000-0006-0000-0A00-0000740B0000}">
      <text>
        <r>
          <rPr>
            <sz val="11"/>
            <color theme="1"/>
            <rFont val="Calibri"/>
            <family val="2"/>
            <scheme val="minor"/>
          </rPr>
          <t>Source: User-editable planning assumption, 2026-10-19; not stated in YAML. Validate with workload sizing.</t>
        </r>
      </text>
    </comment>
    <comment ref="H983" authorId="0" shapeId="0" xr:uid="{00000000-0006-0000-0A00-0000750B0000}">
      <text>
        <r>
          <rPr>
            <sz val="11"/>
            <color theme="1"/>
            <rFont val="Calibri"/>
            <family val="2"/>
            <scheme val="minor"/>
          </rPr>
          <t>Source: User-editable planning assumption, 2026-10-19; not stated in YAML. Validate with workload sizing.</t>
        </r>
      </text>
    </comment>
    <comment ref="I983" authorId="0" shapeId="0" xr:uid="{00000000-0006-0000-0A00-0000760B0000}">
      <text>
        <r>
          <rPr>
            <sz val="11"/>
            <color theme="1"/>
            <rFont val="Calibri"/>
            <family val="2"/>
            <scheme val="minor"/>
          </rPr>
          <t>Source: User-editable planning assumption, 2026-10-19; not stated in YAML. Validate with workload sizing.</t>
        </r>
      </text>
    </comment>
    <comment ref="G984" authorId="0" shapeId="0" xr:uid="{00000000-0006-0000-0A00-0000770B0000}">
      <text>
        <r>
          <rPr>
            <sz val="11"/>
            <color theme="1"/>
            <rFont val="Calibri"/>
            <family val="2"/>
            <scheme val="minor"/>
          </rPr>
          <t>Source: User-editable planning assumption, 2026-10-19; not stated in YAML. Validate with workload sizing.</t>
        </r>
      </text>
    </comment>
    <comment ref="H984" authorId="0" shapeId="0" xr:uid="{00000000-0006-0000-0A00-0000780B0000}">
      <text>
        <r>
          <rPr>
            <sz val="11"/>
            <color theme="1"/>
            <rFont val="Calibri"/>
            <family val="2"/>
            <scheme val="minor"/>
          </rPr>
          <t>Source: User-editable planning assumption, 2026-10-19; not stated in YAML. Validate with workload sizing.</t>
        </r>
      </text>
    </comment>
    <comment ref="I984" authorId="0" shapeId="0" xr:uid="{00000000-0006-0000-0A00-0000790B0000}">
      <text>
        <r>
          <rPr>
            <sz val="11"/>
            <color theme="1"/>
            <rFont val="Calibri"/>
            <family val="2"/>
            <scheme val="minor"/>
          </rPr>
          <t>Source: User-editable planning assumption, 2026-10-19; not stated in YAML. Validate with workload sizing.</t>
        </r>
      </text>
    </comment>
    <comment ref="G985" authorId="0" shapeId="0" xr:uid="{00000000-0006-0000-0A00-00007A0B0000}">
      <text>
        <r>
          <rPr>
            <sz val="11"/>
            <color theme="1"/>
            <rFont val="Calibri"/>
            <family val="2"/>
            <scheme val="minor"/>
          </rPr>
          <t>Source: User-editable planning assumption, 2026-10-19; not stated in YAML. Validate with workload sizing.</t>
        </r>
      </text>
    </comment>
    <comment ref="H985" authorId="0" shapeId="0" xr:uid="{00000000-0006-0000-0A00-00007B0B0000}">
      <text>
        <r>
          <rPr>
            <sz val="11"/>
            <color theme="1"/>
            <rFont val="Calibri"/>
            <family val="2"/>
            <scheme val="minor"/>
          </rPr>
          <t>Source: User-editable planning assumption, 2026-10-19; not stated in YAML. Validate with workload sizing.</t>
        </r>
      </text>
    </comment>
    <comment ref="I985" authorId="0" shapeId="0" xr:uid="{00000000-0006-0000-0A00-00007C0B0000}">
      <text>
        <r>
          <rPr>
            <sz val="11"/>
            <color theme="1"/>
            <rFont val="Calibri"/>
            <family val="2"/>
            <scheme val="minor"/>
          </rPr>
          <t>Source: User-editable planning assumption, 2026-10-19; not stated in YAML. Validate with workload sizing.</t>
        </r>
      </text>
    </comment>
    <comment ref="G986" authorId="0" shapeId="0" xr:uid="{00000000-0006-0000-0A00-00007D0B0000}">
      <text>
        <r>
          <rPr>
            <sz val="11"/>
            <color theme="1"/>
            <rFont val="Calibri"/>
            <family val="2"/>
            <scheme val="minor"/>
          </rPr>
          <t>Source: User-editable planning assumption, 2026-10-19; not stated in YAML. Validate with workload sizing.</t>
        </r>
      </text>
    </comment>
    <comment ref="H986" authorId="0" shapeId="0" xr:uid="{00000000-0006-0000-0A00-00007E0B0000}">
      <text>
        <r>
          <rPr>
            <sz val="11"/>
            <color theme="1"/>
            <rFont val="Calibri"/>
            <family val="2"/>
            <scheme val="minor"/>
          </rPr>
          <t>Source: User-editable planning assumption, 2026-10-19; not stated in YAML. Validate with workload sizing.</t>
        </r>
      </text>
    </comment>
    <comment ref="I986" authorId="0" shapeId="0" xr:uid="{00000000-0006-0000-0A00-00007F0B0000}">
      <text>
        <r>
          <rPr>
            <sz val="11"/>
            <color theme="1"/>
            <rFont val="Calibri"/>
            <family val="2"/>
            <scheme val="minor"/>
          </rPr>
          <t>Source: User-editable planning assumption, 2026-10-19; not stated in YAML. Validate with workload sizing.</t>
        </r>
      </text>
    </comment>
    <comment ref="G987" authorId="0" shapeId="0" xr:uid="{00000000-0006-0000-0A00-0000800B0000}">
      <text>
        <r>
          <rPr>
            <sz val="11"/>
            <color theme="1"/>
            <rFont val="Calibri"/>
            <family val="2"/>
            <scheme val="minor"/>
          </rPr>
          <t>Source: User-editable planning assumption, 2026-10-19; not stated in YAML. Validate with workload sizing.</t>
        </r>
      </text>
    </comment>
    <comment ref="H987" authorId="0" shapeId="0" xr:uid="{00000000-0006-0000-0A00-0000810B0000}">
      <text>
        <r>
          <rPr>
            <sz val="11"/>
            <color theme="1"/>
            <rFont val="Calibri"/>
            <family val="2"/>
            <scheme val="minor"/>
          </rPr>
          <t>Source: User-editable planning assumption, 2026-10-19; not stated in YAML. Validate with workload sizing.</t>
        </r>
      </text>
    </comment>
    <comment ref="I987" authorId="0" shapeId="0" xr:uid="{00000000-0006-0000-0A00-0000820B0000}">
      <text>
        <r>
          <rPr>
            <sz val="11"/>
            <color theme="1"/>
            <rFont val="Calibri"/>
            <family val="2"/>
            <scheme val="minor"/>
          </rPr>
          <t>Source: User-editable planning assumption, 2026-10-19; not stated in YAML. Validate with workload sizing.</t>
        </r>
      </text>
    </comment>
    <comment ref="G988" authorId="0" shapeId="0" xr:uid="{00000000-0006-0000-0A00-0000830B0000}">
      <text>
        <r>
          <rPr>
            <sz val="11"/>
            <color theme="1"/>
            <rFont val="Calibri"/>
            <family val="2"/>
            <scheme val="minor"/>
          </rPr>
          <t>Source: User-editable planning assumption, 2026-10-19; not stated in YAML. Validate with workload sizing.</t>
        </r>
      </text>
    </comment>
    <comment ref="H988" authorId="0" shapeId="0" xr:uid="{00000000-0006-0000-0A00-0000840B0000}">
      <text>
        <r>
          <rPr>
            <sz val="11"/>
            <color theme="1"/>
            <rFont val="Calibri"/>
            <family val="2"/>
            <scheme val="minor"/>
          </rPr>
          <t>Source: User-editable planning assumption, 2026-10-19; not stated in YAML. Validate with workload sizing.</t>
        </r>
      </text>
    </comment>
    <comment ref="I988" authorId="0" shapeId="0" xr:uid="{00000000-0006-0000-0A00-0000850B0000}">
      <text>
        <r>
          <rPr>
            <sz val="11"/>
            <color theme="1"/>
            <rFont val="Calibri"/>
            <family val="2"/>
            <scheme val="minor"/>
          </rPr>
          <t>Source: User-editable planning assumption, 2026-10-19; not stated in YAML. Validate with workload sizing.</t>
        </r>
      </text>
    </comment>
    <comment ref="G989" authorId="0" shapeId="0" xr:uid="{00000000-0006-0000-0A00-0000860B0000}">
      <text>
        <r>
          <rPr>
            <sz val="11"/>
            <color theme="1"/>
            <rFont val="Calibri"/>
            <family val="2"/>
            <scheme val="minor"/>
          </rPr>
          <t>Source: User-editable planning assumption, 2026-10-19; not stated in YAML. Validate with workload sizing.</t>
        </r>
      </text>
    </comment>
    <comment ref="H989" authorId="0" shapeId="0" xr:uid="{00000000-0006-0000-0A00-0000870B0000}">
      <text>
        <r>
          <rPr>
            <sz val="11"/>
            <color theme="1"/>
            <rFont val="Calibri"/>
            <family val="2"/>
            <scheme val="minor"/>
          </rPr>
          <t>Source: User-editable planning assumption, 2026-10-19; not stated in YAML. Validate with workload sizing.</t>
        </r>
      </text>
    </comment>
    <comment ref="I989" authorId="0" shapeId="0" xr:uid="{00000000-0006-0000-0A00-0000880B0000}">
      <text>
        <r>
          <rPr>
            <sz val="11"/>
            <color theme="1"/>
            <rFont val="Calibri"/>
            <family val="2"/>
            <scheme val="minor"/>
          </rPr>
          <t>Source: User-editable planning assumption, 2026-10-19; not stated in YAML. Validate with workload sizing.</t>
        </r>
      </text>
    </comment>
    <comment ref="G990" authorId="0" shapeId="0" xr:uid="{00000000-0006-0000-0A00-0000890B0000}">
      <text>
        <r>
          <rPr>
            <sz val="11"/>
            <color theme="1"/>
            <rFont val="Calibri"/>
            <family val="2"/>
            <scheme val="minor"/>
          </rPr>
          <t>Source: User-editable planning assumption, 2026-10-19; not stated in YAML. Validate with workload sizing.</t>
        </r>
      </text>
    </comment>
    <comment ref="H990" authorId="0" shapeId="0" xr:uid="{00000000-0006-0000-0A00-00008A0B0000}">
      <text>
        <r>
          <rPr>
            <sz val="11"/>
            <color theme="1"/>
            <rFont val="Calibri"/>
            <family val="2"/>
            <scheme val="minor"/>
          </rPr>
          <t>Source: User-editable planning assumption, 2026-10-19; not stated in YAML. Validate with workload sizing.</t>
        </r>
      </text>
    </comment>
    <comment ref="I990" authorId="0" shapeId="0" xr:uid="{00000000-0006-0000-0A00-00008B0B0000}">
      <text>
        <r>
          <rPr>
            <sz val="11"/>
            <color theme="1"/>
            <rFont val="Calibri"/>
            <family val="2"/>
            <scheme val="minor"/>
          </rPr>
          <t>Source: User-editable planning assumption, 2026-10-19; not stated in YAML. Validate with workload sizing.</t>
        </r>
      </text>
    </comment>
    <comment ref="G991" authorId="0" shapeId="0" xr:uid="{00000000-0006-0000-0A00-00008C0B0000}">
      <text>
        <r>
          <rPr>
            <sz val="11"/>
            <color theme="1"/>
            <rFont val="Calibri"/>
            <family val="2"/>
            <scheme val="minor"/>
          </rPr>
          <t>Source: User-editable planning assumption, 2026-10-19; not stated in YAML. Validate with workload sizing.</t>
        </r>
      </text>
    </comment>
    <comment ref="H991" authorId="0" shapeId="0" xr:uid="{00000000-0006-0000-0A00-00008D0B0000}">
      <text>
        <r>
          <rPr>
            <sz val="11"/>
            <color theme="1"/>
            <rFont val="Calibri"/>
            <family val="2"/>
            <scheme val="minor"/>
          </rPr>
          <t>Source: User-editable planning assumption, 2026-10-19; not stated in YAML. Validate with workload sizing.</t>
        </r>
      </text>
    </comment>
    <comment ref="I991" authorId="0" shapeId="0" xr:uid="{00000000-0006-0000-0A00-00008E0B0000}">
      <text>
        <r>
          <rPr>
            <sz val="11"/>
            <color theme="1"/>
            <rFont val="Calibri"/>
            <family val="2"/>
            <scheme val="minor"/>
          </rPr>
          <t>Source: User-editable planning assumption, 2026-10-19; not stated in YAML. Validate with workload sizing.</t>
        </r>
      </text>
    </comment>
    <comment ref="G992" authorId="0" shapeId="0" xr:uid="{00000000-0006-0000-0A00-00008F0B0000}">
      <text>
        <r>
          <rPr>
            <sz val="11"/>
            <color theme="1"/>
            <rFont val="Calibri"/>
            <family val="2"/>
            <scheme val="minor"/>
          </rPr>
          <t>Source: User-editable planning assumption, 2026-10-19; not stated in YAML. Validate with workload sizing.</t>
        </r>
      </text>
    </comment>
    <comment ref="H992" authorId="0" shapeId="0" xr:uid="{00000000-0006-0000-0A00-0000900B0000}">
      <text>
        <r>
          <rPr>
            <sz val="11"/>
            <color theme="1"/>
            <rFont val="Calibri"/>
            <family val="2"/>
            <scheme val="minor"/>
          </rPr>
          <t>Source: User-editable planning assumption, 2026-10-19; not stated in YAML. Validate with workload sizing.</t>
        </r>
      </text>
    </comment>
    <comment ref="I992" authorId="0" shapeId="0" xr:uid="{00000000-0006-0000-0A00-0000910B0000}">
      <text>
        <r>
          <rPr>
            <sz val="11"/>
            <color theme="1"/>
            <rFont val="Calibri"/>
            <family val="2"/>
            <scheme val="minor"/>
          </rPr>
          <t>Source: User-editable planning assumption, 2026-10-19; not stated in YAML. Validate with workload sizing.</t>
        </r>
      </text>
    </comment>
    <comment ref="G993" authorId="0" shapeId="0" xr:uid="{00000000-0006-0000-0A00-0000920B0000}">
      <text>
        <r>
          <rPr>
            <sz val="11"/>
            <color theme="1"/>
            <rFont val="Calibri"/>
            <family val="2"/>
            <scheme val="minor"/>
          </rPr>
          <t>Source: User-editable planning assumption, 2026-10-19; not stated in YAML. Validate with workload sizing.</t>
        </r>
      </text>
    </comment>
    <comment ref="H993" authorId="0" shapeId="0" xr:uid="{00000000-0006-0000-0A00-0000930B0000}">
      <text>
        <r>
          <rPr>
            <sz val="11"/>
            <color theme="1"/>
            <rFont val="Calibri"/>
            <family val="2"/>
            <scheme val="minor"/>
          </rPr>
          <t>Source: User-editable planning assumption, 2026-10-19; not stated in YAML. Validate with workload sizing.</t>
        </r>
      </text>
    </comment>
    <comment ref="I993" authorId="0" shapeId="0" xr:uid="{00000000-0006-0000-0A00-0000940B0000}">
      <text>
        <r>
          <rPr>
            <sz val="11"/>
            <color theme="1"/>
            <rFont val="Calibri"/>
            <family val="2"/>
            <scheme val="minor"/>
          </rPr>
          <t>Source: User-editable planning assumption, 2026-10-19; not stated in YAML. Validate with workload sizing.</t>
        </r>
      </text>
    </comment>
    <comment ref="G994" authorId="0" shapeId="0" xr:uid="{00000000-0006-0000-0A00-0000950B0000}">
      <text>
        <r>
          <rPr>
            <sz val="11"/>
            <color theme="1"/>
            <rFont val="Calibri"/>
            <family val="2"/>
            <scheme val="minor"/>
          </rPr>
          <t>Source: User-editable planning assumption, 2026-10-19; not stated in YAML. Validate with workload sizing.</t>
        </r>
      </text>
    </comment>
    <comment ref="H994" authorId="0" shapeId="0" xr:uid="{00000000-0006-0000-0A00-0000960B0000}">
      <text>
        <r>
          <rPr>
            <sz val="11"/>
            <color theme="1"/>
            <rFont val="Calibri"/>
            <family val="2"/>
            <scheme val="minor"/>
          </rPr>
          <t>Source: User-editable planning assumption, 2026-10-19; not stated in YAML. Validate with workload sizing.</t>
        </r>
      </text>
    </comment>
    <comment ref="I994" authorId="0" shapeId="0" xr:uid="{00000000-0006-0000-0A00-0000970B0000}">
      <text>
        <r>
          <rPr>
            <sz val="11"/>
            <color theme="1"/>
            <rFont val="Calibri"/>
            <family val="2"/>
            <scheme val="minor"/>
          </rPr>
          <t>Source: User-editable planning assumption, 2026-10-19; not stated in YAML. Validate with workload sizing.</t>
        </r>
      </text>
    </comment>
    <comment ref="G995" authorId="0" shapeId="0" xr:uid="{00000000-0006-0000-0A00-0000980B0000}">
      <text>
        <r>
          <rPr>
            <sz val="11"/>
            <color theme="1"/>
            <rFont val="Calibri"/>
            <family val="2"/>
            <scheme val="minor"/>
          </rPr>
          <t>Source: User-editable planning assumption, 2026-10-19; not stated in YAML. Validate with workload sizing.</t>
        </r>
      </text>
    </comment>
    <comment ref="H995" authorId="0" shapeId="0" xr:uid="{00000000-0006-0000-0A00-0000990B0000}">
      <text>
        <r>
          <rPr>
            <sz val="11"/>
            <color theme="1"/>
            <rFont val="Calibri"/>
            <family val="2"/>
            <scheme val="minor"/>
          </rPr>
          <t>Source: User-editable planning assumption, 2026-10-19; not stated in YAML. Validate with workload sizing.</t>
        </r>
      </text>
    </comment>
    <comment ref="I995" authorId="0" shapeId="0" xr:uid="{00000000-0006-0000-0A00-00009A0B0000}">
      <text>
        <r>
          <rPr>
            <sz val="11"/>
            <color theme="1"/>
            <rFont val="Calibri"/>
            <family val="2"/>
            <scheme val="minor"/>
          </rPr>
          <t>Source: User-editable planning assumption, 2026-10-19; not stated in YAML. Validate with workload sizing.</t>
        </r>
      </text>
    </comment>
    <comment ref="G996" authorId="0" shapeId="0" xr:uid="{00000000-0006-0000-0A00-00009B0B0000}">
      <text>
        <r>
          <rPr>
            <sz val="11"/>
            <color theme="1"/>
            <rFont val="Calibri"/>
            <family val="2"/>
            <scheme val="minor"/>
          </rPr>
          <t>Source: User-editable planning assumption, 2026-10-19; not stated in YAML. Validate with workload sizing.</t>
        </r>
      </text>
    </comment>
    <comment ref="H996" authorId="0" shapeId="0" xr:uid="{00000000-0006-0000-0A00-00009C0B0000}">
      <text>
        <r>
          <rPr>
            <sz val="11"/>
            <color theme="1"/>
            <rFont val="Calibri"/>
            <family val="2"/>
            <scheme val="minor"/>
          </rPr>
          <t>Source: User-editable planning assumption, 2026-10-19; not stated in YAML. Validate with workload sizing.</t>
        </r>
      </text>
    </comment>
    <comment ref="I996" authorId="0" shapeId="0" xr:uid="{00000000-0006-0000-0A00-00009D0B0000}">
      <text>
        <r>
          <rPr>
            <sz val="11"/>
            <color theme="1"/>
            <rFont val="Calibri"/>
            <family val="2"/>
            <scheme val="minor"/>
          </rPr>
          <t>Source: User-editable planning assumption, 2026-10-19; not stated in YAML. Validate with workload sizing.</t>
        </r>
      </text>
    </comment>
    <comment ref="G997" authorId="0" shapeId="0" xr:uid="{00000000-0006-0000-0A00-00009E0B0000}">
      <text>
        <r>
          <rPr>
            <sz val="11"/>
            <color theme="1"/>
            <rFont val="Calibri"/>
            <family val="2"/>
            <scheme val="minor"/>
          </rPr>
          <t>Source: User-editable planning assumption, 2026-10-19; not stated in YAML. Validate with workload sizing.</t>
        </r>
      </text>
    </comment>
    <comment ref="H997" authorId="0" shapeId="0" xr:uid="{00000000-0006-0000-0A00-00009F0B0000}">
      <text>
        <r>
          <rPr>
            <sz val="11"/>
            <color theme="1"/>
            <rFont val="Calibri"/>
            <family val="2"/>
            <scheme val="minor"/>
          </rPr>
          <t>Source: User-editable planning assumption, 2026-10-19; not stated in YAML. Validate with workload sizing.</t>
        </r>
      </text>
    </comment>
    <comment ref="I997" authorId="0" shapeId="0" xr:uid="{00000000-0006-0000-0A00-0000A00B0000}">
      <text>
        <r>
          <rPr>
            <sz val="11"/>
            <color theme="1"/>
            <rFont val="Calibri"/>
            <family val="2"/>
            <scheme val="minor"/>
          </rPr>
          <t>Source: User-editable planning assumption, 2026-10-19; not stated in YAML. Validate with workload sizing.</t>
        </r>
      </text>
    </comment>
    <comment ref="G998" authorId="0" shapeId="0" xr:uid="{00000000-0006-0000-0A00-0000A10B0000}">
      <text>
        <r>
          <rPr>
            <sz val="11"/>
            <color theme="1"/>
            <rFont val="Calibri"/>
            <family val="2"/>
            <scheme val="minor"/>
          </rPr>
          <t>Source: User-editable planning assumption, 2026-10-19; not stated in YAML. Validate with workload sizing.</t>
        </r>
      </text>
    </comment>
    <comment ref="H998" authorId="0" shapeId="0" xr:uid="{00000000-0006-0000-0A00-0000A20B0000}">
      <text>
        <r>
          <rPr>
            <sz val="11"/>
            <color theme="1"/>
            <rFont val="Calibri"/>
            <family val="2"/>
            <scheme val="minor"/>
          </rPr>
          <t>Source: User-editable planning assumption, 2026-10-19; not stated in YAML. Validate with workload sizing.</t>
        </r>
      </text>
    </comment>
    <comment ref="I998" authorId="0" shapeId="0" xr:uid="{00000000-0006-0000-0A00-0000A30B0000}">
      <text>
        <r>
          <rPr>
            <sz val="11"/>
            <color theme="1"/>
            <rFont val="Calibri"/>
            <family val="2"/>
            <scheme val="minor"/>
          </rPr>
          <t>Source: User-editable planning assumption, 2026-10-19; not stated in YAML. Validate with workload sizing.</t>
        </r>
      </text>
    </comment>
    <comment ref="G999" authorId="0" shapeId="0" xr:uid="{00000000-0006-0000-0A00-0000A40B0000}">
      <text>
        <r>
          <rPr>
            <sz val="11"/>
            <color theme="1"/>
            <rFont val="Calibri"/>
            <family val="2"/>
            <scheme val="minor"/>
          </rPr>
          <t>Source: User-editable planning assumption, 2026-10-19; not stated in YAML. Validate with workload sizing.</t>
        </r>
      </text>
    </comment>
    <comment ref="H999" authorId="0" shapeId="0" xr:uid="{00000000-0006-0000-0A00-0000A50B0000}">
      <text>
        <r>
          <rPr>
            <sz val="11"/>
            <color theme="1"/>
            <rFont val="Calibri"/>
            <family val="2"/>
            <scheme val="minor"/>
          </rPr>
          <t>Source: User-editable planning assumption, 2026-10-19; not stated in YAML. Validate with workload sizing.</t>
        </r>
      </text>
    </comment>
    <comment ref="I999" authorId="0" shapeId="0" xr:uid="{00000000-0006-0000-0A00-0000A60B0000}">
      <text>
        <r>
          <rPr>
            <sz val="11"/>
            <color theme="1"/>
            <rFont val="Calibri"/>
            <family val="2"/>
            <scheme val="minor"/>
          </rPr>
          <t>Source: User-editable planning assumption, 2026-10-19; not stated in YAML. Validate with workload sizing.</t>
        </r>
      </text>
    </comment>
    <comment ref="G1000" authorId="0" shapeId="0" xr:uid="{00000000-0006-0000-0A00-0000A70B0000}">
      <text>
        <r>
          <rPr>
            <sz val="11"/>
            <color theme="1"/>
            <rFont val="Calibri"/>
            <family val="2"/>
            <scheme val="minor"/>
          </rPr>
          <t>Source: User-editable planning assumption, 2026-10-19; not stated in YAML. Validate with workload sizing.</t>
        </r>
      </text>
    </comment>
    <comment ref="H1000" authorId="0" shapeId="0" xr:uid="{00000000-0006-0000-0A00-0000A80B0000}">
      <text>
        <r>
          <rPr>
            <sz val="11"/>
            <color theme="1"/>
            <rFont val="Calibri"/>
            <family val="2"/>
            <scheme val="minor"/>
          </rPr>
          <t>Source: User-editable planning assumption, 2026-10-19; not stated in YAML. Validate with workload sizing.</t>
        </r>
      </text>
    </comment>
    <comment ref="I1000" authorId="0" shapeId="0" xr:uid="{00000000-0006-0000-0A00-0000A90B0000}">
      <text>
        <r>
          <rPr>
            <sz val="11"/>
            <color theme="1"/>
            <rFont val="Calibri"/>
            <family val="2"/>
            <scheme val="minor"/>
          </rPr>
          <t>Source: User-editable planning assumption, 2026-10-19; not stated in YAML. Validate with workload sizing.</t>
        </r>
      </text>
    </comment>
    <comment ref="G1001" authorId="0" shapeId="0" xr:uid="{00000000-0006-0000-0A00-0000AA0B0000}">
      <text>
        <r>
          <rPr>
            <sz val="11"/>
            <color theme="1"/>
            <rFont val="Calibri"/>
            <family val="2"/>
            <scheme val="minor"/>
          </rPr>
          <t>Source: User-editable planning assumption, 2026-10-19; not stated in YAML. Validate with workload sizing.</t>
        </r>
      </text>
    </comment>
    <comment ref="H1001" authorId="0" shapeId="0" xr:uid="{00000000-0006-0000-0A00-0000AB0B0000}">
      <text>
        <r>
          <rPr>
            <sz val="11"/>
            <color theme="1"/>
            <rFont val="Calibri"/>
            <family val="2"/>
            <scheme val="minor"/>
          </rPr>
          <t>Source: User-editable planning assumption, 2026-10-19; not stated in YAML. Validate with workload sizing.</t>
        </r>
      </text>
    </comment>
    <comment ref="I1001" authorId="0" shapeId="0" xr:uid="{00000000-0006-0000-0A00-0000AC0B0000}">
      <text>
        <r>
          <rPr>
            <sz val="11"/>
            <color theme="1"/>
            <rFont val="Calibri"/>
            <family val="2"/>
            <scheme val="minor"/>
          </rPr>
          <t>Source: User-editable planning assumption, 2026-10-19; not stated in YAML. Validate with workload sizing.</t>
        </r>
      </text>
    </comment>
    <comment ref="G1002" authorId="0" shapeId="0" xr:uid="{00000000-0006-0000-0A00-0000AD0B0000}">
      <text>
        <r>
          <rPr>
            <sz val="11"/>
            <color theme="1"/>
            <rFont val="Calibri"/>
            <family val="2"/>
            <scheme val="minor"/>
          </rPr>
          <t>Source: User-editable planning assumption, 2026-10-19; not stated in YAML. Validate with workload sizing.</t>
        </r>
      </text>
    </comment>
    <comment ref="H1002" authorId="0" shapeId="0" xr:uid="{00000000-0006-0000-0A00-0000AE0B0000}">
      <text>
        <r>
          <rPr>
            <sz val="11"/>
            <color theme="1"/>
            <rFont val="Calibri"/>
            <family val="2"/>
            <scheme val="minor"/>
          </rPr>
          <t>Source: User-editable planning assumption, 2026-10-19; not stated in YAML. Validate with workload sizing.</t>
        </r>
      </text>
    </comment>
    <comment ref="I1002" authorId="0" shapeId="0" xr:uid="{00000000-0006-0000-0A00-0000AF0B0000}">
      <text>
        <r>
          <rPr>
            <sz val="11"/>
            <color theme="1"/>
            <rFont val="Calibri"/>
            <family val="2"/>
            <scheme val="minor"/>
          </rPr>
          <t>Source: User-editable planning assumption, 2026-10-19; not stated in YAML. Validate with workload sizing.</t>
        </r>
      </text>
    </comment>
    <comment ref="G1003" authorId="0" shapeId="0" xr:uid="{00000000-0006-0000-0A00-0000B00B0000}">
      <text>
        <r>
          <rPr>
            <sz val="11"/>
            <color theme="1"/>
            <rFont val="Calibri"/>
            <family val="2"/>
            <scheme val="minor"/>
          </rPr>
          <t>Source: User-editable planning assumption, 2026-10-19; not stated in YAML. Validate with workload sizing.</t>
        </r>
      </text>
    </comment>
    <comment ref="H1003" authorId="0" shapeId="0" xr:uid="{00000000-0006-0000-0A00-0000B10B0000}">
      <text>
        <r>
          <rPr>
            <sz val="11"/>
            <color theme="1"/>
            <rFont val="Calibri"/>
            <family val="2"/>
            <scheme val="minor"/>
          </rPr>
          <t>Source: User-editable planning assumption, 2026-10-19; not stated in YAML. Validate with workload sizing.</t>
        </r>
      </text>
    </comment>
    <comment ref="I1003" authorId="0" shapeId="0" xr:uid="{00000000-0006-0000-0A00-0000B20B0000}">
      <text>
        <r>
          <rPr>
            <sz val="11"/>
            <color theme="1"/>
            <rFont val="Calibri"/>
            <family val="2"/>
            <scheme val="minor"/>
          </rPr>
          <t>Source: User-editable planning assumption, 2026-10-19; not stated in YAML. Validate with workload sizing.</t>
        </r>
      </text>
    </comment>
    <comment ref="G1004" authorId="0" shapeId="0" xr:uid="{00000000-0006-0000-0A00-0000B30B0000}">
      <text>
        <r>
          <rPr>
            <sz val="11"/>
            <color theme="1"/>
            <rFont val="Calibri"/>
            <family val="2"/>
            <scheme val="minor"/>
          </rPr>
          <t>Source: User-editable planning assumption, 2026-10-19; not stated in YAML. Validate with workload sizing.</t>
        </r>
      </text>
    </comment>
    <comment ref="H1004" authorId="0" shapeId="0" xr:uid="{00000000-0006-0000-0A00-0000B40B0000}">
      <text>
        <r>
          <rPr>
            <sz val="11"/>
            <color theme="1"/>
            <rFont val="Calibri"/>
            <family val="2"/>
            <scheme val="minor"/>
          </rPr>
          <t>Source: User-editable planning assumption, 2026-10-19; not stated in YAML. Validate with workload sizing.</t>
        </r>
      </text>
    </comment>
    <comment ref="I1004" authorId="0" shapeId="0" xr:uid="{00000000-0006-0000-0A00-0000B50B0000}">
      <text>
        <r>
          <rPr>
            <sz val="11"/>
            <color theme="1"/>
            <rFont val="Calibri"/>
            <family val="2"/>
            <scheme val="minor"/>
          </rPr>
          <t>Source: User-editable planning assumption, 2026-10-19; not stated in YAML. Validate with workload sizing.</t>
        </r>
      </text>
    </comment>
    <comment ref="G1005" authorId="0" shapeId="0" xr:uid="{00000000-0006-0000-0A00-0000B60B0000}">
      <text>
        <r>
          <rPr>
            <sz val="11"/>
            <color theme="1"/>
            <rFont val="Calibri"/>
            <family val="2"/>
            <scheme val="minor"/>
          </rPr>
          <t>Source: User-editable planning assumption, 2026-10-19; not stated in YAML. Validate with workload sizing.</t>
        </r>
      </text>
    </comment>
    <comment ref="H1005" authorId="0" shapeId="0" xr:uid="{00000000-0006-0000-0A00-0000B70B0000}">
      <text>
        <r>
          <rPr>
            <sz val="11"/>
            <color theme="1"/>
            <rFont val="Calibri"/>
            <family val="2"/>
            <scheme val="minor"/>
          </rPr>
          <t>Source: User-editable planning assumption, 2026-10-19; not stated in YAML. Validate with workload sizing.</t>
        </r>
      </text>
    </comment>
    <comment ref="I1005" authorId="0" shapeId="0" xr:uid="{00000000-0006-0000-0A00-0000B80B0000}">
      <text>
        <r>
          <rPr>
            <sz val="11"/>
            <color theme="1"/>
            <rFont val="Calibri"/>
            <family val="2"/>
            <scheme val="minor"/>
          </rPr>
          <t>Source: User-editable planning assumption, 2026-10-19; not stated in YAML. Validate with workload sizing.</t>
        </r>
      </text>
    </comment>
    <comment ref="G1006" authorId="0" shapeId="0" xr:uid="{00000000-0006-0000-0A00-0000B90B0000}">
      <text>
        <r>
          <rPr>
            <sz val="11"/>
            <color theme="1"/>
            <rFont val="Calibri"/>
            <family val="2"/>
            <scheme val="minor"/>
          </rPr>
          <t>Source: User-editable planning assumption, 2026-10-19; not stated in YAML. Validate with workload sizing.</t>
        </r>
      </text>
    </comment>
    <comment ref="H1006" authorId="0" shapeId="0" xr:uid="{00000000-0006-0000-0A00-0000BA0B0000}">
      <text>
        <r>
          <rPr>
            <sz val="11"/>
            <color theme="1"/>
            <rFont val="Calibri"/>
            <family val="2"/>
            <scheme val="minor"/>
          </rPr>
          <t>Source: User-editable planning assumption, 2026-10-19; not stated in YAML. Validate with workload sizing.</t>
        </r>
      </text>
    </comment>
    <comment ref="I1006" authorId="0" shapeId="0" xr:uid="{00000000-0006-0000-0A00-0000BB0B0000}">
      <text>
        <r>
          <rPr>
            <sz val="11"/>
            <color theme="1"/>
            <rFont val="Calibri"/>
            <family val="2"/>
            <scheme val="minor"/>
          </rPr>
          <t>Source: User-editable planning assumption, 2026-10-19; not stated in YAML. Validate with workload sizing.</t>
        </r>
      </text>
    </comment>
    <comment ref="G1007" authorId="0" shapeId="0" xr:uid="{00000000-0006-0000-0A00-0000BC0B0000}">
      <text>
        <r>
          <rPr>
            <sz val="11"/>
            <color theme="1"/>
            <rFont val="Calibri"/>
            <family val="2"/>
            <scheme val="minor"/>
          </rPr>
          <t>Source: User-editable planning assumption, 2026-10-19; not stated in YAML. Validate with workload sizing.</t>
        </r>
      </text>
    </comment>
    <comment ref="H1007" authorId="0" shapeId="0" xr:uid="{00000000-0006-0000-0A00-0000BD0B0000}">
      <text>
        <r>
          <rPr>
            <sz val="11"/>
            <color theme="1"/>
            <rFont val="Calibri"/>
            <family val="2"/>
            <scheme val="minor"/>
          </rPr>
          <t>Source: User-editable planning assumption, 2026-10-19; not stated in YAML. Validate with workload sizing.</t>
        </r>
      </text>
    </comment>
    <comment ref="I1007" authorId="0" shapeId="0" xr:uid="{00000000-0006-0000-0A00-0000BE0B0000}">
      <text>
        <r>
          <rPr>
            <sz val="11"/>
            <color theme="1"/>
            <rFont val="Calibri"/>
            <family val="2"/>
            <scheme val="minor"/>
          </rPr>
          <t>Source: User-editable planning assumption, 2026-10-19; not stated in YAML. Validate with workload sizing.</t>
        </r>
      </text>
    </comment>
    <comment ref="G1008" authorId="0" shapeId="0" xr:uid="{00000000-0006-0000-0A00-0000BF0B0000}">
      <text>
        <r>
          <rPr>
            <sz val="11"/>
            <color theme="1"/>
            <rFont val="Calibri"/>
            <family val="2"/>
            <scheme val="minor"/>
          </rPr>
          <t>Source: User-editable planning assumption, 2026-10-19; not stated in YAML. Validate with workload sizing.</t>
        </r>
      </text>
    </comment>
    <comment ref="H1008" authorId="0" shapeId="0" xr:uid="{00000000-0006-0000-0A00-0000C00B0000}">
      <text>
        <r>
          <rPr>
            <sz val="11"/>
            <color theme="1"/>
            <rFont val="Calibri"/>
            <family val="2"/>
            <scheme val="minor"/>
          </rPr>
          <t>Source: User-editable planning assumption, 2026-10-19; not stated in YAML. Validate with workload sizing.</t>
        </r>
      </text>
    </comment>
    <comment ref="I1008" authorId="0" shapeId="0" xr:uid="{00000000-0006-0000-0A00-0000C10B0000}">
      <text>
        <r>
          <rPr>
            <sz val="11"/>
            <color theme="1"/>
            <rFont val="Calibri"/>
            <family val="2"/>
            <scheme val="minor"/>
          </rPr>
          <t>Source: User-editable planning assumption, 2026-10-19; not stated in YAML. Validate with workload sizing.</t>
        </r>
      </text>
    </comment>
    <comment ref="G1009" authorId="0" shapeId="0" xr:uid="{00000000-0006-0000-0A00-0000C20B0000}">
      <text>
        <r>
          <rPr>
            <sz val="11"/>
            <color theme="1"/>
            <rFont val="Calibri"/>
            <family val="2"/>
            <scheme val="minor"/>
          </rPr>
          <t>Source: User-editable planning assumption, 2026-10-19; not stated in YAML. Validate with workload sizing.</t>
        </r>
      </text>
    </comment>
    <comment ref="H1009" authorId="0" shapeId="0" xr:uid="{00000000-0006-0000-0A00-0000C30B0000}">
      <text>
        <r>
          <rPr>
            <sz val="11"/>
            <color theme="1"/>
            <rFont val="Calibri"/>
            <family val="2"/>
            <scheme val="minor"/>
          </rPr>
          <t>Source: User-editable planning assumption, 2026-10-19; not stated in YAML. Validate with workload sizing.</t>
        </r>
      </text>
    </comment>
    <comment ref="I1009" authorId="0" shapeId="0" xr:uid="{00000000-0006-0000-0A00-0000C40B0000}">
      <text>
        <r>
          <rPr>
            <sz val="11"/>
            <color theme="1"/>
            <rFont val="Calibri"/>
            <family val="2"/>
            <scheme val="minor"/>
          </rPr>
          <t>Source: User-editable planning assumption, 2026-10-19; not stated in YAML. Validate with workload sizing.</t>
        </r>
      </text>
    </comment>
    <comment ref="G1010" authorId="0" shapeId="0" xr:uid="{00000000-0006-0000-0A00-0000C50B0000}">
      <text>
        <r>
          <rPr>
            <sz val="11"/>
            <color theme="1"/>
            <rFont val="Calibri"/>
            <family val="2"/>
            <scheme val="minor"/>
          </rPr>
          <t>Source: User-editable planning assumption, 2026-10-19; not stated in YAML. Validate with workload sizing.</t>
        </r>
      </text>
    </comment>
    <comment ref="H1010" authorId="0" shapeId="0" xr:uid="{00000000-0006-0000-0A00-0000C60B0000}">
      <text>
        <r>
          <rPr>
            <sz val="11"/>
            <color theme="1"/>
            <rFont val="Calibri"/>
            <family val="2"/>
            <scheme val="minor"/>
          </rPr>
          <t>Source: User-editable planning assumption, 2026-10-19; not stated in YAML. Validate with workload sizing.</t>
        </r>
      </text>
    </comment>
    <comment ref="I1010" authorId="0" shapeId="0" xr:uid="{00000000-0006-0000-0A00-0000C70B0000}">
      <text>
        <r>
          <rPr>
            <sz val="11"/>
            <color theme="1"/>
            <rFont val="Calibri"/>
            <family val="2"/>
            <scheme val="minor"/>
          </rPr>
          <t>Source: User-editable planning assumption, 2026-10-19; not stated in YAML. Validate with workload sizing.</t>
        </r>
      </text>
    </comment>
    <comment ref="G1011" authorId="0" shapeId="0" xr:uid="{00000000-0006-0000-0A00-0000C80B0000}">
      <text>
        <r>
          <rPr>
            <sz val="11"/>
            <color theme="1"/>
            <rFont val="Calibri"/>
            <family val="2"/>
            <scheme val="minor"/>
          </rPr>
          <t>Source: User-editable planning assumption, 2026-10-19; not stated in YAML. Validate with workload sizing.</t>
        </r>
      </text>
    </comment>
    <comment ref="H1011" authorId="0" shapeId="0" xr:uid="{00000000-0006-0000-0A00-0000C90B0000}">
      <text>
        <r>
          <rPr>
            <sz val="11"/>
            <color theme="1"/>
            <rFont val="Calibri"/>
            <family val="2"/>
            <scheme val="minor"/>
          </rPr>
          <t>Source: User-editable planning assumption, 2026-10-19; not stated in YAML. Validate with workload sizing.</t>
        </r>
      </text>
    </comment>
    <comment ref="I1011" authorId="0" shapeId="0" xr:uid="{00000000-0006-0000-0A00-0000CA0B0000}">
      <text>
        <r>
          <rPr>
            <sz val="11"/>
            <color theme="1"/>
            <rFont val="Calibri"/>
            <family val="2"/>
            <scheme val="minor"/>
          </rPr>
          <t>Source: User-editable planning assumption, 2026-10-19; not stated in YAML. Validate with workload sizing.</t>
        </r>
      </text>
    </comment>
    <comment ref="G1012" authorId="0" shapeId="0" xr:uid="{00000000-0006-0000-0A00-0000CB0B0000}">
      <text>
        <r>
          <rPr>
            <sz val="11"/>
            <color theme="1"/>
            <rFont val="Calibri"/>
            <family val="2"/>
            <scheme val="minor"/>
          </rPr>
          <t>Source: User-editable planning assumption, 2026-10-19; not stated in YAML. Validate with workload sizing.</t>
        </r>
      </text>
    </comment>
    <comment ref="H1012" authorId="0" shapeId="0" xr:uid="{00000000-0006-0000-0A00-0000CC0B0000}">
      <text>
        <r>
          <rPr>
            <sz val="11"/>
            <color theme="1"/>
            <rFont val="Calibri"/>
            <family val="2"/>
            <scheme val="minor"/>
          </rPr>
          <t>Source: User-editable planning assumption, 2026-10-19; not stated in YAML. Validate with workload sizing.</t>
        </r>
      </text>
    </comment>
    <comment ref="I1012" authorId="0" shapeId="0" xr:uid="{00000000-0006-0000-0A00-0000CD0B0000}">
      <text>
        <r>
          <rPr>
            <sz val="11"/>
            <color theme="1"/>
            <rFont val="Calibri"/>
            <family val="2"/>
            <scheme val="minor"/>
          </rPr>
          <t>Source: User-editable planning assumption, 2026-10-19; not stated in YAML. Validate with workload sizing.</t>
        </r>
      </text>
    </comment>
    <comment ref="G1013" authorId="0" shapeId="0" xr:uid="{00000000-0006-0000-0A00-0000CE0B0000}">
      <text>
        <r>
          <rPr>
            <sz val="11"/>
            <color theme="1"/>
            <rFont val="Calibri"/>
            <family val="2"/>
            <scheme val="minor"/>
          </rPr>
          <t>Source: User-editable planning assumption, 2026-10-19; not stated in YAML. Validate with workload sizing.</t>
        </r>
      </text>
    </comment>
    <comment ref="H1013" authorId="0" shapeId="0" xr:uid="{00000000-0006-0000-0A00-0000CF0B0000}">
      <text>
        <r>
          <rPr>
            <sz val="11"/>
            <color theme="1"/>
            <rFont val="Calibri"/>
            <family val="2"/>
            <scheme val="minor"/>
          </rPr>
          <t>Source: User-editable planning assumption, 2026-10-19; not stated in YAML. Validate with workload sizing.</t>
        </r>
      </text>
    </comment>
    <comment ref="I1013" authorId="0" shapeId="0" xr:uid="{00000000-0006-0000-0A00-0000D00B0000}">
      <text>
        <r>
          <rPr>
            <sz val="11"/>
            <color theme="1"/>
            <rFont val="Calibri"/>
            <family val="2"/>
            <scheme val="minor"/>
          </rPr>
          <t>Source: User-editable planning assumption, 2026-10-19; not stated in YAML. Validate with workload sizing.</t>
        </r>
      </text>
    </comment>
    <comment ref="G1014" authorId="0" shapeId="0" xr:uid="{00000000-0006-0000-0A00-0000D10B0000}">
      <text>
        <r>
          <rPr>
            <sz val="11"/>
            <color theme="1"/>
            <rFont val="Calibri"/>
            <family val="2"/>
            <scheme val="minor"/>
          </rPr>
          <t>Source: User-editable planning assumption, 2026-10-19; not stated in YAML. Validate with workload sizing.</t>
        </r>
      </text>
    </comment>
    <comment ref="H1014" authorId="0" shapeId="0" xr:uid="{00000000-0006-0000-0A00-0000D20B0000}">
      <text>
        <r>
          <rPr>
            <sz val="11"/>
            <color theme="1"/>
            <rFont val="Calibri"/>
            <family val="2"/>
            <scheme val="minor"/>
          </rPr>
          <t>Source: User-editable planning assumption, 2026-10-19; not stated in YAML. Validate with workload sizing.</t>
        </r>
      </text>
    </comment>
    <comment ref="I1014" authorId="0" shapeId="0" xr:uid="{00000000-0006-0000-0A00-0000D30B0000}">
      <text>
        <r>
          <rPr>
            <sz val="11"/>
            <color theme="1"/>
            <rFont val="Calibri"/>
            <family val="2"/>
            <scheme val="minor"/>
          </rPr>
          <t>Source: User-editable planning assumption, 2026-10-19; not stated in YAML. Validate with workload sizing.</t>
        </r>
      </text>
    </comment>
    <comment ref="G1015" authorId="0" shapeId="0" xr:uid="{00000000-0006-0000-0A00-0000D40B0000}">
      <text>
        <r>
          <rPr>
            <sz val="11"/>
            <color theme="1"/>
            <rFont val="Calibri"/>
            <family val="2"/>
            <scheme val="minor"/>
          </rPr>
          <t>Source: User-editable planning assumption, 2026-10-19; not stated in YAML. Validate with workload sizing.</t>
        </r>
      </text>
    </comment>
    <comment ref="H1015" authorId="0" shapeId="0" xr:uid="{00000000-0006-0000-0A00-0000D50B0000}">
      <text>
        <r>
          <rPr>
            <sz val="11"/>
            <color theme="1"/>
            <rFont val="Calibri"/>
            <family val="2"/>
            <scheme val="minor"/>
          </rPr>
          <t>Source: User-editable planning assumption, 2026-10-19; not stated in YAML. Validate with workload sizing.</t>
        </r>
      </text>
    </comment>
    <comment ref="I1015" authorId="0" shapeId="0" xr:uid="{00000000-0006-0000-0A00-0000D60B0000}">
      <text>
        <r>
          <rPr>
            <sz val="11"/>
            <color theme="1"/>
            <rFont val="Calibri"/>
            <family val="2"/>
            <scheme val="minor"/>
          </rPr>
          <t>Source: User-editable planning assumption, 2026-10-19; not stated in YAML. Validate with workload sizing.</t>
        </r>
      </text>
    </comment>
    <comment ref="G1016" authorId="0" shapeId="0" xr:uid="{00000000-0006-0000-0A00-0000D70B0000}">
      <text>
        <r>
          <rPr>
            <sz val="11"/>
            <color theme="1"/>
            <rFont val="Calibri"/>
            <family val="2"/>
            <scheme val="minor"/>
          </rPr>
          <t>Source: User-editable planning assumption, 2026-10-19; not stated in YAML. Validate with workload sizing.</t>
        </r>
      </text>
    </comment>
    <comment ref="H1016" authorId="0" shapeId="0" xr:uid="{00000000-0006-0000-0A00-0000D80B0000}">
      <text>
        <r>
          <rPr>
            <sz val="11"/>
            <color theme="1"/>
            <rFont val="Calibri"/>
            <family val="2"/>
            <scheme val="minor"/>
          </rPr>
          <t>Source: User-editable planning assumption, 2026-10-19; not stated in YAML. Validate with workload sizing.</t>
        </r>
      </text>
    </comment>
    <comment ref="I1016" authorId="0" shapeId="0" xr:uid="{00000000-0006-0000-0A00-0000D90B0000}">
      <text>
        <r>
          <rPr>
            <sz val="11"/>
            <color theme="1"/>
            <rFont val="Calibri"/>
            <family val="2"/>
            <scheme val="minor"/>
          </rPr>
          <t>Source: User-editable planning assumption, 2026-10-19; not stated in YAML. Validate with workload sizing.</t>
        </r>
      </text>
    </comment>
    <comment ref="G1017" authorId="0" shapeId="0" xr:uid="{00000000-0006-0000-0A00-0000DA0B0000}">
      <text>
        <r>
          <rPr>
            <sz val="11"/>
            <color theme="1"/>
            <rFont val="Calibri"/>
            <family val="2"/>
            <scheme val="minor"/>
          </rPr>
          <t>Source: User-editable planning assumption, 2026-10-19; not stated in YAML. Validate with workload sizing.</t>
        </r>
      </text>
    </comment>
    <comment ref="H1017" authorId="0" shapeId="0" xr:uid="{00000000-0006-0000-0A00-0000DB0B0000}">
      <text>
        <r>
          <rPr>
            <sz val="11"/>
            <color theme="1"/>
            <rFont val="Calibri"/>
            <family val="2"/>
            <scheme val="minor"/>
          </rPr>
          <t>Source: User-editable planning assumption, 2026-10-19; not stated in YAML. Validate with workload sizing.</t>
        </r>
      </text>
    </comment>
    <comment ref="I1017" authorId="0" shapeId="0" xr:uid="{00000000-0006-0000-0A00-0000DC0B0000}">
      <text>
        <r>
          <rPr>
            <sz val="11"/>
            <color theme="1"/>
            <rFont val="Calibri"/>
            <family val="2"/>
            <scheme val="minor"/>
          </rPr>
          <t>Source: User-editable planning assumption, 2026-10-19; not stated in YAML. Validate with workload sizing.</t>
        </r>
      </text>
    </comment>
    <comment ref="G1018" authorId="0" shapeId="0" xr:uid="{00000000-0006-0000-0A00-0000DD0B0000}">
      <text>
        <r>
          <rPr>
            <sz val="11"/>
            <color theme="1"/>
            <rFont val="Calibri"/>
            <family val="2"/>
            <scheme val="minor"/>
          </rPr>
          <t>Source: User-editable planning assumption, 2026-10-19; not stated in YAML. Validate with workload sizing.</t>
        </r>
      </text>
    </comment>
    <comment ref="H1018" authorId="0" shapeId="0" xr:uid="{00000000-0006-0000-0A00-0000DE0B0000}">
      <text>
        <r>
          <rPr>
            <sz val="11"/>
            <color theme="1"/>
            <rFont val="Calibri"/>
            <family val="2"/>
            <scheme val="minor"/>
          </rPr>
          <t>Source: User-editable planning assumption, 2026-10-19; not stated in YAML. Validate with workload sizing.</t>
        </r>
      </text>
    </comment>
    <comment ref="I1018" authorId="0" shapeId="0" xr:uid="{00000000-0006-0000-0A00-0000DF0B0000}">
      <text>
        <r>
          <rPr>
            <sz val="11"/>
            <color theme="1"/>
            <rFont val="Calibri"/>
            <family val="2"/>
            <scheme val="minor"/>
          </rPr>
          <t>Source: User-editable planning assumption, 2026-10-19; not stated in YAML. Validate with workload sizing.</t>
        </r>
      </text>
    </comment>
    <comment ref="G1019" authorId="0" shapeId="0" xr:uid="{00000000-0006-0000-0A00-0000E00B0000}">
      <text>
        <r>
          <rPr>
            <sz val="11"/>
            <color theme="1"/>
            <rFont val="Calibri"/>
            <family val="2"/>
            <scheme val="minor"/>
          </rPr>
          <t>Source: User-editable planning assumption, 2026-10-19; not stated in YAML. Validate with workload sizing.</t>
        </r>
      </text>
    </comment>
    <comment ref="H1019" authorId="0" shapeId="0" xr:uid="{00000000-0006-0000-0A00-0000E10B0000}">
      <text>
        <r>
          <rPr>
            <sz val="11"/>
            <color theme="1"/>
            <rFont val="Calibri"/>
            <family val="2"/>
            <scheme val="minor"/>
          </rPr>
          <t>Source: User-editable planning assumption, 2026-10-19; not stated in YAML. Validate with workload sizing.</t>
        </r>
      </text>
    </comment>
    <comment ref="I1019" authorId="0" shapeId="0" xr:uid="{00000000-0006-0000-0A00-0000E20B0000}">
      <text>
        <r>
          <rPr>
            <sz val="11"/>
            <color theme="1"/>
            <rFont val="Calibri"/>
            <family val="2"/>
            <scheme val="minor"/>
          </rPr>
          <t>Source: User-editable planning assumption, 2026-10-19; not stated in YAML. Validate with workload sizing.</t>
        </r>
      </text>
    </comment>
    <comment ref="G1020" authorId="0" shapeId="0" xr:uid="{00000000-0006-0000-0A00-0000E30B0000}">
      <text>
        <r>
          <rPr>
            <sz val="11"/>
            <color theme="1"/>
            <rFont val="Calibri"/>
            <family val="2"/>
            <scheme val="minor"/>
          </rPr>
          <t>Source: User-editable planning assumption, 2026-10-19; not stated in YAML. Validate with workload sizing.</t>
        </r>
      </text>
    </comment>
    <comment ref="H1020" authorId="0" shapeId="0" xr:uid="{00000000-0006-0000-0A00-0000E40B0000}">
      <text>
        <r>
          <rPr>
            <sz val="11"/>
            <color theme="1"/>
            <rFont val="Calibri"/>
            <family val="2"/>
            <scheme val="minor"/>
          </rPr>
          <t>Source: User-editable planning assumption, 2026-10-19; not stated in YAML. Validate with workload sizing.</t>
        </r>
      </text>
    </comment>
    <comment ref="I1020" authorId="0" shapeId="0" xr:uid="{00000000-0006-0000-0A00-0000E50B0000}">
      <text>
        <r>
          <rPr>
            <sz val="11"/>
            <color theme="1"/>
            <rFont val="Calibri"/>
            <family val="2"/>
            <scheme val="minor"/>
          </rPr>
          <t>Source: User-editable planning assumption, 2026-10-19; not stated in YAML. Validate with workload sizing.</t>
        </r>
      </text>
    </comment>
    <comment ref="G1021" authorId="0" shapeId="0" xr:uid="{00000000-0006-0000-0A00-0000E60B0000}">
      <text>
        <r>
          <rPr>
            <sz val="11"/>
            <color theme="1"/>
            <rFont val="Calibri"/>
            <family val="2"/>
            <scheme val="minor"/>
          </rPr>
          <t>Source: User-editable planning assumption, 2026-10-19; not stated in YAML. Validate with workload sizing.</t>
        </r>
      </text>
    </comment>
    <comment ref="H1021" authorId="0" shapeId="0" xr:uid="{00000000-0006-0000-0A00-0000E70B0000}">
      <text>
        <r>
          <rPr>
            <sz val="11"/>
            <color theme="1"/>
            <rFont val="Calibri"/>
            <family val="2"/>
            <scheme val="minor"/>
          </rPr>
          <t>Source: User-editable planning assumption, 2026-10-19; not stated in YAML. Validate with workload sizing.</t>
        </r>
      </text>
    </comment>
    <comment ref="I1021" authorId="0" shapeId="0" xr:uid="{00000000-0006-0000-0A00-0000E80B0000}">
      <text>
        <r>
          <rPr>
            <sz val="11"/>
            <color theme="1"/>
            <rFont val="Calibri"/>
            <family val="2"/>
            <scheme val="minor"/>
          </rPr>
          <t>Source: User-editable planning assumption, 2026-10-19; not stated in YAML. Validate with workload sizing.</t>
        </r>
      </text>
    </comment>
    <comment ref="G1022" authorId="0" shapeId="0" xr:uid="{00000000-0006-0000-0A00-0000E90B0000}">
      <text>
        <r>
          <rPr>
            <sz val="11"/>
            <color theme="1"/>
            <rFont val="Calibri"/>
            <family val="2"/>
            <scheme val="minor"/>
          </rPr>
          <t>Source: User-editable planning assumption, 2026-10-19; not stated in YAML. Validate with workload sizing.</t>
        </r>
      </text>
    </comment>
    <comment ref="H1022" authorId="0" shapeId="0" xr:uid="{00000000-0006-0000-0A00-0000EA0B0000}">
      <text>
        <r>
          <rPr>
            <sz val="11"/>
            <color theme="1"/>
            <rFont val="Calibri"/>
            <family val="2"/>
            <scheme val="minor"/>
          </rPr>
          <t>Source: User-editable planning assumption, 2026-10-19; not stated in YAML. Validate with workload sizing.</t>
        </r>
      </text>
    </comment>
    <comment ref="I1022" authorId="0" shapeId="0" xr:uid="{00000000-0006-0000-0A00-0000EB0B0000}">
      <text>
        <r>
          <rPr>
            <sz val="11"/>
            <color theme="1"/>
            <rFont val="Calibri"/>
            <family val="2"/>
            <scheme val="minor"/>
          </rPr>
          <t>Source: User-editable planning assumption, 2026-10-19; not stated in YAML. Validate with workload sizing.</t>
        </r>
      </text>
    </comment>
    <comment ref="G1023" authorId="0" shapeId="0" xr:uid="{00000000-0006-0000-0A00-0000EC0B0000}">
      <text>
        <r>
          <rPr>
            <sz val="11"/>
            <color theme="1"/>
            <rFont val="Calibri"/>
            <family val="2"/>
            <scheme val="minor"/>
          </rPr>
          <t>Source: User-editable planning assumption, 2026-10-19; not stated in YAML. Validate with workload sizing.</t>
        </r>
      </text>
    </comment>
    <comment ref="H1023" authorId="0" shapeId="0" xr:uid="{00000000-0006-0000-0A00-0000ED0B0000}">
      <text>
        <r>
          <rPr>
            <sz val="11"/>
            <color theme="1"/>
            <rFont val="Calibri"/>
            <family val="2"/>
            <scheme val="minor"/>
          </rPr>
          <t>Source: User-editable planning assumption, 2026-10-19; not stated in YAML. Validate with workload sizing.</t>
        </r>
      </text>
    </comment>
    <comment ref="I1023" authorId="0" shapeId="0" xr:uid="{00000000-0006-0000-0A00-0000EE0B0000}">
      <text>
        <r>
          <rPr>
            <sz val="11"/>
            <color theme="1"/>
            <rFont val="Calibri"/>
            <family val="2"/>
            <scheme val="minor"/>
          </rPr>
          <t>Source: User-editable planning assumption, 2026-10-19; not stated in YAML. Validate with workload sizing.</t>
        </r>
      </text>
    </comment>
    <comment ref="G1024" authorId="0" shapeId="0" xr:uid="{00000000-0006-0000-0A00-0000EF0B0000}">
      <text>
        <r>
          <rPr>
            <sz val="11"/>
            <color theme="1"/>
            <rFont val="Calibri"/>
            <family val="2"/>
            <scheme val="minor"/>
          </rPr>
          <t>Source: User-editable planning assumption, 2026-10-19; not stated in YAML. Validate with workload sizing.</t>
        </r>
      </text>
    </comment>
    <comment ref="H1024" authorId="0" shapeId="0" xr:uid="{00000000-0006-0000-0A00-0000F00B0000}">
      <text>
        <r>
          <rPr>
            <sz val="11"/>
            <color theme="1"/>
            <rFont val="Calibri"/>
            <family val="2"/>
            <scheme val="minor"/>
          </rPr>
          <t>Source: User-editable planning assumption, 2026-10-19; not stated in YAML. Validate with workload sizing.</t>
        </r>
      </text>
    </comment>
    <comment ref="I1024" authorId="0" shapeId="0" xr:uid="{00000000-0006-0000-0A00-0000F10B0000}">
      <text>
        <r>
          <rPr>
            <sz val="11"/>
            <color theme="1"/>
            <rFont val="Calibri"/>
            <family val="2"/>
            <scheme val="minor"/>
          </rPr>
          <t>Source: User-editable planning assumption, 2026-10-19; not stated in YAML. Validate with workload sizing.</t>
        </r>
      </text>
    </comment>
    <comment ref="G1025" authorId="0" shapeId="0" xr:uid="{00000000-0006-0000-0A00-0000F20B0000}">
      <text>
        <r>
          <rPr>
            <sz val="11"/>
            <color theme="1"/>
            <rFont val="Calibri"/>
            <family val="2"/>
            <scheme val="minor"/>
          </rPr>
          <t>Source: User-editable planning assumption, 2026-10-19; not stated in YAML. Validate with workload sizing.</t>
        </r>
      </text>
    </comment>
    <comment ref="H1025" authorId="0" shapeId="0" xr:uid="{00000000-0006-0000-0A00-0000F30B0000}">
      <text>
        <r>
          <rPr>
            <sz val="11"/>
            <color theme="1"/>
            <rFont val="Calibri"/>
            <family val="2"/>
            <scheme val="minor"/>
          </rPr>
          <t>Source: User-editable planning assumption, 2026-10-19; not stated in YAML. Validate with workload sizing.</t>
        </r>
      </text>
    </comment>
    <comment ref="I1025" authorId="0" shapeId="0" xr:uid="{00000000-0006-0000-0A00-0000F40B0000}">
      <text>
        <r>
          <rPr>
            <sz val="11"/>
            <color theme="1"/>
            <rFont val="Calibri"/>
            <family val="2"/>
            <scheme val="minor"/>
          </rPr>
          <t>Source: User-editable planning assumption, 2026-10-19; not stated in YAML. Validate with workload sizing.</t>
        </r>
      </text>
    </comment>
    <comment ref="G1026" authorId="0" shapeId="0" xr:uid="{00000000-0006-0000-0A00-0000F50B0000}">
      <text>
        <r>
          <rPr>
            <sz val="11"/>
            <color theme="1"/>
            <rFont val="Calibri"/>
            <family val="2"/>
            <scheme val="minor"/>
          </rPr>
          <t>Source: User-editable planning assumption, 2026-10-19; not stated in YAML. Validate with workload sizing.</t>
        </r>
      </text>
    </comment>
    <comment ref="H1026" authorId="0" shapeId="0" xr:uid="{00000000-0006-0000-0A00-0000F60B0000}">
      <text>
        <r>
          <rPr>
            <sz val="11"/>
            <color theme="1"/>
            <rFont val="Calibri"/>
            <family val="2"/>
            <scheme val="minor"/>
          </rPr>
          <t>Source: User-editable planning assumption, 2026-10-19; not stated in YAML. Validate with workload sizing.</t>
        </r>
      </text>
    </comment>
    <comment ref="I1026" authorId="0" shapeId="0" xr:uid="{00000000-0006-0000-0A00-0000F70B0000}">
      <text>
        <r>
          <rPr>
            <sz val="11"/>
            <color theme="1"/>
            <rFont val="Calibri"/>
            <family val="2"/>
            <scheme val="minor"/>
          </rPr>
          <t>Source: User-editable planning assumption, 2026-10-19; not stated in YAML. Validate with workload sizing.</t>
        </r>
      </text>
    </comment>
    <comment ref="G1027" authorId="0" shapeId="0" xr:uid="{00000000-0006-0000-0A00-0000F80B0000}">
      <text>
        <r>
          <rPr>
            <sz val="11"/>
            <color theme="1"/>
            <rFont val="Calibri"/>
            <family val="2"/>
            <scheme val="minor"/>
          </rPr>
          <t>Source: User-editable planning assumption, 2026-10-19; not stated in YAML. Validate with workload sizing.</t>
        </r>
      </text>
    </comment>
    <comment ref="H1027" authorId="0" shapeId="0" xr:uid="{00000000-0006-0000-0A00-0000F90B0000}">
      <text>
        <r>
          <rPr>
            <sz val="11"/>
            <color theme="1"/>
            <rFont val="Calibri"/>
            <family val="2"/>
            <scheme val="minor"/>
          </rPr>
          <t>Source: User-editable planning assumption, 2026-10-19; not stated in YAML. Validate with workload sizing.</t>
        </r>
      </text>
    </comment>
    <comment ref="I1027" authorId="0" shapeId="0" xr:uid="{00000000-0006-0000-0A00-0000FA0B0000}">
      <text>
        <r>
          <rPr>
            <sz val="11"/>
            <color theme="1"/>
            <rFont val="Calibri"/>
            <family val="2"/>
            <scheme val="minor"/>
          </rPr>
          <t>Source: User-editable planning assumption, 2026-10-19; not stated in YAML. Validate with workload sizing.</t>
        </r>
      </text>
    </comment>
    <comment ref="G1028" authorId="0" shapeId="0" xr:uid="{00000000-0006-0000-0A00-0000FB0B0000}">
      <text>
        <r>
          <rPr>
            <sz val="11"/>
            <color theme="1"/>
            <rFont val="Calibri"/>
            <family val="2"/>
            <scheme val="minor"/>
          </rPr>
          <t>Source: User-editable planning assumption, 2026-10-19; not stated in YAML. Validate with workload sizing.</t>
        </r>
      </text>
    </comment>
    <comment ref="H1028" authorId="0" shapeId="0" xr:uid="{00000000-0006-0000-0A00-0000FC0B0000}">
      <text>
        <r>
          <rPr>
            <sz val="11"/>
            <color theme="1"/>
            <rFont val="Calibri"/>
            <family val="2"/>
            <scheme val="minor"/>
          </rPr>
          <t>Source: User-editable planning assumption, 2026-10-19; not stated in YAML. Validate with workload sizing.</t>
        </r>
      </text>
    </comment>
    <comment ref="I1028" authorId="0" shapeId="0" xr:uid="{00000000-0006-0000-0A00-0000FD0B0000}">
      <text>
        <r>
          <rPr>
            <sz val="11"/>
            <color theme="1"/>
            <rFont val="Calibri"/>
            <family val="2"/>
            <scheme val="minor"/>
          </rPr>
          <t>Source: User-editable planning assumption, 2026-10-19; not stated in YAML. Validate with workload sizing.</t>
        </r>
      </text>
    </comment>
    <comment ref="G1029" authorId="0" shapeId="0" xr:uid="{00000000-0006-0000-0A00-0000FE0B0000}">
      <text>
        <r>
          <rPr>
            <sz val="11"/>
            <color theme="1"/>
            <rFont val="Calibri"/>
            <family val="2"/>
            <scheme val="minor"/>
          </rPr>
          <t>Source: User-editable planning assumption, 2026-10-19; not stated in YAML. Validate with workload sizing.</t>
        </r>
      </text>
    </comment>
    <comment ref="H1029" authorId="0" shapeId="0" xr:uid="{00000000-0006-0000-0A00-0000FF0B0000}">
      <text>
        <r>
          <rPr>
            <sz val="11"/>
            <color theme="1"/>
            <rFont val="Calibri"/>
            <family val="2"/>
            <scheme val="minor"/>
          </rPr>
          <t>Source: User-editable planning assumption, 2026-10-19; not stated in YAML. Validate with workload sizing.</t>
        </r>
      </text>
    </comment>
    <comment ref="I1029" authorId="0" shapeId="0" xr:uid="{00000000-0006-0000-0A00-0000000C0000}">
      <text>
        <r>
          <rPr>
            <sz val="11"/>
            <color theme="1"/>
            <rFont val="Calibri"/>
            <family val="2"/>
            <scheme val="minor"/>
          </rPr>
          <t>Source: User-editable planning assumption, 2026-10-19; not stated in YAML. Validate with workload sizing.</t>
        </r>
      </text>
    </comment>
    <comment ref="G1030" authorId="0" shapeId="0" xr:uid="{00000000-0006-0000-0A00-0000010C0000}">
      <text>
        <r>
          <rPr>
            <sz val="11"/>
            <color theme="1"/>
            <rFont val="Calibri"/>
            <family val="2"/>
            <scheme val="minor"/>
          </rPr>
          <t>Source: User-editable planning assumption, 2026-10-19; not stated in YAML. Validate with workload sizing.</t>
        </r>
      </text>
    </comment>
    <comment ref="H1030" authorId="0" shapeId="0" xr:uid="{00000000-0006-0000-0A00-0000020C0000}">
      <text>
        <r>
          <rPr>
            <sz val="11"/>
            <color theme="1"/>
            <rFont val="Calibri"/>
            <family val="2"/>
            <scheme val="minor"/>
          </rPr>
          <t>Source: User-editable planning assumption, 2026-10-19; not stated in YAML. Validate with workload sizing.</t>
        </r>
      </text>
    </comment>
    <comment ref="I1030" authorId="0" shapeId="0" xr:uid="{00000000-0006-0000-0A00-0000030C0000}">
      <text>
        <r>
          <rPr>
            <sz val="11"/>
            <color theme="1"/>
            <rFont val="Calibri"/>
            <family val="2"/>
            <scheme val="minor"/>
          </rPr>
          <t>Source: User-editable planning assumption, 2026-10-19; not stated in YAML. Validate with workload sizing.</t>
        </r>
      </text>
    </comment>
    <comment ref="G1031" authorId="0" shapeId="0" xr:uid="{00000000-0006-0000-0A00-0000040C0000}">
      <text>
        <r>
          <rPr>
            <sz val="11"/>
            <color theme="1"/>
            <rFont val="Calibri"/>
            <family val="2"/>
            <scheme val="minor"/>
          </rPr>
          <t>Source: User-editable planning assumption, 2026-10-19; not stated in YAML. Validate with workload sizing.</t>
        </r>
      </text>
    </comment>
    <comment ref="H1031" authorId="0" shapeId="0" xr:uid="{00000000-0006-0000-0A00-0000050C0000}">
      <text>
        <r>
          <rPr>
            <sz val="11"/>
            <color theme="1"/>
            <rFont val="Calibri"/>
            <family val="2"/>
            <scheme val="minor"/>
          </rPr>
          <t>Source: User-editable planning assumption, 2026-10-19; not stated in YAML. Validate with workload sizing.</t>
        </r>
      </text>
    </comment>
    <comment ref="I1031" authorId="0" shapeId="0" xr:uid="{00000000-0006-0000-0A00-0000060C0000}">
      <text>
        <r>
          <rPr>
            <sz val="11"/>
            <color theme="1"/>
            <rFont val="Calibri"/>
            <family val="2"/>
            <scheme val="minor"/>
          </rPr>
          <t>Source: User-editable planning assumption, 2026-10-19; not stated in YAML. Validate with workload sizing.</t>
        </r>
      </text>
    </comment>
    <comment ref="G1032" authorId="0" shapeId="0" xr:uid="{00000000-0006-0000-0A00-0000070C0000}">
      <text>
        <r>
          <rPr>
            <sz val="11"/>
            <color theme="1"/>
            <rFont val="Calibri"/>
            <family val="2"/>
            <scheme val="minor"/>
          </rPr>
          <t>Source: User-editable planning assumption, 2026-10-19; not stated in YAML. Validate with workload sizing.</t>
        </r>
      </text>
    </comment>
    <comment ref="H1032" authorId="0" shapeId="0" xr:uid="{00000000-0006-0000-0A00-0000080C0000}">
      <text>
        <r>
          <rPr>
            <sz val="11"/>
            <color theme="1"/>
            <rFont val="Calibri"/>
            <family val="2"/>
            <scheme val="minor"/>
          </rPr>
          <t>Source: User-editable planning assumption, 2026-10-19; not stated in YAML. Validate with workload sizing.</t>
        </r>
      </text>
    </comment>
    <comment ref="I1032" authorId="0" shapeId="0" xr:uid="{00000000-0006-0000-0A00-0000090C0000}">
      <text>
        <r>
          <rPr>
            <sz val="11"/>
            <color theme="1"/>
            <rFont val="Calibri"/>
            <family val="2"/>
            <scheme val="minor"/>
          </rPr>
          <t>Source: User-editable planning assumption, 2026-10-19; not stated in YAML. Validate with workload sizing.</t>
        </r>
      </text>
    </comment>
    <comment ref="G1033" authorId="0" shapeId="0" xr:uid="{00000000-0006-0000-0A00-00000A0C0000}">
      <text>
        <r>
          <rPr>
            <sz val="11"/>
            <color theme="1"/>
            <rFont val="Calibri"/>
            <family val="2"/>
            <scheme val="minor"/>
          </rPr>
          <t>Source: User-editable planning assumption, 2026-10-19; not stated in YAML. Validate with workload sizing.</t>
        </r>
      </text>
    </comment>
    <comment ref="H1033" authorId="0" shapeId="0" xr:uid="{00000000-0006-0000-0A00-00000B0C0000}">
      <text>
        <r>
          <rPr>
            <sz val="11"/>
            <color theme="1"/>
            <rFont val="Calibri"/>
            <family val="2"/>
            <scheme val="minor"/>
          </rPr>
          <t>Source: User-editable planning assumption, 2026-10-19; not stated in YAML. Validate with workload sizing.</t>
        </r>
      </text>
    </comment>
    <comment ref="I1033" authorId="0" shapeId="0" xr:uid="{00000000-0006-0000-0A00-00000C0C0000}">
      <text>
        <r>
          <rPr>
            <sz val="11"/>
            <color theme="1"/>
            <rFont val="Calibri"/>
            <family val="2"/>
            <scheme val="minor"/>
          </rPr>
          <t>Source: User-editable planning assumption, 2026-10-19; not stated in YAML. Validate with workload sizing.</t>
        </r>
      </text>
    </comment>
    <comment ref="G1034" authorId="0" shapeId="0" xr:uid="{00000000-0006-0000-0A00-00000D0C0000}">
      <text>
        <r>
          <rPr>
            <sz val="11"/>
            <color theme="1"/>
            <rFont val="Calibri"/>
            <family val="2"/>
            <scheme val="minor"/>
          </rPr>
          <t>Source: User-editable planning assumption, 2026-10-19; not stated in YAML. Validate with workload sizing.</t>
        </r>
      </text>
    </comment>
    <comment ref="H1034" authorId="0" shapeId="0" xr:uid="{00000000-0006-0000-0A00-00000E0C0000}">
      <text>
        <r>
          <rPr>
            <sz val="11"/>
            <color theme="1"/>
            <rFont val="Calibri"/>
            <family val="2"/>
            <scheme val="minor"/>
          </rPr>
          <t>Source: User-editable planning assumption, 2026-10-19; not stated in YAML. Validate with workload sizing.</t>
        </r>
      </text>
    </comment>
    <comment ref="I1034" authorId="0" shapeId="0" xr:uid="{00000000-0006-0000-0A00-00000F0C0000}">
      <text>
        <r>
          <rPr>
            <sz val="11"/>
            <color theme="1"/>
            <rFont val="Calibri"/>
            <family val="2"/>
            <scheme val="minor"/>
          </rPr>
          <t>Source: User-editable planning assumption, 2026-10-19; not stated in YAML. Validate with workload sizing.</t>
        </r>
      </text>
    </comment>
    <comment ref="G1035" authorId="0" shapeId="0" xr:uid="{00000000-0006-0000-0A00-0000100C0000}">
      <text>
        <r>
          <rPr>
            <sz val="11"/>
            <color theme="1"/>
            <rFont val="Calibri"/>
            <family val="2"/>
            <scheme val="minor"/>
          </rPr>
          <t>Source: User-editable planning assumption, 2026-10-19; not stated in YAML. Validate with workload sizing.</t>
        </r>
      </text>
    </comment>
    <comment ref="H1035" authorId="0" shapeId="0" xr:uid="{00000000-0006-0000-0A00-0000110C0000}">
      <text>
        <r>
          <rPr>
            <sz val="11"/>
            <color theme="1"/>
            <rFont val="Calibri"/>
            <family val="2"/>
            <scheme val="minor"/>
          </rPr>
          <t>Source: User-editable planning assumption, 2026-10-19; not stated in YAML. Validate with workload sizing.</t>
        </r>
      </text>
    </comment>
    <comment ref="I1035" authorId="0" shapeId="0" xr:uid="{00000000-0006-0000-0A00-0000120C0000}">
      <text>
        <r>
          <rPr>
            <sz val="11"/>
            <color theme="1"/>
            <rFont val="Calibri"/>
            <family val="2"/>
            <scheme val="minor"/>
          </rPr>
          <t>Source: User-editable planning assumption, 2026-10-19; not stated in YAML. Validate with workload sizing.</t>
        </r>
      </text>
    </comment>
    <comment ref="G1036" authorId="0" shapeId="0" xr:uid="{00000000-0006-0000-0A00-0000130C0000}">
      <text>
        <r>
          <rPr>
            <sz val="11"/>
            <color theme="1"/>
            <rFont val="Calibri"/>
            <family val="2"/>
            <scheme val="minor"/>
          </rPr>
          <t>Source: User-editable planning assumption, 2026-10-19; not stated in YAML. Validate with workload sizing.</t>
        </r>
      </text>
    </comment>
    <comment ref="H1036" authorId="0" shapeId="0" xr:uid="{00000000-0006-0000-0A00-0000140C0000}">
      <text>
        <r>
          <rPr>
            <sz val="11"/>
            <color theme="1"/>
            <rFont val="Calibri"/>
            <family val="2"/>
            <scheme val="minor"/>
          </rPr>
          <t>Source: User-editable planning assumption, 2026-10-19; not stated in YAML. Validate with workload sizing.</t>
        </r>
      </text>
    </comment>
    <comment ref="I1036" authorId="0" shapeId="0" xr:uid="{00000000-0006-0000-0A00-0000150C0000}">
      <text>
        <r>
          <rPr>
            <sz val="11"/>
            <color theme="1"/>
            <rFont val="Calibri"/>
            <family val="2"/>
            <scheme val="minor"/>
          </rPr>
          <t>Source: User-editable planning assumption, 2026-10-19; not stated in YAML. Validate with workload sizing.</t>
        </r>
      </text>
    </comment>
    <comment ref="G1037" authorId="0" shapeId="0" xr:uid="{00000000-0006-0000-0A00-0000160C0000}">
      <text>
        <r>
          <rPr>
            <sz val="11"/>
            <color theme="1"/>
            <rFont val="Calibri"/>
            <family val="2"/>
            <scheme val="minor"/>
          </rPr>
          <t>Source: User-editable planning assumption, 2026-10-19; not stated in YAML. Validate with workload sizing.</t>
        </r>
      </text>
    </comment>
    <comment ref="H1037" authorId="0" shapeId="0" xr:uid="{00000000-0006-0000-0A00-0000170C0000}">
      <text>
        <r>
          <rPr>
            <sz val="11"/>
            <color theme="1"/>
            <rFont val="Calibri"/>
            <family val="2"/>
            <scheme val="minor"/>
          </rPr>
          <t>Source: User-editable planning assumption, 2026-10-19; not stated in YAML. Validate with workload sizing.</t>
        </r>
      </text>
    </comment>
    <comment ref="I1037" authorId="0" shapeId="0" xr:uid="{00000000-0006-0000-0A00-0000180C0000}">
      <text>
        <r>
          <rPr>
            <sz val="11"/>
            <color theme="1"/>
            <rFont val="Calibri"/>
            <family val="2"/>
            <scheme val="minor"/>
          </rPr>
          <t>Source: User-editable planning assumption, 2026-10-19; not stated in YAML. Validate with workload sizing.</t>
        </r>
      </text>
    </comment>
    <comment ref="G1038" authorId="0" shapeId="0" xr:uid="{00000000-0006-0000-0A00-0000190C0000}">
      <text>
        <r>
          <rPr>
            <sz val="11"/>
            <color theme="1"/>
            <rFont val="Calibri"/>
            <family val="2"/>
            <scheme val="minor"/>
          </rPr>
          <t>Source: User-editable planning assumption, 2026-10-19; not stated in YAML. Validate with workload sizing.</t>
        </r>
      </text>
    </comment>
    <comment ref="H1038" authorId="0" shapeId="0" xr:uid="{00000000-0006-0000-0A00-00001A0C0000}">
      <text>
        <r>
          <rPr>
            <sz val="11"/>
            <color theme="1"/>
            <rFont val="Calibri"/>
            <family val="2"/>
            <scheme val="minor"/>
          </rPr>
          <t>Source: User-editable planning assumption, 2026-10-19; not stated in YAML. Validate with workload sizing.</t>
        </r>
      </text>
    </comment>
    <comment ref="I1038" authorId="0" shapeId="0" xr:uid="{00000000-0006-0000-0A00-00001B0C0000}">
      <text>
        <r>
          <rPr>
            <sz val="11"/>
            <color theme="1"/>
            <rFont val="Calibri"/>
            <family val="2"/>
            <scheme val="minor"/>
          </rPr>
          <t>Source: User-editable planning assumption, 2026-10-19; not stated in YAML. Validate with workload sizing.</t>
        </r>
      </text>
    </comment>
    <comment ref="G1039" authorId="0" shapeId="0" xr:uid="{00000000-0006-0000-0A00-00001C0C0000}">
      <text>
        <r>
          <rPr>
            <sz val="11"/>
            <color theme="1"/>
            <rFont val="Calibri"/>
            <family val="2"/>
            <scheme val="minor"/>
          </rPr>
          <t>Source: User-editable planning assumption, 2026-10-19; not stated in YAML. Validate with workload sizing.</t>
        </r>
      </text>
    </comment>
    <comment ref="H1039" authorId="0" shapeId="0" xr:uid="{00000000-0006-0000-0A00-00001D0C0000}">
      <text>
        <r>
          <rPr>
            <sz val="11"/>
            <color theme="1"/>
            <rFont val="Calibri"/>
            <family val="2"/>
            <scheme val="minor"/>
          </rPr>
          <t>Source: User-editable planning assumption, 2026-10-19; not stated in YAML. Validate with workload sizing.</t>
        </r>
      </text>
    </comment>
    <comment ref="I1039" authorId="0" shapeId="0" xr:uid="{00000000-0006-0000-0A00-00001E0C0000}">
      <text>
        <r>
          <rPr>
            <sz val="11"/>
            <color theme="1"/>
            <rFont val="Calibri"/>
            <family val="2"/>
            <scheme val="minor"/>
          </rPr>
          <t>Source: User-editable planning assumption, 2026-10-19; not stated in YAML. Validate with workload sizing.</t>
        </r>
      </text>
    </comment>
    <comment ref="G1040" authorId="0" shapeId="0" xr:uid="{00000000-0006-0000-0A00-00001F0C0000}">
      <text>
        <r>
          <rPr>
            <sz val="11"/>
            <color theme="1"/>
            <rFont val="Calibri"/>
            <family val="2"/>
            <scheme val="minor"/>
          </rPr>
          <t>Source: User-editable planning assumption, 2026-10-19; not stated in YAML. Validate with workload sizing.</t>
        </r>
      </text>
    </comment>
    <comment ref="H1040" authorId="0" shapeId="0" xr:uid="{00000000-0006-0000-0A00-0000200C0000}">
      <text>
        <r>
          <rPr>
            <sz val="11"/>
            <color theme="1"/>
            <rFont val="Calibri"/>
            <family val="2"/>
            <scheme val="minor"/>
          </rPr>
          <t>Source: User-editable planning assumption, 2026-10-19; not stated in YAML. Validate with workload sizing.</t>
        </r>
      </text>
    </comment>
    <comment ref="I1040" authorId="0" shapeId="0" xr:uid="{00000000-0006-0000-0A00-0000210C0000}">
      <text>
        <r>
          <rPr>
            <sz val="11"/>
            <color theme="1"/>
            <rFont val="Calibri"/>
            <family val="2"/>
            <scheme val="minor"/>
          </rPr>
          <t>Source: User-editable planning assumption, 2026-10-19; not stated in YAML. Validate with workload sizing.</t>
        </r>
      </text>
    </comment>
    <comment ref="G1041" authorId="0" shapeId="0" xr:uid="{00000000-0006-0000-0A00-0000220C0000}">
      <text>
        <r>
          <rPr>
            <sz val="11"/>
            <color theme="1"/>
            <rFont val="Calibri"/>
            <family val="2"/>
            <scheme val="minor"/>
          </rPr>
          <t>Source: User-editable planning assumption, 2026-10-19; not stated in YAML. Validate with workload sizing.</t>
        </r>
      </text>
    </comment>
    <comment ref="H1041" authorId="0" shapeId="0" xr:uid="{00000000-0006-0000-0A00-0000230C0000}">
      <text>
        <r>
          <rPr>
            <sz val="11"/>
            <color theme="1"/>
            <rFont val="Calibri"/>
            <family val="2"/>
            <scheme val="minor"/>
          </rPr>
          <t>Source: User-editable planning assumption, 2026-10-19; not stated in YAML. Validate with workload sizing.</t>
        </r>
      </text>
    </comment>
    <comment ref="I1041" authorId="0" shapeId="0" xr:uid="{00000000-0006-0000-0A00-0000240C0000}">
      <text>
        <r>
          <rPr>
            <sz val="11"/>
            <color theme="1"/>
            <rFont val="Calibri"/>
            <family val="2"/>
            <scheme val="minor"/>
          </rPr>
          <t>Source: User-editable planning assumption, 2026-10-19; not stated in YAML. Validate with workload sizing.</t>
        </r>
      </text>
    </comment>
    <comment ref="G1042" authorId="0" shapeId="0" xr:uid="{00000000-0006-0000-0A00-0000250C0000}">
      <text>
        <r>
          <rPr>
            <sz val="11"/>
            <color theme="1"/>
            <rFont val="Calibri"/>
            <family val="2"/>
            <scheme val="minor"/>
          </rPr>
          <t>Source: User-editable planning assumption, 2026-10-19; not stated in YAML. Validate with workload sizing.</t>
        </r>
      </text>
    </comment>
    <comment ref="H1042" authorId="0" shapeId="0" xr:uid="{00000000-0006-0000-0A00-0000260C0000}">
      <text>
        <r>
          <rPr>
            <sz val="11"/>
            <color theme="1"/>
            <rFont val="Calibri"/>
            <family val="2"/>
            <scheme val="minor"/>
          </rPr>
          <t>Source: User-editable planning assumption, 2026-10-19; not stated in YAML. Validate with workload sizing.</t>
        </r>
      </text>
    </comment>
    <comment ref="I1042" authorId="0" shapeId="0" xr:uid="{00000000-0006-0000-0A00-0000270C0000}">
      <text>
        <r>
          <rPr>
            <sz val="11"/>
            <color theme="1"/>
            <rFont val="Calibri"/>
            <family val="2"/>
            <scheme val="minor"/>
          </rPr>
          <t>Source: User-editable planning assumption, 2026-10-19; not stated in YAML. Validate with workload sizing.</t>
        </r>
      </text>
    </comment>
    <comment ref="G1043" authorId="0" shapeId="0" xr:uid="{00000000-0006-0000-0A00-0000280C0000}">
      <text>
        <r>
          <rPr>
            <sz val="11"/>
            <color theme="1"/>
            <rFont val="Calibri"/>
            <family val="2"/>
            <scheme val="minor"/>
          </rPr>
          <t>Source: User-editable planning assumption, 2026-10-19; not stated in YAML. Validate with workload sizing.</t>
        </r>
      </text>
    </comment>
    <comment ref="H1043" authorId="0" shapeId="0" xr:uid="{00000000-0006-0000-0A00-0000290C0000}">
      <text>
        <r>
          <rPr>
            <sz val="11"/>
            <color theme="1"/>
            <rFont val="Calibri"/>
            <family val="2"/>
            <scheme val="minor"/>
          </rPr>
          <t>Source: User-editable planning assumption, 2026-10-19; not stated in YAML. Validate with workload sizing.</t>
        </r>
      </text>
    </comment>
    <comment ref="I1043" authorId="0" shapeId="0" xr:uid="{00000000-0006-0000-0A00-00002A0C0000}">
      <text>
        <r>
          <rPr>
            <sz val="11"/>
            <color theme="1"/>
            <rFont val="Calibri"/>
            <family val="2"/>
            <scheme val="minor"/>
          </rPr>
          <t>Source: User-editable planning assumption, 2026-10-19; not stated in YAML. Validate with workload sizing.</t>
        </r>
      </text>
    </comment>
    <comment ref="G1044" authorId="0" shapeId="0" xr:uid="{00000000-0006-0000-0A00-00002B0C0000}">
      <text>
        <r>
          <rPr>
            <sz val="11"/>
            <color theme="1"/>
            <rFont val="Calibri"/>
            <family val="2"/>
            <scheme val="minor"/>
          </rPr>
          <t>Source: User-editable planning assumption, 2026-10-19; not stated in YAML. Validate with workload sizing.</t>
        </r>
      </text>
    </comment>
    <comment ref="H1044" authorId="0" shapeId="0" xr:uid="{00000000-0006-0000-0A00-00002C0C0000}">
      <text>
        <r>
          <rPr>
            <sz val="11"/>
            <color theme="1"/>
            <rFont val="Calibri"/>
            <family val="2"/>
            <scheme val="minor"/>
          </rPr>
          <t>Source: User-editable planning assumption, 2026-10-19; not stated in YAML. Validate with workload sizing.</t>
        </r>
      </text>
    </comment>
    <comment ref="I1044" authorId="0" shapeId="0" xr:uid="{00000000-0006-0000-0A00-00002D0C0000}">
      <text>
        <r>
          <rPr>
            <sz val="11"/>
            <color theme="1"/>
            <rFont val="Calibri"/>
            <family val="2"/>
            <scheme val="minor"/>
          </rPr>
          <t>Source: User-editable planning assumption, 2026-10-19; not stated in YAML. Validate with workload sizing.</t>
        </r>
      </text>
    </comment>
    <comment ref="G1045" authorId="0" shapeId="0" xr:uid="{00000000-0006-0000-0A00-00002E0C0000}">
      <text>
        <r>
          <rPr>
            <sz val="11"/>
            <color theme="1"/>
            <rFont val="Calibri"/>
            <family val="2"/>
            <scheme val="minor"/>
          </rPr>
          <t>Source: User-editable planning assumption, 2026-10-19; not stated in YAML. Validate with workload sizing.</t>
        </r>
      </text>
    </comment>
    <comment ref="H1045" authorId="0" shapeId="0" xr:uid="{00000000-0006-0000-0A00-00002F0C0000}">
      <text>
        <r>
          <rPr>
            <sz val="11"/>
            <color theme="1"/>
            <rFont val="Calibri"/>
            <family val="2"/>
            <scheme val="minor"/>
          </rPr>
          <t>Source: User-editable planning assumption, 2026-10-19; not stated in YAML. Validate with workload sizing.</t>
        </r>
      </text>
    </comment>
    <comment ref="I1045" authorId="0" shapeId="0" xr:uid="{00000000-0006-0000-0A00-0000300C0000}">
      <text>
        <r>
          <rPr>
            <sz val="11"/>
            <color theme="1"/>
            <rFont val="Calibri"/>
            <family val="2"/>
            <scheme val="minor"/>
          </rPr>
          <t>Source: User-editable planning assumption, 2026-10-19; not stated in YAML. Validate with workload sizing.</t>
        </r>
      </text>
    </comment>
    <comment ref="G1046" authorId="0" shapeId="0" xr:uid="{00000000-0006-0000-0A00-0000310C0000}">
      <text>
        <r>
          <rPr>
            <sz val="11"/>
            <color theme="1"/>
            <rFont val="Calibri"/>
            <family val="2"/>
            <scheme val="minor"/>
          </rPr>
          <t>Source: User-editable planning assumption, 2026-10-19; not stated in YAML. Validate with workload sizing.</t>
        </r>
      </text>
    </comment>
    <comment ref="H1046" authorId="0" shapeId="0" xr:uid="{00000000-0006-0000-0A00-0000320C0000}">
      <text>
        <r>
          <rPr>
            <sz val="11"/>
            <color theme="1"/>
            <rFont val="Calibri"/>
            <family val="2"/>
            <scheme val="minor"/>
          </rPr>
          <t>Source: User-editable planning assumption, 2026-10-19; not stated in YAML. Validate with workload sizing.</t>
        </r>
      </text>
    </comment>
    <comment ref="I1046" authorId="0" shapeId="0" xr:uid="{00000000-0006-0000-0A00-0000330C0000}">
      <text>
        <r>
          <rPr>
            <sz val="11"/>
            <color theme="1"/>
            <rFont val="Calibri"/>
            <family val="2"/>
            <scheme val="minor"/>
          </rPr>
          <t>Source: User-editable planning assumption, 2026-10-19; not stated in YAML. Validate with workload sizing.</t>
        </r>
      </text>
    </comment>
    <comment ref="G1047" authorId="0" shapeId="0" xr:uid="{00000000-0006-0000-0A00-0000340C0000}">
      <text>
        <r>
          <rPr>
            <sz val="11"/>
            <color theme="1"/>
            <rFont val="Calibri"/>
            <family val="2"/>
            <scheme val="minor"/>
          </rPr>
          <t>Source: User-editable planning assumption, 2026-10-19; not stated in YAML. Validate with workload sizing.</t>
        </r>
      </text>
    </comment>
    <comment ref="H1047" authorId="0" shapeId="0" xr:uid="{00000000-0006-0000-0A00-0000350C0000}">
      <text>
        <r>
          <rPr>
            <sz val="11"/>
            <color theme="1"/>
            <rFont val="Calibri"/>
            <family val="2"/>
            <scheme val="minor"/>
          </rPr>
          <t>Source: User-editable planning assumption, 2026-10-19; not stated in YAML. Validate with workload sizing.</t>
        </r>
      </text>
    </comment>
    <comment ref="I1047" authorId="0" shapeId="0" xr:uid="{00000000-0006-0000-0A00-0000360C0000}">
      <text>
        <r>
          <rPr>
            <sz val="11"/>
            <color theme="1"/>
            <rFont val="Calibri"/>
            <family val="2"/>
            <scheme val="minor"/>
          </rPr>
          <t>Source: User-editable planning assumption, 2026-10-19; not stated in YAML. Validate with workload sizing.</t>
        </r>
      </text>
    </comment>
    <comment ref="G1048" authorId="0" shapeId="0" xr:uid="{00000000-0006-0000-0A00-0000370C0000}">
      <text>
        <r>
          <rPr>
            <sz val="11"/>
            <color theme="1"/>
            <rFont val="Calibri"/>
            <family val="2"/>
            <scheme val="minor"/>
          </rPr>
          <t>Source: User-editable planning assumption, 2026-10-19; not stated in YAML. Validate with workload sizing.</t>
        </r>
      </text>
    </comment>
    <comment ref="H1048" authorId="0" shapeId="0" xr:uid="{00000000-0006-0000-0A00-0000380C0000}">
      <text>
        <r>
          <rPr>
            <sz val="11"/>
            <color theme="1"/>
            <rFont val="Calibri"/>
            <family val="2"/>
            <scheme val="minor"/>
          </rPr>
          <t>Source: User-editable planning assumption, 2026-10-19; not stated in YAML. Validate with workload sizing.</t>
        </r>
      </text>
    </comment>
    <comment ref="I1048" authorId="0" shapeId="0" xr:uid="{00000000-0006-0000-0A00-0000390C0000}">
      <text>
        <r>
          <rPr>
            <sz val="11"/>
            <color theme="1"/>
            <rFont val="Calibri"/>
            <family val="2"/>
            <scheme val="minor"/>
          </rPr>
          <t>Source: User-editable planning assumption, 2026-10-19; not stated in YAML. Validate with workload sizing.</t>
        </r>
      </text>
    </comment>
    <comment ref="G1049" authorId="0" shapeId="0" xr:uid="{00000000-0006-0000-0A00-00003A0C0000}">
      <text>
        <r>
          <rPr>
            <sz val="11"/>
            <color theme="1"/>
            <rFont val="Calibri"/>
            <family val="2"/>
            <scheme val="minor"/>
          </rPr>
          <t>Source: User-editable planning assumption, 2026-10-19; not stated in YAML. Validate with workload sizing.</t>
        </r>
      </text>
    </comment>
    <comment ref="H1049" authorId="0" shapeId="0" xr:uid="{00000000-0006-0000-0A00-00003B0C0000}">
      <text>
        <r>
          <rPr>
            <sz val="11"/>
            <color theme="1"/>
            <rFont val="Calibri"/>
            <family val="2"/>
            <scheme val="minor"/>
          </rPr>
          <t>Source: User-editable planning assumption, 2026-10-19; not stated in YAML. Validate with workload sizing.</t>
        </r>
      </text>
    </comment>
    <comment ref="I1049" authorId="0" shapeId="0" xr:uid="{00000000-0006-0000-0A00-00003C0C0000}">
      <text>
        <r>
          <rPr>
            <sz val="11"/>
            <color theme="1"/>
            <rFont val="Calibri"/>
            <family val="2"/>
            <scheme val="minor"/>
          </rPr>
          <t>Source: User-editable planning assumption, 2026-10-19; not stated in YAML. Validate with workload sizing.</t>
        </r>
      </text>
    </comment>
    <comment ref="G1050" authorId="0" shapeId="0" xr:uid="{00000000-0006-0000-0A00-00003D0C0000}">
      <text>
        <r>
          <rPr>
            <sz val="11"/>
            <color theme="1"/>
            <rFont val="Calibri"/>
            <family val="2"/>
            <scheme val="minor"/>
          </rPr>
          <t>Source: User-editable planning assumption, 2026-10-19; not stated in YAML. Validate with workload sizing.</t>
        </r>
      </text>
    </comment>
    <comment ref="H1050" authorId="0" shapeId="0" xr:uid="{00000000-0006-0000-0A00-00003E0C0000}">
      <text>
        <r>
          <rPr>
            <sz val="11"/>
            <color theme="1"/>
            <rFont val="Calibri"/>
            <family val="2"/>
            <scheme val="minor"/>
          </rPr>
          <t>Source: User-editable planning assumption, 2026-10-19; not stated in YAML. Validate with workload sizing.</t>
        </r>
      </text>
    </comment>
    <comment ref="I1050" authorId="0" shapeId="0" xr:uid="{00000000-0006-0000-0A00-00003F0C0000}">
      <text>
        <r>
          <rPr>
            <sz val="11"/>
            <color theme="1"/>
            <rFont val="Calibri"/>
            <family val="2"/>
            <scheme val="minor"/>
          </rPr>
          <t>Source: User-editable planning assumption, 2026-10-19; not stated in YAML. Validate with workload sizing.</t>
        </r>
      </text>
    </comment>
    <comment ref="G1051" authorId="0" shapeId="0" xr:uid="{00000000-0006-0000-0A00-0000400C0000}">
      <text>
        <r>
          <rPr>
            <sz val="11"/>
            <color theme="1"/>
            <rFont val="Calibri"/>
            <family val="2"/>
            <scheme val="minor"/>
          </rPr>
          <t>Source: User-editable planning assumption, 2026-10-19; not stated in YAML. Validate with workload sizing.</t>
        </r>
      </text>
    </comment>
    <comment ref="H1051" authorId="0" shapeId="0" xr:uid="{00000000-0006-0000-0A00-0000410C0000}">
      <text>
        <r>
          <rPr>
            <sz val="11"/>
            <color theme="1"/>
            <rFont val="Calibri"/>
            <family val="2"/>
            <scheme val="minor"/>
          </rPr>
          <t>Source: User-editable planning assumption, 2026-10-19; not stated in YAML. Validate with workload sizing.</t>
        </r>
      </text>
    </comment>
    <comment ref="I1051" authorId="0" shapeId="0" xr:uid="{00000000-0006-0000-0A00-0000420C0000}">
      <text>
        <r>
          <rPr>
            <sz val="11"/>
            <color theme="1"/>
            <rFont val="Calibri"/>
            <family val="2"/>
            <scheme val="minor"/>
          </rPr>
          <t>Source: User-editable planning assumption, 2026-10-19; not stated in YAML. Validate with workload sizing.</t>
        </r>
      </text>
    </comment>
    <comment ref="G1052" authorId="0" shapeId="0" xr:uid="{00000000-0006-0000-0A00-0000430C0000}">
      <text>
        <r>
          <rPr>
            <sz val="11"/>
            <color theme="1"/>
            <rFont val="Calibri"/>
            <family val="2"/>
            <scheme val="minor"/>
          </rPr>
          <t>Source: User-editable planning assumption, 2026-10-19; not stated in YAML. Validate with workload sizing.</t>
        </r>
      </text>
    </comment>
    <comment ref="H1052" authorId="0" shapeId="0" xr:uid="{00000000-0006-0000-0A00-0000440C0000}">
      <text>
        <r>
          <rPr>
            <sz val="11"/>
            <color theme="1"/>
            <rFont val="Calibri"/>
            <family val="2"/>
            <scheme val="minor"/>
          </rPr>
          <t>Source: User-editable planning assumption, 2026-10-19; not stated in YAML. Validate with workload sizing.</t>
        </r>
      </text>
    </comment>
    <comment ref="I1052" authorId="0" shapeId="0" xr:uid="{00000000-0006-0000-0A00-0000450C0000}">
      <text>
        <r>
          <rPr>
            <sz val="11"/>
            <color theme="1"/>
            <rFont val="Calibri"/>
            <family val="2"/>
            <scheme val="minor"/>
          </rPr>
          <t>Source: User-editable planning assumption, 2026-10-19; not stated in YAML. Validate with workload sizing.</t>
        </r>
      </text>
    </comment>
    <comment ref="G1053" authorId="0" shapeId="0" xr:uid="{00000000-0006-0000-0A00-0000460C0000}">
      <text>
        <r>
          <rPr>
            <sz val="11"/>
            <color theme="1"/>
            <rFont val="Calibri"/>
            <family val="2"/>
            <scheme val="minor"/>
          </rPr>
          <t>Source: User-editable planning assumption, 2026-10-19; not stated in YAML. Validate with workload sizing.</t>
        </r>
      </text>
    </comment>
    <comment ref="H1053" authorId="0" shapeId="0" xr:uid="{00000000-0006-0000-0A00-0000470C0000}">
      <text>
        <r>
          <rPr>
            <sz val="11"/>
            <color theme="1"/>
            <rFont val="Calibri"/>
            <family val="2"/>
            <scheme val="minor"/>
          </rPr>
          <t>Source: User-editable planning assumption, 2026-10-19; not stated in YAML. Validate with workload sizing.</t>
        </r>
      </text>
    </comment>
    <comment ref="I1053" authorId="0" shapeId="0" xr:uid="{00000000-0006-0000-0A00-0000480C0000}">
      <text>
        <r>
          <rPr>
            <sz val="11"/>
            <color theme="1"/>
            <rFont val="Calibri"/>
            <family val="2"/>
            <scheme val="minor"/>
          </rPr>
          <t>Source: User-editable planning assumption, 2026-10-19; not stated in YAML. Validate with workload sizing.</t>
        </r>
      </text>
    </comment>
    <comment ref="G1054" authorId="0" shapeId="0" xr:uid="{00000000-0006-0000-0A00-0000490C0000}">
      <text>
        <r>
          <rPr>
            <sz val="11"/>
            <color theme="1"/>
            <rFont val="Calibri"/>
            <family val="2"/>
            <scheme val="minor"/>
          </rPr>
          <t>Source: User-editable planning assumption, 2026-10-19; not stated in YAML. Validate with workload sizing.</t>
        </r>
      </text>
    </comment>
    <comment ref="H1054" authorId="0" shapeId="0" xr:uid="{00000000-0006-0000-0A00-00004A0C0000}">
      <text>
        <r>
          <rPr>
            <sz val="11"/>
            <color theme="1"/>
            <rFont val="Calibri"/>
            <family val="2"/>
            <scheme val="minor"/>
          </rPr>
          <t>Source: User-editable planning assumption, 2026-10-19; not stated in YAML. Validate with workload sizing.</t>
        </r>
      </text>
    </comment>
    <comment ref="I1054" authorId="0" shapeId="0" xr:uid="{00000000-0006-0000-0A00-00004B0C0000}">
      <text>
        <r>
          <rPr>
            <sz val="11"/>
            <color theme="1"/>
            <rFont val="Calibri"/>
            <family val="2"/>
            <scheme val="minor"/>
          </rPr>
          <t>Source: User-editable planning assumption, 2026-10-19; not stated in YAML. Validate with workload sizing.</t>
        </r>
      </text>
    </comment>
    <comment ref="G1055" authorId="0" shapeId="0" xr:uid="{00000000-0006-0000-0A00-00004C0C0000}">
      <text>
        <r>
          <rPr>
            <sz val="11"/>
            <color theme="1"/>
            <rFont val="Calibri"/>
            <family val="2"/>
            <scheme val="minor"/>
          </rPr>
          <t>Source: User-editable planning assumption, 2026-10-19; not stated in YAML. Validate with workload sizing.</t>
        </r>
      </text>
    </comment>
    <comment ref="H1055" authorId="0" shapeId="0" xr:uid="{00000000-0006-0000-0A00-00004D0C0000}">
      <text>
        <r>
          <rPr>
            <sz val="11"/>
            <color theme="1"/>
            <rFont val="Calibri"/>
            <family val="2"/>
            <scheme val="minor"/>
          </rPr>
          <t>Source: User-editable planning assumption, 2026-10-19; not stated in YAML. Validate with workload sizing.</t>
        </r>
      </text>
    </comment>
    <comment ref="I1055" authorId="0" shapeId="0" xr:uid="{00000000-0006-0000-0A00-00004E0C0000}">
      <text>
        <r>
          <rPr>
            <sz val="11"/>
            <color theme="1"/>
            <rFont val="Calibri"/>
            <family val="2"/>
            <scheme val="minor"/>
          </rPr>
          <t>Source: User-editable planning assumption, 2026-10-19; not stated in YAML. Validate with workload sizing.</t>
        </r>
      </text>
    </comment>
    <comment ref="G1056" authorId="0" shapeId="0" xr:uid="{00000000-0006-0000-0A00-00004F0C0000}">
      <text>
        <r>
          <rPr>
            <sz val="11"/>
            <color theme="1"/>
            <rFont val="Calibri"/>
            <family val="2"/>
            <scheme val="minor"/>
          </rPr>
          <t>Source: User-editable planning assumption, 2026-10-19; not stated in YAML. Validate with workload sizing.</t>
        </r>
      </text>
    </comment>
    <comment ref="H1056" authorId="0" shapeId="0" xr:uid="{00000000-0006-0000-0A00-0000500C0000}">
      <text>
        <r>
          <rPr>
            <sz val="11"/>
            <color theme="1"/>
            <rFont val="Calibri"/>
            <family val="2"/>
            <scheme val="minor"/>
          </rPr>
          <t>Source: User-editable planning assumption, 2026-10-19; not stated in YAML. Validate with workload sizing.</t>
        </r>
      </text>
    </comment>
    <comment ref="I1056" authorId="0" shapeId="0" xr:uid="{00000000-0006-0000-0A00-0000510C0000}">
      <text>
        <r>
          <rPr>
            <sz val="11"/>
            <color theme="1"/>
            <rFont val="Calibri"/>
            <family val="2"/>
            <scheme val="minor"/>
          </rPr>
          <t>Source: User-editable planning assumption, 2026-10-19; not stated in YAML. Validate with workload sizing.</t>
        </r>
      </text>
    </comment>
    <comment ref="G1057" authorId="0" shapeId="0" xr:uid="{00000000-0006-0000-0A00-0000520C0000}">
      <text>
        <r>
          <rPr>
            <sz val="11"/>
            <color theme="1"/>
            <rFont val="Calibri"/>
            <family val="2"/>
            <scheme val="minor"/>
          </rPr>
          <t>Source: User-editable planning assumption, 2026-10-19; not stated in YAML. Validate with workload sizing.</t>
        </r>
      </text>
    </comment>
    <comment ref="H1057" authorId="0" shapeId="0" xr:uid="{00000000-0006-0000-0A00-0000530C0000}">
      <text>
        <r>
          <rPr>
            <sz val="11"/>
            <color theme="1"/>
            <rFont val="Calibri"/>
            <family val="2"/>
            <scheme val="minor"/>
          </rPr>
          <t>Source: User-editable planning assumption, 2026-10-19; not stated in YAML. Validate with workload sizing.</t>
        </r>
      </text>
    </comment>
    <comment ref="I1057" authorId="0" shapeId="0" xr:uid="{00000000-0006-0000-0A00-0000540C0000}">
      <text>
        <r>
          <rPr>
            <sz val="11"/>
            <color theme="1"/>
            <rFont val="Calibri"/>
            <family val="2"/>
            <scheme val="minor"/>
          </rPr>
          <t>Source: User-editable planning assumption, 2026-10-19; not stated in YAML. Validate with workload sizing.</t>
        </r>
      </text>
    </comment>
    <comment ref="G1058" authorId="0" shapeId="0" xr:uid="{00000000-0006-0000-0A00-0000550C0000}">
      <text>
        <r>
          <rPr>
            <sz val="11"/>
            <color theme="1"/>
            <rFont val="Calibri"/>
            <family val="2"/>
            <scheme val="minor"/>
          </rPr>
          <t>Source: User-editable planning assumption, 2026-10-19; not stated in YAML. Validate with workload sizing.</t>
        </r>
      </text>
    </comment>
    <comment ref="H1058" authorId="0" shapeId="0" xr:uid="{00000000-0006-0000-0A00-0000560C0000}">
      <text>
        <r>
          <rPr>
            <sz val="11"/>
            <color theme="1"/>
            <rFont val="Calibri"/>
            <family val="2"/>
            <scheme val="minor"/>
          </rPr>
          <t>Source: User-editable planning assumption, 2026-10-19; not stated in YAML. Validate with workload sizing.</t>
        </r>
      </text>
    </comment>
    <comment ref="I1058" authorId="0" shapeId="0" xr:uid="{00000000-0006-0000-0A00-0000570C0000}">
      <text>
        <r>
          <rPr>
            <sz val="11"/>
            <color theme="1"/>
            <rFont val="Calibri"/>
            <family val="2"/>
            <scheme val="minor"/>
          </rPr>
          <t>Source: User-editable planning assumption, 2026-10-19; not stated in YAML. Validate with workload sizing.</t>
        </r>
      </text>
    </comment>
    <comment ref="G1059" authorId="0" shapeId="0" xr:uid="{00000000-0006-0000-0A00-0000580C0000}">
      <text>
        <r>
          <rPr>
            <sz val="11"/>
            <color theme="1"/>
            <rFont val="Calibri"/>
            <family val="2"/>
            <scheme val="minor"/>
          </rPr>
          <t>Source: User-editable planning assumption, 2026-10-19; not stated in YAML. Validate with workload sizing.</t>
        </r>
      </text>
    </comment>
    <comment ref="H1059" authorId="0" shapeId="0" xr:uid="{00000000-0006-0000-0A00-0000590C0000}">
      <text>
        <r>
          <rPr>
            <sz val="11"/>
            <color theme="1"/>
            <rFont val="Calibri"/>
            <family val="2"/>
            <scheme val="minor"/>
          </rPr>
          <t>Source: User-editable planning assumption, 2026-10-19; not stated in YAML. Validate with workload sizing.</t>
        </r>
      </text>
    </comment>
    <comment ref="I1059" authorId="0" shapeId="0" xr:uid="{00000000-0006-0000-0A00-00005A0C0000}">
      <text>
        <r>
          <rPr>
            <sz val="11"/>
            <color theme="1"/>
            <rFont val="Calibri"/>
            <family val="2"/>
            <scheme val="minor"/>
          </rPr>
          <t>Source: User-editable planning assumption, 2026-10-19; not stated in YAML. Validate with workload sizing.</t>
        </r>
      </text>
    </comment>
    <comment ref="G1060" authorId="0" shapeId="0" xr:uid="{00000000-0006-0000-0A00-00005B0C0000}">
      <text>
        <r>
          <rPr>
            <sz val="11"/>
            <color theme="1"/>
            <rFont val="Calibri"/>
            <family val="2"/>
            <scheme val="minor"/>
          </rPr>
          <t>Source: User-editable planning assumption, 2026-10-19; not stated in YAML. Validate with workload sizing.</t>
        </r>
      </text>
    </comment>
    <comment ref="H1060" authorId="0" shapeId="0" xr:uid="{00000000-0006-0000-0A00-00005C0C0000}">
      <text>
        <r>
          <rPr>
            <sz val="11"/>
            <color theme="1"/>
            <rFont val="Calibri"/>
            <family val="2"/>
            <scheme val="minor"/>
          </rPr>
          <t>Source: User-editable planning assumption, 2026-10-19; not stated in YAML. Validate with workload sizing.</t>
        </r>
      </text>
    </comment>
    <comment ref="I1060" authorId="0" shapeId="0" xr:uid="{00000000-0006-0000-0A00-00005D0C0000}">
      <text>
        <r>
          <rPr>
            <sz val="11"/>
            <color theme="1"/>
            <rFont val="Calibri"/>
            <family val="2"/>
            <scheme val="minor"/>
          </rPr>
          <t>Source: User-editable planning assumption, 2026-10-19; not stated in YAML. Validate with workload sizing.</t>
        </r>
      </text>
    </comment>
    <comment ref="G1061" authorId="0" shapeId="0" xr:uid="{00000000-0006-0000-0A00-00005E0C0000}">
      <text>
        <r>
          <rPr>
            <sz val="11"/>
            <color theme="1"/>
            <rFont val="Calibri"/>
            <family val="2"/>
            <scheme val="minor"/>
          </rPr>
          <t>Source: User-editable planning assumption, 2026-10-19; not stated in YAML. Validate with workload sizing.</t>
        </r>
      </text>
    </comment>
    <comment ref="H1061" authorId="0" shapeId="0" xr:uid="{00000000-0006-0000-0A00-00005F0C0000}">
      <text>
        <r>
          <rPr>
            <sz val="11"/>
            <color theme="1"/>
            <rFont val="Calibri"/>
            <family val="2"/>
            <scheme val="minor"/>
          </rPr>
          <t>Source: User-editable planning assumption, 2026-10-19; not stated in YAML. Validate with workload sizing.</t>
        </r>
      </text>
    </comment>
    <comment ref="I1061" authorId="0" shapeId="0" xr:uid="{00000000-0006-0000-0A00-0000600C0000}">
      <text>
        <r>
          <rPr>
            <sz val="11"/>
            <color theme="1"/>
            <rFont val="Calibri"/>
            <family val="2"/>
            <scheme val="minor"/>
          </rPr>
          <t>Source: User-editable planning assumption, 2026-10-19; not stated in YAML. Validate with workload sizing.</t>
        </r>
      </text>
    </comment>
    <comment ref="G1062" authorId="0" shapeId="0" xr:uid="{00000000-0006-0000-0A00-0000610C0000}">
      <text>
        <r>
          <rPr>
            <sz val="11"/>
            <color theme="1"/>
            <rFont val="Calibri"/>
            <family val="2"/>
            <scheme val="minor"/>
          </rPr>
          <t>Source: User-editable planning assumption, 2026-10-19; not stated in YAML. Validate with workload sizing.</t>
        </r>
      </text>
    </comment>
    <comment ref="H1062" authorId="0" shapeId="0" xr:uid="{00000000-0006-0000-0A00-0000620C0000}">
      <text>
        <r>
          <rPr>
            <sz val="11"/>
            <color theme="1"/>
            <rFont val="Calibri"/>
            <family val="2"/>
            <scheme val="minor"/>
          </rPr>
          <t>Source: User-editable planning assumption, 2026-10-19; not stated in YAML. Validate with workload sizing.</t>
        </r>
      </text>
    </comment>
    <comment ref="I1062" authorId="0" shapeId="0" xr:uid="{00000000-0006-0000-0A00-0000630C0000}">
      <text>
        <r>
          <rPr>
            <sz val="11"/>
            <color theme="1"/>
            <rFont val="Calibri"/>
            <family val="2"/>
            <scheme val="minor"/>
          </rPr>
          <t>Source: User-editable planning assumption, 2026-10-19; not stated in YAML. Validate with workload sizing.</t>
        </r>
      </text>
    </comment>
    <comment ref="G1063" authorId="0" shapeId="0" xr:uid="{00000000-0006-0000-0A00-0000640C0000}">
      <text>
        <r>
          <rPr>
            <sz val="11"/>
            <color theme="1"/>
            <rFont val="Calibri"/>
            <family val="2"/>
            <scheme val="minor"/>
          </rPr>
          <t>Source: User-editable planning assumption, 2026-10-19; not stated in YAML. Validate with workload sizing.</t>
        </r>
      </text>
    </comment>
    <comment ref="H1063" authorId="0" shapeId="0" xr:uid="{00000000-0006-0000-0A00-0000650C0000}">
      <text>
        <r>
          <rPr>
            <sz val="11"/>
            <color theme="1"/>
            <rFont val="Calibri"/>
            <family val="2"/>
            <scheme val="minor"/>
          </rPr>
          <t>Source: User-editable planning assumption, 2026-10-19; not stated in YAML. Validate with workload sizing.</t>
        </r>
      </text>
    </comment>
    <comment ref="I1063" authorId="0" shapeId="0" xr:uid="{00000000-0006-0000-0A00-0000660C0000}">
      <text>
        <r>
          <rPr>
            <sz val="11"/>
            <color theme="1"/>
            <rFont val="Calibri"/>
            <family val="2"/>
            <scheme val="minor"/>
          </rPr>
          <t>Source: User-editable planning assumption, 2026-10-19; not stated in YAML. Validate with workload sizing.</t>
        </r>
      </text>
    </comment>
    <comment ref="G1064" authorId="0" shapeId="0" xr:uid="{00000000-0006-0000-0A00-0000670C0000}">
      <text>
        <r>
          <rPr>
            <sz val="11"/>
            <color theme="1"/>
            <rFont val="Calibri"/>
            <family val="2"/>
            <scheme val="minor"/>
          </rPr>
          <t>Source: User-editable planning assumption, 2026-10-19; not stated in YAML. Validate with workload sizing.</t>
        </r>
      </text>
    </comment>
    <comment ref="H1064" authorId="0" shapeId="0" xr:uid="{00000000-0006-0000-0A00-0000680C0000}">
      <text>
        <r>
          <rPr>
            <sz val="11"/>
            <color theme="1"/>
            <rFont val="Calibri"/>
            <family val="2"/>
            <scheme val="minor"/>
          </rPr>
          <t>Source: User-editable planning assumption, 2026-10-19; not stated in YAML. Validate with workload sizing.</t>
        </r>
      </text>
    </comment>
    <comment ref="I1064" authorId="0" shapeId="0" xr:uid="{00000000-0006-0000-0A00-0000690C0000}">
      <text>
        <r>
          <rPr>
            <sz val="11"/>
            <color theme="1"/>
            <rFont val="Calibri"/>
            <family val="2"/>
            <scheme val="minor"/>
          </rPr>
          <t>Source: User-editable planning assumption, 2026-10-19; not stated in YAML. Validate with workload sizing.</t>
        </r>
      </text>
    </comment>
    <comment ref="G1065" authorId="0" shapeId="0" xr:uid="{00000000-0006-0000-0A00-00006A0C0000}">
      <text>
        <r>
          <rPr>
            <sz val="11"/>
            <color theme="1"/>
            <rFont val="Calibri"/>
            <family val="2"/>
            <scheme val="minor"/>
          </rPr>
          <t>Source: User-editable planning assumption, 2026-10-19; not stated in YAML. Validate with workload sizing.</t>
        </r>
      </text>
    </comment>
    <comment ref="H1065" authorId="0" shapeId="0" xr:uid="{00000000-0006-0000-0A00-00006B0C0000}">
      <text>
        <r>
          <rPr>
            <sz val="11"/>
            <color theme="1"/>
            <rFont val="Calibri"/>
            <family val="2"/>
            <scheme val="minor"/>
          </rPr>
          <t>Source: User-editable planning assumption, 2026-10-19; not stated in YAML. Validate with workload sizing.</t>
        </r>
      </text>
    </comment>
    <comment ref="I1065" authorId="0" shapeId="0" xr:uid="{00000000-0006-0000-0A00-00006C0C0000}">
      <text>
        <r>
          <rPr>
            <sz val="11"/>
            <color theme="1"/>
            <rFont val="Calibri"/>
            <family val="2"/>
            <scheme val="minor"/>
          </rPr>
          <t>Source: User-editable planning assumption, 2026-10-19; not stated in YAML. Validate with workload sizing.</t>
        </r>
      </text>
    </comment>
    <comment ref="G1066" authorId="0" shapeId="0" xr:uid="{00000000-0006-0000-0A00-00006D0C0000}">
      <text>
        <r>
          <rPr>
            <sz val="11"/>
            <color theme="1"/>
            <rFont val="Calibri"/>
            <family val="2"/>
            <scheme val="minor"/>
          </rPr>
          <t>Source: User-editable planning assumption, 2026-10-19; not stated in YAML. Validate with workload sizing.</t>
        </r>
      </text>
    </comment>
    <comment ref="H1066" authorId="0" shapeId="0" xr:uid="{00000000-0006-0000-0A00-00006E0C0000}">
      <text>
        <r>
          <rPr>
            <sz val="11"/>
            <color theme="1"/>
            <rFont val="Calibri"/>
            <family val="2"/>
            <scheme val="minor"/>
          </rPr>
          <t>Source: User-editable planning assumption, 2026-10-19; not stated in YAML. Validate with workload sizing.</t>
        </r>
      </text>
    </comment>
    <comment ref="I1066" authorId="0" shapeId="0" xr:uid="{00000000-0006-0000-0A00-00006F0C0000}">
      <text>
        <r>
          <rPr>
            <sz val="11"/>
            <color theme="1"/>
            <rFont val="Calibri"/>
            <family val="2"/>
            <scheme val="minor"/>
          </rPr>
          <t>Source: User-editable planning assumption, 2026-10-19; not stated in YAML. Validate with workload sizing.</t>
        </r>
      </text>
    </comment>
    <comment ref="G1067" authorId="0" shapeId="0" xr:uid="{00000000-0006-0000-0A00-0000700C0000}">
      <text>
        <r>
          <rPr>
            <sz val="11"/>
            <color theme="1"/>
            <rFont val="Calibri"/>
            <family val="2"/>
            <scheme val="minor"/>
          </rPr>
          <t>Source: User-editable planning assumption, 2026-10-19; not stated in YAML. Validate with workload sizing.</t>
        </r>
      </text>
    </comment>
    <comment ref="H1067" authorId="0" shapeId="0" xr:uid="{00000000-0006-0000-0A00-0000710C0000}">
      <text>
        <r>
          <rPr>
            <sz val="11"/>
            <color theme="1"/>
            <rFont val="Calibri"/>
            <family val="2"/>
            <scheme val="minor"/>
          </rPr>
          <t>Source: User-editable planning assumption, 2026-10-19; not stated in YAML. Validate with workload sizing.</t>
        </r>
      </text>
    </comment>
    <comment ref="I1067" authorId="0" shapeId="0" xr:uid="{00000000-0006-0000-0A00-0000720C0000}">
      <text>
        <r>
          <rPr>
            <sz val="11"/>
            <color theme="1"/>
            <rFont val="Calibri"/>
            <family val="2"/>
            <scheme val="minor"/>
          </rPr>
          <t>Source: User-editable planning assumption, 2026-10-19; not stated in YAML. Validate with workload sizing.</t>
        </r>
      </text>
    </comment>
    <comment ref="G1068" authorId="0" shapeId="0" xr:uid="{00000000-0006-0000-0A00-0000730C0000}">
      <text>
        <r>
          <rPr>
            <sz val="11"/>
            <color theme="1"/>
            <rFont val="Calibri"/>
            <family val="2"/>
            <scheme val="minor"/>
          </rPr>
          <t>Source: User-editable planning assumption, 2026-10-19; not stated in YAML. Validate with workload sizing.</t>
        </r>
      </text>
    </comment>
    <comment ref="H1068" authorId="0" shapeId="0" xr:uid="{00000000-0006-0000-0A00-0000740C0000}">
      <text>
        <r>
          <rPr>
            <sz val="11"/>
            <color theme="1"/>
            <rFont val="Calibri"/>
            <family val="2"/>
            <scheme val="minor"/>
          </rPr>
          <t>Source: User-editable planning assumption, 2026-10-19; not stated in YAML. Validate with workload sizing.</t>
        </r>
      </text>
    </comment>
    <comment ref="I1068" authorId="0" shapeId="0" xr:uid="{00000000-0006-0000-0A00-0000750C0000}">
      <text>
        <r>
          <rPr>
            <sz val="11"/>
            <color theme="1"/>
            <rFont val="Calibri"/>
            <family val="2"/>
            <scheme val="minor"/>
          </rPr>
          <t>Source: User-editable planning assumption, 2026-10-19; not stated in YAML. Validate with workload sizing.</t>
        </r>
      </text>
    </comment>
    <comment ref="G1069" authorId="0" shapeId="0" xr:uid="{00000000-0006-0000-0A00-0000760C0000}">
      <text>
        <r>
          <rPr>
            <sz val="11"/>
            <color theme="1"/>
            <rFont val="Calibri"/>
            <family val="2"/>
            <scheme val="minor"/>
          </rPr>
          <t>Source: User-editable planning assumption, 2026-10-19; not stated in YAML. Validate with workload sizing.</t>
        </r>
      </text>
    </comment>
    <comment ref="H1069" authorId="0" shapeId="0" xr:uid="{00000000-0006-0000-0A00-0000770C0000}">
      <text>
        <r>
          <rPr>
            <sz val="11"/>
            <color theme="1"/>
            <rFont val="Calibri"/>
            <family val="2"/>
            <scheme val="minor"/>
          </rPr>
          <t>Source: User-editable planning assumption, 2026-10-19; not stated in YAML. Validate with workload sizing.</t>
        </r>
      </text>
    </comment>
    <comment ref="I1069" authorId="0" shapeId="0" xr:uid="{00000000-0006-0000-0A00-0000780C0000}">
      <text>
        <r>
          <rPr>
            <sz val="11"/>
            <color theme="1"/>
            <rFont val="Calibri"/>
            <family val="2"/>
            <scheme val="minor"/>
          </rPr>
          <t>Source: User-editable planning assumption, 2026-10-19; not stated in YAML. Validate with workload sizing.</t>
        </r>
      </text>
    </comment>
    <comment ref="G1070" authorId="0" shapeId="0" xr:uid="{00000000-0006-0000-0A00-0000790C0000}">
      <text>
        <r>
          <rPr>
            <sz val="11"/>
            <color theme="1"/>
            <rFont val="Calibri"/>
            <family val="2"/>
            <scheme val="minor"/>
          </rPr>
          <t>Source: User-editable planning assumption, 2026-10-19; not stated in YAML. Validate with workload sizing.</t>
        </r>
      </text>
    </comment>
    <comment ref="H1070" authorId="0" shapeId="0" xr:uid="{00000000-0006-0000-0A00-00007A0C0000}">
      <text>
        <r>
          <rPr>
            <sz val="11"/>
            <color theme="1"/>
            <rFont val="Calibri"/>
            <family val="2"/>
            <scheme val="minor"/>
          </rPr>
          <t>Source: User-editable planning assumption, 2026-10-19; not stated in YAML. Validate with workload sizing.</t>
        </r>
      </text>
    </comment>
    <comment ref="I1070" authorId="0" shapeId="0" xr:uid="{00000000-0006-0000-0A00-00007B0C0000}">
      <text>
        <r>
          <rPr>
            <sz val="11"/>
            <color theme="1"/>
            <rFont val="Calibri"/>
            <family val="2"/>
            <scheme val="minor"/>
          </rPr>
          <t>Source: User-editable planning assumption, 2026-10-19; not stated in YAML. Validate with workload sizing.</t>
        </r>
      </text>
    </comment>
    <comment ref="G1071" authorId="0" shapeId="0" xr:uid="{00000000-0006-0000-0A00-00007C0C0000}">
      <text>
        <r>
          <rPr>
            <sz val="11"/>
            <color theme="1"/>
            <rFont val="Calibri"/>
            <family val="2"/>
            <scheme val="minor"/>
          </rPr>
          <t>Source: User-editable planning assumption, 2026-10-19; not stated in YAML. Validate with workload sizing.</t>
        </r>
      </text>
    </comment>
    <comment ref="H1071" authorId="0" shapeId="0" xr:uid="{00000000-0006-0000-0A00-00007D0C0000}">
      <text>
        <r>
          <rPr>
            <sz val="11"/>
            <color theme="1"/>
            <rFont val="Calibri"/>
            <family val="2"/>
            <scheme val="minor"/>
          </rPr>
          <t>Source: User-editable planning assumption, 2026-10-19; not stated in YAML. Validate with workload sizing.</t>
        </r>
      </text>
    </comment>
    <comment ref="I1071" authorId="0" shapeId="0" xr:uid="{00000000-0006-0000-0A00-00007E0C0000}">
      <text>
        <r>
          <rPr>
            <sz val="11"/>
            <color theme="1"/>
            <rFont val="Calibri"/>
            <family val="2"/>
            <scheme val="minor"/>
          </rPr>
          <t>Source: User-editable planning assumption, 2026-10-19; not stated in YAML. Validate with workload sizing.</t>
        </r>
      </text>
    </comment>
    <comment ref="G1072" authorId="0" shapeId="0" xr:uid="{00000000-0006-0000-0A00-00007F0C0000}">
      <text>
        <r>
          <rPr>
            <sz val="11"/>
            <color theme="1"/>
            <rFont val="Calibri"/>
            <family val="2"/>
            <scheme val="minor"/>
          </rPr>
          <t>Source: User-editable planning assumption, 2026-10-19; not stated in YAML. Validate with workload sizing.</t>
        </r>
      </text>
    </comment>
    <comment ref="H1072" authorId="0" shapeId="0" xr:uid="{00000000-0006-0000-0A00-0000800C0000}">
      <text>
        <r>
          <rPr>
            <sz val="11"/>
            <color theme="1"/>
            <rFont val="Calibri"/>
            <family val="2"/>
            <scheme val="minor"/>
          </rPr>
          <t>Source: User-editable planning assumption, 2026-10-19; not stated in YAML. Validate with workload sizing.</t>
        </r>
      </text>
    </comment>
    <comment ref="I1072" authorId="0" shapeId="0" xr:uid="{00000000-0006-0000-0A00-0000810C0000}">
      <text>
        <r>
          <rPr>
            <sz val="11"/>
            <color theme="1"/>
            <rFont val="Calibri"/>
            <family val="2"/>
            <scheme val="minor"/>
          </rPr>
          <t>Source: User-editable planning assumption, 2026-10-19; not stated in YAML. Validate with workload sizing.</t>
        </r>
      </text>
    </comment>
    <comment ref="G1073" authorId="0" shapeId="0" xr:uid="{00000000-0006-0000-0A00-0000820C0000}">
      <text>
        <r>
          <rPr>
            <sz val="11"/>
            <color theme="1"/>
            <rFont val="Calibri"/>
            <family val="2"/>
            <scheme val="minor"/>
          </rPr>
          <t>Source: User-editable planning assumption, 2026-10-19; not stated in YAML. Validate with workload sizing.</t>
        </r>
      </text>
    </comment>
    <comment ref="H1073" authorId="0" shapeId="0" xr:uid="{00000000-0006-0000-0A00-0000830C0000}">
      <text>
        <r>
          <rPr>
            <sz val="11"/>
            <color theme="1"/>
            <rFont val="Calibri"/>
            <family val="2"/>
            <scheme val="minor"/>
          </rPr>
          <t>Source: User-editable planning assumption, 2026-10-19; not stated in YAML. Validate with workload sizing.</t>
        </r>
      </text>
    </comment>
    <comment ref="I1073" authorId="0" shapeId="0" xr:uid="{00000000-0006-0000-0A00-0000840C0000}">
      <text>
        <r>
          <rPr>
            <sz val="11"/>
            <color theme="1"/>
            <rFont val="Calibri"/>
            <family val="2"/>
            <scheme val="minor"/>
          </rPr>
          <t>Source: User-editable planning assumption, 2026-10-19; not stated in YAML. Validate with workload sizing.</t>
        </r>
      </text>
    </comment>
    <comment ref="G1074" authorId="0" shapeId="0" xr:uid="{00000000-0006-0000-0A00-0000850C0000}">
      <text>
        <r>
          <rPr>
            <sz val="11"/>
            <color theme="1"/>
            <rFont val="Calibri"/>
            <family val="2"/>
            <scheme val="minor"/>
          </rPr>
          <t>Source: User-editable planning assumption, 2026-10-19; not stated in YAML. Validate with workload sizing.</t>
        </r>
      </text>
    </comment>
    <comment ref="H1074" authorId="0" shapeId="0" xr:uid="{00000000-0006-0000-0A00-0000860C0000}">
      <text>
        <r>
          <rPr>
            <sz val="11"/>
            <color theme="1"/>
            <rFont val="Calibri"/>
            <family val="2"/>
            <scheme val="minor"/>
          </rPr>
          <t>Source: User-editable planning assumption, 2026-10-19; not stated in YAML. Validate with workload sizing.</t>
        </r>
      </text>
    </comment>
    <comment ref="I1074" authorId="0" shapeId="0" xr:uid="{00000000-0006-0000-0A00-0000870C0000}">
      <text>
        <r>
          <rPr>
            <sz val="11"/>
            <color theme="1"/>
            <rFont val="Calibri"/>
            <family val="2"/>
            <scheme val="minor"/>
          </rPr>
          <t>Source: User-editable planning assumption, 2026-10-19; not stated in YAML. Validate with workload sizing.</t>
        </r>
      </text>
    </comment>
    <comment ref="G1075" authorId="0" shapeId="0" xr:uid="{00000000-0006-0000-0A00-0000880C0000}">
      <text>
        <r>
          <rPr>
            <sz val="11"/>
            <color theme="1"/>
            <rFont val="Calibri"/>
            <family val="2"/>
            <scheme val="minor"/>
          </rPr>
          <t>Source: User-editable planning assumption, 2026-10-19; not stated in YAML. Validate with workload sizing.</t>
        </r>
      </text>
    </comment>
    <comment ref="H1075" authorId="0" shapeId="0" xr:uid="{00000000-0006-0000-0A00-0000890C0000}">
      <text>
        <r>
          <rPr>
            <sz val="11"/>
            <color theme="1"/>
            <rFont val="Calibri"/>
            <family val="2"/>
            <scheme val="minor"/>
          </rPr>
          <t>Source: User-editable planning assumption, 2026-10-19; not stated in YAML. Validate with workload sizing.</t>
        </r>
      </text>
    </comment>
    <comment ref="I1075" authorId="0" shapeId="0" xr:uid="{00000000-0006-0000-0A00-00008A0C0000}">
      <text>
        <r>
          <rPr>
            <sz val="11"/>
            <color theme="1"/>
            <rFont val="Calibri"/>
            <family val="2"/>
            <scheme val="minor"/>
          </rPr>
          <t>Source: User-editable planning assumption, 2026-10-19; not stated in YAML. Validate with workload sizing.</t>
        </r>
      </text>
    </comment>
    <comment ref="G1076" authorId="0" shapeId="0" xr:uid="{00000000-0006-0000-0A00-00008B0C0000}">
      <text>
        <r>
          <rPr>
            <sz val="11"/>
            <color theme="1"/>
            <rFont val="Calibri"/>
            <family val="2"/>
            <scheme val="minor"/>
          </rPr>
          <t>Source: User-editable planning assumption, 2026-10-19; not stated in YAML. Validate with workload sizing.</t>
        </r>
      </text>
    </comment>
    <comment ref="H1076" authorId="0" shapeId="0" xr:uid="{00000000-0006-0000-0A00-00008C0C0000}">
      <text>
        <r>
          <rPr>
            <sz val="11"/>
            <color theme="1"/>
            <rFont val="Calibri"/>
            <family val="2"/>
            <scheme val="minor"/>
          </rPr>
          <t>Source: User-editable planning assumption, 2026-10-19; not stated in YAML. Validate with workload sizing.</t>
        </r>
      </text>
    </comment>
    <comment ref="I1076" authorId="0" shapeId="0" xr:uid="{00000000-0006-0000-0A00-00008D0C0000}">
      <text>
        <r>
          <rPr>
            <sz val="11"/>
            <color theme="1"/>
            <rFont val="Calibri"/>
            <family val="2"/>
            <scheme val="minor"/>
          </rPr>
          <t>Source: User-editable planning assumption, 2026-10-19; not stated in YAML. Validate with workload sizing.</t>
        </r>
      </text>
    </comment>
    <comment ref="G1077" authorId="0" shapeId="0" xr:uid="{00000000-0006-0000-0A00-00008E0C0000}">
      <text>
        <r>
          <rPr>
            <sz val="11"/>
            <color theme="1"/>
            <rFont val="Calibri"/>
            <family val="2"/>
            <scheme val="minor"/>
          </rPr>
          <t>Source: User-editable planning assumption, 2026-10-19; not stated in YAML. Validate with workload sizing.</t>
        </r>
      </text>
    </comment>
    <comment ref="H1077" authorId="0" shapeId="0" xr:uid="{00000000-0006-0000-0A00-00008F0C0000}">
      <text>
        <r>
          <rPr>
            <sz val="11"/>
            <color theme="1"/>
            <rFont val="Calibri"/>
            <family val="2"/>
            <scheme val="minor"/>
          </rPr>
          <t>Source: User-editable planning assumption, 2026-10-19; not stated in YAML. Validate with workload sizing.</t>
        </r>
      </text>
    </comment>
    <comment ref="I1077" authorId="0" shapeId="0" xr:uid="{00000000-0006-0000-0A00-0000900C0000}">
      <text>
        <r>
          <rPr>
            <sz val="11"/>
            <color theme="1"/>
            <rFont val="Calibri"/>
            <family val="2"/>
            <scheme val="minor"/>
          </rPr>
          <t>Source: User-editable planning assumption, 2026-10-19; not stated in YAML. Validate with workload sizing.</t>
        </r>
      </text>
    </comment>
    <comment ref="G1078" authorId="0" shapeId="0" xr:uid="{00000000-0006-0000-0A00-0000910C0000}">
      <text>
        <r>
          <rPr>
            <sz val="11"/>
            <color theme="1"/>
            <rFont val="Calibri"/>
            <family val="2"/>
            <scheme val="minor"/>
          </rPr>
          <t>Source: User-editable planning assumption, 2026-10-19; not stated in YAML. Validate with workload sizing.</t>
        </r>
      </text>
    </comment>
    <comment ref="H1078" authorId="0" shapeId="0" xr:uid="{00000000-0006-0000-0A00-0000920C0000}">
      <text>
        <r>
          <rPr>
            <sz val="11"/>
            <color theme="1"/>
            <rFont val="Calibri"/>
            <family val="2"/>
            <scheme val="minor"/>
          </rPr>
          <t>Source: User-editable planning assumption, 2026-10-19; not stated in YAML. Validate with workload sizing.</t>
        </r>
      </text>
    </comment>
    <comment ref="I1078" authorId="0" shapeId="0" xr:uid="{00000000-0006-0000-0A00-0000930C0000}">
      <text>
        <r>
          <rPr>
            <sz val="11"/>
            <color theme="1"/>
            <rFont val="Calibri"/>
            <family val="2"/>
            <scheme val="minor"/>
          </rPr>
          <t>Source: User-editable planning assumption, 2026-10-19; not stated in YAML. Validate with workload sizing.</t>
        </r>
      </text>
    </comment>
    <comment ref="G1079" authorId="0" shapeId="0" xr:uid="{00000000-0006-0000-0A00-0000940C0000}">
      <text>
        <r>
          <rPr>
            <sz val="11"/>
            <color theme="1"/>
            <rFont val="Calibri"/>
            <family val="2"/>
            <scheme val="minor"/>
          </rPr>
          <t>Source: User-editable planning assumption, 2026-10-19; not stated in YAML. Validate with workload sizing.</t>
        </r>
      </text>
    </comment>
    <comment ref="H1079" authorId="0" shapeId="0" xr:uid="{00000000-0006-0000-0A00-0000950C0000}">
      <text>
        <r>
          <rPr>
            <sz val="11"/>
            <color theme="1"/>
            <rFont val="Calibri"/>
            <family val="2"/>
            <scheme val="minor"/>
          </rPr>
          <t>Source: User-editable planning assumption, 2026-10-19; not stated in YAML. Validate with workload sizing.</t>
        </r>
      </text>
    </comment>
    <comment ref="I1079" authorId="0" shapeId="0" xr:uid="{00000000-0006-0000-0A00-0000960C0000}">
      <text>
        <r>
          <rPr>
            <sz val="11"/>
            <color theme="1"/>
            <rFont val="Calibri"/>
            <family val="2"/>
            <scheme val="minor"/>
          </rPr>
          <t>Source: User-editable planning assumption, 2026-10-19; not stated in YAML. Validate with workload sizing.</t>
        </r>
      </text>
    </comment>
    <comment ref="G1080" authorId="0" shapeId="0" xr:uid="{00000000-0006-0000-0A00-0000970C0000}">
      <text>
        <r>
          <rPr>
            <sz val="11"/>
            <color theme="1"/>
            <rFont val="Calibri"/>
            <family val="2"/>
            <scheme val="minor"/>
          </rPr>
          <t>Source: User-editable planning assumption, 2026-10-19; not stated in YAML. Validate with workload sizing.</t>
        </r>
      </text>
    </comment>
    <comment ref="H1080" authorId="0" shapeId="0" xr:uid="{00000000-0006-0000-0A00-0000980C0000}">
      <text>
        <r>
          <rPr>
            <sz val="11"/>
            <color theme="1"/>
            <rFont val="Calibri"/>
            <family val="2"/>
            <scheme val="minor"/>
          </rPr>
          <t>Source: User-editable planning assumption, 2026-10-19; not stated in YAML. Validate with workload sizing.</t>
        </r>
      </text>
    </comment>
    <comment ref="I1080" authorId="0" shapeId="0" xr:uid="{00000000-0006-0000-0A00-0000990C0000}">
      <text>
        <r>
          <rPr>
            <sz val="11"/>
            <color theme="1"/>
            <rFont val="Calibri"/>
            <family val="2"/>
            <scheme val="minor"/>
          </rPr>
          <t>Source: User-editable planning assumption, 2026-10-19; not stated in YAML. Validate with workload sizing.</t>
        </r>
      </text>
    </comment>
    <comment ref="G1081" authorId="0" shapeId="0" xr:uid="{00000000-0006-0000-0A00-00009A0C0000}">
      <text>
        <r>
          <rPr>
            <sz val="11"/>
            <color theme="1"/>
            <rFont val="Calibri"/>
            <family val="2"/>
            <scheme val="minor"/>
          </rPr>
          <t>Source: User-editable planning assumption, 2026-10-19; not stated in YAML. Validate with workload sizing.</t>
        </r>
      </text>
    </comment>
    <comment ref="H1081" authorId="0" shapeId="0" xr:uid="{00000000-0006-0000-0A00-00009B0C0000}">
      <text>
        <r>
          <rPr>
            <sz val="11"/>
            <color theme="1"/>
            <rFont val="Calibri"/>
            <family val="2"/>
            <scheme val="minor"/>
          </rPr>
          <t>Source: User-editable planning assumption, 2026-10-19; not stated in YAML. Validate with workload sizing.</t>
        </r>
      </text>
    </comment>
    <comment ref="I1081" authorId="0" shapeId="0" xr:uid="{00000000-0006-0000-0A00-00009C0C0000}">
      <text>
        <r>
          <rPr>
            <sz val="11"/>
            <color theme="1"/>
            <rFont val="Calibri"/>
            <family val="2"/>
            <scheme val="minor"/>
          </rPr>
          <t>Source: User-editable planning assumption, 2026-10-19; not stated in YAML. Validate with workload sizing.</t>
        </r>
      </text>
    </comment>
    <comment ref="G1082" authorId="0" shapeId="0" xr:uid="{00000000-0006-0000-0A00-00009D0C0000}">
      <text>
        <r>
          <rPr>
            <sz val="11"/>
            <color theme="1"/>
            <rFont val="Calibri"/>
            <family val="2"/>
            <scheme val="minor"/>
          </rPr>
          <t>Source: User-editable planning assumption, 2026-10-19; not stated in YAML. Validate with workload sizing.</t>
        </r>
      </text>
    </comment>
    <comment ref="H1082" authorId="0" shapeId="0" xr:uid="{00000000-0006-0000-0A00-00009E0C0000}">
      <text>
        <r>
          <rPr>
            <sz val="11"/>
            <color theme="1"/>
            <rFont val="Calibri"/>
            <family val="2"/>
            <scheme val="minor"/>
          </rPr>
          <t>Source: User-editable planning assumption, 2026-10-19; not stated in YAML. Validate with workload sizing.</t>
        </r>
      </text>
    </comment>
    <comment ref="I1082" authorId="0" shapeId="0" xr:uid="{00000000-0006-0000-0A00-00009F0C0000}">
      <text>
        <r>
          <rPr>
            <sz val="11"/>
            <color theme="1"/>
            <rFont val="Calibri"/>
            <family val="2"/>
            <scheme val="minor"/>
          </rPr>
          <t>Source: User-editable planning assumption, 2026-10-19; not stated in YAML. Validate with workload sizing.</t>
        </r>
      </text>
    </comment>
    <comment ref="G1083" authorId="0" shapeId="0" xr:uid="{00000000-0006-0000-0A00-0000A00C0000}">
      <text>
        <r>
          <rPr>
            <sz val="11"/>
            <color theme="1"/>
            <rFont val="Calibri"/>
            <family val="2"/>
            <scheme val="minor"/>
          </rPr>
          <t>Source: User-editable planning assumption, 2026-10-19; not stated in YAML. Validate with workload sizing.</t>
        </r>
      </text>
    </comment>
    <comment ref="H1083" authorId="0" shapeId="0" xr:uid="{00000000-0006-0000-0A00-0000A10C0000}">
      <text>
        <r>
          <rPr>
            <sz val="11"/>
            <color theme="1"/>
            <rFont val="Calibri"/>
            <family val="2"/>
            <scheme val="minor"/>
          </rPr>
          <t>Source: User-editable planning assumption, 2026-10-19; not stated in YAML. Validate with workload sizing.</t>
        </r>
      </text>
    </comment>
    <comment ref="I1083" authorId="0" shapeId="0" xr:uid="{00000000-0006-0000-0A00-0000A20C0000}">
      <text>
        <r>
          <rPr>
            <sz val="11"/>
            <color theme="1"/>
            <rFont val="Calibri"/>
            <family val="2"/>
            <scheme val="minor"/>
          </rPr>
          <t>Source: User-editable planning assumption, 2026-10-19; not stated in YAML. Validate with workload sizing.</t>
        </r>
      </text>
    </comment>
    <comment ref="G1084" authorId="0" shapeId="0" xr:uid="{00000000-0006-0000-0A00-0000A30C0000}">
      <text>
        <r>
          <rPr>
            <sz val="11"/>
            <color theme="1"/>
            <rFont val="Calibri"/>
            <family val="2"/>
            <scheme val="minor"/>
          </rPr>
          <t>Source: User-editable planning assumption, 2026-10-19; not stated in YAML. Validate with workload sizing.</t>
        </r>
      </text>
    </comment>
    <comment ref="H1084" authorId="0" shapeId="0" xr:uid="{00000000-0006-0000-0A00-0000A40C0000}">
      <text>
        <r>
          <rPr>
            <sz val="11"/>
            <color theme="1"/>
            <rFont val="Calibri"/>
            <family val="2"/>
            <scheme val="minor"/>
          </rPr>
          <t>Source: User-editable planning assumption, 2026-10-19; not stated in YAML. Validate with workload sizing.</t>
        </r>
      </text>
    </comment>
    <comment ref="I1084" authorId="0" shapeId="0" xr:uid="{00000000-0006-0000-0A00-0000A50C0000}">
      <text>
        <r>
          <rPr>
            <sz val="11"/>
            <color theme="1"/>
            <rFont val="Calibri"/>
            <family val="2"/>
            <scheme val="minor"/>
          </rPr>
          <t>Source: User-editable planning assumption, 2026-10-19; not stated in YAML. Validate with workload sizing.</t>
        </r>
      </text>
    </comment>
    <comment ref="G1085" authorId="0" shapeId="0" xr:uid="{00000000-0006-0000-0A00-0000A60C0000}">
      <text>
        <r>
          <rPr>
            <sz val="11"/>
            <color theme="1"/>
            <rFont val="Calibri"/>
            <family val="2"/>
            <scheme val="minor"/>
          </rPr>
          <t>Source: User-editable planning assumption, 2026-10-19; not stated in YAML. Validate with workload sizing.</t>
        </r>
      </text>
    </comment>
    <comment ref="H1085" authorId="0" shapeId="0" xr:uid="{00000000-0006-0000-0A00-0000A70C0000}">
      <text>
        <r>
          <rPr>
            <sz val="11"/>
            <color theme="1"/>
            <rFont val="Calibri"/>
            <family val="2"/>
            <scheme val="minor"/>
          </rPr>
          <t>Source: User-editable planning assumption, 2026-10-19; not stated in YAML. Validate with workload sizing.</t>
        </r>
      </text>
    </comment>
    <comment ref="I1085" authorId="0" shapeId="0" xr:uid="{00000000-0006-0000-0A00-0000A80C0000}">
      <text>
        <r>
          <rPr>
            <sz val="11"/>
            <color theme="1"/>
            <rFont val="Calibri"/>
            <family val="2"/>
            <scheme val="minor"/>
          </rPr>
          <t>Source: User-editable planning assumption, 2026-10-19; not stated in YAML. Validate with workload sizing.</t>
        </r>
      </text>
    </comment>
    <comment ref="G1086" authorId="0" shapeId="0" xr:uid="{00000000-0006-0000-0A00-0000A90C0000}">
      <text>
        <r>
          <rPr>
            <sz val="11"/>
            <color theme="1"/>
            <rFont val="Calibri"/>
            <family val="2"/>
            <scheme val="minor"/>
          </rPr>
          <t>Source: User-editable planning assumption, 2026-10-19; not stated in YAML. Validate with workload sizing.</t>
        </r>
      </text>
    </comment>
    <comment ref="H1086" authorId="0" shapeId="0" xr:uid="{00000000-0006-0000-0A00-0000AA0C0000}">
      <text>
        <r>
          <rPr>
            <sz val="11"/>
            <color theme="1"/>
            <rFont val="Calibri"/>
            <family val="2"/>
            <scheme val="minor"/>
          </rPr>
          <t>Source: User-editable planning assumption, 2026-10-19; not stated in YAML. Validate with workload sizing.</t>
        </r>
      </text>
    </comment>
    <comment ref="I1086" authorId="0" shapeId="0" xr:uid="{00000000-0006-0000-0A00-0000AB0C0000}">
      <text>
        <r>
          <rPr>
            <sz val="11"/>
            <color theme="1"/>
            <rFont val="Calibri"/>
            <family val="2"/>
            <scheme val="minor"/>
          </rPr>
          <t>Source: User-editable planning assumption, 2026-10-19; not stated in YAML. Validate with workload sizing.</t>
        </r>
      </text>
    </comment>
    <comment ref="G1087" authorId="0" shapeId="0" xr:uid="{00000000-0006-0000-0A00-0000AC0C0000}">
      <text>
        <r>
          <rPr>
            <sz val="11"/>
            <color theme="1"/>
            <rFont val="Calibri"/>
            <family val="2"/>
            <scheme val="minor"/>
          </rPr>
          <t>Source: User-editable planning assumption, 2026-10-19; not stated in YAML. Validate with workload sizing.</t>
        </r>
      </text>
    </comment>
    <comment ref="H1087" authorId="0" shapeId="0" xr:uid="{00000000-0006-0000-0A00-0000AD0C0000}">
      <text>
        <r>
          <rPr>
            <sz val="11"/>
            <color theme="1"/>
            <rFont val="Calibri"/>
            <family val="2"/>
            <scheme val="minor"/>
          </rPr>
          <t>Source: User-editable planning assumption, 2026-10-19; not stated in YAML. Validate with workload sizing.</t>
        </r>
      </text>
    </comment>
    <comment ref="I1087" authorId="0" shapeId="0" xr:uid="{00000000-0006-0000-0A00-0000AE0C0000}">
      <text>
        <r>
          <rPr>
            <sz val="11"/>
            <color theme="1"/>
            <rFont val="Calibri"/>
            <family val="2"/>
            <scheme val="minor"/>
          </rPr>
          <t>Source: User-editable planning assumption, 2026-10-19; not stated in YAML. Validate with workload sizing.</t>
        </r>
      </text>
    </comment>
    <comment ref="G1088" authorId="0" shapeId="0" xr:uid="{00000000-0006-0000-0A00-0000AF0C0000}">
      <text>
        <r>
          <rPr>
            <sz val="11"/>
            <color theme="1"/>
            <rFont val="Calibri"/>
            <family val="2"/>
            <scheme val="minor"/>
          </rPr>
          <t>Source: User-editable planning assumption, 2026-10-19; not stated in YAML. Validate with workload sizing.</t>
        </r>
      </text>
    </comment>
    <comment ref="H1088" authorId="0" shapeId="0" xr:uid="{00000000-0006-0000-0A00-0000B00C0000}">
      <text>
        <r>
          <rPr>
            <sz val="11"/>
            <color theme="1"/>
            <rFont val="Calibri"/>
            <family val="2"/>
            <scheme val="minor"/>
          </rPr>
          <t>Source: User-editable planning assumption, 2026-10-19; not stated in YAML. Validate with workload sizing.</t>
        </r>
      </text>
    </comment>
    <comment ref="I1088" authorId="0" shapeId="0" xr:uid="{00000000-0006-0000-0A00-0000B10C0000}">
      <text>
        <r>
          <rPr>
            <sz val="11"/>
            <color theme="1"/>
            <rFont val="Calibri"/>
            <family val="2"/>
            <scheme val="minor"/>
          </rPr>
          <t>Source: User-editable planning assumption, 2026-10-19; not stated in YAML. Validate with workload sizing.</t>
        </r>
      </text>
    </comment>
    <comment ref="G1089" authorId="0" shapeId="0" xr:uid="{00000000-0006-0000-0A00-0000B20C0000}">
      <text>
        <r>
          <rPr>
            <sz val="11"/>
            <color theme="1"/>
            <rFont val="Calibri"/>
            <family val="2"/>
            <scheme val="minor"/>
          </rPr>
          <t>Source: User-editable planning assumption, 2026-10-19; not stated in YAML. Validate with workload sizing.</t>
        </r>
      </text>
    </comment>
    <comment ref="H1089" authorId="0" shapeId="0" xr:uid="{00000000-0006-0000-0A00-0000B30C0000}">
      <text>
        <r>
          <rPr>
            <sz val="11"/>
            <color theme="1"/>
            <rFont val="Calibri"/>
            <family val="2"/>
            <scheme val="minor"/>
          </rPr>
          <t>Source: User-editable planning assumption, 2026-10-19; not stated in YAML. Validate with workload sizing.</t>
        </r>
      </text>
    </comment>
    <comment ref="I1089" authorId="0" shapeId="0" xr:uid="{00000000-0006-0000-0A00-0000B40C0000}">
      <text>
        <r>
          <rPr>
            <sz val="11"/>
            <color theme="1"/>
            <rFont val="Calibri"/>
            <family val="2"/>
            <scheme val="minor"/>
          </rPr>
          <t>Source: User-editable planning assumption, 2026-10-19; not stated in YAML. Validate with workload sizing.</t>
        </r>
      </text>
    </comment>
    <comment ref="G1090" authorId="0" shapeId="0" xr:uid="{00000000-0006-0000-0A00-0000B50C0000}">
      <text>
        <r>
          <rPr>
            <sz val="11"/>
            <color theme="1"/>
            <rFont val="Calibri"/>
            <family val="2"/>
            <scheme val="minor"/>
          </rPr>
          <t>Source: User-editable planning assumption, 2026-10-19; not stated in YAML. Validate with workload sizing.</t>
        </r>
      </text>
    </comment>
    <comment ref="H1090" authorId="0" shapeId="0" xr:uid="{00000000-0006-0000-0A00-0000B60C0000}">
      <text>
        <r>
          <rPr>
            <sz val="11"/>
            <color theme="1"/>
            <rFont val="Calibri"/>
            <family val="2"/>
            <scheme val="minor"/>
          </rPr>
          <t>Source: User-editable planning assumption, 2026-10-19; not stated in YAML. Validate with workload sizing.</t>
        </r>
      </text>
    </comment>
    <comment ref="I1090" authorId="0" shapeId="0" xr:uid="{00000000-0006-0000-0A00-0000B70C0000}">
      <text>
        <r>
          <rPr>
            <sz val="11"/>
            <color theme="1"/>
            <rFont val="Calibri"/>
            <family val="2"/>
            <scheme val="minor"/>
          </rPr>
          <t>Source: User-editable planning assumption, 2026-10-19; not stated in YAML. Validate with workload sizing.</t>
        </r>
      </text>
    </comment>
    <comment ref="G1091" authorId="0" shapeId="0" xr:uid="{00000000-0006-0000-0A00-0000B80C0000}">
      <text>
        <r>
          <rPr>
            <sz val="11"/>
            <color theme="1"/>
            <rFont val="Calibri"/>
            <family val="2"/>
            <scheme val="minor"/>
          </rPr>
          <t>Source: User-editable planning assumption, 2026-10-19; not stated in YAML. Validate with workload sizing.</t>
        </r>
      </text>
    </comment>
    <comment ref="H1091" authorId="0" shapeId="0" xr:uid="{00000000-0006-0000-0A00-0000B90C0000}">
      <text>
        <r>
          <rPr>
            <sz val="11"/>
            <color theme="1"/>
            <rFont val="Calibri"/>
            <family val="2"/>
            <scheme val="minor"/>
          </rPr>
          <t>Source: User-editable planning assumption, 2026-10-19; not stated in YAML. Validate with workload sizing.</t>
        </r>
      </text>
    </comment>
    <comment ref="I1091" authorId="0" shapeId="0" xr:uid="{00000000-0006-0000-0A00-0000BA0C0000}">
      <text>
        <r>
          <rPr>
            <sz val="11"/>
            <color theme="1"/>
            <rFont val="Calibri"/>
            <family val="2"/>
            <scheme val="minor"/>
          </rPr>
          <t>Source: User-editable planning assumption, 2026-10-19; not stated in YAML. Validate with workload sizing.</t>
        </r>
      </text>
    </comment>
    <comment ref="G1092" authorId="0" shapeId="0" xr:uid="{00000000-0006-0000-0A00-0000BB0C0000}">
      <text>
        <r>
          <rPr>
            <sz val="11"/>
            <color theme="1"/>
            <rFont val="Calibri"/>
            <family val="2"/>
            <scheme val="minor"/>
          </rPr>
          <t>Source: User-editable planning assumption, 2026-10-19; not stated in YAML. Validate with workload sizing.</t>
        </r>
      </text>
    </comment>
    <comment ref="H1092" authorId="0" shapeId="0" xr:uid="{00000000-0006-0000-0A00-0000BC0C0000}">
      <text>
        <r>
          <rPr>
            <sz val="11"/>
            <color theme="1"/>
            <rFont val="Calibri"/>
            <family val="2"/>
            <scheme val="minor"/>
          </rPr>
          <t>Source: User-editable planning assumption, 2026-10-19; not stated in YAML. Validate with workload sizing.</t>
        </r>
      </text>
    </comment>
    <comment ref="I1092" authorId="0" shapeId="0" xr:uid="{00000000-0006-0000-0A00-0000BD0C0000}">
      <text>
        <r>
          <rPr>
            <sz val="11"/>
            <color theme="1"/>
            <rFont val="Calibri"/>
            <family val="2"/>
            <scheme val="minor"/>
          </rPr>
          <t>Source: User-editable planning assumption, 2026-10-19; not stated in YAML. Validate with workload sizing.</t>
        </r>
      </text>
    </comment>
    <comment ref="G1093" authorId="0" shapeId="0" xr:uid="{00000000-0006-0000-0A00-0000BE0C0000}">
      <text>
        <r>
          <rPr>
            <sz val="11"/>
            <color theme="1"/>
            <rFont val="Calibri"/>
            <family val="2"/>
            <scheme val="minor"/>
          </rPr>
          <t>Source: User-editable planning assumption, 2026-10-19; not stated in YAML. Validate with workload sizing.</t>
        </r>
      </text>
    </comment>
    <comment ref="H1093" authorId="0" shapeId="0" xr:uid="{00000000-0006-0000-0A00-0000BF0C0000}">
      <text>
        <r>
          <rPr>
            <sz val="11"/>
            <color theme="1"/>
            <rFont val="Calibri"/>
            <family val="2"/>
            <scheme val="minor"/>
          </rPr>
          <t>Source: User-editable planning assumption, 2026-10-19; not stated in YAML. Validate with workload sizing.</t>
        </r>
      </text>
    </comment>
    <comment ref="I1093" authorId="0" shapeId="0" xr:uid="{00000000-0006-0000-0A00-0000C00C0000}">
      <text>
        <r>
          <rPr>
            <sz val="11"/>
            <color theme="1"/>
            <rFont val="Calibri"/>
            <family val="2"/>
            <scheme val="minor"/>
          </rPr>
          <t>Source: User-editable planning assumption, 2026-10-19; not stated in YAML. Validate with workload sizing.</t>
        </r>
      </text>
    </comment>
    <comment ref="G1094" authorId="0" shapeId="0" xr:uid="{00000000-0006-0000-0A00-0000C10C0000}">
      <text>
        <r>
          <rPr>
            <sz val="11"/>
            <color theme="1"/>
            <rFont val="Calibri"/>
            <family val="2"/>
            <scheme val="minor"/>
          </rPr>
          <t>Source: User-editable planning assumption, 2026-10-19; not stated in YAML. Validate with workload sizing.</t>
        </r>
      </text>
    </comment>
    <comment ref="H1094" authorId="0" shapeId="0" xr:uid="{00000000-0006-0000-0A00-0000C20C0000}">
      <text>
        <r>
          <rPr>
            <sz val="11"/>
            <color theme="1"/>
            <rFont val="Calibri"/>
            <family val="2"/>
            <scheme val="minor"/>
          </rPr>
          <t>Source: User-editable planning assumption, 2026-10-19; not stated in YAML. Validate with workload sizing.</t>
        </r>
      </text>
    </comment>
    <comment ref="I1094" authorId="0" shapeId="0" xr:uid="{00000000-0006-0000-0A00-0000C30C0000}">
      <text>
        <r>
          <rPr>
            <sz val="11"/>
            <color theme="1"/>
            <rFont val="Calibri"/>
            <family val="2"/>
            <scheme val="minor"/>
          </rPr>
          <t>Source: User-editable planning assumption, 2026-10-19; not stated in YAML. Validate with workload sizing.</t>
        </r>
      </text>
    </comment>
    <comment ref="G1095" authorId="0" shapeId="0" xr:uid="{00000000-0006-0000-0A00-0000C40C0000}">
      <text>
        <r>
          <rPr>
            <sz val="11"/>
            <color theme="1"/>
            <rFont val="Calibri"/>
            <family val="2"/>
            <scheme val="minor"/>
          </rPr>
          <t>Source: User-editable planning assumption, 2026-10-19; not stated in YAML. Validate with workload sizing.</t>
        </r>
      </text>
    </comment>
    <comment ref="H1095" authorId="0" shapeId="0" xr:uid="{00000000-0006-0000-0A00-0000C50C0000}">
      <text>
        <r>
          <rPr>
            <sz val="11"/>
            <color theme="1"/>
            <rFont val="Calibri"/>
            <family val="2"/>
            <scheme val="minor"/>
          </rPr>
          <t>Source: User-editable planning assumption, 2026-10-19; not stated in YAML. Validate with workload sizing.</t>
        </r>
      </text>
    </comment>
    <comment ref="I1095" authorId="0" shapeId="0" xr:uid="{00000000-0006-0000-0A00-0000C60C0000}">
      <text>
        <r>
          <rPr>
            <sz val="11"/>
            <color theme="1"/>
            <rFont val="Calibri"/>
            <family val="2"/>
            <scheme val="minor"/>
          </rPr>
          <t>Source: User-editable planning assumption, 2026-10-19; not stated in YAML. Validate with workload sizing.</t>
        </r>
      </text>
    </comment>
    <comment ref="G1096" authorId="0" shapeId="0" xr:uid="{00000000-0006-0000-0A00-0000C70C0000}">
      <text>
        <r>
          <rPr>
            <sz val="11"/>
            <color theme="1"/>
            <rFont val="Calibri"/>
            <family val="2"/>
            <scheme val="minor"/>
          </rPr>
          <t>Source: User-editable planning assumption, 2026-10-19; not stated in YAML. Validate with workload sizing.</t>
        </r>
      </text>
    </comment>
    <comment ref="H1096" authorId="0" shapeId="0" xr:uid="{00000000-0006-0000-0A00-0000C80C0000}">
      <text>
        <r>
          <rPr>
            <sz val="11"/>
            <color theme="1"/>
            <rFont val="Calibri"/>
            <family val="2"/>
            <scheme val="minor"/>
          </rPr>
          <t>Source: User-editable planning assumption, 2026-10-19; not stated in YAML. Validate with workload sizing.</t>
        </r>
      </text>
    </comment>
    <comment ref="I1096" authorId="0" shapeId="0" xr:uid="{00000000-0006-0000-0A00-0000C90C0000}">
      <text>
        <r>
          <rPr>
            <sz val="11"/>
            <color theme="1"/>
            <rFont val="Calibri"/>
            <family val="2"/>
            <scheme val="minor"/>
          </rPr>
          <t>Source: User-editable planning assumption, 2026-10-19; not stated in YAML. Validate with workload sizing.</t>
        </r>
      </text>
    </comment>
    <comment ref="G1097" authorId="0" shapeId="0" xr:uid="{00000000-0006-0000-0A00-0000CA0C0000}">
      <text>
        <r>
          <rPr>
            <sz val="11"/>
            <color theme="1"/>
            <rFont val="Calibri"/>
            <family val="2"/>
            <scheme val="minor"/>
          </rPr>
          <t>Source: User-editable planning assumption, 2026-10-19; not stated in YAML. Validate with workload sizing.</t>
        </r>
      </text>
    </comment>
    <comment ref="H1097" authorId="0" shapeId="0" xr:uid="{00000000-0006-0000-0A00-0000CB0C0000}">
      <text>
        <r>
          <rPr>
            <sz val="11"/>
            <color theme="1"/>
            <rFont val="Calibri"/>
            <family val="2"/>
            <scheme val="minor"/>
          </rPr>
          <t>Source: User-editable planning assumption, 2026-10-19; not stated in YAML. Validate with workload sizing.</t>
        </r>
      </text>
    </comment>
    <comment ref="I1097" authorId="0" shapeId="0" xr:uid="{00000000-0006-0000-0A00-0000CC0C0000}">
      <text>
        <r>
          <rPr>
            <sz val="11"/>
            <color theme="1"/>
            <rFont val="Calibri"/>
            <family val="2"/>
            <scheme val="minor"/>
          </rPr>
          <t>Source: User-editable planning assumption, 2026-10-19; not stated in YAML. Validate with workload sizing.</t>
        </r>
      </text>
    </comment>
    <comment ref="G1098" authorId="0" shapeId="0" xr:uid="{00000000-0006-0000-0A00-0000CD0C0000}">
      <text>
        <r>
          <rPr>
            <sz val="11"/>
            <color theme="1"/>
            <rFont val="Calibri"/>
            <family val="2"/>
            <scheme val="minor"/>
          </rPr>
          <t>Source: User-editable planning assumption, 2026-10-19; not stated in YAML. Validate with workload sizing.</t>
        </r>
      </text>
    </comment>
    <comment ref="H1098" authorId="0" shapeId="0" xr:uid="{00000000-0006-0000-0A00-0000CE0C0000}">
      <text>
        <r>
          <rPr>
            <sz val="11"/>
            <color theme="1"/>
            <rFont val="Calibri"/>
            <family val="2"/>
            <scheme val="minor"/>
          </rPr>
          <t>Source: User-editable planning assumption, 2026-10-19; not stated in YAML. Validate with workload sizing.</t>
        </r>
      </text>
    </comment>
    <comment ref="I1098" authorId="0" shapeId="0" xr:uid="{00000000-0006-0000-0A00-0000CF0C0000}">
      <text>
        <r>
          <rPr>
            <sz val="11"/>
            <color theme="1"/>
            <rFont val="Calibri"/>
            <family val="2"/>
            <scheme val="minor"/>
          </rPr>
          <t>Source: User-editable planning assumption, 2026-10-19; not stated in YAML. Validate with workload sizing.</t>
        </r>
      </text>
    </comment>
    <comment ref="G1099" authorId="0" shapeId="0" xr:uid="{00000000-0006-0000-0A00-0000D00C0000}">
      <text>
        <r>
          <rPr>
            <sz val="11"/>
            <color theme="1"/>
            <rFont val="Calibri"/>
            <family val="2"/>
            <scheme val="minor"/>
          </rPr>
          <t>Source: User-editable planning assumption, 2026-10-19; not stated in YAML. Validate with workload sizing.</t>
        </r>
      </text>
    </comment>
    <comment ref="H1099" authorId="0" shapeId="0" xr:uid="{00000000-0006-0000-0A00-0000D10C0000}">
      <text>
        <r>
          <rPr>
            <sz val="11"/>
            <color theme="1"/>
            <rFont val="Calibri"/>
            <family val="2"/>
            <scheme val="minor"/>
          </rPr>
          <t>Source: User-editable planning assumption, 2026-10-19; not stated in YAML. Validate with workload sizing.</t>
        </r>
      </text>
    </comment>
    <comment ref="I1099" authorId="0" shapeId="0" xr:uid="{00000000-0006-0000-0A00-0000D20C0000}">
      <text>
        <r>
          <rPr>
            <sz val="11"/>
            <color theme="1"/>
            <rFont val="Calibri"/>
            <family val="2"/>
            <scheme val="minor"/>
          </rPr>
          <t>Source: User-editable planning assumption, 2026-10-19; not stated in YAML. Validate with workload sizing.</t>
        </r>
      </text>
    </comment>
    <comment ref="G1100" authorId="0" shapeId="0" xr:uid="{00000000-0006-0000-0A00-0000D30C0000}">
      <text>
        <r>
          <rPr>
            <sz val="11"/>
            <color theme="1"/>
            <rFont val="Calibri"/>
            <family val="2"/>
            <scheme val="minor"/>
          </rPr>
          <t>Source: User-editable planning assumption, 2026-10-19; not stated in YAML. Validate with workload sizing.</t>
        </r>
      </text>
    </comment>
    <comment ref="H1100" authorId="0" shapeId="0" xr:uid="{00000000-0006-0000-0A00-0000D40C0000}">
      <text>
        <r>
          <rPr>
            <sz val="11"/>
            <color theme="1"/>
            <rFont val="Calibri"/>
            <family val="2"/>
            <scheme val="minor"/>
          </rPr>
          <t>Source: User-editable planning assumption, 2026-10-19; not stated in YAML. Validate with workload sizing.</t>
        </r>
      </text>
    </comment>
    <comment ref="I1100" authorId="0" shapeId="0" xr:uid="{00000000-0006-0000-0A00-0000D50C0000}">
      <text>
        <r>
          <rPr>
            <sz val="11"/>
            <color theme="1"/>
            <rFont val="Calibri"/>
            <family val="2"/>
            <scheme val="minor"/>
          </rPr>
          <t>Source: User-editable planning assumption, 2026-10-19; not stated in YAML. Validate with workload sizing.</t>
        </r>
      </text>
    </comment>
    <comment ref="G1101" authorId="0" shapeId="0" xr:uid="{00000000-0006-0000-0A00-0000D60C0000}">
      <text>
        <r>
          <rPr>
            <sz val="11"/>
            <color theme="1"/>
            <rFont val="Calibri"/>
            <family val="2"/>
            <scheme val="minor"/>
          </rPr>
          <t>Source: User-editable planning assumption, 2026-10-19; not stated in YAML. Validate with workload sizing.</t>
        </r>
      </text>
    </comment>
    <comment ref="H1101" authorId="0" shapeId="0" xr:uid="{00000000-0006-0000-0A00-0000D70C0000}">
      <text>
        <r>
          <rPr>
            <sz val="11"/>
            <color theme="1"/>
            <rFont val="Calibri"/>
            <family val="2"/>
            <scheme val="minor"/>
          </rPr>
          <t>Source: User-editable planning assumption, 2026-10-19; not stated in YAML. Validate with workload sizing.</t>
        </r>
      </text>
    </comment>
    <comment ref="I1101" authorId="0" shapeId="0" xr:uid="{00000000-0006-0000-0A00-0000D80C0000}">
      <text>
        <r>
          <rPr>
            <sz val="11"/>
            <color theme="1"/>
            <rFont val="Calibri"/>
            <family val="2"/>
            <scheme val="minor"/>
          </rPr>
          <t>Source: User-editable planning assumption, 2026-10-19; not stated in YAML. Validate with workload sizing.</t>
        </r>
      </text>
    </comment>
    <comment ref="G1102" authorId="0" shapeId="0" xr:uid="{00000000-0006-0000-0A00-0000D90C0000}">
      <text>
        <r>
          <rPr>
            <sz val="11"/>
            <color theme="1"/>
            <rFont val="Calibri"/>
            <family val="2"/>
            <scheme val="minor"/>
          </rPr>
          <t>Source: User-editable planning assumption, 2026-10-19; not stated in YAML. Validate with workload sizing.</t>
        </r>
      </text>
    </comment>
    <comment ref="H1102" authorId="0" shapeId="0" xr:uid="{00000000-0006-0000-0A00-0000DA0C0000}">
      <text>
        <r>
          <rPr>
            <sz val="11"/>
            <color theme="1"/>
            <rFont val="Calibri"/>
            <family val="2"/>
            <scheme val="minor"/>
          </rPr>
          <t>Source: User-editable planning assumption, 2026-10-19; not stated in YAML. Validate with workload sizing.</t>
        </r>
      </text>
    </comment>
    <comment ref="I1102" authorId="0" shapeId="0" xr:uid="{00000000-0006-0000-0A00-0000DB0C0000}">
      <text>
        <r>
          <rPr>
            <sz val="11"/>
            <color theme="1"/>
            <rFont val="Calibri"/>
            <family val="2"/>
            <scheme val="minor"/>
          </rPr>
          <t>Source: User-editable planning assumption, 2026-10-19; not stated in YAML. Validate with workload sizing.</t>
        </r>
      </text>
    </comment>
    <comment ref="G1103" authorId="0" shapeId="0" xr:uid="{00000000-0006-0000-0A00-0000DC0C0000}">
      <text>
        <r>
          <rPr>
            <sz val="11"/>
            <color theme="1"/>
            <rFont val="Calibri"/>
            <family val="2"/>
            <scheme val="minor"/>
          </rPr>
          <t>Source: User-editable planning assumption, 2026-10-19; not stated in YAML. Validate with workload sizing.</t>
        </r>
      </text>
    </comment>
    <comment ref="H1103" authorId="0" shapeId="0" xr:uid="{00000000-0006-0000-0A00-0000DD0C0000}">
      <text>
        <r>
          <rPr>
            <sz val="11"/>
            <color theme="1"/>
            <rFont val="Calibri"/>
            <family val="2"/>
            <scheme val="minor"/>
          </rPr>
          <t>Source: User-editable planning assumption, 2026-10-19; not stated in YAML. Validate with workload sizing.</t>
        </r>
      </text>
    </comment>
    <comment ref="I1103" authorId="0" shapeId="0" xr:uid="{00000000-0006-0000-0A00-0000DE0C0000}">
      <text>
        <r>
          <rPr>
            <sz val="11"/>
            <color theme="1"/>
            <rFont val="Calibri"/>
            <family val="2"/>
            <scheme val="minor"/>
          </rPr>
          <t>Source: User-editable planning assumption, 2026-10-19; not stated in YAML. Validate with workload sizing.</t>
        </r>
      </text>
    </comment>
    <comment ref="G1104" authorId="0" shapeId="0" xr:uid="{00000000-0006-0000-0A00-0000DF0C0000}">
      <text>
        <r>
          <rPr>
            <sz val="11"/>
            <color theme="1"/>
            <rFont val="Calibri"/>
            <family val="2"/>
            <scheme val="minor"/>
          </rPr>
          <t>Source: User-editable planning assumption, 2026-10-19; not stated in YAML. Validate with workload sizing.</t>
        </r>
      </text>
    </comment>
    <comment ref="H1104" authorId="0" shapeId="0" xr:uid="{00000000-0006-0000-0A00-0000E00C0000}">
      <text>
        <r>
          <rPr>
            <sz val="11"/>
            <color theme="1"/>
            <rFont val="Calibri"/>
            <family val="2"/>
            <scheme val="minor"/>
          </rPr>
          <t>Source: User-editable planning assumption, 2026-10-19; not stated in YAML. Validate with workload sizing.</t>
        </r>
      </text>
    </comment>
    <comment ref="I1104" authorId="0" shapeId="0" xr:uid="{00000000-0006-0000-0A00-0000E10C0000}">
      <text>
        <r>
          <rPr>
            <sz val="11"/>
            <color theme="1"/>
            <rFont val="Calibri"/>
            <family val="2"/>
            <scheme val="minor"/>
          </rPr>
          <t>Source: User-editable planning assumption, 2026-10-19; not stated in YAML. Validate with workload sizing.</t>
        </r>
      </text>
    </comment>
    <comment ref="G1105" authorId="0" shapeId="0" xr:uid="{00000000-0006-0000-0A00-0000E20C0000}">
      <text>
        <r>
          <rPr>
            <sz val="11"/>
            <color theme="1"/>
            <rFont val="Calibri"/>
            <family val="2"/>
            <scheme val="minor"/>
          </rPr>
          <t>Source: User-editable planning assumption, 2026-10-19; not stated in YAML. Validate with workload sizing.</t>
        </r>
      </text>
    </comment>
    <comment ref="H1105" authorId="0" shapeId="0" xr:uid="{00000000-0006-0000-0A00-0000E30C0000}">
      <text>
        <r>
          <rPr>
            <sz val="11"/>
            <color theme="1"/>
            <rFont val="Calibri"/>
            <family val="2"/>
            <scheme val="minor"/>
          </rPr>
          <t>Source: User-editable planning assumption, 2026-10-19; not stated in YAML. Validate with workload sizing.</t>
        </r>
      </text>
    </comment>
    <comment ref="I1105" authorId="0" shapeId="0" xr:uid="{00000000-0006-0000-0A00-0000E40C0000}">
      <text>
        <r>
          <rPr>
            <sz val="11"/>
            <color theme="1"/>
            <rFont val="Calibri"/>
            <family val="2"/>
            <scheme val="minor"/>
          </rPr>
          <t>Source: User-editable planning assumption, 2026-10-19; not stated in YAML. Validate with workload sizing.</t>
        </r>
      </text>
    </comment>
    <comment ref="G1106" authorId="0" shapeId="0" xr:uid="{00000000-0006-0000-0A00-0000E50C0000}">
      <text>
        <r>
          <rPr>
            <sz val="11"/>
            <color theme="1"/>
            <rFont val="Calibri"/>
            <family val="2"/>
            <scheme val="minor"/>
          </rPr>
          <t>Source: User-editable planning assumption, 2026-10-19; not stated in YAML. Validate with workload sizing.</t>
        </r>
      </text>
    </comment>
    <comment ref="H1106" authorId="0" shapeId="0" xr:uid="{00000000-0006-0000-0A00-0000E60C0000}">
      <text>
        <r>
          <rPr>
            <sz val="11"/>
            <color theme="1"/>
            <rFont val="Calibri"/>
            <family val="2"/>
            <scheme val="minor"/>
          </rPr>
          <t>Source: User-editable planning assumption, 2026-10-19; not stated in YAML. Validate with workload sizing.</t>
        </r>
      </text>
    </comment>
    <comment ref="I1106" authorId="0" shapeId="0" xr:uid="{00000000-0006-0000-0A00-0000E70C0000}">
      <text>
        <r>
          <rPr>
            <sz val="11"/>
            <color theme="1"/>
            <rFont val="Calibri"/>
            <family val="2"/>
            <scheme val="minor"/>
          </rPr>
          <t>Source: User-editable planning assumption, 2026-10-19; not stated in YAML. Validate with workload sizing.</t>
        </r>
      </text>
    </comment>
    <comment ref="G1107" authorId="0" shapeId="0" xr:uid="{00000000-0006-0000-0A00-0000E80C0000}">
      <text>
        <r>
          <rPr>
            <sz val="11"/>
            <color theme="1"/>
            <rFont val="Calibri"/>
            <family val="2"/>
            <scheme val="minor"/>
          </rPr>
          <t>Source: User-editable planning assumption, 2026-10-19; not stated in YAML. Validate with workload sizing.</t>
        </r>
      </text>
    </comment>
    <comment ref="H1107" authorId="0" shapeId="0" xr:uid="{00000000-0006-0000-0A00-0000E90C0000}">
      <text>
        <r>
          <rPr>
            <sz val="11"/>
            <color theme="1"/>
            <rFont val="Calibri"/>
            <family val="2"/>
            <scheme val="minor"/>
          </rPr>
          <t>Source: User-editable planning assumption, 2026-10-19; not stated in YAML. Validate with workload sizing.</t>
        </r>
      </text>
    </comment>
    <comment ref="I1107" authorId="0" shapeId="0" xr:uid="{00000000-0006-0000-0A00-0000EA0C0000}">
      <text>
        <r>
          <rPr>
            <sz val="11"/>
            <color theme="1"/>
            <rFont val="Calibri"/>
            <family val="2"/>
            <scheme val="minor"/>
          </rPr>
          <t>Source: User-editable planning assumption, 2026-10-19; not stated in YAML. Validate with workload sizing.</t>
        </r>
      </text>
    </comment>
    <comment ref="G1108" authorId="0" shapeId="0" xr:uid="{00000000-0006-0000-0A00-0000EB0C0000}">
      <text>
        <r>
          <rPr>
            <sz val="11"/>
            <color theme="1"/>
            <rFont val="Calibri"/>
            <family val="2"/>
            <scheme val="minor"/>
          </rPr>
          <t>Source: User-editable planning assumption, 2026-10-19; not stated in YAML. Validate with workload sizing.</t>
        </r>
      </text>
    </comment>
    <comment ref="H1108" authorId="0" shapeId="0" xr:uid="{00000000-0006-0000-0A00-0000EC0C0000}">
      <text>
        <r>
          <rPr>
            <sz val="11"/>
            <color theme="1"/>
            <rFont val="Calibri"/>
            <family val="2"/>
            <scheme val="minor"/>
          </rPr>
          <t>Source: User-editable planning assumption, 2026-10-19; not stated in YAML. Validate with workload sizing.</t>
        </r>
      </text>
    </comment>
    <comment ref="I1108" authorId="0" shapeId="0" xr:uid="{00000000-0006-0000-0A00-0000ED0C0000}">
      <text>
        <r>
          <rPr>
            <sz val="11"/>
            <color theme="1"/>
            <rFont val="Calibri"/>
            <family val="2"/>
            <scheme val="minor"/>
          </rPr>
          <t>Source: User-editable planning assumption, 2026-10-19; not stated in YAML. Validate with workload sizing.</t>
        </r>
      </text>
    </comment>
    <comment ref="G1109" authorId="0" shapeId="0" xr:uid="{00000000-0006-0000-0A00-0000EE0C0000}">
      <text>
        <r>
          <rPr>
            <sz val="11"/>
            <color theme="1"/>
            <rFont val="Calibri"/>
            <family val="2"/>
            <scheme val="minor"/>
          </rPr>
          <t>Source: User-editable planning assumption, 2026-10-19; not stated in YAML. Validate with workload sizing.</t>
        </r>
      </text>
    </comment>
    <comment ref="H1109" authorId="0" shapeId="0" xr:uid="{00000000-0006-0000-0A00-0000EF0C0000}">
      <text>
        <r>
          <rPr>
            <sz val="11"/>
            <color theme="1"/>
            <rFont val="Calibri"/>
            <family val="2"/>
            <scheme val="minor"/>
          </rPr>
          <t>Source: User-editable planning assumption, 2026-10-19; not stated in YAML. Validate with workload sizing.</t>
        </r>
      </text>
    </comment>
    <comment ref="I1109" authorId="0" shapeId="0" xr:uid="{00000000-0006-0000-0A00-0000F00C0000}">
      <text>
        <r>
          <rPr>
            <sz val="11"/>
            <color theme="1"/>
            <rFont val="Calibri"/>
            <family val="2"/>
            <scheme val="minor"/>
          </rPr>
          <t>Source: User-editable planning assumption, 2026-10-19; not stated in YAML. Validate with workload sizing.</t>
        </r>
      </text>
    </comment>
    <comment ref="G1110" authorId="0" shapeId="0" xr:uid="{00000000-0006-0000-0A00-0000F10C0000}">
      <text>
        <r>
          <rPr>
            <sz val="11"/>
            <color theme="1"/>
            <rFont val="Calibri"/>
            <family val="2"/>
            <scheme val="minor"/>
          </rPr>
          <t>Source: User-editable planning assumption, 2026-10-19; not stated in YAML. Validate with workload sizing.</t>
        </r>
      </text>
    </comment>
    <comment ref="H1110" authorId="0" shapeId="0" xr:uid="{00000000-0006-0000-0A00-0000F20C0000}">
      <text>
        <r>
          <rPr>
            <sz val="11"/>
            <color theme="1"/>
            <rFont val="Calibri"/>
            <family val="2"/>
            <scheme val="minor"/>
          </rPr>
          <t>Source: User-editable planning assumption, 2026-10-19; not stated in YAML. Validate with workload sizing.</t>
        </r>
      </text>
    </comment>
    <comment ref="I1110" authorId="0" shapeId="0" xr:uid="{00000000-0006-0000-0A00-0000F30C0000}">
      <text>
        <r>
          <rPr>
            <sz val="11"/>
            <color theme="1"/>
            <rFont val="Calibri"/>
            <family val="2"/>
            <scheme val="minor"/>
          </rPr>
          <t>Source: User-editable planning assumption, 2026-10-19; not stated in YAML. Validate with workload sizing.</t>
        </r>
      </text>
    </comment>
    <comment ref="G1111" authorId="0" shapeId="0" xr:uid="{00000000-0006-0000-0A00-0000F40C0000}">
      <text>
        <r>
          <rPr>
            <sz val="11"/>
            <color theme="1"/>
            <rFont val="Calibri"/>
            <family val="2"/>
            <scheme val="minor"/>
          </rPr>
          <t>Source: User-editable planning assumption, 2026-10-19; not stated in YAML. Validate with workload sizing.</t>
        </r>
      </text>
    </comment>
    <comment ref="H1111" authorId="0" shapeId="0" xr:uid="{00000000-0006-0000-0A00-0000F50C0000}">
      <text>
        <r>
          <rPr>
            <sz val="11"/>
            <color theme="1"/>
            <rFont val="Calibri"/>
            <family val="2"/>
            <scheme val="minor"/>
          </rPr>
          <t>Source: User-editable planning assumption, 2026-10-19; not stated in YAML. Validate with workload sizing.</t>
        </r>
      </text>
    </comment>
    <comment ref="I1111" authorId="0" shapeId="0" xr:uid="{00000000-0006-0000-0A00-0000F60C0000}">
      <text>
        <r>
          <rPr>
            <sz val="11"/>
            <color theme="1"/>
            <rFont val="Calibri"/>
            <family val="2"/>
            <scheme val="minor"/>
          </rPr>
          <t>Source: User-editable planning assumption, 2026-10-19; not stated in YAML. Validate with workload sizing.</t>
        </r>
      </text>
    </comment>
    <comment ref="G1112" authorId="0" shapeId="0" xr:uid="{00000000-0006-0000-0A00-0000F70C0000}">
      <text>
        <r>
          <rPr>
            <sz val="11"/>
            <color theme="1"/>
            <rFont val="Calibri"/>
            <family val="2"/>
            <scheme val="minor"/>
          </rPr>
          <t>Source: User-editable planning assumption, 2026-10-19; not stated in YAML. Validate with workload sizing.</t>
        </r>
      </text>
    </comment>
    <comment ref="H1112" authorId="0" shapeId="0" xr:uid="{00000000-0006-0000-0A00-0000F80C0000}">
      <text>
        <r>
          <rPr>
            <sz val="11"/>
            <color theme="1"/>
            <rFont val="Calibri"/>
            <family val="2"/>
            <scheme val="minor"/>
          </rPr>
          <t>Source: User-editable planning assumption, 2026-10-19; not stated in YAML. Validate with workload sizing.</t>
        </r>
      </text>
    </comment>
    <comment ref="I1112" authorId="0" shapeId="0" xr:uid="{00000000-0006-0000-0A00-0000F90C0000}">
      <text>
        <r>
          <rPr>
            <sz val="11"/>
            <color theme="1"/>
            <rFont val="Calibri"/>
            <family val="2"/>
            <scheme val="minor"/>
          </rPr>
          <t>Source: User-editable planning assumption, 2026-10-19; not stated in YAML. Validate with workload sizing.</t>
        </r>
      </text>
    </comment>
    <comment ref="G1113" authorId="0" shapeId="0" xr:uid="{00000000-0006-0000-0A00-0000FA0C0000}">
      <text>
        <r>
          <rPr>
            <sz val="11"/>
            <color theme="1"/>
            <rFont val="Calibri"/>
            <family val="2"/>
            <scheme val="minor"/>
          </rPr>
          <t>Source: User-editable planning assumption, 2026-10-19; not stated in YAML. Validate with workload sizing.</t>
        </r>
      </text>
    </comment>
    <comment ref="H1113" authorId="0" shapeId="0" xr:uid="{00000000-0006-0000-0A00-0000FB0C0000}">
      <text>
        <r>
          <rPr>
            <sz val="11"/>
            <color theme="1"/>
            <rFont val="Calibri"/>
            <family val="2"/>
            <scheme val="minor"/>
          </rPr>
          <t>Source: User-editable planning assumption, 2026-10-19; not stated in YAML. Validate with workload sizing.</t>
        </r>
      </text>
    </comment>
    <comment ref="I1113" authorId="0" shapeId="0" xr:uid="{00000000-0006-0000-0A00-0000FC0C0000}">
      <text>
        <r>
          <rPr>
            <sz val="11"/>
            <color theme="1"/>
            <rFont val="Calibri"/>
            <family val="2"/>
            <scheme val="minor"/>
          </rPr>
          <t>Source: User-editable planning assumption, 2026-10-19; not stated in YAML. Validate with workload sizing.</t>
        </r>
      </text>
    </comment>
    <comment ref="G1114" authorId="0" shapeId="0" xr:uid="{00000000-0006-0000-0A00-0000FD0C0000}">
      <text>
        <r>
          <rPr>
            <sz val="11"/>
            <color theme="1"/>
            <rFont val="Calibri"/>
            <family val="2"/>
            <scheme val="minor"/>
          </rPr>
          <t>Source: User-editable planning assumption, 2026-10-19; not stated in YAML. Validate with workload sizing.</t>
        </r>
      </text>
    </comment>
    <comment ref="H1114" authorId="0" shapeId="0" xr:uid="{00000000-0006-0000-0A00-0000FE0C0000}">
      <text>
        <r>
          <rPr>
            <sz val="11"/>
            <color theme="1"/>
            <rFont val="Calibri"/>
            <family val="2"/>
            <scheme val="minor"/>
          </rPr>
          <t>Source: User-editable planning assumption, 2026-10-19; not stated in YAML. Validate with workload sizing.</t>
        </r>
      </text>
    </comment>
    <comment ref="I1114" authorId="0" shapeId="0" xr:uid="{00000000-0006-0000-0A00-0000FF0C0000}">
      <text>
        <r>
          <rPr>
            <sz val="11"/>
            <color theme="1"/>
            <rFont val="Calibri"/>
            <family val="2"/>
            <scheme val="minor"/>
          </rPr>
          <t>Source: User-editable planning assumption, 2026-10-19; not stated in YAML. Validate with workload sizing.</t>
        </r>
      </text>
    </comment>
    <comment ref="G1115" authorId="0" shapeId="0" xr:uid="{00000000-0006-0000-0A00-0000000D0000}">
      <text>
        <r>
          <rPr>
            <sz val="11"/>
            <color theme="1"/>
            <rFont val="Calibri"/>
            <family val="2"/>
            <scheme val="minor"/>
          </rPr>
          <t>Source: User-editable planning assumption, 2026-10-19; not stated in YAML. Validate with workload sizing.</t>
        </r>
      </text>
    </comment>
    <comment ref="H1115" authorId="0" shapeId="0" xr:uid="{00000000-0006-0000-0A00-0000010D0000}">
      <text>
        <r>
          <rPr>
            <sz val="11"/>
            <color theme="1"/>
            <rFont val="Calibri"/>
            <family val="2"/>
            <scheme val="minor"/>
          </rPr>
          <t>Source: User-editable planning assumption, 2026-10-19; not stated in YAML. Validate with workload sizing.</t>
        </r>
      </text>
    </comment>
    <comment ref="I1115" authorId="0" shapeId="0" xr:uid="{00000000-0006-0000-0A00-0000020D0000}">
      <text>
        <r>
          <rPr>
            <sz val="11"/>
            <color theme="1"/>
            <rFont val="Calibri"/>
            <family val="2"/>
            <scheme val="minor"/>
          </rPr>
          <t>Source: User-editable planning assumption, 2026-10-19; not stated in YAML. Validate with workload sizing.</t>
        </r>
      </text>
    </comment>
    <comment ref="G1116" authorId="0" shapeId="0" xr:uid="{00000000-0006-0000-0A00-0000030D0000}">
      <text>
        <r>
          <rPr>
            <sz val="11"/>
            <color theme="1"/>
            <rFont val="Calibri"/>
            <family val="2"/>
            <scheme val="minor"/>
          </rPr>
          <t>Source: User-editable planning assumption, 2026-10-19; not stated in YAML. Validate with workload sizing.</t>
        </r>
      </text>
    </comment>
    <comment ref="H1116" authorId="0" shapeId="0" xr:uid="{00000000-0006-0000-0A00-0000040D0000}">
      <text>
        <r>
          <rPr>
            <sz val="11"/>
            <color theme="1"/>
            <rFont val="Calibri"/>
            <family val="2"/>
            <scheme val="minor"/>
          </rPr>
          <t>Source: User-editable planning assumption, 2026-10-19; not stated in YAML. Validate with workload sizing.</t>
        </r>
      </text>
    </comment>
    <comment ref="I1116" authorId="0" shapeId="0" xr:uid="{00000000-0006-0000-0A00-0000050D0000}">
      <text>
        <r>
          <rPr>
            <sz val="11"/>
            <color theme="1"/>
            <rFont val="Calibri"/>
            <family val="2"/>
            <scheme val="minor"/>
          </rPr>
          <t>Source: User-editable planning assumption, 2026-10-19; not stated in YAML. Validate with workload sizing.</t>
        </r>
      </text>
    </comment>
    <comment ref="G1117" authorId="0" shapeId="0" xr:uid="{00000000-0006-0000-0A00-0000060D0000}">
      <text>
        <r>
          <rPr>
            <sz val="11"/>
            <color theme="1"/>
            <rFont val="Calibri"/>
            <family val="2"/>
            <scheme val="minor"/>
          </rPr>
          <t>Source: User-editable planning assumption, 2026-10-19; not stated in YAML. Validate with workload sizing.</t>
        </r>
      </text>
    </comment>
    <comment ref="H1117" authorId="0" shapeId="0" xr:uid="{00000000-0006-0000-0A00-0000070D0000}">
      <text>
        <r>
          <rPr>
            <sz val="11"/>
            <color theme="1"/>
            <rFont val="Calibri"/>
            <family val="2"/>
            <scheme val="minor"/>
          </rPr>
          <t>Source: User-editable planning assumption, 2026-10-19; not stated in YAML. Validate with workload sizing.</t>
        </r>
      </text>
    </comment>
    <comment ref="I1117" authorId="0" shapeId="0" xr:uid="{00000000-0006-0000-0A00-0000080D0000}">
      <text>
        <r>
          <rPr>
            <sz val="11"/>
            <color theme="1"/>
            <rFont val="Calibri"/>
            <family val="2"/>
            <scheme val="minor"/>
          </rPr>
          <t>Source: User-editable planning assumption, 2026-10-19; not stated in YAML. Validate with workload sizing.</t>
        </r>
      </text>
    </comment>
    <comment ref="G1118" authorId="0" shapeId="0" xr:uid="{00000000-0006-0000-0A00-0000090D0000}">
      <text>
        <r>
          <rPr>
            <sz val="11"/>
            <color theme="1"/>
            <rFont val="Calibri"/>
            <family val="2"/>
            <scheme val="minor"/>
          </rPr>
          <t>Source: User-editable planning assumption, 2026-10-19; not stated in YAML. Validate with workload sizing.</t>
        </r>
      </text>
    </comment>
    <comment ref="H1118" authorId="0" shapeId="0" xr:uid="{00000000-0006-0000-0A00-00000A0D0000}">
      <text>
        <r>
          <rPr>
            <sz val="11"/>
            <color theme="1"/>
            <rFont val="Calibri"/>
            <family val="2"/>
            <scheme val="minor"/>
          </rPr>
          <t>Source: User-editable planning assumption, 2026-10-19; not stated in YAML. Validate with workload sizing.</t>
        </r>
      </text>
    </comment>
    <comment ref="I1118" authorId="0" shapeId="0" xr:uid="{00000000-0006-0000-0A00-00000B0D0000}">
      <text>
        <r>
          <rPr>
            <sz val="11"/>
            <color theme="1"/>
            <rFont val="Calibri"/>
            <family val="2"/>
            <scheme val="minor"/>
          </rPr>
          <t>Source: User-editable planning assumption, 2026-10-19; not stated in YAML. Validate with workload sizing.</t>
        </r>
      </text>
    </comment>
    <comment ref="G1119" authorId="0" shapeId="0" xr:uid="{00000000-0006-0000-0A00-00000C0D0000}">
      <text>
        <r>
          <rPr>
            <sz val="11"/>
            <color theme="1"/>
            <rFont val="Calibri"/>
            <family val="2"/>
            <scheme val="minor"/>
          </rPr>
          <t>Source: User-editable planning assumption, 2026-10-19; not stated in YAML. Validate with workload sizing.</t>
        </r>
      </text>
    </comment>
    <comment ref="H1119" authorId="0" shapeId="0" xr:uid="{00000000-0006-0000-0A00-00000D0D0000}">
      <text>
        <r>
          <rPr>
            <sz val="11"/>
            <color theme="1"/>
            <rFont val="Calibri"/>
            <family val="2"/>
            <scheme val="minor"/>
          </rPr>
          <t>Source: User-editable planning assumption, 2026-10-19; not stated in YAML. Validate with workload sizing.</t>
        </r>
      </text>
    </comment>
    <comment ref="I1119" authorId="0" shapeId="0" xr:uid="{00000000-0006-0000-0A00-00000E0D0000}">
      <text>
        <r>
          <rPr>
            <sz val="11"/>
            <color theme="1"/>
            <rFont val="Calibri"/>
            <family val="2"/>
            <scheme val="minor"/>
          </rPr>
          <t>Source: User-editable planning assumption, 2026-10-19; not stated in YAML. Validate with workload sizing.</t>
        </r>
      </text>
    </comment>
    <comment ref="G1120" authorId="0" shapeId="0" xr:uid="{00000000-0006-0000-0A00-00000F0D0000}">
      <text>
        <r>
          <rPr>
            <sz val="11"/>
            <color theme="1"/>
            <rFont val="Calibri"/>
            <family val="2"/>
            <scheme val="minor"/>
          </rPr>
          <t>Source: User-editable planning assumption, 2026-10-19; not stated in YAML. Validate with workload sizing.</t>
        </r>
      </text>
    </comment>
    <comment ref="H1120" authorId="0" shapeId="0" xr:uid="{00000000-0006-0000-0A00-0000100D0000}">
      <text>
        <r>
          <rPr>
            <sz val="11"/>
            <color theme="1"/>
            <rFont val="Calibri"/>
            <family val="2"/>
            <scheme val="minor"/>
          </rPr>
          <t>Source: User-editable planning assumption, 2026-10-19; not stated in YAML. Validate with workload sizing.</t>
        </r>
      </text>
    </comment>
    <comment ref="I1120" authorId="0" shapeId="0" xr:uid="{00000000-0006-0000-0A00-0000110D0000}">
      <text>
        <r>
          <rPr>
            <sz val="11"/>
            <color theme="1"/>
            <rFont val="Calibri"/>
            <family val="2"/>
            <scheme val="minor"/>
          </rPr>
          <t>Source: User-editable planning assumption, 2026-10-19; not stated in YAML. Validate with workload sizing.</t>
        </r>
      </text>
    </comment>
    <comment ref="G1121" authorId="0" shapeId="0" xr:uid="{00000000-0006-0000-0A00-0000120D0000}">
      <text>
        <r>
          <rPr>
            <sz val="11"/>
            <color theme="1"/>
            <rFont val="Calibri"/>
            <family val="2"/>
            <scheme val="minor"/>
          </rPr>
          <t>Source: User-editable planning assumption, 2026-10-19; not stated in YAML. Validate with workload sizing.</t>
        </r>
      </text>
    </comment>
    <comment ref="H1121" authorId="0" shapeId="0" xr:uid="{00000000-0006-0000-0A00-0000130D0000}">
      <text>
        <r>
          <rPr>
            <sz val="11"/>
            <color theme="1"/>
            <rFont val="Calibri"/>
            <family val="2"/>
            <scheme val="minor"/>
          </rPr>
          <t>Source: User-editable planning assumption, 2026-10-19; not stated in YAML. Validate with workload sizing.</t>
        </r>
      </text>
    </comment>
    <comment ref="I1121" authorId="0" shapeId="0" xr:uid="{00000000-0006-0000-0A00-0000140D0000}">
      <text>
        <r>
          <rPr>
            <sz val="11"/>
            <color theme="1"/>
            <rFont val="Calibri"/>
            <family val="2"/>
            <scheme val="minor"/>
          </rPr>
          <t>Source: User-editable planning assumption, 2026-10-19; not stated in YAML. Validate with workload sizing.</t>
        </r>
      </text>
    </comment>
    <comment ref="G1122" authorId="0" shapeId="0" xr:uid="{00000000-0006-0000-0A00-0000150D0000}">
      <text>
        <r>
          <rPr>
            <sz val="11"/>
            <color theme="1"/>
            <rFont val="Calibri"/>
            <family val="2"/>
            <scheme val="minor"/>
          </rPr>
          <t>Source: User-editable planning assumption, 2026-10-19; not stated in YAML. Validate with workload sizing.</t>
        </r>
      </text>
    </comment>
    <comment ref="H1122" authorId="0" shapeId="0" xr:uid="{00000000-0006-0000-0A00-0000160D0000}">
      <text>
        <r>
          <rPr>
            <sz val="11"/>
            <color theme="1"/>
            <rFont val="Calibri"/>
            <family val="2"/>
            <scheme val="minor"/>
          </rPr>
          <t>Source: User-editable planning assumption, 2026-10-19; not stated in YAML. Validate with workload sizing.</t>
        </r>
      </text>
    </comment>
    <comment ref="I1122" authorId="0" shapeId="0" xr:uid="{00000000-0006-0000-0A00-0000170D0000}">
      <text>
        <r>
          <rPr>
            <sz val="11"/>
            <color theme="1"/>
            <rFont val="Calibri"/>
            <family val="2"/>
            <scheme val="minor"/>
          </rPr>
          <t>Source: User-editable planning assumption, 2026-10-19; not stated in YAML. Validate with workload sizing.</t>
        </r>
      </text>
    </comment>
    <comment ref="G1123" authorId="0" shapeId="0" xr:uid="{00000000-0006-0000-0A00-0000180D0000}">
      <text>
        <r>
          <rPr>
            <sz val="11"/>
            <color theme="1"/>
            <rFont val="Calibri"/>
            <family val="2"/>
            <scheme val="minor"/>
          </rPr>
          <t>Source: User-editable planning assumption, 2026-10-19; not stated in YAML. Validate with workload sizing.</t>
        </r>
      </text>
    </comment>
    <comment ref="H1123" authorId="0" shapeId="0" xr:uid="{00000000-0006-0000-0A00-0000190D0000}">
      <text>
        <r>
          <rPr>
            <sz val="11"/>
            <color theme="1"/>
            <rFont val="Calibri"/>
            <family val="2"/>
            <scheme val="minor"/>
          </rPr>
          <t>Source: User-editable planning assumption, 2026-10-19; not stated in YAML. Validate with workload sizing.</t>
        </r>
      </text>
    </comment>
    <comment ref="I1123" authorId="0" shapeId="0" xr:uid="{00000000-0006-0000-0A00-00001A0D0000}">
      <text>
        <r>
          <rPr>
            <sz val="11"/>
            <color theme="1"/>
            <rFont val="Calibri"/>
            <family val="2"/>
            <scheme val="minor"/>
          </rPr>
          <t>Source: User-editable planning assumption, 2026-10-19; not stated in YAML. Validate with workload sizing.</t>
        </r>
      </text>
    </comment>
    <comment ref="G1124" authorId="0" shapeId="0" xr:uid="{00000000-0006-0000-0A00-00001B0D0000}">
      <text>
        <r>
          <rPr>
            <sz val="11"/>
            <color theme="1"/>
            <rFont val="Calibri"/>
            <family val="2"/>
            <scheme val="minor"/>
          </rPr>
          <t>Source: User-editable planning assumption, 2026-10-19; not stated in YAML. Validate with workload sizing.</t>
        </r>
      </text>
    </comment>
    <comment ref="H1124" authorId="0" shapeId="0" xr:uid="{00000000-0006-0000-0A00-00001C0D0000}">
      <text>
        <r>
          <rPr>
            <sz val="11"/>
            <color theme="1"/>
            <rFont val="Calibri"/>
            <family val="2"/>
            <scheme val="minor"/>
          </rPr>
          <t>Source: User-editable planning assumption, 2026-10-19; not stated in YAML. Validate with workload sizing.</t>
        </r>
      </text>
    </comment>
    <comment ref="I1124" authorId="0" shapeId="0" xr:uid="{00000000-0006-0000-0A00-00001D0D0000}">
      <text>
        <r>
          <rPr>
            <sz val="11"/>
            <color theme="1"/>
            <rFont val="Calibri"/>
            <family val="2"/>
            <scheme val="minor"/>
          </rPr>
          <t>Source: User-editable planning assumption, 2026-10-19; not stated in YAML. Validate with workload sizing.</t>
        </r>
      </text>
    </comment>
    <comment ref="G1125" authorId="0" shapeId="0" xr:uid="{00000000-0006-0000-0A00-00001E0D0000}">
      <text>
        <r>
          <rPr>
            <sz val="11"/>
            <color theme="1"/>
            <rFont val="Calibri"/>
            <family val="2"/>
            <scheme val="minor"/>
          </rPr>
          <t>Source: User-editable planning assumption, 2026-10-19; not stated in YAML. Validate with workload sizing.</t>
        </r>
      </text>
    </comment>
    <comment ref="H1125" authorId="0" shapeId="0" xr:uid="{00000000-0006-0000-0A00-00001F0D0000}">
      <text>
        <r>
          <rPr>
            <sz val="11"/>
            <color theme="1"/>
            <rFont val="Calibri"/>
            <family val="2"/>
            <scheme val="minor"/>
          </rPr>
          <t>Source: User-editable planning assumption, 2026-10-19; not stated in YAML. Validate with workload sizing.</t>
        </r>
      </text>
    </comment>
    <comment ref="I1125" authorId="0" shapeId="0" xr:uid="{00000000-0006-0000-0A00-0000200D0000}">
      <text>
        <r>
          <rPr>
            <sz val="11"/>
            <color theme="1"/>
            <rFont val="Calibri"/>
            <family val="2"/>
            <scheme val="minor"/>
          </rPr>
          <t>Source: User-editable planning assumption, 2026-10-19; not stated in YAML. Validate with workload sizing.</t>
        </r>
      </text>
    </comment>
    <comment ref="G1126" authorId="0" shapeId="0" xr:uid="{00000000-0006-0000-0A00-0000210D0000}">
      <text>
        <r>
          <rPr>
            <sz val="11"/>
            <color theme="1"/>
            <rFont val="Calibri"/>
            <family val="2"/>
            <scheme val="minor"/>
          </rPr>
          <t>Source: User-editable planning assumption, 2026-10-19; not stated in YAML. Validate with workload sizing.</t>
        </r>
      </text>
    </comment>
    <comment ref="H1126" authorId="0" shapeId="0" xr:uid="{00000000-0006-0000-0A00-0000220D0000}">
      <text>
        <r>
          <rPr>
            <sz val="11"/>
            <color theme="1"/>
            <rFont val="Calibri"/>
            <family val="2"/>
            <scheme val="minor"/>
          </rPr>
          <t>Source: User-editable planning assumption, 2026-10-19; not stated in YAML. Validate with workload sizing.</t>
        </r>
      </text>
    </comment>
    <comment ref="I1126" authorId="0" shapeId="0" xr:uid="{00000000-0006-0000-0A00-0000230D0000}">
      <text>
        <r>
          <rPr>
            <sz val="11"/>
            <color theme="1"/>
            <rFont val="Calibri"/>
            <family val="2"/>
            <scheme val="minor"/>
          </rPr>
          <t>Source: User-editable planning assumption, 2026-10-19; not stated in YAML. Validate with workload sizing.</t>
        </r>
      </text>
    </comment>
    <comment ref="G1127" authorId="0" shapeId="0" xr:uid="{00000000-0006-0000-0A00-0000240D0000}">
      <text>
        <r>
          <rPr>
            <sz val="11"/>
            <color theme="1"/>
            <rFont val="Calibri"/>
            <family val="2"/>
            <scheme val="minor"/>
          </rPr>
          <t>Source: User-editable planning assumption, 2026-10-19; not stated in YAML. Validate with workload sizing.</t>
        </r>
      </text>
    </comment>
    <comment ref="H1127" authorId="0" shapeId="0" xr:uid="{00000000-0006-0000-0A00-0000250D0000}">
      <text>
        <r>
          <rPr>
            <sz val="11"/>
            <color theme="1"/>
            <rFont val="Calibri"/>
            <family val="2"/>
            <scheme val="minor"/>
          </rPr>
          <t>Source: User-editable planning assumption, 2026-10-19; not stated in YAML. Validate with workload sizing.</t>
        </r>
      </text>
    </comment>
    <comment ref="I1127" authorId="0" shapeId="0" xr:uid="{00000000-0006-0000-0A00-0000260D0000}">
      <text>
        <r>
          <rPr>
            <sz val="11"/>
            <color theme="1"/>
            <rFont val="Calibri"/>
            <family val="2"/>
            <scheme val="minor"/>
          </rPr>
          <t>Source: User-editable planning assumption, 2026-10-19; not stated in YAML. Validate with workload sizing.</t>
        </r>
      </text>
    </comment>
    <comment ref="G1128" authorId="0" shapeId="0" xr:uid="{00000000-0006-0000-0A00-0000270D0000}">
      <text>
        <r>
          <rPr>
            <sz val="11"/>
            <color theme="1"/>
            <rFont val="Calibri"/>
            <family val="2"/>
            <scheme val="minor"/>
          </rPr>
          <t>Source: User-editable planning assumption, 2026-10-19; not stated in YAML. Validate with workload sizing.</t>
        </r>
      </text>
    </comment>
    <comment ref="H1128" authorId="0" shapeId="0" xr:uid="{00000000-0006-0000-0A00-0000280D0000}">
      <text>
        <r>
          <rPr>
            <sz val="11"/>
            <color theme="1"/>
            <rFont val="Calibri"/>
            <family val="2"/>
            <scheme val="minor"/>
          </rPr>
          <t>Source: User-editable planning assumption, 2026-10-19; not stated in YAML. Validate with workload sizing.</t>
        </r>
      </text>
    </comment>
    <comment ref="I1128" authorId="0" shapeId="0" xr:uid="{00000000-0006-0000-0A00-0000290D0000}">
      <text>
        <r>
          <rPr>
            <sz val="11"/>
            <color theme="1"/>
            <rFont val="Calibri"/>
            <family val="2"/>
            <scheme val="minor"/>
          </rPr>
          <t>Source: User-editable planning assumption, 2026-10-19; not stated in YAML. Validate with workload sizing.</t>
        </r>
      </text>
    </comment>
    <comment ref="G1129" authorId="0" shapeId="0" xr:uid="{00000000-0006-0000-0A00-00002A0D0000}">
      <text>
        <r>
          <rPr>
            <sz val="11"/>
            <color theme="1"/>
            <rFont val="Calibri"/>
            <family val="2"/>
            <scheme val="minor"/>
          </rPr>
          <t>Source: User-editable planning assumption, 2026-10-19; not stated in YAML. Validate with workload sizing.</t>
        </r>
      </text>
    </comment>
    <comment ref="H1129" authorId="0" shapeId="0" xr:uid="{00000000-0006-0000-0A00-00002B0D0000}">
      <text>
        <r>
          <rPr>
            <sz val="11"/>
            <color theme="1"/>
            <rFont val="Calibri"/>
            <family val="2"/>
            <scheme val="minor"/>
          </rPr>
          <t>Source: User-editable planning assumption, 2026-10-19; not stated in YAML. Validate with workload sizing.</t>
        </r>
      </text>
    </comment>
    <comment ref="I1129" authorId="0" shapeId="0" xr:uid="{00000000-0006-0000-0A00-00002C0D0000}">
      <text>
        <r>
          <rPr>
            <sz val="11"/>
            <color theme="1"/>
            <rFont val="Calibri"/>
            <family val="2"/>
            <scheme val="minor"/>
          </rPr>
          <t>Source: User-editable planning assumption, 2026-10-19; not stated in YAML. Validate with workload sizing.</t>
        </r>
      </text>
    </comment>
    <comment ref="G1130" authorId="0" shapeId="0" xr:uid="{00000000-0006-0000-0A00-00002D0D0000}">
      <text>
        <r>
          <rPr>
            <sz val="11"/>
            <color theme="1"/>
            <rFont val="Calibri"/>
            <family val="2"/>
            <scheme val="minor"/>
          </rPr>
          <t>Source: User-editable planning assumption, 2026-10-19; not stated in YAML. Validate with workload sizing.</t>
        </r>
      </text>
    </comment>
    <comment ref="H1130" authorId="0" shapeId="0" xr:uid="{00000000-0006-0000-0A00-00002E0D0000}">
      <text>
        <r>
          <rPr>
            <sz val="11"/>
            <color theme="1"/>
            <rFont val="Calibri"/>
            <family val="2"/>
            <scheme val="minor"/>
          </rPr>
          <t>Source: User-editable planning assumption, 2026-10-19; not stated in YAML. Validate with workload sizing.</t>
        </r>
      </text>
    </comment>
    <comment ref="I1130" authorId="0" shapeId="0" xr:uid="{00000000-0006-0000-0A00-00002F0D0000}">
      <text>
        <r>
          <rPr>
            <sz val="11"/>
            <color theme="1"/>
            <rFont val="Calibri"/>
            <family val="2"/>
            <scheme val="minor"/>
          </rPr>
          <t>Source: User-editable planning assumption, 2026-10-19; not stated in YAML. Validate with workload sizing.</t>
        </r>
      </text>
    </comment>
    <comment ref="G1131" authorId="0" shapeId="0" xr:uid="{00000000-0006-0000-0A00-0000300D0000}">
      <text>
        <r>
          <rPr>
            <sz val="11"/>
            <color theme="1"/>
            <rFont val="Calibri"/>
            <family val="2"/>
            <scheme val="minor"/>
          </rPr>
          <t>Source: User-editable planning assumption, 2026-10-19; not stated in YAML. Validate with workload sizing.</t>
        </r>
      </text>
    </comment>
    <comment ref="H1131" authorId="0" shapeId="0" xr:uid="{00000000-0006-0000-0A00-0000310D0000}">
      <text>
        <r>
          <rPr>
            <sz val="11"/>
            <color theme="1"/>
            <rFont val="Calibri"/>
            <family val="2"/>
            <scheme val="minor"/>
          </rPr>
          <t>Source: User-editable planning assumption, 2026-10-19; not stated in YAML. Validate with workload sizing.</t>
        </r>
      </text>
    </comment>
    <comment ref="I1131" authorId="0" shapeId="0" xr:uid="{00000000-0006-0000-0A00-0000320D0000}">
      <text>
        <r>
          <rPr>
            <sz val="11"/>
            <color theme="1"/>
            <rFont val="Calibri"/>
            <family val="2"/>
            <scheme val="minor"/>
          </rPr>
          <t>Source: User-editable planning assumption, 2026-10-19; not stated in YAML. Validate with workload sizing.</t>
        </r>
      </text>
    </comment>
    <comment ref="G1132" authorId="0" shapeId="0" xr:uid="{00000000-0006-0000-0A00-0000330D0000}">
      <text>
        <r>
          <rPr>
            <sz val="11"/>
            <color theme="1"/>
            <rFont val="Calibri"/>
            <family val="2"/>
            <scheme val="minor"/>
          </rPr>
          <t>Source: User-editable planning assumption, 2026-10-19; not stated in YAML. Validate with workload sizing.</t>
        </r>
      </text>
    </comment>
    <comment ref="H1132" authorId="0" shapeId="0" xr:uid="{00000000-0006-0000-0A00-0000340D0000}">
      <text>
        <r>
          <rPr>
            <sz val="11"/>
            <color theme="1"/>
            <rFont val="Calibri"/>
            <family val="2"/>
            <scheme val="minor"/>
          </rPr>
          <t>Source: User-editable planning assumption, 2026-10-19; not stated in YAML. Validate with workload sizing.</t>
        </r>
      </text>
    </comment>
    <comment ref="I1132" authorId="0" shapeId="0" xr:uid="{00000000-0006-0000-0A00-0000350D0000}">
      <text>
        <r>
          <rPr>
            <sz val="11"/>
            <color theme="1"/>
            <rFont val="Calibri"/>
            <family val="2"/>
            <scheme val="minor"/>
          </rPr>
          <t>Source: User-editable planning assumption, 2026-10-19; not stated in YAML. Validate with workload sizing.</t>
        </r>
      </text>
    </comment>
    <comment ref="G1133" authorId="0" shapeId="0" xr:uid="{00000000-0006-0000-0A00-0000360D0000}">
      <text>
        <r>
          <rPr>
            <sz val="11"/>
            <color theme="1"/>
            <rFont val="Calibri"/>
            <family val="2"/>
            <scheme val="minor"/>
          </rPr>
          <t>Source: User-editable planning assumption, 2026-10-19; not stated in YAML. Validate with workload sizing.</t>
        </r>
      </text>
    </comment>
    <comment ref="H1133" authorId="0" shapeId="0" xr:uid="{00000000-0006-0000-0A00-0000370D0000}">
      <text>
        <r>
          <rPr>
            <sz val="11"/>
            <color theme="1"/>
            <rFont val="Calibri"/>
            <family val="2"/>
            <scheme val="minor"/>
          </rPr>
          <t>Source: User-editable planning assumption, 2026-10-19; not stated in YAML. Validate with workload sizing.</t>
        </r>
      </text>
    </comment>
    <comment ref="I1133" authorId="0" shapeId="0" xr:uid="{00000000-0006-0000-0A00-0000380D0000}">
      <text>
        <r>
          <rPr>
            <sz val="11"/>
            <color theme="1"/>
            <rFont val="Calibri"/>
            <family val="2"/>
            <scheme val="minor"/>
          </rPr>
          <t>Source: User-editable planning assumption, 2026-10-19; not stated in YAML. Validate with workload sizing.</t>
        </r>
      </text>
    </comment>
    <comment ref="G1134" authorId="0" shapeId="0" xr:uid="{00000000-0006-0000-0A00-0000390D0000}">
      <text>
        <r>
          <rPr>
            <sz val="11"/>
            <color theme="1"/>
            <rFont val="Calibri"/>
            <family val="2"/>
            <scheme val="minor"/>
          </rPr>
          <t>Source: User-editable planning assumption, 2026-10-19; not stated in YAML. Validate with workload sizing.</t>
        </r>
      </text>
    </comment>
    <comment ref="H1134" authorId="0" shapeId="0" xr:uid="{00000000-0006-0000-0A00-00003A0D0000}">
      <text>
        <r>
          <rPr>
            <sz val="11"/>
            <color theme="1"/>
            <rFont val="Calibri"/>
            <family val="2"/>
            <scheme val="minor"/>
          </rPr>
          <t>Source: User-editable planning assumption, 2026-10-19; not stated in YAML. Validate with workload sizing.</t>
        </r>
      </text>
    </comment>
    <comment ref="I1134" authorId="0" shapeId="0" xr:uid="{00000000-0006-0000-0A00-00003B0D0000}">
      <text>
        <r>
          <rPr>
            <sz val="11"/>
            <color theme="1"/>
            <rFont val="Calibri"/>
            <family val="2"/>
            <scheme val="minor"/>
          </rPr>
          <t>Source: User-editable planning assumption, 2026-10-19; not stated in YAML. Validate with workload sizing.</t>
        </r>
      </text>
    </comment>
    <comment ref="G1135" authorId="0" shapeId="0" xr:uid="{00000000-0006-0000-0A00-00003C0D0000}">
      <text>
        <r>
          <rPr>
            <sz val="11"/>
            <color theme="1"/>
            <rFont val="Calibri"/>
            <family val="2"/>
            <scheme val="minor"/>
          </rPr>
          <t>Source: User-editable planning assumption, 2026-10-19; not stated in YAML. Validate with workload sizing.</t>
        </r>
      </text>
    </comment>
    <comment ref="H1135" authorId="0" shapeId="0" xr:uid="{00000000-0006-0000-0A00-00003D0D0000}">
      <text>
        <r>
          <rPr>
            <sz val="11"/>
            <color theme="1"/>
            <rFont val="Calibri"/>
            <family val="2"/>
            <scheme val="minor"/>
          </rPr>
          <t>Source: User-editable planning assumption, 2026-10-19; not stated in YAML. Validate with workload sizing.</t>
        </r>
      </text>
    </comment>
    <comment ref="I1135" authorId="0" shapeId="0" xr:uid="{00000000-0006-0000-0A00-00003E0D0000}">
      <text>
        <r>
          <rPr>
            <sz val="11"/>
            <color theme="1"/>
            <rFont val="Calibri"/>
            <family val="2"/>
            <scheme val="minor"/>
          </rPr>
          <t>Source: User-editable planning assumption, 2026-10-19; not stated in YAML. Validate with workload sizing.</t>
        </r>
      </text>
    </comment>
    <comment ref="G1136" authorId="0" shapeId="0" xr:uid="{00000000-0006-0000-0A00-00003F0D0000}">
      <text>
        <r>
          <rPr>
            <sz val="11"/>
            <color theme="1"/>
            <rFont val="Calibri"/>
            <family val="2"/>
            <scheme val="minor"/>
          </rPr>
          <t>Source: User-editable planning assumption, 2026-10-19; not stated in YAML. Validate with workload sizing.</t>
        </r>
      </text>
    </comment>
    <comment ref="H1136" authorId="0" shapeId="0" xr:uid="{00000000-0006-0000-0A00-0000400D0000}">
      <text>
        <r>
          <rPr>
            <sz val="11"/>
            <color theme="1"/>
            <rFont val="Calibri"/>
            <family val="2"/>
            <scheme val="minor"/>
          </rPr>
          <t>Source: User-editable planning assumption, 2026-10-19; not stated in YAML. Validate with workload sizing.</t>
        </r>
      </text>
    </comment>
    <comment ref="I1136" authorId="0" shapeId="0" xr:uid="{00000000-0006-0000-0A00-0000410D0000}">
      <text>
        <r>
          <rPr>
            <sz val="11"/>
            <color theme="1"/>
            <rFont val="Calibri"/>
            <family val="2"/>
            <scheme val="minor"/>
          </rPr>
          <t>Source: User-editable planning assumption, 2026-10-19; not stated in YAML. Validate with workload sizing.</t>
        </r>
      </text>
    </comment>
    <comment ref="G1137" authorId="0" shapeId="0" xr:uid="{00000000-0006-0000-0A00-0000420D0000}">
      <text>
        <r>
          <rPr>
            <sz val="11"/>
            <color theme="1"/>
            <rFont val="Calibri"/>
            <family val="2"/>
            <scheme val="minor"/>
          </rPr>
          <t>Source: User-editable planning assumption, 2026-10-19; not stated in YAML. Validate with workload sizing.</t>
        </r>
      </text>
    </comment>
    <comment ref="H1137" authorId="0" shapeId="0" xr:uid="{00000000-0006-0000-0A00-0000430D0000}">
      <text>
        <r>
          <rPr>
            <sz val="11"/>
            <color theme="1"/>
            <rFont val="Calibri"/>
            <family val="2"/>
            <scheme val="minor"/>
          </rPr>
          <t>Source: User-editable planning assumption, 2026-10-19; not stated in YAML. Validate with workload sizing.</t>
        </r>
      </text>
    </comment>
    <comment ref="I1137" authorId="0" shapeId="0" xr:uid="{00000000-0006-0000-0A00-0000440D0000}">
      <text>
        <r>
          <rPr>
            <sz val="11"/>
            <color theme="1"/>
            <rFont val="Calibri"/>
            <family val="2"/>
            <scheme val="minor"/>
          </rPr>
          <t>Source: User-editable planning assumption, 2026-10-19; not stated in YAML. Validate with workload sizing.</t>
        </r>
      </text>
    </comment>
    <comment ref="G1138" authorId="0" shapeId="0" xr:uid="{00000000-0006-0000-0A00-0000450D0000}">
      <text>
        <r>
          <rPr>
            <sz val="11"/>
            <color theme="1"/>
            <rFont val="Calibri"/>
            <family val="2"/>
            <scheme val="minor"/>
          </rPr>
          <t>Source: User-editable planning assumption, 2026-10-19; not stated in YAML. Validate with workload sizing.</t>
        </r>
      </text>
    </comment>
    <comment ref="H1138" authorId="0" shapeId="0" xr:uid="{00000000-0006-0000-0A00-0000460D0000}">
      <text>
        <r>
          <rPr>
            <sz val="11"/>
            <color theme="1"/>
            <rFont val="Calibri"/>
            <family val="2"/>
            <scheme val="minor"/>
          </rPr>
          <t>Source: User-editable planning assumption, 2026-10-19; not stated in YAML. Validate with workload sizing.</t>
        </r>
      </text>
    </comment>
    <comment ref="I1138" authorId="0" shapeId="0" xr:uid="{00000000-0006-0000-0A00-0000470D0000}">
      <text>
        <r>
          <rPr>
            <sz val="11"/>
            <color theme="1"/>
            <rFont val="Calibri"/>
            <family val="2"/>
            <scheme val="minor"/>
          </rPr>
          <t>Source: User-editable planning assumption, 2026-10-19; not stated in YAML. Validate with workload sizing.</t>
        </r>
      </text>
    </comment>
    <comment ref="G1139" authorId="0" shapeId="0" xr:uid="{00000000-0006-0000-0A00-0000480D0000}">
      <text>
        <r>
          <rPr>
            <sz val="11"/>
            <color theme="1"/>
            <rFont val="Calibri"/>
            <family val="2"/>
            <scheme val="minor"/>
          </rPr>
          <t>Source: User-editable planning assumption, 2026-10-19; not stated in YAML. Validate with workload sizing.</t>
        </r>
      </text>
    </comment>
    <comment ref="H1139" authorId="0" shapeId="0" xr:uid="{00000000-0006-0000-0A00-0000490D0000}">
      <text>
        <r>
          <rPr>
            <sz val="11"/>
            <color theme="1"/>
            <rFont val="Calibri"/>
            <family val="2"/>
            <scheme val="minor"/>
          </rPr>
          <t>Source: User-editable planning assumption, 2026-10-19; not stated in YAML. Validate with workload sizing.</t>
        </r>
      </text>
    </comment>
    <comment ref="I1139" authorId="0" shapeId="0" xr:uid="{00000000-0006-0000-0A00-00004A0D0000}">
      <text>
        <r>
          <rPr>
            <sz val="11"/>
            <color theme="1"/>
            <rFont val="Calibri"/>
            <family val="2"/>
            <scheme val="minor"/>
          </rPr>
          <t>Source: User-editable planning assumption, 2026-10-19; not stated in YAML. Validate with workload sizing.</t>
        </r>
      </text>
    </comment>
    <comment ref="G1140" authorId="0" shapeId="0" xr:uid="{00000000-0006-0000-0A00-00004B0D0000}">
      <text>
        <r>
          <rPr>
            <sz val="11"/>
            <color theme="1"/>
            <rFont val="Calibri"/>
            <family val="2"/>
            <scheme val="minor"/>
          </rPr>
          <t>Source: User-editable planning assumption, 2026-10-19; not stated in YAML. Validate with workload sizing.</t>
        </r>
      </text>
    </comment>
    <comment ref="H1140" authorId="0" shapeId="0" xr:uid="{00000000-0006-0000-0A00-00004C0D0000}">
      <text>
        <r>
          <rPr>
            <sz val="11"/>
            <color theme="1"/>
            <rFont val="Calibri"/>
            <family val="2"/>
            <scheme val="minor"/>
          </rPr>
          <t>Source: User-editable planning assumption, 2026-10-19; not stated in YAML. Validate with workload sizing.</t>
        </r>
      </text>
    </comment>
    <comment ref="I1140" authorId="0" shapeId="0" xr:uid="{00000000-0006-0000-0A00-00004D0D0000}">
      <text>
        <r>
          <rPr>
            <sz val="11"/>
            <color theme="1"/>
            <rFont val="Calibri"/>
            <family val="2"/>
            <scheme val="minor"/>
          </rPr>
          <t>Source: User-editable planning assumption, 2026-10-19; not stated in YAML. Validate with workload sizing.</t>
        </r>
      </text>
    </comment>
    <comment ref="G1141" authorId="0" shapeId="0" xr:uid="{00000000-0006-0000-0A00-00004E0D0000}">
      <text>
        <r>
          <rPr>
            <sz val="11"/>
            <color theme="1"/>
            <rFont val="Calibri"/>
            <family val="2"/>
            <scheme val="minor"/>
          </rPr>
          <t>Source: User-editable planning assumption, 2026-10-19; not stated in YAML. Validate with workload sizing.</t>
        </r>
      </text>
    </comment>
    <comment ref="H1141" authorId="0" shapeId="0" xr:uid="{00000000-0006-0000-0A00-00004F0D0000}">
      <text>
        <r>
          <rPr>
            <sz val="11"/>
            <color theme="1"/>
            <rFont val="Calibri"/>
            <family val="2"/>
            <scheme val="minor"/>
          </rPr>
          <t>Source: User-editable planning assumption, 2026-10-19; not stated in YAML. Validate with workload sizing.</t>
        </r>
      </text>
    </comment>
    <comment ref="I1141" authorId="0" shapeId="0" xr:uid="{00000000-0006-0000-0A00-0000500D0000}">
      <text>
        <r>
          <rPr>
            <sz val="11"/>
            <color theme="1"/>
            <rFont val="Calibri"/>
            <family val="2"/>
            <scheme val="minor"/>
          </rPr>
          <t>Source: User-editable planning assumption, 2026-10-19; not stated in YAML. Validate with workload sizing.</t>
        </r>
      </text>
    </comment>
    <comment ref="G1142" authorId="0" shapeId="0" xr:uid="{00000000-0006-0000-0A00-0000510D0000}">
      <text>
        <r>
          <rPr>
            <sz val="11"/>
            <color theme="1"/>
            <rFont val="Calibri"/>
            <family val="2"/>
            <scheme val="minor"/>
          </rPr>
          <t>Source: User-editable planning assumption, 2026-10-19; not stated in YAML. Validate with workload sizing.</t>
        </r>
      </text>
    </comment>
    <comment ref="H1142" authorId="0" shapeId="0" xr:uid="{00000000-0006-0000-0A00-0000520D0000}">
      <text>
        <r>
          <rPr>
            <sz val="11"/>
            <color theme="1"/>
            <rFont val="Calibri"/>
            <family val="2"/>
            <scheme val="minor"/>
          </rPr>
          <t>Source: User-editable planning assumption, 2026-10-19; not stated in YAML. Validate with workload sizing.</t>
        </r>
      </text>
    </comment>
    <comment ref="I1142" authorId="0" shapeId="0" xr:uid="{00000000-0006-0000-0A00-0000530D0000}">
      <text>
        <r>
          <rPr>
            <sz val="11"/>
            <color theme="1"/>
            <rFont val="Calibri"/>
            <family val="2"/>
            <scheme val="minor"/>
          </rPr>
          <t>Source: User-editable planning assumption, 2026-10-19; not stated in YAML. Validate with workload sizing.</t>
        </r>
      </text>
    </comment>
    <comment ref="G1143" authorId="0" shapeId="0" xr:uid="{00000000-0006-0000-0A00-0000540D0000}">
      <text>
        <r>
          <rPr>
            <sz val="11"/>
            <color theme="1"/>
            <rFont val="Calibri"/>
            <family val="2"/>
            <scheme val="minor"/>
          </rPr>
          <t>Source: User-editable planning assumption, 2026-10-19; not stated in YAML. Validate with workload sizing.</t>
        </r>
      </text>
    </comment>
    <comment ref="H1143" authorId="0" shapeId="0" xr:uid="{00000000-0006-0000-0A00-0000550D0000}">
      <text>
        <r>
          <rPr>
            <sz val="11"/>
            <color theme="1"/>
            <rFont val="Calibri"/>
            <family val="2"/>
            <scheme val="minor"/>
          </rPr>
          <t>Source: User-editable planning assumption, 2026-10-19; not stated in YAML. Validate with workload sizing.</t>
        </r>
      </text>
    </comment>
    <comment ref="I1143" authorId="0" shapeId="0" xr:uid="{00000000-0006-0000-0A00-0000560D0000}">
      <text>
        <r>
          <rPr>
            <sz val="11"/>
            <color theme="1"/>
            <rFont val="Calibri"/>
            <family val="2"/>
            <scheme val="minor"/>
          </rPr>
          <t>Source: User-editable planning assumption, 2026-10-19; not stated in YAML. Validate with workload sizing.</t>
        </r>
      </text>
    </comment>
    <comment ref="G1144" authorId="0" shapeId="0" xr:uid="{00000000-0006-0000-0A00-0000570D0000}">
      <text>
        <r>
          <rPr>
            <sz val="11"/>
            <color theme="1"/>
            <rFont val="Calibri"/>
            <family val="2"/>
            <scheme val="minor"/>
          </rPr>
          <t>Source: User-editable planning assumption, 2026-10-19; not stated in YAML. Validate with workload sizing.</t>
        </r>
      </text>
    </comment>
    <comment ref="H1144" authorId="0" shapeId="0" xr:uid="{00000000-0006-0000-0A00-0000580D0000}">
      <text>
        <r>
          <rPr>
            <sz val="11"/>
            <color theme="1"/>
            <rFont val="Calibri"/>
            <family val="2"/>
            <scheme val="minor"/>
          </rPr>
          <t>Source: User-editable planning assumption, 2026-10-19; not stated in YAML. Validate with workload sizing.</t>
        </r>
      </text>
    </comment>
    <comment ref="I1144" authorId="0" shapeId="0" xr:uid="{00000000-0006-0000-0A00-0000590D0000}">
      <text>
        <r>
          <rPr>
            <sz val="11"/>
            <color theme="1"/>
            <rFont val="Calibri"/>
            <family val="2"/>
            <scheme val="minor"/>
          </rPr>
          <t>Source: User-editable planning assumption, 2026-10-19; not stated in YAML. Validate with workload sizing.</t>
        </r>
      </text>
    </comment>
    <comment ref="G1145" authorId="0" shapeId="0" xr:uid="{00000000-0006-0000-0A00-00005A0D0000}">
      <text>
        <r>
          <rPr>
            <sz val="11"/>
            <color theme="1"/>
            <rFont val="Calibri"/>
            <family val="2"/>
            <scheme val="minor"/>
          </rPr>
          <t>Source: User-editable planning assumption, 2026-10-19; not stated in YAML. Validate with workload sizing.</t>
        </r>
      </text>
    </comment>
    <comment ref="H1145" authorId="0" shapeId="0" xr:uid="{00000000-0006-0000-0A00-00005B0D0000}">
      <text>
        <r>
          <rPr>
            <sz val="11"/>
            <color theme="1"/>
            <rFont val="Calibri"/>
            <family val="2"/>
            <scheme val="minor"/>
          </rPr>
          <t>Source: User-editable planning assumption, 2026-10-19; not stated in YAML. Validate with workload sizing.</t>
        </r>
      </text>
    </comment>
    <comment ref="I1145" authorId="0" shapeId="0" xr:uid="{00000000-0006-0000-0A00-00005C0D0000}">
      <text>
        <r>
          <rPr>
            <sz val="11"/>
            <color theme="1"/>
            <rFont val="Calibri"/>
            <family val="2"/>
            <scheme val="minor"/>
          </rPr>
          <t>Source: User-editable planning assumption, 2026-10-19; not stated in YAML. Validate with workload sizing.</t>
        </r>
      </text>
    </comment>
    <comment ref="G1146" authorId="0" shapeId="0" xr:uid="{00000000-0006-0000-0A00-00005D0D0000}">
      <text>
        <r>
          <rPr>
            <sz val="11"/>
            <color theme="1"/>
            <rFont val="Calibri"/>
            <family val="2"/>
            <scheme val="minor"/>
          </rPr>
          <t>Source: User-editable planning assumption, 2026-10-19; not stated in YAML. Validate with workload sizing.</t>
        </r>
      </text>
    </comment>
    <comment ref="H1146" authorId="0" shapeId="0" xr:uid="{00000000-0006-0000-0A00-00005E0D0000}">
      <text>
        <r>
          <rPr>
            <sz val="11"/>
            <color theme="1"/>
            <rFont val="Calibri"/>
            <family val="2"/>
            <scheme val="minor"/>
          </rPr>
          <t>Source: User-editable planning assumption, 2026-10-19; not stated in YAML. Validate with workload sizing.</t>
        </r>
      </text>
    </comment>
    <comment ref="I1146" authorId="0" shapeId="0" xr:uid="{00000000-0006-0000-0A00-00005F0D0000}">
      <text>
        <r>
          <rPr>
            <sz val="11"/>
            <color theme="1"/>
            <rFont val="Calibri"/>
            <family val="2"/>
            <scheme val="minor"/>
          </rPr>
          <t>Source: User-editable planning assumption, 2026-10-19; not stated in YAML. Validate with workload sizing.</t>
        </r>
      </text>
    </comment>
    <comment ref="G1147" authorId="0" shapeId="0" xr:uid="{00000000-0006-0000-0A00-0000600D0000}">
      <text>
        <r>
          <rPr>
            <sz val="11"/>
            <color theme="1"/>
            <rFont val="Calibri"/>
            <family val="2"/>
            <scheme val="minor"/>
          </rPr>
          <t>Source: User-editable planning assumption, 2026-10-19; not stated in YAML. Validate with workload sizing.</t>
        </r>
      </text>
    </comment>
    <comment ref="H1147" authorId="0" shapeId="0" xr:uid="{00000000-0006-0000-0A00-0000610D0000}">
      <text>
        <r>
          <rPr>
            <sz val="11"/>
            <color theme="1"/>
            <rFont val="Calibri"/>
            <family val="2"/>
            <scheme val="minor"/>
          </rPr>
          <t>Source: User-editable planning assumption, 2026-10-19; not stated in YAML. Validate with workload sizing.</t>
        </r>
      </text>
    </comment>
    <comment ref="I1147" authorId="0" shapeId="0" xr:uid="{00000000-0006-0000-0A00-0000620D0000}">
      <text>
        <r>
          <rPr>
            <sz val="11"/>
            <color theme="1"/>
            <rFont val="Calibri"/>
            <family val="2"/>
            <scheme val="minor"/>
          </rPr>
          <t>Source: User-editable planning assumption, 2026-10-19; not stated in YAML. Validate with workload sizing.</t>
        </r>
      </text>
    </comment>
    <comment ref="G1148" authorId="0" shapeId="0" xr:uid="{00000000-0006-0000-0A00-0000630D0000}">
      <text>
        <r>
          <rPr>
            <sz val="11"/>
            <color theme="1"/>
            <rFont val="Calibri"/>
            <family val="2"/>
            <scheme val="minor"/>
          </rPr>
          <t>Source: User-editable planning assumption, 2026-10-19; not stated in YAML. Validate with workload sizing.</t>
        </r>
      </text>
    </comment>
    <comment ref="H1148" authorId="0" shapeId="0" xr:uid="{00000000-0006-0000-0A00-0000640D0000}">
      <text>
        <r>
          <rPr>
            <sz val="11"/>
            <color theme="1"/>
            <rFont val="Calibri"/>
            <family val="2"/>
            <scheme val="minor"/>
          </rPr>
          <t>Source: User-editable planning assumption, 2026-10-19; not stated in YAML. Validate with workload sizing.</t>
        </r>
      </text>
    </comment>
    <comment ref="I1148" authorId="0" shapeId="0" xr:uid="{00000000-0006-0000-0A00-0000650D0000}">
      <text>
        <r>
          <rPr>
            <sz val="11"/>
            <color theme="1"/>
            <rFont val="Calibri"/>
            <family val="2"/>
            <scheme val="minor"/>
          </rPr>
          <t>Source: User-editable planning assumption, 2026-10-19; not stated in YAML. Validate with workload sizing.</t>
        </r>
      </text>
    </comment>
    <comment ref="G1149" authorId="0" shapeId="0" xr:uid="{00000000-0006-0000-0A00-0000660D0000}">
      <text>
        <r>
          <rPr>
            <sz val="11"/>
            <color theme="1"/>
            <rFont val="Calibri"/>
            <family val="2"/>
            <scheme val="minor"/>
          </rPr>
          <t>Source: User-editable planning assumption, 2026-10-19; not stated in YAML. Validate with workload sizing.</t>
        </r>
      </text>
    </comment>
    <comment ref="H1149" authorId="0" shapeId="0" xr:uid="{00000000-0006-0000-0A00-0000670D0000}">
      <text>
        <r>
          <rPr>
            <sz val="11"/>
            <color theme="1"/>
            <rFont val="Calibri"/>
            <family val="2"/>
            <scheme val="minor"/>
          </rPr>
          <t>Source: User-editable planning assumption, 2026-10-19; not stated in YAML. Validate with workload sizing.</t>
        </r>
      </text>
    </comment>
    <comment ref="I1149" authorId="0" shapeId="0" xr:uid="{00000000-0006-0000-0A00-0000680D0000}">
      <text>
        <r>
          <rPr>
            <sz val="11"/>
            <color theme="1"/>
            <rFont val="Calibri"/>
            <family val="2"/>
            <scheme val="minor"/>
          </rPr>
          <t>Source: User-editable planning assumption, 2026-10-19; not stated in YAML. Validate with workload sizing.</t>
        </r>
      </text>
    </comment>
    <comment ref="G1150" authorId="0" shapeId="0" xr:uid="{00000000-0006-0000-0A00-0000690D0000}">
      <text>
        <r>
          <rPr>
            <sz val="11"/>
            <color theme="1"/>
            <rFont val="Calibri"/>
            <family val="2"/>
            <scheme val="minor"/>
          </rPr>
          <t>Source: User-editable planning assumption, 2026-10-19; not stated in YAML. Validate with workload sizing.</t>
        </r>
      </text>
    </comment>
    <comment ref="H1150" authorId="0" shapeId="0" xr:uid="{00000000-0006-0000-0A00-00006A0D0000}">
      <text>
        <r>
          <rPr>
            <sz val="11"/>
            <color theme="1"/>
            <rFont val="Calibri"/>
            <family val="2"/>
            <scheme val="minor"/>
          </rPr>
          <t>Source: User-editable planning assumption, 2026-10-19; not stated in YAML. Validate with workload sizing.</t>
        </r>
      </text>
    </comment>
    <comment ref="I1150" authorId="0" shapeId="0" xr:uid="{00000000-0006-0000-0A00-00006B0D0000}">
      <text>
        <r>
          <rPr>
            <sz val="11"/>
            <color theme="1"/>
            <rFont val="Calibri"/>
            <family val="2"/>
            <scheme val="minor"/>
          </rPr>
          <t>Source: User-editable planning assumption, 2026-10-19; not stated in YAML. Validate with workload sizing.</t>
        </r>
      </text>
    </comment>
    <comment ref="G1151" authorId="0" shapeId="0" xr:uid="{00000000-0006-0000-0A00-00006C0D0000}">
      <text>
        <r>
          <rPr>
            <sz val="11"/>
            <color theme="1"/>
            <rFont val="Calibri"/>
            <family val="2"/>
            <scheme val="minor"/>
          </rPr>
          <t>Source: User-editable planning assumption, 2026-10-19; not stated in YAML. Validate with workload sizing.</t>
        </r>
      </text>
    </comment>
    <comment ref="H1151" authorId="0" shapeId="0" xr:uid="{00000000-0006-0000-0A00-00006D0D0000}">
      <text>
        <r>
          <rPr>
            <sz val="11"/>
            <color theme="1"/>
            <rFont val="Calibri"/>
            <family val="2"/>
            <scheme val="minor"/>
          </rPr>
          <t>Source: User-editable planning assumption, 2026-10-19; not stated in YAML. Validate with workload sizing.</t>
        </r>
      </text>
    </comment>
    <comment ref="I1151" authorId="0" shapeId="0" xr:uid="{00000000-0006-0000-0A00-00006E0D0000}">
      <text>
        <r>
          <rPr>
            <sz val="11"/>
            <color theme="1"/>
            <rFont val="Calibri"/>
            <family val="2"/>
            <scheme val="minor"/>
          </rPr>
          <t>Source: User-editable planning assumption, 2026-10-19; not stated in YAML. Validate with workload sizing.</t>
        </r>
      </text>
    </comment>
    <comment ref="G1152" authorId="0" shapeId="0" xr:uid="{00000000-0006-0000-0A00-00006F0D0000}">
      <text>
        <r>
          <rPr>
            <sz val="11"/>
            <color theme="1"/>
            <rFont val="Calibri"/>
            <family val="2"/>
            <scheme val="minor"/>
          </rPr>
          <t>Source: User-editable planning assumption, 2026-10-19; not stated in YAML. Validate with workload sizing.</t>
        </r>
      </text>
    </comment>
    <comment ref="H1152" authorId="0" shapeId="0" xr:uid="{00000000-0006-0000-0A00-0000700D0000}">
      <text>
        <r>
          <rPr>
            <sz val="11"/>
            <color theme="1"/>
            <rFont val="Calibri"/>
            <family val="2"/>
            <scheme val="minor"/>
          </rPr>
          <t>Source: User-editable planning assumption, 2026-10-19; not stated in YAML. Validate with workload sizing.</t>
        </r>
      </text>
    </comment>
    <comment ref="I1152" authorId="0" shapeId="0" xr:uid="{00000000-0006-0000-0A00-0000710D0000}">
      <text>
        <r>
          <rPr>
            <sz val="11"/>
            <color theme="1"/>
            <rFont val="Calibri"/>
            <family val="2"/>
            <scheme val="minor"/>
          </rPr>
          <t>Source: User-editable planning assumption, 2026-10-19; not stated in YAML. Validate with workload sizing.</t>
        </r>
      </text>
    </comment>
    <comment ref="G1153" authorId="0" shapeId="0" xr:uid="{00000000-0006-0000-0A00-0000720D0000}">
      <text>
        <r>
          <rPr>
            <sz val="11"/>
            <color theme="1"/>
            <rFont val="Calibri"/>
            <family val="2"/>
            <scheme val="minor"/>
          </rPr>
          <t>Source: User-editable planning assumption, 2026-10-19; not stated in YAML. Validate with workload sizing.</t>
        </r>
      </text>
    </comment>
    <comment ref="H1153" authorId="0" shapeId="0" xr:uid="{00000000-0006-0000-0A00-0000730D0000}">
      <text>
        <r>
          <rPr>
            <sz val="11"/>
            <color theme="1"/>
            <rFont val="Calibri"/>
            <family val="2"/>
            <scheme val="minor"/>
          </rPr>
          <t>Source: User-editable planning assumption, 2026-10-19; not stated in YAML. Validate with workload sizing.</t>
        </r>
      </text>
    </comment>
    <comment ref="I1153" authorId="0" shapeId="0" xr:uid="{00000000-0006-0000-0A00-0000740D0000}">
      <text>
        <r>
          <rPr>
            <sz val="11"/>
            <color theme="1"/>
            <rFont val="Calibri"/>
            <family val="2"/>
            <scheme val="minor"/>
          </rPr>
          <t>Source: User-editable planning assumption, 2026-10-19; not stated in YAML. Validate with workload sizing.</t>
        </r>
      </text>
    </comment>
    <comment ref="G1154" authorId="0" shapeId="0" xr:uid="{00000000-0006-0000-0A00-0000750D0000}">
      <text>
        <r>
          <rPr>
            <sz val="11"/>
            <color theme="1"/>
            <rFont val="Calibri"/>
            <family val="2"/>
            <scheme val="minor"/>
          </rPr>
          <t>Source: User-editable planning assumption, 2026-10-19; not stated in YAML. Validate with workload sizing.</t>
        </r>
      </text>
    </comment>
    <comment ref="H1154" authorId="0" shapeId="0" xr:uid="{00000000-0006-0000-0A00-0000760D0000}">
      <text>
        <r>
          <rPr>
            <sz val="11"/>
            <color theme="1"/>
            <rFont val="Calibri"/>
            <family val="2"/>
            <scheme val="minor"/>
          </rPr>
          <t>Source: User-editable planning assumption, 2026-10-19; not stated in YAML. Validate with workload sizing.</t>
        </r>
      </text>
    </comment>
    <comment ref="I1154" authorId="0" shapeId="0" xr:uid="{00000000-0006-0000-0A00-0000770D0000}">
      <text>
        <r>
          <rPr>
            <sz val="11"/>
            <color theme="1"/>
            <rFont val="Calibri"/>
            <family val="2"/>
            <scheme val="minor"/>
          </rPr>
          <t>Source: User-editable planning assumption, 2026-10-19; not stated in YAML. Validate with workload sizing.</t>
        </r>
      </text>
    </comment>
    <comment ref="G1155" authorId="0" shapeId="0" xr:uid="{00000000-0006-0000-0A00-0000780D0000}">
      <text>
        <r>
          <rPr>
            <sz val="11"/>
            <color theme="1"/>
            <rFont val="Calibri"/>
            <family val="2"/>
            <scheme val="minor"/>
          </rPr>
          <t>Source: User-editable planning assumption, 2026-10-19; not stated in YAML. Validate with workload sizing.</t>
        </r>
      </text>
    </comment>
    <comment ref="H1155" authorId="0" shapeId="0" xr:uid="{00000000-0006-0000-0A00-0000790D0000}">
      <text>
        <r>
          <rPr>
            <sz val="11"/>
            <color theme="1"/>
            <rFont val="Calibri"/>
            <family val="2"/>
            <scheme val="minor"/>
          </rPr>
          <t>Source: User-editable planning assumption, 2026-10-19; not stated in YAML. Validate with workload sizing.</t>
        </r>
      </text>
    </comment>
    <comment ref="I1155" authorId="0" shapeId="0" xr:uid="{00000000-0006-0000-0A00-00007A0D0000}">
      <text>
        <r>
          <rPr>
            <sz val="11"/>
            <color theme="1"/>
            <rFont val="Calibri"/>
            <family val="2"/>
            <scheme val="minor"/>
          </rPr>
          <t>Source: User-editable planning assumption, 2026-10-19; not stated in YAML. Validate with workload sizing.</t>
        </r>
      </text>
    </comment>
    <comment ref="G1156" authorId="0" shapeId="0" xr:uid="{00000000-0006-0000-0A00-00007B0D0000}">
      <text>
        <r>
          <rPr>
            <sz val="11"/>
            <color theme="1"/>
            <rFont val="Calibri"/>
            <family val="2"/>
            <scheme val="minor"/>
          </rPr>
          <t>Source: User-editable planning assumption, 2026-10-19; not stated in YAML. Validate with workload sizing.</t>
        </r>
      </text>
    </comment>
    <comment ref="H1156" authorId="0" shapeId="0" xr:uid="{00000000-0006-0000-0A00-00007C0D0000}">
      <text>
        <r>
          <rPr>
            <sz val="11"/>
            <color theme="1"/>
            <rFont val="Calibri"/>
            <family val="2"/>
            <scheme val="minor"/>
          </rPr>
          <t>Source: User-editable planning assumption, 2026-10-19; not stated in YAML. Validate with workload sizing.</t>
        </r>
      </text>
    </comment>
    <comment ref="I1156" authorId="0" shapeId="0" xr:uid="{00000000-0006-0000-0A00-00007D0D0000}">
      <text>
        <r>
          <rPr>
            <sz val="11"/>
            <color theme="1"/>
            <rFont val="Calibri"/>
            <family val="2"/>
            <scheme val="minor"/>
          </rPr>
          <t>Source: User-editable planning assumption, 2026-10-19; not stated in YAML. Validate with workload sizing.</t>
        </r>
      </text>
    </comment>
    <comment ref="G1157" authorId="0" shapeId="0" xr:uid="{00000000-0006-0000-0A00-00007E0D0000}">
      <text>
        <r>
          <rPr>
            <sz val="11"/>
            <color theme="1"/>
            <rFont val="Calibri"/>
            <family val="2"/>
            <scheme val="minor"/>
          </rPr>
          <t>Source: User-editable planning assumption, 2026-10-19; not stated in YAML. Validate with workload sizing.</t>
        </r>
      </text>
    </comment>
    <comment ref="H1157" authorId="0" shapeId="0" xr:uid="{00000000-0006-0000-0A00-00007F0D0000}">
      <text>
        <r>
          <rPr>
            <sz val="11"/>
            <color theme="1"/>
            <rFont val="Calibri"/>
            <family val="2"/>
            <scheme val="minor"/>
          </rPr>
          <t>Source: User-editable planning assumption, 2026-10-19; not stated in YAML. Validate with workload sizing.</t>
        </r>
      </text>
    </comment>
    <comment ref="I1157" authorId="0" shapeId="0" xr:uid="{00000000-0006-0000-0A00-0000800D0000}">
      <text>
        <r>
          <rPr>
            <sz val="11"/>
            <color theme="1"/>
            <rFont val="Calibri"/>
            <family val="2"/>
            <scheme val="minor"/>
          </rPr>
          <t>Source: User-editable planning assumption, 2026-10-19; not stated in YAML. Validate with workload sizing.</t>
        </r>
      </text>
    </comment>
    <comment ref="G1158" authorId="0" shapeId="0" xr:uid="{00000000-0006-0000-0A00-0000810D0000}">
      <text>
        <r>
          <rPr>
            <sz val="11"/>
            <color theme="1"/>
            <rFont val="Calibri"/>
            <family val="2"/>
            <scheme val="minor"/>
          </rPr>
          <t>Source: User-editable planning assumption, 2026-10-19; not stated in YAML. Validate with workload sizing.</t>
        </r>
      </text>
    </comment>
    <comment ref="H1158" authorId="0" shapeId="0" xr:uid="{00000000-0006-0000-0A00-0000820D0000}">
      <text>
        <r>
          <rPr>
            <sz val="11"/>
            <color theme="1"/>
            <rFont val="Calibri"/>
            <family val="2"/>
            <scheme val="minor"/>
          </rPr>
          <t>Source: User-editable planning assumption, 2026-10-19; not stated in YAML. Validate with workload sizing.</t>
        </r>
      </text>
    </comment>
    <comment ref="I1158" authorId="0" shapeId="0" xr:uid="{00000000-0006-0000-0A00-0000830D0000}">
      <text>
        <r>
          <rPr>
            <sz val="11"/>
            <color theme="1"/>
            <rFont val="Calibri"/>
            <family val="2"/>
            <scheme val="minor"/>
          </rPr>
          <t>Source: User-editable planning assumption, 2026-10-19; not stated in YAML. Validate with workload sizing.</t>
        </r>
      </text>
    </comment>
    <comment ref="G1159" authorId="0" shapeId="0" xr:uid="{00000000-0006-0000-0A00-0000840D0000}">
      <text>
        <r>
          <rPr>
            <sz val="11"/>
            <color theme="1"/>
            <rFont val="Calibri"/>
            <family val="2"/>
            <scheme val="minor"/>
          </rPr>
          <t>Source: User-editable planning assumption, 2026-10-19; not stated in YAML. Validate with workload sizing.</t>
        </r>
      </text>
    </comment>
    <comment ref="H1159" authorId="0" shapeId="0" xr:uid="{00000000-0006-0000-0A00-0000850D0000}">
      <text>
        <r>
          <rPr>
            <sz val="11"/>
            <color theme="1"/>
            <rFont val="Calibri"/>
            <family val="2"/>
            <scheme val="minor"/>
          </rPr>
          <t>Source: User-editable planning assumption, 2026-10-19; not stated in YAML. Validate with workload sizing.</t>
        </r>
      </text>
    </comment>
    <comment ref="I1159" authorId="0" shapeId="0" xr:uid="{00000000-0006-0000-0A00-0000860D0000}">
      <text>
        <r>
          <rPr>
            <sz val="11"/>
            <color theme="1"/>
            <rFont val="Calibri"/>
            <family val="2"/>
            <scheme val="minor"/>
          </rPr>
          <t>Source: User-editable planning assumption, 2026-10-19; not stated in YAML. Validate with workload sizing.</t>
        </r>
      </text>
    </comment>
    <comment ref="G1160" authorId="0" shapeId="0" xr:uid="{00000000-0006-0000-0A00-0000870D0000}">
      <text>
        <r>
          <rPr>
            <sz val="11"/>
            <color theme="1"/>
            <rFont val="Calibri"/>
            <family val="2"/>
            <scheme val="minor"/>
          </rPr>
          <t>Source: User-editable planning assumption, 2026-10-19; not stated in YAML. Validate with workload sizing.</t>
        </r>
      </text>
    </comment>
    <comment ref="H1160" authorId="0" shapeId="0" xr:uid="{00000000-0006-0000-0A00-0000880D0000}">
      <text>
        <r>
          <rPr>
            <sz val="11"/>
            <color theme="1"/>
            <rFont val="Calibri"/>
            <family val="2"/>
            <scheme val="minor"/>
          </rPr>
          <t>Source: User-editable planning assumption, 2026-10-19; not stated in YAML. Validate with workload sizing.</t>
        </r>
      </text>
    </comment>
    <comment ref="I1160" authorId="0" shapeId="0" xr:uid="{00000000-0006-0000-0A00-0000890D0000}">
      <text>
        <r>
          <rPr>
            <sz val="11"/>
            <color theme="1"/>
            <rFont val="Calibri"/>
            <family val="2"/>
            <scheme val="minor"/>
          </rPr>
          <t>Source: User-editable planning assumption, 2026-10-19; not stated in YAML. Validate with workload sizing.</t>
        </r>
      </text>
    </comment>
    <comment ref="G1161" authorId="0" shapeId="0" xr:uid="{00000000-0006-0000-0A00-00008A0D0000}">
      <text>
        <r>
          <rPr>
            <sz val="11"/>
            <color theme="1"/>
            <rFont val="Calibri"/>
            <family val="2"/>
            <scheme val="minor"/>
          </rPr>
          <t>Source: User-editable planning assumption, 2026-10-19; not stated in YAML. Validate with workload sizing.</t>
        </r>
      </text>
    </comment>
    <comment ref="H1161" authorId="0" shapeId="0" xr:uid="{00000000-0006-0000-0A00-00008B0D0000}">
      <text>
        <r>
          <rPr>
            <sz val="11"/>
            <color theme="1"/>
            <rFont val="Calibri"/>
            <family val="2"/>
            <scheme val="minor"/>
          </rPr>
          <t>Source: User-editable planning assumption, 2026-10-19; not stated in YAML. Validate with workload sizing.</t>
        </r>
      </text>
    </comment>
    <comment ref="I1161" authorId="0" shapeId="0" xr:uid="{00000000-0006-0000-0A00-00008C0D0000}">
      <text>
        <r>
          <rPr>
            <sz val="11"/>
            <color theme="1"/>
            <rFont val="Calibri"/>
            <family val="2"/>
            <scheme val="minor"/>
          </rPr>
          <t>Source: User-editable planning assumption, 2026-10-19; not stated in YAML. Validate with workload sizing.</t>
        </r>
      </text>
    </comment>
    <comment ref="G1162" authorId="0" shapeId="0" xr:uid="{00000000-0006-0000-0A00-00008D0D0000}">
      <text>
        <r>
          <rPr>
            <sz val="11"/>
            <color theme="1"/>
            <rFont val="Calibri"/>
            <family val="2"/>
            <scheme val="minor"/>
          </rPr>
          <t>Source: User-editable planning assumption, 2026-10-19; not stated in YAML. Validate with workload sizing.</t>
        </r>
      </text>
    </comment>
    <comment ref="H1162" authorId="0" shapeId="0" xr:uid="{00000000-0006-0000-0A00-00008E0D0000}">
      <text>
        <r>
          <rPr>
            <sz val="11"/>
            <color theme="1"/>
            <rFont val="Calibri"/>
            <family val="2"/>
            <scheme val="minor"/>
          </rPr>
          <t>Source: User-editable planning assumption, 2026-10-19; not stated in YAML. Validate with workload sizing.</t>
        </r>
      </text>
    </comment>
    <comment ref="I1162" authorId="0" shapeId="0" xr:uid="{00000000-0006-0000-0A00-00008F0D0000}">
      <text>
        <r>
          <rPr>
            <sz val="11"/>
            <color theme="1"/>
            <rFont val="Calibri"/>
            <family val="2"/>
            <scheme val="minor"/>
          </rPr>
          <t>Source: User-editable planning assumption, 2026-10-19; not stated in YAML. Validate with workload sizing.</t>
        </r>
      </text>
    </comment>
    <comment ref="G1163" authorId="0" shapeId="0" xr:uid="{00000000-0006-0000-0A00-0000900D0000}">
      <text>
        <r>
          <rPr>
            <sz val="11"/>
            <color theme="1"/>
            <rFont val="Calibri"/>
            <family val="2"/>
            <scheme val="minor"/>
          </rPr>
          <t>Source: User-editable planning assumption, 2026-10-19; not stated in YAML. Validate with workload sizing.</t>
        </r>
      </text>
    </comment>
    <comment ref="H1163" authorId="0" shapeId="0" xr:uid="{00000000-0006-0000-0A00-0000910D0000}">
      <text>
        <r>
          <rPr>
            <sz val="11"/>
            <color theme="1"/>
            <rFont val="Calibri"/>
            <family val="2"/>
            <scheme val="minor"/>
          </rPr>
          <t>Source: User-editable planning assumption, 2026-10-19; not stated in YAML. Validate with workload sizing.</t>
        </r>
      </text>
    </comment>
    <comment ref="I1163" authorId="0" shapeId="0" xr:uid="{00000000-0006-0000-0A00-0000920D0000}">
      <text>
        <r>
          <rPr>
            <sz val="11"/>
            <color theme="1"/>
            <rFont val="Calibri"/>
            <family val="2"/>
            <scheme val="minor"/>
          </rPr>
          <t>Source: User-editable planning assumption, 2026-10-19; not stated in YAML. Validate with workload sizing.</t>
        </r>
      </text>
    </comment>
    <comment ref="G1164" authorId="0" shapeId="0" xr:uid="{00000000-0006-0000-0A00-0000930D0000}">
      <text>
        <r>
          <rPr>
            <sz val="11"/>
            <color theme="1"/>
            <rFont val="Calibri"/>
            <family val="2"/>
            <scheme val="minor"/>
          </rPr>
          <t>Source: User-editable planning assumption, 2026-10-19; not stated in YAML. Validate with workload sizing.</t>
        </r>
      </text>
    </comment>
    <comment ref="H1164" authorId="0" shapeId="0" xr:uid="{00000000-0006-0000-0A00-0000940D0000}">
      <text>
        <r>
          <rPr>
            <sz val="11"/>
            <color theme="1"/>
            <rFont val="Calibri"/>
            <family val="2"/>
            <scheme val="minor"/>
          </rPr>
          <t>Source: User-editable planning assumption, 2026-10-19; not stated in YAML. Validate with workload sizing.</t>
        </r>
      </text>
    </comment>
    <comment ref="I1164" authorId="0" shapeId="0" xr:uid="{00000000-0006-0000-0A00-0000950D0000}">
      <text>
        <r>
          <rPr>
            <sz val="11"/>
            <color theme="1"/>
            <rFont val="Calibri"/>
            <family val="2"/>
            <scheme val="minor"/>
          </rPr>
          <t>Source: User-editable planning assumption, 2026-10-19; not stated in YAML. Validate with workload sizing.</t>
        </r>
      </text>
    </comment>
    <comment ref="G1165" authorId="0" shapeId="0" xr:uid="{00000000-0006-0000-0A00-0000960D0000}">
      <text>
        <r>
          <rPr>
            <sz val="11"/>
            <color theme="1"/>
            <rFont val="Calibri"/>
            <family val="2"/>
            <scheme val="minor"/>
          </rPr>
          <t>Source: User-editable planning assumption, 2026-10-19; not stated in YAML. Validate with workload sizing.</t>
        </r>
      </text>
    </comment>
    <comment ref="H1165" authorId="0" shapeId="0" xr:uid="{00000000-0006-0000-0A00-0000970D0000}">
      <text>
        <r>
          <rPr>
            <sz val="11"/>
            <color theme="1"/>
            <rFont val="Calibri"/>
            <family val="2"/>
            <scheme val="minor"/>
          </rPr>
          <t>Source: User-editable planning assumption, 2026-10-19; not stated in YAML. Validate with workload sizing.</t>
        </r>
      </text>
    </comment>
    <comment ref="I1165" authorId="0" shapeId="0" xr:uid="{00000000-0006-0000-0A00-0000980D0000}">
      <text>
        <r>
          <rPr>
            <sz val="11"/>
            <color theme="1"/>
            <rFont val="Calibri"/>
            <family val="2"/>
            <scheme val="minor"/>
          </rPr>
          <t>Source: User-editable planning assumption, 2026-10-19; not stated in YAML. Validate with workload sizing.</t>
        </r>
      </text>
    </comment>
    <comment ref="G1166" authorId="0" shapeId="0" xr:uid="{00000000-0006-0000-0A00-0000990D0000}">
      <text>
        <r>
          <rPr>
            <sz val="11"/>
            <color theme="1"/>
            <rFont val="Calibri"/>
            <family val="2"/>
            <scheme val="minor"/>
          </rPr>
          <t>Source: User-editable planning assumption, 2026-10-19; not stated in YAML. Validate with workload sizing.</t>
        </r>
      </text>
    </comment>
    <comment ref="H1166" authorId="0" shapeId="0" xr:uid="{00000000-0006-0000-0A00-00009A0D0000}">
      <text>
        <r>
          <rPr>
            <sz val="11"/>
            <color theme="1"/>
            <rFont val="Calibri"/>
            <family val="2"/>
            <scheme val="minor"/>
          </rPr>
          <t>Source: User-editable planning assumption, 2026-10-19; not stated in YAML. Validate with workload sizing.</t>
        </r>
      </text>
    </comment>
    <comment ref="I1166" authorId="0" shapeId="0" xr:uid="{00000000-0006-0000-0A00-00009B0D0000}">
      <text>
        <r>
          <rPr>
            <sz val="11"/>
            <color theme="1"/>
            <rFont val="Calibri"/>
            <family val="2"/>
            <scheme val="minor"/>
          </rPr>
          <t>Source: User-editable planning assumption, 2026-10-19; not stated in YAML. Validate with workload sizing.</t>
        </r>
      </text>
    </comment>
    <comment ref="G1167" authorId="0" shapeId="0" xr:uid="{00000000-0006-0000-0A00-00009C0D0000}">
      <text>
        <r>
          <rPr>
            <sz val="11"/>
            <color theme="1"/>
            <rFont val="Calibri"/>
            <family val="2"/>
            <scheme val="minor"/>
          </rPr>
          <t>Source: User-editable planning assumption, 2026-10-19; not stated in YAML. Validate with workload sizing.</t>
        </r>
      </text>
    </comment>
    <comment ref="H1167" authorId="0" shapeId="0" xr:uid="{00000000-0006-0000-0A00-00009D0D0000}">
      <text>
        <r>
          <rPr>
            <sz val="11"/>
            <color theme="1"/>
            <rFont val="Calibri"/>
            <family val="2"/>
            <scheme val="minor"/>
          </rPr>
          <t>Source: User-editable planning assumption, 2026-10-19; not stated in YAML. Validate with workload sizing.</t>
        </r>
      </text>
    </comment>
    <comment ref="I1167" authorId="0" shapeId="0" xr:uid="{00000000-0006-0000-0A00-00009E0D0000}">
      <text>
        <r>
          <rPr>
            <sz val="11"/>
            <color theme="1"/>
            <rFont val="Calibri"/>
            <family val="2"/>
            <scheme val="minor"/>
          </rPr>
          <t>Source: User-editable planning assumption, 2026-10-19; not stated in YAML. Validate with workload sizing.</t>
        </r>
      </text>
    </comment>
    <comment ref="G1168" authorId="0" shapeId="0" xr:uid="{00000000-0006-0000-0A00-00009F0D0000}">
      <text>
        <r>
          <rPr>
            <sz val="11"/>
            <color theme="1"/>
            <rFont val="Calibri"/>
            <family val="2"/>
            <scheme val="minor"/>
          </rPr>
          <t>Source: User-editable planning assumption, 2026-10-19; not stated in YAML. Validate with workload sizing.</t>
        </r>
      </text>
    </comment>
    <comment ref="H1168" authorId="0" shapeId="0" xr:uid="{00000000-0006-0000-0A00-0000A00D0000}">
      <text>
        <r>
          <rPr>
            <sz val="11"/>
            <color theme="1"/>
            <rFont val="Calibri"/>
            <family val="2"/>
            <scheme val="minor"/>
          </rPr>
          <t>Source: User-editable planning assumption, 2026-10-19; not stated in YAML. Validate with workload sizing.</t>
        </r>
      </text>
    </comment>
    <comment ref="I1168" authorId="0" shapeId="0" xr:uid="{00000000-0006-0000-0A00-0000A10D0000}">
      <text>
        <r>
          <rPr>
            <sz val="11"/>
            <color theme="1"/>
            <rFont val="Calibri"/>
            <family val="2"/>
            <scheme val="minor"/>
          </rPr>
          <t>Source: User-editable planning assumption, 2026-10-19; not stated in YAML. Validate with workload sizing.</t>
        </r>
      </text>
    </comment>
    <comment ref="G1169" authorId="0" shapeId="0" xr:uid="{00000000-0006-0000-0A00-0000A20D0000}">
      <text>
        <r>
          <rPr>
            <sz val="11"/>
            <color theme="1"/>
            <rFont val="Calibri"/>
            <family val="2"/>
            <scheme val="minor"/>
          </rPr>
          <t>Source: User-editable planning assumption, 2026-10-19; not stated in YAML. Validate with workload sizing.</t>
        </r>
      </text>
    </comment>
    <comment ref="H1169" authorId="0" shapeId="0" xr:uid="{00000000-0006-0000-0A00-0000A30D0000}">
      <text>
        <r>
          <rPr>
            <sz val="11"/>
            <color theme="1"/>
            <rFont val="Calibri"/>
            <family val="2"/>
            <scheme val="minor"/>
          </rPr>
          <t>Source: User-editable planning assumption, 2026-10-19; not stated in YAML. Validate with workload sizing.</t>
        </r>
      </text>
    </comment>
    <comment ref="I1169" authorId="0" shapeId="0" xr:uid="{00000000-0006-0000-0A00-0000A40D0000}">
      <text>
        <r>
          <rPr>
            <sz val="11"/>
            <color theme="1"/>
            <rFont val="Calibri"/>
            <family val="2"/>
            <scheme val="minor"/>
          </rPr>
          <t>Source: User-editable planning assumption, 2026-10-19; not stated in YAML. Validate with workload sizing.</t>
        </r>
      </text>
    </comment>
    <comment ref="G1170" authorId="0" shapeId="0" xr:uid="{00000000-0006-0000-0A00-0000A50D0000}">
      <text>
        <r>
          <rPr>
            <sz val="11"/>
            <color theme="1"/>
            <rFont val="Calibri"/>
            <family val="2"/>
            <scheme val="minor"/>
          </rPr>
          <t>Source: User-editable planning assumption, 2026-10-19; not stated in YAML. Validate with workload sizing.</t>
        </r>
      </text>
    </comment>
    <comment ref="H1170" authorId="0" shapeId="0" xr:uid="{00000000-0006-0000-0A00-0000A60D0000}">
      <text>
        <r>
          <rPr>
            <sz val="11"/>
            <color theme="1"/>
            <rFont val="Calibri"/>
            <family val="2"/>
            <scheme val="minor"/>
          </rPr>
          <t>Source: User-editable planning assumption, 2026-10-19; not stated in YAML. Validate with workload sizing.</t>
        </r>
      </text>
    </comment>
    <comment ref="I1170" authorId="0" shapeId="0" xr:uid="{00000000-0006-0000-0A00-0000A70D0000}">
      <text>
        <r>
          <rPr>
            <sz val="11"/>
            <color theme="1"/>
            <rFont val="Calibri"/>
            <family val="2"/>
            <scheme val="minor"/>
          </rPr>
          <t>Source: User-editable planning assumption, 2026-10-19; not stated in YAML. Validate with workload sizing.</t>
        </r>
      </text>
    </comment>
    <comment ref="G1171" authorId="0" shapeId="0" xr:uid="{00000000-0006-0000-0A00-0000A80D0000}">
      <text>
        <r>
          <rPr>
            <sz val="11"/>
            <color theme="1"/>
            <rFont val="Calibri"/>
            <family val="2"/>
            <scheme val="minor"/>
          </rPr>
          <t>Source: User-editable planning assumption, 2026-10-19; not stated in YAML. Validate with workload sizing.</t>
        </r>
      </text>
    </comment>
    <comment ref="H1171" authorId="0" shapeId="0" xr:uid="{00000000-0006-0000-0A00-0000A90D0000}">
      <text>
        <r>
          <rPr>
            <sz val="11"/>
            <color theme="1"/>
            <rFont val="Calibri"/>
            <family val="2"/>
            <scheme val="minor"/>
          </rPr>
          <t>Source: User-editable planning assumption, 2026-10-19; not stated in YAML. Validate with workload sizing.</t>
        </r>
      </text>
    </comment>
    <comment ref="I1171" authorId="0" shapeId="0" xr:uid="{00000000-0006-0000-0A00-0000AA0D0000}">
      <text>
        <r>
          <rPr>
            <sz val="11"/>
            <color theme="1"/>
            <rFont val="Calibri"/>
            <family val="2"/>
            <scheme val="minor"/>
          </rPr>
          <t>Source: User-editable planning assumption, 2026-10-19; not stated in YAML. Validate with workload sizing.</t>
        </r>
      </text>
    </comment>
    <comment ref="G1172" authorId="0" shapeId="0" xr:uid="{00000000-0006-0000-0A00-0000AB0D0000}">
      <text>
        <r>
          <rPr>
            <sz val="11"/>
            <color theme="1"/>
            <rFont val="Calibri"/>
            <family val="2"/>
            <scheme val="minor"/>
          </rPr>
          <t>Source: User-editable planning assumption, 2026-10-19; not stated in YAML. Validate with workload sizing.</t>
        </r>
      </text>
    </comment>
    <comment ref="H1172" authorId="0" shapeId="0" xr:uid="{00000000-0006-0000-0A00-0000AC0D0000}">
      <text>
        <r>
          <rPr>
            <sz val="11"/>
            <color theme="1"/>
            <rFont val="Calibri"/>
            <family val="2"/>
            <scheme val="minor"/>
          </rPr>
          <t>Source: User-editable planning assumption, 2026-10-19; not stated in YAML. Validate with workload sizing.</t>
        </r>
      </text>
    </comment>
    <comment ref="I1172" authorId="0" shapeId="0" xr:uid="{00000000-0006-0000-0A00-0000AD0D0000}">
      <text>
        <r>
          <rPr>
            <sz val="11"/>
            <color theme="1"/>
            <rFont val="Calibri"/>
            <family val="2"/>
            <scheme val="minor"/>
          </rPr>
          <t>Source: User-editable planning assumption, 2026-10-19; not stated in YAML. Validate with workload sizing.</t>
        </r>
      </text>
    </comment>
    <comment ref="G1173" authorId="0" shapeId="0" xr:uid="{00000000-0006-0000-0A00-0000AE0D0000}">
      <text>
        <r>
          <rPr>
            <sz val="11"/>
            <color theme="1"/>
            <rFont val="Calibri"/>
            <family val="2"/>
            <scheme val="minor"/>
          </rPr>
          <t>Source: User-editable planning assumption, 2026-10-19; not stated in YAML. Validate with workload sizing.</t>
        </r>
      </text>
    </comment>
    <comment ref="H1173" authorId="0" shapeId="0" xr:uid="{00000000-0006-0000-0A00-0000AF0D0000}">
      <text>
        <r>
          <rPr>
            <sz val="11"/>
            <color theme="1"/>
            <rFont val="Calibri"/>
            <family val="2"/>
            <scheme val="minor"/>
          </rPr>
          <t>Source: User-editable planning assumption, 2026-10-19; not stated in YAML. Validate with workload sizing.</t>
        </r>
      </text>
    </comment>
    <comment ref="I1173" authorId="0" shapeId="0" xr:uid="{00000000-0006-0000-0A00-0000B00D0000}">
      <text>
        <r>
          <rPr>
            <sz val="11"/>
            <color theme="1"/>
            <rFont val="Calibri"/>
            <family val="2"/>
            <scheme val="minor"/>
          </rPr>
          <t>Source: User-editable planning assumption, 2026-10-19; not stated in YAML. Validate with workload sizing.</t>
        </r>
      </text>
    </comment>
    <comment ref="G1174" authorId="0" shapeId="0" xr:uid="{00000000-0006-0000-0A00-0000B10D0000}">
      <text>
        <r>
          <rPr>
            <sz val="11"/>
            <color theme="1"/>
            <rFont val="Calibri"/>
            <family val="2"/>
            <scheme val="minor"/>
          </rPr>
          <t>Source: User-editable planning assumption, 2026-10-19; not stated in YAML. Validate with workload sizing.</t>
        </r>
      </text>
    </comment>
    <comment ref="H1174" authorId="0" shapeId="0" xr:uid="{00000000-0006-0000-0A00-0000B20D0000}">
      <text>
        <r>
          <rPr>
            <sz val="11"/>
            <color theme="1"/>
            <rFont val="Calibri"/>
            <family val="2"/>
            <scheme val="minor"/>
          </rPr>
          <t>Source: User-editable planning assumption, 2026-10-19; not stated in YAML. Validate with workload sizing.</t>
        </r>
      </text>
    </comment>
    <comment ref="I1174" authorId="0" shapeId="0" xr:uid="{00000000-0006-0000-0A00-0000B30D0000}">
      <text>
        <r>
          <rPr>
            <sz val="11"/>
            <color theme="1"/>
            <rFont val="Calibri"/>
            <family val="2"/>
            <scheme val="minor"/>
          </rPr>
          <t>Source: User-editable planning assumption, 2026-10-19; not stated in YAML. Validate with workload sizing.</t>
        </r>
      </text>
    </comment>
    <comment ref="G1175" authorId="0" shapeId="0" xr:uid="{00000000-0006-0000-0A00-0000B40D0000}">
      <text>
        <r>
          <rPr>
            <sz val="11"/>
            <color theme="1"/>
            <rFont val="Calibri"/>
            <family val="2"/>
            <scheme val="minor"/>
          </rPr>
          <t>Source: User-editable planning assumption, 2026-10-19; not stated in YAML. Validate with workload sizing.</t>
        </r>
      </text>
    </comment>
    <comment ref="H1175" authorId="0" shapeId="0" xr:uid="{00000000-0006-0000-0A00-0000B50D0000}">
      <text>
        <r>
          <rPr>
            <sz val="11"/>
            <color theme="1"/>
            <rFont val="Calibri"/>
            <family val="2"/>
            <scheme val="minor"/>
          </rPr>
          <t>Source: User-editable planning assumption, 2026-10-19; not stated in YAML. Validate with workload sizing.</t>
        </r>
      </text>
    </comment>
    <comment ref="I1175" authorId="0" shapeId="0" xr:uid="{00000000-0006-0000-0A00-0000B60D0000}">
      <text>
        <r>
          <rPr>
            <sz val="11"/>
            <color theme="1"/>
            <rFont val="Calibri"/>
            <family val="2"/>
            <scheme val="minor"/>
          </rPr>
          <t>Source: User-editable planning assumption, 2026-10-19; not stated in YAML. Validate with workload sizing.</t>
        </r>
      </text>
    </comment>
    <comment ref="G1176" authorId="0" shapeId="0" xr:uid="{00000000-0006-0000-0A00-0000B70D0000}">
      <text>
        <r>
          <rPr>
            <sz val="11"/>
            <color theme="1"/>
            <rFont val="Calibri"/>
            <family val="2"/>
            <scheme val="minor"/>
          </rPr>
          <t>Source: User-editable planning assumption, 2026-10-19; not stated in YAML. Validate with workload sizing.</t>
        </r>
      </text>
    </comment>
    <comment ref="H1176" authorId="0" shapeId="0" xr:uid="{00000000-0006-0000-0A00-0000B80D0000}">
      <text>
        <r>
          <rPr>
            <sz val="11"/>
            <color theme="1"/>
            <rFont val="Calibri"/>
            <family val="2"/>
            <scheme val="minor"/>
          </rPr>
          <t>Source: User-editable planning assumption, 2026-10-19; not stated in YAML. Validate with workload sizing.</t>
        </r>
      </text>
    </comment>
    <comment ref="I1176" authorId="0" shapeId="0" xr:uid="{00000000-0006-0000-0A00-0000B90D0000}">
      <text>
        <r>
          <rPr>
            <sz val="11"/>
            <color theme="1"/>
            <rFont val="Calibri"/>
            <family val="2"/>
            <scheme val="minor"/>
          </rPr>
          <t>Source: User-editable planning assumption, 2026-10-19; not stated in YAML. Validate with workload sizing.</t>
        </r>
      </text>
    </comment>
    <comment ref="G1177" authorId="0" shapeId="0" xr:uid="{00000000-0006-0000-0A00-0000BA0D0000}">
      <text>
        <r>
          <rPr>
            <sz val="11"/>
            <color theme="1"/>
            <rFont val="Calibri"/>
            <family val="2"/>
            <scheme val="minor"/>
          </rPr>
          <t>Source: User-editable planning assumption, 2026-10-19; not stated in YAML. Validate with workload sizing.</t>
        </r>
      </text>
    </comment>
    <comment ref="H1177" authorId="0" shapeId="0" xr:uid="{00000000-0006-0000-0A00-0000BB0D0000}">
      <text>
        <r>
          <rPr>
            <sz val="11"/>
            <color theme="1"/>
            <rFont val="Calibri"/>
            <family val="2"/>
            <scheme val="minor"/>
          </rPr>
          <t>Source: User-editable planning assumption, 2026-10-19; not stated in YAML. Validate with workload sizing.</t>
        </r>
      </text>
    </comment>
    <comment ref="I1177" authorId="0" shapeId="0" xr:uid="{00000000-0006-0000-0A00-0000BC0D0000}">
      <text>
        <r>
          <rPr>
            <sz val="11"/>
            <color theme="1"/>
            <rFont val="Calibri"/>
            <family val="2"/>
            <scheme val="minor"/>
          </rPr>
          <t>Source: User-editable planning assumption, 2026-10-19; not stated in YAML. Validate with workload sizing.</t>
        </r>
      </text>
    </comment>
    <comment ref="G1178" authorId="0" shapeId="0" xr:uid="{00000000-0006-0000-0A00-0000BD0D0000}">
      <text>
        <r>
          <rPr>
            <sz val="11"/>
            <color theme="1"/>
            <rFont val="Calibri"/>
            <family val="2"/>
            <scheme val="minor"/>
          </rPr>
          <t>Source: User-editable planning assumption, 2026-10-19; not stated in YAML. Validate with workload sizing.</t>
        </r>
      </text>
    </comment>
    <comment ref="H1178" authorId="0" shapeId="0" xr:uid="{00000000-0006-0000-0A00-0000BE0D0000}">
      <text>
        <r>
          <rPr>
            <sz val="11"/>
            <color theme="1"/>
            <rFont val="Calibri"/>
            <family val="2"/>
            <scheme val="minor"/>
          </rPr>
          <t>Source: User-editable planning assumption, 2026-10-19; not stated in YAML. Validate with workload sizing.</t>
        </r>
      </text>
    </comment>
    <comment ref="I1178" authorId="0" shapeId="0" xr:uid="{00000000-0006-0000-0A00-0000BF0D0000}">
      <text>
        <r>
          <rPr>
            <sz val="11"/>
            <color theme="1"/>
            <rFont val="Calibri"/>
            <family val="2"/>
            <scheme val="minor"/>
          </rPr>
          <t>Source: User-editable planning assumption, 2026-10-19; not stated in YAML. Validate with workload sizing.</t>
        </r>
      </text>
    </comment>
    <comment ref="G1179" authorId="0" shapeId="0" xr:uid="{00000000-0006-0000-0A00-0000C00D0000}">
      <text>
        <r>
          <rPr>
            <sz val="11"/>
            <color theme="1"/>
            <rFont val="Calibri"/>
            <family val="2"/>
            <scheme val="minor"/>
          </rPr>
          <t>Source: User-editable planning assumption, 2026-10-19; not stated in YAML. Validate with workload sizing.</t>
        </r>
      </text>
    </comment>
    <comment ref="H1179" authorId="0" shapeId="0" xr:uid="{00000000-0006-0000-0A00-0000C10D0000}">
      <text>
        <r>
          <rPr>
            <sz val="11"/>
            <color theme="1"/>
            <rFont val="Calibri"/>
            <family val="2"/>
            <scheme val="minor"/>
          </rPr>
          <t>Source: User-editable planning assumption, 2026-10-19; not stated in YAML. Validate with workload sizing.</t>
        </r>
      </text>
    </comment>
    <comment ref="I1179" authorId="0" shapeId="0" xr:uid="{00000000-0006-0000-0A00-0000C20D0000}">
      <text>
        <r>
          <rPr>
            <sz val="11"/>
            <color theme="1"/>
            <rFont val="Calibri"/>
            <family val="2"/>
            <scheme val="minor"/>
          </rPr>
          <t>Source: User-editable planning assumption, 2026-10-19; not stated in YAML. Validate with workload sizing.</t>
        </r>
      </text>
    </comment>
    <comment ref="G1180" authorId="0" shapeId="0" xr:uid="{00000000-0006-0000-0A00-0000C30D0000}">
      <text>
        <r>
          <rPr>
            <sz val="11"/>
            <color theme="1"/>
            <rFont val="Calibri"/>
            <family val="2"/>
            <scheme val="minor"/>
          </rPr>
          <t>Source: User-editable planning assumption, 2026-10-19; not stated in YAML. Validate with workload sizing.</t>
        </r>
      </text>
    </comment>
    <comment ref="H1180" authorId="0" shapeId="0" xr:uid="{00000000-0006-0000-0A00-0000C40D0000}">
      <text>
        <r>
          <rPr>
            <sz val="11"/>
            <color theme="1"/>
            <rFont val="Calibri"/>
            <family val="2"/>
            <scheme val="minor"/>
          </rPr>
          <t>Source: User-editable planning assumption, 2026-10-19; not stated in YAML. Validate with workload sizing.</t>
        </r>
      </text>
    </comment>
    <comment ref="I1180" authorId="0" shapeId="0" xr:uid="{00000000-0006-0000-0A00-0000C50D0000}">
      <text>
        <r>
          <rPr>
            <sz val="11"/>
            <color theme="1"/>
            <rFont val="Calibri"/>
            <family val="2"/>
            <scheme val="minor"/>
          </rPr>
          <t>Source: User-editable planning assumption, 2026-10-19; not stated in YAML. Validate with workload sizing.</t>
        </r>
      </text>
    </comment>
    <comment ref="G1181" authorId="0" shapeId="0" xr:uid="{00000000-0006-0000-0A00-0000C60D0000}">
      <text>
        <r>
          <rPr>
            <sz val="11"/>
            <color theme="1"/>
            <rFont val="Calibri"/>
            <family val="2"/>
            <scheme val="minor"/>
          </rPr>
          <t>Source: User-editable planning assumption, 2026-10-19; not stated in YAML. Validate with workload sizing.</t>
        </r>
      </text>
    </comment>
    <comment ref="H1181" authorId="0" shapeId="0" xr:uid="{00000000-0006-0000-0A00-0000C70D0000}">
      <text>
        <r>
          <rPr>
            <sz val="11"/>
            <color theme="1"/>
            <rFont val="Calibri"/>
            <family val="2"/>
            <scheme val="minor"/>
          </rPr>
          <t>Source: User-editable planning assumption, 2026-10-19; not stated in YAML. Validate with workload sizing.</t>
        </r>
      </text>
    </comment>
    <comment ref="I1181" authorId="0" shapeId="0" xr:uid="{00000000-0006-0000-0A00-0000C80D0000}">
      <text>
        <r>
          <rPr>
            <sz val="11"/>
            <color theme="1"/>
            <rFont val="Calibri"/>
            <family val="2"/>
            <scheme val="minor"/>
          </rPr>
          <t>Source: User-editable planning assumption, 2026-10-19; not stated in YAML. Validate with workload sizing.</t>
        </r>
      </text>
    </comment>
    <comment ref="G1182" authorId="0" shapeId="0" xr:uid="{00000000-0006-0000-0A00-0000C90D0000}">
      <text>
        <r>
          <rPr>
            <sz val="11"/>
            <color theme="1"/>
            <rFont val="Calibri"/>
            <family val="2"/>
            <scheme val="minor"/>
          </rPr>
          <t>Source: User-editable planning assumption, 2026-10-19; not stated in YAML. Validate with workload sizing.</t>
        </r>
      </text>
    </comment>
    <comment ref="H1182" authorId="0" shapeId="0" xr:uid="{00000000-0006-0000-0A00-0000CA0D0000}">
      <text>
        <r>
          <rPr>
            <sz val="11"/>
            <color theme="1"/>
            <rFont val="Calibri"/>
            <family val="2"/>
            <scheme val="minor"/>
          </rPr>
          <t>Source: User-editable planning assumption, 2026-10-19; not stated in YAML. Validate with workload sizing.</t>
        </r>
      </text>
    </comment>
    <comment ref="I1182" authorId="0" shapeId="0" xr:uid="{00000000-0006-0000-0A00-0000CB0D0000}">
      <text>
        <r>
          <rPr>
            <sz val="11"/>
            <color theme="1"/>
            <rFont val="Calibri"/>
            <family val="2"/>
            <scheme val="minor"/>
          </rPr>
          <t>Source: User-editable planning assumption, 2026-10-19; not stated in YAML. Validate with workload sizing.</t>
        </r>
      </text>
    </comment>
    <comment ref="G1183" authorId="0" shapeId="0" xr:uid="{00000000-0006-0000-0A00-0000CC0D0000}">
      <text>
        <r>
          <rPr>
            <sz val="11"/>
            <color theme="1"/>
            <rFont val="Calibri"/>
            <family val="2"/>
            <scheme val="minor"/>
          </rPr>
          <t>Source: User-editable planning assumption, 2026-10-19; not stated in YAML. Validate with workload sizing.</t>
        </r>
      </text>
    </comment>
    <comment ref="H1183" authorId="0" shapeId="0" xr:uid="{00000000-0006-0000-0A00-0000CD0D0000}">
      <text>
        <r>
          <rPr>
            <sz val="11"/>
            <color theme="1"/>
            <rFont val="Calibri"/>
            <family val="2"/>
            <scheme val="minor"/>
          </rPr>
          <t>Source: User-editable planning assumption, 2026-10-19; not stated in YAML. Validate with workload sizing.</t>
        </r>
      </text>
    </comment>
    <comment ref="I1183" authorId="0" shapeId="0" xr:uid="{00000000-0006-0000-0A00-0000CE0D0000}">
      <text>
        <r>
          <rPr>
            <sz val="11"/>
            <color theme="1"/>
            <rFont val="Calibri"/>
            <family val="2"/>
            <scheme val="minor"/>
          </rPr>
          <t>Source: User-editable planning assumption, 2026-10-19; not stated in YAML. Validate with workload sizing.</t>
        </r>
      </text>
    </comment>
    <comment ref="G1184" authorId="0" shapeId="0" xr:uid="{00000000-0006-0000-0A00-0000CF0D0000}">
      <text>
        <r>
          <rPr>
            <sz val="11"/>
            <color theme="1"/>
            <rFont val="Calibri"/>
            <family val="2"/>
            <scheme val="minor"/>
          </rPr>
          <t>Source: User-editable planning assumption, 2026-10-19; not stated in YAML. Validate with workload sizing.</t>
        </r>
      </text>
    </comment>
    <comment ref="H1184" authorId="0" shapeId="0" xr:uid="{00000000-0006-0000-0A00-0000D00D0000}">
      <text>
        <r>
          <rPr>
            <sz val="11"/>
            <color theme="1"/>
            <rFont val="Calibri"/>
            <family val="2"/>
            <scheme val="minor"/>
          </rPr>
          <t>Source: User-editable planning assumption, 2026-10-19; not stated in YAML. Validate with workload sizing.</t>
        </r>
      </text>
    </comment>
    <comment ref="I1184" authorId="0" shapeId="0" xr:uid="{00000000-0006-0000-0A00-0000D10D0000}">
      <text>
        <r>
          <rPr>
            <sz val="11"/>
            <color theme="1"/>
            <rFont val="Calibri"/>
            <family val="2"/>
            <scheme val="minor"/>
          </rPr>
          <t>Source: User-editable planning assumption, 2026-10-19; not stated in YAML. Validate with workload sizing.</t>
        </r>
      </text>
    </comment>
    <comment ref="G1185" authorId="0" shapeId="0" xr:uid="{00000000-0006-0000-0A00-0000D20D0000}">
      <text>
        <r>
          <rPr>
            <sz val="11"/>
            <color theme="1"/>
            <rFont val="Calibri"/>
            <family val="2"/>
            <scheme val="minor"/>
          </rPr>
          <t>Source: User-editable planning assumption, 2026-10-19; not stated in YAML. Validate with workload sizing.</t>
        </r>
      </text>
    </comment>
    <comment ref="H1185" authorId="0" shapeId="0" xr:uid="{00000000-0006-0000-0A00-0000D30D0000}">
      <text>
        <r>
          <rPr>
            <sz val="11"/>
            <color theme="1"/>
            <rFont val="Calibri"/>
            <family val="2"/>
            <scheme val="minor"/>
          </rPr>
          <t>Source: User-editable planning assumption, 2026-10-19; not stated in YAML. Validate with workload sizing.</t>
        </r>
      </text>
    </comment>
    <comment ref="I1185" authorId="0" shapeId="0" xr:uid="{00000000-0006-0000-0A00-0000D40D0000}">
      <text>
        <r>
          <rPr>
            <sz val="11"/>
            <color theme="1"/>
            <rFont val="Calibri"/>
            <family val="2"/>
            <scheme val="minor"/>
          </rPr>
          <t>Source: User-editable planning assumption, 2026-10-19; not stated in YAML. Validate with workload sizing.</t>
        </r>
      </text>
    </comment>
    <comment ref="G1186" authorId="0" shapeId="0" xr:uid="{00000000-0006-0000-0A00-0000D50D0000}">
      <text>
        <r>
          <rPr>
            <sz val="11"/>
            <color theme="1"/>
            <rFont val="Calibri"/>
            <family val="2"/>
            <scheme val="minor"/>
          </rPr>
          <t>Source: User-editable planning assumption, 2026-10-19; not stated in YAML. Validate with workload sizing.</t>
        </r>
      </text>
    </comment>
    <comment ref="H1186" authorId="0" shapeId="0" xr:uid="{00000000-0006-0000-0A00-0000D60D0000}">
      <text>
        <r>
          <rPr>
            <sz val="11"/>
            <color theme="1"/>
            <rFont val="Calibri"/>
            <family val="2"/>
            <scheme val="minor"/>
          </rPr>
          <t>Source: User-editable planning assumption, 2026-10-19; not stated in YAML. Validate with workload sizing.</t>
        </r>
      </text>
    </comment>
    <comment ref="I1186" authorId="0" shapeId="0" xr:uid="{00000000-0006-0000-0A00-0000D70D0000}">
      <text>
        <r>
          <rPr>
            <sz val="11"/>
            <color theme="1"/>
            <rFont val="Calibri"/>
            <family val="2"/>
            <scheme val="minor"/>
          </rPr>
          <t>Source: User-editable planning assumption, 2026-10-19; not stated in YAML. Validate with workload sizing.</t>
        </r>
      </text>
    </comment>
    <comment ref="G1187" authorId="0" shapeId="0" xr:uid="{00000000-0006-0000-0A00-0000D80D0000}">
      <text>
        <r>
          <rPr>
            <sz val="11"/>
            <color theme="1"/>
            <rFont val="Calibri"/>
            <family val="2"/>
            <scheme val="minor"/>
          </rPr>
          <t>Source: User-editable planning assumption, 2026-10-19; not stated in YAML. Validate with workload sizing.</t>
        </r>
      </text>
    </comment>
    <comment ref="H1187" authorId="0" shapeId="0" xr:uid="{00000000-0006-0000-0A00-0000D90D0000}">
      <text>
        <r>
          <rPr>
            <sz val="11"/>
            <color theme="1"/>
            <rFont val="Calibri"/>
            <family val="2"/>
            <scheme val="minor"/>
          </rPr>
          <t>Source: User-editable planning assumption, 2026-10-19; not stated in YAML. Validate with workload sizing.</t>
        </r>
      </text>
    </comment>
    <comment ref="I1187" authorId="0" shapeId="0" xr:uid="{00000000-0006-0000-0A00-0000DA0D0000}">
      <text>
        <r>
          <rPr>
            <sz val="11"/>
            <color theme="1"/>
            <rFont val="Calibri"/>
            <family val="2"/>
            <scheme val="minor"/>
          </rPr>
          <t>Source: User-editable planning assumption, 2026-10-19; not stated in YAML. Validate with workload sizing.</t>
        </r>
      </text>
    </comment>
    <comment ref="G1188" authorId="0" shapeId="0" xr:uid="{00000000-0006-0000-0A00-0000DB0D0000}">
      <text>
        <r>
          <rPr>
            <sz val="11"/>
            <color theme="1"/>
            <rFont val="Calibri"/>
            <family val="2"/>
            <scheme val="minor"/>
          </rPr>
          <t>Source: User-editable planning assumption, 2026-10-19; not stated in YAML. Validate with workload sizing.</t>
        </r>
      </text>
    </comment>
    <comment ref="H1188" authorId="0" shapeId="0" xr:uid="{00000000-0006-0000-0A00-0000DC0D0000}">
      <text>
        <r>
          <rPr>
            <sz val="11"/>
            <color theme="1"/>
            <rFont val="Calibri"/>
            <family val="2"/>
            <scheme val="minor"/>
          </rPr>
          <t>Source: User-editable planning assumption, 2026-10-19; not stated in YAML. Validate with workload sizing.</t>
        </r>
      </text>
    </comment>
    <comment ref="I1188" authorId="0" shapeId="0" xr:uid="{00000000-0006-0000-0A00-0000DD0D0000}">
      <text>
        <r>
          <rPr>
            <sz val="11"/>
            <color theme="1"/>
            <rFont val="Calibri"/>
            <family val="2"/>
            <scheme val="minor"/>
          </rPr>
          <t>Source: User-editable planning assumption, 2026-10-19; not stated in YAML. Validate with workload sizing.</t>
        </r>
      </text>
    </comment>
    <comment ref="G1189" authorId="0" shapeId="0" xr:uid="{00000000-0006-0000-0A00-0000DE0D0000}">
      <text>
        <r>
          <rPr>
            <sz val="11"/>
            <color theme="1"/>
            <rFont val="Calibri"/>
            <family val="2"/>
            <scheme val="minor"/>
          </rPr>
          <t>Source: User-editable planning assumption, 2026-10-19; not stated in YAML. Validate with workload sizing.</t>
        </r>
      </text>
    </comment>
    <comment ref="H1189" authorId="0" shapeId="0" xr:uid="{00000000-0006-0000-0A00-0000DF0D0000}">
      <text>
        <r>
          <rPr>
            <sz val="11"/>
            <color theme="1"/>
            <rFont val="Calibri"/>
            <family val="2"/>
            <scheme val="minor"/>
          </rPr>
          <t>Source: User-editable planning assumption, 2026-10-19; not stated in YAML. Validate with workload sizing.</t>
        </r>
      </text>
    </comment>
    <comment ref="I1189" authorId="0" shapeId="0" xr:uid="{00000000-0006-0000-0A00-0000E00D0000}">
      <text>
        <r>
          <rPr>
            <sz val="11"/>
            <color theme="1"/>
            <rFont val="Calibri"/>
            <family val="2"/>
            <scheme val="minor"/>
          </rPr>
          <t>Source: User-editable planning assumption, 2026-10-19; not stated in YAML. Validate with workload sizing.</t>
        </r>
      </text>
    </comment>
    <comment ref="G1190" authorId="0" shapeId="0" xr:uid="{00000000-0006-0000-0A00-0000E10D0000}">
      <text>
        <r>
          <rPr>
            <sz val="11"/>
            <color theme="1"/>
            <rFont val="Calibri"/>
            <family val="2"/>
            <scheme val="minor"/>
          </rPr>
          <t>Source: User-editable planning assumption, 2026-10-19; not stated in YAML. Validate with workload sizing.</t>
        </r>
      </text>
    </comment>
    <comment ref="H1190" authorId="0" shapeId="0" xr:uid="{00000000-0006-0000-0A00-0000E20D0000}">
      <text>
        <r>
          <rPr>
            <sz val="11"/>
            <color theme="1"/>
            <rFont val="Calibri"/>
            <family val="2"/>
            <scheme val="minor"/>
          </rPr>
          <t>Source: User-editable planning assumption, 2026-10-19; not stated in YAML. Validate with workload sizing.</t>
        </r>
      </text>
    </comment>
    <comment ref="I1190" authorId="0" shapeId="0" xr:uid="{00000000-0006-0000-0A00-0000E30D0000}">
      <text>
        <r>
          <rPr>
            <sz val="11"/>
            <color theme="1"/>
            <rFont val="Calibri"/>
            <family val="2"/>
            <scheme val="minor"/>
          </rPr>
          <t>Source: User-editable planning assumption, 2026-10-19; not stated in YAML. Validate with workload sizing.</t>
        </r>
      </text>
    </comment>
    <comment ref="G1191" authorId="0" shapeId="0" xr:uid="{00000000-0006-0000-0A00-0000E40D0000}">
      <text>
        <r>
          <rPr>
            <sz val="11"/>
            <color theme="1"/>
            <rFont val="Calibri"/>
            <family val="2"/>
            <scheme val="minor"/>
          </rPr>
          <t>Source: User-editable planning assumption, 2026-10-19; not stated in YAML. Validate with workload sizing.</t>
        </r>
      </text>
    </comment>
    <comment ref="H1191" authorId="0" shapeId="0" xr:uid="{00000000-0006-0000-0A00-0000E50D0000}">
      <text>
        <r>
          <rPr>
            <sz val="11"/>
            <color theme="1"/>
            <rFont val="Calibri"/>
            <family val="2"/>
            <scheme val="minor"/>
          </rPr>
          <t>Source: User-editable planning assumption, 2026-10-19; not stated in YAML. Validate with workload sizing.</t>
        </r>
      </text>
    </comment>
    <comment ref="I1191" authorId="0" shapeId="0" xr:uid="{00000000-0006-0000-0A00-0000E60D0000}">
      <text>
        <r>
          <rPr>
            <sz val="11"/>
            <color theme="1"/>
            <rFont val="Calibri"/>
            <family val="2"/>
            <scheme val="minor"/>
          </rPr>
          <t>Source: User-editable planning assumption, 2026-10-19; not stated in YAML. Validate with workload sizing.</t>
        </r>
      </text>
    </comment>
    <comment ref="G1192" authorId="0" shapeId="0" xr:uid="{00000000-0006-0000-0A00-0000E70D0000}">
      <text>
        <r>
          <rPr>
            <sz val="11"/>
            <color theme="1"/>
            <rFont val="Calibri"/>
            <family val="2"/>
            <scheme val="minor"/>
          </rPr>
          <t>Source: User-editable planning assumption, 2026-10-19; not stated in YAML. Validate with workload sizing.</t>
        </r>
      </text>
    </comment>
    <comment ref="H1192" authorId="0" shapeId="0" xr:uid="{00000000-0006-0000-0A00-0000E80D0000}">
      <text>
        <r>
          <rPr>
            <sz val="11"/>
            <color theme="1"/>
            <rFont val="Calibri"/>
            <family val="2"/>
            <scheme val="minor"/>
          </rPr>
          <t>Source: User-editable planning assumption, 2026-10-19; not stated in YAML. Validate with workload sizing.</t>
        </r>
      </text>
    </comment>
    <comment ref="I1192" authorId="0" shapeId="0" xr:uid="{00000000-0006-0000-0A00-0000E90D0000}">
      <text>
        <r>
          <rPr>
            <sz val="11"/>
            <color theme="1"/>
            <rFont val="Calibri"/>
            <family val="2"/>
            <scheme val="minor"/>
          </rPr>
          <t>Source: User-editable planning assumption, 2026-10-19; not stated in YAML. Validate with workload sizing.</t>
        </r>
      </text>
    </comment>
    <comment ref="G1193" authorId="0" shapeId="0" xr:uid="{00000000-0006-0000-0A00-0000EA0D0000}">
      <text>
        <r>
          <rPr>
            <sz val="11"/>
            <color theme="1"/>
            <rFont val="Calibri"/>
            <family val="2"/>
            <scheme val="minor"/>
          </rPr>
          <t>Source: User-editable planning assumption, 2026-10-19; not stated in YAML. Validate with workload sizing.</t>
        </r>
      </text>
    </comment>
    <comment ref="H1193" authorId="0" shapeId="0" xr:uid="{00000000-0006-0000-0A00-0000EB0D0000}">
      <text>
        <r>
          <rPr>
            <sz val="11"/>
            <color theme="1"/>
            <rFont val="Calibri"/>
            <family val="2"/>
            <scheme val="minor"/>
          </rPr>
          <t>Source: User-editable planning assumption, 2026-10-19; not stated in YAML. Validate with workload sizing.</t>
        </r>
      </text>
    </comment>
    <comment ref="I1193" authorId="0" shapeId="0" xr:uid="{00000000-0006-0000-0A00-0000EC0D0000}">
      <text>
        <r>
          <rPr>
            <sz val="11"/>
            <color theme="1"/>
            <rFont val="Calibri"/>
            <family val="2"/>
            <scheme val="minor"/>
          </rPr>
          <t>Source: User-editable planning assumption, 2026-10-19; not stated in YAML. Validate with workload sizing.</t>
        </r>
      </text>
    </comment>
    <comment ref="G1194" authorId="0" shapeId="0" xr:uid="{00000000-0006-0000-0A00-0000ED0D0000}">
      <text>
        <r>
          <rPr>
            <sz val="11"/>
            <color theme="1"/>
            <rFont val="Calibri"/>
            <family val="2"/>
            <scheme val="minor"/>
          </rPr>
          <t>Source: User-editable planning assumption, 2026-10-19; not stated in YAML. Validate with workload sizing.</t>
        </r>
      </text>
    </comment>
    <comment ref="H1194" authorId="0" shapeId="0" xr:uid="{00000000-0006-0000-0A00-0000EE0D0000}">
      <text>
        <r>
          <rPr>
            <sz val="11"/>
            <color theme="1"/>
            <rFont val="Calibri"/>
            <family val="2"/>
            <scheme val="minor"/>
          </rPr>
          <t>Source: User-editable planning assumption, 2026-10-19; not stated in YAML. Validate with workload sizing.</t>
        </r>
      </text>
    </comment>
    <comment ref="I1194" authorId="0" shapeId="0" xr:uid="{00000000-0006-0000-0A00-0000EF0D0000}">
      <text>
        <r>
          <rPr>
            <sz val="11"/>
            <color theme="1"/>
            <rFont val="Calibri"/>
            <family val="2"/>
            <scheme val="minor"/>
          </rPr>
          <t>Source: User-editable planning assumption, 2026-10-19; not stated in YAML. Validate with workload sizing.</t>
        </r>
      </text>
    </comment>
    <comment ref="G1195" authorId="0" shapeId="0" xr:uid="{00000000-0006-0000-0A00-0000F00D0000}">
      <text>
        <r>
          <rPr>
            <sz val="11"/>
            <color theme="1"/>
            <rFont val="Calibri"/>
            <family val="2"/>
            <scheme val="minor"/>
          </rPr>
          <t>Source: User-editable planning assumption, 2026-10-19; not stated in YAML. Validate with workload sizing.</t>
        </r>
      </text>
    </comment>
    <comment ref="H1195" authorId="0" shapeId="0" xr:uid="{00000000-0006-0000-0A00-0000F10D0000}">
      <text>
        <r>
          <rPr>
            <sz val="11"/>
            <color theme="1"/>
            <rFont val="Calibri"/>
            <family val="2"/>
            <scheme val="minor"/>
          </rPr>
          <t>Source: User-editable planning assumption, 2026-10-19; not stated in YAML. Validate with workload sizing.</t>
        </r>
      </text>
    </comment>
    <comment ref="I1195" authorId="0" shapeId="0" xr:uid="{00000000-0006-0000-0A00-0000F20D0000}">
      <text>
        <r>
          <rPr>
            <sz val="11"/>
            <color theme="1"/>
            <rFont val="Calibri"/>
            <family val="2"/>
            <scheme val="minor"/>
          </rPr>
          <t>Source: User-editable planning assumption, 2026-10-19; not stated in YAML. Validate with workload sizing.</t>
        </r>
      </text>
    </comment>
    <comment ref="G1196" authorId="0" shapeId="0" xr:uid="{00000000-0006-0000-0A00-0000F30D0000}">
      <text>
        <r>
          <rPr>
            <sz val="11"/>
            <color theme="1"/>
            <rFont val="Calibri"/>
            <family val="2"/>
            <scheme val="minor"/>
          </rPr>
          <t>Source: User-editable planning assumption, 2026-10-19; not stated in YAML. Validate with workload sizing.</t>
        </r>
      </text>
    </comment>
    <comment ref="H1196" authorId="0" shapeId="0" xr:uid="{00000000-0006-0000-0A00-0000F40D0000}">
      <text>
        <r>
          <rPr>
            <sz val="11"/>
            <color theme="1"/>
            <rFont val="Calibri"/>
            <family val="2"/>
            <scheme val="minor"/>
          </rPr>
          <t>Source: User-editable planning assumption, 2026-10-19; not stated in YAML. Validate with workload sizing.</t>
        </r>
      </text>
    </comment>
    <comment ref="I1196" authorId="0" shapeId="0" xr:uid="{00000000-0006-0000-0A00-0000F50D0000}">
      <text>
        <r>
          <rPr>
            <sz val="11"/>
            <color theme="1"/>
            <rFont val="Calibri"/>
            <family val="2"/>
            <scheme val="minor"/>
          </rPr>
          <t>Source: User-editable planning assumption, 2026-10-19; not stated in YAML. Validate with workload sizing.</t>
        </r>
      </text>
    </comment>
    <comment ref="G1197" authorId="0" shapeId="0" xr:uid="{00000000-0006-0000-0A00-0000F60D0000}">
      <text>
        <r>
          <rPr>
            <sz val="11"/>
            <color theme="1"/>
            <rFont val="Calibri"/>
            <family val="2"/>
            <scheme val="minor"/>
          </rPr>
          <t>Source: User-editable planning assumption, 2026-10-19; not stated in YAML. Validate with workload sizing.</t>
        </r>
      </text>
    </comment>
    <comment ref="H1197" authorId="0" shapeId="0" xr:uid="{00000000-0006-0000-0A00-0000F70D0000}">
      <text>
        <r>
          <rPr>
            <sz val="11"/>
            <color theme="1"/>
            <rFont val="Calibri"/>
            <family val="2"/>
            <scheme val="minor"/>
          </rPr>
          <t>Source: User-editable planning assumption, 2026-10-19; not stated in YAML. Validate with workload sizing.</t>
        </r>
      </text>
    </comment>
    <comment ref="I1197" authorId="0" shapeId="0" xr:uid="{00000000-0006-0000-0A00-0000F80D0000}">
      <text>
        <r>
          <rPr>
            <sz val="11"/>
            <color theme="1"/>
            <rFont val="Calibri"/>
            <family val="2"/>
            <scheme val="minor"/>
          </rPr>
          <t>Source: User-editable planning assumption, 2026-10-19; not stated in YAML. Validate with workload sizing.</t>
        </r>
      </text>
    </comment>
    <comment ref="G1198" authorId="0" shapeId="0" xr:uid="{00000000-0006-0000-0A00-0000F90D0000}">
      <text>
        <r>
          <rPr>
            <sz val="11"/>
            <color theme="1"/>
            <rFont val="Calibri"/>
            <family val="2"/>
            <scheme val="minor"/>
          </rPr>
          <t>Source: User-editable planning assumption, 2026-10-19; not stated in YAML. Validate with workload sizing.</t>
        </r>
      </text>
    </comment>
    <comment ref="H1198" authorId="0" shapeId="0" xr:uid="{00000000-0006-0000-0A00-0000FA0D0000}">
      <text>
        <r>
          <rPr>
            <sz val="11"/>
            <color theme="1"/>
            <rFont val="Calibri"/>
            <family val="2"/>
            <scheme val="minor"/>
          </rPr>
          <t>Source: User-editable planning assumption, 2026-10-19; not stated in YAML. Validate with workload sizing.</t>
        </r>
      </text>
    </comment>
    <comment ref="I1198" authorId="0" shapeId="0" xr:uid="{00000000-0006-0000-0A00-0000FB0D0000}">
      <text>
        <r>
          <rPr>
            <sz val="11"/>
            <color theme="1"/>
            <rFont val="Calibri"/>
            <family val="2"/>
            <scheme val="minor"/>
          </rPr>
          <t>Source: User-editable planning assumption, 2026-10-19; not stated in YAML. Validate with workload sizing.</t>
        </r>
      </text>
    </comment>
    <comment ref="G1199" authorId="0" shapeId="0" xr:uid="{00000000-0006-0000-0A00-0000FC0D0000}">
      <text>
        <r>
          <rPr>
            <sz val="11"/>
            <color theme="1"/>
            <rFont val="Calibri"/>
            <family val="2"/>
            <scheme val="minor"/>
          </rPr>
          <t>Source: User-editable planning assumption, 2026-10-19; not stated in YAML. Validate with workload sizing.</t>
        </r>
      </text>
    </comment>
    <comment ref="H1199" authorId="0" shapeId="0" xr:uid="{00000000-0006-0000-0A00-0000FD0D0000}">
      <text>
        <r>
          <rPr>
            <sz val="11"/>
            <color theme="1"/>
            <rFont val="Calibri"/>
            <family val="2"/>
            <scheme val="minor"/>
          </rPr>
          <t>Source: User-editable planning assumption, 2026-10-19; not stated in YAML. Validate with workload sizing.</t>
        </r>
      </text>
    </comment>
    <comment ref="I1199" authorId="0" shapeId="0" xr:uid="{00000000-0006-0000-0A00-0000FE0D0000}">
      <text>
        <r>
          <rPr>
            <sz val="11"/>
            <color theme="1"/>
            <rFont val="Calibri"/>
            <family val="2"/>
            <scheme val="minor"/>
          </rPr>
          <t>Source: User-editable planning assumption, 2026-10-19; not stated in YAML. Validate with workload sizing.</t>
        </r>
      </text>
    </comment>
    <comment ref="G1200" authorId="0" shapeId="0" xr:uid="{00000000-0006-0000-0A00-0000FF0D0000}">
      <text>
        <r>
          <rPr>
            <sz val="11"/>
            <color theme="1"/>
            <rFont val="Calibri"/>
            <family val="2"/>
            <scheme val="minor"/>
          </rPr>
          <t>Source: User-editable planning assumption, 2026-10-19; not stated in YAML. Validate with workload sizing.</t>
        </r>
      </text>
    </comment>
    <comment ref="H1200" authorId="0" shapeId="0" xr:uid="{00000000-0006-0000-0A00-0000000E0000}">
      <text>
        <r>
          <rPr>
            <sz val="11"/>
            <color theme="1"/>
            <rFont val="Calibri"/>
            <family val="2"/>
            <scheme val="minor"/>
          </rPr>
          <t>Source: User-editable planning assumption, 2026-10-19; not stated in YAML. Validate with workload sizing.</t>
        </r>
      </text>
    </comment>
    <comment ref="I1200" authorId="0" shapeId="0" xr:uid="{00000000-0006-0000-0A00-0000010E0000}">
      <text>
        <r>
          <rPr>
            <sz val="11"/>
            <color theme="1"/>
            <rFont val="Calibri"/>
            <family val="2"/>
            <scheme val="minor"/>
          </rPr>
          <t>Source: User-editable planning assumption, 2026-10-19; not stated in YAML. Validate with workload sizing.</t>
        </r>
      </text>
    </comment>
    <comment ref="G1201" authorId="0" shapeId="0" xr:uid="{00000000-0006-0000-0A00-0000020E0000}">
      <text>
        <r>
          <rPr>
            <sz val="11"/>
            <color theme="1"/>
            <rFont val="Calibri"/>
            <family val="2"/>
            <scheme val="minor"/>
          </rPr>
          <t>Source: User-editable planning assumption, 2026-10-19; not stated in YAML. Validate with workload sizing.</t>
        </r>
      </text>
    </comment>
    <comment ref="H1201" authorId="0" shapeId="0" xr:uid="{00000000-0006-0000-0A00-0000030E0000}">
      <text>
        <r>
          <rPr>
            <sz val="11"/>
            <color theme="1"/>
            <rFont val="Calibri"/>
            <family val="2"/>
            <scheme val="minor"/>
          </rPr>
          <t>Source: User-editable planning assumption, 2026-10-19; not stated in YAML. Validate with workload sizing.</t>
        </r>
      </text>
    </comment>
    <comment ref="I1201" authorId="0" shapeId="0" xr:uid="{00000000-0006-0000-0A00-0000040E0000}">
      <text>
        <r>
          <rPr>
            <sz val="11"/>
            <color theme="1"/>
            <rFont val="Calibri"/>
            <family val="2"/>
            <scheme val="minor"/>
          </rPr>
          <t>Source: User-editable planning assumption, 2026-10-19; not stated in YAML. Validate with workload sizing.</t>
        </r>
      </text>
    </comment>
    <comment ref="G1202" authorId="0" shapeId="0" xr:uid="{00000000-0006-0000-0A00-0000050E0000}">
      <text>
        <r>
          <rPr>
            <sz val="11"/>
            <color theme="1"/>
            <rFont val="Calibri"/>
            <family val="2"/>
            <scheme val="minor"/>
          </rPr>
          <t>Source: User-editable planning assumption, 2026-10-19; not stated in YAML. Validate with workload sizing.</t>
        </r>
      </text>
    </comment>
    <comment ref="H1202" authorId="0" shapeId="0" xr:uid="{00000000-0006-0000-0A00-0000060E0000}">
      <text>
        <r>
          <rPr>
            <sz val="11"/>
            <color theme="1"/>
            <rFont val="Calibri"/>
            <family val="2"/>
            <scheme val="minor"/>
          </rPr>
          <t>Source: User-editable planning assumption, 2026-10-19; not stated in YAML. Validate with workload sizing.</t>
        </r>
      </text>
    </comment>
    <comment ref="I1202" authorId="0" shapeId="0" xr:uid="{00000000-0006-0000-0A00-0000070E0000}">
      <text>
        <r>
          <rPr>
            <sz val="11"/>
            <color theme="1"/>
            <rFont val="Calibri"/>
            <family val="2"/>
            <scheme val="minor"/>
          </rPr>
          <t>Source: User-editable planning assumption, 2026-10-19; not stated in YAML. Validate with workload sizing.</t>
        </r>
      </text>
    </comment>
    <comment ref="G1203" authorId="0" shapeId="0" xr:uid="{00000000-0006-0000-0A00-0000080E0000}">
      <text>
        <r>
          <rPr>
            <sz val="11"/>
            <color theme="1"/>
            <rFont val="Calibri"/>
            <family val="2"/>
            <scheme val="minor"/>
          </rPr>
          <t>Source: User-editable planning assumption, 2026-10-19; not stated in YAML. Validate with workload sizing.</t>
        </r>
      </text>
    </comment>
    <comment ref="H1203" authorId="0" shapeId="0" xr:uid="{00000000-0006-0000-0A00-0000090E0000}">
      <text>
        <r>
          <rPr>
            <sz val="11"/>
            <color theme="1"/>
            <rFont val="Calibri"/>
            <family val="2"/>
            <scheme val="minor"/>
          </rPr>
          <t>Source: User-editable planning assumption, 2026-10-19; not stated in YAML. Validate with workload sizing.</t>
        </r>
      </text>
    </comment>
    <comment ref="I1203" authorId="0" shapeId="0" xr:uid="{00000000-0006-0000-0A00-00000A0E0000}">
      <text>
        <r>
          <rPr>
            <sz val="11"/>
            <color theme="1"/>
            <rFont val="Calibri"/>
            <family val="2"/>
            <scheme val="minor"/>
          </rPr>
          <t>Source: User-editable planning assumption, 2026-10-19; not stated in YAML. Validate with workload sizing.</t>
        </r>
      </text>
    </comment>
    <comment ref="G1204" authorId="0" shapeId="0" xr:uid="{00000000-0006-0000-0A00-00000B0E0000}">
      <text>
        <r>
          <rPr>
            <sz val="11"/>
            <color theme="1"/>
            <rFont val="Calibri"/>
            <family val="2"/>
            <scheme val="minor"/>
          </rPr>
          <t>Source: User-editable planning assumption, 2026-10-19; not stated in YAML. Validate with workload sizing.</t>
        </r>
      </text>
    </comment>
    <comment ref="H1204" authorId="0" shapeId="0" xr:uid="{00000000-0006-0000-0A00-00000C0E0000}">
      <text>
        <r>
          <rPr>
            <sz val="11"/>
            <color theme="1"/>
            <rFont val="Calibri"/>
            <family val="2"/>
            <scheme val="minor"/>
          </rPr>
          <t>Source: User-editable planning assumption, 2026-10-19; not stated in YAML. Validate with workload sizing.</t>
        </r>
      </text>
    </comment>
    <comment ref="I1204" authorId="0" shapeId="0" xr:uid="{00000000-0006-0000-0A00-00000D0E0000}">
      <text>
        <r>
          <rPr>
            <sz val="11"/>
            <color theme="1"/>
            <rFont val="Calibri"/>
            <family val="2"/>
            <scheme val="minor"/>
          </rPr>
          <t>Source: User-editable planning assumption, 2026-10-19; not stated in YAML. Validate with workload sizing.</t>
        </r>
      </text>
    </comment>
    <comment ref="G1205" authorId="0" shapeId="0" xr:uid="{00000000-0006-0000-0A00-00000E0E0000}">
      <text>
        <r>
          <rPr>
            <sz val="11"/>
            <color theme="1"/>
            <rFont val="Calibri"/>
            <family val="2"/>
            <scheme val="minor"/>
          </rPr>
          <t>Source: User-editable planning assumption, 2026-10-19; not stated in YAML. Validate with workload sizing.</t>
        </r>
      </text>
    </comment>
    <comment ref="H1205" authorId="0" shapeId="0" xr:uid="{00000000-0006-0000-0A00-00000F0E0000}">
      <text>
        <r>
          <rPr>
            <sz val="11"/>
            <color theme="1"/>
            <rFont val="Calibri"/>
            <family val="2"/>
            <scheme val="minor"/>
          </rPr>
          <t>Source: User-editable planning assumption, 2026-10-19; not stated in YAML. Validate with workload sizing.</t>
        </r>
      </text>
    </comment>
    <comment ref="I1205" authorId="0" shapeId="0" xr:uid="{00000000-0006-0000-0A00-0000100E0000}">
      <text>
        <r>
          <rPr>
            <sz val="11"/>
            <color theme="1"/>
            <rFont val="Calibri"/>
            <family val="2"/>
            <scheme val="minor"/>
          </rPr>
          <t>Source: User-editable planning assumption, 2026-10-19; not stated in YAML. Validate with workload sizing.</t>
        </r>
      </text>
    </comment>
    <comment ref="G1206" authorId="0" shapeId="0" xr:uid="{00000000-0006-0000-0A00-0000110E0000}">
      <text>
        <r>
          <rPr>
            <sz val="11"/>
            <color theme="1"/>
            <rFont val="Calibri"/>
            <family val="2"/>
            <scheme val="minor"/>
          </rPr>
          <t>Source: User-editable planning assumption, 2026-10-19; not stated in YAML. Validate with workload sizing.</t>
        </r>
      </text>
    </comment>
    <comment ref="H1206" authorId="0" shapeId="0" xr:uid="{00000000-0006-0000-0A00-0000120E0000}">
      <text>
        <r>
          <rPr>
            <sz val="11"/>
            <color theme="1"/>
            <rFont val="Calibri"/>
            <family val="2"/>
            <scheme val="minor"/>
          </rPr>
          <t>Source: User-editable planning assumption, 2026-10-19; not stated in YAML. Validate with workload sizing.</t>
        </r>
      </text>
    </comment>
    <comment ref="I1206" authorId="0" shapeId="0" xr:uid="{00000000-0006-0000-0A00-0000130E0000}">
      <text>
        <r>
          <rPr>
            <sz val="11"/>
            <color theme="1"/>
            <rFont val="Calibri"/>
            <family val="2"/>
            <scheme val="minor"/>
          </rPr>
          <t>Source: User-editable planning assumption, 2026-10-19; not stated in YAML. Validate with workload sizing.</t>
        </r>
      </text>
    </comment>
    <comment ref="G1207" authorId="0" shapeId="0" xr:uid="{00000000-0006-0000-0A00-0000140E0000}">
      <text>
        <r>
          <rPr>
            <sz val="11"/>
            <color theme="1"/>
            <rFont val="Calibri"/>
            <family val="2"/>
            <scheme val="minor"/>
          </rPr>
          <t>Source: User-editable planning assumption, 2026-10-19; not stated in YAML. Validate with workload sizing.</t>
        </r>
      </text>
    </comment>
    <comment ref="H1207" authorId="0" shapeId="0" xr:uid="{00000000-0006-0000-0A00-0000150E0000}">
      <text>
        <r>
          <rPr>
            <sz val="11"/>
            <color theme="1"/>
            <rFont val="Calibri"/>
            <family val="2"/>
            <scheme val="minor"/>
          </rPr>
          <t>Source: User-editable planning assumption, 2026-10-19; not stated in YAML. Validate with workload sizing.</t>
        </r>
      </text>
    </comment>
    <comment ref="I1207" authorId="0" shapeId="0" xr:uid="{00000000-0006-0000-0A00-0000160E0000}">
      <text>
        <r>
          <rPr>
            <sz val="11"/>
            <color theme="1"/>
            <rFont val="Calibri"/>
            <family val="2"/>
            <scheme val="minor"/>
          </rPr>
          <t>Source: User-editable planning assumption, 2026-10-19; not stated in YAML. Validate with workload sizing.</t>
        </r>
      </text>
    </comment>
    <comment ref="G1208" authorId="0" shapeId="0" xr:uid="{00000000-0006-0000-0A00-0000170E0000}">
      <text>
        <r>
          <rPr>
            <sz val="11"/>
            <color theme="1"/>
            <rFont val="Calibri"/>
            <family val="2"/>
            <scheme val="minor"/>
          </rPr>
          <t>Source: User-editable planning assumption, 2026-10-19; not stated in YAML. Validate with workload sizing.</t>
        </r>
      </text>
    </comment>
    <comment ref="H1208" authorId="0" shapeId="0" xr:uid="{00000000-0006-0000-0A00-0000180E0000}">
      <text>
        <r>
          <rPr>
            <sz val="11"/>
            <color theme="1"/>
            <rFont val="Calibri"/>
            <family val="2"/>
            <scheme val="minor"/>
          </rPr>
          <t>Source: User-editable planning assumption, 2026-10-19; not stated in YAML. Validate with workload sizing.</t>
        </r>
      </text>
    </comment>
    <comment ref="I1208" authorId="0" shapeId="0" xr:uid="{00000000-0006-0000-0A00-0000190E0000}">
      <text>
        <r>
          <rPr>
            <sz val="11"/>
            <color theme="1"/>
            <rFont val="Calibri"/>
            <family val="2"/>
            <scheme val="minor"/>
          </rPr>
          <t>Source: User-editable planning assumption, 2026-10-19; not stated in YAML. Validate with workload sizing.</t>
        </r>
      </text>
    </comment>
    <comment ref="G1209" authorId="0" shapeId="0" xr:uid="{00000000-0006-0000-0A00-00001A0E0000}">
      <text>
        <r>
          <rPr>
            <sz val="11"/>
            <color theme="1"/>
            <rFont val="Calibri"/>
            <family val="2"/>
            <scheme val="minor"/>
          </rPr>
          <t>Source: User-editable planning assumption, 2026-10-19; not stated in YAML. Validate with workload sizing.</t>
        </r>
      </text>
    </comment>
    <comment ref="H1209" authorId="0" shapeId="0" xr:uid="{00000000-0006-0000-0A00-00001B0E0000}">
      <text>
        <r>
          <rPr>
            <sz val="11"/>
            <color theme="1"/>
            <rFont val="Calibri"/>
            <family val="2"/>
            <scheme val="minor"/>
          </rPr>
          <t>Source: User-editable planning assumption, 2026-10-19; not stated in YAML. Validate with workload sizing.</t>
        </r>
      </text>
    </comment>
    <comment ref="I1209" authorId="0" shapeId="0" xr:uid="{00000000-0006-0000-0A00-00001C0E0000}">
      <text>
        <r>
          <rPr>
            <sz val="11"/>
            <color theme="1"/>
            <rFont val="Calibri"/>
            <family val="2"/>
            <scheme val="minor"/>
          </rPr>
          <t>Source: User-editable planning assumption, 2026-10-19; not stated in YAML. Validate with workload sizing.</t>
        </r>
      </text>
    </comment>
    <comment ref="G1210" authorId="0" shapeId="0" xr:uid="{00000000-0006-0000-0A00-00001D0E0000}">
      <text>
        <r>
          <rPr>
            <sz val="11"/>
            <color theme="1"/>
            <rFont val="Calibri"/>
            <family val="2"/>
            <scheme val="minor"/>
          </rPr>
          <t>Source: User-editable planning assumption, 2026-10-19; not stated in YAML. Validate with workload sizing.</t>
        </r>
      </text>
    </comment>
    <comment ref="H1210" authorId="0" shapeId="0" xr:uid="{00000000-0006-0000-0A00-00001E0E0000}">
      <text>
        <r>
          <rPr>
            <sz val="11"/>
            <color theme="1"/>
            <rFont val="Calibri"/>
            <family val="2"/>
            <scheme val="minor"/>
          </rPr>
          <t>Source: User-editable planning assumption, 2026-10-19; not stated in YAML. Validate with workload sizing.</t>
        </r>
      </text>
    </comment>
    <comment ref="I1210" authorId="0" shapeId="0" xr:uid="{00000000-0006-0000-0A00-00001F0E0000}">
      <text>
        <r>
          <rPr>
            <sz val="11"/>
            <color theme="1"/>
            <rFont val="Calibri"/>
            <family val="2"/>
            <scheme val="minor"/>
          </rPr>
          <t>Source: User-editable planning assumption, 2026-10-19; not stated in YAML. Validate with workload sizing.</t>
        </r>
      </text>
    </comment>
    <comment ref="G1211" authorId="0" shapeId="0" xr:uid="{00000000-0006-0000-0A00-0000200E0000}">
      <text>
        <r>
          <rPr>
            <sz val="11"/>
            <color theme="1"/>
            <rFont val="Calibri"/>
            <family val="2"/>
            <scheme val="minor"/>
          </rPr>
          <t>Source: User-editable planning assumption, 2026-10-19; not stated in YAML. Validate with workload sizing.</t>
        </r>
      </text>
    </comment>
    <comment ref="H1211" authorId="0" shapeId="0" xr:uid="{00000000-0006-0000-0A00-0000210E0000}">
      <text>
        <r>
          <rPr>
            <sz val="11"/>
            <color theme="1"/>
            <rFont val="Calibri"/>
            <family val="2"/>
            <scheme val="minor"/>
          </rPr>
          <t>Source: User-editable planning assumption, 2026-10-19; not stated in YAML. Validate with workload sizing.</t>
        </r>
      </text>
    </comment>
    <comment ref="I1211" authorId="0" shapeId="0" xr:uid="{00000000-0006-0000-0A00-0000220E0000}">
      <text>
        <r>
          <rPr>
            <sz val="11"/>
            <color theme="1"/>
            <rFont val="Calibri"/>
            <family val="2"/>
            <scheme val="minor"/>
          </rPr>
          <t>Source: User-editable planning assumption, 2026-10-19; not stated in YAML. Validate with workload sizing.</t>
        </r>
      </text>
    </comment>
    <comment ref="G1212" authorId="0" shapeId="0" xr:uid="{00000000-0006-0000-0A00-0000230E0000}">
      <text>
        <r>
          <rPr>
            <sz val="11"/>
            <color theme="1"/>
            <rFont val="Calibri"/>
            <family val="2"/>
            <scheme val="minor"/>
          </rPr>
          <t>Source: User-editable planning assumption, 2026-10-19; not stated in YAML. Validate with workload sizing.</t>
        </r>
      </text>
    </comment>
    <comment ref="H1212" authorId="0" shapeId="0" xr:uid="{00000000-0006-0000-0A00-0000240E0000}">
      <text>
        <r>
          <rPr>
            <sz val="11"/>
            <color theme="1"/>
            <rFont val="Calibri"/>
            <family val="2"/>
            <scheme val="minor"/>
          </rPr>
          <t>Source: User-editable planning assumption, 2026-10-19; not stated in YAML. Validate with workload sizing.</t>
        </r>
      </text>
    </comment>
    <comment ref="I1212" authorId="0" shapeId="0" xr:uid="{00000000-0006-0000-0A00-0000250E0000}">
      <text>
        <r>
          <rPr>
            <sz val="11"/>
            <color theme="1"/>
            <rFont val="Calibri"/>
            <family val="2"/>
            <scheme val="minor"/>
          </rPr>
          <t>Source: User-editable planning assumption, 2026-10-19; not stated in YAML. Validate with workload sizing.</t>
        </r>
      </text>
    </comment>
    <comment ref="G1213" authorId="0" shapeId="0" xr:uid="{00000000-0006-0000-0A00-0000260E0000}">
      <text>
        <r>
          <rPr>
            <sz val="11"/>
            <color theme="1"/>
            <rFont val="Calibri"/>
            <family val="2"/>
            <scheme val="minor"/>
          </rPr>
          <t>Source: User-editable planning assumption, 2026-10-19; not stated in YAML. Validate with workload sizing.</t>
        </r>
      </text>
    </comment>
    <comment ref="H1213" authorId="0" shapeId="0" xr:uid="{00000000-0006-0000-0A00-0000270E0000}">
      <text>
        <r>
          <rPr>
            <sz val="11"/>
            <color theme="1"/>
            <rFont val="Calibri"/>
            <family val="2"/>
            <scheme val="minor"/>
          </rPr>
          <t>Source: User-editable planning assumption, 2026-10-19; not stated in YAML. Validate with workload sizing.</t>
        </r>
      </text>
    </comment>
    <comment ref="I1213" authorId="0" shapeId="0" xr:uid="{00000000-0006-0000-0A00-0000280E0000}">
      <text>
        <r>
          <rPr>
            <sz val="11"/>
            <color theme="1"/>
            <rFont val="Calibri"/>
            <family val="2"/>
            <scheme val="minor"/>
          </rPr>
          <t>Source: User-editable planning assumption, 2026-10-19; not stated in YAML. Validate with workload sizing.</t>
        </r>
      </text>
    </comment>
    <comment ref="G1214" authorId="0" shapeId="0" xr:uid="{00000000-0006-0000-0A00-0000290E0000}">
      <text>
        <r>
          <rPr>
            <sz val="11"/>
            <color theme="1"/>
            <rFont val="Calibri"/>
            <family val="2"/>
            <scheme val="minor"/>
          </rPr>
          <t>Source: User-editable planning assumption, 2026-10-19; not stated in YAML. Validate with workload sizing.</t>
        </r>
      </text>
    </comment>
    <comment ref="H1214" authorId="0" shapeId="0" xr:uid="{00000000-0006-0000-0A00-00002A0E0000}">
      <text>
        <r>
          <rPr>
            <sz val="11"/>
            <color theme="1"/>
            <rFont val="Calibri"/>
            <family val="2"/>
            <scheme val="minor"/>
          </rPr>
          <t>Source: User-editable planning assumption, 2026-10-19; not stated in YAML. Validate with workload sizing.</t>
        </r>
      </text>
    </comment>
    <comment ref="I1214" authorId="0" shapeId="0" xr:uid="{00000000-0006-0000-0A00-00002B0E0000}">
      <text>
        <r>
          <rPr>
            <sz val="11"/>
            <color theme="1"/>
            <rFont val="Calibri"/>
            <family val="2"/>
            <scheme val="minor"/>
          </rPr>
          <t>Source: User-editable planning assumption, 2026-10-19; not stated in YAML. Validate with workload sizing.</t>
        </r>
      </text>
    </comment>
    <comment ref="G1215" authorId="0" shapeId="0" xr:uid="{00000000-0006-0000-0A00-00002C0E0000}">
      <text>
        <r>
          <rPr>
            <sz val="11"/>
            <color theme="1"/>
            <rFont val="Calibri"/>
            <family val="2"/>
            <scheme val="minor"/>
          </rPr>
          <t>Source: User-editable planning assumption, 2026-10-19; not stated in YAML. Validate with workload sizing.</t>
        </r>
      </text>
    </comment>
    <comment ref="H1215" authorId="0" shapeId="0" xr:uid="{00000000-0006-0000-0A00-00002D0E0000}">
      <text>
        <r>
          <rPr>
            <sz val="11"/>
            <color theme="1"/>
            <rFont val="Calibri"/>
            <family val="2"/>
            <scheme val="minor"/>
          </rPr>
          <t>Source: User-editable planning assumption, 2026-10-19; not stated in YAML. Validate with workload sizing.</t>
        </r>
      </text>
    </comment>
    <comment ref="I1215" authorId="0" shapeId="0" xr:uid="{00000000-0006-0000-0A00-00002E0E0000}">
      <text>
        <r>
          <rPr>
            <sz val="11"/>
            <color theme="1"/>
            <rFont val="Calibri"/>
            <family val="2"/>
            <scheme val="minor"/>
          </rPr>
          <t>Source: User-editable planning assumption, 2026-10-19; not stated in YAML. Validate with workload sizing.</t>
        </r>
      </text>
    </comment>
    <comment ref="G1216" authorId="0" shapeId="0" xr:uid="{00000000-0006-0000-0A00-00002F0E0000}">
      <text>
        <r>
          <rPr>
            <sz val="11"/>
            <color theme="1"/>
            <rFont val="Calibri"/>
            <family val="2"/>
            <scheme val="minor"/>
          </rPr>
          <t>Source: User-editable planning assumption, 2026-10-19; not stated in YAML. Validate with workload sizing.</t>
        </r>
      </text>
    </comment>
    <comment ref="H1216" authorId="0" shapeId="0" xr:uid="{00000000-0006-0000-0A00-0000300E0000}">
      <text>
        <r>
          <rPr>
            <sz val="11"/>
            <color theme="1"/>
            <rFont val="Calibri"/>
            <family val="2"/>
            <scheme val="minor"/>
          </rPr>
          <t>Source: User-editable planning assumption, 2026-10-19; not stated in YAML. Validate with workload sizing.</t>
        </r>
      </text>
    </comment>
    <comment ref="I1216" authorId="0" shapeId="0" xr:uid="{00000000-0006-0000-0A00-0000310E0000}">
      <text>
        <r>
          <rPr>
            <sz val="11"/>
            <color theme="1"/>
            <rFont val="Calibri"/>
            <family val="2"/>
            <scheme val="minor"/>
          </rPr>
          <t>Source: User-editable planning assumption, 2026-10-19; not stated in YAML. Validate with workload sizing.</t>
        </r>
      </text>
    </comment>
    <comment ref="G1217" authorId="0" shapeId="0" xr:uid="{00000000-0006-0000-0A00-0000320E0000}">
      <text>
        <r>
          <rPr>
            <sz val="11"/>
            <color theme="1"/>
            <rFont val="Calibri"/>
            <family val="2"/>
            <scheme val="minor"/>
          </rPr>
          <t>Source: User-editable planning assumption, 2026-10-19; not stated in YAML. Validate with workload sizing.</t>
        </r>
      </text>
    </comment>
    <comment ref="H1217" authorId="0" shapeId="0" xr:uid="{00000000-0006-0000-0A00-0000330E0000}">
      <text>
        <r>
          <rPr>
            <sz val="11"/>
            <color theme="1"/>
            <rFont val="Calibri"/>
            <family val="2"/>
            <scheme val="minor"/>
          </rPr>
          <t>Source: User-editable planning assumption, 2026-10-19; not stated in YAML. Validate with workload sizing.</t>
        </r>
      </text>
    </comment>
    <comment ref="I1217" authorId="0" shapeId="0" xr:uid="{00000000-0006-0000-0A00-0000340E0000}">
      <text>
        <r>
          <rPr>
            <sz val="11"/>
            <color theme="1"/>
            <rFont val="Calibri"/>
            <family val="2"/>
            <scheme val="minor"/>
          </rPr>
          <t>Source: User-editable planning assumption, 2026-10-19; not stated in YAML. Validate with workload sizing.</t>
        </r>
      </text>
    </comment>
    <comment ref="G1218" authorId="0" shapeId="0" xr:uid="{00000000-0006-0000-0A00-0000350E0000}">
      <text>
        <r>
          <rPr>
            <sz val="11"/>
            <color theme="1"/>
            <rFont val="Calibri"/>
            <family val="2"/>
            <scheme val="minor"/>
          </rPr>
          <t>Source: User-editable planning assumption, 2026-10-19; not stated in YAML. Validate with workload sizing.</t>
        </r>
      </text>
    </comment>
    <comment ref="H1218" authorId="0" shapeId="0" xr:uid="{00000000-0006-0000-0A00-0000360E0000}">
      <text>
        <r>
          <rPr>
            <sz val="11"/>
            <color theme="1"/>
            <rFont val="Calibri"/>
            <family val="2"/>
            <scheme val="minor"/>
          </rPr>
          <t>Source: User-editable planning assumption, 2026-10-19; not stated in YAML. Validate with workload sizing.</t>
        </r>
      </text>
    </comment>
    <comment ref="I1218" authorId="0" shapeId="0" xr:uid="{00000000-0006-0000-0A00-0000370E0000}">
      <text>
        <r>
          <rPr>
            <sz val="11"/>
            <color theme="1"/>
            <rFont val="Calibri"/>
            <family val="2"/>
            <scheme val="minor"/>
          </rPr>
          <t>Source: User-editable planning assumption, 2026-10-19; not stated in YAML. Validate with workload sizing.</t>
        </r>
      </text>
    </comment>
    <comment ref="G1219" authorId="0" shapeId="0" xr:uid="{00000000-0006-0000-0A00-0000380E0000}">
      <text>
        <r>
          <rPr>
            <sz val="11"/>
            <color theme="1"/>
            <rFont val="Calibri"/>
            <family val="2"/>
            <scheme val="minor"/>
          </rPr>
          <t>Source: User-editable planning assumption, 2026-10-19; not stated in YAML. Validate with workload sizing.</t>
        </r>
      </text>
    </comment>
    <comment ref="H1219" authorId="0" shapeId="0" xr:uid="{00000000-0006-0000-0A00-0000390E0000}">
      <text>
        <r>
          <rPr>
            <sz val="11"/>
            <color theme="1"/>
            <rFont val="Calibri"/>
            <family val="2"/>
            <scheme val="minor"/>
          </rPr>
          <t>Source: User-editable planning assumption, 2026-10-19; not stated in YAML. Validate with workload sizing.</t>
        </r>
      </text>
    </comment>
    <comment ref="I1219" authorId="0" shapeId="0" xr:uid="{00000000-0006-0000-0A00-00003A0E0000}">
      <text>
        <r>
          <rPr>
            <sz val="11"/>
            <color theme="1"/>
            <rFont val="Calibri"/>
            <family val="2"/>
            <scheme val="minor"/>
          </rPr>
          <t>Source: User-editable planning assumption, 2026-10-19; not stated in YAML. Validate with workload sizing.</t>
        </r>
      </text>
    </comment>
    <comment ref="G1220" authorId="0" shapeId="0" xr:uid="{00000000-0006-0000-0A00-00003B0E0000}">
      <text>
        <r>
          <rPr>
            <sz val="11"/>
            <color theme="1"/>
            <rFont val="Calibri"/>
            <family val="2"/>
            <scheme val="minor"/>
          </rPr>
          <t>Source: User-editable planning assumption, 2026-10-19; not stated in YAML. Validate with workload sizing.</t>
        </r>
      </text>
    </comment>
    <comment ref="H1220" authorId="0" shapeId="0" xr:uid="{00000000-0006-0000-0A00-00003C0E0000}">
      <text>
        <r>
          <rPr>
            <sz val="11"/>
            <color theme="1"/>
            <rFont val="Calibri"/>
            <family val="2"/>
            <scheme val="minor"/>
          </rPr>
          <t>Source: User-editable planning assumption, 2026-10-19; not stated in YAML. Validate with workload sizing.</t>
        </r>
      </text>
    </comment>
    <comment ref="I1220" authorId="0" shapeId="0" xr:uid="{00000000-0006-0000-0A00-00003D0E0000}">
      <text>
        <r>
          <rPr>
            <sz val="11"/>
            <color theme="1"/>
            <rFont val="Calibri"/>
            <family val="2"/>
            <scheme val="minor"/>
          </rPr>
          <t>Source: User-editable planning assumption, 2026-10-19; not stated in YAML. Validate with workload sizing.</t>
        </r>
      </text>
    </comment>
    <comment ref="G1221" authorId="0" shapeId="0" xr:uid="{00000000-0006-0000-0A00-00003E0E0000}">
      <text>
        <r>
          <rPr>
            <sz val="11"/>
            <color theme="1"/>
            <rFont val="Calibri"/>
            <family val="2"/>
            <scheme val="minor"/>
          </rPr>
          <t>Source: User-editable planning assumption, 2026-10-19; not stated in YAML. Validate with workload sizing.</t>
        </r>
      </text>
    </comment>
    <comment ref="H1221" authorId="0" shapeId="0" xr:uid="{00000000-0006-0000-0A00-00003F0E0000}">
      <text>
        <r>
          <rPr>
            <sz val="11"/>
            <color theme="1"/>
            <rFont val="Calibri"/>
            <family val="2"/>
            <scheme val="minor"/>
          </rPr>
          <t>Source: User-editable planning assumption, 2026-10-19; not stated in YAML. Validate with workload sizing.</t>
        </r>
      </text>
    </comment>
    <comment ref="I1221" authorId="0" shapeId="0" xr:uid="{00000000-0006-0000-0A00-0000400E0000}">
      <text>
        <r>
          <rPr>
            <sz val="11"/>
            <color theme="1"/>
            <rFont val="Calibri"/>
            <family val="2"/>
            <scheme val="minor"/>
          </rPr>
          <t>Source: User-editable planning assumption, 2026-10-19; not stated in YAML. Validate with workload sizing.</t>
        </r>
      </text>
    </comment>
    <comment ref="G1222" authorId="0" shapeId="0" xr:uid="{00000000-0006-0000-0A00-0000410E0000}">
      <text>
        <r>
          <rPr>
            <sz val="11"/>
            <color theme="1"/>
            <rFont val="Calibri"/>
            <family val="2"/>
            <scheme val="minor"/>
          </rPr>
          <t>Source: User-editable planning assumption, 2026-10-19; not stated in YAML. Validate with workload sizing.</t>
        </r>
      </text>
    </comment>
    <comment ref="H1222" authorId="0" shapeId="0" xr:uid="{00000000-0006-0000-0A00-0000420E0000}">
      <text>
        <r>
          <rPr>
            <sz val="11"/>
            <color theme="1"/>
            <rFont val="Calibri"/>
            <family val="2"/>
            <scheme val="minor"/>
          </rPr>
          <t>Source: User-editable planning assumption, 2026-10-19; not stated in YAML. Validate with workload sizing.</t>
        </r>
      </text>
    </comment>
    <comment ref="I1222" authorId="0" shapeId="0" xr:uid="{00000000-0006-0000-0A00-0000430E0000}">
      <text>
        <r>
          <rPr>
            <sz val="11"/>
            <color theme="1"/>
            <rFont val="Calibri"/>
            <family val="2"/>
            <scheme val="minor"/>
          </rPr>
          <t>Source: User-editable planning assumption, 2026-10-19; not stated in YAML. Validate with workload sizing.</t>
        </r>
      </text>
    </comment>
    <comment ref="G1223" authorId="0" shapeId="0" xr:uid="{00000000-0006-0000-0A00-0000440E0000}">
      <text>
        <r>
          <rPr>
            <sz val="11"/>
            <color theme="1"/>
            <rFont val="Calibri"/>
            <family val="2"/>
            <scheme val="minor"/>
          </rPr>
          <t>Source: User-editable planning assumption, 2026-10-19; not stated in YAML. Validate with workload sizing.</t>
        </r>
      </text>
    </comment>
    <comment ref="H1223" authorId="0" shapeId="0" xr:uid="{00000000-0006-0000-0A00-0000450E0000}">
      <text>
        <r>
          <rPr>
            <sz val="11"/>
            <color theme="1"/>
            <rFont val="Calibri"/>
            <family val="2"/>
            <scheme val="minor"/>
          </rPr>
          <t>Source: User-editable planning assumption, 2026-10-19; not stated in YAML. Validate with workload sizing.</t>
        </r>
      </text>
    </comment>
    <comment ref="I1223" authorId="0" shapeId="0" xr:uid="{00000000-0006-0000-0A00-0000460E0000}">
      <text>
        <r>
          <rPr>
            <sz val="11"/>
            <color theme="1"/>
            <rFont val="Calibri"/>
            <family val="2"/>
            <scheme val="minor"/>
          </rPr>
          <t>Source: User-editable planning assumption, 2026-10-19; not stated in YAML. Validate with workload sizing.</t>
        </r>
      </text>
    </comment>
    <comment ref="G1224" authorId="0" shapeId="0" xr:uid="{00000000-0006-0000-0A00-0000470E0000}">
      <text>
        <r>
          <rPr>
            <sz val="11"/>
            <color theme="1"/>
            <rFont val="Calibri"/>
            <family val="2"/>
            <scheme val="minor"/>
          </rPr>
          <t>Source: User-editable planning assumption, 2026-10-19; not stated in YAML. Validate with workload sizing.</t>
        </r>
      </text>
    </comment>
    <comment ref="H1224" authorId="0" shapeId="0" xr:uid="{00000000-0006-0000-0A00-0000480E0000}">
      <text>
        <r>
          <rPr>
            <sz val="11"/>
            <color theme="1"/>
            <rFont val="Calibri"/>
            <family val="2"/>
            <scheme val="minor"/>
          </rPr>
          <t>Source: User-editable planning assumption, 2026-10-19; not stated in YAML. Validate with workload sizing.</t>
        </r>
      </text>
    </comment>
    <comment ref="I1224" authorId="0" shapeId="0" xr:uid="{00000000-0006-0000-0A00-0000490E0000}">
      <text>
        <r>
          <rPr>
            <sz val="11"/>
            <color theme="1"/>
            <rFont val="Calibri"/>
            <family val="2"/>
            <scheme val="minor"/>
          </rPr>
          <t>Source: User-editable planning assumption, 2026-10-19; not stated in YAML. Validate with workload sizing.</t>
        </r>
      </text>
    </comment>
    <comment ref="G1225" authorId="0" shapeId="0" xr:uid="{00000000-0006-0000-0A00-00004A0E0000}">
      <text>
        <r>
          <rPr>
            <sz val="11"/>
            <color theme="1"/>
            <rFont val="Calibri"/>
            <family val="2"/>
            <scheme val="minor"/>
          </rPr>
          <t>Source: User-editable planning assumption, 2026-10-19; not stated in YAML. Validate with workload sizing.</t>
        </r>
      </text>
    </comment>
    <comment ref="H1225" authorId="0" shapeId="0" xr:uid="{00000000-0006-0000-0A00-00004B0E0000}">
      <text>
        <r>
          <rPr>
            <sz val="11"/>
            <color theme="1"/>
            <rFont val="Calibri"/>
            <family val="2"/>
            <scheme val="minor"/>
          </rPr>
          <t>Source: User-editable planning assumption, 2026-10-19; not stated in YAML. Validate with workload sizing.</t>
        </r>
      </text>
    </comment>
    <comment ref="I1225" authorId="0" shapeId="0" xr:uid="{00000000-0006-0000-0A00-00004C0E0000}">
      <text>
        <r>
          <rPr>
            <sz val="11"/>
            <color theme="1"/>
            <rFont val="Calibri"/>
            <family val="2"/>
            <scheme val="minor"/>
          </rPr>
          <t>Source: User-editable planning assumption, 2026-10-19; not stated in YAML. Validate with workload sizing.</t>
        </r>
      </text>
    </comment>
    <comment ref="G1226" authorId="0" shapeId="0" xr:uid="{00000000-0006-0000-0A00-00004D0E0000}">
      <text>
        <r>
          <rPr>
            <sz val="11"/>
            <color theme="1"/>
            <rFont val="Calibri"/>
            <family val="2"/>
            <scheme val="minor"/>
          </rPr>
          <t>Source: User-editable planning assumption, 2026-10-19; not stated in YAML. Validate with workload sizing.</t>
        </r>
      </text>
    </comment>
    <comment ref="H1226" authorId="0" shapeId="0" xr:uid="{00000000-0006-0000-0A00-00004E0E0000}">
      <text>
        <r>
          <rPr>
            <sz val="11"/>
            <color theme="1"/>
            <rFont val="Calibri"/>
            <family val="2"/>
            <scheme val="minor"/>
          </rPr>
          <t>Source: User-editable planning assumption, 2026-10-19; not stated in YAML. Validate with workload sizing.</t>
        </r>
      </text>
    </comment>
    <comment ref="I1226" authorId="0" shapeId="0" xr:uid="{00000000-0006-0000-0A00-00004F0E0000}">
      <text>
        <r>
          <rPr>
            <sz val="11"/>
            <color theme="1"/>
            <rFont val="Calibri"/>
            <family val="2"/>
            <scheme val="minor"/>
          </rPr>
          <t>Source: User-editable planning assumption, 2026-10-19; not stated in YAML. Validate with workload sizing.</t>
        </r>
      </text>
    </comment>
    <comment ref="G1227" authorId="0" shapeId="0" xr:uid="{00000000-0006-0000-0A00-0000500E0000}">
      <text>
        <r>
          <rPr>
            <sz val="11"/>
            <color theme="1"/>
            <rFont val="Calibri"/>
            <family val="2"/>
            <scheme val="minor"/>
          </rPr>
          <t>Source: User-editable planning assumption, 2026-10-19; not stated in YAML. Validate with workload sizing.</t>
        </r>
      </text>
    </comment>
    <comment ref="H1227" authorId="0" shapeId="0" xr:uid="{00000000-0006-0000-0A00-0000510E0000}">
      <text>
        <r>
          <rPr>
            <sz val="11"/>
            <color theme="1"/>
            <rFont val="Calibri"/>
            <family val="2"/>
            <scheme val="minor"/>
          </rPr>
          <t>Source: User-editable planning assumption, 2026-10-19; not stated in YAML. Validate with workload sizing.</t>
        </r>
      </text>
    </comment>
    <comment ref="I1227" authorId="0" shapeId="0" xr:uid="{00000000-0006-0000-0A00-0000520E0000}">
      <text>
        <r>
          <rPr>
            <sz val="11"/>
            <color theme="1"/>
            <rFont val="Calibri"/>
            <family val="2"/>
            <scheme val="minor"/>
          </rPr>
          <t>Source: User-editable planning assumption, 2026-10-19; not stated in YAML. Validate with workload sizing.</t>
        </r>
      </text>
    </comment>
    <comment ref="G1228" authorId="0" shapeId="0" xr:uid="{00000000-0006-0000-0A00-0000530E0000}">
      <text>
        <r>
          <rPr>
            <sz val="11"/>
            <color theme="1"/>
            <rFont val="Calibri"/>
            <family val="2"/>
            <scheme val="minor"/>
          </rPr>
          <t>Source: User-editable planning assumption, 2026-10-19; not stated in YAML. Validate with workload sizing.</t>
        </r>
      </text>
    </comment>
    <comment ref="H1228" authorId="0" shapeId="0" xr:uid="{00000000-0006-0000-0A00-0000540E0000}">
      <text>
        <r>
          <rPr>
            <sz val="11"/>
            <color theme="1"/>
            <rFont val="Calibri"/>
            <family val="2"/>
            <scheme val="minor"/>
          </rPr>
          <t>Source: User-editable planning assumption, 2026-10-19; not stated in YAML. Validate with workload sizing.</t>
        </r>
      </text>
    </comment>
    <comment ref="I1228" authorId="0" shapeId="0" xr:uid="{00000000-0006-0000-0A00-0000550E0000}">
      <text>
        <r>
          <rPr>
            <sz val="11"/>
            <color theme="1"/>
            <rFont val="Calibri"/>
            <family val="2"/>
            <scheme val="minor"/>
          </rPr>
          <t>Source: User-editable planning assumption, 2026-10-19; not stated in YAML. Validate with workload sizing.</t>
        </r>
      </text>
    </comment>
    <comment ref="G1229" authorId="0" shapeId="0" xr:uid="{00000000-0006-0000-0A00-0000560E0000}">
      <text>
        <r>
          <rPr>
            <sz val="11"/>
            <color theme="1"/>
            <rFont val="Calibri"/>
            <family val="2"/>
            <scheme val="minor"/>
          </rPr>
          <t>Source: User-editable planning assumption, 2026-10-19; not stated in YAML. Validate with workload sizing.</t>
        </r>
      </text>
    </comment>
    <comment ref="H1229" authorId="0" shapeId="0" xr:uid="{00000000-0006-0000-0A00-0000570E0000}">
      <text>
        <r>
          <rPr>
            <sz val="11"/>
            <color theme="1"/>
            <rFont val="Calibri"/>
            <family val="2"/>
            <scheme val="minor"/>
          </rPr>
          <t>Source: User-editable planning assumption, 2026-10-19; not stated in YAML. Validate with workload sizing.</t>
        </r>
      </text>
    </comment>
    <comment ref="I1229" authorId="0" shapeId="0" xr:uid="{00000000-0006-0000-0A00-0000580E0000}">
      <text>
        <r>
          <rPr>
            <sz val="11"/>
            <color theme="1"/>
            <rFont val="Calibri"/>
            <family val="2"/>
            <scheme val="minor"/>
          </rPr>
          <t>Source: User-editable planning assumption, 2026-10-19; not stated in YAML. Validate with workload sizing.</t>
        </r>
      </text>
    </comment>
    <comment ref="G1230" authorId="0" shapeId="0" xr:uid="{00000000-0006-0000-0A00-0000590E0000}">
      <text>
        <r>
          <rPr>
            <sz val="11"/>
            <color theme="1"/>
            <rFont val="Calibri"/>
            <family val="2"/>
            <scheme val="minor"/>
          </rPr>
          <t>Source: User-editable planning assumption, 2026-10-19; not stated in YAML. Validate with workload sizing.</t>
        </r>
      </text>
    </comment>
    <comment ref="H1230" authorId="0" shapeId="0" xr:uid="{00000000-0006-0000-0A00-00005A0E0000}">
      <text>
        <r>
          <rPr>
            <sz val="11"/>
            <color theme="1"/>
            <rFont val="Calibri"/>
            <family val="2"/>
            <scheme val="minor"/>
          </rPr>
          <t>Source: User-editable planning assumption, 2026-10-19; not stated in YAML. Validate with workload sizing.</t>
        </r>
      </text>
    </comment>
    <comment ref="I1230" authorId="0" shapeId="0" xr:uid="{00000000-0006-0000-0A00-00005B0E0000}">
      <text>
        <r>
          <rPr>
            <sz val="11"/>
            <color theme="1"/>
            <rFont val="Calibri"/>
            <family val="2"/>
            <scheme val="minor"/>
          </rPr>
          <t>Source: User-editable planning assumption, 2026-10-19; not stated in YAML. Validate with workload sizing.</t>
        </r>
      </text>
    </comment>
    <comment ref="G1231" authorId="0" shapeId="0" xr:uid="{00000000-0006-0000-0A00-00005C0E0000}">
      <text>
        <r>
          <rPr>
            <sz val="11"/>
            <color theme="1"/>
            <rFont val="Calibri"/>
            <family val="2"/>
            <scheme val="minor"/>
          </rPr>
          <t>Source: User-editable planning assumption, 2026-10-19; not stated in YAML. Validate with workload sizing.</t>
        </r>
      </text>
    </comment>
    <comment ref="H1231" authorId="0" shapeId="0" xr:uid="{00000000-0006-0000-0A00-00005D0E0000}">
      <text>
        <r>
          <rPr>
            <sz val="11"/>
            <color theme="1"/>
            <rFont val="Calibri"/>
            <family val="2"/>
            <scheme val="minor"/>
          </rPr>
          <t>Source: User-editable planning assumption, 2026-10-19; not stated in YAML. Validate with workload sizing.</t>
        </r>
      </text>
    </comment>
    <comment ref="I1231" authorId="0" shapeId="0" xr:uid="{00000000-0006-0000-0A00-00005E0E0000}">
      <text>
        <r>
          <rPr>
            <sz val="11"/>
            <color theme="1"/>
            <rFont val="Calibri"/>
            <family val="2"/>
            <scheme val="minor"/>
          </rPr>
          <t>Source: User-editable planning assumption, 2026-10-19; not stated in YAML. Validate with workload sizing.</t>
        </r>
      </text>
    </comment>
    <comment ref="G1232" authorId="0" shapeId="0" xr:uid="{00000000-0006-0000-0A00-00005F0E0000}">
      <text>
        <r>
          <rPr>
            <sz val="11"/>
            <color theme="1"/>
            <rFont val="Calibri"/>
            <family val="2"/>
            <scheme val="minor"/>
          </rPr>
          <t>Source: User-editable planning assumption, 2026-10-19; not stated in YAML. Validate with workload sizing.</t>
        </r>
      </text>
    </comment>
    <comment ref="H1232" authorId="0" shapeId="0" xr:uid="{00000000-0006-0000-0A00-0000600E0000}">
      <text>
        <r>
          <rPr>
            <sz val="11"/>
            <color theme="1"/>
            <rFont val="Calibri"/>
            <family val="2"/>
            <scheme val="minor"/>
          </rPr>
          <t>Source: User-editable planning assumption, 2026-10-19; not stated in YAML. Validate with workload sizing.</t>
        </r>
      </text>
    </comment>
    <comment ref="I1232" authorId="0" shapeId="0" xr:uid="{00000000-0006-0000-0A00-0000610E0000}">
      <text>
        <r>
          <rPr>
            <sz val="11"/>
            <color theme="1"/>
            <rFont val="Calibri"/>
            <family val="2"/>
            <scheme val="minor"/>
          </rPr>
          <t>Source: User-editable planning assumption, 2026-10-19; not stated in YAML. Validate with workload sizing.</t>
        </r>
      </text>
    </comment>
    <comment ref="G1233" authorId="0" shapeId="0" xr:uid="{00000000-0006-0000-0A00-0000620E0000}">
      <text>
        <r>
          <rPr>
            <sz val="11"/>
            <color theme="1"/>
            <rFont val="Calibri"/>
            <family val="2"/>
            <scheme val="minor"/>
          </rPr>
          <t>Source: User-editable planning assumption, 2026-10-19; not stated in YAML. Validate with workload sizing.</t>
        </r>
      </text>
    </comment>
    <comment ref="H1233" authorId="0" shapeId="0" xr:uid="{00000000-0006-0000-0A00-0000630E0000}">
      <text>
        <r>
          <rPr>
            <sz val="11"/>
            <color theme="1"/>
            <rFont val="Calibri"/>
            <family val="2"/>
            <scheme val="minor"/>
          </rPr>
          <t>Source: User-editable planning assumption, 2026-10-19; not stated in YAML. Validate with workload sizing.</t>
        </r>
      </text>
    </comment>
    <comment ref="I1233" authorId="0" shapeId="0" xr:uid="{00000000-0006-0000-0A00-0000640E0000}">
      <text>
        <r>
          <rPr>
            <sz val="11"/>
            <color theme="1"/>
            <rFont val="Calibri"/>
            <family val="2"/>
            <scheme val="minor"/>
          </rPr>
          <t>Source: User-editable planning assumption, 2026-10-19; not stated in YAML. Validate with workload sizing.</t>
        </r>
      </text>
    </comment>
    <comment ref="G1234" authorId="0" shapeId="0" xr:uid="{00000000-0006-0000-0A00-0000650E0000}">
      <text>
        <r>
          <rPr>
            <sz val="11"/>
            <color theme="1"/>
            <rFont val="Calibri"/>
            <family val="2"/>
            <scheme val="minor"/>
          </rPr>
          <t>Source: User-editable planning assumption, 2026-10-19; not stated in YAML. Validate with workload sizing.</t>
        </r>
      </text>
    </comment>
    <comment ref="H1234" authorId="0" shapeId="0" xr:uid="{00000000-0006-0000-0A00-0000660E0000}">
      <text>
        <r>
          <rPr>
            <sz val="11"/>
            <color theme="1"/>
            <rFont val="Calibri"/>
            <family val="2"/>
            <scheme val="minor"/>
          </rPr>
          <t>Source: User-editable planning assumption, 2026-10-19; not stated in YAML. Validate with workload sizing.</t>
        </r>
      </text>
    </comment>
    <comment ref="I1234" authorId="0" shapeId="0" xr:uid="{00000000-0006-0000-0A00-0000670E0000}">
      <text>
        <r>
          <rPr>
            <sz val="11"/>
            <color theme="1"/>
            <rFont val="Calibri"/>
            <family val="2"/>
            <scheme val="minor"/>
          </rPr>
          <t>Source: User-editable planning assumption, 2026-10-19; not stated in YAML. Validate with workload sizing.</t>
        </r>
      </text>
    </comment>
    <comment ref="G1235" authorId="0" shapeId="0" xr:uid="{00000000-0006-0000-0A00-0000680E0000}">
      <text>
        <r>
          <rPr>
            <sz val="11"/>
            <color theme="1"/>
            <rFont val="Calibri"/>
            <family val="2"/>
            <scheme val="minor"/>
          </rPr>
          <t>Source: User-editable planning assumption, 2026-10-19; not stated in YAML. Validate with workload sizing.</t>
        </r>
      </text>
    </comment>
    <comment ref="H1235" authorId="0" shapeId="0" xr:uid="{00000000-0006-0000-0A00-0000690E0000}">
      <text>
        <r>
          <rPr>
            <sz val="11"/>
            <color theme="1"/>
            <rFont val="Calibri"/>
            <family val="2"/>
            <scheme val="minor"/>
          </rPr>
          <t>Source: User-editable planning assumption, 2026-10-19; not stated in YAML. Validate with workload sizing.</t>
        </r>
      </text>
    </comment>
    <comment ref="I1235" authorId="0" shapeId="0" xr:uid="{00000000-0006-0000-0A00-00006A0E0000}">
      <text>
        <r>
          <rPr>
            <sz val="11"/>
            <color theme="1"/>
            <rFont val="Calibri"/>
            <family val="2"/>
            <scheme val="minor"/>
          </rPr>
          <t>Source: User-editable planning assumption, 2026-10-19; not stated in YAML. Validate with workload sizing.</t>
        </r>
      </text>
    </comment>
    <comment ref="G1236" authorId="0" shapeId="0" xr:uid="{00000000-0006-0000-0A00-00006B0E0000}">
      <text>
        <r>
          <rPr>
            <sz val="11"/>
            <color theme="1"/>
            <rFont val="Calibri"/>
            <family val="2"/>
            <scheme val="minor"/>
          </rPr>
          <t>Source: User-editable planning assumption, 2026-10-19; not stated in YAML. Validate with workload sizing.</t>
        </r>
      </text>
    </comment>
    <comment ref="H1236" authorId="0" shapeId="0" xr:uid="{00000000-0006-0000-0A00-00006C0E0000}">
      <text>
        <r>
          <rPr>
            <sz val="11"/>
            <color theme="1"/>
            <rFont val="Calibri"/>
            <family val="2"/>
            <scheme val="minor"/>
          </rPr>
          <t>Source: User-editable planning assumption, 2026-10-19; not stated in YAML. Validate with workload sizing.</t>
        </r>
      </text>
    </comment>
    <comment ref="I1236" authorId="0" shapeId="0" xr:uid="{00000000-0006-0000-0A00-00006D0E0000}">
      <text>
        <r>
          <rPr>
            <sz val="11"/>
            <color theme="1"/>
            <rFont val="Calibri"/>
            <family val="2"/>
            <scheme val="minor"/>
          </rPr>
          <t>Source: User-editable planning assumption, 2026-10-19; not stated in YAML. Validate with workload sizing.</t>
        </r>
      </text>
    </comment>
    <comment ref="G1237" authorId="0" shapeId="0" xr:uid="{00000000-0006-0000-0A00-00006E0E0000}">
      <text>
        <r>
          <rPr>
            <sz val="11"/>
            <color theme="1"/>
            <rFont val="Calibri"/>
            <family val="2"/>
            <scheme val="minor"/>
          </rPr>
          <t>Source: User-editable planning assumption, 2026-10-19; not stated in YAML. Validate with workload sizing.</t>
        </r>
      </text>
    </comment>
    <comment ref="H1237" authorId="0" shapeId="0" xr:uid="{00000000-0006-0000-0A00-00006F0E0000}">
      <text>
        <r>
          <rPr>
            <sz val="11"/>
            <color theme="1"/>
            <rFont val="Calibri"/>
            <family val="2"/>
            <scheme val="minor"/>
          </rPr>
          <t>Source: User-editable planning assumption, 2026-10-19; not stated in YAML. Validate with workload sizing.</t>
        </r>
      </text>
    </comment>
    <comment ref="I1237" authorId="0" shapeId="0" xr:uid="{00000000-0006-0000-0A00-0000700E0000}">
      <text>
        <r>
          <rPr>
            <sz val="11"/>
            <color theme="1"/>
            <rFont val="Calibri"/>
            <family val="2"/>
            <scheme val="minor"/>
          </rPr>
          <t>Source: User-editable planning assumption, 2026-10-19; not stated in YAML. Validate with workload sizing.</t>
        </r>
      </text>
    </comment>
    <comment ref="G1238" authorId="0" shapeId="0" xr:uid="{00000000-0006-0000-0A00-0000710E0000}">
      <text>
        <r>
          <rPr>
            <sz val="11"/>
            <color theme="1"/>
            <rFont val="Calibri"/>
            <family val="2"/>
            <scheme val="minor"/>
          </rPr>
          <t>Source: User-editable planning assumption, 2026-10-19; not stated in YAML. Validate with workload sizing.</t>
        </r>
      </text>
    </comment>
    <comment ref="H1238" authorId="0" shapeId="0" xr:uid="{00000000-0006-0000-0A00-0000720E0000}">
      <text>
        <r>
          <rPr>
            <sz val="11"/>
            <color theme="1"/>
            <rFont val="Calibri"/>
            <family val="2"/>
            <scheme val="minor"/>
          </rPr>
          <t>Source: User-editable planning assumption, 2026-10-19; not stated in YAML. Validate with workload sizing.</t>
        </r>
      </text>
    </comment>
    <comment ref="I1238" authorId="0" shapeId="0" xr:uid="{00000000-0006-0000-0A00-0000730E0000}">
      <text>
        <r>
          <rPr>
            <sz val="11"/>
            <color theme="1"/>
            <rFont val="Calibri"/>
            <family val="2"/>
            <scheme val="minor"/>
          </rPr>
          <t>Source: User-editable planning assumption, 2026-10-19; not stated in YAML. Validate with workload sizing.</t>
        </r>
      </text>
    </comment>
    <comment ref="G1239" authorId="0" shapeId="0" xr:uid="{00000000-0006-0000-0A00-0000740E0000}">
      <text>
        <r>
          <rPr>
            <sz val="11"/>
            <color theme="1"/>
            <rFont val="Calibri"/>
            <family val="2"/>
            <scheme val="minor"/>
          </rPr>
          <t>Source: User-editable planning assumption, 2026-10-19; not stated in YAML. Validate with workload sizing.</t>
        </r>
      </text>
    </comment>
    <comment ref="H1239" authorId="0" shapeId="0" xr:uid="{00000000-0006-0000-0A00-0000750E0000}">
      <text>
        <r>
          <rPr>
            <sz val="11"/>
            <color theme="1"/>
            <rFont val="Calibri"/>
            <family val="2"/>
            <scheme val="minor"/>
          </rPr>
          <t>Source: User-editable planning assumption, 2026-10-19; not stated in YAML. Validate with workload sizing.</t>
        </r>
      </text>
    </comment>
    <comment ref="I1239" authorId="0" shapeId="0" xr:uid="{00000000-0006-0000-0A00-0000760E0000}">
      <text>
        <r>
          <rPr>
            <sz val="11"/>
            <color theme="1"/>
            <rFont val="Calibri"/>
            <family val="2"/>
            <scheme val="minor"/>
          </rPr>
          <t>Source: User-editable planning assumption, 2026-10-19; not stated in YAML. Validate with workload sizing.</t>
        </r>
      </text>
    </comment>
    <comment ref="G1240" authorId="0" shapeId="0" xr:uid="{00000000-0006-0000-0A00-0000770E0000}">
      <text>
        <r>
          <rPr>
            <sz val="11"/>
            <color theme="1"/>
            <rFont val="Calibri"/>
            <family val="2"/>
            <scheme val="minor"/>
          </rPr>
          <t>Source: User-editable planning assumption, 2026-10-19; not stated in YAML. Validate with workload sizing.</t>
        </r>
      </text>
    </comment>
    <comment ref="H1240" authorId="0" shapeId="0" xr:uid="{00000000-0006-0000-0A00-0000780E0000}">
      <text>
        <r>
          <rPr>
            <sz val="11"/>
            <color theme="1"/>
            <rFont val="Calibri"/>
            <family val="2"/>
            <scheme val="minor"/>
          </rPr>
          <t>Source: User-editable planning assumption, 2026-10-19; not stated in YAML. Validate with workload sizing.</t>
        </r>
      </text>
    </comment>
    <comment ref="I1240" authorId="0" shapeId="0" xr:uid="{00000000-0006-0000-0A00-0000790E0000}">
      <text>
        <r>
          <rPr>
            <sz val="11"/>
            <color theme="1"/>
            <rFont val="Calibri"/>
            <family val="2"/>
            <scheme val="minor"/>
          </rPr>
          <t>Source: User-editable planning assumption, 2026-10-19; not stated in YAML. Validate with workload sizing.</t>
        </r>
      </text>
    </comment>
    <comment ref="G1241" authorId="0" shapeId="0" xr:uid="{00000000-0006-0000-0A00-00007A0E0000}">
      <text>
        <r>
          <rPr>
            <sz val="11"/>
            <color theme="1"/>
            <rFont val="Calibri"/>
            <family val="2"/>
            <scheme val="minor"/>
          </rPr>
          <t>Source: User-editable planning assumption, 2026-10-19; not stated in YAML. Validate with workload sizing.</t>
        </r>
      </text>
    </comment>
    <comment ref="H1241" authorId="0" shapeId="0" xr:uid="{00000000-0006-0000-0A00-00007B0E0000}">
      <text>
        <r>
          <rPr>
            <sz val="11"/>
            <color theme="1"/>
            <rFont val="Calibri"/>
            <family val="2"/>
            <scheme val="minor"/>
          </rPr>
          <t>Source: User-editable planning assumption, 2026-10-19; not stated in YAML. Validate with workload sizing.</t>
        </r>
      </text>
    </comment>
    <comment ref="I1241" authorId="0" shapeId="0" xr:uid="{00000000-0006-0000-0A00-00007C0E0000}">
      <text>
        <r>
          <rPr>
            <sz val="11"/>
            <color theme="1"/>
            <rFont val="Calibri"/>
            <family val="2"/>
            <scheme val="minor"/>
          </rPr>
          <t>Source: User-editable planning assumption, 2026-10-19; not stated in YAML. Validate with workload sizing.</t>
        </r>
      </text>
    </comment>
    <comment ref="G1242" authorId="0" shapeId="0" xr:uid="{00000000-0006-0000-0A00-00007D0E0000}">
      <text>
        <r>
          <rPr>
            <sz val="11"/>
            <color theme="1"/>
            <rFont val="Calibri"/>
            <family val="2"/>
            <scheme val="minor"/>
          </rPr>
          <t>Source: User-editable planning assumption, 2026-10-19; not stated in YAML. Validate with workload sizing.</t>
        </r>
      </text>
    </comment>
    <comment ref="H1242" authorId="0" shapeId="0" xr:uid="{00000000-0006-0000-0A00-00007E0E0000}">
      <text>
        <r>
          <rPr>
            <sz val="11"/>
            <color theme="1"/>
            <rFont val="Calibri"/>
            <family val="2"/>
            <scheme val="minor"/>
          </rPr>
          <t>Source: User-editable planning assumption, 2026-10-19; not stated in YAML. Validate with workload sizing.</t>
        </r>
      </text>
    </comment>
    <comment ref="I1242" authorId="0" shapeId="0" xr:uid="{00000000-0006-0000-0A00-00007F0E0000}">
      <text>
        <r>
          <rPr>
            <sz val="11"/>
            <color theme="1"/>
            <rFont val="Calibri"/>
            <family val="2"/>
            <scheme val="minor"/>
          </rPr>
          <t>Source: User-editable planning assumption, 2026-10-19; not stated in YAML. Validate with workload sizing.</t>
        </r>
      </text>
    </comment>
    <comment ref="G1243" authorId="0" shapeId="0" xr:uid="{00000000-0006-0000-0A00-0000800E0000}">
      <text>
        <r>
          <rPr>
            <sz val="11"/>
            <color theme="1"/>
            <rFont val="Calibri"/>
            <family val="2"/>
            <scheme val="minor"/>
          </rPr>
          <t>Source: User-editable planning assumption, 2026-10-19; not stated in YAML. Validate with workload sizing.</t>
        </r>
      </text>
    </comment>
    <comment ref="H1243" authorId="0" shapeId="0" xr:uid="{00000000-0006-0000-0A00-0000810E0000}">
      <text>
        <r>
          <rPr>
            <sz val="11"/>
            <color theme="1"/>
            <rFont val="Calibri"/>
            <family val="2"/>
            <scheme val="minor"/>
          </rPr>
          <t>Source: User-editable planning assumption, 2026-10-19; not stated in YAML. Validate with workload sizing.</t>
        </r>
      </text>
    </comment>
    <comment ref="I1243" authorId="0" shapeId="0" xr:uid="{00000000-0006-0000-0A00-0000820E0000}">
      <text>
        <r>
          <rPr>
            <sz val="11"/>
            <color theme="1"/>
            <rFont val="Calibri"/>
            <family val="2"/>
            <scheme val="minor"/>
          </rPr>
          <t>Source: User-editable planning assumption, 2026-10-19; not stated in YAML. Validate with workload sizing.</t>
        </r>
      </text>
    </comment>
    <comment ref="G1244" authorId="0" shapeId="0" xr:uid="{00000000-0006-0000-0A00-0000830E0000}">
      <text>
        <r>
          <rPr>
            <sz val="11"/>
            <color theme="1"/>
            <rFont val="Calibri"/>
            <family val="2"/>
            <scheme val="minor"/>
          </rPr>
          <t>Source: User-editable planning assumption, 2026-10-19; not stated in YAML. Validate with workload sizing.</t>
        </r>
      </text>
    </comment>
    <comment ref="H1244" authorId="0" shapeId="0" xr:uid="{00000000-0006-0000-0A00-0000840E0000}">
      <text>
        <r>
          <rPr>
            <sz val="11"/>
            <color theme="1"/>
            <rFont val="Calibri"/>
            <family val="2"/>
            <scheme val="minor"/>
          </rPr>
          <t>Source: User-editable planning assumption, 2026-10-19; not stated in YAML. Validate with workload sizing.</t>
        </r>
      </text>
    </comment>
    <comment ref="I1244" authorId="0" shapeId="0" xr:uid="{00000000-0006-0000-0A00-0000850E0000}">
      <text>
        <r>
          <rPr>
            <sz val="11"/>
            <color theme="1"/>
            <rFont val="Calibri"/>
            <family val="2"/>
            <scheme val="minor"/>
          </rPr>
          <t>Source: User-editable planning assumption, 2026-10-19; not stated in YAML. Validate with workload sizing.</t>
        </r>
      </text>
    </comment>
    <comment ref="G1245" authorId="0" shapeId="0" xr:uid="{00000000-0006-0000-0A00-0000860E0000}">
      <text>
        <r>
          <rPr>
            <sz val="11"/>
            <color theme="1"/>
            <rFont val="Calibri"/>
            <family val="2"/>
            <scheme val="minor"/>
          </rPr>
          <t>Source: User-editable planning assumption, 2026-10-19; not stated in YAML. Validate with workload sizing.</t>
        </r>
      </text>
    </comment>
    <comment ref="H1245" authorId="0" shapeId="0" xr:uid="{00000000-0006-0000-0A00-0000870E0000}">
      <text>
        <r>
          <rPr>
            <sz val="11"/>
            <color theme="1"/>
            <rFont val="Calibri"/>
            <family val="2"/>
            <scheme val="minor"/>
          </rPr>
          <t>Source: User-editable planning assumption, 2026-10-19; not stated in YAML. Validate with workload sizing.</t>
        </r>
      </text>
    </comment>
    <comment ref="I1245" authorId="0" shapeId="0" xr:uid="{00000000-0006-0000-0A00-0000880E0000}">
      <text>
        <r>
          <rPr>
            <sz val="11"/>
            <color theme="1"/>
            <rFont val="Calibri"/>
            <family val="2"/>
            <scheme val="minor"/>
          </rPr>
          <t>Source: User-editable planning assumption, 2026-10-19; not stated in YAML. Validate with workload sizing.</t>
        </r>
      </text>
    </comment>
    <comment ref="G1246" authorId="0" shapeId="0" xr:uid="{00000000-0006-0000-0A00-0000890E0000}">
      <text>
        <r>
          <rPr>
            <sz val="11"/>
            <color theme="1"/>
            <rFont val="Calibri"/>
            <family val="2"/>
            <scheme val="minor"/>
          </rPr>
          <t>Source: User-editable planning assumption, 2026-10-19; not stated in YAML. Validate with workload sizing.</t>
        </r>
      </text>
    </comment>
    <comment ref="H1246" authorId="0" shapeId="0" xr:uid="{00000000-0006-0000-0A00-00008A0E0000}">
      <text>
        <r>
          <rPr>
            <sz val="11"/>
            <color theme="1"/>
            <rFont val="Calibri"/>
            <family val="2"/>
            <scheme val="minor"/>
          </rPr>
          <t>Source: User-editable planning assumption, 2026-10-19; not stated in YAML. Validate with workload sizing.</t>
        </r>
      </text>
    </comment>
    <comment ref="I1246" authorId="0" shapeId="0" xr:uid="{00000000-0006-0000-0A00-00008B0E0000}">
      <text>
        <r>
          <rPr>
            <sz val="11"/>
            <color theme="1"/>
            <rFont val="Calibri"/>
            <family val="2"/>
            <scheme val="minor"/>
          </rPr>
          <t>Source: User-editable planning assumption, 2026-10-19; not stated in YAML. Validate with workload sizing.</t>
        </r>
      </text>
    </comment>
    <comment ref="G1247" authorId="0" shapeId="0" xr:uid="{00000000-0006-0000-0A00-00008C0E0000}">
      <text>
        <r>
          <rPr>
            <sz val="11"/>
            <color theme="1"/>
            <rFont val="Calibri"/>
            <family val="2"/>
            <scheme val="minor"/>
          </rPr>
          <t>Source: User-editable planning assumption, 2026-10-19; not stated in YAML. Validate with workload sizing.</t>
        </r>
      </text>
    </comment>
    <comment ref="H1247" authorId="0" shapeId="0" xr:uid="{00000000-0006-0000-0A00-00008D0E0000}">
      <text>
        <r>
          <rPr>
            <sz val="11"/>
            <color theme="1"/>
            <rFont val="Calibri"/>
            <family val="2"/>
            <scheme val="minor"/>
          </rPr>
          <t>Source: User-editable planning assumption, 2026-10-19; not stated in YAML. Validate with workload sizing.</t>
        </r>
      </text>
    </comment>
    <comment ref="I1247" authorId="0" shapeId="0" xr:uid="{00000000-0006-0000-0A00-00008E0E0000}">
      <text>
        <r>
          <rPr>
            <sz val="11"/>
            <color theme="1"/>
            <rFont val="Calibri"/>
            <family val="2"/>
            <scheme val="minor"/>
          </rPr>
          <t>Source: User-editable planning assumption, 2026-10-19; not stated in YAML. Validate with workload sizing.</t>
        </r>
      </text>
    </comment>
    <comment ref="G1248" authorId="0" shapeId="0" xr:uid="{00000000-0006-0000-0A00-00008F0E0000}">
      <text>
        <r>
          <rPr>
            <sz val="11"/>
            <color theme="1"/>
            <rFont val="Calibri"/>
            <family val="2"/>
            <scheme val="minor"/>
          </rPr>
          <t>Source: User-editable planning assumption, 2026-10-19; not stated in YAML. Validate with workload sizing.</t>
        </r>
      </text>
    </comment>
    <comment ref="H1248" authorId="0" shapeId="0" xr:uid="{00000000-0006-0000-0A00-0000900E0000}">
      <text>
        <r>
          <rPr>
            <sz val="11"/>
            <color theme="1"/>
            <rFont val="Calibri"/>
            <family val="2"/>
            <scheme val="minor"/>
          </rPr>
          <t>Source: User-editable planning assumption, 2026-10-19; not stated in YAML. Validate with workload sizing.</t>
        </r>
      </text>
    </comment>
    <comment ref="I1248" authorId="0" shapeId="0" xr:uid="{00000000-0006-0000-0A00-0000910E0000}">
      <text>
        <r>
          <rPr>
            <sz val="11"/>
            <color theme="1"/>
            <rFont val="Calibri"/>
            <family val="2"/>
            <scheme val="minor"/>
          </rPr>
          <t>Source: User-editable planning assumption, 2026-10-19; not stated in YAML. Validate with workload sizing.</t>
        </r>
      </text>
    </comment>
    <comment ref="G1249" authorId="0" shapeId="0" xr:uid="{00000000-0006-0000-0A00-0000920E0000}">
      <text>
        <r>
          <rPr>
            <sz val="11"/>
            <color theme="1"/>
            <rFont val="Calibri"/>
            <family val="2"/>
            <scheme val="minor"/>
          </rPr>
          <t>Source: User-editable planning assumption, 2026-10-19; not stated in YAML. Validate with workload sizing.</t>
        </r>
      </text>
    </comment>
    <comment ref="H1249" authorId="0" shapeId="0" xr:uid="{00000000-0006-0000-0A00-0000930E0000}">
      <text>
        <r>
          <rPr>
            <sz val="11"/>
            <color theme="1"/>
            <rFont val="Calibri"/>
            <family val="2"/>
            <scheme val="minor"/>
          </rPr>
          <t>Source: User-editable planning assumption, 2026-10-19; not stated in YAML. Validate with workload sizing.</t>
        </r>
      </text>
    </comment>
    <comment ref="I1249" authorId="0" shapeId="0" xr:uid="{00000000-0006-0000-0A00-0000940E0000}">
      <text>
        <r>
          <rPr>
            <sz val="11"/>
            <color theme="1"/>
            <rFont val="Calibri"/>
            <family val="2"/>
            <scheme val="minor"/>
          </rPr>
          <t>Source: User-editable planning assumption, 2026-10-19; not stated in YAML. Validate with workload sizing.</t>
        </r>
      </text>
    </comment>
    <comment ref="G1250" authorId="0" shapeId="0" xr:uid="{00000000-0006-0000-0A00-0000950E0000}">
      <text>
        <r>
          <rPr>
            <sz val="11"/>
            <color theme="1"/>
            <rFont val="Calibri"/>
            <family val="2"/>
            <scheme val="minor"/>
          </rPr>
          <t>Source: User-editable planning assumption, 2026-10-19; not stated in YAML. Validate with workload sizing.</t>
        </r>
      </text>
    </comment>
    <comment ref="H1250" authorId="0" shapeId="0" xr:uid="{00000000-0006-0000-0A00-0000960E0000}">
      <text>
        <r>
          <rPr>
            <sz val="11"/>
            <color theme="1"/>
            <rFont val="Calibri"/>
            <family val="2"/>
            <scheme val="minor"/>
          </rPr>
          <t>Source: User-editable planning assumption, 2026-10-19; not stated in YAML. Validate with workload sizing.</t>
        </r>
      </text>
    </comment>
    <comment ref="I1250" authorId="0" shapeId="0" xr:uid="{00000000-0006-0000-0A00-0000970E0000}">
      <text>
        <r>
          <rPr>
            <sz val="11"/>
            <color theme="1"/>
            <rFont val="Calibri"/>
            <family val="2"/>
            <scheme val="minor"/>
          </rPr>
          <t>Source: User-editable planning assumption, 2026-10-19; not stated in YAML. Validate with workload sizing.</t>
        </r>
      </text>
    </comment>
    <comment ref="G1251" authorId="0" shapeId="0" xr:uid="{00000000-0006-0000-0A00-0000980E0000}">
      <text>
        <r>
          <rPr>
            <sz val="11"/>
            <color theme="1"/>
            <rFont val="Calibri"/>
            <family val="2"/>
            <scheme val="minor"/>
          </rPr>
          <t>Source: User-editable planning assumption, 2026-10-19; not stated in YAML. Validate with workload sizing.</t>
        </r>
      </text>
    </comment>
    <comment ref="H1251" authorId="0" shapeId="0" xr:uid="{00000000-0006-0000-0A00-0000990E0000}">
      <text>
        <r>
          <rPr>
            <sz val="11"/>
            <color theme="1"/>
            <rFont val="Calibri"/>
            <family val="2"/>
            <scheme val="minor"/>
          </rPr>
          <t>Source: User-editable planning assumption, 2026-10-19; not stated in YAML. Validate with workload sizing.</t>
        </r>
      </text>
    </comment>
    <comment ref="I1251" authorId="0" shapeId="0" xr:uid="{00000000-0006-0000-0A00-00009A0E0000}">
      <text>
        <r>
          <rPr>
            <sz val="11"/>
            <color theme="1"/>
            <rFont val="Calibri"/>
            <family val="2"/>
            <scheme val="minor"/>
          </rPr>
          <t>Source: User-editable planning assumption, 2026-10-19; not stated in YAML. Validate with workload sizing.</t>
        </r>
      </text>
    </comment>
    <comment ref="G1252" authorId="0" shapeId="0" xr:uid="{00000000-0006-0000-0A00-00009B0E0000}">
      <text>
        <r>
          <rPr>
            <sz val="11"/>
            <color theme="1"/>
            <rFont val="Calibri"/>
            <family val="2"/>
            <scheme val="minor"/>
          </rPr>
          <t>Source: User-editable planning assumption, 2026-10-19; not stated in YAML. Validate with workload sizing.</t>
        </r>
      </text>
    </comment>
    <comment ref="H1252" authorId="0" shapeId="0" xr:uid="{00000000-0006-0000-0A00-00009C0E0000}">
      <text>
        <r>
          <rPr>
            <sz val="11"/>
            <color theme="1"/>
            <rFont val="Calibri"/>
            <family val="2"/>
            <scheme val="minor"/>
          </rPr>
          <t>Source: User-editable planning assumption, 2026-10-19; not stated in YAML. Validate with workload sizing.</t>
        </r>
      </text>
    </comment>
    <comment ref="I1252" authorId="0" shapeId="0" xr:uid="{00000000-0006-0000-0A00-00009D0E0000}">
      <text>
        <r>
          <rPr>
            <sz val="11"/>
            <color theme="1"/>
            <rFont val="Calibri"/>
            <family val="2"/>
            <scheme val="minor"/>
          </rPr>
          <t>Source: User-editable planning assumption, 2026-10-19; not stated in YAML. Validate with workload sizing.</t>
        </r>
      </text>
    </comment>
    <comment ref="G1253" authorId="0" shapeId="0" xr:uid="{00000000-0006-0000-0A00-00009E0E0000}">
      <text>
        <r>
          <rPr>
            <sz val="11"/>
            <color theme="1"/>
            <rFont val="Calibri"/>
            <family val="2"/>
            <scheme val="minor"/>
          </rPr>
          <t>Source: User-editable planning assumption, 2026-10-19; not stated in YAML. Validate with workload sizing.</t>
        </r>
      </text>
    </comment>
    <comment ref="H1253" authorId="0" shapeId="0" xr:uid="{00000000-0006-0000-0A00-00009F0E0000}">
      <text>
        <r>
          <rPr>
            <sz val="11"/>
            <color theme="1"/>
            <rFont val="Calibri"/>
            <family val="2"/>
            <scheme val="minor"/>
          </rPr>
          <t>Source: User-editable planning assumption, 2026-10-19; not stated in YAML. Validate with workload sizing.</t>
        </r>
      </text>
    </comment>
    <comment ref="I1253" authorId="0" shapeId="0" xr:uid="{00000000-0006-0000-0A00-0000A00E0000}">
      <text>
        <r>
          <rPr>
            <sz val="11"/>
            <color theme="1"/>
            <rFont val="Calibri"/>
            <family val="2"/>
            <scheme val="minor"/>
          </rPr>
          <t>Source: User-editable planning assumption, 2026-10-19; not stated in YAML. Validate with workload sizing.</t>
        </r>
      </text>
    </comment>
    <comment ref="G1254" authorId="0" shapeId="0" xr:uid="{00000000-0006-0000-0A00-0000A10E0000}">
      <text>
        <r>
          <rPr>
            <sz val="11"/>
            <color theme="1"/>
            <rFont val="Calibri"/>
            <family val="2"/>
            <scheme val="minor"/>
          </rPr>
          <t>Source: User-editable planning assumption, 2026-10-19; not stated in YAML. Validate with workload sizing.</t>
        </r>
      </text>
    </comment>
    <comment ref="H1254" authorId="0" shapeId="0" xr:uid="{00000000-0006-0000-0A00-0000A20E0000}">
      <text>
        <r>
          <rPr>
            <sz val="11"/>
            <color theme="1"/>
            <rFont val="Calibri"/>
            <family val="2"/>
            <scheme val="minor"/>
          </rPr>
          <t>Source: User-editable planning assumption, 2026-10-19; not stated in YAML. Validate with workload sizing.</t>
        </r>
      </text>
    </comment>
    <comment ref="I1254" authorId="0" shapeId="0" xr:uid="{00000000-0006-0000-0A00-0000A30E0000}">
      <text>
        <r>
          <rPr>
            <sz val="11"/>
            <color theme="1"/>
            <rFont val="Calibri"/>
            <family val="2"/>
            <scheme val="minor"/>
          </rPr>
          <t>Source: User-editable planning assumption, 2026-10-19; not stated in YAML. Validate with workload sizing.</t>
        </r>
      </text>
    </comment>
    <comment ref="G1255" authorId="0" shapeId="0" xr:uid="{00000000-0006-0000-0A00-0000A40E0000}">
      <text>
        <r>
          <rPr>
            <sz val="11"/>
            <color theme="1"/>
            <rFont val="Calibri"/>
            <family val="2"/>
            <scheme val="minor"/>
          </rPr>
          <t>Source: User-editable planning assumption, 2026-10-19; not stated in YAML. Validate with workload sizing.</t>
        </r>
      </text>
    </comment>
    <comment ref="H1255" authorId="0" shapeId="0" xr:uid="{00000000-0006-0000-0A00-0000A50E0000}">
      <text>
        <r>
          <rPr>
            <sz val="11"/>
            <color theme="1"/>
            <rFont val="Calibri"/>
            <family val="2"/>
            <scheme val="minor"/>
          </rPr>
          <t>Source: User-editable planning assumption, 2026-10-19; not stated in YAML. Validate with workload sizing.</t>
        </r>
      </text>
    </comment>
    <comment ref="I1255" authorId="0" shapeId="0" xr:uid="{00000000-0006-0000-0A00-0000A60E0000}">
      <text>
        <r>
          <rPr>
            <sz val="11"/>
            <color theme="1"/>
            <rFont val="Calibri"/>
            <family val="2"/>
            <scheme val="minor"/>
          </rPr>
          <t>Source: User-editable planning assumption, 2026-10-19; not stated in YAML. Validate with workload sizing.</t>
        </r>
      </text>
    </comment>
    <comment ref="G1256" authorId="0" shapeId="0" xr:uid="{00000000-0006-0000-0A00-0000A70E0000}">
      <text>
        <r>
          <rPr>
            <sz val="11"/>
            <color theme="1"/>
            <rFont val="Calibri"/>
            <family val="2"/>
            <scheme val="minor"/>
          </rPr>
          <t>Source: User-editable planning assumption, 2026-10-19; not stated in YAML. Validate with workload sizing.</t>
        </r>
      </text>
    </comment>
    <comment ref="H1256" authorId="0" shapeId="0" xr:uid="{00000000-0006-0000-0A00-0000A80E0000}">
      <text>
        <r>
          <rPr>
            <sz val="11"/>
            <color theme="1"/>
            <rFont val="Calibri"/>
            <family val="2"/>
            <scheme val="minor"/>
          </rPr>
          <t>Source: User-editable planning assumption, 2026-10-19; not stated in YAML. Validate with workload sizing.</t>
        </r>
      </text>
    </comment>
    <comment ref="I1256" authorId="0" shapeId="0" xr:uid="{00000000-0006-0000-0A00-0000A90E0000}">
      <text>
        <r>
          <rPr>
            <sz val="11"/>
            <color theme="1"/>
            <rFont val="Calibri"/>
            <family val="2"/>
            <scheme val="minor"/>
          </rPr>
          <t>Source: User-editable planning assumption, 2026-10-19; not stated in YAML. Validate with workload sizing.</t>
        </r>
      </text>
    </comment>
    <comment ref="G1257" authorId="0" shapeId="0" xr:uid="{00000000-0006-0000-0A00-0000AA0E0000}">
      <text>
        <r>
          <rPr>
            <sz val="11"/>
            <color theme="1"/>
            <rFont val="Calibri"/>
            <family val="2"/>
            <scheme val="minor"/>
          </rPr>
          <t>Source: User-editable planning assumption, 2026-10-19; not stated in YAML. Validate with workload sizing.</t>
        </r>
      </text>
    </comment>
    <comment ref="H1257" authorId="0" shapeId="0" xr:uid="{00000000-0006-0000-0A00-0000AB0E0000}">
      <text>
        <r>
          <rPr>
            <sz val="11"/>
            <color theme="1"/>
            <rFont val="Calibri"/>
            <family val="2"/>
            <scheme val="minor"/>
          </rPr>
          <t>Source: User-editable planning assumption, 2026-10-19; not stated in YAML. Validate with workload sizing.</t>
        </r>
      </text>
    </comment>
    <comment ref="I1257" authorId="0" shapeId="0" xr:uid="{00000000-0006-0000-0A00-0000AC0E0000}">
      <text>
        <r>
          <rPr>
            <sz val="11"/>
            <color theme="1"/>
            <rFont val="Calibri"/>
            <family val="2"/>
            <scheme val="minor"/>
          </rPr>
          <t>Source: User-editable planning assumption, 2026-10-19; not stated in YAML. Validate with workload sizing.</t>
        </r>
      </text>
    </comment>
    <comment ref="G1258" authorId="0" shapeId="0" xr:uid="{00000000-0006-0000-0A00-0000AD0E0000}">
      <text>
        <r>
          <rPr>
            <sz val="11"/>
            <color theme="1"/>
            <rFont val="Calibri"/>
            <family val="2"/>
            <scheme val="minor"/>
          </rPr>
          <t>Source: User-editable planning assumption, 2026-10-19; not stated in YAML. Validate with workload sizing.</t>
        </r>
      </text>
    </comment>
    <comment ref="H1258" authorId="0" shapeId="0" xr:uid="{00000000-0006-0000-0A00-0000AE0E0000}">
      <text>
        <r>
          <rPr>
            <sz val="11"/>
            <color theme="1"/>
            <rFont val="Calibri"/>
            <family val="2"/>
            <scheme val="minor"/>
          </rPr>
          <t>Source: User-editable planning assumption, 2026-10-19; not stated in YAML. Validate with workload sizing.</t>
        </r>
      </text>
    </comment>
    <comment ref="I1258" authorId="0" shapeId="0" xr:uid="{00000000-0006-0000-0A00-0000AF0E0000}">
      <text>
        <r>
          <rPr>
            <sz val="11"/>
            <color theme="1"/>
            <rFont val="Calibri"/>
            <family val="2"/>
            <scheme val="minor"/>
          </rPr>
          <t>Source: User-editable planning assumption, 2026-10-19; not stated in YAML. Validate with workload sizing.</t>
        </r>
      </text>
    </comment>
    <comment ref="G1259" authorId="0" shapeId="0" xr:uid="{00000000-0006-0000-0A00-0000B00E0000}">
      <text>
        <r>
          <rPr>
            <sz val="11"/>
            <color theme="1"/>
            <rFont val="Calibri"/>
            <family val="2"/>
            <scheme val="minor"/>
          </rPr>
          <t>Source: User-editable planning assumption, 2026-10-19; not stated in YAML. Validate with workload sizing.</t>
        </r>
      </text>
    </comment>
    <comment ref="H1259" authorId="0" shapeId="0" xr:uid="{00000000-0006-0000-0A00-0000B10E0000}">
      <text>
        <r>
          <rPr>
            <sz val="11"/>
            <color theme="1"/>
            <rFont val="Calibri"/>
            <family val="2"/>
            <scheme val="minor"/>
          </rPr>
          <t>Source: User-editable planning assumption, 2026-10-19; not stated in YAML. Validate with workload sizing.</t>
        </r>
      </text>
    </comment>
    <comment ref="I1259" authorId="0" shapeId="0" xr:uid="{00000000-0006-0000-0A00-0000B20E0000}">
      <text>
        <r>
          <rPr>
            <sz val="11"/>
            <color theme="1"/>
            <rFont val="Calibri"/>
            <family val="2"/>
            <scheme val="minor"/>
          </rPr>
          <t>Source: User-editable planning assumption, 2026-10-19; not stated in YAML. Validate with workload sizing.</t>
        </r>
      </text>
    </comment>
    <comment ref="G1260" authorId="0" shapeId="0" xr:uid="{00000000-0006-0000-0A00-0000B30E0000}">
      <text>
        <r>
          <rPr>
            <sz val="11"/>
            <color theme="1"/>
            <rFont val="Calibri"/>
            <family val="2"/>
            <scheme val="minor"/>
          </rPr>
          <t>Source: User-editable planning assumption, 2026-10-19; not stated in YAML. Validate with workload sizing.</t>
        </r>
      </text>
    </comment>
    <comment ref="H1260" authorId="0" shapeId="0" xr:uid="{00000000-0006-0000-0A00-0000B40E0000}">
      <text>
        <r>
          <rPr>
            <sz val="11"/>
            <color theme="1"/>
            <rFont val="Calibri"/>
            <family val="2"/>
            <scheme val="minor"/>
          </rPr>
          <t>Source: User-editable planning assumption, 2026-10-19; not stated in YAML. Validate with workload sizing.</t>
        </r>
      </text>
    </comment>
    <comment ref="I1260" authorId="0" shapeId="0" xr:uid="{00000000-0006-0000-0A00-0000B50E0000}">
      <text>
        <r>
          <rPr>
            <sz val="11"/>
            <color theme="1"/>
            <rFont val="Calibri"/>
            <family val="2"/>
            <scheme val="minor"/>
          </rPr>
          <t>Source: User-editable planning assumption, 2026-10-19; not stated in YAML. Validate with workload sizing.</t>
        </r>
      </text>
    </comment>
    <comment ref="G1261" authorId="0" shapeId="0" xr:uid="{00000000-0006-0000-0A00-0000B60E0000}">
      <text>
        <r>
          <rPr>
            <sz val="11"/>
            <color theme="1"/>
            <rFont val="Calibri"/>
            <family val="2"/>
            <scheme val="minor"/>
          </rPr>
          <t>Source: User-editable planning assumption, 2026-10-19; not stated in YAML. Validate with workload sizing.</t>
        </r>
      </text>
    </comment>
    <comment ref="H1261" authorId="0" shapeId="0" xr:uid="{00000000-0006-0000-0A00-0000B70E0000}">
      <text>
        <r>
          <rPr>
            <sz val="11"/>
            <color theme="1"/>
            <rFont val="Calibri"/>
            <family val="2"/>
            <scheme val="minor"/>
          </rPr>
          <t>Source: User-editable planning assumption, 2026-10-19; not stated in YAML. Validate with workload sizing.</t>
        </r>
      </text>
    </comment>
    <comment ref="I1261" authorId="0" shapeId="0" xr:uid="{00000000-0006-0000-0A00-0000B80E0000}">
      <text>
        <r>
          <rPr>
            <sz val="11"/>
            <color theme="1"/>
            <rFont val="Calibri"/>
            <family val="2"/>
            <scheme val="minor"/>
          </rPr>
          <t>Source: User-editable planning assumption, 2026-10-19; not stated in YAML. Validate with workload sizing.</t>
        </r>
      </text>
    </comment>
    <comment ref="G1262" authorId="0" shapeId="0" xr:uid="{00000000-0006-0000-0A00-0000B90E0000}">
      <text>
        <r>
          <rPr>
            <sz val="11"/>
            <color theme="1"/>
            <rFont val="Calibri"/>
            <family val="2"/>
            <scheme val="minor"/>
          </rPr>
          <t>Source: User-editable planning assumption, 2026-10-19; not stated in YAML. Validate with workload sizing.</t>
        </r>
      </text>
    </comment>
    <comment ref="H1262" authorId="0" shapeId="0" xr:uid="{00000000-0006-0000-0A00-0000BA0E0000}">
      <text>
        <r>
          <rPr>
            <sz val="11"/>
            <color theme="1"/>
            <rFont val="Calibri"/>
            <family val="2"/>
            <scheme val="minor"/>
          </rPr>
          <t>Source: User-editable planning assumption, 2026-10-19; not stated in YAML. Validate with workload sizing.</t>
        </r>
      </text>
    </comment>
    <comment ref="I1262" authorId="0" shapeId="0" xr:uid="{00000000-0006-0000-0A00-0000BB0E0000}">
      <text>
        <r>
          <rPr>
            <sz val="11"/>
            <color theme="1"/>
            <rFont val="Calibri"/>
            <family val="2"/>
            <scheme val="minor"/>
          </rPr>
          <t>Source: User-editable planning assumption, 2026-10-19; not stated in YAML. Validate with workload sizing.</t>
        </r>
      </text>
    </comment>
    <comment ref="G1263" authorId="0" shapeId="0" xr:uid="{00000000-0006-0000-0A00-0000BC0E0000}">
      <text>
        <r>
          <rPr>
            <sz val="11"/>
            <color theme="1"/>
            <rFont val="Calibri"/>
            <family val="2"/>
            <scheme val="minor"/>
          </rPr>
          <t>Source: User-editable planning assumption, 2026-10-19; not stated in YAML. Validate with workload sizing.</t>
        </r>
      </text>
    </comment>
    <comment ref="H1263" authorId="0" shapeId="0" xr:uid="{00000000-0006-0000-0A00-0000BD0E0000}">
      <text>
        <r>
          <rPr>
            <sz val="11"/>
            <color theme="1"/>
            <rFont val="Calibri"/>
            <family val="2"/>
            <scheme val="minor"/>
          </rPr>
          <t>Source: User-editable planning assumption, 2026-10-19; not stated in YAML. Validate with workload sizing.</t>
        </r>
      </text>
    </comment>
    <comment ref="I1263" authorId="0" shapeId="0" xr:uid="{00000000-0006-0000-0A00-0000BE0E0000}">
      <text>
        <r>
          <rPr>
            <sz val="11"/>
            <color theme="1"/>
            <rFont val="Calibri"/>
            <family val="2"/>
            <scheme val="minor"/>
          </rPr>
          <t>Source: User-editable planning assumption, 2026-10-19; not stated in YAML. Validate with workload sizing.</t>
        </r>
      </text>
    </comment>
    <comment ref="G1264" authorId="0" shapeId="0" xr:uid="{00000000-0006-0000-0A00-0000BF0E0000}">
      <text>
        <r>
          <rPr>
            <sz val="11"/>
            <color theme="1"/>
            <rFont val="Calibri"/>
            <family val="2"/>
            <scheme val="minor"/>
          </rPr>
          <t>Source: User-editable planning assumption, 2026-10-19; not stated in YAML. Validate with workload sizing.</t>
        </r>
      </text>
    </comment>
    <comment ref="H1264" authorId="0" shapeId="0" xr:uid="{00000000-0006-0000-0A00-0000C00E0000}">
      <text>
        <r>
          <rPr>
            <sz val="11"/>
            <color theme="1"/>
            <rFont val="Calibri"/>
            <family val="2"/>
            <scheme val="minor"/>
          </rPr>
          <t>Source: User-editable planning assumption, 2026-10-19; not stated in YAML. Validate with workload sizing.</t>
        </r>
      </text>
    </comment>
    <comment ref="I1264" authorId="0" shapeId="0" xr:uid="{00000000-0006-0000-0A00-0000C10E0000}">
      <text>
        <r>
          <rPr>
            <sz val="11"/>
            <color theme="1"/>
            <rFont val="Calibri"/>
            <family val="2"/>
            <scheme val="minor"/>
          </rPr>
          <t>Source: User-editable planning assumption, 2026-10-19; not stated in YAML. Validate with workload sizing.</t>
        </r>
      </text>
    </comment>
    <comment ref="G1265" authorId="0" shapeId="0" xr:uid="{00000000-0006-0000-0A00-0000C20E0000}">
      <text>
        <r>
          <rPr>
            <sz val="11"/>
            <color theme="1"/>
            <rFont val="Calibri"/>
            <family val="2"/>
            <scheme val="minor"/>
          </rPr>
          <t>Source: User-editable planning assumption, 2026-10-19; not stated in YAML. Validate with workload sizing.</t>
        </r>
      </text>
    </comment>
    <comment ref="H1265" authorId="0" shapeId="0" xr:uid="{00000000-0006-0000-0A00-0000C30E0000}">
      <text>
        <r>
          <rPr>
            <sz val="11"/>
            <color theme="1"/>
            <rFont val="Calibri"/>
            <family val="2"/>
            <scheme val="minor"/>
          </rPr>
          <t>Source: User-editable planning assumption, 2026-10-19; not stated in YAML. Validate with workload sizing.</t>
        </r>
      </text>
    </comment>
    <comment ref="I1265" authorId="0" shapeId="0" xr:uid="{00000000-0006-0000-0A00-0000C40E0000}">
      <text>
        <r>
          <rPr>
            <sz val="11"/>
            <color theme="1"/>
            <rFont val="Calibri"/>
            <family val="2"/>
            <scheme val="minor"/>
          </rPr>
          <t>Source: User-editable planning assumption, 2026-10-19; not stated in YAML. Validate with workload sizing.</t>
        </r>
      </text>
    </comment>
    <comment ref="G1266" authorId="0" shapeId="0" xr:uid="{00000000-0006-0000-0A00-0000C50E0000}">
      <text>
        <r>
          <rPr>
            <sz val="11"/>
            <color theme="1"/>
            <rFont val="Calibri"/>
            <family val="2"/>
            <scheme val="minor"/>
          </rPr>
          <t>Source: User-editable planning assumption, 2026-10-19; not stated in YAML. Validate with workload sizing.</t>
        </r>
      </text>
    </comment>
    <comment ref="H1266" authorId="0" shapeId="0" xr:uid="{00000000-0006-0000-0A00-0000C60E0000}">
      <text>
        <r>
          <rPr>
            <sz val="11"/>
            <color theme="1"/>
            <rFont val="Calibri"/>
            <family val="2"/>
            <scheme val="minor"/>
          </rPr>
          <t>Source: User-editable planning assumption, 2026-10-19; not stated in YAML. Validate with workload sizing.</t>
        </r>
      </text>
    </comment>
    <comment ref="I1266" authorId="0" shapeId="0" xr:uid="{00000000-0006-0000-0A00-0000C70E0000}">
      <text>
        <r>
          <rPr>
            <sz val="11"/>
            <color theme="1"/>
            <rFont val="Calibri"/>
            <family val="2"/>
            <scheme val="minor"/>
          </rPr>
          <t>Source: User-editable planning assumption, 2026-10-19; not stated in YAML. Validate with workload sizing.</t>
        </r>
      </text>
    </comment>
    <comment ref="G1267" authorId="0" shapeId="0" xr:uid="{00000000-0006-0000-0A00-0000C80E0000}">
      <text>
        <r>
          <rPr>
            <sz val="11"/>
            <color theme="1"/>
            <rFont val="Calibri"/>
            <family val="2"/>
            <scheme val="minor"/>
          </rPr>
          <t>Source: User-editable planning assumption, 2026-10-19; not stated in YAML. Validate with workload sizing.</t>
        </r>
      </text>
    </comment>
    <comment ref="H1267" authorId="0" shapeId="0" xr:uid="{00000000-0006-0000-0A00-0000C90E0000}">
      <text>
        <r>
          <rPr>
            <sz val="11"/>
            <color theme="1"/>
            <rFont val="Calibri"/>
            <family val="2"/>
            <scheme val="minor"/>
          </rPr>
          <t>Source: User-editable planning assumption, 2026-10-19; not stated in YAML. Validate with workload sizing.</t>
        </r>
      </text>
    </comment>
    <comment ref="I1267" authorId="0" shapeId="0" xr:uid="{00000000-0006-0000-0A00-0000CA0E0000}">
      <text>
        <r>
          <rPr>
            <sz val="11"/>
            <color theme="1"/>
            <rFont val="Calibri"/>
            <family val="2"/>
            <scheme val="minor"/>
          </rPr>
          <t>Source: User-editable planning assumption, 2026-10-19; not stated in YAML. Validate with workload sizing.</t>
        </r>
      </text>
    </comment>
    <comment ref="G1268" authorId="0" shapeId="0" xr:uid="{00000000-0006-0000-0A00-0000CB0E0000}">
      <text>
        <r>
          <rPr>
            <sz val="11"/>
            <color theme="1"/>
            <rFont val="Calibri"/>
            <family val="2"/>
            <scheme val="minor"/>
          </rPr>
          <t>Source: User-editable planning assumption, 2026-10-19; not stated in YAML. Validate with workload sizing.</t>
        </r>
      </text>
    </comment>
    <comment ref="H1268" authorId="0" shapeId="0" xr:uid="{00000000-0006-0000-0A00-0000CC0E0000}">
      <text>
        <r>
          <rPr>
            <sz val="11"/>
            <color theme="1"/>
            <rFont val="Calibri"/>
            <family val="2"/>
            <scheme val="minor"/>
          </rPr>
          <t>Source: User-editable planning assumption, 2026-10-19; not stated in YAML. Validate with workload sizing.</t>
        </r>
      </text>
    </comment>
    <comment ref="I1268" authorId="0" shapeId="0" xr:uid="{00000000-0006-0000-0A00-0000CD0E0000}">
      <text>
        <r>
          <rPr>
            <sz val="11"/>
            <color theme="1"/>
            <rFont val="Calibri"/>
            <family val="2"/>
            <scheme val="minor"/>
          </rPr>
          <t>Source: User-editable planning assumption, 2026-10-19; not stated in YAML. Validate with workload sizing.</t>
        </r>
      </text>
    </comment>
    <comment ref="G1269" authorId="0" shapeId="0" xr:uid="{00000000-0006-0000-0A00-0000CE0E0000}">
      <text>
        <r>
          <rPr>
            <sz val="11"/>
            <color theme="1"/>
            <rFont val="Calibri"/>
            <family val="2"/>
            <scheme val="minor"/>
          </rPr>
          <t>Source: User-editable planning assumption, 2026-10-19; not stated in YAML. Validate with workload sizing.</t>
        </r>
      </text>
    </comment>
    <comment ref="H1269" authorId="0" shapeId="0" xr:uid="{00000000-0006-0000-0A00-0000CF0E0000}">
      <text>
        <r>
          <rPr>
            <sz val="11"/>
            <color theme="1"/>
            <rFont val="Calibri"/>
            <family val="2"/>
            <scheme val="minor"/>
          </rPr>
          <t>Source: User-editable planning assumption, 2026-10-19; not stated in YAML. Validate with workload sizing.</t>
        </r>
      </text>
    </comment>
    <comment ref="I1269" authorId="0" shapeId="0" xr:uid="{00000000-0006-0000-0A00-0000D00E0000}">
      <text>
        <r>
          <rPr>
            <sz val="11"/>
            <color theme="1"/>
            <rFont val="Calibri"/>
            <family val="2"/>
            <scheme val="minor"/>
          </rPr>
          <t>Source: User-editable planning assumption, 2026-10-19; not stated in YAML. Validate with workload sizing.</t>
        </r>
      </text>
    </comment>
    <comment ref="G1270" authorId="0" shapeId="0" xr:uid="{00000000-0006-0000-0A00-0000D10E0000}">
      <text>
        <r>
          <rPr>
            <sz val="11"/>
            <color theme="1"/>
            <rFont val="Calibri"/>
            <family val="2"/>
            <scheme val="minor"/>
          </rPr>
          <t>Source: User-editable planning assumption, 2026-10-19; not stated in YAML. Validate with workload sizing.</t>
        </r>
      </text>
    </comment>
    <comment ref="H1270" authorId="0" shapeId="0" xr:uid="{00000000-0006-0000-0A00-0000D20E0000}">
      <text>
        <r>
          <rPr>
            <sz val="11"/>
            <color theme="1"/>
            <rFont val="Calibri"/>
            <family val="2"/>
            <scheme val="minor"/>
          </rPr>
          <t>Source: User-editable planning assumption, 2026-10-19; not stated in YAML. Validate with workload sizing.</t>
        </r>
      </text>
    </comment>
    <comment ref="I1270" authorId="0" shapeId="0" xr:uid="{00000000-0006-0000-0A00-0000D30E0000}">
      <text>
        <r>
          <rPr>
            <sz val="11"/>
            <color theme="1"/>
            <rFont val="Calibri"/>
            <family val="2"/>
            <scheme val="minor"/>
          </rPr>
          <t>Source: User-editable planning assumption, 2026-10-19; not stated in YAML. Validate with workload sizing.</t>
        </r>
      </text>
    </comment>
    <comment ref="G1271" authorId="0" shapeId="0" xr:uid="{00000000-0006-0000-0A00-0000D40E0000}">
      <text>
        <r>
          <rPr>
            <sz val="11"/>
            <color theme="1"/>
            <rFont val="Calibri"/>
            <family val="2"/>
            <scheme val="minor"/>
          </rPr>
          <t>Source: User-editable planning assumption, 2026-10-19; not stated in YAML. Validate with workload sizing.</t>
        </r>
      </text>
    </comment>
    <comment ref="H1271" authorId="0" shapeId="0" xr:uid="{00000000-0006-0000-0A00-0000D50E0000}">
      <text>
        <r>
          <rPr>
            <sz val="11"/>
            <color theme="1"/>
            <rFont val="Calibri"/>
            <family val="2"/>
            <scheme val="minor"/>
          </rPr>
          <t>Source: User-editable planning assumption, 2026-10-19; not stated in YAML. Validate with workload sizing.</t>
        </r>
      </text>
    </comment>
    <comment ref="I1271" authorId="0" shapeId="0" xr:uid="{00000000-0006-0000-0A00-0000D60E0000}">
      <text>
        <r>
          <rPr>
            <sz val="11"/>
            <color theme="1"/>
            <rFont val="Calibri"/>
            <family val="2"/>
            <scheme val="minor"/>
          </rPr>
          <t>Source: User-editable planning assumption, 2026-10-19; not stated in YAML. Validate with workload sizing.</t>
        </r>
      </text>
    </comment>
    <comment ref="G1272" authorId="0" shapeId="0" xr:uid="{00000000-0006-0000-0A00-0000D70E0000}">
      <text>
        <r>
          <rPr>
            <sz val="11"/>
            <color theme="1"/>
            <rFont val="Calibri"/>
            <family val="2"/>
            <scheme val="minor"/>
          </rPr>
          <t>Source: User-editable planning assumption, 2026-10-19; not stated in YAML. Validate with workload sizing.</t>
        </r>
      </text>
    </comment>
    <comment ref="H1272" authorId="0" shapeId="0" xr:uid="{00000000-0006-0000-0A00-0000D80E0000}">
      <text>
        <r>
          <rPr>
            <sz val="11"/>
            <color theme="1"/>
            <rFont val="Calibri"/>
            <family val="2"/>
            <scheme val="minor"/>
          </rPr>
          <t>Source: User-editable planning assumption, 2026-10-19; not stated in YAML. Validate with workload sizing.</t>
        </r>
      </text>
    </comment>
    <comment ref="I1272" authorId="0" shapeId="0" xr:uid="{00000000-0006-0000-0A00-0000D90E0000}">
      <text>
        <r>
          <rPr>
            <sz val="11"/>
            <color theme="1"/>
            <rFont val="Calibri"/>
            <family val="2"/>
            <scheme val="minor"/>
          </rPr>
          <t>Source: User-editable planning assumption, 2026-10-19; not stated in YAML. Validate with workload sizing.</t>
        </r>
      </text>
    </comment>
    <comment ref="G1273" authorId="0" shapeId="0" xr:uid="{00000000-0006-0000-0A00-0000DA0E0000}">
      <text>
        <r>
          <rPr>
            <sz val="11"/>
            <color theme="1"/>
            <rFont val="Calibri"/>
            <family val="2"/>
            <scheme val="minor"/>
          </rPr>
          <t>Source: User-editable planning assumption, 2026-10-19; not stated in YAML. Validate with workload sizing.</t>
        </r>
      </text>
    </comment>
    <comment ref="H1273" authorId="0" shapeId="0" xr:uid="{00000000-0006-0000-0A00-0000DB0E0000}">
      <text>
        <r>
          <rPr>
            <sz val="11"/>
            <color theme="1"/>
            <rFont val="Calibri"/>
            <family val="2"/>
            <scheme val="minor"/>
          </rPr>
          <t>Source: User-editable planning assumption, 2026-10-19; not stated in YAML. Validate with workload sizing.</t>
        </r>
      </text>
    </comment>
    <comment ref="I1273" authorId="0" shapeId="0" xr:uid="{00000000-0006-0000-0A00-0000DC0E0000}">
      <text>
        <r>
          <rPr>
            <sz val="11"/>
            <color theme="1"/>
            <rFont val="Calibri"/>
            <family val="2"/>
            <scheme val="minor"/>
          </rPr>
          <t>Source: User-editable planning assumption, 2026-10-19; not stated in YAML. Validate with workload sizing.</t>
        </r>
      </text>
    </comment>
    <comment ref="G1274" authorId="0" shapeId="0" xr:uid="{00000000-0006-0000-0A00-0000DD0E0000}">
      <text>
        <r>
          <rPr>
            <sz val="11"/>
            <color theme="1"/>
            <rFont val="Calibri"/>
            <family val="2"/>
            <scheme val="minor"/>
          </rPr>
          <t>Source: User-editable planning assumption, 2026-10-19; not stated in YAML. Validate with workload sizing.</t>
        </r>
      </text>
    </comment>
    <comment ref="H1274" authorId="0" shapeId="0" xr:uid="{00000000-0006-0000-0A00-0000DE0E0000}">
      <text>
        <r>
          <rPr>
            <sz val="11"/>
            <color theme="1"/>
            <rFont val="Calibri"/>
            <family val="2"/>
            <scheme val="minor"/>
          </rPr>
          <t>Source: User-editable planning assumption, 2026-10-19; not stated in YAML. Validate with workload sizing.</t>
        </r>
      </text>
    </comment>
    <comment ref="I1274" authorId="0" shapeId="0" xr:uid="{00000000-0006-0000-0A00-0000DF0E0000}">
      <text>
        <r>
          <rPr>
            <sz val="11"/>
            <color theme="1"/>
            <rFont val="Calibri"/>
            <family val="2"/>
            <scheme val="minor"/>
          </rPr>
          <t>Source: User-editable planning assumption, 2026-10-19; not stated in YAML. Validate with workload sizing.</t>
        </r>
      </text>
    </comment>
    <comment ref="G1275" authorId="0" shapeId="0" xr:uid="{00000000-0006-0000-0A00-0000E00E0000}">
      <text>
        <r>
          <rPr>
            <sz val="11"/>
            <color theme="1"/>
            <rFont val="Calibri"/>
            <family val="2"/>
            <scheme val="minor"/>
          </rPr>
          <t>Source: User-editable planning assumption, 2026-10-19; not stated in YAML. Validate with workload sizing.</t>
        </r>
      </text>
    </comment>
    <comment ref="H1275" authorId="0" shapeId="0" xr:uid="{00000000-0006-0000-0A00-0000E10E0000}">
      <text>
        <r>
          <rPr>
            <sz val="11"/>
            <color theme="1"/>
            <rFont val="Calibri"/>
            <family val="2"/>
            <scheme val="minor"/>
          </rPr>
          <t>Source: User-editable planning assumption, 2026-10-19; not stated in YAML. Validate with workload sizing.</t>
        </r>
      </text>
    </comment>
    <comment ref="I1275" authorId="0" shapeId="0" xr:uid="{00000000-0006-0000-0A00-0000E20E0000}">
      <text>
        <r>
          <rPr>
            <sz val="11"/>
            <color theme="1"/>
            <rFont val="Calibri"/>
            <family val="2"/>
            <scheme val="minor"/>
          </rPr>
          <t>Source: User-editable planning assumption, 2026-10-19; not stated in YAML. Validate with workload sizing.</t>
        </r>
      </text>
    </comment>
    <comment ref="G1276" authorId="0" shapeId="0" xr:uid="{00000000-0006-0000-0A00-0000E30E0000}">
      <text>
        <r>
          <rPr>
            <sz val="11"/>
            <color theme="1"/>
            <rFont val="Calibri"/>
            <family val="2"/>
            <scheme val="minor"/>
          </rPr>
          <t>Source: User-editable planning assumption, 2026-10-19; not stated in YAML. Validate with workload sizing.</t>
        </r>
      </text>
    </comment>
    <comment ref="H1276" authorId="0" shapeId="0" xr:uid="{00000000-0006-0000-0A00-0000E40E0000}">
      <text>
        <r>
          <rPr>
            <sz val="11"/>
            <color theme="1"/>
            <rFont val="Calibri"/>
            <family val="2"/>
            <scheme val="minor"/>
          </rPr>
          <t>Source: User-editable planning assumption, 2026-10-19; not stated in YAML. Validate with workload sizing.</t>
        </r>
      </text>
    </comment>
    <comment ref="I1276" authorId="0" shapeId="0" xr:uid="{00000000-0006-0000-0A00-0000E50E0000}">
      <text>
        <r>
          <rPr>
            <sz val="11"/>
            <color theme="1"/>
            <rFont val="Calibri"/>
            <family val="2"/>
            <scheme val="minor"/>
          </rPr>
          <t>Source: User-editable planning assumption, 2026-10-19; not stated in YAML. Validate with workload sizing.</t>
        </r>
      </text>
    </comment>
    <comment ref="G1277" authorId="0" shapeId="0" xr:uid="{00000000-0006-0000-0A00-0000E60E0000}">
      <text>
        <r>
          <rPr>
            <sz val="11"/>
            <color theme="1"/>
            <rFont val="Calibri"/>
            <family val="2"/>
            <scheme val="minor"/>
          </rPr>
          <t>Source: User-editable planning assumption, 2026-10-19; not stated in YAML. Validate with workload sizing.</t>
        </r>
      </text>
    </comment>
    <comment ref="H1277" authorId="0" shapeId="0" xr:uid="{00000000-0006-0000-0A00-0000E70E0000}">
      <text>
        <r>
          <rPr>
            <sz val="11"/>
            <color theme="1"/>
            <rFont val="Calibri"/>
            <family val="2"/>
            <scheme val="minor"/>
          </rPr>
          <t>Source: User-editable planning assumption, 2026-10-19; not stated in YAML. Validate with workload sizing.</t>
        </r>
      </text>
    </comment>
    <comment ref="I1277" authorId="0" shapeId="0" xr:uid="{00000000-0006-0000-0A00-0000E80E0000}">
      <text>
        <r>
          <rPr>
            <sz val="11"/>
            <color theme="1"/>
            <rFont val="Calibri"/>
            <family val="2"/>
            <scheme val="minor"/>
          </rPr>
          <t>Source: User-editable planning assumption, 2026-10-19; not stated in YAML. Validate with workload sizing.</t>
        </r>
      </text>
    </comment>
    <comment ref="G1278" authorId="0" shapeId="0" xr:uid="{00000000-0006-0000-0A00-0000E90E0000}">
      <text>
        <r>
          <rPr>
            <sz val="11"/>
            <color theme="1"/>
            <rFont val="Calibri"/>
            <family val="2"/>
            <scheme val="minor"/>
          </rPr>
          <t>Source: User-editable planning assumption, 2026-10-19; not stated in YAML. Validate with workload sizing.</t>
        </r>
      </text>
    </comment>
    <comment ref="H1278" authorId="0" shapeId="0" xr:uid="{00000000-0006-0000-0A00-0000EA0E0000}">
      <text>
        <r>
          <rPr>
            <sz val="11"/>
            <color theme="1"/>
            <rFont val="Calibri"/>
            <family val="2"/>
            <scheme val="minor"/>
          </rPr>
          <t>Source: User-editable planning assumption, 2026-10-19; not stated in YAML. Validate with workload sizing.</t>
        </r>
      </text>
    </comment>
    <comment ref="I1278" authorId="0" shapeId="0" xr:uid="{00000000-0006-0000-0A00-0000EB0E0000}">
      <text>
        <r>
          <rPr>
            <sz val="11"/>
            <color theme="1"/>
            <rFont val="Calibri"/>
            <family val="2"/>
            <scheme val="minor"/>
          </rPr>
          <t>Source: User-editable planning assumption, 2026-10-19; not stated in YAML. Validate with workload sizing.</t>
        </r>
      </text>
    </comment>
    <comment ref="G1279" authorId="0" shapeId="0" xr:uid="{00000000-0006-0000-0A00-0000EC0E0000}">
      <text>
        <r>
          <rPr>
            <sz val="11"/>
            <color theme="1"/>
            <rFont val="Calibri"/>
            <family val="2"/>
            <scheme val="minor"/>
          </rPr>
          <t>Source: User-editable planning assumption, 2026-10-19; not stated in YAML. Validate with workload sizing.</t>
        </r>
      </text>
    </comment>
    <comment ref="H1279" authorId="0" shapeId="0" xr:uid="{00000000-0006-0000-0A00-0000ED0E0000}">
      <text>
        <r>
          <rPr>
            <sz val="11"/>
            <color theme="1"/>
            <rFont val="Calibri"/>
            <family val="2"/>
            <scheme val="minor"/>
          </rPr>
          <t>Source: User-editable planning assumption, 2026-10-19; not stated in YAML. Validate with workload sizing.</t>
        </r>
      </text>
    </comment>
    <comment ref="I1279" authorId="0" shapeId="0" xr:uid="{00000000-0006-0000-0A00-0000EE0E0000}">
      <text>
        <r>
          <rPr>
            <sz val="11"/>
            <color theme="1"/>
            <rFont val="Calibri"/>
            <family val="2"/>
            <scheme val="minor"/>
          </rPr>
          <t>Source: User-editable planning assumption, 2026-10-19; not stated in YAML. Validate with workload sizing.</t>
        </r>
      </text>
    </comment>
    <comment ref="G1280" authorId="0" shapeId="0" xr:uid="{00000000-0006-0000-0A00-0000EF0E0000}">
      <text>
        <r>
          <rPr>
            <sz val="11"/>
            <color theme="1"/>
            <rFont val="Calibri"/>
            <family val="2"/>
            <scheme val="minor"/>
          </rPr>
          <t>Source: User-editable planning assumption, 2026-10-19; not stated in YAML. Validate with workload sizing.</t>
        </r>
      </text>
    </comment>
    <comment ref="H1280" authorId="0" shapeId="0" xr:uid="{00000000-0006-0000-0A00-0000F00E0000}">
      <text>
        <r>
          <rPr>
            <sz val="11"/>
            <color theme="1"/>
            <rFont val="Calibri"/>
            <family val="2"/>
            <scheme val="minor"/>
          </rPr>
          <t>Source: User-editable planning assumption, 2026-10-19; not stated in YAML. Validate with workload sizing.</t>
        </r>
      </text>
    </comment>
    <comment ref="I1280" authorId="0" shapeId="0" xr:uid="{00000000-0006-0000-0A00-0000F10E0000}">
      <text>
        <r>
          <rPr>
            <sz val="11"/>
            <color theme="1"/>
            <rFont val="Calibri"/>
            <family val="2"/>
            <scheme val="minor"/>
          </rPr>
          <t>Source: User-editable planning assumption, 2026-10-19; not stated in YAML. Validate with workload sizing.</t>
        </r>
      </text>
    </comment>
    <comment ref="G1281" authorId="0" shapeId="0" xr:uid="{00000000-0006-0000-0A00-0000F20E0000}">
      <text>
        <r>
          <rPr>
            <sz val="11"/>
            <color theme="1"/>
            <rFont val="Calibri"/>
            <family val="2"/>
            <scheme val="minor"/>
          </rPr>
          <t>Source: User-editable planning assumption, 2026-10-19; not stated in YAML. Validate with workload sizing.</t>
        </r>
      </text>
    </comment>
    <comment ref="H1281" authorId="0" shapeId="0" xr:uid="{00000000-0006-0000-0A00-0000F30E0000}">
      <text>
        <r>
          <rPr>
            <sz val="11"/>
            <color theme="1"/>
            <rFont val="Calibri"/>
            <family val="2"/>
            <scheme val="minor"/>
          </rPr>
          <t>Source: User-editable planning assumption, 2026-10-19; not stated in YAML. Validate with workload sizing.</t>
        </r>
      </text>
    </comment>
    <comment ref="I1281" authorId="0" shapeId="0" xr:uid="{00000000-0006-0000-0A00-0000F40E0000}">
      <text>
        <r>
          <rPr>
            <sz val="11"/>
            <color theme="1"/>
            <rFont val="Calibri"/>
            <family val="2"/>
            <scheme val="minor"/>
          </rPr>
          <t>Source: User-editable planning assumption, 2026-10-19; not stated in YAML. Validate with workload sizing.</t>
        </r>
      </text>
    </comment>
    <comment ref="G1282" authorId="0" shapeId="0" xr:uid="{00000000-0006-0000-0A00-0000F50E0000}">
      <text>
        <r>
          <rPr>
            <sz val="11"/>
            <color theme="1"/>
            <rFont val="Calibri"/>
            <family val="2"/>
            <scheme val="minor"/>
          </rPr>
          <t>Source: User-editable planning assumption, 2026-10-19; not stated in YAML. Validate with workload sizing.</t>
        </r>
      </text>
    </comment>
    <comment ref="H1282" authorId="0" shapeId="0" xr:uid="{00000000-0006-0000-0A00-0000F60E0000}">
      <text>
        <r>
          <rPr>
            <sz val="11"/>
            <color theme="1"/>
            <rFont val="Calibri"/>
            <family val="2"/>
            <scheme val="minor"/>
          </rPr>
          <t>Source: User-editable planning assumption, 2026-10-19; not stated in YAML. Validate with workload sizing.</t>
        </r>
      </text>
    </comment>
    <comment ref="I1282" authorId="0" shapeId="0" xr:uid="{00000000-0006-0000-0A00-0000F70E0000}">
      <text>
        <r>
          <rPr>
            <sz val="11"/>
            <color theme="1"/>
            <rFont val="Calibri"/>
            <family val="2"/>
            <scheme val="minor"/>
          </rPr>
          <t>Source: User-editable planning assumption, 2026-10-19; not stated in YAML. Validate with workload sizing.</t>
        </r>
      </text>
    </comment>
    <comment ref="G1283" authorId="0" shapeId="0" xr:uid="{00000000-0006-0000-0A00-0000F80E0000}">
      <text>
        <r>
          <rPr>
            <sz val="11"/>
            <color theme="1"/>
            <rFont val="Calibri"/>
            <family val="2"/>
            <scheme val="minor"/>
          </rPr>
          <t>Source: User-editable planning assumption, 2026-10-19; not stated in YAML. Validate with workload sizing.</t>
        </r>
      </text>
    </comment>
    <comment ref="H1283" authorId="0" shapeId="0" xr:uid="{00000000-0006-0000-0A00-0000F90E0000}">
      <text>
        <r>
          <rPr>
            <sz val="11"/>
            <color theme="1"/>
            <rFont val="Calibri"/>
            <family val="2"/>
            <scheme val="minor"/>
          </rPr>
          <t>Source: User-editable planning assumption, 2026-10-19; not stated in YAML. Validate with workload sizing.</t>
        </r>
      </text>
    </comment>
    <comment ref="I1283" authorId="0" shapeId="0" xr:uid="{00000000-0006-0000-0A00-0000FA0E0000}">
      <text>
        <r>
          <rPr>
            <sz val="11"/>
            <color theme="1"/>
            <rFont val="Calibri"/>
            <family val="2"/>
            <scheme val="minor"/>
          </rPr>
          <t>Source: User-editable planning assumption, 2026-10-19; not stated in YAML. Validate with workload sizing.</t>
        </r>
      </text>
    </comment>
    <comment ref="G1284" authorId="0" shapeId="0" xr:uid="{00000000-0006-0000-0A00-0000FB0E0000}">
      <text>
        <r>
          <rPr>
            <sz val="11"/>
            <color theme="1"/>
            <rFont val="Calibri"/>
            <family val="2"/>
            <scheme val="minor"/>
          </rPr>
          <t>Source: User-editable planning assumption, 2026-10-19; not stated in YAML. Validate with workload sizing.</t>
        </r>
      </text>
    </comment>
    <comment ref="H1284" authorId="0" shapeId="0" xr:uid="{00000000-0006-0000-0A00-0000FC0E0000}">
      <text>
        <r>
          <rPr>
            <sz val="11"/>
            <color theme="1"/>
            <rFont val="Calibri"/>
            <family val="2"/>
            <scheme val="minor"/>
          </rPr>
          <t>Source: User-editable planning assumption, 2026-10-19; not stated in YAML. Validate with workload sizing.</t>
        </r>
      </text>
    </comment>
    <comment ref="I1284" authorId="0" shapeId="0" xr:uid="{00000000-0006-0000-0A00-0000FD0E0000}">
      <text>
        <r>
          <rPr>
            <sz val="11"/>
            <color theme="1"/>
            <rFont val="Calibri"/>
            <family val="2"/>
            <scheme val="minor"/>
          </rPr>
          <t>Source: User-editable planning assumption, 2026-10-19; not stated in YAML. Validate with workload sizing.</t>
        </r>
      </text>
    </comment>
    <comment ref="G1285" authorId="0" shapeId="0" xr:uid="{00000000-0006-0000-0A00-0000FE0E0000}">
      <text>
        <r>
          <rPr>
            <sz val="11"/>
            <color theme="1"/>
            <rFont val="Calibri"/>
            <family val="2"/>
            <scheme val="minor"/>
          </rPr>
          <t>Source: User-editable planning assumption, 2026-10-19; not stated in YAML. Validate with workload sizing.</t>
        </r>
      </text>
    </comment>
    <comment ref="H1285" authorId="0" shapeId="0" xr:uid="{00000000-0006-0000-0A00-0000FF0E0000}">
      <text>
        <r>
          <rPr>
            <sz val="11"/>
            <color theme="1"/>
            <rFont val="Calibri"/>
            <family val="2"/>
            <scheme val="minor"/>
          </rPr>
          <t>Source: User-editable planning assumption, 2026-10-19; not stated in YAML. Validate with workload sizing.</t>
        </r>
      </text>
    </comment>
    <comment ref="I1285" authorId="0" shapeId="0" xr:uid="{00000000-0006-0000-0A00-0000000F0000}">
      <text>
        <r>
          <rPr>
            <sz val="11"/>
            <color theme="1"/>
            <rFont val="Calibri"/>
            <family val="2"/>
            <scheme val="minor"/>
          </rPr>
          <t>Source: User-editable planning assumption, 2026-10-19; not stated in YAML. Validate with workload sizing.</t>
        </r>
      </text>
    </comment>
    <comment ref="G1286" authorId="0" shapeId="0" xr:uid="{00000000-0006-0000-0A00-0000010F0000}">
      <text>
        <r>
          <rPr>
            <sz val="11"/>
            <color theme="1"/>
            <rFont val="Calibri"/>
            <family val="2"/>
            <scheme val="minor"/>
          </rPr>
          <t>Source: User-editable planning assumption, 2026-10-19; not stated in YAML. Validate with workload sizing.</t>
        </r>
      </text>
    </comment>
    <comment ref="H1286" authorId="0" shapeId="0" xr:uid="{00000000-0006-0000-0A00-0000020F0000}">
      <text>
        <r>
          <rPr>
            <sz val="11"/>
            <color theme="1"/>
            <rFont val="Calibri"/>
            <family val="2"/>
            <scheme val="minor"/>
          </rPr>
          <t>Source: User-editable planning assumption, 2026-10-19; not stated in YAML. Validate with workload sizing.</t>
        </r>
      </text>
    </comment>
    <comment ref="I1286" authorId="0" shapeId="0" xr:uid="{00000000-0006-0000-0A00-0000030F0000}">
      <text>
        <r>
          <rPr>
            <sz val="11"/>
            <color theme="1"/>
            <rFont val="Calibri"/>
            <family val="2"/>
            <scheme val="minor"/>
          </rPr>
          <t>Source: User-editable planning assumption, 2026-10-19; not stated in YAML. Validate with workload sizing.</t>
        </r>
      </text>
    </comment>
    <comment ref="G1287" authorId="0" shapeId="0" xr:uid="{00000000-0006-0000-0A00-0000040F0000}">
      <text>
        <r>
          <rPr>
            <sz val="11"/>
            <color theme="1"/>
            <rFont val="Calibri"/>
            <family val="2"/>
            <scheme val="minor"/>
          </rPr>
          <t>Source: User-editable planning assumption, 2026-10-19; not stated in YAML. Validate with workload sizing.</t>
        </r>
      </text>
    </comment>
    <comment ref="H1287" authorId="0" shapeId="0" xr:uid="{00000000-0006-0000-0A00-0000050F0000}">
      <text>
        <r>
          <rPr>
            <sz val="11"/>
            <color theme="1"/>
            <rFont val="Calibri"/>
            <family val="2"/>
            <scheme val="minor"/>
          </rPr>
          <t>Source: User-editable planning assumption, 2026-10-19; not stated in YAML. Validate with workload sizing.</t>
        </r>
      </text>
    </comment>
    <comment ref="I1287" authorId="0" shapeId="0" xr:uid="{00000000-0006-0000-0A00-0000060F0000}">
      <text>
        <r>
          <rPr>
            <sz val="11"/>
            <color theme="1"/>
            <rFont val="Calibri"/>
            <family val="2"/>
            <scheme val="minor"/>
          </rPr>
          <t>Source: User-editable planning assumption, 2026-10-19; not stated in YAML. Validate with workload sizing.</t>
        </r>
      </text>
    </comment>
    <comment ref="G1288" authorId="0" shapeId="0" xr:uid="{00000000-0006-0000-0A00-0000070F0000}">
      <text>
        <r>
          <rPr>
            <sz val="11"/>
            <color theme="1"/>
            <rFont val="Calibri"/>
            <family val="2"/>
            <scheme val="minor"/>
          </rPr>
          <t>Source: User-editable planning assumption, 2026-10-19; not stated in YAML. Validate with workload sizing.</t>
        </r>
      </text>
    </comment>
    <comment ref="H1288" authorId="0" shapeId="0" xr:uid="{00000000-0006-0000-0A00-0000080F0000}">
      <text>
        <r>
          <rPr>
            <sz val="11"/>
            <color theme="1"/>
            <rFont val="Calibri"/>
            <family val="2"/>
            <scheme val="minor"/>
          </rPr>
          <t>Source: User-editable planning assumption, 2026-10-19; not stated in YAML. Validate with workload sizing.</t>
        </r>
      </text>
    </comment>
    <comment ref="I1288" authorId="0" shapeId="0" xr:uid="{00000000-0006-0000-0A00-0000090F0000}">
      <text>
        <r>
          <rPr>
            <sz val="11"/>
            <color theme="1"/>
            <rFont val="Calibri"/>
            <family val="2"/>
            <scheme val="minor"/>
          </rPr>
          <t>Source: User-editable planning assumption, 2026-10-19; not stated in YAML. Validate with workload sizing.</t>
        </r>
      </text>
    </comment>
    <comment ref="G1289" authorId="0" shapeId="0" xr:uid="{00000000-0006-0000-0A00-00000A0F0000}">
      <text>
        <r>
          <rPr>
            <sz val="11"/>
            <color theme="1"/>
            <rFont val="Calibri"/>
            <family val="2"/>
            <scheme val="minor"/>
          </rPr>
          <t>Source: User-editable planning assumption, 2026-10-19; not stated in YAML. Validate with workload sizing.</t>
        </r>
      </text>
    </comment>
    <comment ref="H1289" authorId="0" shapeId="0" xr:uid="{00000000-0006-0000-0A00-00000B0F0000}">
      <text>
        <r>
          <rPr>
            <sz val="11"/>
            <color theme="1"/>
            <rFont val="Calibri"/>
            <family val="2"/>
            <scheme val="minor"/>
          </rPr>
          <t>Source: User-editable planning assumption, 2026-10-19; not stated in YAML. Validate with workload sizing.</t>
        </r>
      </text>
    </comment>
    <comment ref="I1289" authorId="0" shapeId="0" xr:uid="{00000000-0006-0000-0A00-00000C0F0000}">
      <text>
        <r>
          <rPr>
            <sz val="11"/>
            <color theme="1"/>
            <rFont val="Calibri"/>
            <family val="2"/>
            <scheme val="minor"/>
          </rPr>
          <t>Source: User-editable planning assumption, 2026-10-19; not stated in YAML. Validate with workload sizing.</t>
        </r>
      </text>
    </comment>
    <comment ref="G1290" authorId="0" shapeId="0" xr:uid="{00000000-0006-0000-0A00-00000D0F0000}">
      <text>
        <r>
          <rPr>
            <sz val="11"/>
            <color theme="1"/>
            <rFont val="Calibri"/>
            <family val="2"/>
            <scheme val="minor"/>
          </rPr>
          <t>Source: User-editable planning assumption, 2026-10-19; not stated in YAML. Validate with workload sizing.</t>
        </r>
      </text>
    </comment>
    <comment ref="H1290" authorId="0" shapeId="0" xr:uid="{00000000-0006-0000-0A00-00000E0F0000}">
      <text>
        <r>
          <rPr>
            <sz val="11"/>
            <color theme="1"/>
            <rFont val="Calibri"/>
            <family val="2"/>
            <scheme val="minor"/>
          </rPr>
          <t>Source: User-editable planning assumption, 2026-10-19; not stated in YAML. Validate with workload sizing.</t>
        </r>
      </text>
    </comment>
    <comment ref="I1290" authorId="0" shapeId="0" xr:uid="{00000000-0006-0000-0A00-00000F0F0000}">
      <text>
        <r>
          <rPr>
            <sz val="11"/>
            <color theme="1"/>
            <rFont val="Calibri"/>
            <family val="2"/>
            <scheme val="minor"/>
          </rPr>
          <t>Source: User-editable planning assumption, 2026-10-19; not stated in YAML. Validate with workload sizing.</t>
        </r>
      </text>
    </comment>
    <comment ref="G1291" authorId="0" shapeId="0" xr:uid="{00000000-0006-0000-0A00-0000100F0000}">
      <text>
        <r>
          <rPr>
            <sz val="11"/>
            <color theme="1"/>
            <rFont val="Calibri"/>
            <family val="2"/>
            <scheme val="minor"/>
          </rPr>
          <t>Source: User-editable planning assumption, 2026-10-19; not stated in YAML. Validate with workload sizing.</t>
        </r>
      </text>
    </comment>
    <comment ref="H1291" authorId="0" shapeId="0" xr:uid="{00000000-0006-0000-0A00-0000110F0000}">
      <text>
        <r>
          <rPr>
            <sz val="11"/>
            <color theme="1"/>
            <rFont val="Calibri"/>
            <family val="2"/>
            <scheme val="minor"/>
          </rPr>
          <t>Source: User-editable planning assumption, 2026-10-19; not stated in YAML. Validate with workload sizing.</t>
        </r>
      </text>
    </comment>
    <comment ref="I1291" authorId="0" shapeId="0" xr:uid="{00000000-0006-0000-0A00-0000120F0000}">
      <text>
        <r>
          <rPr>
            <sz val="11"/>
            <color theme="1"/>
            <rFont val="Calibri"/>
            <family val="2"/>
            <scheme val="minor"/>
          </rPr>
          <t>Source: User-editable planning assumption, 2026-10-19; not stated in YAML. Validate with workload sizing.</t>
        </r>
      </text>
    </comment>
    <comment ref="G1292" authorId="0" shapeId="0" xr:uid="{00000000-0006-0000-0A00-0000130F0000}">
      <text>
        <r>
          <rPr>
            <sz val="11"/>
            <color theme="1"/>
            <rFont val="Calibri"/>
            <family val="2"/>
            <scheme val="minor"/>
          </rPr>
          <t>Source: User-editable planning assumption, 2026-10-19; not stated in YAML. Validate with workload sizing.</t>
        </r>
      </text>
    </comment>
    <comment ref="H1292" authorId="0" shapeId="0" xr:uid="{00000000-0006-0000-0A00-0000140F0000}">
      <text>
        <r>
          <rPr>
            <sz val="11"/>
            <color theme="1"/>
            <rFont val="Calibri"/>
            <family val="2"/>
            <scheme val="minor"/>
          </rPr>
          <t>Source: User-editable planning assumption, 2026-10-19; not stated in YAML. Validate with workload sizing.</t>
        </r>
      </text>
    </comment>
    <comment ref="I1292" authorId="0" shapeId="0" xr:uid="{00000000-0006-0000-0A00-0000150F0000}">
      <text>
        <r>
          <rPr>
            <sz val="11"/>
            <color theme="1"/>
            <rFont val="Calibri"/>
            <family val="2"/>
            <scheme val="minor"/>
          </rPr>
          <t>Source: User-editable planning assumption, 2026-10-19; not stated in YAML. Validate with workload sizing.</t>
        </r>
      </text>
    </comment>
    <comment ref="G1293" authorId="0" shapeId="0" xr:uid="{00000000-0006-0000-0A00-0000160F0000}">
      <text>
        <r>
          <rPr>
            <sz val="11"/>
            <color theme="1"/>
            <rFont val="Calibri"/>
            <family val="2"/>
            <scheme val="minor"/>
          </rPr>
          <t>Source: User-editable planning assumption, 2026-10-19; not stated in YAML. Validate with workload sizing.</t>
        </r>
      </text>
    </comment>
    <comment ref="H1293" authorId="0" shapeId="0" xr:uid="{00000000-0006-0000-0A00-0000170F0000}">
      <text>
        <r>
          <rPr>
            <sz val="11"/>
            <color theme="1"/>
            <rFont val="Calibri"/>
            <family val="2"/>
            <scheme val="minor"/>
          </rPr>
          <t>Source: User-editable planning assumption, 2026-10-19; not stated in YAML. Validate with workload sizing.</t>
        </r>
      </text>
    </comment>
    <comment ref="I1293" authorId="0" shapeId="0" xr:uid="{00000000-0006-0000-0A00-0000180F0000}">
      <text>
        <r>
          <rPr>
            <sz val="11"/>
            <color theme="1"/>
            <rFont val="Calibri"/>
            <family val="2"/>
            <scheme val="minor"/>
          </rPr>
          <t>Source: User-editable planning assumption, 2026-10-19; not stated in YAML. Validate with workload sizing.</t>
        </r>
      </text>
    </comment>
    <comment ref="G1294" authorId="0" shapeId="0" xr:uid="{00000000-0006-0000-0A00-0000190F0000}">
      <text>
        <r>
          <rPr>
            <sz val="11"/>
            <color theme="1"/>
            <rFont val="Calibri"/>
            <family val="2"/>
            <scheme val="minor"/>
          </rPr>
          <t>Source: User-editable planning assumption, 2026-10-19; not stated in YAML. Validate with workload sizing.</t>
        </r>
      </text>
    </comment>
    <comment ref="H1294" authorId="0" shapeId="0" xr:uid="{00000000-0006-0000-0A00-00001A0F0000}">
      <text>
        <r>
          <rPr>
            <sz val="11"/>
            <color theme="1"/>
            <rFont val="Calibri"/>
            <family val="2"/>
            <scheme val="minor"/>
          </rPr>
          <t>Source: User-editable planning assumption, 2026-10-19; not stated in YAML. Validate with workload sizing.</t>
        </r>
      </text>
    </comment>
    <comment ref="I1294" authorId="0" shapeId="0" xr:uid="{00000000-0006-0000-0A00-00001B0F0000}">
      <text>
        <r>
          <rPr>
            <sz val="11"/>
            <color theme="1"/>
            <rFont val="Calibri"/>
            <family val="2"/>
            <scheme val="minor"/>
          </rPr>
          <t>Source: User-editable planning assumption, 2026-10-19; not stated in YAML. Validate with workload sizing.</t>
        </r>
      </text>
    </comment>
    <comment ref="G1295" authorId="0" shapeId="0" xr:uid="{00000000-0006-0000-0A00-00001C0F0000}">
      <text>
        <r>
          <rPr>
            <sz val="11"/>
            <color theme="1"/>
            <rFont val="Calibri"/>
            <family val="2"/>
            <scheme val="minor"/>
          </rPr>
          <t>Source: User-editable planning assumption, 2026-10-19; not stated in YAML. Validate with workload sizing.</t>
        </r>
      </text>
    </comment>
    <comment ref="H1295" authorId="0" shapeId="0" xr:uid="{00000000-0006-0000-0A00-00001D0F0000}">
      <text>
        <r>
          <rPr>
            <sz val="11"/>
            <color theme="1"/>
            <rFont val="Calibri"/>
            <family val="2"/>
            <scheme val="minor"/>
          </rPr>
          <t>Source: User-editable planning assumption, 2026-10-19; not stated in YAML. Validate with workload sizing.</t>
        </r>
      </text>
    </comment>
    <comment ref="I1295" authorId="0" shapeId="0" xr:uid="{00000000-0006-0000-0A00-00001E0F0000}">
      <text>
        <r>
          <rPr>
            <sz val="11"/>
            <color theme="1"/>
            <rFont val="Calibri"/>
            <family val="2"/>
            <scheme val="minor"/>
          </rPr>
          <t>Source: User-editable planning assumption, 2026-10-19; not stated in YAML. Validate with workload sizing.</t>
        </r>
      </text>
    </comment>
    <comment ref="G1296" authorId="0" shapeId="0" xr:uid="{00000000-0006-0000-0A00-00001F0F0000}">
      <text>
        <r>
          <rPr>
            <sz val="11"/>
            <color theme="1"/>
            <rFont val="Calibri"/>
            <family val="2"/>
            <scheme val="minor"/>
          </rPr>
          <t>Source: User-editable planning assumption, 2026-10-19; not stated in YAML. Validate with workload sizing.</t>
        </r>
      </text>
    </comment>
    <comment ref="H1296" authorId="0" shapeId="0" xr:uid="{00000000-0006-0000-0A00-0000200F0000}">
      <text>
        <r>
          <rPr>
            <sz val="11"/>
            <color theme="1"/>
            <rFont val="Calibri"/>
            <family val="2"/>
            <scheme val="minor"/>
          </rPr>
          <t>Source: User-editable planning assumption, 2026-10-19; not stated in YAML. Validate with workload sizing.</t>
        </r>
      </text>
    </comment>
    <comment ref="I1296" authorId="0" shapeId="0" xr:uid="{00000000-0006-0000-0A00-0000210F0000}">
      <text>
        <r>
          <rPr>
            <sz val="11"/>
            <color theme="1"/>
            <rFont val="Calibri"/>
            <family val="2"/>
            <scheme val="minor"/>
          </rPr>
          <t>Source: User-editable planning assumption, 2026-10-19; not stated in YAML. Validate with workload sizing.</t>
        </r>
      </text>
    </comment>
    <comment ref="G1297" authorId="0" shapeId="0" xr:uid="{00000000-0006-0000-0A00-0000220F0000}">
      <text>
        <r>
          <rPr>
            <sz val="11"/>
            <color theme="1"/>
            <rFont val="Calibri"/>
            <family val="2"/>
            <scheme val="minor"/>
          </rPr>
          <t>Source: User-editable planning assumption, 2026-10-19; not stated in YAML. Validate with workload sizing.</t>
        </r>
      </text>
    </comment>
    <comment ref="H1297" authorId="0" shapeId="0" xr:uid="{00000000-0006-0000-0A00-0000230F0000}">
      <text>
        <r>
          <rPr>
            <sz val="11"/>
            <color theme="1"/>
            <rFont val="Calibri"/>
            <family val="2"/>
            <scheme val="minor"/>
          </rPr>
          <t>Source: User-editable planning assumption, 2026-10-19; not stated in YAML. Validate with workload sizing.</t>
        </r>
      </text>
    </comment>
    <comment ref="I1297" authorId="0" shapeId="0" xr:uid="{00000000-0006-0000-0A00-0000240F0000}">
      <text>
        <r>
          <rPr>
            <sz val="11"/>
            <color theme="1"/>
            <rFont val="Calibri"/>
            <family val="2"/>
            <scheme val="minor"/>
          </rPr>
          <t>Source: User-editable planning assumption, 2026-10-19; not stated in YAML. Validate with workload sizing.</t>
        </r>
      </text>
    </comment>
    <comment ref="G1298" authorId="0" shapeId="0" xr:uid="{00000000-0006-0000-0A00-0000250F0000}">
      <text>
        <r>
          <rPr>
            <sz val="11"/>
            <color theme="1"/>
            <rFont val="Calibri"/>
            <family val="2"/>
            <scheme val="minor"/>
          </rPr>
          <t>Source: User-editable planning assumption, 2026-10-19; not stated in YAML. Validate with workload sizing.</t>
        </r>
      </text>
    </comment>
    <comment ref="H1298" authorId="0" shapeId="0" xr:uid="{00000000-0006-0000-0A00-0000260F0000}">
      <text>
        <r>
          <rPr>
            <sz val="11"/>
            <color theme="1"/>
            <rFont val="Calibri"/>
            <family val="2"/>
            <scheme val="minor"/>
          </rPr>
          <t>Source: User-editable planning assumption, 2026-10-19; not stated in YAML. Validate with workload sizing.</t>
        </r>
      </text>
    </comment>
    <comment ref="I1298" authorId="0" shapeId="0" xr:uid="{00000000-0006-0000-0A00-0000270F0000}">
      <text>
        <r>
          <rPr>
            <sz val="11"/>
            <color theme="1"/>
            <rFont val="Calibri"/>
            <family val="2"/>
            <scheme val="minor"/>
          </rPr>
          <t>Source: User-editable planning assumption, 2026-10-19; not stated in YAML. Validate with workload sizing.</t>
        </r>
      </text>
    </comment>
    <comment ref="G1299" authorId="0" shapeId="0" xr:uid="{00000000-0006-0000-0A00-0000280F0000}">
      <text>
        <r>
          <rPr>
            <sz val="11"/>
            <color theme="1"/>
            <rFont val="Calibri"/>
            <family val="2"/>
            <scheme val="minor"/>
          </rPr>
          <t>Source: User-editable planning assumption, 2026-10-19; not stated in YAML. Validate with workload sizing.</t>
        </r>
      </text>
    </comment>
    <comment ref="H1299" authorId="0" shapeId="0" xr:uid="{00000000-0006-0000-0A00-0000290F0000}">
      <text>
        <r>
          <rPr>
            <sz val="11"/>
            <color theme="1"/>
            <rFont val="Calibri"/>
            <family val="2"/>
            <scheme val="minor"/>
          </rPr>
          <t>Source: User-editable planning assumption, 2026-10-19; not stated in YAML. Validate with workload sizing.</t>
        </r>
      </text>
    </comment>
    <comment ref="I1299" authorId="0" shapeId="0" xr:uid="{00000000-0006-0000-0A00-00002A0F0000}">
      <text>
        <r>
          <rPr>
            <sz val="11"/>
            <color theme="1"/>
            <rFont val="Calibri"/>
            <family val="2"/>
            <scheme val="minor"/>
          </rPr>
          <t>Source: User-editable planning assumption, 2026-10-19; not stated in YAML. Validate with workload sizing.</t>
        </r>
      </text>
    </comment>
    <comment ref="G1300" authorId="0" shapeId="0" xr:uid="{00000000-0006-0000-0A00-00002B0F0000}">
      <text>
        <r>
          <rPr>
            <sz val="11"/>
            <color theme="1"/>
            <rFont val="Calibri"/>
            <family val="2"/>
            <scheme val="minor"/>
          </rPr>
          <t>Source: User-editable planning assumption, 2026-10-19; not stated in YAML. Validate with workload sizing.</t>
        </r>
      </text>
    </comment>
    <comment ref="H1300" authorId="0" shapeId="0" xr:uid="{00000000-0006-0000-0A00-00002C0F0000}">
      <text>
        <r>
          <rPr>
            <sz val="11"/>
            <color theme="1"/>
            <rFont val="Calibri"/>
            <family val="2"/>
            <scheme val="minor"/>
          </rPr>
          <t>Source: User-editable planning assumption, 2026-10-19; not stated in YAML. Validate with workload sizing.</t>
        </r>
      </text>
    </comment>
    <comment ref="I1300" authorId="0" shapeId="0" xr:uid="{00000000-0006-0000-0A00-00002D0F0000}">
      <text>
        <r>
          <rPr>
            <sz val="11"/>
            <color theme="1"/>
            <rFont val="Calibri"/>
            <family val="2"/>
            <scheme val="minor"/>
          </rPr>
          <t>Source: User-editable planning assumption, 2026-10-19; not stated in YAML. Validate with workload sizing.</t>
        </r>
      </text>
    </comment>
    <comment ref="G1301" authorId="0" shapeId="0" xr:uid="{00000000-0006-0000-0A00-00002E0F0000}">
      <text>
        <r>
          <rPr>
            <sz val="11"/>
            <color theme="1"/>
            <rFont val="Calibri"/>
            <family val="2"/>
            <scheme val="minor"/>
          </rPr>
          <t>Source: User-editable planning assumption, 2026-10-19; not stated in YAML. Validate with workload sizing.</t>
        </r>
      </text>
    </comment>
    <comment ref="H1301" authorId="0" shapeId="0" xr:uid="{00000000-0006-0000-0A00-00002F0F0000}">
      <text>
        <r>
          <rPr>
            <sz val="11"/>
            <color theme="1"/>
            <rFont val="Calibri"/>
            <family val="2"/>
            <scheme val="minor"/>
          </rPr>
          <t>Source: User-editable planning assumption, 2026-10-19; not stated in YAML. Validate with workload sizing.</t>
        </r>
      </text>
    </comment>
    <comment ref="I1301" authorId="0" shapeId="0" xr:uid="{00000000-0006-0000-0A00-0000300F0000}">
      <text>
        <r>
          <rPr>
            <sz val="11"/>
            <color theme="1"/>
            <rFont val="Calibri"/>
            <family val="2"/>
            <scheme val="minor"/>
          </rPr>
          <t>Source: User-editable planning assumption, 2026-10-19; not stated in YAML. Validate with workload sizing.</t>
        </r>
      </text>
    </comment>
    <comment ref="G1302" authorId="0" shapeId="0" xr:uid="{00000000-0006-0000-0A00-0000310F0000}">
      <text>
        <r>
          <rPr>
            <sz val="11"/>
            <color theme="1"/>
            <rFont val="Calibri"/>
            <family val="2"/>
            <scheme val="minor"/>
          </rPr>
          <t>Source: User-editable planning assumption, 2026-10-19; not stated in YAML. Validate with workload sizing.</t>
        </r>
      </text>
    </comment>
    <comment ref="H1302" authorId="0" shapeId="0" xr:uid="{00000000-0006-0000-0A00-0000320F0000}">
      <text>
        <r>
          <rPr>
            <sz val="11"/>
            <color theme="1"/>
            <rFont val="Calibri"/>
            <family val="2"/>
            <scheme val="minor"/>
          </rPr>
          <t>Source: User-editable planning assumption, 2026-10-19; not stated in YAML. Validate with workload sizing.</t>
        </r>
      </text>
    </comment>
    <comment ref="I1302" authorId="0" shapeId="0" xr:uid="{00000000-0006-0000-0A00-0000330F0000}">
      <text>
        <r>
          <rPr>
            <sz val="11"/>
            <color theme="1"/>
            <rFont val="Calibri"/>
            <family val="2"/>
            <scheme val="minor"/>
          </rPr>
          <t>Source: User-editable planning assumption, 2026-10-19; not stated in YAML. Validate with workload sizing.</t>
        </r>
      </text>
    </comment>
    <comment ref="G1303" authorId="0" shapeId="0" xr:uid="{00000000-0006-0000-0A00-0000340F0000}">
      <text>
        <r>
          <rPr>
            <sz val="11"/>
            <color theme="1"/>
            <rFont val="Calibri"/>
            <family val="2"/>
            <scheme val="minor"/>
          </rPr>
          <t>Source: User-editable planning assumption, 2026-10-19; not stated in YAML. Validate with workload sizing.</t>
        </r>
      </text>
    </comment>
    <comment ref="H1303" authorId="0" shapeId="0" xr:uid="{00000000-0006-0000-0A00-0000350F0000}">
      <text>
        <r>
          <rPr>
            <sz val="11"/>
            <color theme="1"/>
            <rFont val="Calibri"/>
            <family val="2"/>
            <scheme val="minor"/>
          </rPr>
          <t>Source: User-editable planning assumption, 2026-10-19; not stated in YAML. Validate with workload sizing.</t>
        </r>
      </text>
    </comment>
    <comment ref="I1303" authorId="0" shapeId="0" xr:uid="{00000000-0006-0000-0A00-0000360F0000}">
      <text>
        <r>
          <rPr>
            <sz val="11"/>
            <color theme="1"/>
            <rFont val="Calibri"/>
            <family val="2"/>
            <scheme val="minor"/>
          </rPr>
          <t>Source: User-editable planning assumption, 2026-10-19; not stated in YAML. Validate with workload sizing.</t>
        </r>
      </text>
    </comment>
    <comment ref="G1304" authorId="0" shapeId="0" xr:uid="{00000000-0006-0000-0A00-0000370F0000}">
      <text>
        <r>
          <rPr>
            <sz val="11"/>
            <color theme="1"/>
            <rFont val="Calibri"/>
            <family val="2"/>
            <scheme val="minor"/>
          </rPr>
          <t>Source: User-editable planning assumption, 2026-10-19; not stated in YAML. Validate with workload sizing.</t>
        </r>
      </text>
    </comment>
    <comment ref="H1304" authorId="0" shapeId="0" xr:uid="{00000000-0006-0000-0A00-0000380F0000}">
      <text>
        <r>
          <rPr>
            <sz val="11"/>
            <color theme="1"/>
            <rFont val="Calibri"/>
            <family val="2"/>
            <scheme val="minor"/>
          </rPr>
          <t>Source: User-editable planning assumption, 2026-10-19; not stated in YAML. Validate with workload sizing.</t>
        </r>
      </text>
    </comment>
    <comment ref="I1304" authorId="0" shapeId="0" xr:uid="{00000000-0006-0000-0A00-0000390F0000}">
      <text>
        <r>
          <rPr>
            <sz val="11"/>
            <color theme="1"/>
            <rFont val="Calibri"/>
            <family val="2"/>
            <scheme val="minor"/>
          </rPr>
          <t>Source: User-editable planning assumption, 2026-10-19; not stated in YAML. Validate with workload sizing.</t>
        </r>
      </text>
    </comment>
    <comment ref="G1305" authorId="0" shapeId="0" xr:uid="{00000000-0006-0000-0A00-00003A0F0000}">
      <text>
        <r>
          <rPr>
            <sz val="11"/>
            <color theme="1"/>
            <rFont val="Calibri"/>
            <family val="2"/>
            <scheme val="minor"/>
          </rPr>
          <t>Source: User-editable planning assumption, 2026-10-19; not stated in YAML. Validate with workload sizing.</t>
        </r>
      </text>
    </comment>
    <comment ref="H1305" authorId="0" shapeId="0" xr:uid="{00000000-0006-0000-0A00-00003B0F0000}">
      <text>
        <r>
          <rPr>
            <sz val="11"/>
            <color theme="1"/>
            <rFont val="Calibri"/>
            <family val="2"/>
            <scheme val="minor"/>
          </rPr>
          <t>Source: User-editable planning assumption, 2026-10-19; not stated in YAML. Validate with workload sizing.</t>
        </r>
      </text>
    </comment>
    <comment ref="I1305" authorId="0" shapeId="0" xr:uid="{00000000-0006-0000-0A00-00003C0F0000}">
      <text>
        <r>
          <rPr>
            <sz val="11"/>
            <color theme="1"/>
            <rFont val="Calibri"/>
            <family val="2"/>
            <scheme val="minor"/>
          </rPr>
          <t>Source: User-editable planning assumption, 2026-10-19; not stated in YAML. Validate with workload sizing.</t>
        </r>
      </text>
    </comment>
    <comment ref="G1306" authorId="0" shapeId="0" xr:uid="{00000000-0006-0000-0A00-00003D0F0000}">
      <text>
        <r>
          <rPr>
            <sz val="11"/>
            <color theme="1"/>
            <rFont val="Calibri"/>
            <family val="2"/>
            <scheme val="minor"/>
          </rPr>
          <t>Source: User-editable planning assumption, 2026-10-19; not stated in YAML. Validate with workload sizing.</t>
        </r>
      </text>
    </comment>
    <comment ref="H1306" authorId="0" shapeId="0" xr:uid="{00000000-0006-0000-0A00-00003E0F0000}">
      <text>
        <r>
          <rPr>
            <sz val="11"/>
            <color theme="1"/>
            <rFont val="Calibri"/>
            <family val="2"/>
            <scheme val="minor"/>
          </rPr>
          <t>Source: User-editable planning assumption, 2026-10-19; not stated in YAML. Validate with workload sizing.</t>
        </r>
      </text>
    </comment>
    <comment ref="I1306" authorId="0" shapeId="0" xr:uid="{00000000-0006-0000-0A00-00003F0F0000}">
      <text>
        <r>
          <rPr>
            <sz val="11"/>
            <color theme="1"/>
            <rFont val="Calibri"/>
            <family val="2"/>
            <scheme val="minor"/>
          </rPr>
          <t>Source: User-editable planning assumption, 2026-10-19; not stated in YAML. Validate with workload sizing.</t>
        </r>
      </text>
    </comment>
    <comment ref="G1307" authorId="0" shapeId="0" xr:uid="{00000000-0006-0000-0A00-0000400F0000}">
      <text>
        <r>
          <rPr>
            <sz val="11"/>
            <color theme="1"/>
            <rFont val="Calibri"/>
            <family val="2"/>
            <scheme val="minor"/>
          </rPr>
          <t>Source: User-editable planning assumption, 2026-10-19; not stated in YAML. Validate with workload sizing.</t>
        </r>
      </text>
    </comment>
    <comment ref="H1307" authorId="0" shapeId="0" xr:uid="{00000000-0006-0000-0A00-0000410F0000}">
      <text>
        <r>
          <rPr>
            <sz val="11"/>
            <color theme="1"/>
            <rFont val="Calibri"/>
            <family val="2"/>
            <scheme val="minor"/>
          </rPr>
          <t>Source: User-editable planning assumption, 2026-10-19; not stated in YAML. Validate with workload sizing.</t>
        </r>
      </text>
    </comment>
    <comment ref="I1307" authorId="0" shapeId="0" xr:uid="{00000000-0006-0000-0A00-0000420F0000}">
      <text>
        <r>
          <rPr>
            <sz val="11"/>
            <color theme="1"/>
            <rFont val="Calibri"/>
            <family val="2"/>
            <scheme val="minor"/>
          </rPr>
          <t>Source: User-editable planning assumption, 2026-10-19; not stated in YAML. Validate with workload sizing.</t>
        </r>
      </text>
    </comment>
    <comment ref="G1308" authorId="0" shapeId="0" xr:uid="{00000000-0006-0000-0A00-0000430F0000}">
      <text>
        <r>
          <rPr>
            <sz val="11"/>
            <color theme="1"/>
            <rFont val="Calibri"/>
            <family val="2"/>
            <scheme val="minor"/>
          </rPr>
          <t>Source: User-editable planning assumption, 2026-10-19; not stated in YAML. Validate with workload sizing.</t>
        </r>
      </text>
    </comment>
    <comment ref="H1308" authorId="0" shapeId="0" xr:uid="{00000000-0006-0000-0A00-0000440F0000}">
      <text>
        <r>
          <rPr>
            <sz val="11"/>
            <color theme="1"/>
            <rFont val="Calibri"/>
            <family val="2"/>
            <scheme val="minor"/>
          </rPr>
          <t>Source: User-editable planning assumption, 2026-10-19; not stated in YAML. Validate with workload sizing.</t>
        </r>
      </text>
    </comment>
    <comment ref="I1308" authorId="0" shapeId="0" xr:uid="{00000000-0006-0000-0A00-0000450F0000}">
      <text>
        <r>
          <rPr>
            <sz val="11"/>
            <color theme="1"/>
            <rFont val="Calibri"/>
            <family val="2"/>
            <scheme val="minor"/>
          </rPr>
          <t>Source: User-editable planning assumption, 2026-10-19; not stated in YAML. Validate with workload sizing.</t>
        </r>
      </text>
    </comment>
    <comment ref="G1309" authorId="0" shapeId="0" xr:uid="{00000000-0006-0000-0A00-0000460F0000}">
      <text>
        <r>
          <rPr>
            <sz val="11"/>
            <color theme="1"/>
            <rFont val="Calibri"/>
            <family val="2"/>
            <scheme val="minor"/>
          </rPr>
          <t>Source: User-editable planning assumption, 2026-10-19; not stated in YAML. Validate with workload sizing.</t>
        </r>
      </text>
    </comment>
    <comment ref="H1309" authorId="0" shapeId="0" xr:uid="{00000000-0006-0000-0A00-0000470F0000}">
      <text>
        <r>
          <rPr>
            <sz val="11"/>
            <color theme="1"/>
            <rFont val="Calibri"/>
            <family val="2"/>
            <scheme val="minor"/>
          </rPr>
          <t>Source: User-editable planning assumption, 2026-10-19; not stated in YAML. Validate with workload sizing.</t>
        </r>
      </text>
    </comment>
    <comment ref="I1309" authorId="0" shapeId="0" xr:uid="{00000000-0006-0000-0A00-0000480F0000}">
      <text>
        <r>
          <rPr>
            <sz val="11"/>
            <color theme="1"/>
            <rFont val="Calibri"/>
            <family val="2"/>
            <scheme val="minor"/>
          </rPr>
          <t>Source: User-editable planning assumption, 2026-10-19; not stated in YAML. Validate with workload sizing.</t>
        </r>
      </text>
    </comment>
    <comment ref="G1310" authorId="0" shapeId="0" xr:uid="{00000000-0006-0000-0A00-0000490F0000}">
      <text>
        <r>
          <rPr>
            <sz val="11"/>
            <color theme="1"/>
            <rFont val="Calibri"/>
            <family val="2"/>
            <scheme val="minor"/>
          </rPr>
          <t>Source: User-editable planning assumption, 2026-10-19; not stated in YAML. Validate with workload sizing.</t>
        </r>
      </text>
    </comment>
    <comment ref="H1310" authorId="0" shapeId="0" xr:uid="{00000000-0006-0000-0A00-00004A0F0000}">
      <text>
        <r>
          <rPr>
            <sz val="11"/>
            <color theme="1"/>
            <rFont val="Calibri"/>
            <family val="2"/>
            <scheme val="minor"/>
          </rPr>
          <t>Source: User-editable planning assumption, 2026-10-19; not stated in YAML. Validate with workload sizing.</t>
        </r>
      </text>
    </comment>
    <comment ref="I1310" authorId="0" shapeId="0" xr:uid="{00000000-0006-0000-0A00-00004B0F0000}">
      <text>
        <r>
          <rPr>
            <sz val="11"/>
            <color theme="1"/>
            <rFont val="Calibri"/>
            <family val="2"/>
            <scheme val="minor"/>
          </rPr>
          <t>Source: User-editable planning assumption, 2026-10-19; not stated in YAML. Validate with workload sizing.</t>
        </r>
      </text>
    </comment>
    <comment ref="G1311" authorId="0" shapeId="0" xr:uid="{00000000-0006-0000-0A00-00004C0F0000}">
      <text>
        <r>
          <rPr>
            <sz val="11"/>
            <color theme="1"/>
            <rFont val="Calibri"/>
            <family val="2"/>
            <scheme val="minor"/>
          </rPr>
          <t>Source: User-editable planning assumption, 2026-10-19; not stated in YAML. Validate with workload sizing.</t>
        </r>
      </text>
    </comment>
    <comment ref="H1311" authorId="0" shapeId="0" xr:uid="{00000000-0006-0000-0A00-00004D0F0000}">
      <text>
        <r>
          <rPr>
            <sz val="11"/>
            <color theme="1"/>
            <rFont val="Calibri"/>
            <family val="2"/>
            <scheme val="minor"/>
          </rPr>
          <t>Source: User-editable planning assumption, 2026-10-19; not stated in YAML. Validate with workload sizing.</t>
        </r>
      </text>
    </comment>
    <comment ref="I1311" authorId="0" shapeId="0" xr:uid="{00000000-0006-0000-0A00-00004E0F0000}">
      <text>
        <r>
          <rPr>
            <sz val="11"/>
            <color theme="1"/>
            <rFont val="Calibri"/>
            <family val="2"/>
            <scheme val="minor"/>
          </rPr>
          <t>Source: User-editable planning assumption, 2026-10-19; not stated in YAML. Validate with workload sizing.</t>
        </r>
      </text>
    </comment>
    <comment ref="G1312" authorId="0" shapeId="0" xr:uid="{00000000-0006-0000-0A00-00004F0F0000}">
      <text>
        <r>
          <rPr>
            <sz val="11"/>
            <color theme="1"/>
            <rFont val="Calibri"/>
            <family val="2"/>
            <scheme val="minor"/>
          </rPr>
          <t>Source: User-editable planning assumption, 2026-10-19; not stated in YAML. Validate with workload sizing.</t>
        </r>
      </text>
    </comment>
    <comment ref="H1312" authorId="0" shapeId="0" xr:uid="{00000000-0006-0000-0A00-0000500F0000}">
      <text>
        <r>
          <rPr>
            <sz val="11"/>
            <color theme="1"/>
            <rFont val="Calibri"/>
            <family val="2"/>
            <scheme val="minor"/>
          </rPr>
          <t>Source: User-editable planning assumption, 2026-10-19; not stated in YAML. Validate with workload sizing.</t>
        </r>
      </text>
    </comment>
    <comment ref="I1312" authorId="0" shapeId="0" xr:uid="{00000000-0006-0000-0A00-0000510F0000}">
      <text>
        <r>
          <rPr>
            <sz val="11"/>
            <color theme="1"/>
            <rFont val="Calibri"/>
            <family val="2"/>
            <scheme val="minor"/>
          </rPr>
          <t>Source: User-editable planning assumption, 2026-10-19; not stated in YAML. Validate with workload sizing.</t>
        </r>
      </text>
    </comment>
    <comment ref="G1313" authorId="0" shapeId="0" xr:uid="{00000000-0006-0000-0A00-0000520F0000}">
      <text>
        <r>
          <rPr>
            <sz val="11"/>
            <color theme="1"/>
            <rFont val="Calibri"/>
            <family val="2"/>
            <scheme val="minor"/>
          </rPr>
          <t>Source: User-editable planning assumption, 2026-10-19; not stated in YAML. Validate with workload sizing.</t>
        </r>
      </text>
    </comment>
    <comment ref="H1313" authorId="0" shapeId="0" xr:uid="{00000000-0006-0000-0A00-0000530F0000}">
      <text>
        <r>
          <rPr>
            <sz val="11"/>
            <color theme="1"/>
            <rFont val="Calibri"/>
            <family val="2"/>
            <scheme val="minor"/>
          </rPr>
          <t>Source: User-editable planning assumption, 2026-10-19; not stated in YAML. Validate with workload sizing.</t>
        </r>
      </text>
    </comment>
    <comment ref="I1313" authorId="0" shapeId="0" xr:uid="{00000000-0006-0000-0A00-0000540F0000}">
      <text>
        <r>
          <rPr>
            <sz val="11"/>
            <color theme="1"/>
            <rFont val="Calibri"/>
            <family val="2"/>
            <scheme val="minor"/>
          </rPr>
          <t>Source: User-editable planning assumption, 2026-10-19; not stated in YAML. Validate with workload sizing.</t>
        </r>
      </text>
    </comment>
    <comment ref="G1314" authorId="0" shapeId="0" xr:uid="{00000000-0006-0000-0A00-0000550F0000}">
      <text>
        <r>
          <rPr>
            <sz val="11"/>
            <color theme="1"/>
            <rFont val="Calibri"/>
            <family val="2"/>
            <scheme val="minor"/>
          </rPr>
          <t>Source: User-editable planning assumption, 2026-10-19; not stated in YAML. Validate with workload sizing.</t>
        </r>
      </text>
    </comment>
    <comment ref="H1314" authorId="0" shapeId="0" xr:uid="{00000000-0006-0000-0A00-0000560F0000}">
      <text>
        <r>
          <rPr>
            <sz val="11"/>
            <color theme="1"/>
            <rFont val="Calibri"/>
            <family val="2"/>
            <scheme val="minor"/>
          </rPr>
          <t>Source: User-editable planning assumption, 2026-10-19; not stated in YAML. Validate with workload sizing.</t>
        </r>
      </text>
    </comment>
    <comment ref="I1314" authorId="0" shapeId="0" xr:uid="{00000000-0006-0000-0A00-0000570F0000}">
      <text>
        <r>
          <rPr>
            <sz val="11"/>
            <color theme="1"/>
            <rFont val="Calibri"/>
            <family val="2"/>
            <scheme val="minor"/>
          </rPr>
          <t>Source: User-editable planning assumption, 2026-10-19; not stated in YAML. Validate with workload sizing.</t>
        </r>
      </text>
    </comment>
    <comment ref="G1315" authorId="0" shapeId="0" xr:uid="{00000000-0006-0000-0A00-0000580F0000}">
      <text>
        <r>
          <rPr>
            <sz val="11"/>
            <color theme="1"/>
            <rFont val="Calibri"/>
            <family val="2"/>
            <scheme val="minor"/>
          </rPr>
          <t>Source: User-editable planning assumption, 2026-10-19; not stated in YAML. Validate with workload sizing.</t>
        </r>
      </text>
    </comment>
    <comment ref="H1315" authorId="0" shapeId="0" xr:uid="{00000000-0006-0000-0A00-0000590F0000}">
      <text>
        <r>
          <rPr>
            <sz val="11"/>
            <color theme="1"/>
            <rFont val="Calibri"/>
            <family val="2"/>
            <scheme val="minor"/>
          </rPr>
          <t>Source: User-editable planning assumption, 2026-10-19; not stated in YAML. Validate with workload sizing.</t>
        </r>
      </text>
    </comment>
    <comment ref="I1315" authorId="0" shapeId="0" xr:uid="{00000000-0006-0000-0A00-00005A0F0000}">
      <text>
        <r>
          <rPr>
            <sz val="11"/>
            <color theme="1"/>
            <rFont val="Calibri"/>
            <family val="2"/>
            <scheme val="minor"/>
          </rPr>
          <t>Source: User-editable planning assumption, 2026-10-19; not stated in YAML. Validate with workload sizing.</t>
        </r>
      </text>
    </comment>
    <comment ref="G1316" authorId="0" shapeId="0" xr:uid="{00000000-0006-0000-0A00-00005B0F0000}">
      <text>
        <r>
          <rPr>
            <sz val="11"/>
            <color theme="1"/>
            <rFont val="Calibri"/>
            <family val="2"/>
            <scheme val="minor"/>
          </rPr>
          <t>Source: User-editable planning assumption, 2026-10-19; not stated in YAML. Validate with workload sizing.</t>
        </r>
      </text>
    </comment>
    <comment ref="H1316" authorId="0" shapeId="0" xr:uid="{00000000-0006-0000-0A00-00005C0F0000}">
      <text>
        <r>
          <rPr>
            <sz val="11"/>
            <color theme="1"/>
            <rFont val="Calibri"/>
            <family val="2"/>
            <scheme val="minor"/>
          </rPr>
          <t>Source: User-editable planning assumption, 2026-10-19; not stated in YAML. Validate with workload sizing.</t>
        </r>
      </text>
    </comment>
    <comment ref="I1316" authorId="0" shapeId="0" xr:uid="{00000000-0006-0000-0A00-00005D0F0000}">
      <text>
        <r>
          <rPr>
            <sz val="11"/>
            <color theme="1"/>
            <rFont val="Calibri"/>
            <family val="2"/>
            <scheme val="minor"/>
          </rPr>
          <t>Source: User-editable planning assumption, 2026-10-19; not stated in YAML. Validate with workload sizing.</t>
        </r>
      </text>
    </comment>
    <comment ref="G1317" authorId="0" shapeId="0" xr:uid="{00000000-0006-0000-0A00-00005E0F0000}">
      <text>
        <r>
          <rPr>
            <sz val="11"/>
            <color theme="1"/>
            <rFont val="Calibri"/>
            <family val="2"/>
            <scheme val="minor"/>
          </rPr>
          <t>Source: User-editable planning assumption, 2026-10-19; not stated in YAML. Validate with workload sizing.</t>
        </r>
      </text>
    </comment>
    <comment ref="H1317" authorId="0" shapeId="0" xr:uid="{00000000-0006-0000-0A00-00005F0F0000}">
      <text>
        <r>
          <rPr>
            <sz val="11"/>
            <color theme="1"/>
            <rFont val="Calibri"/>
            <family val="2"/>
            <scheme val="minor"/>
          </rPr>
          <t>Source: User-editable planning assumption, 2026-10-19; not stated in YAML. Validate with workload sizing.</t>
        </r>
      </text>
    </comment>
    <comment ref="I1317" authorId="0" shapeId="0" xr:uid="{00000000-0006-0000-0A00-0000600F0000}">
      <text>
        <r>
          <rPr>
            <sz val="11"/>
            <color theme="1"/>
            <rFont val="Calibri"/>
            <family val="2"/>
            <scheme val="minor"/>
          </rPr>
          <t>Source: User-editable planning assumption, 2026-10-19; not stated in YAML. Validate with workload sizing.</t>
        </r>
      </text>
    </comment>
    <comment ref="G1318" authorId="0" shapeId="0" xr:uid="{00000000-0006-0000-0A00-0000610F0000}">
      <text>
        <r>
          <rPr>
            <sz val="11"/>
            <color theme="1"/>
            <rFont val="Calibri"/>
            <family val="2"/>
            <scheme val="minor"/>
          </rPr>
          <t>Source: User-editable planning assumption, 2026-10-19; not stated in YAML. Validate with workload sizing.</t>
        </r>
      </text>
    </comment>
    <comment ref="H1318" authorId="0" shapeId="0" xr:uid="{00000000-0006-0000-0A00-0000620F0000}">
      <text>
        <r>
          <rPr>
            <sz val="11"/>
            <color theme="1"/>
            <rFont val="Calibri"/>
            <family val="2"/>
            <scheme val="minor"/>
          </rPr>
          <t>Source: User-editable planning assumption, 2026-10-19; not stated in YAML. Validate with workload sizing.</t>
        </r>
      </text>
    </comment>
    <comment ref="I1318" authorId="0" shapeId="0" xr:uid="{00000000-0006-0000-0A00-0000630F0000}">
      <text>
        <r>
          <rPr>
            <sz val="11"/>
            <color theme="1"/>
            <rFont val="Calibri"/>
            <family val="2"/>
            <scheme val="minor"/>
          </rPr>
          <t>Source: User-editable planning assumption, 2026-10-19; not stated in YAML. Validate with workload sizing.</t>
        </r>
      </text>
    </comment>
    <comment ref="G1319" authorId="0" shapeId="0" xr:uid="{00000000-0006-0000-0A00-0000640F0000}">
      <text>
        <r>
          <rPr>
            <sz val="11"/>
            <color theme="1"/>
            <rFont val="Calibri"/>
            <family val="2"/>
            <scheme val="minor"/>
          </rPr>
          <t>Source: User-editable planning assumption, 2026-10-19; not stated in YAML. Validate with workload sizing.</t>
        </r>
      </text>
    </comment>
    <comment ref="H1319" authorId="0" shapeId="0" xr:uid="{00000000-0006-0000-0A00-0000650F0000}">
      <text>
        <r>
          <rPr>
            <sz val="11"/>
            <color theme="1"/>
            <rFont val="Calibri"/>
            <family val="2"/>
            <scheme val="minor"/>
          </rPr>
          <t>Source: User-editable planning assumption, 2026-10-19; not stated in YAML. Validate with workload sizing.</t>
        </r>
      </text>
    </comment>
    <comment ref="I1319" authorId="0" shapeId="0" xr:uid="{00000000-0006-0000-0A00-0000660F0000}">
      <text>
        <r>
          <rPr>
            <sz val="11"/>
            <color theme="1"/>
            <rFont val="Calibri"/>
            <family val="2"/>
            <scheme val="minor"/>
          </rPr>
          <t>Source: User-editable planning assumption, 2026-10-19; not stated in YAML. Validate with workload sizing.</t>
        </r>
      </text>
    </comment>
    <comment ref="G1320" authorId="0" shapeId="0" xr:uid="{00000000-0006-0000-0A00-0000670F0000}">
      <text>
        <r>
          <rPr>
            <sz val="11"/>
            <color theme="1"/>
            <rFont val="Calibri"/>
            <family val="2"/>
            <scheme val="minor"/>
          </rPr>
          <t>Source: User-editable planning assumption, 2026-10-19; not stated in YAML. Validate with workload sizing.</t>
        </r>
      </text>
    </comment>
    <comment ref="H1320" authorId="0" shapeId="0" xr:uid="{00000000-0006-0000-0A00-0000680F0000}">
      <text>
        <r>
          <rPr>
            <sz val="11"/>
            <color theme="1"/>
            <rFont val="Calibri"/>
            <family val="2"/>
            <scheme val="minor"/>
          </rPr>
          <t>Source: User-editable planning assumption, 2026-10-19; not stated in YAML. Validate with workload sizing.</t>
        </r>
      </text>
    </comment>
    <comment ref="I1320" authorId="0" shapeId="0" xr:uid="{00000000-0006-0000-0A00-0000690F0000}">
      <text>
        <r>
          <rPr>
            <sz val="11"/>
            <color theme="1"/>
            <rFont val="Calibri"/>
            <family val="2"/>
            <scheme val="minor"/>
          </rPr>
          <t>Source: User-editable planning assumption, 2026-10-19; not stated in YAML. Validate with workload sizing.</t>
        </r>
      </text>
    </comment>
    <comment ref="G1321" authorId="0" shapeId="0" xr:uid="{00000000-0006-0000-0A00-00006A0F0000}">
      <text>
        <r>
          <rPr>
            <sz val="11"/>
            <color theme="1"/>
            <rFont val="Calibri"/>
            <family val="2"/>
            <scheme val="minor"/>
          </rPr>
          <t>Source: User-editable planning assumption, 2026-10-19; not stated in YAML. Validate with workload sizing.</t>
        </r>
      </text>
    </comment>
    <comment ref="H1321" authorId="0" shapeId="0" xr:uid="{00000000-0006-0000-0A00-00006B0F0000}">
      <text>
        <r>
          <rPr>
            <sz val="11"/>
            <color theme="1"/>
            <rFont val="Calibri"/>
            <family val="2"/>
            <scheme val="minor"/>
          </rPr>
          <t>Source: User-editable planning assumption, 2026-10-19; not stated in YAML. Validate with workload sizing.</t>
        </r>
      </text>
    </comment>
    <comment ref="I1321" authorId="0" shapeId="0" xr:uid="{00000000-0006-0000-0A00-00006C0F0000}">
      <text>
        <r>
          <rPr>
            <sz val="11"/>
            <color theme="1"/>
            <rFont val="Calibri"/>
            <family val="2"/>
            <scheme val="minor"/>
          </rPr>
          <t>Source: User-editable planning assumption, 2026-10-19; not stated in YAML. Validate with workload sizing.</t>
        </r>
      </text>
    </comment>
    <comment ref="G1322" authorId="0" shapeId="0" xr:uid="{00000000-0006-0000-0A00-00006D0F0000}">
      <text>
        <r>
          <rPr>
            <sz val="11"/>
            <color theme="1"/>
            <rFont val="Calibri"/>
            <family val="2"/>
            <scheme val="minor"/>
          </rPr>
          <t>Source: User-editable planning assumption, 2026-10-19; not stated in YAML. Validate with workload sizing.</t>
        </r>
      </text>
    </comment>
    <comment ref="H1322" authorId="0" shapeId="0" xr:uid="{00000000-0006-0000-0A00-00006E0F0000}">
      <text>
        <r>
          <rPr>
            <sz val="11"/>
            <color theme="1"/>
            <rFont val="Calibri"/>
            <family val="2"/>
            <scheme val="minor"/>
          </rPr>
          <t>Source: User-editable planning assumption, 2026-10-19; not stated in YAML. Validate with workload sizing.</t>
        </r>
      </text>
    </comment>
    <comment ref="I1322" authorId="0" shapeId="0" xr:uid="{00000000-0006-0000-0A00-00006F0F0000}">
      <text>
        <r>
          <rPr>
            <sz val="11"/>
            <color theme="1"/>
            <rFont val="Calibri"/>
            <family val="2"/>
            <scheme val="minor"/>
          </rPr>
          <t>Source: User-editable planning assumption, 2026-10-19; not stated in YAML. Validate with workload sizing.</t>
        </r>
      </text>
    </comment>
    <comment ref="G1323" authorId="0" shapeId="0" xr:uid="{00000000-0006-0000-0A00-0000700F0000}">
      <text>
        <r>
          <rPr>
            <sz val="11"/>
            <color theme="1"/>
            <rFont val="Calibri"/>
            <family val="2"/>
            <scheme val="minor"/>
          </rPr>
          <t>Source: User-editable planning assumption, 2026-10-19; not stated in YAML. Validate with workload sizing.</t>
        </r>
      </text>
    </comment>
    <comment ref="H1323" authorId="0" shapeId="0" xr:uid="{00000000-0006-0000-0A00-0000710F0000}">
      <text>
        <r>
          <rPr>
            <sz val="11"/>
            <color theme="1"/>
            <rFont val="Calibri"/>
            <family val="2"/>
            <scheme val="minor"/>
          </rPr>
          <t>Source: User-editable planning assumption, 2026-10-19; not stated in YAML. Validate with workload sizing.</t>
        </r>
      </text>
    </comment>
    <comment ref="I1323" authorId="0" shapeId="0" xr:uid="{00000000-0006-0000-0A00-0000720F0000}">
      <text>
        <r>
          <rPr>
            <sz val="11"/>
            <color theme="1"/>
            <rFont val="Calibri"/>
            <family val="2"/>
            <scheme val="minor"/>
          </rPr>
          <t>Source: User-editable planning assumption, 2026-10-19; not stated in YAML. Validate with workload sizing.</t>
        </r>
      </text>
    </comment>
    <comment ref="G1324" authorId="0" shapeId="0" xr:uid="{00000000-0006-0000-0A00-0000730F0000}">
      <text>
        <r>
          <rPr>
            <sz val="11"/>
            <color theme="1"/>
            <rFont val="Calibri"/>
            <family val="2"/>
            <scheme val="minor"/>
          </rPr>
          <t>Source: User-editable planning assumption, 2026-10-19; not stated in YAML. Validate with workload sizing.</t>
        </r>
      </text>
    </comment>
    <comment ref="H1324" authorId="0" shapeId="0" xr:uid="{00000000-0006-0000-0A00-0000740F0000}">
      <text>
        <r>
          <rPr>
            <sz val="11"/>
            <color theme="1"/>
            <rFont val="Calibri"/>
            <family val="2"/>
            <scheme val="minor"/>
          </rPr>
          <t>Source: User-editable planning assumption, 2026-10-19; not stated in YAML. Validate with workload sizing.</t>
        </r>
      </text>
    </comment>
    <comment ref="I1324" authorId="0" shapeId="0" xr:uid="{00000000-0006-0000-0A00-0000750F0000}">
      <text>
        <r>
          <rPr>
            <sz val="11"/>
            <color theme="1"/>
            <rFont val="Calibri"/>
            <family val="2"/>
            <scheme val="minor"/>
          </rPr>
          <t>Source: User-editable planning assumption, 2026-10-19; not stated in YAML. Validate with workload sizing.</t>
        </r>
      </text>
    </comment>
    <comment ref="G1325" authorId="0" shapeId="0" xr:uid="{00000000-0006-0000-0A00-0000760F0000}">
      <text>
        <r>
          <rPr>
            <sz val="11"/>
            <color theme="1"/>
            <rFont val="Calibri"/>
            <family val="2"/>
            <scheme val="minor"/>
          </rPr>
          <t>Source: User-editable planning assumption, 2026-10-19; not stated in YAML. Validate with workload sizing.</t>
        </r>
      </text>
    </comment>
    <comment ref="H1325" authorId="0" shapeId="0" xr:uid="{00000000-0006-0000-0A00-0000770F0000}">
      <text>
        <r>
          <rPr>
            <sz val="11"/>
            <color theme="1"/>
            <rFont val="Calibri"/>
            <family val="2"/>
            <scheme val="minor"/>
          </rPr>
          <t>Source: User-editable planning assumption, 2026-10-19; not stated in YAML. Validate with workload sizing.</t>
        </r>
      </text>
    </comment>
    <comment ref="I1325" authorId="0" shapeId="0" xr:uid="{00000000-0006-0000-0A00-0000780F0000}">
      <text>
        <r>
          <rPr>
            <sz val="11"/>
            <color theme="1"/>
            <rFont val="Calibri"/>
            <family val="2"/>
            <scheme val="minor"/>
          </rPr>
          <t>Source: User-editable planning assumption, 2026-10-19; not stated in YAML. Validate with workload sizing.</t>
        </r>
      </text>
    </comment>
    <comment ref="G1326" authorId="0" shapeId="0" xr:uid="{00000000-0006-0000-0A00-0000790F0000}">
      <text>
        <r>
          <rPr>
            <sz val="11"/>
            <color theme="1"/>
            <rFont val="Calibri"/>
            <family val="2"/>
            <scheme val="minor"/>
          </rPr>
          <t>Source: User-editable planning assumption, 2026-10-19; not stated in YAML. Validate with workload sizing.</t>
        </r>
      </text>
    </comment>
    <comment ref="H1326" authorId="0" shapeId="0" xr:uid="{00000000-0006-0000-0A00-00007A0F0000}">
      <text>
        <r>
          <rPr>
            <sz val="11"/>
            <color theme="1"/>
            <rFont val="Calibri"/>
            <family val="2"/>
            <scheme val="minor"/>
          </rPr>
          <t>Source: User-editable planning assumption, 2026-10-19; not stated in YAML. Validate with workload sizing.</t>
        </r>
      </text>
    </comment>
    <comment ref="I1326" authorId="0" shapeId="0" xr:uid="{00000000-0006-0000-0A00-00007B0F0000}">
      <text>
        <r>
          <rPr>
            <sz val="11"/>
            <color theme="1"/>
            <rFont val="Calibri"/>
            <family val="2"/>
            <scheme val="minor"/>
          </rPr>
          <t>Source: User-editable planning assumption, 2026-10-19; not stated in YAML. Validate with workload sizing.</t>
        </r>
      </text>
    </comment>
    <comment ref="G1327" authorId="0" shapeId="0" xr:uid="{00000000-0006-0000-0A00-00007C0F0000}">
      <text>
        <r>
          <rPr>
            <sz val="11"/>
            <color theme="1"/>
            <rFont val="Calibri"/>
            <family val="2"/>
            <scheme val="minor"/>
          </rPr>
          <t>Source: User-editable planning assumption, 2026-10-19; not stated in YAML. Validate with workload sizing.</t>
        </r>
      </text>
    </comment>
    <comment ref="H1327" authorId="0" shapeId="0" xr:uid="{00000000-0006-0000-0A00-00007D0F0000}">
      <text>
        <r>
          <rPr>
            <sz val="11"/>
            <color theme="1"/>
            <rFont val="Calibri"/>
            <family val="2"/>
            <scheme val="minor"/>
          </rPr>
          <t>Source: User-editable planning assumption, 2026-10-19; not stated in YAML. Validate with workload sizing.</t>
        </r>
      </text>
    </comment>
    <comment ref="I1327" authorId="0" shapeId="0" xr:uid="{00000000-0006-0000-0A00-00007E0F0000}">
      <text>
        <r>
          <rPr>
            <sz val="11"/>
            <color theme="1"/>
            <rFont val="Calibri"/>
            <family val="2"/>
            <scheme val="minor"/>
          </rPr>
          <t>Source: User-editable planning assumption, 2026-10-19; not stated in YAML. Validate with workload sizing.</t>
        </r>
      </text>
    </comment>
    <comment ref="G1328" authorId="0" shapeId="0" xr:uid="{00000000-0006-0000-0A00-00007F0F0000}">
      <text>
        <r>
          <rPr>
            <sz val="11"/>
            <color theme="1"/>
            <rFont val="Calibri"/>
            <family val="2"/>
            <scheme val="minor"/>
          </rPr>
          <t>Source: User-editable planning assumption, 2026-10-19; not stated in YAML. Validate with workload sizing.</t>
        </r>
      </text>
    </comment>
    <comment ref="H1328" authorId="0" shapeId="0" xr:uid="{00000000-0006-0000-0A00-0000800F0000}">
      <text>
        <r>
          <rPr>
            <sz val="11"/>
            <color theme="1"/>
            <rFont val="Calibri"/>
            <family val="2"/>
            <scheme val="minor"/>
          </rPr>
          <t>Source: User-editable planning assumption, 2026-10-19; not stated in YAML. Validate with workload sizing.</t>
        </r>
      </text>
    </comment>
    <comment ref="I1328" authorId="0" shapeId="0" xr:uid="{00000000-0006-0000-0A00-0000810F0000}">
      <text>
        <r>
          <rPr>
            <sz val="11"/>
            <color theme="1"/>
            <rFont val="Calibri"/>
            <family val="2"/>
            <scheme val="minor"/>
          </rPr>
          <t>Source: User-editable planning assumption, 2026-10-19; not stated in YAML. Validate with workload sizing.</t>
        </r>
      </text>
    </comment>
    <comment ref="G1329" authorId="0" shapeId="0" xr:uid="{00000000-0006-0000-0A00-0000820F0000}">
      <text>
        <r>
          <rPr>
            <sz val="11"/>
            <color theme="1"/>
            <rFont val="Calibri"/>
            <family val="2"/>
            <scheme val="minor"/>
          </rPr>
          <t>Source: User-editable planning assumption, 2026-10-19; not stated in YAML. Validate with workload sizing.</t>
        </r>
      </text>
    </comment>
    <comment ref="H1329" authorId="0" shapeId="0" xr:uid="{00000000-0006-0000-0A00-0000830F0000}">
      <text>
        <r>
          <rPr>
            <sz val="11"/>
            <color theme="1"/>
            <rFont val="Calibri"/>
            <family val="2"/>
            <scheme val="minor"/>
          </rPr>
          <t>Source: User-editable planning assumption, 2026-10-19; not stated in YAML. Validate with workload sizing.</t>
        </r>
      </text>
    </comment>
    <comment ref="I1329" authorId="0" shapeId="0" xr:uid="{00000000-0006-0000-0A00-0000840F0000}">
      <text>
        <r>
          <rPr>
            <sz val="11"/>
            <color theme="1"/>
            <rFont val="Calibri"/>
            <family val="2"/>
            <scheme val="minor"/>
          </rPr>
          <t>Source: User-editable planning assumption, 2026-10-19; not stated in YAML. Validate with workload sizing.</t>
        </r>
      </text>
    </comment>
    <comment ref="G1330" authorId="0" shapeId="0" xr:uid="{00000000-0006-0000-0A00-0000850F0000}">
      <text>
        <r>
          <rPr>
            <sz val="11"/>
            <color theme="1"/>
            <rFont val="Calibri"/>
            <family val="2"/>
            <scheme val="minor"/>
          </rPr>
          <t>Source: User-editable planning assumption, 2026-10-19; not stated in YAML. Validate with workload sizing.</t>
        </r>
      </text>
    </comment>
    <comment ref="H1330" authorId="0" shapeId="0" xr:uid="{00000000-0006-0000-0A00-0000860F0000}">
      <text>
        <r>
          <rPr>
            <sz val="11"/>
            <color theme="1"/>
            <rFont val="Calibri"/>
            <family val="2"/>
            <scheme val="minor"/>
          </rPr>
          <t>Source: User-editable planning assumption, 2026-10-19; not stated in YAML. Validate with workload sizing.</t>
        </r>
      </text>
    </comment>
    <comment ref="I1330" authorId="0" shapeId="0" xr:uid="{00000000-0006-0000-0A00-0000870F0000}">
      <text>
        <r>
          <rPr>
            <sz val="11"/>
            <color theme="1"/>
            <rFont val="Calibri"/>
            <family val="2"/>
            <scheme val="minor"/>
          </rPr>
          <t>Source: User-editable planning assumption, 2026-10-19; not stated in YAML. Validate with workload sizing.</t>
        </r>
      </text>
    </comment>
    <comment ref="G1331" authorId="0" shapeId="0" xr:uid="{00000000-0006-0000-0A00-0000880F0000}">
      <text>
        <r>
          <rPr>
            <sz val="11"/>
            <color theme="1"/>
            <rFont val="Calibri"/>
            <family val="2"/>
            <scheme val="minor"/>
          </rPr>
          <t>Source: User-editable planning assumption, 2026-10-19; not stated in YAML. Validate with workload sizing.</t>
        </r>
      </text>
    </comment>
    <comment ref="H1331" authorId="0" shapeId="0" xr:uid="{00000000-0006-0000-0A00-0000890F0000}">
      <text>
        <r>
          <rPr>
            <sz val="11"/>
            <color theme="1"/>
            <rFont val="Calibri"/>
            <family val="2"/>
            <scheme val="minor"/>
          </rPr>
          <t>Source: User-editable planning assumption, 2026-10-19; not stated in YAML. Validate with workload sizing.</t>
        </r>
      </text>
    </comment>
    <comment ref="I1331" authorId="0" shapeId="0" xr:uid="{00000000-0006-0000-0A00-00008A0F0000}">
      <text>
        <r>
          <rPr>
            <sz val="11"/>
            <color theme="1"/>
            <rFont val="Calibri"/>
            <family val="2"/>
            <scheme val="minor"/>
          </rPr>
          <t>Source: User-editable planning assumption, 2026-10-19; not stated in YAML. Validate with workload sizing.</t>
        </r>
      </text>
    </comment>
    <comment ref="G1332" authorId="0" shapeId="0" xr:uid="{00000000-0006-0000-0A00-00008B0F0000}">
      <text>
        <r>
          <rPr>
            <sz val="11"/>
            <color theme="1"/>
            <rFont val="Calibri"/>
            <family val="2"/>
            <scheme val="minor"/>
          </rPr>
          <t>Source: User-editable planning assumption, 2026-10-19; not stated in YAML. Validate with workload sizing.</t>
        </r>
      </text>
    </comment>
    <comment ref="H1332" authorId="0" shapeId="0" xr:uid="{00000000-0006-0000-0A00-00008C0F0000}">
      <text>
        <r>
          <rPr>
            <sz val="11"/>
            <color theme="1"/>
            <rFont val="Calibri"/>
            <family val="2"/>
            <scheme val="minor"/>
          </rPr>
          <t>Source: User-editable planning assumption, 2026-10-19; not stated in YAML. Validate with workload sizing.</t>
        </r>
      </text>
    </comment>
    <comment ref="I1332" authorId="0" shapeId="0" xr:uid="{00000000-0006-0000-0A00-00008D0F0000}">
      <text>
        <r>
          <rPr>
            <sz val="11"/>
            <color theme="1"/>
            <rFont val="Calibri"/>
            <family val="2"/>
            <scheme val="minor"/>
          </rPr>
          <t>Source: User-editable planning assumption, 2026-10-19; not stated in YAML. Validate with workload sizing.</t>
        </r>
      </text>
    </comment>
    <comment ref="G1333" authorId="0" shapeId="0" xr:uid="{00000000-0006-0000-0A00-00008E0F0000}">
      <text>
        <r>
          <rPr>
            <sz val="11"/>
            <color theme="1"/>
            <rFont val="Calibri"/>
            <family val="2"/>
            <scheme val="minor"/>
          </rPr>
          <t>Source: User-editable planning assumption, 2026-10-19; not stated in YAML. Validate with workload sizing.</t>
        </r>
      </text>
    </comment>
    <comment ref="H1333" authorId="0" shapeId="0" xr:uid="{00000000-0006-0000-0A00-00008F0F0000}">
      <text>
        <r>
          <rPr>
            <sz val="11"/>
            <color theme="1"/>
            <rFont val="Calibri"/>
            <family val="2"/>
            <scheme val="minor"/>
          </rPr>
          <t>Source: User-editable planning assumption, 2026-10-19; not stated in YAML. Validate with workload sizing.</t>
        </r>
      </text>
    </comment>
    <comment ref="I1333" authorId="0" shapeId="0" xr:uid="{00000000-0006-0000-0A00-0000900F0000}">
      <text>
        <r>
          <rPr>
            <sz val="11"/>
            <color theme="1"/>
            <rFont val="Calibri"/>
            <family val="2"/>
            <scheme val="minor"/>
          </rPr>
          <t>Source: User-editable planning assumption, 2026-10-19; not stated in YAML. Validate with workload sizing.</t>
        </r>
      </text>
    </comment>
    <comment ref="G1334" authorId="0" shapeId="0" xr:uid="{00000000-0006-0000-0A00-0000910F0000}">
      <text>
        <r>
          <rPr>
            <sz val="11"/>
            <color theme="1"/>
            <rFont val="Calibri"/>
            <family val="2"/>
            <scheme val="minor"/>
          </rPr>
          <t>Source: User-editable planning assumption, 2026-10-19; not stated in YAML. Validate with workload sizing.</t>
        </r>
      </text>
    </comment>
    <comment ref="H1334" authorId="0" shapeId="0" xr:uid="{00000000-0006-0000-0A00-0000920F0000}">
      <text>
        <r>
          <rPr>
            <sz val="11"/>
            <color theme="1"/>
            <rFont val="Calibri"/>
            <family val="2"/>
            <scheme val="minor"/>
          </rPr>
          <t>Source: User-editable planning assumption, 2026-10-19; not stated in YAML. Validate with workload sizing.</t>
        </r>
      </text>
    </comment>
    <comment ref="I1334" authorId="0" shapeId="0" xr:uid="{00000000-0006-0000-0A00-0000930F0000}">
      <text>
        <r>
          <rPr>
            <sz val="11"/>
            <color theme="1"/>
            <rFont val="Calibri"/>
            <family val="2"/>
            <scheme val="minor"/>
          </rPr>
          <t>Source: User-editable planning assumption, 2026-10-19; not stated in YAML. Validate with workload sizing.</t>
        </r>
      </text>
    </comment>
    <comment ref="G1335" authorId="0" shapeId="0" xr:uid="{00000000-0006-0000-0A00-0000940F0000}">
      <text>
        <r>
          <rPr>
            <sz val="11"/>
            <color theme="1"/>
            <rFont val="Calibri"/>
            <family val="2"/>
            <scheme val="minor"/>
          </rPr>
          <t>Source: User-editable planning assumption, 2026-10-19; not stated in YAML. Validate with workload sizing.</t>
        </r>
      </text>
    </comment>
    <comment ref="H1335" authorId="0" shapeId="0" xr:uid="{00000000-0006-0000-0A00-0000950F0000}">
      <text>
        <r>
          <rPr>
            <sz val="11"/>
            <color theme="1"/>
            <rFont val="Calibri"/>
            <family val="2"/>
            <scheme val="minor"/>
          </rPr>
          <t>Source: User-editable planning assumption, 2026-10-19; not stated in YAML. Validate with workload sizing.</t>
        </r>
      </text>
    </comment>
    <comment ref="I1335" authorId="0" shapeId="0" xr:uid="{00000000-0006-0000-0A00-0000960F0000}">
      <text>
        <r>
          <rPr>
            <sz val="11"/>
            <color theme="1"/>
            <rFont val="Calibri"/>
            <family val="2"/>
            <scheme val="minor"/>
          </rPr>
          <t>Source: User-editable planning assumption, 2026-10-19; not stated in YAML. Validate with workload sizing.</t>
        </r>
      </text>
    </comment>
    <comment ref="G1336" authorId="0" shapeId="0" xr:uid="{00000000-0006-0000-0A00-0000970F0000}">
      <text>
        <r>
          <rPr>
            <sz val="11"/>
            <color theme="1"/>
            <rFont val="Calibri"/>
            <family val="2"/>
            <scheme val="minor"/>
          </rPr>
          <t>Source: User-editable planning assumption, 2026-10-19; not stated in YAML. Validate with workload sizing.</t>
        </r>
      </text>
    </comment>
    <comment ref="H1336" authorId="0" shapeId="0" xr:uid="{00000000-0006-0000-0A00-0000980F0000}">
      <text>
        <r>
          <rPr>
            <sz val="11"/>
            <color theme="1"/>
            <rFont val="Calibri"/>
            <family val="2"/>
            <scheme val="minor"/>
          </rPr>
          <t>Source: User-editable planning assumption, 2026-10-19; not stated in YAML. Validate with workload sizing.</t>
        </r>
      </text>
    </comment>
    <comment ref="I1336" authorId="0" shapeId="0" xr:uid="{00000000-0006-0000-0A00-0000990F0000}">
      <text>
        <r>
          <rPr>
            <sz val="11"/>
            <color theme="1"/>
            <rFont val="Calibri"/>
            <family val="2"/>
            <scheme val="minor"/>
          </rPr>
          <t>Source: User-editable planning assumption, 2026-10-19; not stated in YAML. Validate with workload sizing.</t>
        </r>
      </text>
    </comment>
    <comment ref="G1337" authorId="0" shapeId="0" xr:uid="{00000000-0006-0000-0A00-00009A0F0000}">
      <text>
        <r>
          <rPr>
            <sz val="11"/>
            <color theme="1"/>
            <rFont val="Calibri"/>
            <family val="2"/>
            <scheme val="minor"/>
          </rPr>
          <t>Source: User-editable planning assumption, 2026-10-19; not stated in YAML. Validate with workload sizing.</t>
        </r>
      </text>
    </comment>
    <comment ref="H1337" authorId="0" shapeId="0" xr:uid="{00000000-0006-0000-0A00-00009B0F0000}">
      <text>
        <r>
          <rPr>
            <sz val="11"/>
            <color theme="1"/>
            <rFont val="Calibri"/>
            <family val="2"/>
            <scheme val="minor"/>
          </rPr>
          <t>Source: User-editable planning assumption, 2026-10-19; not stated in YAML. Validate with workload sizing.</t>
        </r>
      </text>
    </comment>
    <comment ref="I1337" authorId="0" shapeId="0" xr:uid="{00000000-0006-0000-0A00-00009C0F0000}">
      <text>
        <r>
          <rPr>
            <sz val="11"/>
            <color theme="1"/>
            <rFont val="Calibri"/>
            <family val="2"/>
            <scheme val="minor"/>
          </rPr>
          <t>Source: User-editable planning assumption, 2026-10-19; not stated in YAML. Validate with workload sizing.</t>
        </r>
      </text>
    </comment>
    <comment ref="G1338" authorId="0" shapeId="0" xr:uid="{00000000-0006-0000-0A00-00009D0F0000}">
      <text>
        <r>
          <rPr>
            <sz val="11"/>
            <color theme="1"/>
            <rFont val="Calibri"/>
            <family val="2"/>
            <scheme val="minor"/>
          </rPr>
          <t>Source: User-editable planning assumption, 2026-10-19; not stated in YAML. Validate with workload sizing.</t>
        </r>
      </text>
    </comment>
    <comment ref="H1338" authorId="0" shapeId="0" xr:uid="{00000000-0006-0000-0A00-00009E0F0000}">
      <text>
        <r>
          <rPr>
            <sz val="11"/>
            <color theme="1"/>
            <rFont val="Calibri"/>
            <family val="2"/>
            <scheme val="minor"/>
          </rPr>
          <t>Source: User-editable planning assumption, 2026-10-19; not stated in YAML. Validate with workload sizing.</t>
        </r>
      </text>
    </comment>
    <comment ref="I1338" authorId="0" shapeId="0" xr:uid="{00000000-0006-0000-0A00-00009F0F0000}">
      <text>
        <r>
          <rPr>
            <sz val="11"/>
            <color theme="1"/>
            <rFont val="Calibri"/>
            <family val="2"/>
            <scheme val="minor"/>
          </rPr>
          <t>Source: User-editable planning assumption, 2026-10-19; not stated in YAML. Validate with workload sizing.</t>
        </r>
      </text>
    </comment>
    <comment ref="G1339" authorId="0" shapeId="0" xr:uid="{00000000-0006-0000-0A00-0000A00F0000}">
      <text>
        <r>
          <rPr>
            <sz val="11"/>
            <color theme="1"/>
            <rFont val="Calibri"/>
            <family val="2"/>
            <scheme val="minor"/>
          </rPr>
          <t>Source: User-editable planning assumption, 2026-10-19; not stated in YAML. Validate with workload sizing.</t>
        </r>
      </text>
    </comment>
    <comment ref="H1339" authorId="0" shapeId="0" xr:uid="{00000000-0006-0000-0A00-0000A10F0000}">
      <text>
        <r>
          <rPr>
            <sz val="11"/>
            <color theme="1"/>
            <rFont val="Calibri"/>
            <family val="2"/>
            <scheme val="minor"/>
          </rPr>
          <t>Source: User-editable planning assumption, 2026-10-19; not stated in YAML. Validate with workload sizing.</t>
        </r>
      </text>
    </comment>
    <comment ref="I1339" authorId="0" shapeId="0" xr:uid="{00000000-0006-0000-0A00-0000A20F0000}">
      <text>
        <r>
          <rPr>
            <sz val="11"/>
            <color theme="1"/>
            <rFont val="Calibri"/>
            <family val="2"/>
            <scheme val="minor"/>
          </rPr>
          <t>Source: User-editable planning assumption, 2026-10-19; not stated in YAML. Validate with workload sizing.</t>
        </r>
      </text>
    </comment>
    <comment ref="G1340" authorId="0" shapeId="0" xr:uid="{00000000-0006-0000-0A00-0000A30F0000}">
      <text>
        <r>
          <rPr>
            <sz val="11"/>
            <color theme="1"/>
            <rFont val="Calibri"/>
            <family val="2"/>
            <scheme val="minor"/>
          </rPr>
          <t>Source: User-editable planning assumption, 2026-10-19; not stated in YAML. Validate with workload sizing.</t>
        </r>
      </text>
    </comment>
    <comment ref="H1340" authorId="0" shapeId="0" xr:uid="{00000000-0006-0000-0A00-0000A40F0000}">
      <text>
        <r>
          <rPr>
            <sz val="11"/>
            <color theme="1"/>
            <rFont val="Calibri"/>
            <family val="2"/>
            <scheme val="minor"/>
          </rPr>
          <t>Source: User-editable planning assumption, 2026-10-19; not stated in YAML. Validate with workload sizing.</t>
        </r>
      </text>
    </comment>
    <comment ref="I1340" authorId="0" shapeId="0" xr:uid="{00000000-0006-0000-0A00-0000A50F0000}">
      <text>
        <r>
          <rPr>
            <sz val="11"/>
            <color theme="1"/>
            <rFont val="Calibri"/>
            <family val="2"/>
            <scheme val="minor"/>
          </rPr>
          <t>Source: User-editable planning assumption, 2026-10-19; not stated in YAML. Validate with workload sizing.</t>
        </r>
      </text>
    </comment>
    <comment ref="G1341" authorId="0" shapeId="0" xr:uid="{00000000-0006-0000-0A00-0000A60F0000}">
      <text>
        <r>
          <rPr>
            <sz val="11"/>
            <color theme="1"/>
            <rFont val="Calibri"/>
            <family val="2"/>
            <scheme val="minor"/>
          </rPr>
          <t>Source: User-editable planning assumption, 2026-10-19; not stated in YAML. Validate with workload sizing.</t>
        </r>
      </text>
    </comment>
    <comment ref="H1341" authorId="0" shapeId="0" xr:uid="{00000000-0006-0000-0A00-0000A70F0000}">
      <text>
        <r>
          <rPr>
            <sz val="11"/>
            <color theme="1"/>
            <rFont val="Calibri"/>
            <family val="2"/>
            <scheme val="minor"/>
          </rPr>
          <t>Source: User-editable planning assumption, 2026-10-19; not stated in YAML. Validate with workload sizing.</t>
        </r>
      </text>
    </comment>
    <comment ref="I1341" authorId="0" shapeId="0" xr:uid="{00000000-0006-0000-0A00-0000A80F0000}">
      <text>
        <r>
          <rPr>
            <sz val="11"/>
            <color theme="1"/>
            <rFont val="Calibri"/>
            <family val="2"/>
            <scheme val="minor"/>
          </rPr>
          <t>Source: User-editable planning assumption, 2026-10-19; not stated in YAML. Validate with workload sizing.</t>
        </r>
      </text>
    </comment>
    <comment ref="G1342" authorId="0" shapeId="0" xr:uid="{00000000-0006-0000-0A00-0000A90F0000}">
      <text>
        <r>
          <rPr>
            <sz val="11"/>
            <color theme="1"/>
            <rFont val="Calibri"/>
            <family val="2"/>
            <scheme val="minor"/>
          </rPr>
          <t>Source: User-editable planning assumption, 2026-10-19; not stated in YAML. Validate with workload sizing.</t>
        </r>
      </text>
    </comment>
    <comment ref="H1342" authorId="0" shapeId="0" xr:uid="{00000000-0006-0000-0A00-0000AA0F0000}">
      <text>
        <r>
          <rPr>
            <sz val="11"/>
            <color theme="1"/>
            <rFont val="Calibri"/>
            <family val="2"/>
            <scheme val="minor"/>
          </rPr>
          <t>Source: User-editable planning assumption, 2026-10-19; not stated in YAML. Validate with workload sizing.</t>
        </r>
      </text>
    </comment>
    <comment ref="I1342" authorId="0" shapeId="0" xr:uid="{00000000-0006-0000-0A00-0000AB0F0000}">
      <text>
        <r>
          <rPr>
            <sz val="11"/>
            <color theme="1"/>
            <rFont val="Calibri"/>
            <family val="2"/>
            <scheme val="minor"/>
          </rPr>
          <t>Source: User-editable planning assumption, 2026-10-19; not stated in YAML. Validate with workload sizing.</t>
        </r>
      </text>
    </comment>
    <comment ref="G1343" authorId="0" shapeId="0" xr:uid="{00000000-0006-0000-0A00-0000AC0F0000}">
      <text>
        <r>
          <rPr>
            <sz val="11"/>
            <color theme="1"/>
            <rFont val="Calibri"/>
            <family val="2"/>
            <scheme val="minor"/>
          </rPr>
          <t>Source: User-editable planning assumption, 2026-10-19; not stated in YAML. Validate with workload sizing.</t>
        </r>
      </text>
    </comment>
    <comment ref="H1343" authorId="0" shapeId="0" xr:uid="{00000000-0006-0000-0A00-0000AD0F0000}">
      <text>
        <r>
          <rPr>
            <sz val="11"/>
            <color theme="1"/>
            <rFont val="Calibri"/>
            <family val="2"/>
            <scheme val="minor"/>
          </rPr>
          <t>Source: User-editable planning assumption, 2026-10-19; not stated in YAML. Validate with workload sizing.</t>
        </r>
      </text>
    </comment>
    <comment ref="I1343" authorId="0" shapeId="0" xr:uid="{00000000-0006-0000-0A00-0000AE0F0000}">
      <text>
        <r>
          <rPr>
            <sz val="11"/>
            <color theme="1"/>
            <rFont val="Calibri"/>
            <family val="2"/>
            <scheme val="minor"/>
          </rPr>
          <t>Source: User-editable planning assumption, 2026-10-19; not stated in YAML. Validate with workload sizing.</t>
        </r>
      </text>
    </comment>
    <comment ref="G1344" authorId="0" shapeId="0" xr:uid="{00000000-0006-0000-0A00-0000AF0F0000}">
      <text>
        <r>
          <rPr>
            <sz val="11"/>
            <color theme="1"/>
            <rFont val="Calibri"/>
            <family val="2"/>
            <scheme val="minor"/>
          </rPr>
          <t>Source: User-editable planning assumption, 2026-10-19; not stated in YAML. Validate with workload sizing.</t>
        </r>
      </text>
    </comment>
    <comment ref="H1344" authorId="0" shapeId="0" xr:uid="{00000000-0006-0000-0A00-0000B00F0000}">
      <text>
        <r>
          <rPr>
            <sz val="11"/>
            <color theme="1"/>
            <rFont val="Calibri"/>
            <family val="2"/>
            <scheme val="minor"/>
          </rPr>
          <t>Source: User-editable planning assumption, 2026-10-19; not stated in YAML. Validate with workload sizing.</t>
        </r>
      </text>
    </comment>
    <comment ref="I1344" authorId="0" shapeId="0" xr:uid="{00000000-0006-0000-0A00-0000B10F0000}">
      <text>
        <r>
          <rPr>
            <sz val="11"/>
            <color theme="1"/>
            <rFont val="Calibri"/>
            <family val="2"/>
            <scheme val="minor"/>
          </rPr>
          <t>Source: User-editable planning assumption, 2026-10-19; not stated in YAML. Validate with workload sizing.</t>
        </r>
      </text>
    </comment>
    <comment ref="G1345" authorId="0" shapeId="0" xr:uid="{00000000-0006-0000-0A00-0000B20F0000}">
      <text>
        <r>
          <rPr>
            <sz val="11"/>
            <color theme="1"/>
            <rFont val="Calibri"/>
            <family val="2"/>
            <scheme val="minor"/>
          </rPr>
          <t>Source: User-editable planning assumption, 2026-10-19; not stated in YAML. Validate with workload sizing.</t>
        </r>
      </text>
    </comment>
    <comment ref="H1345" authorId="0" shapeId="0" xr:uid="{00000000-0006-0000-0A00-0000B30F0000}">
      <text>
        <r>
          <rPr>
            <sz val="11"/>
            <color theme="1"/>
            <rFont val="Calibri"/>
            <family val="2"/>
            <scheme val="minor"/>
          </rPr>
          <t>Source: User-editable planning assumption, 2026-10-19; not stated in YAML. Validate with workload sizing.</t>
        </r>
      </text>
    </comment>
    <comment ref="I1345" authorId="0" shapeId="0" xr:uid="{00000000-0006-0000-0A00-0000B40F0000}">
      <text>
        <r>
          <rPr>
            <sz val="11"/>
            <color theme="1"/>
            <rFont val="Calibri"/>
            <family val="2"/>
            <scheme val="minor"/>
          </rPr>
          <t>Source: User-editable planning assumption, 2026-10-19; not stated in YAML. Validate with workload sizing.</t>
        </r>
      </text>
    </comment>
    <comment ref="G1346" authorId="0" shapeId="0" xr:uid="{00000000-0006-0000-0A00-0000B50F0000}">
      <text>
        <r>
          <rPr>
            <sz val="11"/>
            <color theme="1"/>
            <rFont val="Calibri"/>
            <family val="2"/>
            <scheme val="minor"/>
          </rPr>
          <t>Source: User-editable planning assumption, 2026-10-19; not stated in YAML. Validate with workload sizing.</t>
        </r>
      </text>
    </comment>
    <comment ref="H1346" authorId="0" shapeId="0" xr:uid="{00000000-0006-0000-0A00-0000B60F0000}">
      <text>
        <r>
          <rPr>
            <sz val="11"/>
            <color theme="1"/>
            <rFont val="Calibri"/>
            <family val="2"/>
            <scheme val="minor"/>
          </rPr>
          <t>Source: User-editable planning assumption, 2026-10-19; not stated in YAML. Validate with workload sizing.</t>
        </r>
      </text>
    </comment>
    <comment ref="I1346" authorId="0" shapeId="0" xr:uid="{00000000-0006-0000-0A00-0000B70F0000}">
      <text>
        <r>
          <rPr>
            <sz val="11"/>
            <color theme="1"/>
            <rFont val="Calibri"/>
            <family val="2"/>
            <scheme val="minor"/>
          </rPr>
          <t>Source: User-editable planning assumption, 2026-10-19; not stated in YAML. Validate with workload sizing.</t>
        </r>
      </text>
    </comment>
    <comment ref="G1347" authorId="0" shapeId="0" xr:uid="{00000000-0006-0000-0A00-0000B80F0000}">
      <text>
        <r>
          <rPr>
            <sz val="11"/>
            <color theme="1"/>
            <rFont val="Calibri"/>
            <family val="2"/>
            <scheme val="minor"/>
          </rPr>
          <t>Source: User-editable planning assumption, 2026-10-19; not stated in YAML. Validate with workload sizing.</t>
        </r>
      </text>
    </comment>
    <comment ref="H1347" authorId="0" shapeId="0" xr:uid="{00000000-0006-0000-0A00-0000B90F0000}">
      <text>
        <r>
          <rPr>
            <sz val="11"/>
            <color theme="1"/>
            <rFont val="Calibri"/>
            <family val="2"/>
            <scheme val="minor"/>
          </rPr>
          <t>Source: User-editable planning assumption, 2026-10-19; not stated in YAML. Validate with workload sizing.</t>
        </r>
      </text>
    </comment>
    <comment ref="I1347" authorId="0" shapeId="0" xr:uid="{00000000-0006-0000-0A00-0000BA0F0000}">
      <text>
        <r>
          <rPr>
            <sz val="11"/>
            <color theme="1"/>
            <rFont val="Calibri"/>
            <family val="2"/>
            <scheme val="minor"/>
          </rPr>
          <t>Source: User-editable planning assumption, 2026-10-19; not stated in YAML. Validate with workload sizing.</t>
        </r>
      </text>
    </comment>
    <comment ref="G1348" authorId="0" shapeId="0" xr:uid="{00000000-0006-0000-0A00-0000BB0F0000}">
      <text>
        <r>
          <rPr>
            <sz val="11"/>
            <color theme="1"/>
            <rFont val="Calibri"/>
            <family val="2"/>
            <scheme val="minor"/>
          </rPr>
          <t>Source: User-editable planning assumption, 2026-10-19; not stated in YAML. Validate with workload sizing.</t>
        </r>
      </text>
    </comment>
    <comment ref="H1348" authorId="0" shapeId="0" xr:uid="{00000000-0006-0000-0A00-0000BC0F0000}">
      <text>
        <r>
          <rPr>
            <sz val="11"/>
            <color theme="1"/>
            <rFont val="Calibri"/>
            <family val="2"/>
            <scheme val="minor"/>
          </rPr>
          <t>Source: User-editable planning assumption, 2026-10-19; not stated in YAML. Validate with workload sizing.</t>
        </r>
      </text>
    </comment>
    <comment ref="I1348" authorId="0" shapeId="0" xr:uid="{00000000-0006-0000-0A00-0000BD0F0000}">
      <text>
        <r>
          <rPr>
            <sz val="11"/>
            <color theme="1"/>
            <rFont val="Calibri"/>
            <family val="2"/>
            <scheme val="minor"/>
          </rPr>
          <t>Source: User-editable planning assumption, 2026-10-19; not stated in YAML. Validate with workload sizing.</t>
        </r>
      </text>
    </comment>
    <comment ref="G1349" authorId="0" shapeId="0" xr:uid="{00000000-0006-0000-0A00-0000BE0F0000}">
      <text>
        <r>
          <rPr>
            <sz val="11"/>
            <color theme="1"/>
            <rFont val="Calibri"/>
            <family val="2"/>
            <scheme val="minor"/>
          </rPr>
          <t>Source: User-editable planning assumption, 2026-10-19; not stated in YAML. Validate with workload sizing.</t>
        </r>
      </text>
    </comment>
    <comment ref="H1349" authorId="0" shapeId="0" xr:uid="{00000000-0006-0000-0A00-0000BF0F0000}">
      <text>
        <r>
          <rPr>
            <sz val="11"/>
            <color theme="1"/>
            <rFont val="Calibri"/>
            <family val="2"/>
            <scheme val="minor"/>
          </rPr>
          <t>Source: User-editable planning assumption, 2026-10-19; not stated in YAML. Validate with workload sizing.</t>
        </r>
      </text>
    </comment>
    <comment ref="I1349" authorId="0" shapeId="0" xr:uid="{00000000-0006-0000-0A00-0000C00F0000}">
      <text>
        <r>
          <rPr>
            <sz val="11"/>
            <color theme="1"/>
            <rFont val="Calibri"/>
            <family val="2"/>
            <scheme val="minor"/>
          </rPr>
          <t>Source: User-editable planning assumption, 2026-10-19; not stated in YAML. Validate with workload sizing.</t>
        </r>
      </text>
    </comment>
    <comment ref="G1350" authorId="0" shapeId="0" xr:uid="{00000000-0006-0000-0A00-0000C10F0000}">
      <text>
        <r>
          <rPr>
            <sz val="11"/>
            <color theme="1"/>
            <rFont val="Calibri"/>
            <family val="2"/>
            <scheme val="minor"/>
          </rPr>
          <t>Source: User-editable planning assumption, 2026-10-19; not stated in YAML. Validate with workload sizing.</t>
        </r>
      </text>
    </comment>
    <comment ref="H1350" authorId="0" shapeId="0" xr:uid="{00000000-0006-0000-0A00-0000C20F0000}">
      <text>
        <r>
          <rPr>
            <sz val="11"/>
            <color theme="1"/>
            <rFont val="Calibri"/>
            <family val="2"/>
            <scheme val="minor"/>
          </rPr>
          <t>Source: User-editable planning assumption, 2026-10-19; not stated in YAML. Validate with workload sizing.</t>
        </r>
      </text>
    </comment>
    <comment ref="I1350" authorId="0" shapeId="0" xr:uid="{00000000-0006-0000-0A00-0000C30F0000}">
      <text>
        <r>
          <rPr>
            <sz val="11"/>
            <color theme="1"/>
            <rFont val="Calibri"/>
            <family val="2"/>
            <scheme val="minor"/>
          </rPr>
          <t>Source: User-editable planning assumption, 2026-10-19; not stated in YAML. Validate with workload sizing.</t>
        </r>
      </text>
    </comment>
    <comment ref="G1351" authorId="0" shapeId="0" xr:uid="{00000000-0006-0000-0A00-0000C40F0000}">
      <text>
        <r>
          <rPr>
            <sz val="11"/>
            <color theme="1"/>
            <rFont val="Calibri"/>
            <family val="2"/>
            <scheme val="minor"/>
          </rPr>
          <t>Source: User-editable planning assumption, 2026-10-19; not stated in YAML. Validate with workload sizing.</t>
        </r>
      </text>
    </comment>
    <comment ref="H1351" authorId="0" shapeId="0" xr:uid="{00000000-0006-0000-0A00-0000C50F0000}">
      <text>
        <r>
          <rPr>
            <sz val="11"/>
            <color theme="1"/>
            <rFont val="Calibri"/>
            <family val="2"/>
            <scheme val="minor"/>
          </rPr>
          <t>Source: User-editable planning assumption, 2026-10-19; not stated in YAML. Validate with workload sizing.</t>
        </r>
      </text>
    </comment>
    <comment ref="I1351" authorId="0" shapeId="0" xr:uid="{00000000-0006-0000-0A00-0000C60F0000}">
      <text>
        <r>
          <rPr>
            <sz val="11"/>
            <color theme="1"/>
            <rFont val="Calibri"/>
            <family val="2"/>
            <scheme val="minor"/>
          </rPr>
          <t>Source: User-editable planning assumption, 2026-10-19; not stated in YAML. Validate with workload sizing.</t>
        </r>
      </text>
    </comment>
    <comment ref="G1352" authorId="0" shapeId="0" xr:uid="{00000000-0006-0000-0A00-0000C70F0000}">
      <text>
        <r>
          <rPr>
            <sz val="11"/>
            <color theme="1"/>
            <rFont val="Calibri"/>
            <family val="2"/>
            <scheme val="minor"/>
          </rPr>
          <t>Source: User-editable planning assumption, 2026-10-19; not stated in YAML. Validate with workload sizing.</t>
        </r>
      </text>
    </comment>
    <comment ref="H1352" authorId="0" shapeId="0" xr:uid="{00000000-0006-0000-0A00-0000C80F0000}">
      <text>
        <r>
          <rPr>
            <sz val="11"/>
            <color theme="1"/>
            <rFont val="Calibri"/>
            <family val="2"/>
            <scheme val="minor"/>
          </rPr>
          <t>Source: User-editable planning assumption, 2026-10-19; not stated in YAML. Validate with workload sizing.</t>
        </r>
      </text>
    </comment>
    <comment ref="I1352" authorId="0" shapeId="0" xr:uid="{00000000-0006-0000-0A00-0000C90F0000}">
      <text>
        <r>
          <rPr>
            <sz val="11"/>
            <color theme="1"/>
            <rFont val="Calibri"/>
            <family val="2"/>
            <scheme val="minor"/>
          </rPr>
          <t>Source: User-editable planning assumption, 2026-10-19; not stated in YAML. Validate with workload sizing.</t>
        </r>
      </text>
    </comment>
    <comment ref="G1353" authorId="0" shapeId="0" xr:uid="{00000000-0006-0000-0A00-0000CA0F0000}">
      <text>
        <r>
          <rPr>
            <sz val="11"/>
            <color theme="1"/>
            <rFont val="Calibri"/>
            <family val="2"/>
            <scheme val="minor"/>
          </rPr>
          <t>Source: User-editable planning assumption, 2026-10-19; not stated in YAML. Validate with workload sizing.</t>
        </r>
      </text>
    </comment>
    <comment ref="H1353" authorId="0" shapeId="0" xr:uid="{00000000-0006-0000-0A00-0000CB0F0000}">
      <text>
        <r>
          <rPr>
            <sz val="11"/>
            <color theme="1"/>
            <rFont val="Calibri"/>
            <family val="2"/>
            <scheme val="minor"/>
          </rPr>
          <t>Source: User-editable planning assumption, 2026-10-19; not stated in YAML. Validate with workload sizing.</t>
        </r>
      </text>
    </comment>
    <comment ref="I1353" authorId="0" shapeId="0" xr:uid="{00000000-0006-0000-0A00-0000CC0F0000}">
      <text>
        <r>
          <rPr>
            <sz val="11"/>
            <color theme="1"/>
            <rFont val="Calibri"/>
            <family val="2"/>
            <scheme val="minor"/>
          </rPr>
          <t>Source: User-editable planning assumption, 2026-10-19; not stated in YAML. Validate with workload sizing.</t>
        </r>
      </text>
    </comment>
    <comment ref="G1354" authorId="0" shapeId="0" xr:uid="{00000000-0006-0000-0A00-0000CD0F0000}">
      <text>
        <r>
          <rPr>
            <sz val="11"/>
            <color theme="1"/>
            <rFont val="Calibri"/>
            <family val="2"/>
            <scheme val="minor"/>
          </rPr>
          <t>Source: User-editable planning assumption, 2026-10-19; not stated in YAML. Validate with workload sizing.</t>
        </r>
      </text>
    </comment>
    <comment ref="H1354" authorId="0" shapeId="0" xr:uid="{00000000-0006-0000-0A00-0000CE0F0000}">
      <text>
        <r>
          <rPr>
            <sz val="11"/>
            <color theme="1"/>
            <rFont val="Calibri"/>
            <family val="2"/>
            <scheme val="minor"/>
          </rPr>
          <t>Source: User-editable planning assumption, 2026-10-19; not stated in YAML. Validate with workload sizing.</t>
        </r>
      </text>
    </comment>
    <comment ref="I1354" authorId="0" shapeId="0" xr:uid="{00000000-0006-0000-0A00-0000CF0F0000}">
      <text>
        <r>
          <rPr>
            <sz val="11"/>
            <color theme="1"/>
            <rFont val="Calibri"/>
            <family val="2"/>
            <scheme val="minor"/>
          </rPr>
          <t>Source: User-editable planning assumption, 2026-10-19; not stated in YAML. Validate with workload sizing.</t>
        </r>
      </text>
    </comment>
    <comment ref="G1355" authorId="0" shapeId="0" xr:uid="{00000000-0006-0000-0A00-0000D00F0000}">
      <text>
        <r>
          <rPr>
            <sz val="11"/>
            <color theme="1"/>
            <rFont val="Calibri"/>
            <family val="2"/>
            <scheme val="minor"/>
          </rPr>
          <t>Source: User-editable planning assumption, 2026-10-19; not stated in YAML. Validate with workload sizing.</t>
        </r>
      </text>
    </comment>
    <comment ref="H1355" authorId="0" shapeId="0" xr:uid="{00000000-0006-0000-0A00-0000D10F0000}">
      <text>
        <r>
          <rPr>
            <sz val="11"/>
            <color theme="1"/>
            <rFont val="Calibri"/>
            <family val="2"/>
            <scheme val="minor"/>
          </rPr>
          <t>Source: User-editable planning assumption, 2026-10-19; not stated in YAML. Validate with workload sizing.</t>
        </r>
      </text>
    </comment>
    <comment ref="I1355" authorId="0" shapeId="0" xr:uid="{00000000-0006-0000-0A00-0000D20F0000}">
      <text>
        <r>
          <rPr>
            <sz val="11"/>
            <color theme="1"/>
            <rFont val="Calibri"/>
            <family val="2"/>
            <scheme val="minor"/>
          </rPr>
          <t>Source: User-editable planning assumption, 2026-10-19; not stated in YAML. Validate with workload sizing.</t>
        </r>
      </text>
    </comment>
    <comment ref="G1356" authorId="0" shapeId="0" xr:uid="{00000000-0006-0000-0A00-0000D30F0000}">
      <text>
        <r>
          <rPr>
            <sz val="11"/>
            <color theme="1"/>
            <rFont val="Calibri"/>
            <family val="2"/>
            <scheme val="minor"/>
          </rPr>
          <t>Source: User-editable planning assumption, 2026-10-19; not stated in YAML. Validate with workload sizing.</t>
        </r>
      </text>
    </comment>
    <comment ref="H1356" authorId="0" shapeId="0" xr:uid="{00000000-0006-0000-0A00-0000D40F0000}">
      <text>
        <r>
          <rPr>
            <sz val="11"/>
            <color theme="1"/>
            <rFont val="Calibri"/>
            <family val="2"/>
            <scheme val="minor"/>
          </rPr>
          <t>Source: User-editable planning assumption, 2026-10-19; not stated in YAML. Validate with workload sizing.</t>
        </r>
      </text>
    </comment>
    <comment ref="I1356" authorId="0" shapeId="0" xr:uid="{00000000-0006-0000-0A00-0000D50F0000}">
      <text>
        <r>
          <rPr>
            <sz val="11"/>
            <color theme="1"/>
            <rFont val="Calibri"/>
            <family val="2"/>
            <scheme val="minor"/>
          </rPr>
          <t>Source: User-editable planning assumption, 2026-10-19; not stated in YAML. Validate with workload sizing.</t>
        </r>
      </text>
    </comment>
    <comment ref="G1357" authorId="0" shapeId="0" xr:uid="{00000000-0006-0000-0A00-0000D60F0000}">
      <text>
        <r>
          <rPr>
            <sz val="11"/>
            <color theme="1"/>
            <rFont val="Calibri"/>
            <family val="2"/>
            <scheme val="minor"/>
          </rPr>
          <t>Source: User-editable planning assumption, 2026-10-19; not stated in YAML. Validate with workload sizing.</t>
        </r>
      </text>
    </comment>
    <comment ref="H1357" authorId="0" shapeId="0" xr:uid="{00000000-0006-0000-0A00-0000D70F0000}">
      <text>
        <r>
          <rPr>
            <sz val="11"/>
            <color theme="1"/>
            <rFont val="Calibri"/>
            <family val="2"/>
            <scheme val="minor"/>
          </rPr>
          <t>Source: User-editable planning assumption, 2026-10-19; not stated in YAML. Validate with workload sizing.</t>
        </r>
      </text>
    </comment>
    <comment ref="I1357" authorId="0" shapeId="0" xr:uid="{00000000-0006-0000-0A00-0000D80F0000}">
      <text>
        <r>
          <rPr>
            <sz val="11"/>
            <color theme="1"/>
            <rFont val="Calibri"/>
            <family val="2"/>
            <scheme val="minor"/>
          </rPr>
          <t>Source: User-editable planning assumption, 2026-10-19; not stated in YAML. Validate with workload sizing.</t>
        </r>
      </text>
    </comment>
    <comment ref="G1358" authorId="0" shapeId="0" xr:uid="{00000000-0006-0000-0A00-0000D90F0000}">
      <text>
        <r>
          <rPr>
            <sz val="11"/>
            <color theme="1"/>
            <rFont val="Calibri"/>
            <family val="2"/>
            <scheme val="minor"/>
          </rPr>
          <t>Source: User-editable planning assumption, 2026-10-19; not stated in YAML. Validate with workload sizing.</t>
        </r>
      </text>
    </comment>
    <comment ref="H1358" authorId="0" shapeId="0" xr:uid="{00000000-0006-0000-0A00-0000DA0F0000}">
      <text>
        <r>
          <rPr>
            <sz val="11"/>
            <color theme="1"/>
            <rFont val="Calibri"/>
            <family val="2"/>
            <scheme val="minor"/>
          </rPr>
          <t>Source: User-editable planning assumption, 2026-10-19; not stated in YAML. Validate with workload sizing.</t>
        </r>
      </text>
    </comment>
    <comment ref="I1358" authorId="0" shapeId="0" xr:uid="{00000000-0006-0000-0A00-0000DB0F0000}">
      <text>
        <r>
          <rPr>
            <sz val="11"/>
            <color theme="1"/>
            <rFont val="Calibri"/>
            <family val="2"/>
            <scheme val="minor"/>
          </rPr>
          <t>Source: User-editable planning assumption, 2026-10-19; not stated in YAML. Validate with workload sizing.</t>
        </r>
      </text>
    </comment>
    <comment ref="G1359" authorId="0" shapeId="0" xr:uid="{00000000-0006-0000-0A00-0000DC0F0000}">
      <text>
        <r>
          <rPr>
            <sz val="11"/>
            <color theme="1"/>
            <rFont val="Calibri"/>
            <family val="2"/>
            <scheme val="minor"/>
          </rPr>
          <t>Source: User-editable planning assumption, 2026-10-19; not stated in YAML. Validate with workload sizing.</t>
        </r>
      </text>
    </comment>
    <comment ref="H1359" authorId="0" shapeId="0" xr:uid="{00000000-0006-0000-0A00-0000DD0F0000}">
      <text>
        <r>
          <rPr>
            <sz val="11"/>
            <color theme="1"/>
            <rFont val="Calibri"/>
            <family val="2"/>
            <scheme val="minor"/>
          </rPr>
          <t>Source: User-editable planning assumption, 2026-10-19; not stated in YAML. Validate with workload sizing.</t>
        </r>
      </text>
    </comment>
    <comment ref="I1359" authorId="0" shapeId="0" xr:uid="{00000000-0006-0000-0A00-0000DE0F0000}">
      <text>
        <r>
          <rPr>
            <sz val="11"/>
            <color theme="1"/>
            <rFont val="Calibri"/>
            <family val="2"/>
            <scheme val="minor"/>
          </rPr>
          <t>Source: User-editable planning assumption, 2026-10-19; not stated in YAML. Validate with workload sizing.</t>
        </r>
      </text>
    </comment>
    <comment ref="G1360" authorId="0" shapeId="0" xr:uid="{00000000-0006-0000-0A00-0000DF0F0000}">
      <text>
        <r>
          <rPr>
            <sz val="11"/>
            <color theme="1"/>
            <rFont val="Calibri"/>
            <family val="2"/>
            <scheme val="minor"/>
          </rPr>
          <t>Source: User-editable planning assumption, 2026-10-19; not stated in YAML. Validate with workload sizing.</t>
        </r>
      </text>
    </comment>
    <comment ref="H1360" authorId="0" shapeId="0" xr:uid="{00000000-0006-0000-0A00-0000E00F0000}">
      <text>
        <r>
          <rPr>
            <sz val="11"/>
            <color theme="1"/>
            <rFont val="Calibri"/>
            <family val="2"/>
            <scheme val="minor"/>
          </rPr>
          <t>Source: User-editable planning assumption, 2026-10-19; not stated in YAML. Validate with workload sizing.</t>
        </r>
      </text>
    </comment>
    <comment ref="I1360" authorId="0" shapeId="0" xr:uid="{00000000-0006-0000-0A00-0000E10F0000}">
      <text>
        <r>
          <rPr>
            <sz val="11"/>
            <color theme="1"/>
            <rFont val="Calibri"/>
            <family val="2"/>
            <scheme val="minor"/>
          </rPr>
          <t>Source: User-editable planning assumption, 2026-10-19; not stated in YAML. Validate with workload sizing.</t>
        </r>
      </text>
    </comment>
    <comment ref="G1361" authorId="0" shapeId="0" xr:uid="{00000000-0006-0000-0A00-0000E20F0000}">
      <text>
        <r>
          <rPr>
            <sz val="11"/>
            <color theme="1"/>
            <rFont val="Calibri"/>
            <family val="2"/>
            <scheme val="minor"/>
          </rPr>
          <t>Source: User-editable planning assumption, 2026-10-19; not stated in YAML. Validate with workload sizing.</t>
        </r>
      </text>
    </comment>
    <comment ref="H1361" authorId="0" shapeId="0" xr:uid="{00000000-0006-0000-0A00-0000E30F0000}">
      <text>
        <r>
          <rPr>
            <sz val="11"/>
            <color theme="1"/>
            <rFont val="Calibri"/>
            <family val="2"/>
            <scheme val="minor"/>
          </rPr>
          <t>Source: User-editable planning assumption, 2026-10-19; not stated in YAML. Validate with workload sizing.</t>
        </r>
      </text>
    </comment>
    <comment ref="I1361" authorId="0" shapeId="0" xr:uid="{00000000-0006-0000-0A00-0000E40F0000}">
      <text>
        <r>
          <rPr>
            <sz val="11"/>
            <color theme="1"/>
            <rFont val="Calibri"/>
            <family val="2"/>
            <scheme val="minor"/>
          </rPr>
          <t>Source: User-editable planning assumption, 2026-10-19; not stated in YAML. Validate with workload sizing.</t>
        </r>
      </text>
    </comment>
    <comment ref="G1362" authorId="0" shapeId="0" xr:uid="{00000000-0006-0000-0A00-0000E50F0000}">
      <text>
        <r>
          <rPr>
            <sz val="11"/>
            <color theme="1"/>
            <rFont val="Calibri"/>
            <family val="2"/>
            <scheme val="minor"/>
          </rPr>
          <t>Source: User-editable planning assumption, 2026-10-19; not stated in YAML. Validate with workload sizing.</t>
        </r>
      </text>
    </comment>
    <comment ref="H1362" authorId="0" shapeId="0" xr:uid="{00000000-0006-0000-0A00-0000E60F0000}">
      <text>
        <r>
          <rPr>
            <sz val="11"/>
            <color theme="1"/>
            <rFont val="Calibri"/>
            <family val="2"/>
            <scheme val="minor"/>
          </rPr>
          <t>Source: User-editable planning assumption, 2026-10-19; not stated in YAML. Validate with workload sizing.</t>
        </r>
      </text>
    </comment>
    <comment ref="I1362" authorId="0" shapeId="0" xr:uid="{00000000-0006-0000-0A00-0000E70F0000}">
      <text>
        <r>
          <rPr>
            <sz val="11"/>
            <color theme="1"/>
            <rFont val="Calibri"/>
            <family val="2"/>
            <scheme val="minor"/>
          </rPr>
          <t>Source: User-editable planning assumption, 2026-10-19; not stated in YAML. Validate with workload sizing.</t>
        </r>
      </text>
    </comment>
    <comment ref="G1363" authorId="0" shapeId="0" xr:uid="{00000000-0006-0000-0A00-0000E80F0000}">
      <text>
        <r>
          <rPr>
            <sz val="11"/>
            <color theme="1"/>
            <rFont val="Calibri"/>
            <family val="2"/>
            <scheme val="minor"/>
          </rPr>
          <t>Source: User-editable planning assumption, 2026-10-19; not stated in YAML. Validate with workload sizing.</t>
        </r>
      </text>
    </comment>
    <comment ref="H1363" authorId="0" shapeId="0" xr:uid="{00000000-0006-0000-0A00-0000E90F0000}">
      <text>
        <r>
          <rPr>
            <sz val="11"/>
            <color theme="1"/>
            <rFont val="Calibri"/>
            <family val="2"/>
            <scheme val="minor"/>
          </rPr>
          <t>Source: User-editable planning assumption, 2026-10-19; not stated in YAML. Validate with workload sizing.</t>
        </r>
      </text>
    </comment>
    <comment ref="I1363" authorId="0" shapeId="0" xr:uid="{00000000-0006-0000-0A00-0000EA0F0000}">
      <text>
        <r>
          <rPr>
            <sz val="11"/>
            <color theme="1"/>
            <rFont val="Calibri"/>
            <family val="2"/>
            <scheme val="minor"/>
          </rPr>
          <t>Source: User-editable planning assumption, 2026-10-19; not stated in YAML. Validate with workload sizing.</t>
        </r>
      </text>
    </comment>
    <comment ref="G1364" authorId="0" shapeId="0" xr:uid="{00000000-0006-0000-0A00-0000EB0F0000}">
      <text>
        <r>
          <rPr>
            <sz val="11"/>
            <color theme="1"/>
            <rFont val="Calibri"/>
            <family val="2"/>
            <scheme val="minor"/>
          </rPr>
          <t>Source: User-editable planning assumption, 2026-10-19; not stated in YAML. Validate with workload sizing.</t>
        </r>
      </text>
    </comment>
    <comment ref="H1364" authorId="0" shapeId="0" xr:uid="{00000000-0006-0000-0A00-0000EC0F0000}">
      <text>
        <r>
          <rPr>
            <sz val="11"/>
            <color theme="1"/>
            <rFont val="Calibri"/>
            <family val="2"/>
            <scheme val="minor"/>
          </rPr>
          <t>Source: User-editable planning assumption, 2026-10-19; not stated in YAML. Validate with workload sizing.</t>
        </r>
      </text>
    </comment>
    <comment ref="I1364" authorId="0" shapeId="0" xr:uid="{00000000-0006-0000-0A00-0000ED0F0000}">
      <text>
        <r>
          <rPr>
            <sz val="11"/>
            <color theme="1"/>
            <rFont val="Calibri"/>
            <family val="2"/>
            <scheme val="minor"/>
          </rPr>
          <t>Source: User-editable planning assumption, 2026-10-19; not stated in YAML. Validate with workload sizing.</t>
        </r>
      </text>
    </comment>
    <comment ref="G1365" authorId="0" shapeId="0" xr:uid="{00000000-0006-0000-0A00-0000EE0F0000}">
      <text>
        <r>
          <rPr>
            <sz val="11"/>
            <color theme="1"/>
            <rFont val="Calibri"/>
            <family val="2"/>
            <scheme val="minor"/>
          </rPr>
          <t>Source: User-editable planning assumption, 2026-10-19; not stated in YAML. Validate with workload sizing.</t>
        </r>
      </text>
    </comment>
    <comment ref="H1365" authorId="0" shapeId="0" xr:uid="{00000000-0006-0000-0A00-0000EF0F0000}">
      <text>
        <r>
          <rPr>
            <sz val="11"/>
            <color theme="1"/>
            <rFont val="Calibri"/>
            <family val="2"/>
            <scheme val="minor"/>
          </rPr>
          <t>Source: User-editable planning assumption, 2026-10-19; not stated in YAML. Validate with workload sizing.</t>
        </r>
      </text>
    </comment>
    <comment ref="I1365" authorId="0" shapeId="0" xr:uid="{00000000-0006-0000-0A00-0000F00F0000}">
      <text>
        <r>
          <rPr>
            <sz val="11"/>
            <color theme="1"/>
            <rFont val="Calibri"/>
            <family val="2"/>
            <scheme val="minor"/>
          </rPr>
          <t>Source: User-editable planning assumption, 2026-10-19; not stated in YAML. Validate with workload sizing.</t>
        </r>
      </text>
    </comment>
    <comment ref="G1366" authorId="0" shapeId="0" xr:uid="{00000000-0006-0000-0A00-0000F10F0000}">
      <text>
        <r>
          <rPr>
            <sz val="11"/>
            <color theme="1"/>
            <rFont val="Calibri"/>
            <family val="2"/>
            <scheme val="minor"/>
          </rPr>
          <t>Source: User-editable planning assumption, 2026-10-19; not stated in YAML. Validate with workload sizing.</t>
        </r>
      </text>
    </comment>
    <comment ref="H1366" authorId="0" shapeId="0" xr:uid="{00000000-0006-0000-0A00-0000F20F0000}">
      <text>
        <r>
          <rPr>
            <sz val="11"/>
            <color theme="1"/>
            <rFont val="Calibri"/>
            <family val="2"/>
            <scheme val="minor"/>
          </rPr>
          <t>Source: User-editable planning assumption, 2026-10-19; not stated in YAML. Validate with workload sizing.</t>
        </r>
      </text>
    </comment>
    <comment ref="I1366" authorId="0" shapeId="0" xr:uid="{00000000-0006-0000-0A00-0000F30F0000}">
      <text>
        <r>
          <rPr>
            <sz val="11"/>
            <color theme="1"/>
            <rFont val="Calibri"/>
            <family val="2"/>
            <scheme val="minor"/>
          </rPr>
          <t>Source: User-editable planning assumption, 2026-10-19; not stated in YAML. Validate with workload sizing.</t>
        </r>
      </text>
    </comment>
    <comment ref="G1367" authorId="0" shapeId="0" xr:uid="{00000000-0006-0000-0A00-0000F40F0000}">
      <text>
        <r>
          <rPr>
            <sz val="11"/>
            <color theme="1"/>
            <rFont val="Calibri"/>
            <family val="2"/>
            <scheme val="minor"/>
          </rPr>
          <t>Source: User-editable planning assumption, 2026-10-19; not stated in YAML. Validate with workload sizing.</t>
        </r>
      </text>
    </comment>
    <comment ref="H1367" authorId="0" shapeId="0" xr:uid="{00000000-0006-0000-0A00-0000F50F0000}">
      <text>
        <r>
          <rPr>
            <sz val="11"/>
            <color theme="1"/>
            <rFont val="Calibri"/>
            <family val="2"/>
            <scheme val="minor"/>
          </rPr>
          <t>Source: User-editable planning assumption, 2026-10-19; not stated in YAML. Validate with workload sizing.</t>
        </r>
      </text>
    </comment>
    <comment ref="I1367" authorId="0" shapeId="0" xr:uid="{00000000-0006-0000-0A00-0000F60F0000}">
      <text>
        <r>
          <rPr>
            <sz val="11"/>
            <color theme="1"/>
            <rFont val="Calibri"/>
            <family val="2"/>
            <scheme val="minor"/>
          </rPr>
          <t>Source: User-editable planning assumption, 2026-10-19; not stated in YAML. Validate with workload sizing.</t>
        </r>
      </text>
    </comment>
    <comment ref="G1368" authorId="0" shapeId="0" xr:uid="{00000000-0006-0000-0A00-0000F70F0000}">
      <text>
        <r>
          <rPr>
            <sz val="11"/>
            <color theme="1"/>
            <rFont val="Calibri"/>
            <family val="2"/>
            <scheme val="minor"/>
          </rPr>
          <t>Source: User-editable planning assumption, 2026-10-19; not stated in YAML. Validate with workload sizing.</t>
        </r>
      </text>
    </comment>
    <comment ref="H1368" authorId="0" shapeId="0" xr:uid="{00000000-0006-0000-0A00-0000F80F0000}">
      <text>
        <r>
          <rPr>
            <sz val="11"/>
            <color theme="1"/>
            <rFont val="Calibri"/>
            <family val="2"/>
            <scheme val="minor"/>
          </rPr>
          <t>Source: User-editable planning assumption, 2026-10-19; not stated in YAML. Validate with workload sizing.</t>
        </r>
      </text>
    </comment>
    <comment ref="I1368" authorId="0" shapeId="0" xr:uid="{00000000-0006-0000-0A00-0000F90F0000}">
      <text>
        <r>
          <rPr>
            <sz val="11"/>
            <color theme="1"/>
            <rFont val="Calibri"/>
            <family val="2"/>
            <scheme val="minor"/>
          </rPr>
          <t>Source: User-editable planning assumption, 2026-10-19; not stated in YAML. Validate with workload sizing.</t>
        </r>
      </text>
    </comment>
    <comment ref="G1369" authorId="0" shapeId="0" xr:uid="{00000000-0006-0000-0A00-0000FA0F0000}">
      <text>
        <r>
          <rPr>
            <sz val="11"/>
            <color theme="1"/>
            <rFont val="Calibri"/>
            <family val="2"/>
            <scheme val="minor"/>
          </rPr>
          <t>Source: User-editable planning assumption, 2026-10-19; not stated in YAML. Validate with workload sizing.</t>
        </r>
      </text>
    </comment>
    <comment ref="H1369" authorId="0" shapeId="0" xr:uid="{00000000-0006-0000-0A00-0000FB0F0000}">
      <text>
        <r>
          <rPr>
            <sz val="11"/>
            <color theme="1"/>
            <rFont val="Calibri"/>
            <family val="2"/>
            <scheme val="minor"/>
          </rPr>
          <t>Source: User-editable planning assumption, 2026-10-19; not stated in YAML. Validate with workload sizing.</t>
        </r>
      </text>
    </comment>
    <comment ref="I1369" authorId="0" shapeId="0" xr:uid="{00000000-0006-0000-0A00-0000FC0F0000}">
      <text>
        <r>
          <rPr>
            <sz val="11"/>
            <color theme="1"/>
            <rFont val="Calibri"/>
            <family val="2"/>
            <scheme val="minor"/>
          </rPr>
          <t>Source: User-editable planning assumption, 2026-10-19; not stated in YAML. Validate with workload sizing.</t>
        </r>
      </text>
    </comment>
    <comment ref="G1370" authorId="0" shapeId="0" xr:uid="{00000000-0006-0000-0A00-0000FD0F0000}">
      <text>
        <r>
          <rPr>
            <sz val="11"/>
            <color theme="1"/>
            <rFont val="Calibri"/>
            <family val="2"/>
            <scheme val="minor"/>
          </rPr>
          <t>Source: User-editable planning assumption, 2026-10-19; not stated in YAML. Validate with workload sizing.</t>
        </r>
      </text>
    </comment>
    <comment ref="H1370" authorId="0" shapeId="0" xr:uid="{00000000-0006-0000-0A00-0000FE0F0000}">
      <text>
        <r>
          <rPr>
            <sz val="11"/>
            <color theme="1"/>
            <rFont val="Calibri"/>
            <family val="2"/>
            <scheme val="minor"/>
          </rPr>
          <t>Source: User-editable planning assumption, 2026-10-19; not stated in YAML. Validate with workload sizing.</t>
        </r>
      </text>
    </comment>
    <comment ref="I1370" authorId="0" shapeId="0" xr:uid="{00000000-0006-0000-0A00-0000FF0F0000}">
      <text>
        <r>
          <rPr>
            <sz val="11"/>
            <color theme="1"/>
            <rFont val="Calibri"/>
            <family val="2"/>
            <scheme val="minor"/>
          </rPr>
          <t>Source: User-editable planning assumption, 2026-10-19; not stated in YAML. Validate with workload sizing.</t>
        </r>
      </text>
    </comment>
    <comment ref="G1371" authorId="0" shapeId="0" xr:uid="{00000000-0006-0000-0A00-000000100000}">
      <text>
        <r>
          <rPr>
            <sz val="11"/>
            <color theme="1"/>
            <rFont val="Calibri"/>
            <family val="2"/>
            <scheme val="minor"/>
          </rPr>
          <t>Source: User-editable planning assumption, 2026-10-19; not stated in YAML. Validate with workload sizing.</t>
        </r>
      </text>
    </comment>
    <comment ref="H1371" authorId="0" shapeId="0" xr:uid="{00000000-0006-0000-0A00-000001100000}">
      <text>
        <r>
          <rPr>
            <sz val="11"/>
            <color theme="1"/>
            <rFont val="Calibri"/>
            <family val="2"/>
            <scheme val="minor"/>
          </rPr>
          <t>Source: User-editable planning assumption, 2026-10-19; not stated in YAML. Validate with workload sizing.</t>
        </r>
      </text>
    </comment>
    <comment ref="I1371" authorId="0" shapeId="0" xr:uid="{00000000-0006-0000-0A00-000002100000}">
      <text>
        <r>
          <rPr>
            <sz val="11"/>
            <color theme="1"/>
            <rFont val="Calibri"/>
            <family val="2"/>
            <scheme val="minor"/>
          </rPr>
          <t>Source: User-editable planning assumption, 2026-10-19; not stated in YAML. Validate with workload sizing.</t>
        </r>
      </text>
    </comment>
    <comment ref="G1372" authorId="0" shapeId="0" xr:uid="{00000000-0006-0000-0A00-000003100000}">
      <text>
        <r>
          <rPr>
            <sz val="11"/>
            <color theme="1"/>
            <rFont val="Calibri"/>
            <family val="2"/>
            <scheme val="minor"/>
          </rPr>
          <t>Source: User-editable planning assumption, 2026-10-19; not stated in YAML. Validate with workload sizing.</t>
        </r>
      </text>
    </comment>
    <comment ref="H1372" authorId="0" shapeId="0" xr:uid="{00000000-0006-0000-0A00-000004100000}">
      <text>
        <r>
          <rPr>
            <sz val="11"/>
            <color theme="1"/>
            <rFont val="Calibri"/>
            <family val="2"/>
            <scheme val="minor"/>
          </rPr>
          <t>Source: User-editable planning assumption, 2026-10-19; not stated in YAML. Validate with workload sizing.</t>
        </r>
      </text>
    </comment>
    <comment ref="I1372" authorId="0" shapeId="0" xr:uid="{00000000-0006-0000-0A00-000005100000}">
      <text>
        <r>
          <rPr>
            <sz val="11"/>
            <color theme="1"/>
            <rFont val="Calibri"/>
            <family val="2"/>
            <scheme val="minor"/>
          </rPr>
          <t>Source: User-editable planning assumption, 2026-10-19; not stated in YAML. Validate with workload sizing.</t>
        </r>
      </text>
    </comment>
    <comment ref="G1373" authorId="0" shapeId="0" xr:uid="{00000000-0006-0000-0A00-000006100000}">
      <text>
        <r>
          <rPr>
            <sz val="11"/>
            <color theme="1"/>
            <rFont val="Calibri"/>
            <family val="2"/>
            <scheme val="minor"/>
          </rPr>
          <t>Source: User-editable planning assumption, 2026-10-19; not stated in YAML. Validate with workload sizing.</t>
        </r>
      </text>
    </comment>
    <comment ref="H1373" authorId="0" shapeId="0" xr:uid="{00000000-0006-0000-0A00-000007100000}">
      <text>
        <r>
          <rPr>
            <sz val="11"/>
            <color theme="1"/>
            <rFont val="Calibri"/>
            <family val="2"/>
            <scheme val="minor"/>
          </rPr>
          <t>Source: User-editable planning assumption, 2026-10-19; not stated in YAML. Validate with workload sizing.</t>
        </r>
      </text>
    </comment>
    <comment ref="I1373" authorId="0" shapeId="0" xr:uid="{00000000-0006-0000-0A00-000008100000}">
      <text>
        <r>
          <rPr>
            <sz val="11"/>
            <color theme="1"/>
            <rFont val="Calibri"/>
            <family val="2"/>
            <scheme val="minor"/>
          </rPr>
          <t>Source: User-editable planning assumption, 2026-10-19; not stated in YAML. Validate with workload sizing.</t>
        </r>
      </text>
    </comment>
    <comment ref="G1374" authorId="0" shapeId="0" xr:uid="{00000000-0006-0000-0A00-000009100000}">
      <text>
        <r>
          <rPr>
            <sz val="11"/>
            <color theme="1"/>
            <rFont val="Calibri"/>
            <family val="2"/>
            <scheme val="minor"/>
          </rPr>
          <t>Source: User-editable planning assumption, 2026-10-19; not stated in YAML. Validate with workload sizing.</t>
        </r>
      </text>
    </comment>
    <comment ref="H1374" authorId="0" shapeId="0" xr:uid="{00000000-0006-0000-0A00-00000A100000}">
      <text>
        <r>
          <rPr>
            <sz val="11"/>
            <color theme="1"/>
            <rFont val="Calibri"/>
            <family val="2"/>
            <scheme val="minor"/>
          </rPr>
          <t>Source: User-editable planning assumption, 2026-10-19; not stated in YAML. Validate with workload sizing.</t>
        </r>
      </text>
    </comment>
    <comment ref="I1374" authorId="0" shapeId="0" xr:uid="{00000000-0006-0000-0A00-00000B100000}">
      <text>
        <r>
          <rPr>
            <sz val="11"/>
            <color theme="1"/>
            <rFont val="Calibri"/>
            <family val="2"/>
            <scheme val="minor"/>
          </rPr>
          <t>Source: User-editable planning assumption, 2026-10-19; not stated in YAML. Validate with workload sizing.</t>
        </r>
      </text>
    </comment>
    <comment ref="G1375" authorId="0" shapeId="0" xr:uid="{00000000-0006-0000-0A00-00000C100000}">
      <text>
        <r>
          <rPr>
            <sz val="11"/>
            <color theme="1"/>
            <rFont val="Calibri"/>
            <family val="2"/>
            <scheme val="minor"/>
          </rPr>
          <t>Source: User-editable planning assumption, 2026-10-19; not stated in YAML. Validate with workload sizing.</t>
        </r>
      </text>
    </comment>
    <comment ref="H1375" authorId="0" shapeId="0" xr:uid="{00000000-0006-0000-0A00-00000D100000}">
      <text>
        <r>
          <rPr>
            <sz val="11"/>
            <color theme="1"/>
            <rFont val="Calibri"/>
            <family val="2"/>
            <scheme val="minor"/>
          </rPr>
          <t>Source: User-editable planning assumption, 2026-10-19; not stated in YAML. Validate with workload sizing.</t>
        </r>
      </text>
    </comment>
    <comment ref="I1375" authorId="0" shapeId="0" xr:uid="{00000000-0006-0000-0A00-00000E100000}">
      <text>
        <r>
          <rPr>
            <sz val="11"/>
            <color theme="1"/>
            <rFont val="Calibri"/>
            <family val="2"/>
            <scheme val="minor"/>
          </rPr>
          <t>Source: User-editable planning assumption, 2026-10-19; not stated in YAML. Validate with workload sizing.</t>
        </r>
      </text>
    </comment>
    <comment ref="G1376" authorId="0" shapeId="0" xr:uid="{00000000-0006-0000-0A00-00000F100000}">
      <text>
        <r>
          <rPr>
            <sz val="11"/>
            <color theme="1"/>
            <rFont val="Calibri"/>
            <family val="2"/>
            <scheme val="minor"/>
          </rPr>
          <t>Source: User-editable planning assumption, 2026-10-19; not stated in YAML. Validate with workload sizing.</t>
        </r>
      </text>
    </comment>
    <comment ref="H1376" authorId="0" shapeId="0" xr:uid="{00000000-0006-0000-0A00-000010100000}">
      <text>
        <r>
          <rPr>
            <sz val="11"/>
            <color theme="1"/>
            <rFont val="Calibri"/>
            <family val="2"/>
            <scheme val="minor"/>
          </rPr>
          <t>Source: User-editable planning assumption, 2026-10-19; not stated in YAML. Validate with workload sizing.</t>
        </r>
      </text>
    </comment>
    <comment ref="I1376" authorId="0" shapeId="0" xr:uid="{00000000-0006-0000-0A00-000011100000}">
      <text>
        <r>
          <rPr>
            <sz val="11"/>
            <color theme="1"/>
            <rFont val="Calibri"/>
            <family val="2"/>
            <scheme val="minor"/>
          </rPr>
          <t>Source: User-editable planning assumption, 2026-10-19; not stated in YAML. Validate with workload sizing.</t>
        </r>
      </text>
    </comment>
    <comment ref="G1377" authorId="0" shapeId="0" xr:uid="{00000000-0006-0000-0A00-000012100000}">
      <text>
        <r>
          <rPr>
            <sz val="11"/>
            <color theme="1"/>
            <rFont val="Calibri"/>
            <family val="2"/>
            <scheme val="minor"/>
          </rPr>
          <t>Source: User-editable planning assumption, 2026-10-19; not stated in YAML. Validate with workload sizing.</t>
        </r>
      </text>
    </comment>
    <comment ref="H1377" authorId="0" shapeId="0" xr:uid="{00000000-0006-0000-0A00-000013100000}">
      <text>
        <r>
          <rPr>
            <sz val="11"/>
            <color theme="1"/>
            <rFont val="Calibri"/>
            <family val="2"/>
            <scheme val="minor"/>
          </rPr>
          <t>Source: User-editable planning assumption, 2026-10-19; not stated in YAML. Validate with workload sizing.</t>
        </r>
      </text>
    </comment>
    <comment ref="I1377" authorId="0" shapeId="0" xr:uid="{00000000-0006-0000-0A00-000014100000}">
      <text>
        <r>
          <rPr>
            <sz val="11"/>
            <color theme="1"/>
            <rFont val="Calibri"/>
            <family val="2"/>
            <scheme val="minor"/>
          </rPr>
          <t>Source: User-editable planning assumption, 2026-10-19; not stated in YAML. Validate with workload sizing.</t>
        </r>
      </text>
    </comment>
    <comment ref="G1378" authorId="0" shapeId="0" xr:uid="{00000000-0006-0000-0A00-000015100000}">
      <text>
        <r>
          <rPr>
            <sz val="11"/>
            <color theme="1"/>
            <rFont val="Calibri"/>
            <family val="2"/>
            <scheme val="minor"/>
          </rPr>
          <t>Source: User-editable planning assumption, 2026-10-19; not stated in YAML. Validate with workload sizing.</t>
        </r>
      </text>
    </comment>
    <comment ref="H1378" authorId="0" shapeId="0" xr:uid="{00000000-0006-0000-0A00-000016100000}">
      <text>
        <r>
          <rPr>
            <sz val="11"/>
            <color theme="1"/>
            <rFont val="Calibri"/>
            <family val="2"/>
            <scheme val="minor"/>
          </rPr>
          <t>Source: User-editable planning assumption, 2026-10-19; not stated in YAML. Validate with workload sizing.</t>
        </r>
      </text>
    </comment>
    <comment ref="I1378" authorId="0" shapeId="0" xr:uid="{00000000-0006-0000-0A00-000017100000}">
      <text>
        <r>
          <rPr>
            <sz val="11"/>
            <color theme="1"/>
            <rFont val="Calibri"/>
            <family val="2"/>
            <scheme val="minor"/>
          </rPr>
          <t>Source: User-editable planning assumption, 2026-10-19; not stated in YAML. Validate with workload sizing.</t>
        </r>
      </text>
    </comment>
    <comment ref="G1379" authorId="0" shapeId="0" xr:uid="{00000000-0006-0000-0A00-000018100000}">
      <text>
        <r>
          <rPr>
            <sz val="11"/>
            <color theme="1"/>
            <rFont val="Calibri"/>
            <family val="2"/>
            <scheme val="minor"/>
          </rPr>
          <t>Source: User-editable planning assumption, 2026-10-19; not stated in YAML. Validate with workload sizing.</t>
        </r>
      </text>
    </comment>
    <comment ref="H1379" authorId="0" shapeId="0" xr:uid="{00000000-0006-0000-0A00-000019100000}">
      <text>
        <r>
          <rPr>
            <sz val="11"/>
            <color theme="1"/>
            <rFont val="Calibri"/>
            <family val="2"/>
            <scheme val="minor"/>
          </rPr>
          <t>Source: User-editable planning assumption, 2026-10-19; not stated in YAML. Validate with workload sizing.</t>
        </r>
      </text>
    </comment>
    <comment ref="I1379" authorId="0" shapeId="0" xr:uid="{00000000-0006-0000-0A00-00001A100000}">
      <text>
        <r>
          <rPr>
            <sz val="11"/>
            <color theme="1"/>
            <rFont val="Calibri"/>
            <family val="2"/>
            <scheme val="minor"/>
          </rPr>
          <t>Source: User-editable planning assumption, 2026-10-19; not stated in YAML. Validate with workload sizing.</t>
        </r>
      </text>
    </comment>
    <comment ref="G1380" authorId="0" shapeId="0" xr:uid="{00000000-0006-0000-0A00-00001B100000}">
      <text>
        <r>
          <rPr>
            <sz val="11"/>
            <color theme="1"/>
            <rFont val="Calibri"/>
            <family val="2"/>
            <scheme val="minor"/>
          </rPr>
          <t>Source: User-editable planning assumption, 2026-10-19; not stated in YAML. Validate with workload sizing.</t>
        </r>
      </text>
    </comment>
    <comment ref="H1380" authorId="0" shapeId="0" xr:uid="{00000000-0006-0000-0A00-00001C100000}">
      <text>
        <r>
          <rPr>
            <sz val="11"/>
            <color theme="1"/>
            <rFont val="Calibri"/>
            <family val="2"/>
            <scheme val="minor"/>
          </rPr>
          <t>Source: User-editable planning assumption, 2026-10-19; not stated in YAML. Validate with workload sizing.</t>
        </r>
      </text>
    </comment>
    <comment ref="I1380" authorId="0" shapeId="0" xr:uid="{00000000-0006-0000-0A00-00001D100000}">
      <text>
        <r>
          <rPr>
            <sz val="11"/>
            <color theme="1"/>
            <rFont val="Calibri"/>
            <family val="2"/>
            <scheme val="minor"/>
          </rPr>
          <t>Source: User-editable planning assumption, 2026-10-19; not stated in YAML. Validate with workload sizing.</t>
        </r>
      </text>
    </comment>
    <comment ref="G1381" authorId="0" shapeId="0" xr:uid="{00000000-0006-0000-0A00-00001E100000}">
      <text>
        <r>
          <rPr>
            <sz val="11"/>
            <color theme="1"/>
            <rFont val="Calibri"/>
            <family val="2"/>
            <scheme val="minor"/>
          </rPr>
          <t>Source: User-editable planning assumption, 2026-10-19; not stated in YAML. Validate with workload sizing.</t>
        </r>
      </text>
    </comment>
    <comment ref="H1381" authorId="0" shapeId="0" xr:uid="{00000000-0006-0000-0A00-00001F100000}">
      <text>
        <r>
          <rPr>
            <sz val="11"/>
            <color theme="1"/>
            <rFont val="Calibri"/>
            <family val="2"/>
            <scheme val="minor"/>
          </rPr>
          <t>Source: User-editable planning assumption, 2026-10-19; not stated in YAML. Validate with workload sizing.</t>
        </r>
      </text>
    </comment>
    <comment ref="I1381" authorId="0" shapeId="0" xr:uid="{00000000-0006-0000-0A00-000020100000}">
      <text>
        <r>
          <rPr>
            <sz val="11"/>
            <color theme="1"/>
            <rFont val="Calibri"/>
            <family val="2"/>
            <scheme val="minor"/>
          </rPr>
          <t>Source: User-editable planning assumption, 2026-10-19; not stated in YAML. Validate with workload sizing.</t>
        </r>
      </text>
    </comment>
    <comment ref="G1382" authorId="0" shapeId="0" xr:uid="{00000000-0006-0000-0A00-000021100000}">
      <text>
        <r>
          <rPr>
            <sz val="11"/>
            <color theme="1"/>
            <rFont val="Calibri"/>
            <family val="2"/>
            <scheme val="minor"/>
          </rPr>
          <t>Source: User-editable planning assumption, 2026-10-19; not stated in YAML. Validate with workload sizing.</t>
        </r>
      </text>
    </comment>
    <comment ref="H1382" authorId="0" shapeId="0" xr:uid="{00000000-0006-0000-0A00-000022100000}">
      <text>
        <r>
          <rPr>
            <sz val="11"/>
            <color theme="1"/>
            <rFont val="Calibri"/>
            <family val="2"/>
            <scheme val="minor"/>
          </rPr>
          <t>Source: User-editable planning assumption, 2026-10-19; not stated in YAML. Validate with workload sizing.</t>
        </r>
      </text>
    </comment>
    <comment ref="I1382" authorId="0" shapeId="0" xr:uid="{00000000-0006-0000-0A00-000023100000}">
      <text>
        <r>
          <rPr>
            <sz val="11"/>
            <color theme="1"/>
            <rFont val="Calibri"/>
            <family val="2"/>
            <scheme val="minor"/>
          </rPr>
          <t>Source: User-editable planning assumption, 2026-10-19; not stated in YAML. Validate with workload sizing.</t>
        </r>
      </text>
    </comment>
    <comment ref="G1383" authorId="0" shapeId="0" xr:uid="{00000000-0006-0000-0A00-000024100000}">
      <text>
        <r>
          <rPr>
            <sz val="11"/>
            <color theme="1"/>
            <rFont val="Calibri"/>
            <family val="2"/>
            <scheme val="minor"/>
          </rPr>
          <t>Source: User-editable planning assumption, 2026-10-19; not stated in YAML. Validate with workload sizing.</t>
        </r>
      </text>
    </comment>
    <comment ref="H1383" authorId="0" shapeId="0" xr:uid="{00000000-0006-0000-0A00-000025100000}">
      <text>
        <r>
          <rPr>
            <sz val="11"/>
            <color theme="1"/>
            <rFont val="Calibri"/>
            <family val="2"/>
            <scheme val="minor"/>
          </rPr>
          <t>Source: User-editable planning assumption, 2026-10-19; not stated in YAML. Validate with workload sizing.</t>
        </r>
      </text>
    </comment>
    <comment ref="I1383" authorId="0" shapeId="0" xr:uid="{00000000-0006-0000-0A00-000026100000}">
      <text>
        <r>
          <rPr>
            <sz val="11"/>
            <color theme="1"/>
            <rFont val="Calibri"/>
            <family val="2"/>
            <scheme val="minor"/>
          </rPr>
          <t>Source: User-editable planning assumption, 2026-10-19; not stated in YAML. Validate with workload sizing.</t>
        </r>
      </text>
    </comment>
    <comment ref="G1384" authorId="0" shapeId="0" xr:uid="{00000000-0006-0000-0A00-000027100000}">
      <text>
        <r>
          <rPr>
            <sz val="11"/>
            <color theme="1"/>
            <rFont val="Calibri"/>
            <family val="2"/>
            <scheme val="minor"/>
          </rPr>
          <t>Source: User-editable planning assumption, 2026-10-19; not stated in YAML. Validate with workload sizing.</t>
        </r>
      </text>
    </comment>
    <comment ref="H1384" authorId="0" shapeId="0" xr:uid="{00000000-0006-0000-0A00-000028100000}">
      <text>
        <r>
          <rPr>
            <sz val="11"/>
            <color theme="1"/>
            <rFont val="Calibri"/>
            <family val="2"/>
            <scheme val="minor"/>
          </rPr>
          <t>Source: User-editable planning assumption, 2026-10-19; not stated in YAML. Validate with workload sizing.</t>
        </r>
      </text>
    </comment>
    <comment ref="I1384" authorId="0" shapeId="0" xr:uid="{00000000-0006-0000-0A00-000029100000}">
      <text>
        <r>
          <rPr>
            <sz val="11"/>
            <color theme="1"/>
            <rFont val="Calibri"/>
            <family val="2"/>
            <scheme val="minor"/>
          </rPr>
          <t>Source: User-editable planning assumption, 2026-10-19; not stated in YAML. Validate with workload sizing.</t>
        </r>
      </text>
    </comment>
    <comment ref="G1385" authorId="0" shapeId="0" xr:uid="{00000000-0006-0000-0A00-00002A100000}">
      <text>
        <r>
          <rPr>
            <sz val="11"/>
            <color theme="1"/>
            <rFont val="Calibri"/>
            <family val="2"/>
            <scheme val="minor"/>
          </rPr>
          <t>Source: User-editable planning assumption, 2026-10-19; not stated in YAML. Validate with workload sizing.</t>
        </r>
      </text>
    </comment>
    <comment ref="H1385" authorId="0" shapeId="0" xr:uid="{00000000-0006-0000-0A00-00002B100000}">
      <text>
        <r>
          <rPr>
            <sz val="11"/>
            <color theme="1"/>
            <rFont val="Calibri"/>
            <family val="2"/>
            <scheme val="minor"/>
          </rPr>
          <t>Source: User-editable planning assumption, 2026-10-19; not stated in YAML. Validate with workload sizing.</t>
        </r>
      </text>
    </comment>
    <comment ref="I1385" authorId="0" shapeId="0" xr:uid="{00000000-0006-0000-0A00-00002C100000}">
      <text>
        <r>
          <rPr>
            <sz val="11"/>
            <color theme="1"/>
            <rFont val="Calibri"/>
            <family val="2"/>
            <scheme val="minor"/>
          </rPr>
          <t>Source: User-editable planning assumption, 2026-10-19; not stated in YAML. Validate with workload sizing.</t>
        </r>
      </text>
    </comment>
    <comment ref="G1386" authorId="0" shapeId="0" xr:uid="{00000000-0006-0000-0A00-00002D100000}">
      <text>
        <r>
          <rPr>
            <sz val="11"/>
            <color theme="1"/>
            <rFont val="Calibri"/>
            <family val="2"/>
            <scheme val="minor"/>
          </rPr>
          <t>Source: User-editable planning assumption, 2026-10-19; not stated in YAML. Validate with workload sizing.</t>
        </r>
      </text>
    </comment>
    <comment ref="H1386" authorId="0" shapeId="0" xr:uid="{00000000-0006-0000-0A00-00002E100000}">
      <text>
        <r>
          <rPr>
            <sz val="11"/>
            <color theme="1"/>
            <rFont val="Calibri"/>
            <family val="2"/>
            <scheme val="minor"/>
          </rPr>
          <t>Source: User-editable planning assumption, 2026-10-19; not stated in YAML. Validate with workload sizing.</t>
        </r>
      </text>
    </comment>
    <comment ref="I1386" authorId="0" shapeId="0" xr:uid="{00000000-0006-0000-0A00-00002F100000}">
      <text>
        <r>
          <rPr>
            <sz val="11"/>
            <color theme="1"/>
            <rFont val="Calibri"/>
            <family val="2"/>
            <scheme val="minor"/>
          </rPr>
          <t>Source: User-editable planning assumption, 2026-10-19; not stated in YAML. Validate with workload sizing.</t>
        </r>
      </text>
    </comment>
    <comment ref="G1387" authorId="0" shapeId="0" xr:uid="{00000000-0006-0000-0A00-000030100000}">
      <text>
        <r>
          <rPr>
            <sz val="11"/>
            <color theme="1"/>
            <rFont val="Calibri"/>
            <family val="2"/>
            <scheme val="minor"/>
          </rPr>
          <t>Source: User-editable planning assumption, 2026-10-19; not stated in YAML. Validate with workload sizing.</t>
        </r>
      </text>
    </comment>
    <comment ref="H1387" authorId="0" shapeId="0" xr:uid="{00000000-0006-0000-0A00-000031100000}">
      <text>
        <r>
          <rPr>
            <sz val="11"/>
            <color theme="1"/>
            <rFont val="Calibri"/>
            <family val="2"/>
            <scheme val="minor"/>
          </rPr>
          <t>Source: User-editable planning assumption, 2026-10-19; not stated in YAML. Validate with workload sizing.</t>
        </r>
      </text>
    </comment>
    <comment ref="I1387" authorId="0" shapeId="0" xr:uid="{00000000-0006-0000-0A00-000032100000}">
      <text>
        <r>
          <rPr>
            <sz val="11"/>
            <color theme="1"/>
            <rFont val="Calibri"/>
            <family val="2"/>
            <scheme val="minor"/>
          </rPr>
          <t>Source: User-editable planning assumption, 2026-10-19; not stated in YAML. Validate with workload sizing.</t>
        </r>
      </text>
    </comment>
    <comment ref="G1388" authorId="0" shapeId="0" xr:uid="{00000000-0006-0000-0A00-000033100000}">
      <text>
        <r>
          <rPr>
            <sz val="11"/>
            <color theme="1"/>
            <rFont val="Calibri"/>
            <family val="2"/>
            <scheme val="minor"/>
          </rPr>
          <t>Source: User-editable planning assumption, 2026-10-19; not stated in YAML. Validate with workload sizing.</t>
        </r>
      </text>
    </comment>
    <comment ref="H1388" authorId="0" shapeId="0" xr:uid="{00000000-0006-0000-0A00-000034100000}">
      <text>
        <r>
          <rPr>
            <sz val="11"/>
            <color theme="1"/>
            <rFont val="Calibri"/>
            <family val="2"/>
            <scheme val="minor"/>
          </rPr>
          <t>Source: User-editable planning assumption, 2026-10-19; not stated in YAML. Validate with workload sizing.</t>
        </r>
      </text>
    </comment>
    <comment ref="I1388" authorId="0" shapeId="0" xr:uid="{00000000-0006-0000-0A00-000035100000}">
      <text>
        <r>
          <rPr>
            <sz val="11"/>
            <color theme="1"/>
            <rFont val="Calibri"/>
            <family val="2"/>
            <scheme val="minor"/>
          </rPr>
          <t>Source: User-editable planning assumption, 2026-10-19; not stated in YAML. Validate with workload sizing.</t>
        </r>
      </text>
    </comment>
    <comment ref="G1389" authorId="0" shapeId="0" xr:uid="{00000000-0006-0000-0A00-000036100000}">
      <text>
        <r>
          <rPr>
            <sz val="11"/>
            <color theme="1"/>
            <rFont val="Calibri"/>
            <family val="2"/>
            <scheme val="minor"/>
          </rPr>
          <t>Source: User-editable planning assumption, 2026-10-19; not stated in YAML. Validate with workload sizing.</t>
        </r>
      </text>
    </comment>
    <comment ref="H1389" authorId="0" shapeId="0" xr:uid="{00000000-0006-0000-0A00-000037100000}">
      <text>
        <r>
          <rPr>
            <sz val="11"/>
            <color theme="1"/>
            <rFont val="Calibri"/>
            <family val="2"/>
            <scheme val="minor"/>
          </rPr>
          <t>Source: User-editable planning assumption, 2026-10-19; not stated in YAML. Validate with workload sizing.</t>
        </r>
      </text>
    </comment>
    <comment ref="I1389" authorId="0" shapeId="0" xr:uid="{00000000-0006-0000-0A00-000038100000}">
      <text>
        <r>
          <rPr>
            <sz val="11"/>
            <color theme="1"/>
            <rFont val="Calibri"/>
            <family val="2"/>
            <scheme val="minor"/>
          </rPr>
          <t>Source: User-editable planning assumption, 2026-10-19; not stated in YAML. Validate with workload sizing.</t>
        </r>
      </text>
    </comment>
    <comment ref="G1390" authorId="0" shapeId="0" xr:uid="{00000000-0006-0000-0A00-000039100000}">
      <text>
        <r>
          <rPr>
            <sz val="11"/>
            <color theme="1"/>
            <rFont val="Calibri"/>
            <family val="2"/>
            <scheme val="minor"/>
          </rPr>
          <t>Source: User-editable planning assumption, 2026-10-19; not stated in YAML. Validate with workload sizing.</t>
        </r>
      </text>
    </comment>
    <comment ref="H1390" authorId="0" shapeId="0" xr:uid="{00000000-0006-0000-0A00-00003A100000}">
      <text>
        <r>
          <rPr>
            <sz val="11"/>
            <color theme="1"/>
            <rFont val="Calibri"/>
            <family val="2"/>
            <scheme val="minor"/>
          </rPr>
          <t>Source: User-editable planning assumption, 2026-10-19; not stated in YAML. Validate with workload sizing.</t>
        </r>
      </text>
    </comment>
    <comment ref="I1390" authorId="0" shapeId="0" xr:uid="{00000000-0006-0000-0A00-00003B100000}">
      <text>
        <r>
          <rPr>
            <sz val="11"/>
            <color theme="1"/>
            <rFont val="Calibri"/>
            <family val="2"/>
            <scheme val="minor"/>
          </rPr>
          <t>Source: User-editable planning assumption, 2026-10-19; not stated in YAML. Validate with workload sizing.</t>
        </r>
      </text>
    </comment>
    <comment ref="G1391" authorId="0" shapeId="0" xr:uid="{00000000-0006-0000-0A00-00003C100000}">
      <text>
        <r>
          <rPr>
            <sz val="11"/>
            <color theme="1"/>
            <rFont val="Calibri"/>
            <family val="2"/>
            <scheme val="minor"/>
          </rPr>
          <t>Source: User-editable planning assumption, 2026-10-19; not stated in YAML. Validate with workload sizing.</t>
        </r>
      </text>
    </comment>
    <comment ref="H1391" authorId="0" shapeId="0" xr:uid="{00000000-0006-0000-0A00-00003D100000}">
      <text>
        <r>
          <rPr>
            <sz val="11"/>
            <color theme="1"/>
            <rFont val="Calibri"/>
            <family val="2"/>
            <scheme val="minor"/>
          </rPr>
          <t>Source: User-editable planning assumption, 2026-10-19; not stated in YAML. Validate with workload sizing.</t>
        </r>
      </text>
    </comment>
    <comment ref="I1391" authorId="0" shapeId="0" xr:uid="{00000000-0006-0000-0A00-00003E100000}">
      <text>
        <r>
          <rPr>
            <sz val="11"/>
            <color theme="1"/>
            <rFont val="Calibri"/>
            <family val="2"/>
            <scheme val="minor"/>
          </rPr>
          <t>Source: User-editable planning assumption, 2026-10-19; not stated in YAML. Validate with workload sizing.</t>
        </r>
      </text>
    </comment>
    <comment ref="G1392" authorId="0" shapeId="0" xr:uid="{00000000-0006-0000-0A00-00003F100000}">
      <text>
        <r>
          <rPr>
            <sz val="11"/>
            <color theme="1"/>
            <rFont val="Calibri"/>
            <family val="2"/>
            <scheme val="minor"/>
          </rPr>
          <t>Source: User-editable planning assumption, 2026-10-19; not stated in YAML. Validate with workload sizing.</t>
        </r>
      </text>
    </comment>
    <comment ref="H1392" authorId="0" shapeId="0" xr:uid="{00000000-0006-0000-0A00-000040100000}">
      <text>
        <r>
          <rPr>
            <sz val="11"/>
            <color theme="1"/>
            <rFont val="Calibri"/>
            <family val="2"/>
            <scheme val="minor"/>
          </rPr>
          <t>Source: User-editable planning assumption, 2026-10-19; not stated in YAML. Validate with workload sizing.</t>
        </r>
      </text>
    </comment>
    <comment ref="I1392" authorId="0" shapeId="0" xr:uid="{00000000-0006-0000-0A00-000041100000}">
      <text>
        <r>
          <rPr>
            <sz val="11"/>
            <color theme="1"/>
            <rFont val="Calibri"/>
            <family val="2"/>
            <scheme val="minor"/>
          </rPr>
          <t>Source: User-editable planning assumption, 2026-10-19; not stated in YAML. Validate with workload sizing.</t>
        </r>
      </text>
    </comment>
    <comment ref="G1393" authorId="0" shapeId="0" xr:uid="{00000000-0006-0000-0A00-000042100000}">
      <text>
        <r>
          <rPr>
            <sz val="11"/>
            <color theme="1"/>
            <rFont val="Calibri"/>
            <family val="2"/>
            <scheme val="minor"/>
          </rPr>
          <t>Source: User-editable planning assumption, 2026-10-19; not stated in YAML. Validate with workload sizing.</t>
        </r>
      </text>
    </comment>
    <comment ref="H1393" authorId="0" shapeId="0" xr:uid="{00000000-0006-0000-0A00-000043100000}">
      <text>
        <r>
          <rPr>
            <sz val="11"/>
            <color theme="1"/>
            <rFont val="Calibri"/>
            <family val="2"/>
            <scheme val="minor"/>
          </rPr>
          <t>Source: User-editable planning assumption, 2026-10-19; not stated in YAML. Validate with workload sizing.</t>
        </r>
      </text>
    </comment>
    <comment ref="I1393" authorId="0" shapeId="0" xr:uid="{00000000-0006-0000-0A00-000044100000}">
      <text>
        <r>
          <rPr>
            <sz val="11"/>
            <color theme="1"/>
            <rFont val="Calibri"/>
            <family val="2"/>
            <scheme val="minor"/>
          </rPr>
          <t>Source: User-editable planning assumption, 2026-10-19; not stated in YAML. Validate with workload sizing.</t>
        </r>
      </text>
    </comment>
    <comment ref="G1394" authorId="0" shapeId="0" xr:uid="{00000000-0006-0000-0A00-000045100000}">
      <text>
        <r>
          <rPr>
            <sz val="11"/>
            <color theme="1"/>
            <rFont val="Calibri"/>
            <family val="2"/>
            <scheme val="minor"/>
          </rPr>
          <t>Source: User-editable planning assumption, 2026-10-19; not stated in YAML. Validate with workload sizing.</t>
        </r>
      </text>
    </comment>
    <comment ref="H1394" authorId="0" shapeId="0" xr:uid="{00000000-0006-0000-0A00-000046100000}">
      <text>
        <r>
          <rPr>
            <sz val="11"/>
            <color theme="1"/>
            <rFont val="Calibri"/>
            <family val="2"/>
            <scheme val="minor"/>
          </rPr>
          <t>Source: User-editable planning assumption, 2026-10-19; not stated in YAML. Validate with workload sizing.</t>
        </r>
      </text>
    </comment>
    <comment ref="I1394" authorId="0" shapeId="0" xr:uid="{00000000-0006-0000-0A00-000047100000}">
      <text>
        <r>
          <rPr>
            <sz val="11"/>
            <color theme="1"/>
            <rFont val="Calibri"/>
            <family val="2"/>
            <scheme val="minor"/>
          </rPr>
          <t>Source: User-editable planning assumption, 2026-10-19; not stated in YAML. Validate with workload sizing.</t>
        </r>
      </text>
    </comment>
    <comment ref="G1395" authorId="0" shapeId="0" xr:uid="{00000000-0006-0000-0A00-000048100000}">
      <text>
        <r>
          <rPr>
            <sz val="11"/>
            <color theme="1"/>
            <rFont val="Calibri"/>
            <family val="2"/>
            <scheme val="minor"/>
          </rPr>
          <t>Source: User-editable planning assumption, 2026-10-19; not stated in YAML. Validate with workload sizing.</t>
        </r>
      </text>
    </comment>
    <comment ref="H1395" authorId="0" shapeId="0" xr:uid="{00000000-0006-0000-0A00-000049100000}">
      <text>
        <r>
          <rPr>
            <sz val="11"/>
            <color theme="1"/>
            <rFont val="Calibri"/>
            <family val="2"/>
            <scheme val="minor"/>
          </rPr>
          <t>Source: User-editable planning assumption, 2026-10-19; not stated in YAML. Validate with workload sizing.</t>
        </r>
      </text>
    </comment>
    <comment ref="I1395" authorId="0" shapeId="0" xr:uid="{00000000-0006-0000-0A00-00004A100000}">
      <text>
        <r>
          <rPr>
            <sz val="11"/>
            <color theme="1"/>
            <rFont val="Calibri"/>
            <family val="2"/>
            <scheme val="minor"/>
          </rPr>
          <t>Source: User-editable planning assumption, 2026-10-19; not stated in YAML. Validate with workload sizing.</t>
        </r>
      </text>
    </comment>
    <comment ref="G1396" authorId="0" shapeId="0" xr:uid="{00000000-0006-0000-0A00-00004B100000}">
      <text>
        <r>
          <rPr>
            <sz val="11"/>
            <color theme="1"/>
            <rFont val="Calibri"/>
            <family val="2"/>
            <scheme val="minor"/>
          </rPr>
          <t>Source: User-editable planning assumption, 2026-10-19; not stated in YAML. Validate with workload sizing.</t>
        </r>
      </text>
    </comment>
    <comment ref="H1396" authorId="0" shapeId="0" xr:uid="{00000000-0006-0000-0A00-00004C100000}">
      <text>
        <r>
          <rPr>
            <sz val="11"/>
            <color theme="1"/>
            <rFont val="Calibri"/>
            <family val="2"/>
            <scheme val="minor"/>
          </rPr>
          <t>Source: User-editable planning assumption, 2026-10-19; not stated in YAML. Validate with workload sizing.</t>
        </r>
      </text>
    </comment>
    <comment ref="I1396" authorId="0" shapeId="0" xr:uid="{00000000-0006-0000-0A00-00004D100000}">
      <text>
        <r>
          <rPr>
            <sz val="11"/>
            <color theme="1"/>
            <rFont val="Calibri"/>
            <family val="2"/>
            <scheme val="minor"/>
          </rPr>
          <t>Source: User-editable planning assumption, 2026-10-19; not stated in YAML. Validate with workload sizing.</t>
        </r>
      </text>
    </comment>
    <comment ref="G1397" authorId="0" shapeId="0" xr:uid="{00000000-0006-0000-0A00-00004E100000}">
      <text>
        <r>
          <rPr>
            <sz val="11"/>
            <color theme="1"/>
            <rFont val="Calibri"/>
            <family val="2"/>
            <scheme val="minor"/>
          </rPr>
          <t>Source: User-editable planning assumption, 2026-10-19; not stated in YAML. Validate with workload sizing.</t>
        </r>
      </text>
    </comment>
    <comment ref="H1397" authorId="0" shapeId="0" xr:uid="{00000000-0006-0000-0A00-00004F100000}">
      <text>
        <r>
          <rPr>
            <sz val="11"/>
            <color theme="1"/>
            <rFont val="Calibri"/>
            <family val="2"/>
            <scheme val="minor"/>
          </rPr>
          <t>Source: User-editable planning assumption, 2026-10-19; not stated in YAML. Validate with workload sizing.</t>
        </r>
      </text>
    </comment>
    <comment ref="I1397" authorId="0" shapeId="0" xr:uid="{00000000-0006-0000-0A00-000050100000}">
      <text>
        <r>
          <rPr>
            <sz val="11"/>
            <color theme="1"/>
            <rFont val="Calibri"/>
            <family val="2"/>
            <scheme val="minor"/>
          </rPr>
          <t>Source: User-editable planning assumption, 2026-10-19; not stated in YAML. Validate with workload sizing.</t>
        </r>
      </text>
    </comment>
    <comment ref="G1398" authorId="0" shapeId="0" xr:uid="{00000000-0006-0000-0A00-000051100000}">
      <text>
        <r>
          <rPr>
            <sz val="11"/>
            <color theme="1"/>
            <rFont val="Calibri"/>
            <family val="2"/>
            <scheme val="minor"/>
          </rPr>
          <t>Source: User-editable planning assumption, 2026-10-19; not stated in YAML. Validate with workload sizing.</t>
        </r>
      </text>
    </comment>
    <comment ref="H1398" authorId="0" shapeId="0" xr:uid="{00000000-0006-0000-0A00-000052100000}">
      <text>
        <r>
          <rPr>
            <sz val="11"/>
            <color theme="1"/>
            <rFont val="Calibri"/>
            <family val="2"/>
            <scheme val="minor"/>
          </rPr>
          <t>Source: User-editable planning assumption, 2026-10-19; not stated in YAML. Validate with workload sizing.</t>
        </r>
      </text>
    </comment>
    <comment ref="I1398" authorId="0" shapeId="0" xr:uid="{00000000-0006-0000-0A00-000053100000}">
      <text>
        <r>
          <rPr>
            <sz val="11"/>
            <color theme="1"/>
            <rFont val="Calibri"/>
            <family val="2"/>
            <scheme val="minor"/>
          </rPr>
          <t>Source: User-editable planning assumption, 2026-10-19; not stated in YAML. Validate with workload sizing.</t>
        </r>
      </text>
    </comment>
    <comment ref="G1399" authorId="0" shapeId="0" xr:uid="{00000000-0006-0000-0A00-000054100000}">
      <text>
        <r>
          <rPr>
            <sz val="11"/>
            <color theme="1"/>
            <rFont val="Calibri"/>
            <family val="2"/>
            <scheme val="minor"/>
          </rPr>
          <t>Source: User-editable planning assumption, 2026-10-19; not stated in YAML. Validate with workload sizing.</t>
        </r>
      </text>
    </comment>
    <comment ref="H1399" authorId="0" shapeId="0" xr:uid="{00000000-0006-0000-0A00-000055100000}">
      <text>
        <r>
          <rPr>
            <sz val="11"/>
            <color theme="1"/>
            <rFont val="Calibri"/>
            <family val="2"/>
            <scheme val="minor"/>
          </rPr>
          <t>Source: User-editable planning assumption, 2026-10-19; not stated in YAML. Validate with workload sizing.</t>
        </r>
      </text>
    </comment>
    <comment ref="I1399" authorId="0" shapeId="0" xr:uid="{00000000-0006-0000-0A00-000056100000}">
      <text>
        <r>
          <rPr>
            <sz val="11"/>
            <color theme="1"/>
            <rFont val="Calibri"/>
            <family val="2"/>
            <scheme val="minor"/>
          </rPr>
          <t>Source: User-editable planning assumption, 2026-10-19; not stated in YAML. Validate with workload sizing.</t>
        </r>
      </text>
    </comment>
    <comment ref="G1400" authorId="0" shapeId="0" xr:uid="{00000000-0006-0000-0A00-000057100000}">
      <text>
        <r>
          <rPr>
            <sz val="11"/>
            <color theme="1"/>
            <rFont val="Calibri"/>
            <family val="2"/>
            <scheme val="minor"/>
          </rPr>
          <t>Source: User-editable planning assumption, 2026-10-19; not stated in YAML. Validate with workload sizing.</t>
        </r>
      </text>
    </comment>
    <comment ref="H1400" authorId="0" shapeId="0" xr:uid="{00000000-0006-0000-0A00-000058100000}">
      <text>
        <r>
          <rPr>
            <sz val="11"/>
            <color theme="1"/>
            <rFont val="Calibri"/>
            <family val="2"/>
            <scheme val="minor"/>
          </rPr>
          <t>Source: User-editable planning assumption, 2026-10-19; not stated in YAML. Validate with workload sizing.</t>
        </r>
      </text>
    </comment>
    <comment ref="I1400" authorId="0" shapeId="0" xr:uid="{00000000-0006-0000-0A00-000059100000}">
      <text>
        <r>
          <rPr>
            <sz val="11"/>
            <color theme="1"/>
            <rFont val="Calibri"/>
            <family val="2"/>
            <scheme val="minor"/>
          </rPr>
          <t>Source: User-editable planning assumption, 2026-10-19; not stated in YAML. Validate with workload sizing.</t>
        </r>
      </text>
    </comment>
    <comment ref="G1401" authorId="0" shapeId="0" xr:uid="{00000000-0006-0000-0A00-00005A100000}">
      <text>
        <r>
          <rPr>
            <sz val="11"/>
            <color theme="1"/>
            <rFont val="Calibri"/>
            <family val="2"/>
            <scheme val="minor"/>
          </rPr>
          <t>Source: User-editable planning assumption, 2026-10-19; not stated in YAML. Validate with workload sizing.</t>
        </r>
      </text>
    </comment>
    <comment ref="H1401" authorId="0" shapeId="0" xr:uid="{00000000-0006-0000-0A00-00005B100000}">
      <text>
        <r>
          <rPr>
            <sz val="11"/>
            <color theme="1"/>
            <rFont val="Calibri"/>
            <family val="2"/>
            <scheme val="minor"/>
          </rPr>
          <t>Source: User-editable planning assumption, 2026-10-19; not stated in YAML. Validate with workload sizing.</t>
        </r>
      </text>
    </comment>
    <comment ref="I1401" authorId="0" shapeId="0" xr:uid="{00000000-0006-0000-0A00-00005C100000}">
      <text>
        <r>
          <rPr>
            <sz val="11"/>
            <color theme="1"/>
            <rFont val="Calibri"/>
            <family val="2"/>
            <scheme val="minor"/>
          </rPr>
          <t>Source: User-editable planning assumption, 2026-10-19; not stated in YAML. Validate with workload sizing.</t>
        </r>
      </text>
    </comment>
    <comment ref="G1402" authorId="0" shapeId="0" xr:uid="{00000000-0006-0000-0A00-00005D100000}">
      <text>
        <r>
          <rPr>
            <sz val="11"/>
            <color theme="1"/>
            <rFont val="Calibri"/>
            <family val="2"/>
            <scheme val="minor"/>
          </rPr>
          <t>Source: User-editable planning assumption, 2026-10-19; not stated in YAML. Validate with workload sizing.</t>
        </r>
      </text>
    </comment>
    <comment ref="H1402" authorId="0" shapeId="0" xr:uid="{00000000-0006-0000-0A00-00005E100000}">
      <text>
        <r>
          <rPr>
            <sz val="11"/>
            <color theme="1"/>
            <rFont val="Calibri"/>
            <family val="2"/>
            <scheme val="minor"/>
          </rPr>
          <t>Source: User-editable planning assumption, 2026-10-19; not stated in YAML. Validate with workload sizing.</t>
        </r>
      </text>
    </comment>
    <comment ref="I1402" authorId="0" shapeId="0" xr:uid="{00000000-0006-0000-0A00-00005F100000}">
      <text>
        <r>
          <rPr>
            <sz val="11"/>
            <color theme="1"/>
            <rFont val="Calibri"/>
            <family val="2"/>
            <scheme val="minor"/>
          </rPr>
          <t>Source: User-editable planning assumption, 2026-10-19; not stated in YAML. Validate with workload sizing.</t>
        </r>
      </text>
    </comment>
    <comment ref="G1403" authorId="0" shapeId="0" xr:uid="{00000000-0006-0000-0A00-000060100000}">
      <text>
        <r>
          <rPr>
            <sz val="11"/>
            <color theme="1"/>
            <rFont val="Calibri"/>
            <family val="2"/>
            <scheme val="minor"/>
          </rPr>
          <t>Source: User-editable planning assumption, 2026-10-19; not stated in YAML. Validate with workload sizing.</t>
        </r>
      </text>
    </comment>
    <comment ref="H1403" authorId="0" shapeId="0" xr:uid="{00000000-0006-0000-0A00-000061100000}">
      <text>
        <r>
          <rPr>
            <sz val="11"/>
            <color theme="1"/>
            <rFont val="Calibri"/>
            <family val="2"/>
            <scheme val="minor"/>
          </rPr>
          <t>Source: User-editable planning assumption, 2026-10-19; not stated in YAML. Validate with workload sizing.</t>
        </r>
      </text>
    </comment>
    <comment ref="I1403" authorId="0" shapeId="0" xr:uid="{00000000-0006-0000-0A00-000062100000}">
      <text>
        <r>
          <rPr>
            <sz val="11"/>
            <color theme="1"/>
            <rFont val="Calibri"/>
            <family val="2"/>
            <scheme val="minor"/>
          </rPr>
          <t>Source: User-editable planning assumption, 2026-10-19; not stated in YAML. Validate with workload sizing.</t>
        </r>
      </text>
    </comment>
    <comment ref="G1404" authorId="0" shapeId="0" xr:uid="{00000000-0006-0000-0A00-000063100000}">
      <text>
        <r>
          <rPr>
            <sz val="11"/>
            <color theme="1"/>
            <rFont val="Calibri"/>
            <family val="2"/>
            <scheme val="minor"/>
          </rPr>
          <t>Source: User-editable planning assumption, 2026-10-19; not stated in YAML. Validate with workload sizing.</t>
        </r>
      </text>
    </comment>
    <comment ref="H1404" authorId="0" shapeId="0" xr:uid="{00000000-0006-0000-0A00-000064100000}">
      <text>
        <r>
          <rPr>
            <sz val="11"/>
            <color theme="1"/>
            <rFont val="Calibri"/>
            <family val="2"/>
            <scheme val="minor"/>
          </rPr>
          <t>Source: User-editable planning assumption, 2026-10-19; not stated in YAML. Validate with workload sizing.</t>
        </r>
      </text>
    </comment>
    <comment ref="I1404" authorId="0" shapeId="0" xr:uid="{00000000-0006-0000-0A00-000065100000}">
      <text>
        <r>
          <rPr>
            <sz val="11"/>
            <color theme="1"/>
            <rFont val="Calibri"/>
            <family val="2"/>
            <scheme val="minor"/>
          </rPr>
          <t>Source: User-editable planning assumption, 2026-10-19; not stated in YAML. Validate with workload sizing.</t>
        </r>
      </text>
    </comment>
    <comment ref="G1405" authorId="0" shapeId="0" xr:uid="{00000000-0006-0000-0A00-000066100000}">
      <text>
        <r>
          <rPr>
            <sz val="11"/>
            <color theme="1"/>
            <rFont val="Calibri"/>
            <family val="2"/>
            <scheme val="minor"/>
          </rPr>
          <t>Source: User-editable planning assumption, 2026-10-19; not stated in YAML. Validate with workload sizing.</t>
        </r>
      </text>
    </comment>
    <comment ref="H1405" authorId="0" shapeId="0" xr:uid="{00000000-0006-0000-0A00-000067100000}">
      <text>
        <r>
          <rPr>
            <sz val="11"/>
            <color theme="1"/>
            <rFont val="Calibri"/>
            <family val="2"/>
            <scheme val="minor"/>
          </rPr>
          <t>Source: User-editable planning assumption, 2026-10-19; not stated in YAML. Validate with workload sizing.</t>
        </r>
      </text>
    </comment>
    <comment ref="I1405" authorId="0" shapeId="0" xr:uid="{00000000-0006-0000-0A00-000068100000}">
      <text>
        <r>
          <rPr>
            <sz val="11"/>
            <color theme="1"/>
            <rFont val="Calibri"/>
            <family val="2"/>
            <scheme val="minor"/>
          </rPr>
          <t>Source: User-editable planning assumption, 2026-10-19; not stated in YAML. Validate with workload sizing.</t>
        </r>
      </text>
    </comment>
    <comment ref="G1406" authorId="0" shapeId="0" xr:uid="{00000000-0006-0000-0A00-000069100000}">
      <text>
        <r>
          <rPr>
            <sz val="11"/>
            <color theme="1"/>
            <rFont val="Calibri"/>
            <family val="2"/>
            <scheme val="minor"/>
          </rPr>
          <t>Source: User-editable planning assumption, 2026-10-19; not stated in YAML. Validate with workload sizing.</t>
        </r>
      </text>
    </comment>
    <comment ref="H1406" authorId="0" shapeId="0" xr:uid="{00000000-0006-0000-0A00-00006A100000}">
      <text>
        <r>
          <rPr>
            <sz val="11"/>
            <color theme="1"/>
            <rFont val="Calibri"/>
            <family val="2"/>
            <scheme val="minor"/>
          </rPr>
          <t>Source: User-editable planning assumption, 2026-10-19; not stated in YAML. Validate with workload sizing.</t>
        </r>
      </text>
    </comment>
    <comment ref="I1406" authorId="0" shapeId="0" xr:uid="{00000000-0006-0000-0A00-00006B100000}">
      <text>
        <r>
          <rPr>
            <sz val="11"/>
            <color theme="1"/>
            <rFont val="Calibri"/>
            <family val="2"/>
            <scheme val="minor"/>
          </rPr>
          <t>Source: User-editable planning assumption, 2026-10-19; not stated in YAML. Validate with workload sizing.</t>
        </r>
      </text>
    </comment>
    <comment ref="G1407" authorId="0" shapeId="0" xr:uid="{00000000-0006-0000-0A00-00006C100000}">
      <text>
        <r>
          <rPr>
            <sz val="11"/>
            <color theme="1"/>
            <rFont val="Calibri"/>
            <family val="2"/>
            <scheme val="minor"/>
          </rPr>
          <t>Source: User-editable planning assumption, 2026-10-19; not stated in YAML. Validate with workload sizing.</t>
        </r>
      </text>
    </comment>
    <comment ref="H1407" authorId="0" shapeId="0" xr:uid="{00000000-0006-0000-0A00-00006D100000}">
      <text>
        <r>
          <rPr>
            <sz val="11"/>
            <color theme="1"/>
            <rFont val="Calibri"/>
            <family val="2"/>
            <scheme val="minor"/>
          </rPr>
          <t>Source: User-editable planning assumption, 2026-10-19; not stated in YAML. Validate with workload sizing.</t>
        </r>
      </text>
    </comment>
    <comment ref="I1407" authorId="0" shapeId="0" xr:uid="{00000000-0006-0000-0A00-00006E100000}">
      <text>
        <r>
          <rPr>
            <sz val="11"/>
            <color theme="1"/>
            <rFont val="Calibri"/>
            <family val="2"/>
            <scheme val="minor"/>
          </rPr>
          <t>Source: User-editable planning assumption, 2026-10-19; not stated in YAML. Validate with workload sizing.</t>
        </r>
      </text>
    </comment>
    <comment ref="G1408" authorId="0" shapeId="0" xr:uid="{00000000-0006-0000-0A00-00006F100000}">
      <text>
        <r>
          <rPr>
            <sz val="11"/>
            <color theme="1"/>
            <rFont val="Calibri"/>
            <family val="2"/>
            <scheme val="minor"/>
          </rPr>
          <t>Source: User-editable planning assumption, 2026-10-19; not stated in YAML. Validate with workload sizing.</t>
        </r>
      </text>
    </comment>
    <comment ref="H1408" authorId="0" shapeId="0" xr:uid="{00000000-0006-0000-0A00-000070100000}">
      <text>
        <r>
          <rPr>
            <sz val="11"/>
            <color theme="1"/>
            <rFont val="Calibri"/>
            <family val="2"/>
            <scheme val="minor"/>
          </rPr>
          <t>Source: User-editable planning assumption, 2026-10-19; not stated in YAML. Validate with workload sizing.</t>
        </r>
      </text>
    </comment>
    <comment ref="I1408" authorId="0" shapeId="0" xr:uid="{00000000-0006-0000-0A00-000071100000}">
      <text>
        <r>
          <rPr>
            <sz val="11"/>
            <color theme="1"/>
            <rFont val="Calibri"/>
            <family val="2"/>
            <scheme val="minor"/>
          </rPr>
          <t>Source: User-editable planning assumption, 2026-10-19; not stated in YAML. Validate with workload sizing.</t>
        </r>
      </text>
    </comment>
    <comment ref="G1409" authorId="0" shapeId="0" xr:uid="{00000000-0006-0000-0A00-000072100000}">
      <text>
        <r>
          <rPr>
            <sz val="11"/>
            <color theme="1"/>
            <rFont val="Calibri"/>
            <family val="2"/>
            <scheme val="minor"/>
          </rPr>
          <t>Source: User-editable planning assumption, 2026-10-19; not stated in YAML. Validate with workload sizing.</t>
        </r>
      </text>
    </comment>
    <comment ref="H1409" authorId="0" shapeId="0" xr:uid="{00000000-0006-0000-0A00-000073100000}">
      <text>
        <r>
          <rPr>
            <sz val="11"/>
            <color theme="1"/>
            <rFont val="Calibri"/>
            <family val="2"/>
            <scheme val="minor"/>
          </rPr>
          <t>Source: User-editable planning assumption, 2026-10-19; not stated in YAML. Validate with workload sizing.</t>
        </r>
      </text>
    </comment>
    <comment ref="I1409" authorId="0" shapeId="0" xr:uid="{00000000-0006-0000-0A00-000074100000}">
      <text>
        <r>
          <rPr>
            <sz val="11"/>
            <color theme="1"/>
            <rFont val="Calibri"/>
            <family val="2"/>
            <scheme val="minor"/>
          </rPr>
          <t>Source: User-editable planning assumption, 2026-10-19; not stated in YAML. Validate with workload sizing.</t>
        </r>
      </text>
    </comment>
    <comment ref="G1410" authorId="0" shapeId="0" xr:uid="{00000000-0006-0000-0A00-000075100000}">
      <text>
        <r>
          <rPr>
            <sz val="11"/>
            <color theme="1"/>
            <rFont val="Calibri"/>
            <family val="2"/>
            <scheme val="minor"/>
          </rPr>
          <t>Source: User-editable planning assumption, 2026-10-19; not stated in YAML. Validate with workload sizing.</t>
        </r>
      </text>
    </comment>
    <comment ref="H1410" authorId="0" shapeId="0" xr:uid="{00000000-0006-0000-0A00-000076100000}">
      <text>
        <r>
          <rPr>
            <sz val="11"/>
            <color theme="1"/>
            <rFont val="Calibri"/>
            <family val="2"/>
            <scheme val="minor"/>
          </rPr>
          <t>Source: User-editable planning assumption, 2026-10-19; not stated in YAML. Validate with workload sizing.</t>
        </r>
      </text>
    </comment>
    <comment ref="I1410" authorId="0" shapeId="0" xr:uid="{00000000-0006-0000-0A00-000077100000}">
      <text>
        <r>
          <rPr>
            <sz val="11"/>
            <color theme="1"/>
            <rFont val="Calibri"/>
            <family val="2"/>
            <scheme val="minor"/>
          </rPr>
          <t>Source: User-editable planning assumption, 2026-10-19; not stated in YAML. Validate with workload sizing.</t>
        </r>
      </text>
    </comment>
    <comment ref="G1411" authorId="0" shapeId="0" xr:uid="{00000000-0006-0000-0A00-000078100000}">
      <text>
        <r>
          <rPr>
            <sz val="11"/>
            <color theme="1"/>
            <rFont val="Calibri"/>
            <family val="2"/>
            <scheme val="minor"/>
          </rPr>
          <t>Source: User-editable planning assumption, 2026-10-19; not stated in YAML. Validate with workload sizing.</t>
        </r>
      </text>
    </comment>
    <comment ref="H1411" authorId="0" shapeId="0" xr:uid="{00000000-0006-0000-0A00-000079100000}">
      <text>
        <r>
          <rPr>
            <sz val="11"/>
            <color theme="1"/>
            <rFont val="Calibri"/>
            <family val="2"/>
            <scheme val="minor"/>
          </rPr>
          <t>Source: User-editable planning assumption, 2026-10-19; not stated in YAML. Validate with workload sizing.</t>
        </r>
      </text>
    </comment>
    <comment ref="I1411" authorId="0" shapeId="0" xr:uid="{00000000-0006-0000-0A00-00007A100000}">
      <text>
        <r>
          <rPr>
            <sz val="11"/>
            <color theme="1"/>
            <rFont val="Calibri"/>
            <family val="2"/>
            <scheme val="minor"/>
          </rPr>
          <t>Source: User-editable planning assumption, 2026-10-19; not stated in YAML. Validate with workload sizing.</t>
        </r>
      </text>
    </comment>
    <comment ref="G1412" authorId="0" shapeId="0" xr:uid="{00000000-0006-0000-0A00-00007B100000}">
      <text>
        <r>
          <rPr>
            <sz val="11"/>
            <color theme="1"/>
            <rFont val="Calibri"/>
            <family val="2"/>
            <scheme val="minor"/>
          </rPr>
          <t>Source: User-editable planning assumption, 2026-10-19; not stated in YAML. Validate with workload sizing.</t>
        </r>
      </text>
    </comment>
    <comment ref="H1412" authorId="0" shapeId="0" xr:uid="{00000000-0006-0000-0A00-00007C100000}">
      <text>
        <r>
          <rPr>
            <sz val="11"/>
            <color theme="1"/>
            <rFont val="Calibri"/>
            <family val="2"/>
            <scheme val="minor"/>
          </rPr>
          <t>Source: User-editable planning assumption, 2026-10-19; not stated in YAML. Validate with workload sizing.</t>
        </r>
      </text>
    </comment>
    <comment ref="I1412" authorId="0" shapeId="0" xr:uid="{00000000-0006-0000-0A00-00007D100000}">
      <text>
        <r>
          <rPr>
            <sz val="11"/>
            <color theme="1"/>
            <rFont val="Calibri"/>
            <family val="2"/>
            <scheme val="minor"/>
          </rPr>
          <t>Source: User-editable planning assumption, 2026-10-19; not stated in YAML. Validate with workload sizing.</t>
        </r>
      </text>
    </comment>
    <comment ref="G1413" authorId="0" shapeId="0" xr:uid="{00000000-0006-0000-0A00-00007E100000}">
      <text>
        <r>
          <rPr>
            <sz val="11"/>
            <color theme="1"/>
            <rFont val="Calibri"/>
            <family val="2"/>
            <scheme val="minor"/>
          </rPr>
          <t>Source: User-editable planning assumption, 2026-10-19; not stated in YAML. Validate with workload sizing.</t>
        </r>
      </text>
    </comment>
    <comment ref="H1413" authorId="0" shapeId="0" xr:uid="{00000000-0006-0000-0A00-00007F100000}">
      <text>
        <r>
          <rPr>
            <sz val="11"/>
            <color theme="1"/>
            <rFont val="Calibri"/>
            <family val="2"/>
            <scheme val="minor"/>
          </rPr>
          <t>Source: User-editable planning assumption, 2026-10-19; not stated in YAML. Validate with workload sizing.</t>
        </r>
      </text>
    </comment>
    <comment ref="I1413" authorId="0" shapeId="0" xr:uid="{00000000-0006-0000-0A00-000080100000}">
      <text>
        <r>
          <rPr>
            <sz val="11"/>
            <color theme="1"/>
            <rFont val="Calibri"/>
            <family val="2"/>
            <scheme val="minor"/>
          </rPr>
          <t>Source: User-editable planning assumption, 2026-10-19; not stated in YAML. Validate with workload sizing.</t>
        </r>
      </text>
    </comment>
    <comment ref="G1414" authorId="0" shapeId="0" xr:uid="{00000000-0006-0000-0A00-000081100000}">
      <text>
        <r>
          <rPr>
            <sz val="11"/>
            <color theme="1"/>
            <rFont val="Calibri"/>
            <family val="2"/>
            <scheme val="minor"/>
          </rPr>
          <t>Source: User-editable planning assumption, 2026-10-19; not stated in YAML. Validate with workload sizing.</t>
        </r>
      </text>
    </comment>
    <comment ref="H1414" authorId="0" shapeId="0" xr:uid="{00000000-0006-0000-0A00-000082100000}">
      <text>
        <r>
          <rPr>
            <sz val="11"/>
            <color theme="1"/>
            <rFont val="Calibri"/>
            <family val="2"/>
            <scheme val="minor"/>
          </rPr>
          <t>Source: User-editable planning assumption, 2026-10-19; not stated in YAML. Validate with workload sizing.</t>
        </r>
      </text>
    </comment>
    <comment ref="I1414" authorId="0" shapeId="0" xr:uid="{00000000-0006-0000-0A00-000083100000}">
      <text>
        <r>
          <rPr>
            <sz val="11"/>
            <color theme="1"/>
            <rFont val="Calibri"/>
            <family val="2"/>
            <scheme val="minor"/>
          </rPr>
          <t>Source: User-editable planning assumption, 2026-10-19; not stated in YAML. Validate with workload sizing.</t>
        </r>
      </text>
    </comment>
    <comment ref="G1415" authorId="0" shapeId="0" xr:uid="{00000000-0006-0000-0A00-000084100000}">
      <text>
        <r>
          <rPr>
            <sz val="11"/>
            <color theme="1"/>
            <rFont val="Calibri"/>
            <family val="2"/>
            <scheme val="minor"/>
          </rPr>
          <t>Source: User-editable planning assumption, 2026-10-19; not stated in YAML. Validate with workload sizing.</t>
        </r>
      </text>
    </comment>
    <comment ref="H1415" authorId="0" shapeId="0" xr:uid="{00000000-0006-0000-0A00-000085100000}">
      <text>
        <r>
          <rPr>
            <sz val="11"/>
            <color theme="1"/>
            <rFont val="Calibri"/>
            <family val="2"/>
            <scheme val="minor"/>
          </rPr>
          <t>Source: User-editable planning assumption, 2026-10-19; not stated in YAML. Validate with workload sizing.</t>
        </r>
      </text>
    </comment>
    <comment ref="I1415" authorId="0" shapeId="0" xr:uid="{00000000-0006-0000-0A00-000086100000}">
      <text>
        <r>
          <rPr>
            <sz val="11"/>
            <color theme="1"/>
            <rFont val="Calibri"/>
            <family val="2"/>
            <scheme val="minor"/>
          </rPr>
          <t>Source: User-editable planning assumption, 2026-10-19; not stated in YAML. Validate with workload sizing.</t>
        </r>
      </text>
    </comment>
    <comment ref="G1416" authorId="0" shapeId="0" xr:uid="{00000000-0006-0000-0A00-000087100000}">
      <text>
        <r>
          <rPr>
            <sz val="11"/>
            <color theme="1"/>
            <rFont val="Calibri"/>
            <family val="2"/>
            <scheme val="minor"/>
          </rPr>
          <t>Source: User-editable planning assumption, 2026-10-19; not stated in YAML. Validate with workload sizing.</t>
        </r>
      </text>
    </comment>
    <comment ref="H1416" authorId="0" shapeId="0" xr:uid="{00000000-0006-0000-0A00-000088100000}">
      <text>
        <r>
          <rPr>
            <sz val="11"/>
            <color theme="1"/>
            <rFont val="Calibri"/>
            <family val="2"/>
            <scheme val="minor"/>
          </rPr>
          <t>Source: User-editable planning assumption, 2026-10-19; not stated in YAML. Validate with workload sizing.</t>
        </r>
      </text>
    </comment>
    <comment ref="I1416" authorId="0" shapeId="0" xr:uid="{00000000-0006-0000-0A00-000089100000}">
      <text>
        <r>
          <rPr>
            <sz val="11"/>
            <color theme="1"/>
            <rFont val="Calibri"/>
            <family val="2"/>
            <scheme val="minor"/>
          </rPr>
          <t>Source: User-editable planning assumption, 2026-10-19; not stated in YAML. Validate with workload sizing.</t>
        </r>
      </text>
    </comment>
    <comment ref="G1417" authorId="0" shapeId="0" xr:uid="{00000000-0006-0000-0A00-00008A100000}">
      <text>
        <r>
          <rPr>
            <sz val="11"/>
            <color theme="1"/>
            <rFont val="Calibri"/>
            <family val="2"/>
            <scheme val="minor"/>
          </rPr>
          <t>Source: User-editable planning assumption, 2026-10-19; not stated in YAML. Validate with workload sizing.</t>
        </r>
      </text>
    </comment>
    <comment ref="H1417" authorId="0" shapeId="0" xr:uid="{00000000-0006-0000-0A00-00008B100000}">
      <text>
        <r>
          <rPr>
            <sz val="11"/>
            <color theme="1"/>
            <rFont val="Calibri"/>
            <family val="2"/>
            <scheme val="minor"/>
          </rPr>
          <t>Source: User-editable planning assumption, 2026-10-19; not stated in YAML. Validate with workload sizing.</t>
        </r>
      </text>
    </comment>
    <comment ref="I1417" authorId="0" shapeId="0" xr:uid="{00000000-0006-0000-0A00-00008C100000}">
      <text>
        <r>
          <rPr>
            <sz val="11"/>
            <color theme="1"/>
            <rFont val="Calibri"/>
            <family val="2"/>
            <scheme val="minor"/>
          </rPr>
          <t>Source: User-editable planning assumption, 2026-10-19; not stated in YAML. Validate with workload sizing.</t>
        </r>
      </text>
    </comment>
    <comment ref="G1418" authorId="0" shapeId="0" xr:uid="{00000000-0006-0000-0A00-00008D100000}">
      <text>
        <r>
          <rPr>
            <sz val="11"/>
            <color theme="1"/>
            <rFont val="Calibri"/>
            <family val="2"/>
            <scheme val="minor"/>
          </rPr>
          <t>Source: User-editable planning assumption, 2026-10-19; not stated in YAML. Validate with workload sizing.</t>
        </r>
      </text>
    </comment>
    <comment ref="H1418" authorId="0" shapeId="0" xr:uid="{00000000-0006-0000-0A00-00008E100000}">
      <text>
        <r>
          <rPr>
            <sz val="11"/>
            <color theme="1"/>
            <rFont val="Calibri"/>
            <family val="2"/>
            <scheme val="minor"/>
          </rPr>
          <t>Source: User-editable planning assumption, 2026-10-19; not stated in YAML. Validate with workload sizing.</t>
        </r>
      </text>
    </comment>
    <comment ref="I1418" authorId="0" shapeId="0" xr:uid="{00000000-0006-0000-0A00-00008F100000}">
      <text>
        <r>
          <rPr>
            <sz val="11"/>
            <color theme="1"/>
            <rFont val="Calibri"/>
            <family val="2"/>
            <scheme val="minor"/>
          </rPr>
          <t>Source: User-editable planning assumption, 2026-10-19; not stated in YAML. Validate with workload sizing.</t>
        </r>
      </text>
    </comment>
    <comment ref="G1419" authorId="0" shapeId="0" xr:uid="{00000000-0006-0000-0A00-000090100000}">
      <text>
        <r>
          <rPr>
            <sz val="11"/>
            <color theme="1"/>
            <rFont val="Calibri"/>
            <family val="2"/>
            <scheme val="minor"/>
          </rPr>
          <t>Source: User-editable planning assumption, 2026-10-19; not stated in YAML. Validate with workload sizing.</t>
        </r>
      </text>
    </comment>
    <comment ref="H1419" authorId="0" shapeId="0" xr:uid="{00000000-0006-0000-0A00-000091100000}">
      <text>
        <r>
          <rPr>
            <sz val="11"/>
            <color theme="1"/>
            <rFont val="Calibri"/>
            <family val="2"/>
            <scheme val="minor"/>
          </rPr>
          <t>Source: User-editable planning assumption, 2026-10-19; not stated in YAML. Validate with workload sizing.</t>
        </r>
      </text>
    </comment>
    <comment ref="I1419" authorId="0" shapeId="0" xr:uid="{00000000-0006-0000-0A00-000092100000}">
      <text>
        <r>
          <rPr>
            <sz val="11"/>
            <color theme="1"/>
            <rFont val="Calibri"/>
            <family val="2"/>
            <scheme val="minor"/>
          </rPr>
          <t>Source: User-editable planning assumption, 2026-10-19; not stated in YAML. Validate with workload sizing.</t>
        </r>
      </text>
    </comment>
    <comment ref="G1420" authorId="0" shapeId="0" xr:uid="{00000000-0006-0000-0A00-000093100000}">
      <text>
        <r>
          <rPr>
            <sz val="11"/>
            <color theme="1"/>
            <rFont val="Calibri"/>
            <family val="2"/>
            <scheme val="minor"/>
          </rPr>
          <t>Source: User-editable planning assumption, 2026-10-19; not stated in YAML. Validate with workload sizing.</t>
        </r>
      </text>
    </comment>
    <comment ref="H1420" authorId="0" shapeId="0" xr:uid="{00000000-0006-0000-0A00-000094100000}">
      <text>
        <r>
          <rPr>
            <sz val="11"/>
            <color theme="1"/>
            <rFont val="Calibri"/>
            <family val="2"/>
            <scheme val="minor"/>
          </rPr>
          <t>Source: User-editable planning assumption, 2026-10-19; not stated in YAML. Validate with workload sizing.</t>
        </r>
      </text>
    </comment>
    <comment ref="I1420" authorId="0" shapeId="0" xr:uid="{00000000-0006-0000-0A00-000095100000}">
      <text>
        <r>
          <rPr>
            <sz val="11"/>
            <color theme="1"/>
            <rFont val="Calibri"/>
            <family val="2"/>
            <scheme val="minor"/>
          </rPr>
          <t>Source: User-editable planning assumption, 2026-10-19; not stated in YAML. Validate with workload sizing.</t>
        </r>
      </text>
    </comment>
    <comment ref="G1421" authorId="0" shapeId="0" xr:uid="{00000000-0006-0000-0A00-000096100000}">
      <text>
        <r>
          <rPr>
            <sz val="11"/>
            <color theme="1"/>
            <rFont val="Calibri"/>
            <family val="2"/>
            <scheme val="minor"/>
          </rPr>
          <t>Source: User-editable planning assumption, 2026-10-19; not stated in YAML. Validate with workload sizing.</t>
        </r>
      </text>
    </comment>
    <comment ref="H1421" authorId="0" shapeId="0" xr:uid="{00000000-0006-0000-0A00-000097100000}">
      <text>
        <r>
          <rPr>
            <sz val="11"/>
            <color theme="1"/>
            <rFont val="Calibri"/>
            <family val="2"/>
            <scheme val="minor"/>
          </rPr>
          <t>Source: User-editable planning assumption, 2026-10-19; not stated in YAML. Validate with workload sizing.</t>
        </r>
      </text>
    </comment>
    <comment ref="I1421" authorId="0" shapeId="0" xr:uid="{00000000-0006-0000-0A00-000098100000}">
      <text>
        <r>
          <rPr>
            <sz val="11"/>
            <color theme="1"/>
            <rFont val="Calibri"/>
            <family val="2"/>
            <scheme val="minor"/>
          </rPr>
          <t>Source: User-editable planning assumption, 2026-10-19; not stated in YAML. Validate with workload sizing.</t>
        </r>
      </text>
    </comment>
    <comment ref="G1422" authorId="0" shapeId="0" xr:uid="{00000000-0006-0000-0A00-000099100000}">
      <text>
        <r>
          <rPr>
            <sz val="11"/>
            <color theme="1"/>
            <rFont val="Calibri"/>
            <family val="2"/>
            <scheme val="minor"/>
          </rPr>
          <t>Source: User-editable planning assumption, 2026-10-19; not stated in YAML. Validate with workload sizing.</t>
        </r>
      </text>
    </comment>
    <comment ref="H1422" authorId="0" shapeId="0" xr:uid="{00000000-0006-0000-0A00-00009A100000}">
      <text>
        <r>
          <rPr>
            <sz val="11"/>
            <color theme="1"/>
            <rFont val="Calibri"/>
            <family val="2"/>
            <scheme val="minor"/>
          </rPr>
          <t>Source: User-editable planning assumption, 2026-10-19; not stated in YAML. Validate with workload sizing.</t>
        </r>
      </text>
    </comment>
    <comment ref="I1422" authorId="0" shapeId="0" xr:uid="{00000000-0006-0000-0A00-00009B100000}">
      <text>
        <r>
          <rPr>
            <sz val="11"/>
            <color theme="1"/>
            <rFont val="Calibri"/>
            <family val="2"/>
            <scheme val="minor"/>
          </rPr>
          <t>Source: User-editable planning assumption, 2026-10-19; not stated in YAML. Validate with workload sizing.</t>
        </r>
      </text>
    </comment>
    <comment ref="G1423" authorId="0" shapeId="0" xr:uid="{00000000-0006-0000-0A00-00009C100000}">
      <text>
        <r>
          <rPr>
            <sz val="11"/>
            <color theme="1"/>
            <rFont val="Calibri"/>
            <family val="2"/>
            <scheme val="minor"/>
          </rPr>
          <t>Source: User-editable planning assumption, 2026-10-19; not stated in YAML. Validate with workload sizing.</t>
        </r>
      </text>
    </comment>
    <comment ref="H1423" authorId="0" shapeId="0" xr:uid="{00000000-0006-0000-0A00-00009D100000}">
      <text>
        <r>
          <rPr>
            <sz val="11"/>
            <color theme="1"/>
            <rFont val="Calibri"/>
            <family val="2"/>
            <scheme val="minor"/>
          </rPr>
          <t>Source: User-editable planning assumption, 2026-10-19; not stated in YAML. Validate with workload sizing.</t>
        </r>
      </text>
    </comment>
    <comment ref="I1423" authorId="0" shapeId="0" xr:uid="{00000000-0006-0000-0A00-00009E100000}">
      <text>
        <r>
          <rPr>
            <sz val="11"/>
            <color theme="1"/>
            <rFont val="Calibri"/>
            <family val="2"/>
            <scheme val="minor"/>
          </rPr>
          <t>Source: User-editable planning assumption, 2026-10-19; not stated in YAML. Validate with workload sizing.</t>
        </r>
      </text>
    </comment>
    <comment ref="G1424" authorId="0" shapeId="0" xr:uid="{00000000-0006-0000-0A00-00009F100000}">
      <text>
        <r>
          <rPr>
            <sz val="11"/>
            <color theme="1"/>
            <rFont val="Calibri"/>
            <family val="2"/>
            <scheme val="minor"/>
          </rPr>
          <t>Source: User-editable planning assumption, 2026-10-19; not stated in YAML. Validate with workload sizing.</t>
        </r>
      </text>
    </comment>
    <comment ref="H1424" authorId="0" shapeId="0" xr:uid="{00000000-0006-0000-0A00-0000A0100000}">
      <text>
        <r>
          <rPr>
            <sz val="11"/>
            <color theme="1"/>
            <rFont val="Calibri"/>
            <family val="2"/>
            <scheme val="minor"/>
          </rPr>
          <t>Source: User-editable planning assumption, 2026-10-19; not stated in YAML. Validate with workload sizing.</t>
        </r>
      </text>
    </comment>
    <comment ref="I1424" authorId="0" shapeId="0" xr:uid="{00000000-0006-0000-0A00-0000A1100000}">
      <text>
        <r>
          <rPr>
            <sz val="11"/>
            <color theme="1"/>
            <rFont val="Calibri"/>
            <family val="2"/>
            <scheme val="minor"/>
          </rPr>
          <t>Source: User-editable planning assumption, 2026-10-19; not stated in YAML. Validate with workload sizing.</t>
        </r>
      </text>
    </comment>
    <comment ref="G1425" authorId="0" shapeId="0" xr:uid="{00000000-0006-0000-0A00-0000A2100000}">
      <text>
        <r>
          <rPr>
            <sz val="11"/>
            <color theme="1"/>
            <rFont val="Calibri"/>
            <family val="2"/>
            <scheme val="minor"/>
          </rPr>
          <t>Source: User-editable planning assumption, 2026-10-19; not stated in YAML. Validate with workload sizing.</t>
        </r>
      </text>
    </comment>
    <comment ref="H1425" authorId="0" shapeId="0" xr:uid="{00000000-0006-0000-0A00-0000A3100000}">
      <text>
        <r>
          <rPr>
            <sz val="11"/>
            <color theme="1"/>
            <rFont val="Calibri"/>
            <family val="2"/>
            <scheme val="minor"/>
          </rPr>
          <t>Source: User-editable planning assumption, 2026-10-19; not stated in YAML. Validate with workload sizing.</t>
        </r>
      </text>
    </comment>
    <comment ref="I1425" authorId="0" shapeId="0" xr:uid="{00000000-0006-0000-0A00-0000A4100000}">
      <text>
        <r>
          <rPr>
            <sz val="11"/>
            <color theme="1"/>
            <rFont val="Calibri"/>
            <family val="2"/>
            <scheme val="minor"/>
          </rPr>
          <t>Source: User-editable planning assumption, 2026-10-19; not stated in YAML. Validate with workload sizing.</t>
        </r>
      </text>
    </comment>
    <comment ref="G1426" authorId="0" shapeId="0" xr:uid="{00000000-0006-0000-0A00-0000A5100000}">
      <text>
        <r>
          <rPr>
            <sz val="11"/>
            <color theme="1"/>
            <rFont val="Calibri"/>
            <family val="2"/>
            <scheme val="minor"/>
          </rPr>
          <t>Source: User-editable planning assumption, 2026-10-19; not stated in YAML. Validate with workload sizing.</t>
        </r>
      </text>
    </comment>
    <comment ref="H1426" authorId="0" shapeId="0" xr:uid="{00000000-0006-0000-0A00-0000A6100000}">
      <text>
        <r>
          <rPr>
            <sz val="11"/>
            <color theme="1"/>
            <rFont val="Calibri"/>
            <family val="2"/>
            <scheme val="minor"/>
          </rPr>
          <t>Source: User-editable planning assumption, 2026-10-19; not stated in YAML. Validate with workload sizing.</t>
        </r>
      </text>
    </comment>
    <comment ref="I1426" authorId="0" shapeId="0" xr:uid="{00000000-0006-0000-0A00-0000A7100000}">
      <text>
        <r>
          <rPr>
            <sz val="11"/>
            <color theme="1"/>
            <rFont val="Calibri"/>
            <family val="2"/>
            <scheme val="minor"/>
          </rPr>
          <t>Source: User-editable planning assumption, 2026-10-19; not stated in YAML. Validate with workload sizing.</t>
        </r>
      </text>
    </comment>
    <comment ref="G1427" authorId="0" shapeId="0" xr:uid="{00000000-0006-0000-0A00-0000A8100000}">
      <text>
        <r>
          <rPr>
            <sz val="11"/>
            <color theme="1"/>
            <rFont val="Calibri"/>
            <family val="2"/>
            <scheme val="minor"/>
          </rPr>
          <t>Source: User-editable planning assumption, 2026-10-19; not stated in YAML. Validate with workload sizing.</t>
        </r>
      </text>
    </comment>
    <comment ref="H1427" authorId="0" shapeId="0" xr:uid="{00000000-0006-0000-0A00-0000A9100000}">
      <text>
        <r>
          <rPr>
            <sz val="11"/>
            <color theme="1"/>
            <rFont val="Calibri"/>
            <family val="2"/>
            <scheme val="minor"/>
          </rPr>
          <t>Source: User-editable planning assumption, 2026-10-19; not stated in YAML. Validate with workload sizing.</t>
        </r>
      </text>
    </comment>
    <comment ref="I1427" authorId="0" shapeId="0" xr:uid="{00000000-0006-0000-0A00-0000AA100000}">
      <text>
        <r>
          <rPr>
            <sz val="11"/>
            <color theme="1"/>
            <rFont val="Calibri"/>
            <family val="2"/>
            <scheme val="minor"/>
          </rPr>
          <t>Source: User-editable planning assumption, 2026-10-19; not stated in YAML. Validate with workload sizing.</t>
        </r>
      </text>
    </comment>
    <comment ref="G1428" authorId="0" shapeId="0" xr:uid="{00000000-0006-0000-0A00-0000AB100000}">
      <text>
        <r>
          <rPr>
            <sz val="11"/>
            <color theme="1"/>
            <rFont val="Calibri"/>
            <family val="2"/>
            <scheme val="minor"/>
          </rPr>
          <t>Source: User-editable planning assumption, 2026-10-19; not stated in YAML. Validate with workload sizing.</t>
        </r>
      </text>
    </comment>
    <comment ref="H1428" authorId="0" shapeId="0" xr:uid="{00000000-0006-0000-0A00-0000AC100000}">
      <text>
        <r>
          <rPr>
            <sz val="11"/>
            <color theme="1"/>
            <rFont val="Calibri"/>
            <family val="2"/>
            <scheme val="minor"/>
          </rPr>
          <t>Source: User-editable planning assumption, 2026-10-19; not stated in YAML. Validate with workload sizing.</t>
        </r>
      </text>
    </comment>
    <comment ref="I1428" authorId="0" shapeId="0" xr:uid="{00000000-0006-0000-0A00-0000AD100000}">
      <text>
        <r>
          <rPr>
            <sz val="11"/>
            <color theme="1"/>
            <rFont val="Calibri"/>
            <family val="2"/>
            <scheme val="minor"/>
          </rPr>
          <t>Source: User-editable planning assumption, 2026-10-19; not stated in YAML. Validate with workload sizing.</t>
        </r>
      </text>
    </comment>
    <comment ref="G1429" authorId="0" shapeId="0" xr:uid="{00000000-0006-0000-0A00-0000AE100000}">
      <text>
        <r>
          <rPr>
            <sz val="11"/>
            <color theme="1"/>
            <rFont val="Calibri"/>
            <family val="2"/>
            <scheme val="minor"/>
          </rPr>
          <t>Source: User-editable planning assumption, 2026-10-19; not stated in YAML. Validate with workload sizing.</t>
        </r>
      </text>
    </comment>
    <comment ref="H1429" authorId="0" shapeId="0" xr:uid="{00000000-0006-0000-0A00-0000AF100000}">
      <text>
        <r>
          <rPr>
            <sz val="11"/>
            <color theme="1"/>
            <rFont val="Calibri"/>
            <family val="2"/>
            <scheme val="minor"/>
          </rPr>
          <t>Source: User-editable planning assumption, 2026-10-19; not stated in YAML. Validate with workload sizing.</t>
        </r>
      </text>
    </comment>
    <comment ref="I1429" authorId="0" shapeId="0" xr:uid="{00000000-0006-0000-0A00-0000B0100000}">
      <text>
        <r>
          <rPr>
            <sz val="11"/>
            <color theme="1"/>
            <rFont val="Calibri"/>
            <family val="2"/>
            <scheme val="minor"/>
          </rPr>
          <t>Source: User-editable planning assumption, 2026-10-19; not stated in YAML. Validate with workload sizing.</t>
        </r>
      </text>
    </comment>
    <comment ref="G1430" authorId="0" shapeId="0" xr:uid="{00000000-0006-0000-0A00-0000B1100000}">
      <text>
        <r>
          <rPr>
            <sz val="11"/>
            <color theme="1"/>
            <rFont val="Calibri"/>
            <family val="2"/>
            <scheme val="minor"/>
          </rPr>
          <t>Source: User-editable planning assumption, 2026-10-19; not stated in YAML. Validate with workload sizing.</t>
        </r>
      </text>
    </comment>
    <comment ref="H1430" authorId="0" shapeId="0" xr:uid="{00000000-0006-0000-0A00-0000B2100000}">
      <text>
        <r>
          <rPr>
            <sz val="11"/>
            <color theme="1"/>
            <rFont val="Calibri"/>
            <family val="2"/>
            <scheme val="minor"/>
          </rPr>
          <t>Source: User-editable planning assumption, 2026-10-19; not stated in YAML. Validate with workload sizing.</t>
        </r>
      </text>
    </comment>
    <comment ref="I1430" authorId="0" shapeId="0" xr:uid="{00000000-0006-0000-0A00-0000B3100000}">
      <text>
        <r>
          <rPr>
            <sz val="11"/>
            <color theme="1"/>
            <rFont val="Calibri"/>
            <family val="2"/>
            <scheme val="minor"/>
          </rPr>
          <t>Source: User-editable planning assumption, 2026-10-19; not stated in YAML. Validate with workload sizing.</t>
        </r>
      </text>
    </comment>
    <comment ref="G1431" authorId="0" shapeId="0" xr:uid="{00000000-0006-0000-0A00-0000B4100000}">
      <text>
        <r>
          <rPr>
            <sz val="11"/>
            <color theme="1"/>
            <rFont val="Calibri"/>
            <family val="2"/>
            <scheme val="minor"/>
          </rPr>
          <t>Source: User-editable planning assumption, 2026-10-19; not stated in YAML. Validate with workload sizing.</t>
        </r>
      </text>
    </comment>
    <comment ref="H1431" authorId="0" shapeId="0" xr:uid="{00000000-0006-0000-0A00-0000B5100000}">
      <text>
        <r>
          <rPr>
            <sz val="11"/>
            <color theme="1"/>
            <rFont val="Calibri"/>
            <family val="2"/>
            <scheme val="minor"/>
          </rPr>
          <t>Source: User-editable planning assumption, 2026-10-19; not stated in YAML. Validate with workload sizing.</t>
        </r>
      </text>
    </comment>
    <comment ref="I1431" authorId="0" shapeId="0" xr:uid="{00000000-0006-0000-0A00-0000B6100000}">
      <text>
        <r>
          <rPr>
            <sz val="11"/>
            <color theme="1"/>
            <rFont val="Calibri"/>
            <family val="2"/>
            <scheme val="minor"/>
          </rPr>
          <t>Source: User-editable planning assumption, 2026-10-19; not stated in YAML. Validate with workload sizing.</t>
        </r>
      </text>
    </comment>
    <comment ref="G1432" authorId="0" shapeId="0" xr:uid="{00000000-0006-0000-0A00-0000B7100000}">
      <text>
        <r>
          <rPr>
            <sz val="11"/>
            <color theme="1"/>
            <rFont val="Calibri"/>
            <family val="2"/>
            <scheme val="minor"/>
          </rPr>
          <t>Source: User-editable planning assumption, 2026-10-19; not stated in YAML. Validate with workload sizing.</t>
        </r>
      </text>
    </comment>
    <comment ref="H1432" authorId="0" shapeId="0" xr:uid="{00000000-0006-0000-0A00-0000B8100000}">
      <text>
        <r>
          <rPr>
            <sz val="11"/>
            <color theme="1"/>
            <rFont val="Calibri"/>
            <family val="2"/>
            <scheme val="minor"/>
          </rPr>
          <t>Source: User-editable planning assumption, 2026-10-19; not stated in YAML. Validate with workload sizing.</t>
        </r>
      </text>
    </comment>
    <comment ref="I1432" authorId="0" shapeId="0" xr:uid="{00000000-0006-0000-0A00-0000B9100000}">
      <text>
        <r>
          <rPr>
            <sz val="11"/>
            <color theme="1"/>
            <rFont val="Calibri"/>
            <family val="2"/>
            <scheme val="minor"/>
          </rPr>
          <t>Source: User-editable planning assumption, 2026-10-19; not stated in YAML. Validate with workload sizing.</t>
        </r>
      </text>
    </comment>
    <comment ref="G1433" authorId="0" shapeId="0" xr:uid="{00000000-0006-0000-0A00-0000BA100000}">
      <text>
        <r>
          <rPr>
            <sz val="11"/>
            <color theme="1"/>
            <rFont val="Calibri"/>
            <family val="2"/>
            <scheme val="minor"/>
          </rPr>
          <t>Source: User-editable planning assumption, 2026-10-19; not stated in YAML. Validate with workload sizing.</t>
        </r>
      </text>
    </comment>
    <comment ref="H1433" authorId="0" shapeId="0" xr:uid="{00000000-0006-0000-0A00-0000BB100000}">
      <text>
        <r>
          <rPr>
            <sz val="11"/>
            <color theme="1"/>
            <rFont val="Calibri"/>
            <family val="2"/>
            <scheme val="minor"/>
          </rPr>
          <t>Source: User-editable planning assumption, 2026-10-19; not stated in YAML. Validate with workload sizing.</t>
        </r>
      </text>
    </comment>
    <comment ref="I1433" authorId="0" shapeId="0" xr:uid="{00000000-0006-0000-0A00-0000BC100000}">
      <text>
        <r>
          <rPr>
            <sz val="11"/>
            <color theme="1"/>
            <rFont val="Calibri"/>
            <family val="2"/>
            <scheme val="minor"/>
          </rPr>
          <t>Source: User-editable planning assumption, 2026-10-19; not stated in YAML. Validate with workload sizing.</t>
        </r>
      </text>
    </comment>
    <comment ref="G1434" authorId="0" shapeId="0" xr:uid="{00000000-0006-0000-0A00-0000BD100000}">
      <text>
        <r>
          <rPr>
            <sz val="11"/>
            <color theme="1"/>
            <rFont val="Calibri"/>
            <family val="2"/>
            <scheme val="minor"/>
          </rPr>
          <t>Source: User-editable planning assumption, 2026-10-19; not stated in YAML. Validate with workload sizing.</t>
        </r>
      </text>
    </comment>
    <comment ref="H1434" authorId="0" shapeId="0" xr:uid="{00000000-0006-0000-0A00-0000BE100000}">
      <text>
        <r>
          <rPr>
            <sz val="11"/>
            <color theme="1"/>
            <rFont val="Calibri"/>
            <family val="2"/>
            <scheme val="minor"/>
          </rPr>
          <t>Source: User-editable planning assumption, 2026-10-19; not stated in YAML. Validate with workload sizing.</t>
        </r>
      </text>
    </comment>
    <comment ref="I1434" authorId="0" shapeId="0" xr:uid="{00000000-0006-0000-0A00-0000BF100000}">
      <text>
        <r>
          <rPr>
            <sz val="11"/>
            <color theme="1"/>
            <rFont val="Calibri"/>
            <family val="2"/>
            <scheme val="minor"/>
          </rPr>
          <t>Source: User-editable planning assumption, 2026-10-19; not stated in YAML. Validate with workload sizing.</t>
        </r>
      </text>
    </comment>
    <comment ref="G1435" authorId="0" shapeId="0" xr:uid="{00000000-0006-0000-0A00-0000C0100000}">
      <text>
        <r>
          <rPr>
            <sz val="11"/>
            <color theme="1"/>
            <rFont val="Calibri"/>
            <family val="2"/>
            <scheme val="minor"/>
          </rPr>
          <t>Source: User-editable planning assumption, 2026-10-19; not stated in YAML. Validate with workload sizing.</t>
        </r>
      </text>
    </comment>
    <comment ref="H1435" authorId="0" shapeId="0" xr:uid="{00000000-0006-0000-0A00-0000C1100000}">
      <text>
        <r>
          <rPr>
            <sz val="11"/>
            <color theme="1"/>
            <rFont val="Calibri"/>
            <family val="2"/>
            <scheme val="minor"/>
          </rPr>
          <t>Source: User-editable planning assumption, 2026-10-19; not stated in YAML. Validate with workload sizing.</t>
        </r>
      </text>
    </comment>
    <comment ref="I1435" authorId="0" shapeId="0" xr:uid="{00000000-0006-0000-0A00-0000C2100000}">
      <text>
        <r>
          <rPr>
            <sz val="11"/>
            <color theme="1"/>
            <rFont val="Calibri"/>
            <family val="2"/>
            <scheme val="minor"/>
          </rPr>
          <t>Source: User-editable planning assumption, 2026-10-19; not stated in YAML. Validate with workload sizing.</t>
        </r>
      </text>
    </comment>
    <comment ref="G1436" authorId="0" shapeId="0" xr:uid="{00000000-0006-0000-0A00-0000C3100000}">
      <text>
        <r>
          <rPr>
            <sz val="11"/>
            <color theme="1"/>
            <rFont val="Calibri"/>
            <family val="2"/>
            <scheme val="minor"/>
          </rPr>
          <t>Source: User-editable planning assumption, 2026-10-19; not stated in YAML. Validate with workload sizing.</t>
        </r>
      </text>
    </comment>
    <comment ref="H1436" authorId="0" shapeId="0" xr:uid="{00000000-0006-0000-0A00-0000C4100000}">
      <text>
        <r>
          <rPr>
            <sz val="11"/>
            <color theme="1"/>
            <rFont val="Calibri"/>
            <family val="2"/>
            <scheme val="minor"/>
          </rPr>
          <t>Source: User-editable planning assumption, 2026-10-19; not stated in YAML. Validate with workload sizing.</t>
        </r>
      </text>
    </comment>
    <comment ref="I1436" authorId="0" shapeId="0" xr:uid="{00000000-0006-0000-0A00-0000C5100000}">
      <text>
        <r>
          <rPr>
            <sz val="11"/>
            <color theme="1"/>
            <rFont val="Calibri"/>
            <family val="2"/>
            <scheme val="minor"/>
          </rPr>
          <t>Source: User-editable planning assumption, 2026-10-19; not stated in YAML. Validate with workload sizing.</t>
        </r>
      </text>
    </comment>
    <comment ref="G1437" authorId="0" shapeId="0" xr:uid="{00000000-0006-0000-0A00-0000C6100000}">
      <text>
        <r>
          <rPr>
            <sz val="11"/>
            <color theme="1"/>
            <rFont val="Calibri"/>
            <family val="2"/>
            <scheme val="minor"/>
          </rPr>
          <t>Source: User-editable planning assumption, 2026-10-19; not stated in YAML. Validate with workload sizing.</t>
        </r>
      </text>
    </comment>
    <comment ref="H1437" authorId="0" shapeId="0" xr:uid="{00000000-0006-0000-0A00-0000C7100000}">
      <text>
        <r>
          <rPr>
            <sz val="11"/>
            <color theme="1"/>
            <rFont val="Calibri"/>
            <family val="2"/>
            <scheme val="minor"/>
          </rPr>
          <t>Source: User-editable planning assumption, 2026-10-19; not stated in YAML. Validate with workload sizing.</t>
        </r>
      </text>
    </comment>
    <comment ref="I1437" authorId="0" shapeId="0" xr:uid="{00000000-0006-0000-0A00-0000C8100000}">
      <text>
        <r>
          <rPr>
            <sz val="11"/>
            <color theme="1"/>
            <rFont val="Calibri"/>
            <family val="2"/>
            <scheme val="minor"/>
          </rPr>
          <t>Source: User-editable planning assumption, 2026-10-19; not stated in YAML. Validate with workload sizing.</t>
        </r>
      </text>
    </comment>
    <comment ref="G1438" authorId="0" shapeId="0" xr:uid="{00000000-0006-0000-0A00-0000C9100000}">
      <text>
        <r>
          <rPr>
            <sz val="11"/>
            <color theme="1"/>
            <rFont val="Calibri"/>
            <family val="2"/>
            <scheme val="minor"/>
          </rPr>
          <t>Source: User-editable planning assumption, 2026-10-19; not stated in YAML. Validate with workload sizing.</t>
        </r>
      </text>
    </comment>
    <comment ref="H1438" authorId="0" shapeId="0" xr:uid="{00000000-0006-0000-0A00-0000CA100000}">
      <text>
        <r>
          <rPr>
            <sz val="11"/>
            <color theme="1"/>
            <rFont val="Calibri"/>
            <family val="2"/>
            <scheme val="minor"/>
          </rPr>
          <t>Source: User-editable planning assumption, 2026-10-19; not stated in YAML. Validate with workload sizing.</t>
        </r>
      </text>
    </comment>
    <comment ref="I1438" authorId="0" shapeId="0" xr:uid="{00000000-0006-0000-0A00-0000CB100000}">
      <text>
        <r>
          <rPr>
            <sz val="11"/>
            <color theme="1"/>
            <rFont val="Calibri"/>
            <family val="2"/>
            <scheme val="minor"/>
          </rPr>
          <t>Source: User-editable planning assumption, 2026-10-19; not stated in YAML. Validate with workload sizing.</t>
        </r>
      </text>
    </comment>
    <comment ref="G1439" authorId="0" shapeId="0" xr:uid="{00000000-0006-0000-0A00-0000CC100000}">
      <text>
        <r>
          <rPr>
            <sz val="11"/>
            <color theme="1"/>
            <rFont val="Calibri"/>
            <family val="2"/>
            <scheme val="minor"/>
          </rPr>
          <t>Source: User-editable planning assumption, 2026-10-19; not stated in YAML. Validate with workload sizing.</t>
        </r>
      </text>
    </comment>
    <comment ref="H1439" authorId="0" shapeId="0" xr:uid="{00000000-0006-0000-0A00-0000CD100000}">
      <text>
        <r>
          <rPr>
            <sz val="11"/>
            <color theme="1"/>
            <rFont val="Calibri"/>
            <family val="2"/>
            <scheme val="minor"/>
          </rPr>
          <t>Source: User-editable planning assumption, 2026-10-19; not stated in YAML. Validate with workload sizing.</t>
        </r>
      </text>
    </comment>
    <comment ref="I1439" authorId="0" shapeId="0" xr:uid="{00000000-0006-0000-0A00-0000CE100000}">
      <text>
        <r>
          <rPr>
            <sz val="11"/>
            <color theme="1"/>
            <rFont val="Calibri"/>
            <family val="2"/>
            <scheme val="minor"/>
          </rPr>
          <t>Source: User-editable planning assumption, 2026-10-19; not stated in YAML. Validate with workload sizing.</t>
        </r>
      </text>
    </comment>
    <comment ref="G1440" authorId="0" shapeId="0" xr:uid="{00000000-0006-0000-0A00-0000CF100000}">
      <text>
        <r>
          <rPr>
            <sz val="11"/>
            <color theme="1"/>
            <rFont val="Calibri"/>
            <family val="2"/>
            <scheme val="minor"/>
          </rPr>
          <t>Source: User-editable planning assumption, 2026-10-19; not stated in YAML. Validate with workload sizing.</t>
        </r>
      </text>
    </comment>
    <comment ref="H1440" authorId="0" shapeId="0" xr:uid="{00000000-0006-0000-0A00-0000D0100000}">
      <text>
        <r>
          <rPr>
            <sz val="11"/>
            <color theme="1"/>
            <rFont val="Calibri"/>
            <family val="2"/>
            <scheme val="minor"/>
          </rPr>
          <t>Source: User-editable planning assumption, 2026-10-19; not stated in YAML. Validate with workload sizing.</t>
        </r>
      </text>
    </comment>
    <comment ref="I1440" authorId="0" shapeId="0" xr:uid="{00000000-0006-0000-0A00-0000D1100000}">
      <text>
        <r>
          <rPr>
            <sz val="11"/>
            <color theme="1"/>
            <rFont val="Calibri"/>
            <family val="2"/>
            <scheme val="minor"/>
          </rPr>
          <t>Source: User-editable planning assumption, 2026-10-19; not stated in YAML. Validate with workload sizing.</t>
        </r>
      </text>
    </comment>
    <comment ref="G1441" authorId="0" shapeId="0" xr:uid="{00000000-0006-0000-0A00-0000D2100000}">
      <text>
        <r>
          <rPr>
            <sz val="11"/>
            <color theme="1"/>
            <rFont val="Calibri"/>
            <family val="2"/>
            <scheme val="minor"/>
          </rPr>
          <t>Source: User-editable planning assumption, 2026-10-19; not stated in YAML. Validate with workload sizing.</t>
        </r>
      </text>
    </comment>
    <comment ref="H1441" authorId="0" shapeId="0" xr:uid="{00000000-0006-0000-0A00-0000D3100000}">
      <text>
        <r>
          <rPr>
            <sz val="11"/>
            <color theme="1"/>
            <rFont val="Calibri"/>
            <family val="2"/>
            <scheme val="minor"/>
          </rPr>
          <t>Source: User-editable planning assumption, 2026-10-19; not stated in YAML. Validate with workload sizing.</t>
        </r>
      </text>
    </comment>
    <comment ref="I1441" authorId="0" shapeId="0" xr:uid="{00000000-0006-0000-0A00-0000D4100000}">
      <text>
        <r>
          <rPr>
            <sz val="11"/>
            <color theme="1"/>
            <rFont val="Calibri"/>
            <family val="2"/>
            <scheme val="minor"/>
          </rPr>
          <t>Source: User-editable planning assumption, 2026-10-19; not stated in YAML. Validate with workload sizing.</t>
        </r>
      </text>
    </comment>
    <comment ref="G1442" authorId="0" shapeId="0" xr:uid="{00000000-0006-0000-0A00-0000D5100000}">
      <text>
        <r>
          <rPr>
            <sz val="11"/>
            <color theme="1"/>
            <rFont val="Calibri"/>
            <family val="2"/>
            <scheme val="minor"/>
          </rPr>
          <t>Source: User-editable planning assumption, 2026-10-19; not stated in YAML. Validate with workload sizing.</t>
        </r>
      </text>
    </comment>
    <comment ref="H1442" authorId="0" shapeId="0" xr:uid="{00000000-0006-0000-0A00-0000D6100000}">
      <text>
        <r>
          <rPr>
            <sz val="11"/>
            <color theme="1"/>
            <rFont val="Calibri"/>
            <family val="2"/>
            <scheme val="minor"/>
          </rPr>
          <t>Source: User-editable planning assumption, 2026-10-19; not stated in YAML. Validate with workload sizing.</t>
        </r>
      </text>
    </comment>
    <comment ref="I1442" authorId="0" shapeId="0" xr:uid="{00000000-0006-0000-0A00-0000D7100000}">
      <text>
        <r>
          <rPr>
            <sz val="11"/>
            <color theme="1"/>
            <rFont val="Calibri"/>
            <family val="2"/>
            <scheme val="minor"/>
          </rPr>
          <t>Source: User-editable planning assumption, 2026-10-19; not stated in YAML. Validate with workload sizing.</t>
        </r>
      </text>
    </comment>
    <comment ref="G1443" authorId="0" shapeId="0" xr:uid="{00000000-0006-0000-0A00-0000D8100000}">
      <text>
        <r>
          <rPr>
            <sz val="11"/>
            <color theme="1"/>
            <rFont val="Calibri"/>
            <family val="2"/>
            <scheme val="minor"/>
          </rPr>
          <t>Source: User-editable planning assumption, 2026-10-19; not stated in YAML. Validate with workload sizing.</t>
        </r>
      </text>
    </comment>
    <comment ref="H1443" authorId="0" shapeId="0" xr:uid="{00000000-0006-0000-0A00-0000D9100000}">
      <text>
        <r>
          <rPr>
            <sz val="11"/>
            <color theme="1"/>
            <rFont val="Calibri"/>
            <family val="2"/>
            <scheme val="minor"/>
          </rPr>
          <t>Source: User-editable planning assumption, 2026-10-19; not stated in YAML. Validate with workload sizing.</t>
        </r>
      </text>
    </comment>
    <comment ref="I1443" authorId="0" shapeId="0" xr:uid="{00000000-0006-0000-0A00-0000DA100000}">
      <text>
        <r>
          <rPr>
            <sz val="11"/>
            <color theme="1"/>
            <rFont val="Calibri"/>
            <family val="2"/>
            <scheme val="minor"/>
          </rPr>
          <t>Source: User-editable planning assumption, 2026-10-19; not stated in YAML. Validate with workload sizing.</t>
        </r>
      </text>
    </comment>
    <comment ref="G1444" authorId="0" shapeId="0" xr:uid="{00000000-0006-0000-0A00-0000DB100000}">
      <text>
        <r>
          <rPr>
            <sz val="11"/>
            <color theme="1"/>
            <rFont val="Calibri"/>
            <family val="2"/>
            <scheme val="minor"/>
          </rPr>
          <t>Source: User-editable planning assumption, 2026-10-19; not stated in YAML. Validate with workload sizing.</t>
        </r>
      </text>
    </comment>
    <comment ref="H1444" authorId="0" shapeId="0" xr:uid="{00000000-0006-0000-0A00-0000DC100000}">
      <text>
        <r>
          <rPr>
            <sz val="11"/>
            <color theme="1"/>
            <rFont val="Calibri"/>
            <family val="2"/>
            <scheme val="minor"/>
          </rPr>
          <t>Source: User-editable planning assumption, 2026-10-19; not stated in YAML. Validate with workload sizing.</t>
        </r>
      </text>
    </comment>
    <comment ref="I1444" authorId="0" shapeId="0" xr:uid="{00000000-0006-0000-0A00-0000DD100000}">
      <text>
        <r>
          <rPr>
            <sz val="11"/>
            <color theme="1"/>
            <rFont val="Calibri"/>
            <family val="2"/>
            <scheme val="minor"/>
          </rPr>
          <t>Source: User-editable planning assumption, 2026-10-19; not stated in YAML. Validate with workload sizing.</t>
        </r>
      </text>
    </comment>
    <comment ref="G1445" authorId="0" shapeId="0" xr:uid="{00000000-0006-0000-0A00-0000DE100000}">
      <text>
        <r>
          <rPr>
            <sz val="11"/>
            <color theme="1"/>
            <rFont val="Calibri"/>
            <family val="2"/>
            <scheme val="minor"/>
          </rPr>
          <t>Source: User-editable planning assumption, 2026-10-19; not stated in YAML. Validate with workload sizing.</t>
        </r>
      </text>
    </comment>
    <comment ref="H1445" authorId="0" shapeId="0" xr:uid="{00000000-0006-0000-0A00-0000DF100000}">
      <text>
        <r>
          <rPr>
            <sz val="11"/>
            <color theme="1"/>
            <rFont val="Calibri"/>
            <family val="2"/>
            <scheme val="minor"/>
          </rPr>
          <t>Source: User-editable planning assumption, 2026-10-19; not stated in YAML. Validate with workload sizing.</t>
        </r>
      </text>
    </comment>
    <comment ref="I1445" authorId="0" shapeId="0" xr:uid="{00000000-0006-0000-0A00-0000E0100000}">
      <text>
        <r>
          <rPr>
            <sz val="11"/>
            <color theme="1"/>
            <rFont val="Calibri"/>
            <family val="2"/>
            <scheme val="minor"/>
          </rPr>
          <t>Source: User-editable planning assumption, 2026-10-19; not stated in YAML. Validate with workload sizing.</t>
        </r>
      </text>
    </comment>
    <comment ref="G1446" authorId="0" shapeId="0" xr:uid="{00000000-0006-0000-0A00-0000E1100000}">
      <text>
        <r>
          <rPr>
            <sz val="11"/>
            <color theme="1"/>
            <rFont val="Calibri"/>
            <family val="2"/>
            <scheme val="minor"/>
          </rPr>
          <t>Source: User-editable planning assumption, 2026-10-19; not stated in YAML. Validate with workload sizing.</t>
        </r>
      </text>
    </comment>
    <comment ref="H1446" authorId="0" shapeId="0" xr:uid="{00000000-0006-0000-0A00-0000E2100000}">
      <text>
        <r>
          <rPr>
            <sz val="11"/>
            <color theme="1"/>
            <rFont val="Calibri"/>
            <family val="2"/>
            <scheme val="minor"/>
          </rPr>
          <t>Source: User-editable planning assumption, 2026-10-19; not stated in YAML. Validate with workload sizing.</t>
        </r>
      </text>
    </comment>
    <comment ref="I1446" authorId="0" shapeId="0" xr:uid="{00000000-0006-0000-0A00-0000E3100000}">
      <text>
        <r>
          <rPr>
            <sz val="11"/>
            <color theme="1"/>
            <rFont val="Calibri"/>
            <family val="2"/>
            <scheme val="minor"/>
          </rPr>
          <t>Source: User-editable planning assumption, 2026-10-19; not stated in YAML. Validate with workload sizing.</t>
        </r>
      </text>
    </comment>
    <comment ref="G1447" authorId="0" shapeId="0" xr:uid="{00000000-0006-0000-0A00-0000E4100000}">
      <text>
        <r>
          <rPr>
            <sz val="11"/>
            <color theme="1"/>
            <rFont val="Calibri"/>
            <family val="2"/>
            <scheme val="minor"/>
          </rPr>
          <t>Source: User-editable planning assumption, 2026-10-19; not stated in YAML. Validate with workload sizing.</t>
        </r>
      </text>
    </comment>
    <comment ref="H1447" authorId="0" shapeId="0" xr:uid="{00000000-0006-0000-0A00-0000E5100000}">
      <text>
        <r>
          <rPr>
            <sz val="11"/>
            <color theme="1"/>
            <rFont val="Calibri"/>
            <family val="2"/>
            <scheme val="minor"/>
          </rPr>
          <t>Source: User-editable planning assumption, 2026-10-19; not stated in YAML. Validate with workload sizing.</t>
        </r>
      </text>
    </comment>
    <comment ref="I1447" authorId="0" shapeId="0" xr:uid="{00000000-0006-0000-0A00-0000E6100000}">
      <text>
        <r>
          <rPr>
            <sz val="11"/>
            <color theme="1"/>
            <rFont val="Calibri"/>
            <family val="2"/>
            <scheme val="minor"/>
          </rPr>
          <t>Source: User-editable planning assumption, 2026-10-19; not stated in YAML. Validate with workload sizing.</t>
        </r>
      </text>
    </comment>
    <comment ref="G1448" authorId="0" shapeId="0" xr:uid="{00000000-0006-0000-0A00-0000E7100000}">
      <text>
        <r>
          <rPr>
            <sz val="11"/>
            <color theme="1"/>
            <rFont val="Calibri"/>
            <family val="2"/>
            <scheme val="minor"/>
          </rPr>
          <t>Source: User-editable planning assumption, 2026-10-19; not stated in YAML. Validate with workload sizing.</t>
        </r>
      </text>
    </comment>
    <comment ref="H1448" authorId="0" shapeId="0" xr:uid="{00000000-0006-0000-0A00-0000E8100000}">
      <text>
        <r>
          <rPr>
            <sz val="11"/>
            <color theme="1"/>
            <rFont val="Calibri"/>
            <family val="2"/>
            <scheme val="minor"/>
          </rPr>
          <t>Source: User-editable planning assumption, 2026-10-19; not stated in YAML. Validate with workload sizing.</t>
        </r>
      </text>
    </comment>
    <comment ref="I1448" authorId="0" shapeId="0" xr:uid="{00000000-0006-0000-0A00-0000E9100000}">
      <text>
        <r>
          <rPr>
            <sz val="11"/>
            <color theme="1"/>
            <rFont val="Calibri"/>
            <family val="2"/>
            <scheme val="minor"/>
          </rPr>
          <t>Source: User-editable planning assumption, 2026-10-19; not stated in YAML. Validate with workload sizing.</t>
        </r>
      </text>
    </comment>
    <comment ref="G1449" authorId="0" shapeId="0" xr:uid="{00000000-0006-0000-0A00-0000EA100000}">
      <text>
        <r>
          <rPr>
            <sz val="11"/>
            <color theme="1"/>
            <rFont val="Calibri"/>
            <family val="2"/>
            <scheme val="minor"/>
          </rPr>
          <t>Source: User-editable planning assumption, 2026-10-19; not stated in YAML. Validate with workload sizing.</t>
        </r>
      </text>
    </comment>
    <comment ref="H1449" authorId="0" shapeId="0" xr:uid="{00000000-0006-0000-0A00-0000EB100000}">
      <text>
        <r>
          <rPr>
            <sz val="11"/>
            <color theme="1"/>
            <rFont val="Calibri"/>
            <family val="2"/>
            <scheme val="minor"/>
          </rPr>
          <t>Source: User-editable planning assumption, 2026-10-19; not stated in YAML. Validate with workload sizing.</t>
        </r>
      </text>
    </comment>
    <comment ref="I1449" authorId="0" shapeId="0" xr:uid="{00000000-0006-0000-0A00-0000EC100000}">
      <text>
        <r>
          <rPr>
            <sz val="11"/>
            <color theme="1"/>
            <rFont val="Calibri"/>
            <family val="2"/>
            <scheme val="minor"/>
          </rPr>
          <t>Source: User-editable planning assumption, 2026-10-19; not stated in YAML. Validate with workload sizing.</t>
        </r>
      </text>
    </comment>
    <comment ref="G1450" authorId="0" shapeId="0" xr:uid="{00000000-0006-0000-0A00-0000ED100000}">
      <text>
        <r>
          <rPr>
            <sz val="11"/>
            <color theme="1"/>
            <rFont val="Calibri"/>
            <family val="2"/>
            <scheme val="minor"/>
          </rPr>
          <t>Source: User-editable planning assumption, 2026-10-19; not stated in YAML. Validate with workload sizing.</t>
        </r>
      </text>
    </comment>
    <comment ref="H1450" authorId="0" shapeId="0" xr:uid="{00000000-0006-0000-0A00-0000EE100000}">
      <text>
        <r>
          <rPr>
            <sz val="11"/>
            <color theme="1"/>
            <rFont val="Calibri"/>
            <family val="2"/>
            <scheme val="minor"/>
          </rPr>
          <t>Source: User-editable planning assumption, 2026-10-19; not stated in YAML. Validate with workload sizing.</t>
        </r>
      </text>
    </comment>
    <comment ref="I1450" authorId="0" shapeId="0" xr:uid="{00000000-0006-0000-0A00-0000EF100000}">
      <text>
        <r>
          <rPr>
            <sz val="11"/>
            <color theme="1"/>
            <rFont val="Calibri"/>
            <family val="2"/>
            <scheme val="minor"/>
          </rPr>
          <t>Source: User-editable planning assumption, 2026-10-19; not stated in YAML. Validate with workload sizing.</t>
        </r>
      </text>
    </comment>
    <comment ref="G1451" authorId="0" shapeId="0" xr:uid="{00000000-0006-0000-0A00-0000F0100000}">
      <text>
        <r>
          <rPr>
            <sz val="11"/>
            <color theme="1"/>
            <rFont val="Calibri"/>
            <family val="2"/>
            <scheme val="minor"/>
          </rPr>
          <t>Source: User-editable planning assumption, 2026-10-19; not stated in YAML. Validate with workload sizing.</t>
        </r>
      </text>
    </comment>
    <comment ref="H1451" authorId="0" shapeId="0" xr:uid="{00000000-0006-0000-0A00-0000F1100000}">
      <text>
        <r>
          <rPr>
            <sz val="11"/>
            <color theme="1"/>
            <rFont val="Calibri"/>
            <family val="2"/>
            <scheme val="minor"/>
          </rPr>
          <t>Source: User-editable planning assumption, 2026-10-19; not stated in YAML. Validate with workload sizing.</t>
        </r>
      </text>
    </comment>
    <comment ref="I1451" authorId="0" shapeId="0" xr:uid="{00000000-0006-0000-0A00-0000F2100000}">
      <text>
        <r>
          <rPr>
            <sz val="11"/>
            <color theme="1"/>
            <rFont val="Calibri"/>
            <family val="2"/>
            <scheme val="minor"/>
          </rPr>
          <t>Source: User-editable planning assumption, 2026-10-19; not stated in YAML. Validate with workload sizing.</t>
        </r>
      </text>
    </comment>
    <comment ref="G1452" authorId="0" shapeId="0" xr:uid="{00000000-0006-0000-0A00-0000F3100000}">
      <text>
        <r>
          <rPr>
            <sz val="11"/>
            <color theme="1"/>
            <rFont val="Calibri"/>
            <family val="2"/>
            <scheme val="minor"/>
          </rPr>
          <t>Source: User-editable planning assumption, 2026-10-19; not stated in YAML. Validate with workload sizing.</t>
        </r>
      </text>
    </comment>
    <comment ref="H1452" authorId="0" shapeId="0" xr:uid="{00000000-0006-0000-0A00-0000F4100000}">
      <text>
        <r>
          <rPr>
            <sz val="11"/>
            <color theme="1"/>
            <rFont val="Calibri"/>
            <family val="2"/>
            <scheme val="minor"/>
          </rPr>
          <t>Source: User-editable planning assumption, 2026-10-19; not stated in YAML. Validate with workload sizing.</t>
        </r>
      </text>
    </comment>
    <comment ref="I1452" authorId="0" shapeId="0" xr:uid="{00000000-0006-0000-0A00-0000F5100000}">
      <text>
        <r>
          <rPr>
            <sz val="11"/>
            <color theme="1"/>
            <rFont val="Calibri"/>
            <family val="2"/>
            <scheme val="minor"/>
          </rPr>
          <t>Source: User-editable planning assumption, 2026-10-19; not stated in YAML. Validate with workload sizing.</t>
        </r>
      </text>
    </comment>
    <comment ref="G1453" authorId="0" shapeId="0" xr:uid="{00000000-0006-0000-0A00-0000F6100000}">
      <text>
        <r>
          <rPr>
            <sz val="11"/>
            <color theme="1"/>
            <rFont val="Calibri"/>
            <family val="2"/>
            <scheme val="minor"/>
          </rPr>
          <t>Source: User-editable planning assumption, 2026-10-19; not stated in YAML. Validate with workload sizing.</t>
        </r>
      </text>
    </comment>
    <comment ref="H1453" authorId="0" shapeId="0" xr:uid="{00000000-0006-0000-0A00-0000F7100000}">
      <text>
        <r>
          <rPr>
            <sz val="11"/>
            <color theme="1"/>
            <rFont val="Calibri"/>
            <family val="2"/>
            <scheme val="minor"/>
          </rPr>
          <t>Source: User-editable planning assumption, 2026-10-19; not stated in YAML. Validate with workload sizing.</t>
        </r>
      </text>
    </comment>
    <comment ref="I1453" authorId="0" shapeId="0" xr:uid="{00000000-0006-0000-0A00-0000F8100000}">
      <text>
        <r>
          <rPr>
            <sz val="11"/>
            <color theme="1"/>
            <rFont val="Calibri"/>
            <family val="2"/>
            <scheme val="minor"/>
          </rPr>
          <t>Source: User-editable planning assumption, 2026-10-19; not stated in YAML. Validate with workload sizing.</t>
        </r>
      </text>
    </comment>
    <comment ref="G1454" authorId="0" shapeId="0" xr:uid="{00000000-0006-0000-0A00-0000F9100000}">
      <text>
        <r>
          <rPr>
            <sz val="11"/>
            <color theme="1"/>
            <rFont val="Calibri"/>
            <family val="2"/>
            <scheme val="minor"/>
          </rPr>
          <t>Source: User-editable planning assumption, 2026-10-19; not stated in YAML. Validate with workload sizing.</t>
        </r>
      </text>
    </comment>
    <comment ref="H1454" authorId="0" shapeId="0" xr:uid="{00000000-0006-0000-0A00-0000FA100000}">
      <text>
        <r>
          <rPr>
            <sz val="11"/>
            <color theme="1"/>
            <rFont val="Calibri"/>
            <family val="2"/>
            <scheme val="minor"/>
          </rPr>
          <t>Source: User-editable planning assumption, 2026-10-19; not stated in YAML. Validate with workload sizing.</t>
        </r>
      </text>
    </comment>
    <comment ref="I1454" authorId="0" shapeId="0" xr:uid="{00000000-0006-0000-0A00-0000FB100000}">
      <text>
        <r>
          <rPr>
            <sz val="11"/>
            <color theme="1"/>
            <rFont val="Calibri"/>
            <family val="2"/>
            <scheme val="minor"/>
          </rPr>
          <t>Source: User-editable planning assumption, 2026-10-19; not stated in YAML. Validate with workload sizing.</t>
        </r>
      </text>
    </comment>
    <comment ref="G1455" authorId="0" shapeId="0" xr:uid="{00000000-0006-0000-0A00-0000FC100000}">
      <text>
        <r>
          <rPr>
            <sz val="11"/>
            <color theme="1"/>
            <rFont val="Calibri"/>
            <family val="2"/>
            <scheme val="minor"/>
          </rPr>
          <t>Source: User-editable planning assumption, 2026-10-19; not stated in YAML. Validate with workload sizing.</t>
        </r>
      </text>
    </comment>
    <comment ref="H1455" authorId="0" shapeId="0" xr:uid="{00000000-0006-0000-0A00-0000FD100000}">
      <text>
        <r>
          <rPr>
            <sz val="11"/>
            <color theme="1"/>
            <rFont val="Calibri"/>
            <family val="2"/>
            <scheme val="minor"/>
          </rPr>
          <t>Source: User-editable planning assumption, 2026-10-19; not stated in YAML. Validate with workload sizing.</t>
        </r>
      </text>
    </comment>
    <comment ref="I1455" authorId="0" shapeId="0" xr:uid="{00000000-0006-0000-0A00-0000FE100000}">
      <text>
        <r>
          <rPr>
            <sz val="11"/>
            <color theme="1"/>
            <rFont val="Calibri"/>
            <family val="2"/>
            <scheme val="minor"/>
          </rPr>
          <t>Source: User-editable planning assumption, 2026-10-19; not stated in YAML. Validate with workload sizing.</t>
        </r>
      </text>
    </comment>
    <comment ref="G1456" authorId="0" shapeId="0" xr:uid="{00000000-0006-0000-0A00-0000FF100000}">
      <text>
        <r>
          <rPr>
            <sz val="11"/>
            <color theme="1"/>
            <rFont val="Calibri"/>
            <family val="2"/>
            <scheme val="minor"/>
          </rPr>
          <t>Source: User-editable planning assumption, 2026-10-19; not stated in YAML. Validate with workload sizing.</t>
        </r>
      </text>
    </comment>
    <comment ref="H1456" authorId="0" shapeId="0" xr:uid="{00000000-0006-0000-0A00-000000110000}">
      <text>
        <r>
          <rPr>
            <sz val="11"/>
            <color theme="1"/>
            <rFont val="Calibri"/>
            <family val="2"/>
            <scheme val="minor"/>
          </rPr>
          <t>Source: User-editable planning assumption, 2026-10-19; not stated in YAML. Validate with workload sizing.</t>
        </r>
      </text>
    </comment>
    <comment ref="I1456" authorId="0" shapeId="0" xr:uid="{00000000-0006-0000-0A00-000001110000}">
      <text>
        <r>
          <rPr>
            <sz val="11"/>
            <color theme="1"/>
            <rFont val="Calibri"/>
            <family val="2"/>
            <scheme val="minor"/>
          </rPr>
          <t>Source: User-editable planning assumption, 2026-10-19; not stated in YAML. Validate with workload sizing.</t>
        </r>
      </text>
    </comment>
    <comment ref="G1457" authorId="0" shapeId="0" xr:uid="{00000000-0006-0000-0A00-000002110000}">
      <text>
        <r>
          <rPr>
            <sz val="11"/>
            <color theme="1"/>
            <rFont val="Calibri"/>
            <family val="2"/>
            <scheme val="minor"/>
          </rPr>
          <t>Source: User-editable planning assumption, 2026-10-19; not stated in YAML. Validate with workload sizing.</t>
        </r>
      </text>
    </comment>
    <comment ref="H1457" authorId="0" shapeId="0" xr:uid="{00000000-0006-0000-0A00-000003110000}">
      <text>
        <r>
          <rPr>
            <sz val="11"/>
            <color theme="1"/>
            <rFont val="Calibri"/>
            <family val="2"/>
            <scheme val="minor"/>
          </rPr>
          <t>Source: User-editable planning assumption, 2026-10-19; not stated in YAML. Validate with workload sizing.</t>
        </r>
      </text>
    </comment>
    <comment ref="I1457" authorId="0" shapeId="0" xr:uid="{00000000-0006-0000-0A00-000004110000}">
      <text>
        <r>
          <rPr>
            <sz val="11"/>
            <color theme="1"/>
            <rFont val="Calibri"/>
            <family val="2"/>
            <scheme val="minor"/>
          </rPr>
          <t>Source: User-editable planning assumption, 2026-10-19; not stated in YAML. Validate with workload sizing.</t>
        </r>
      </text>
    </comment>
    <comment ref="G1458" authorId="0" shapeId="0" xr:uid="{00000000-0006-0000-0A00-000005110000}">
      <text>
        <r>
          <rPr>
            <sz val="11"/>
            <color theme="1"/>
            <rFont val="Calibri"/>
            <family val="2"/>
            <scheme val="minor"/>
          </rPr>
          <t>Source: User-editable planning assumption, 2026-10-19; not stated in YAML. Validate with workload sizing.</t>
        </r>
      </text>
    </comment>
    <comment ref="H1458" authorId="0" shapeId="0" xr:uid="{00000000-0006-0000-0A00-000006110000}">
      <text>
        <r>
          <rPr>
            <sz val="11"/>
            <color theme="1"/>
            <rFont val="Calibri"/>
            <family val="2"/>
            <scheme val="minor"/>
          </rPr>
          <t>Source: User-editable planning assumption, 2026-10-19; not stated in YAML. Validate with workload sizing.</t>
        </r>
      </text>
    </comment>
    <comment ref="I1458" authorId="0" shapeId="0" xr:uid="{00000000-0006-0000-0A00-000007110000}">
      <text>
        <r>
          <rPr>
            <sz val="11"/>
            <color theme="1"/>
            <rFont val="Calibri"/>
            <family val="2"/>
            <scheme val="minor"/>
          </rPr>
          <t>Source: User-editable planning assumption, 2026-10-19; not stated in YAML. Validate with workload sizing.</t>
        </r>
      </text>
    </comment>
    <comment ref="G1459" authorId="0" shapeId="0" xr:uid="{00000000-0006-0000-0A00-000008110000}">
      <text>
        <r>
          <rPr>
            <sz val="11"/>
            <color theme="1"/>
            <rFont val="Calibri"/>
            <family val="2"/>
            <scheme val="minor"/>
          </rPr>
          <t>Source: User-editable planning assumption, 2026-10-19; not stated in YAML. Validate with workload sizing.</t>
        </r>
      </text>
    </comment>
    <comment ref="H1459" authorId="0" shapeId="0" xr:uid="{00000000-0006-0000-0A00-000009110000}">
      <text>
        <r>
          <rPr>
            <sz val="11"/>
            <color theme="1"/>
            <rFont val="Calibri"/>
            <family val="2"/>
            <scheme val="minor"/>
          </rPr>
          <t>Source: User-editable planning assumption, 2026-10-19; not stated in YAML. Validate with workload sizing.</t>
        </r>
      </text>
    </comment>
    <comment ref="I1459" authorId="0" shapeId="0" xr:uid="{00000000-0006-0000-0A00-00000A110000}">
      <text>
        <r>
          <rPr>
            <sz val="11"/>
            <color theme="1"/>
            <rFont val="Calibri"/>
            <family val="2"/>
            <scheme val="minor"/>
          </rPr>
          <t>Source: User-editable planning assumption, 2026-10-19; not stated in YAML. Validate with workload sizing.</t>
        </r>
      </text>
    </comment>
    <comment ref="G1460" authorId="0" shapeId="0" xr:uid="{00000000-0006-0000-0A00-00000B110000}">
      <text>
        <r>
          <rPr>
            <sz val="11"/>
            <color theme="1"/>
            <rFont val="Calibri"/>
            <family val="2"/>
            <scheme val="minor"/>
          </rPr>
          <t>Source: User-editable planning assumption, 2026-10-19; not stated in YAML. Validate with workload sizing.</t>
        </r>
      </text>
    </comment>
    <comment ref="H1460" authorId="0" shapeId="0" xr:uid="{00000000-0006-0000-0A00-00000C110000}">
      <text>
        <r>
          <rPr>
            <sz val="11"/>
            <color theme="1"/>
            <rFont val="Calibri"/>
            <family val="2"/>
            <scheme val="minor"/>
          </rPr>
          <t>Source: User-editable planning assumption, 2026-10-19; not stated in YAML. Validate with workload sizing.</t>
        </r>
      </text>
    </comment>
    <comment ref="I1460" authorId="0" shapeId="0" xr:uid="{00000000-0006-0000-0A00-00000D110000}">
      <text>
        <r>
          <rPr>
            <sz val="11"/>
            <color theme="1"/>
            <rFont val="Calibri"/>
            <family val="2"/>
            <scheme val="minor"/>
          </rPr>
          <t>Source: User-editable planning assumption, 2026-10-19; not stated in YAML. Validate with workload sizing.</t>
        </r>
      </text>
    </comment>
    <comment ref="G1461" authorId="0" shapeId="0" xr:uid="{00000000-0006-0000-0A00-00000E110000}">
      <text>
        <r>
          <rPr>
            <sz val="11"/>
            <color theme="1"/>
            <rFont val="Calibri"/>
            <family val="2"/>
            <scheme val="minor"/>
          </rPr>
          <t>Source: User-editable planning assumption, 2026-10-19; not stated in YAML. Validate with workload sizing.</t>
        </r>
      </text>
    </comment>
    <comment ref="H1461" authorId="0" shapeId="0" xr:uid="{00000000-0006-0000-0A00-00000F110000}">
      <text>
        <r>
          <rPr>
            <sz val="11"/>
            <color theme="1"/>
            <rFont val="Calibri"/>
            <family val="2"/>
            <scheme val="minor"/>
          </rPr>
          <t>Source: User-editable planning assumption, 2026-10-19; not stated in YAML. Validate with workload sizing.</t>
        </r>
      </text>
    </comment>
    <comment ref="I1461" authorId="0" shapeId="0" xr:uid="{00000000-0006-0000-0A00-000010110000}">
      <text>
        <r>
          <rPr>
            <sz val="11"/>
            <color theme="1"/>
            <rFont val="Calibri"/>
            <family val="2"/>
            <scheme val="minor"/>
          </rPr>
          <t>Source: User-editable planning assumption, 2026-10-19; not stated in YAML. Validate with workload sizing.</t>
        </r>
      </text>
    </comment>
    <comment ref="G1462" authorId="0" shapeId="0" xr:uid="{00000000-0006-0000-0A00-000011110000}">
      <text>
        <r>
          <rPr>
            <sz val="11"/>
            <color theme="1"/>
            <rFont val="Calibri"/>
            <family val="2"/>
            <scheme val="minor"/>
          </rPr>
          <t>Source: User-editable planning assumption, 2026-10-19; not stated in YAML. Validate with workload sizing.</t>
        </r>
      </text>
    </comment>
    <comment ref="H1462" authorId="0" shapeId="0" xr:uid="{00000000-0006-0000-0A00-000012110000}">
      <text>
        <r>
          <rPr>
            <sz val="11"/>
            <color theme="1"/>
            <rFont val="Calibri"/>
            <family val="2"/>
            <scheme val="minor"/>
          </rPr>
          <t>Source: User-editable planning assumption, 2026-10-19; not stated in YAML. Validate with workload sizing.</t>
        </r>
      </text>
    </comment>
    <comment ref="I1462" authorId="0" shapeId="0" xr:uid="{00000000-0006-0000-0A00-000013110000}">
      <text>
        <r>
          <rPr>
            <sz val="11"/>
            <color theme="1"/>
            <rFont val="Calibri"/>
            <family val="2"/>
            <scheme val="minor"/>
          </rPr>
          <t>Source: User-editable planning assumption, 2026-10-19; not stated in YAML. Validate with workload sizing.</t>
        </r>
      </text>
    </comment>
    <comment ref="G1463" authorId="0" shapeId="0" xr:uid="{00000000-0006-0000-0A00-000014110000}">
      <text>
        <r>
          <rPr>
            <sz val="11"/>
            <color theme="1"/>
            <rFont val="Calibri"/>
            <family val="2"/>
            <scheme val="minor"/>
          </rPr>
          <t>Source: User-editable planning assumption, 2026-10-19; not stated in YAML. Validate with workload sizing.</t>
        </r>
      </text>
    </comment>
    <comment ref="H1463" authorId="0" shapeId="0" xr:uid="{00000000-0006-0000-0A00-000015110000}">
      <text>
        <r>
          <rPr>
            <sz val="11"/>
            <color theme="1"/>
            <rFont val="Calibri"/>
            <family val="2"/>
            <scheme val="minor"/>
          </rPr>
          <t>Source: User-editable planning assumption, 2026-10-19; not stated in YAML. Validate with workload sizing.</t>
        </r>
      </text>
    </comment>
    <comment ref="I1463" authorId="0" shapeId="0" xr:uid="{00000000-0006-0000-0A00-000016110000}">
      <text>
        <r>
          <rPr>
            <sz val="11"/>
            <color theme="1"/>
            <rFont val="Calibri"/>
            <family val="2"/>
            <scheme val="minor"/>
          </rPr>
          <t>Source: User-editable planning assumption, 2026-10-19; not stated in YAML. Validate with workload sizing.</t>
        </r>
      </text>
    </comment>
    <comment ref="G1464" authorId="0" shapeId="0" xr:uid="{00000000-0006-0000-0A00-000017110000}">
      <text>
        <r>
          <rPr>
            <sz val="11"/>
            <color theme="1"/>
            <rFont val="Calibri"/>
            <family val="2"/>
            <scheme val="minor"/>
          </rPr>
          <t>Source: User-editable planning assumption, 2026-10-19; not stated in YAML. Validate with workload sizing.</t>
        </r>
      </text>
    </comment>
    <comment ref="H1464" authorId="0" shapeId="0" xr:uid="{00000000-0006-0000-0A00-000018110000}">
      <text>
        <r>
          <rPr>
            <sz val="11"/>
            <color theme="1"/>
            <rFont val="Calibri"/>
            <family val="2"/>
            <scheme val="minor"/>
          </rPr>
          <t>Source: User-editable planning assumption, 2026-10-19; not stated in YAML. Validate with workload sizing.</t>
        </r>
      </text>
    </comment>
    <comment ref="I1464" authorId="0" shapeId="0" xr:uid="{00000000-0006-0000-0A00-000019110000}">
      <text>
        <r>
          <rPr>
            <sz val="11"/>
            <color theme="1"/>
            <rFont val="Calibri"/>
            <family val="2"/>
            <scheme val="minor"/>
          </rPr>
          <t>Source: User-editable planning assumption, 2026-10-19; not stated in YAML. Validate with workload sizing.</t>
        </r>
      </text>
    </comment>
    <comment ref="G1465" authorId="0" shapeId="0" xr:uid="{00000000-0006-0000-0A00-00001A110000}">
      <text>
        <r>
          <rPr>
            <sz val="11"/>
            <color theme="1"/>
            <rFont val="Calibri"/>
            <family val="2"/>
            <scheme val="minor"/>
          </rPr>
          <t>Source: User-editable planning assumption, 2026-10-19; not stated in YAML. Validate with workload sizing.</t>
        </r>
      </text>
    </comment>
    <comment ref="H1465" authorId="0" shapeId="0" xr:uid="{00000000-0006-0000-0A00-00001B110000}">
      <text>
        <r>
          <rPr>
            <sz val="11"/>
            <color theme="1"/>
            <rFont val="Calibri"/>
            <family val="2"/>
            <scheme val="minor"/>
          </rPr>
          <t>Source: User-editable planning assumption, 2026-10-19; not stated in YAML. Validate with workload sizing.</t>
        </r>
      </text>
    </comment>
    <comment ref="I1465" authorId="0" shapeId="0" xr:uid="{00000000-0006-0000-0A00-00001C110000}">
      <text>
        <r>
          <rPr>
            <sz val="11"/>
            <color theme="1"/>
            <rFont val="Calibri"/>
            <family val="2"/>
            <scheme val="minor"/>
          </rPr>
          <t>Source: User-editable planning assumption, 2026-10-19; not stated in YAML. Validate with workload sizing.</t>
        </r>
      </text>
    </comment>
    <comment ref="G1466" authorId="0" shapeId="0" xr:uid="{00000000-0006-0000-0A00-00001D110000}">
      <text>
        <r>
          <rPr>
            <sz val="11"/>
            <color theme="1"/>
            <rFont val="Calibri"/>
            <family val="2"/>
            <scheme val="minor"/>
          </rPr>
          <t>Source: User-editable planning assumption, 2026-10-19; not stated in YAML. Validate with workload sizing.</t>
        </r>
      </text>
    </comment>
    <comment ref="H1466" authorId="0" shapeId="0" xr:uid="{00000000-0006-0000-0A00-00001E110000}">
      <text>
        <r>
          <rPr>
            <sz val="11"/>
            <color theme="1"/>
            <rFont val="Calibri"/>
            <family val="2"/>
            <scheme val="minor"/>
          </rPr>
          <t>Source: User-editable planning assumption, 2026-10-19; not stated in YAML. Validate with workload sizing.</t>
        </r>
      </text>
    </comment>
    <comment ref="I1466" authorId="0" shapeId="0" xr:uid="{00000000-0006-0000-0A00-00001F110000}">
      <text>
        <r>
          <rPr>
            <sz val="11"/>
            <color theme="1"/>
            <rFont val="Calibri"/>
            <family val="2"/>
            <scheme val="minor"/>
          </rPr>
          <t>Source: User-editable planning assumption, 2026-10-19; not stated in YAML. Validate with workload sizing.</t>
        </r>
      </text>
    </comment>
    <comment ref="G1467" authorId="0" shapeId="0" xr:uid="{00000000-0006-0000-0A00-000020110000}">
      <text>
        <r>
          <rPr>
            <sz val="11"/>
            <color theme="1"/>
            <rFont val="Calibri"/>
            <family val="2"/>
            <scheme val="minor"/>
          </rPr>
          <t>Source: User-editable planning assumption, 2026-10-19; not stated in YAML. Validate with workload sizing.</t>
        </r>
      </text>
    </comment>
    <comment ref="H1467" authorId="0" shapeId="0" xr:uid="{00000000-0006-0000-0A00-000021110000}">
      <text>
        <r>
          <rPr>
            <sz val="11"/>
            <color theme="1"/>
            <rFont val="Calibri"/>
            <family val="2"/>
            <scheme val="minor"/>
          </rPr>
          <t>Source: User-editable planning assumption, 2026-10-19; not stated in YAML. Validate with workload sizing.</t>
        </r>
      </text>
    </comment>
    <comment ref="I1467" authorId="0" shapeId="0" xr:uid="{00000000-0006-0000-0A00-000022110000}">
      <text>
        <r>
          <rPr>
            <sz val="11"/>
            <color theme="1"/>
            <rFont val="Calibri"/>
            <family val="2"/>
            <scheme val="minor"/>
          </rPr>
          <t>Source: User-editable planning assumption, 2026-10-19; not stated in YAML. Validate with workload sizing.</t>
        </r>
      </text>
    </comment>
    <comment ref="G1468" authorId="0" shapeId="0" xr:uid="{00000000-0006-0000-0A00-000023110000}">
      <text>
        <r>
          <rPr>
            <sz val="11"/>
            <color theme="1"/>
            <rFont val="Calibri"/>
            <family val="2"/>
            <scheme val="minor"/>
          </rPr>
          <t>Source: User-editable planning assumption, 2026-10-19; not stated in YAML. Validate with workload sizing.</t>
        </r>
      </text>
    </comment>
    <comment ref="H1468" authorId="0" shapeId="0" xr:uid="{00000000-0006-0000-0A00-000024110000}">
      <text>
        <r>
          <rPr>
            <sz val="11"/>
            <color theme="1"/>
            <rFont val="Calibri"/>
            <family val="2"/>
            <scheme val="minor"/>
          </rPr>
          <t>Source: User-editable planning assumption, 2026-10-19; not stated in YAML. Validate with workload sizing.</t>
        </r>
      </text>
    </comment>
    <comment ref="I1468" authorId="0" shapeId="0" xr:uid="{00000000-0006-0000-0A00-000025110000}">
      <text>
        <r>
          <rPr>
            <sz val="11"/>
            <color theme="1"/>
            <rFont val="Calibri"/>
            <family val="2"/>
            <scheme val="minor"/>
          </rPr>
          <t>Source: User-editable planning assumption, 2026-10-19; not stated in YAML. Validate with workload sizing.</t>
        </r>
      </text>
    </comment>
    <comment ref="G1469" authorId="0" shapeId="0" xr:uid="{00000000-0006-0000-0A00-000026110000}">
      <text>
        <r>
          <rPr>
            <sz val="11"/>
            <color theme="1"/>
            <rFont val="Calibri"/>
            <family val="2"/>
            <scheme val="minor"/>
          </rPr>
          <t>Source: User-editable planning assumption, 2026-10-19; not stated in YAML. Validate with workload sizing.</t>
        </r>
      </text>
    </comment>
    <comment ref="H1469" authorId="0" shapeId="0" xr:uid="{00000000-0006-0000-0A00-000027110000}">
      <text>
        <r>
          <rPr>
            <sz val="11"/>
            <color theme="1"/>
            <rFont val="Calibri"/>
            <family val="2"/>
            <scheme val="minor"/>
          </rPr>
          <t>Source: User-editable planning assumption, 2026-10-19; not stated in YAML. Validate with workload sizing.</t>
        </r>
      </text>
    </comment>
    <comment ref="I1469" authorId="0" shapeId="0" xr:uid="{00000000-0006-0000-0A00-000028110000}">
      <text>
        <r>
          <rPr>
            <sz val="11"/>
            <color theme="1"/>
            <rFont val="Calibri"/>
            <family val="2"/>
            <scheme val="minor"/>
          </rPr>
          <t>Source: User-editable planning assumption, 2026-10-19; not stated in YAML. Validate with workload sizing.</t>
        </r>
      </text>
    </comment>
    <comment ref="G1470" authorId="0" shapeId="0" xr:uid="{00000000-0006-0000-0A00-000029110000}">
      <text>
        <r>
          <rPr>
            <sz val="11"/>
            <color theme="1"/>
            <rFont val="Calibri"/>
            <family val="2"/>
            <scheme val="minor"/>
          </rPr>
          <t>Source: User-editable planning assumption, 2026-10-19; not stated in YAML. Validate with workload sizing.</t>
        </r>
      </text>
    </comment>
    <comment ref="H1470" authorId="0" shapeId="0" xr:uid="{00000000-0006-0000-0A00-00002A110000}">
      <text>
        <r>
          <rPr>
            <sz val="11"/>
            <color theme="1"/>
            <rFont val="Calibri"/>
            <family val="2"/>
            <scheme val="minor"/>
          </rPr>
          <t>Source: User-editable planning assumption, 2026-10-19; not stated in YAML. Validate with workload sizing.</t>
        </r>
      </text>
    </comment>
    <comment ref="I1470" authorId="0" shapeId="0" xr:uid="{00000000-0006-0000-0A00-00002B110000}">
      <text>
        <r>
          <rPr>
            <sz val="11"/>
            <color theme="1"/>
            <rFont val="Calibri"/>
            <family val="2"/>
            <scheme val="minor"/>
          </rPr>
          <t>Source: User-editable planning assumption, 2026-10-19; not stated in YAML. Validate with workload sizing.</t>
        </r>
      </text>
    </comment>
    <comment ref="G1471" authorId="0" shapeId="0" xr:uid="{00000000-0006-0000-0A00-00002C110000}">
      <text>
        <r>
          <rPr>
            <sz val="11"/>
            <color theme="1"/>
            <rFont val="Calibri"/>
            <family val="2"/>
            <scheme val="minor"/>
          </rPr>
          <t>Source: User-editable planning assumption, 2026-10-19; not stated in YAML. Validate with workload sizing.</t>
        </r>
      </text>
    </comment>
    <comment ref="H1471" authorId="0" shapeId="0" xr:uid="{00000000-0006-0000-0A00-00002D110000}">
      <text>
        <r>
          <rPr>
            <sz val="11"/>
            <color theme="1"/>
            <rFont val="Calibri"/>
            <family val="2"/>
            <scheme val="minor"/>
          </rPr>
          <t>Source: User-editable planning assumption, 2026-10-19; not stated in YAML. Validate with workload sizing.</t>
        </r>
      </text>
    </comment>
    <comment ref="I1471" authorId="0" shapeId="0" xr:uid="{00000000-0006-0000-0A00-00002E110000}">
      <text>
        <r>
          <rPr>
            <sz val="11"/>
            <color theme="1"/>
            <rFont val="Calibri"/>
            <family val="2"/>
            <scheme val="minor"/>
          </rPr>
          <t>Source: User-editable planning assumption, 2026-10-19; not stated in YAML. Validate with workload sizing.</t>
        </r>
      </text>
    </comment>
    <comment ref="G1472" authorId="0" shapeId="0" xr:uid="{00000000-0006-0000-0A00-00002F110000}">
      <text>
        <r>
          <rPr>
            <sz val="11"/>
            <color theme="1"/>
            <rFont val="Calibri"/>
            <family val="2"/>
            <scheme val="minor"/>
          </rPr>
          <t>Source: User-editable planning assumption, 2026-10-19; not stated in YAML. Validate with workload sizing.</t>
        </r>
      </text>
    </comment>
    <comment ref="H1472" authorId="0" shapeId="0" xr:uid="{00000000-0006-0000-0A00-000030110000}">
      <text>
        <r>
          <rPr>
            <sz val="11"/>
            <color theme="1"/>
            <rFont val="Calibri"/>
            <family val="2"/>
            <scheme val="minor"/>
          </rPr>
          <t>Source: User-editable planning assumption, 2026-10-19; not stated in YAML. Validate with workload sizing.</t>
        </r>
      </text>
    </comment>
    <comment ref="I1472" authorId="0" shapeId="0" xr:uid="{00000000-0006-0000-0A00-000031110000}">
      <text>
        <r>
          <rPr>
            <sz val="11"/>
            <color theme="1"/>
            <rFont val="Calibri"/>
            <family val="2"/>
            <scheme val="minor"/>
          </rPr>
          <t>Source: User-editable planning assumption, 2026-10-19; not stated in YAML. Validate with workload sizing.</t>
        </r>
      </text>
    </comment>
    <comment ref="G1473" authorId="0" shapeId="0" xr:uid="{00000000-0006-0000-0A00-000032110000}">
      <text>
        <r>
          <rPr>
            <sz val="11"/>
            <color theme="1"/>
            <rFont val="Calibri"/>
            <family val="2"/>
            <scheme val="minor"/>
          </rPr>
          <t>Source: User-editable planning assumption, 2026-10-19; not stated in YAML. Validate with workload sizing.</t>
        </r>
      </text>
    </comment>
    <comment ref="H1473" authorId="0" shapeId="0" xr:uid="{00000000-0006-0000-0A00-000033110000}">
      <text>
        <r>
          <rPr>
            <sz val="11"/>
            <color theme="1"/>
            <rFont val="Calibri"/>
            <family val="2"/>
            <scheme val="minor"/>
          </rPr>
          <t>Source: User-editable planning assumption, 2026-10-19; not stated in YAML. Validate with workload sizing.</t>
        </r>
      </text>
    </comment>
    <comment ref="I1473" authorId="0" shapeId="0" xr:uid="{00000000-0006-0000-0A00-000034110000}">
      <text>
        <r>
          <rPr>
            <sz val="11"/>
            <color theme="1"/>
            <rFont val="Calibri"/>
            <family val="2"/>
            <scheme val="minor"/>
          </rPr>
          <t>Source: User-editable planning assumption, 2026-10-19; not stated in YAML. Validate with workload sizing.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B00-000001000000}">
      <text>
        <r>
          <rPr>
            <sz val="11"/>
            <color theme="1"/>
            <rFont val="Calibri"/>
            <family val="2"/>
            <scheme val="minor"/>
          </rPr>
          <t>Source: User-editable planning assumption, 2026-10-19; not stated in YAML. Validate with workload sizing.</t>
        </r>
      </text>
    </comment>
    <comment ref="H6" authorId="0" shapeId="0" xr:uid="{00000000-0006-0000-0B00-000002000000}">
      <text>
        <r>
          <rPr>
            <sz val="11"/>
            <color theme="1"/>
            <rFont val="Calibri"/>
            <family val="2"/>
            <scheme val="minor"/>
          </rPr>
          <t>Source: User-editable planning assumption, 2026-10-19; not stated in YAML. Validate with workload sizing.</t>
        </r>
      </text>
    </comment>
    <comment ref="I6" authorId="0" shapeId="0" xr:uid="{00000000-0006-0000-0B00-000003000000}">
      <text>
        <r>
          <rPr>
            <sz val="11"/>
            <color theme="1"/>
            <rFont val="Calibri"/>
            <family val="2"/>
            <scheme val="minor"/>
          </rPr>
          <t>Source: User-editable planning assumption, 2026-10-19; not stated in YAML. Validate with workload sizing.</t>
        </r>
      </text>
    </comment>
    <comment ref="G7" authorId="0" shapeId="0" xr:uid="{00000000-0006-0000-0B00-000004000000}">
      <text>
        <r>
          <rPr>
            <sz val="11"/>
            <color theme="1"/>
            <rFont val="Calibri"/>
            <family val="2"/>
            <scheme val="minor"/>
          </rPr>
          <t>Source: User-editable planning assumption, 2026-10-19; not stated in YAML. Validate with workload sizing.</t>
        </r>
      </text>
    </comment>
    <comment ref="H7" authorId="0" shapeId="0" xr:uid="{00000000-0006-0000-0B00-000005000000}">
      <text>
        <r>
          <rPr>
            <sz val="11"/>
            <color theme="1"/>
            <rFont val="Calibri"/>
            <family val="2"/>
            <scheme val="minor"/>
          </rPr>
          <t>Source: User-editable planning assumption, 2026-10-19; not stated in YAML. Validate with workload sizing.</t>
        </r>
      </text>
    </comment>
    <comment ref="I7" authorId="0" shapeId="0" xr:uid="{00000000-0006-0000-0B00-000006000000}">
      <text>
        <r>
          <rPr>
            <sz val="11"/>
            <color theme="1"/>
            <rFont val="Calibri"/>
            <family val="2"/>
            <scheme val="minor"/>
          </rPr>
          <t>Source: User-editable planning assumption, 2026-10-19; not stated in YAML. Validate with workload sizing.</t>
        </r>
      </text>
    </comment>
    <comment ref="G8" authorId="0" shapeId="0" xr:uid="{00000000-0006-0000-0B00-000007000000}">
      <text>
        <r>
          <rPr>
            <sz val="11"/>
            <color theme="1"/>
            <rFont val="Calibri"/>
            <family val="2"/>
            <scheme val="minor"/>
          </rPr>
          <t>Source: User-editable planning assumption, 2026-10-19; not stated in YAML. Validate with workload sizing.</t>
        </r>
      </text>
    </comment>
    <comment ref="H8" authorId="0" shapeId="0" xr:uid="{00000000-0006-0000-0B00-000008000000}">
      <text>
        <r>
          <rPr>
            <sz val="11"/>
            <color theme="1"/>
            <rFont val="Calibri"/>
            <family val="2"/>
            <scheme val="minor"/>
          </rPr>
          <t>Source: User-editable planning assumption, 2026-10-19; not stated in YAML. Validate with workload sizing.</t>
        </r>
      </text>
    </comment>
    <comment ref="I8" authorId="0" shapeId="0" xr:uid="{00000000-0006-0000-0B00-000009000000}">
      <text>
        <r>
          <rPr>
            <sz val="11"/>
            <color theme="1"/>
            <rFont val="Calibri"/>
            <family val="2"/>
            <scheme val="minor"/>
          </rPr>
          <t>Source: User-editable planning assumption, 2026-10-19; not stated in YAML. Validate with workload sizing.</t>
        </r>
      </text>
    </comment>
    <comment ref="G9" authorId="0" shapeId="0" xr:uid="{00000000-0006-0000-0B00-00000A000000}">
      <text>
        <r>
          <rPr>
            <sz val="11"/>
            <color theme="1"/>
            <rFont val="Calibri"/>
            <family val="2"/>
            <scheme val="minor"/>
          </rPr>
          <t>Source: User-editable planning assumption, 2026-10-19; not stated in YAML. Validate with workload sizing.</t>
        </r>
      </text>
    </comment>
    <comment ref="H9" authorId="0" shapeId="0" xr:uid="{00000000-0006-0000-0B00-00000B000000}">
      <text>
        <r>
          <rPr>
            <sz val="11"/>
            <color theme="1"/>
            <rFont val="Calibri"/>
            <family val="2"/>
            <scheme val="minor"/>
          </rPr>
          <t>Source: User-editable planning assumption, 2026-10-19; not stated in YAML. Validate with workload sizing.</t>
        </r>
      </text>
    </comment>
    <comment ref="I9" authorId="0" shapeId="0" xr:uid="{00000000-0006-0000-0B00-00000C000000}">
      <text>
        <r>
          <rPr>
            <sz val="11"/>
            <color theme="1"/>
            <rFont val="Calibri"/>
            <family val="2"/>
            <scheme val="minor"/>
          </rPr>
          <t>Source: User-editable planning assumption, 2026-10-19; not stated in YAML. Validate with workload sizing.</t>
        </r>
      </text>
    </comment>
    <comment ref="G10" authorId="0" shapeId="0" xr:uid="{00000000-0006-0000-0B00-00000D000000}">
      <text>
        <r>
          <rPr>
            <sz val="11"/>
            <color theme="1"/>
            <rFont val="Calibri"/>
            <family val="2"/>
            <scheme val="minor"/>
          </rPr>
          <t>Source: User-editable planning assumption, 2026-10-19; not stated in YAML. Validate with workload sizing.</t>
        </r>
      </text>
    </comment>
    <comment ref="H10" authorId="0" shapeId="0" xr:uid="{00000000-0006-0000-0B00-00000E000000}">
      <text>
        <r>
          <rPr>
            <sz val="11"/>
            <color theme="1"/>
            <rFont val="Calibri"/>
            <family val="2"/>
            <scheme val="minor"/>
          </rPr>
          <t>Source: User-editable planning assumption, 2026-10-19; not stated in YAML. Validate with workload sizing.</t>
        </r>
      </text>
    </comment>
    <comment ref="I10" authorId="0" shapeId="0" xr:uid="{00000000-0006-0000-0B00-00000F000000}">
      <text>
        <r>
          <rPr>
            <sz val="11"/>
            <color theme="1"/>
            <rFont val="Calibri"/>
            <family val="2"/>
            <scheme val="minor"/>
          </rPr>
          <t>Source: User-editable planning assumption, 2026-10-19; not stated in YAML. Validate with workload sizing.</t>
        </r>
      </text>
    </comment>
    <comment ref="G11" authorId="0" shapeId="0" xr:uid="{00000000-0006-0000-0B00-000010000000}">
      <text>
        <r>
          <rPr>
            <sz val="11"/>
            <color theme="1"/>
            <rFont val="Calibri"/>
            <family val="2"/>
            <scheme val="minor"/>
          </rPr>
          <t>Source: User-editable planning assumption, 2026-10-19; not stated in YAML. Validate with workload sizing.</t>
        </r>
      </text>
    </comment>
    <comment ref="H11" authorId="0" shapeId="0" xr:uid="{00000000-0006-0000-0B00-000011000000}">
      <text>
        <r>
          <rPr>
            <sz val="11"/>
            <color theme="1"/>
            <rFont val="Calibri"/>
            <family val="2"/>
            <scheme val="minor"/>
          </rPr>
          <t>Source: User-editable planning assumption, 2026-10-19; not stated in YAML. Validate with workload sizing.</t>
        </r>
      </text>
    </comment>
    <comment ref="I11" authorId="0" shapeId="0" xr:uid="{00000000-0006-0000-0B00-000012000000}">
      <text>
        <r>
          <rPr>
            <sz val="11"/>
            <color theme="1"/>
            <rFont val="Calibri"/>
            <family val="2"/>
            <scheme val="minor"/>
          </rPr>
          <t>Source: User-editable planning assumption, 2026-10-19; not stated in YAML. Validate with workload sizing.</t>
        </r>
      </text>
    </comment>
    <comment ref="G12" authorId="0" shapeId="0" xr:uid="{00000000-0006-0000-0B00-000013000000}">
      <text>
        <r>
          <rPr>
            <sz val="11"/>
            <color theme="1"/>
            <rFont val="Calibri"/>
            <family val="2"/>
            <scheme val="minor"/>
          </rPr>
          <t>Source: User-editable planning assumption, 2026-10-19; not stated in YAML. Validate with workload sizing.</t>
        </r>
      </text>
    </comment>
    <comment ref="H12" authorId="0" shapeId="0" xr:uid="{00000000-0006-0000-0B00-000014000000}">
      <text>
        <r>
          <rPr>
            <sz val="11"/>
            <color theme="1"/>
            <rFont val="Calibri"/>
            <family val="2"/>
            <scheme val="minor"/>
          </rPr>
          <t>Source: User-editable planning assumption, 2026-10-19; not stated in YAML. Validate with workload sizing.</t>
        </r>
      </text>
    </comment>
    <comment ref="I12" authorId="0" shapeId="0" xr:uid="{00000000-0006-0000-0B00-000015000000}">
      <text>
        <r>
          <rPr>
            <sz val="11"/>
            <color theme="1"/>
            <rFont val="Calibri"/>
            <family val="2"/>
            <scheme val="minor"/>
          </rPr>
          <t>Source: User-editable planning assumption, 2026-10-19; not stated in YAML. Validate with workload sizing.</t>
        </r>
      </text>
    </comment>
    <comment ref="G13" authorId="0" shapeId="0" xr:uid="{00000000-0006-0000-0B00-000016000000}">
      <text>
        <r>
          <rPr>
            <sz val="11"/>
            <color theme="1"/>
            <rFont val="Calibri"/>
            <family val="2"/>
            <scheme val="minor"/>
          </rPr>
          <t>Source: User-editable planning assumption, 2026-10-19; not stated in YAML. Validate with workload sizing.</t>
        </r>
      </text>
    </comment>
    <comment ref="H13" authorId="0" shapeId="0" xr:uid="{00000000-0006-0000-0B00-000017000000}">
      <text>
        <r>
          <rPr>
            <sz val="11"/>
            <color theme="1"/>
            <rFont val="Calibri"/>
            <family val="2"/>
            <scheme val="minor"/>
          </rPr>
          <t>Source: User-editable planning assumption, 2026-10-19; not stated in YAML. Validate with workload sizing.</t>
        </r>
      </text>
    </comment>
    <comment ref="I13" authorId="0" shapeId="0" xr:uid="{00000000-0006-0000-0B00-000018000000}">
      <text>
        <r>
          <rPr>
            <sz val="11"/>
            <color theme="1"/>
            <rFont val="Calibri"/>
            <family val="2"/>
            <scheme val="minor"/>
          </rPr>
          <t>Source: User-editable planning assumption, 2026-10-19; not stated in YAML. Validate with workload sizing.</t>
        </r>
      </text>
    </comment>
    <comment ref="G14" authorId="0" shapeId="0" xr:uid="{00000000-0006-0000-0B00-000019000000}">
      <text>
        <r>
          <rPr>
            <sz val="11"/>
            <color theme="1"/>
            <rFont val="Calibri"/>
            <family val="2"/>
            <scheme val="minor"/>
          </rPr>
          <t>Source: User-editable planning assumption, 2026-10-19; not stated in YAML. Validate with workload sizing.</t>
        </r>
      </text>
    </comment>
    <comment ref="H14" authorId="0" shapeId="0" xr:uid="{00000000-0006-0000-0B00-00001A000000}">
      <text>
        <r>
          <rPr>
            <sz val="11"/>
            <color theme="1"/>
            <rFont val="Calibri"/>
            <family val="2"/>
            <scheme val="minor"/>
          </rPr>
          <t>Source: User-editable planning assumption, 2026-10-19; not stated in YAML. Validate with workload sizing.</t>
        </r>
      </text>
    </comment>
    <comment ref="I14" authorId="0" shapeId="0" xr:uid="{00000000-0006-0000-0B00-00001B000000}">
      <text>
        <r>
          <rPr>
            <sz val="11"/>
            <color theme="1"/>
            <rFont val="Calibri"/>
            <family val="2"/>
            <scheme val="minor"/>
          </rPr>
          <t>Source: User-editable planning assumption, 2026-10-19; not stated in YAML. Validate with workload sizing.</t>
        </r>
      </text>
    </comment>
    <comment ref="G15" authorId="0" shapeId="0" xr:uid="{00000000-0006-0000-0B00-00001C000000}">
      <text>
        <r>
          <rPr>
            <sz val="11"/>
            <color theme="1"/>
            <rFont val="Calibri"/>
            <family val="2"/>
            <scheme val="minor"/>
          </rPr>
          <t>Source: User-editable planning assumption, 2026-10-19; not stated in YAML. Validate with workload sizing.</t>
        </r>
      </text>
    </comment>
    <comment ref="H15" authorId="0" shapeId="0" xr:uid="{00000000-0006-0000-0B00-00001D000000}">
      <text>
        <r>
          <rPr>
            <sz val="11"/>
            <color theme="1"/>
            <rFont val="Calibri"/>
            <family val="2"/>
            <scheme val="minor"/>
          </rPr>
          <t>Source: User-editable planning assumption, 2026-10-19; not stated in YAML. Validate with workload sizing.</t>
        </r>
      </text>
    </comment>
    <comment ref="I15" authorId="0" shapeId="0" xr:uid="{00000000-0006-0000-0B00-00001E000000}">
      <text>
        <r>
          <rPr>
            <sz val="11"/>
            <color theme="1"/>
            <rFont val="Calibri"/>
            <family val="2"/>
            <scheme val="minor"/>
          </rPr>
          <t>Source: User-editable planning assumption, 2026-10-19; not stated in YAML. Validate with workload sizing.</t>
        </r>
      </text>
    </comment>
    <comment ref="G16" authorId="0" shapeId="0" xr:uid="{00000000-0006-0000-0B00-00001F000000}">
      <text>
        <r>
          <rPr>
            <sz val="11"/>
            <color theme="1"/>
            <rFont val="Calibri"/>
            <family val="2"/>
            <scheme val="minor"/>
          </rPr>
          <t>Source: User-editable planning assumption, 2026-10-19; not stated in YAML. Validate with workload sizing.</t>
        </r>
      </text>
    </comment>
    <comment ref="H16" authorId="0" shapeId="0" xr:uid="{00000000-0006-0000-0B00-000020000000}">
      <text>
        <r>
          <rPr>
            <sz val="11"/>
            <color theme="1"/>
            <rFont val="Calibri"/>
            <family val="2"/>
            <scheme val="minor"/>
          </rPr>
          <t>Source: User-editable planning assumption, 2026-10-19; not stated in YAML. Validate with workload sizing.</t>
        </r>
      </text>
    </comment>
    <comment ref="I16" authorId="0" shapeId="0" xr:uid="{00000000-0006-0000-0B00-000021000000}">
      <text>
        <r>
          <rPr>
            <sz val="11"/>
            <color theme="1"/>
            <rFont val="Calibri"/>
            <family val="2"/>
            <scheme val="minor"/>
          </rPr>
          <t>Source: User-editable planning assumption, 2026-10-19; not stated in YAML. Validate with workload sizing.</t>
        </r>
      </text>
    </comment>
    <comment ref="G17" authorId="0" shapeId="0" xr:uid="{00000000-0006-0000-0B00-000022000000}">
      <text>
        <r>
          <rPr>
            <sz val="11"/>
            <color theme="1"/>
            <rFont val="Calibri"/>
            <family val="2"/>
            <scheme val="minor"/>
          </rPr>
          <t>Source: User-editable planning assumption, 2026-10-19; not stated in YAML. Validate with workload sizing.</t>
        </r>
      </text>
    </comment>
    <comment ref="H17" authorId="0" shapeId="0" xr:uid="{00000000-0006-0000-0B00-000023000000}">
      <text>
        <r>
          <rPr>
            <sz val="11"/>
            <color theme="1"/>
            <rFont val="Calibri"/>
            <family val="2"/>
            <scheme val="minor"/>
          </rPr>
          <t>Source: User-editable planning assumption, 2026-10-19; not stated in YAML. Validate with workload sizing.</t>
        </r>
      </text>
    </comment>
    <comment ref="I17" authorId="0" shapeId="0" xr:uid="{00000000-0006-0000-0B00-000024000000}">
      <text>
        <r>
          <rPr>
            <sz val="11"/>
            <color theme="1"/>
            <rFont val="Calibri"/>
            <family val="2"/>
            <scheme val="minor"/>
          </rPr>
          <t>Source: User-editable planning assumption, 2026-10-19; not stated in YAML. Validate with workload sizing.</t>
        </r>
      </text>
    </comment>
    <comment ref="G18" authorId="0" shapeId="0" xr:uid="{00000000-0006-0000-0B00-000025000000}">
      <text>
        <r>
          <rPr>
            <sz val="11"/>
            <color theme="1"/>
            <rFont val="Calibri"/>
            <family val="2"/>
            <scheme val="minor"/>
          </rPr>
          <t>Source: User-editable planning assumption, 2026-10-19; not stated in YAML. Validate with workload sizing.</t>
        </r>
      </text>
    </comment>
    <comment ref="H18" authorId="0" shapeId="0" xr:uid="{00000000-0006-0000-0B00-000026000000}">
      <text>
        <r>
          <rPr>
            <sz val="11"/>
            <color theme="1"/>
            <rFont val="Calibri"/>
            <family val="2"/>
            <scheme val="minor"/>
          </rPr>
          <t>Source: User-editable planning assumption, 2026-10-19; not stated in YAML. Validate with workload sizing.</t>
        </r>
      </text>
    </comment>
    <comment ref="I18" authorId="0" shapeId="0" xr:uid="{00000000-0006-0000-0B00-000027000000}">
      <text>
        <r>
          <rPr>
            <sz val="11"/>
            <color theme="1"/>
            <rFont val="Calibri"/>
            <family val="2"/>
            <scheme val="minor"/>
          </rPr>
          <t>Source: User-editable planning assumption, 2026-10-19; not stated in YAML. Validate with workload sizing.</t>
        </r>
      </text>
    </comment>
    <comment ref="G19" authorId="0" shapeId="0" xr:uid="{00000000-0006-0000-0B00-000028000000}">
      <text>
        <r>
          <rPr>
            <sz val="11"/>
            <color theme="1"/>
            <rFont val="Calibri"/>
            <family val="2"/>
            <scheme val="minor"/>
          </rPr>
          <t>Source: User-editable planning assumption, 2026-10-19; not stated in YAML. Validate with workload sizing.</t>
        </r>
      </text>
    </comment>
    <comment ref="H19" authorId="0" shapeId="0" xr:uid="{00000000-0006-0000-0B00-000029000000}">
      <text>
        <r>
          <rPr>
            <sz val="11"/>
            <color theme="1"/>
            <rFont val="Calibri"/>
            <family val="2"/>
            <scheme val="minor"/>
          </rPr>
          <t>Source: User-editable planning assumption, 2026-10-19; not stated in YAML. Validate with workload sizing.</t>
        </r>
      </text>
    </comment>
    <comment ref="I19" authorId="0" shapeId="0" xr:uid="{00000000-0006-0000-0B00-00002A000000}">
      <text>
        <r>
          <rPr>
            <sz val="11"/>
            <color theme="1"/>
            <rFont val="Calibri"/>
            <family val="2"/>
            <scheme val="minor"/>
          </rPr>
          <t>Source: User-editable planning assumption, 2026-10-19; not stated in YAML. Validate with workload sizing.</t>
        </r>
      </text>
    </comment>
    <comment ref="G20" authorId="0" shapeId="0" xr:uid="{00000000-0006-0000-0B00-00002B000000}">
      <text>
        <r>
          <rPr>
            <sz val="11"/>
            <color theme="1"/>
            <rFont val="Calibri"/>
            <family val="2"/>
            <scheme val="minor"/>
          </rPr>
          <t>Source: User-editable planning assumption, 2026-10-19; not stated in YAML. Validate with workload sizing.</t>
        </r>
      </text>
    </comment>
    <comment ref="H20" authorId="0" shapeId="0" xr:uid="{00000000-0006-0000-0B00-00002C000000}">
      <text>
        <r>
          <rPr>
            <sz val="11"/>
            <color theme="1"/>
            <rFont val="Calibri"/>
            <family val="2"/>
            <scheme val="minor"/>
          </rPr>
          <t>Source: User-editable planning assumption, 2026-10-19; not stated in YAML. Validate with workload sizing.</t>
        </r>
      </text>
    </comment>
    <comment ref="I20" authorId="0" shapeId="0" xr:uid="{00000000-0006-0000-0B00-00002D000000}">
      <text>
        <r>
          <rPr>
            <sz val="11"/>
            <color theme="1"/>
            <rFont val="Calibri"/>
            <family val="2"/>
            <scheme val="minor"/>
          </rPr>
          <t>Source: User-editable planning assumption, 2026-10-19; not stated in YAML. Validate with workload sizing.</t>
        </r>
      </text>
    </comment>
    <comment ref="G21" authorId="0" shapeId="0" xr:uid="{00000000-0006-0000-0B00-00002E000000}">
      <text>
        <r>
          <rPr>
            <sz val="11"/>
            <color theme="1"/>
            <rFont val="Calibri"/>
            <family val="2"/>
            <scheme val="minor"/>
          </rPr>
          <t>Source: User-editable planning assumption, 2026-10-19; not stated in YAML. Validate with workload sizing.</t>
        </r>
      </text>
    </comment>
    <comment ref="H21" authorId="0" shapeId="0" xr:uid="{00000000-0006-0000-0B00-00002F000000}">
      <text>
        <r>
          <rPr>
            <sz val="11"/>
            <color theme="1"/>
            <rFont val="Calibri"/>
            <family val="2"/>
            <scheme val="minor"/>
          </rPr>
          <t>Source: User-editable planning assumption, 2026-10-19; not stated in YAML. Validate with workload sizing.</t>
        </r>
      </text>
    </comment>
    <comment ref="I21" authorId="0" shapeId="0" xr:uid="{00000000-0006-0000-0B00-000030000000}">
      <text>
        <r>
          <rPr>
            <sz val="11"/>
            <color theme="1"/>
            <rFont val="Calibri"/>
            <family val="2"/>
            <scheme val="minor"/>
          </rPr>
          <t>Source: User-editable planning assumption, 2026-10-19; not stated in YAML. Validate with workload sizing.</t>
        </r>
      </text>
    </comment>
    <comment ref="G22" authorId="0" shapeId="0" xr:uid="{00000000-0006-0000-0B00-000031000000}">
      <text>
        <r>
          <rPr>
            <sz val="11"/>
            <color theme="1"/>
            <rFont val="Calibri"/>
            <family val="2"/>
            <scheme val="minor"/>
          </rPr>
          <t>Source: User-editable planning assumption, 2026-10-19; not stated in YAML. Validate with workload sizing.</t>
        </r>
      </text>
    </comment>
    <comment ref="H22" authorId="0" shapeId="0" xr:uid="{00000000-0006-0000-0B00-000032000000}">
      <text>
        <r>
          <rPr>
            <sz val="11"/>
            <color theme="1"/>
            <rFont val="Calibri"/>
            <family val="2"/>
            <scheme val="minor"/>
          </rPr>
          <t>Source: User-editable planning assumption, 2026-10-19; not stated in YAML. Validate with workload sizing.</t>
        </r>
      </text>
    </comment>
    <comment ref="I22" authorId="0" shapeId="0" xr:uid="{00000000-0006-0000-0B00-000033000000}">
      <text>
        <r>
          <rPr>
            <sz val="11"/>
            <color theme="1"/>
            <rFont val="Calibri"/>
            <family val="2"/>
            <scheme val="minor"/>
          </rPr>
          <t>Source: User-editable planning assumption, 2026-10-19; not stated in YAML. Validate with workload sizing.</t>
        </r>
      </text>
    </comment>
    <comment ref="G23" authorId="0" shapeId="0" xr:uid="{00000000-0006-0000-0B00-000034000000}">
      <text>
        <r>
          <rPr>
            <sz val="11"/>
            <color theme="1"/>
            <rFont val="Calibri"/>
            <family val="2"/>
            <scheme val="minor"/>
          </rPr>
          <t>Source: User-editable planning assumption, 2026-10-19; not stated in YAML. Validate with workload sizing.</t>
        </r>
      </text>
    </comment>
    <comment ref="H23" authorId="0" shapeId="0" xr:uid="{00000000-0006-0000-0B00-000035000000}">
      <text>
        <r>
          <rPr>
            <sz val="11"/>
            <color theme="1"/>
            <rFont val="Calibri"/>
            <family val="2"/>
            <scheme val="minor"/>
          </rPr>
          <t>Source: User-editable planning assumption, 2026-10-19; not stated in YAML. Validate with workload sizing.</t>
        </r>
      </text>
    </comment>
    <comment ref="I23" authorId="0" shapeId="0" xr:uid="{00000000-0006-0000-0B00-000036000000}">
      <text>
        <r>
          <rPr>
            <sz val="11"/>
            <color theme="1"/>
            <rFont val="Calibri"/>
            <family val="2"/>
            <scheme val="minor"/>
          </rPr>
          <t>Source: User-editable planning assumption, 2026-10-19; not stated in YAML. Validate with workload sizing.</t>
        </r>
      </text>
    </comment>
    <comment ref="G24" authorId="0" shapeId="0" xr:uid="{00000000-0006-0000-0B00-000037000000}">
      <text>
        <r>
          <rPr>
            <sz val="11"/>
            <color theme="1"/>
            <rFont val="Calibri"/>
            <family val="2"/>
            <scheme val="minor"/>
          </rPr>
          <t>Source: User-editable planning assumption, 2026-10-19; not stated in YAML. Validate with workload sizing.</t>
        </r>
      </text>
    </comment>
    <comment ref="H24" authorId="0" shapeId="0" xr:uid="{00000000-0006-0000-0B00-000038000000}">
      <text>
        <r>
          <rPr>
            <sz val="11"/>
            <color theme="1"/>
            <rFont val="Calibri"/>
            <family val="2"/>
            <scheme val="minor"/>
          </rPr>
          <t>Source: User-editable planning assumption, 2026-10-19; not stated in YAML. Validate with workload sizing.</t>
        </r>
      </text>
    </comment>
    <comment ref="I24" authorId="0" shapeId="0" xr:uid="{00000000-0006-0000-0B00-000039000000}">
      <text>
        <r>
          <rPr>
            <sz val="11"/>
            <color theme="1"/>
            <rFont val="Calibri"/>
            <family val="2"/>
            <scheme val="minor"/>
          </rPr>
          <t>Source: User-editable planning assumption, 2026-10-19; not stated in YAML. Validate with workload sizing.</t>
        </r>
      </text>
    </comment>
    <comment ref="G25" authorId="0" shapeId="0" xr:uid="{00000000-0006-0000-0B00-00003A000000}">
      <text>
        <r>
          <rPr>
            <sz val="11"/>
            <color theme="1"/>
            <rFont val="Calibri"/>
            <family val="2"/>
            <scheme val="minor"/>
          </rPr>
          <t>Source: User-editable planning assumption, 2026-10-19; not stated in YAML. Validate with workload sizing.</t>
        </r>
      </text>
    </comment>
    <comment ref="H25" authorId="0" shapeId="0" xr:uid="{00000000-0006-0000-0B00-00003B000000}">
      <text>
        <r>
          <rPr>
            <sz val="11"/>
            <color theme="1"/>
            <rFont val="Calibri"/>
            <family val="2"/>
            <scheme val="minor"/>
          </rPr>
          <t>Source: User-editable planning assumption, 2026-10-19; not stated in YAML. Validate with workload sizing.</t>
        </r>
      </text>
    </comment>
    <comment ref="I25" authorId="0" shapeId="0" xr:uid="{00000000-0006-0000-0B00-00003C000000}">
      <text>
        <r>
          <rPr>
            <sz val="11"/>
            <color theme="1"/>
            <rFont val="Calibri"/>
            <family val="2"/>
            <scheme val="minor"/>
          </rPr>
          <t>Source: User-editable planning assumption, 2026-10-19; not stated in YAML. Validate with workload sizing.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C00-000001000000}">
      <text>
        <r>
          <rPr>
            <sz val="11"/>
            <color theme="1"/>
            <rFont val="Calibri"/>
            <family val="2"/>
            <scheme val="minor"/>
          </rPr>
          <t>Source: User-editable planning assumption, 2026-10-19; not stated in YAML. Validate with workload sizing.</t>
        </r>
      </text>
    </comment>
    <comment ref="H6" authorId="0" shapeId="0" xr:uid="{00000000-0006-0000-0C00-000002000000}">
      <text>
        <r>
          <rPr>
            <sz val="11"/>
            <color theme="1"/>
            <rFont val="Calibri"/>
            <family val="2"/>
            <scheme val="minor"/>
          </rPr>
          <t>Source: User-editable planning assumption, 2026-10-19; not stated in YAML. Validate with workload sizing.</t>
        </r>
      </text>
    </comment>
    <comment ref="I6" authorId="0" shapeId="0" xr:uid="{00000000-0006-0000-0C00-000003000000}">
      <text>
        <r>
          <rPr>
            <sz val="11"/>
            <color theme="1"/>
            <rFont val="Calibri"/>
            <family val="2"/>
            <scheme val="minor"/>
          </rPr>
          <t>Source: User-editable planning assumption, 2026-10-19; not stated in YAML. Validate with workload sizing.</t>
        </r>
      </text>
    </comment>
    <comment ref="G7" authorId="0" shapeId="0" xr:uid="{00000000-0006-0000-0C00-000004000000}">
      <text>
        <r>
          <rPr>
            <sz val="11"/>
            <color theme="1"/>
            <rFont val="Calibri"/>
            <family val="2"/>
            <scheme val="minor"/>
          </rPr>
          <t>Source: User-editable planning assumption, 2026-10-19; not stated in YAML. Validate with workload sizing.</t>
        </r>
      </text>
    </comment>
    <comment ref="H7" authorId="0" shapeId="0" xr:uid="{00000000-0006-0000-0C00-000005000000}">
      <text>
        <r>
          <rPr>
            <sz val="11"/>
            <color theme="1"/>
            <rFont val="Calibri"/>
            <family val="2"/>
            <scheme val="minor"/>
          </rPr>
          <t>Source: User-editable planning assumption, 2026-10-19; not stated in YAML. Validate with workload sizing.</t>
        </r>
      </text>
    </comment>
    <comment ref="I7" authorId="0" shapeId="0" xr:uid="{00000000-0006-0000-0C00-000006000000}">
      <text>
        <r>
          <rPr>
            <sz val="11"/>
            <color theme="1"/>
            <rFont val="Calibri"/>
            <family val="2"/>
            <scheme val="minor"/>
          </rPr>
          <t>Source: User-editable planning assumption, 2026-10-19; not stated in YAML. Validate with workload sizing.</t>
        </r>
      </text>
    </comment>
    <comment ref="G8" authorId="0" shapeId="0" xr:uid="{00000000-0006-0000-0C00-000007000000}">
      <text>
        <r>
          <rPr>
            <sz val="11"/>
            <color theme="1"/>
            <rFont val="Calibri"/>
            <family val="2"/>
            <scheme val="minor"/>
          </rPr>
          <t>Source: User-editable planning assumption, 2026-10-19; not stated in YAML. Validate with workload sizing.</t>
        </r>
      </text>
    </comment>
    <comment ref="H8" authorId="0" shapeId="0" xr:uid="{00000000-0006-0000-0C00-000008000000}">
      <text>
        <r>
          <rPr>
            <sz val="11"/>
            <color theme="1"/>
            <rFont val="Calibri"/>
            <family val="2"/>
            <scheme val="minor"/>
          </rPr>
          <t>Source: User-editable planning assumption, 2026-10-19; not stated in YAML. Validate with workload sizing.</t>
        </r>
      </text>
    </comment>
    <comment ref="I8" authorId="0" shapeId="0" xr:uid="{00000000-0006-0000-0C00-000009000000}">
      <text>
        <r>
          <rPr>
            <sz val="11"/>
            <color theme="1"/>
            <rFont val="Calibri"/>
            <family val="2"/>
            <scheme val="minor"/>
          </rPr>
          <t>Source: User-editable planning assumption, 2026-10-19; not stated in YAML. Validate with workload sizing.</t>
        </r>
      </text>
    </comment>
    <comment ref="G9" authorId="0" shapeId="0" xr:uid="{00000000-0006-0000-0C00-00000A000000}">
      <text>
        <r>
          <rPr>
            <sz val="11"/>
            <color theme="1"/>
            <rFont val="Calibri"/>
            <family val="2"/>
            <scheme val="minor"/>
          </rPr>
          <t>Source: User-editable planning assumption, 2026-10-19; not stated in YAML. Validate with workload sizing.</t>
        </r>
      </text>
    </comment>
    <comment ref="H9" authorId="0" shapeId="0" xr:uid="{00000000-0006-0000-0C00-00000B000000}">
      <text>
        <r>
          <rPr>
            <sz val="11"/>
            <color theme="1"/>
            <rFont val="Calibri"/>
            <family val="2"/>
            <scheme val="minor"/>
          </rPr>
          <t>Source: User-editable planning assumption, 2026-10-19; not stated in YAML. Validate with workload sizing.</t>
        </r>
      </text>
    </comment>
    <comment ref="I9" authorId="0" shapeId="0" xr:uid="{00000000-0006-0000-0C00-00000C000000}">
      <text>
        <r>
          <rPr>
            <sz val="11"/>
            <color theme="1"/>
            <rFont val="Calibri"/>
            <family val="2"/>
            <scheme val="minor"/>
          </rPr>
          <t>Source: User-editable planning assumption, 2026-10-19; not stated in YAML. Validate with workload sizing.</t>
        </r>
      </text>
    </comment>
    <comment ref="G10" authorId="0" shapeId="0" xr:uid="{00000000-0006-0000-0C00-00000D000000}">
      <text>
        <r>
          <rPr>
            <sz val="11"/>
            <color theme="1"/>
            <rFont val="Calibri"/>
            <family val="2"/>
            <scheme val="minor"/>
          </rPr>
          <t>Source: User-editable planning assumption, 2026-10-19; not stated in YAML. Validate with workload sizing.</t>
        </r>
      </text>
    </comment>
    <comment ref="H10" authorId="0" shapeId="0" xr:uid="{00000000-0006-0000-0C00-00000E000000}">
      <text>
        <r>
          <rPr>
            <sz val="11"/>
            <color theme="1"/>
            <rFont val="Calibri"/>
            <family val="2"/>
            <scheme val="minor"/>
          </rPr>
          <t>Source: User-editable planning assumption, 2026-10-19; not stated in YAML. Validate with workload sizing.</t>
        </r>
      </text>
    </comment>
    <comment ref="I10" authorId="0" shapeId="0" xr:uid="{00000000-0006-0000-0C00-00000F000000}">
      <text>
        <r>
          <rPr>
            <sz val="11"/>
            <color theme="1"/>
            <rFont val="Calibri"/>
            <family val="2"/>
            <scheme val="minor"/>
          </rPr>
          <t>Source: User-editable planning assumption, 2026-10-19; not stated in YAML. Validate with workload sizing.</t>
        </r>
      </text>
    </comment>
    <comment ref="G11" authorId="0" shapeId="0" xr:uid="{00000000-0006-0000-0C00-000010000000}">
      <text>
        <r>
          <rPr>
            <sz val="11"/>
            <color theme="1"/>
            <rFont val="Calibri"/>
            <family val="2"/>
            <scheme val="minor"/>
          </rPr>
          <t>Source: User-editable planning assumption, 2026-10-19; not stated in YAML. Validate with workload sizing.</t>
        </r>
      </text>
    </comment>
    <comment ref="H11" authorId="0" shapeId="0" xr:uid="{00000000-0006-0000-0C00-000011000000}">
      <text>
        <r>
          <rPr>
            <sz val="11"/>
            <color theme="1"/>
            <rFont val="Calibri"/>
            <family val="2"/>
            <scheme val="minor"/>
          </rPr>
          <t>Source: User-editable planning assumption, 2026-10-19; not stated in YAML. Validate with workload sizing.</t>
        </r>
      </text>
    </comment>
    <comment ref="I11" authorId="0" shapeId="0" xr:uid="{00000000-0006-0000-0C00-000012000000}">
      <text>
        <r>
          <rPr>
            <sz val="11"/>
            <color theme="1"/>
            <rFont val="Calibri"/>
            <family val="2"/>
            <scheme val="minor"/>
          </rPr>
          <t>Source: User-editable planning assumption, 2026-10-19; not stated in YAML. Validate with workload sizing.</t>
        </r>
      </text>
    </comment>
    <comment ref="G12" authorId="0" shapeId="0" xr:uid="{00000000-0006-0000-0C00-000013000000}">
      <text>
        <r>
          <rPr>
            <sz val="11"/>
            <color theme="1"/>
            <rFont val="Calibri"/>
            <family val="2"/>
            <scheme val="minor"/>
          </rPr>
          <t>Source: User-editable planning assumption, 2026-10-19; not stated in YAML. Validate with workload sizing.</t>
        </r>
      </text>
    </comment>
    <comment ref="H12" authorId="0" shapeId="0" xr:uid="{00000000-0006-0000-0C00-000014000000}">
      <text>
        <r>
          <rPr>
            <sz val="11"/>
            <color theme="1"/>
            <rFont val="Calibri"/>
            <family val="2"/>
            <scheme val="minor"/>
          </rPr>
          <t>Source: User-editable planning assumption, 2026-10-19; not stated in YAML. Validate with workload sizing.</t>
        </r>
      </text>
    </comment>
    <comment ref="I12" authorId="0" shapeId="0" xr:uid="{00000000-0006-0000-0C00-000015000000}">
      <text>
        <r>
          <rPr>
            <sz val="11"/>
            <color theme="1"/>
            <rFont val="Calibri"/>
            <family val="2"/>
            <scheme val="minor"/>
          </rPr>
          <t>Source: User-editable planning assumption, 2026-10-19; not stated in YAML. Validate with workload sizing.</t>
        </r>
      </text>
    </comment>
    <comment ref="G13" authorId="0" shapeId="0" xr:uid="{00000000-0006-0000-0C00-000016000000}">
      <text>
        <r>
          <rPr>
            <sz val="11"/>
            <color theme="1"/>
            <rFont val="Calibri"/>
            <family val="2"/>
            <scheme val="minor"/>
          </rPr>
          <t>Source: User-editable planning assumption, 2026-10-19; not stated in YAML. Validate with workload sizing.</t>
        </r>
      </text>
    </comment>
    <comment ref="H13" authorId="0" shapeId="0" xr:uid="{00000000-0006-0000-0C00-000017000000}">
      <text>
        <r>
          <rPr>
            <sz val="11"/>
            <color theme="1"/>
            <rFont val="Calibri"/>
            <family val="2"/>
            <scheme val="minor"/>
          </rPr>
          <t>Source: User-editable planning assumption, 2026-10-19; not stated in YAML. Validate with workload sizing.</t>
        </r>
      </text>
    </comment>
    <comment ref="I13" authorId="0" shapeId="0" xr:uid="{00000000-0006-0000-0C00-000018000000}">
      <text>
        <r>
          <rPr>
            <sz val="11"/>
            <color theme="1"/>
            <rFont val="Calibri"/>
            <family val="2"/>
            <scheme val="minor"/>
          </rPr>
          <t>Source: User-editable planning assumption, 2026-10-19; not stated in YAML. Validate with workload sizing.</t>
        </r>
      </text>
    </comment>
    <comment ref="G14" authorId="0" shapeId="0" xr:uid="{00000000-0006-0000-0C00-000019000000}">
      <text>
        <r>
          <rPr>
            <sz val="11"/>
            <color theme="1"/>
            <rFont val="Calibri"/>
            <family val="2"/>
            <scheme val="minor"/>
          </rPr>
          <t>Source: User-editable planning assumption, 2026-10-19; not stated in YAML. Validate with workload sizing.</t>
        </r>
      </text>
    </comment>
    <comment ref="H14" authorId="0" shapeId="0" xr:uid="{00000000-0006-0000-0C00-00001A000000}">
      <text>
        <r>
          <rPr>
            <sz val="11"/>
            <color theme="1"/>
            <rFont val="Calibri"/>
            <family val="2"/>
            <scheme val="minor"/>
          </rPr>
          <t>Source: User-editable planning assumption, 2026-10-19; not stated in YAML. Validate with workload sizing.</t>
        </r>
      </text>
    </comment>
    <comment ref="I14" authorId="0" shapeId="0" xr:uid="{00000000-0006-0000-0C00-00001B000000}">
      <text>
        <r>
          <rPr>
            <sz val="11"/>
            <color theme="1"/>
            <rFont val="Calibri"/>
            <family val="2"/>
            <scheme val="minor"/>
          </rPr>
          <t>Source: User-editable planning assumption, 2026-10-19; not stated in YAML. Validate with workload sizing.</t>
        </r>
      </text>
    </comment>
    <comment ref="G15" authorId="0" shapeId="0" xr:uid="{00000000-0006-0000-0C00-00001C000000}">
      <text>
        <r>
          <rPr>
            <sz val="11"/>
            <color theme="1"/>
            <rFont val="Calibri"/>
            <family val="2"/>
            <scheme val="minor"/>
          </rPr>
          <t>Source: User-editable planning assumption, 2026-10-19; not stated in YAML. Validate with workload sizing.</t>
        </r>
      </text>
    </comment>
    <comment ref="H15" authorId="0" shapeId="0" xr:uid="{00000000-0006-0000-0C00-00001D000000}">
      <text>
        <r>
          <rPr>
            <sz val="11"/>
            <color theme="1"/>
            <rFont val="Calibri"/>
            <family val="2"/>
            <scheme val="minor"/>
          </rPr>
          <t>Source: User-editable planning assumption, 2026-10-19; not stated in YAML. Validate with workload sizing.</t>
        </r>
      </text>
    </comment>
    <comment ref="I15" authorId="0" shapeId="0" xr:uid="{00000000-0006-0000-0C00-00001E000000}">
      <text>
        <r>
          <rPr>
            <sz val="11"/>
            <color theme="1"/>
            <rFont val="Calibri"/>
            <family val="2"/>
            <scheme val="minor"/>
          </rPr>
          <t>Source: User-editable planning assumption, 2026-10-19; not stated in YAML. Validate with workload sizing.</t>
        </r>
      </text>
    </comment>
    <comment ref="G16" authorId="0" shapeId="0" xr:uid="{00000000-0006-0000-0C00-00001F000000}">
      <text>
        <r>
          <rPr>
            <sz val="11"/>
            <color theme="1"/>
            <rFont val="Calibri"/>
            <family val="2"/>
            <scheme val="minor"/>
          </rPr>
          <t>Source: User-editable planning assumption, 2026-10-19; not stated in YAML. Validate with workload sizing.</t>
        </r>
      </text>
    </comment>
    <comment ref="H16" authorId="0" shapeId="0" xr:uid="{00000000-0006-0000-0C00-000020000000}">
      <text>
        <r>
          <rPr>
            <sz val="11"/>
            <color theme="1"/>
            <rFont val="Calibri"/>
            <family val="2"/>
            <scheme val="minor"/>
          </rPr>
          <t>Source: User-editable planning assumption, 2026-10-19; not stated in YAML. Validate with workload sizing.</t>
        </r>
      </text>
    </comment>
    <comment ref="I16" authorId="0" shapeId="0" xr:uid="{00000000-0006-0000-0C00-000021000000}">
      <text>
        <r>
          <rPr>
            <sz val="11"/>
            <color theme="1"/>
            <rFont val="Calibri"/>
            <family val="2"/>
            <scheme val="minor"/>
          </rPr>
          <t>Source: User-editable planning assumption, 2026-10-19; not stated in YAML. Validate with workload sizing.</t>
        </r>
      </text>
    </comment>
    <comment ref="G17" authorId="0" shapeId="0" xr:uid="{00000000-0006-0000-0C00-000022000000}">
      <text>
        <r>
          <rPr>
            <sz val="11"/>
            <color theme="1"/>
            <rFont val="Calibri"/>
            <family val="2"/>
            <scheme val="minor"/>
          </rPr>
          <t>Source: User-editable planning assumption, 2026-10-19; not stated in YAML. Validate with workload sizing.</t>
        </r>
      </text>
    </comment>
    <comment ref="H17" authorId="0" shapeId="0" xr:uid="{00000000-0006-0000-0C00-000023000000}">
      <text>
        <r>
          <rPr>
            <sz val="11"/>
            <color theme="1"/>
            <rFont val="Calibri"/>
            <family val="2"/>
            <scheme val="minor"/>
          </rPr>
          <t>Source: User-editable planning assumption, 2026-10-19; not stated in YAML. Validate with workload sizing.</t>
        </r>
      </text>
    </comment>
    <comment ref="I17" authorId="0" shapeId="0" xr:uid="{00000000-0006-0000-0C00-000024000000}">
      <text>
        <r>
          <rPr>
            <sz val="11"/>
            <color theme="1"/>
            <rFont val="Calibri"/>
            <family val="2"/>
            <scheme val="minor"/>
          </rPr>
          <t>Source: User-editable planning assumption, 2026-10-19; not stated in YAML. Validate with workload sizing.</t>
        </r>
      </text>
    </comment>
    <comment ref="G18" authorId="0" shapeId="0" xr:uid="{00000000-0006-0000-0C00-000025000000}">
      <text>
        <r>
          <rPr>
            <sz val="11"/>
            <color theme="1"/>
            <rFont val="Calibri"/>
            <family val="2"/>
            <scheme val="minor"/>
          </rPr>
          <t>Source: User-editable planning assumption, 2026-10-19; not stated in YAML. Validate with workload sizing.</t>
        </r>
      </text>
    </comment>
    <comment ref="H18" authorId="0" shapeId="0" xr:uid="{00000000-0006-0000-0C00-000026000000}">
      <text>
        <r>
          <rPr>
            <sz val="11"/>
            <color theme="1"/>
            <rFont val="Calibri"/>
            <family val="2"/>
            <scheme val="minor"/>
          </rPr>
          <t>Source: User-editable planning assumption, 2026-10-19; not stated in YAML. Validate with workload sizing.</t>
        </r>
      </text>
    </comment>
    <comment ref="I18" authorId="0" shapeId="0" xr:uid="{00000000-0006-0000-0C00-000027000000}">
      <text>
        <r>
          <rPr>
            <sz val="11"/>
            <color theme="1"/>
            <rFont val="Calibri"/>
            <family val="2"/>
            <scheme val="minor"/>
          </rPr>
          <t>Source: User-editable planning assumption, 2026-10-19; not stated in YAML. Validate with workload sizing.</t>
        </r>
      </text>
    </comment>
    <comment ref="G19" authorId="0" shapeId="0" xr:uid="{00000000-0006-0000-0C00-000028000000}">
      <text>
        <r>
          <rPr>
            <sz val="11"/>
            <color theme="1"/>
            <rFont val="Calibri"/>
            <family val="2"/>
            <scheme val="minor"/>
          </rPr>
          <t>Source: User-editable planning assumption, 2026-10-19; not stated in YAML. Validate with workload sizing.</t>
        </r>
      </text>
    </comment>
    <comment ref="H19" authorId="0" shapeId="0" xr:uid="{00000000-0006-0000-0C00-000029000000}">
      <text>
        <r>
          <rPr>
            <sz val="11"/>
            <color theme="1"/>
            <rFont val="Calibri"/>
            <family val="2"/>
            <scheme val="minor"/>
          </rPr>
          <t>Source: User-editable planning assumption, 2026-10-19; not stated in YAML. Validate with workload sizing.</t>
        </r>
      </text>
    </comment>
    <comment ref="I19" authorId="0" shapeId="0" xr:uid="{00000000-0006-0000-0C00-00002A000000}">
      <text>
        <r>
          <rPr>
            <sz val="11"/>
            <color theme="1"/>
            <rFont val="Calibri"/>
            <family val="2"/>
            <scheme val="minor"/>
          </rPr>
          <t>Source: User-editable planning assumption, 2026-10-19; not stated in YAML. Validate with workload sizing.</t>
        </r>
      </text>
    </comment>
    <comment ref="G20" authorId="0" shapeId="0" xr:uid="{00000000-0006-0000-0C00-00002B000000}">
      <text>
        <r>
          <rPr>
            <sz val="11"/>
            <color theme="1"/>
            <rFont val="Calibri"/>
            <family val="2"/>
            <scheme val="minor"/>
          </rPr>
          <t>Source: User-editable planning assumption, 2026-10-19; not stated in YAML. Validate with workload sizing.</t>
        </r>
      </text>
    </comment>
    <comment ref="H20" authorId="0" shapeId="0" xr:uid="{00000000-0006-0000-0C00-00002C000000}">
      <text>
        <r>
          <rPr>
            <sz val="11"/>
            <color theme="1"/>
            <rFont val="Calibri"/>
            <family val="2"/>
            <scheme val="minor"/>
          </rPr>
          <t>Source: User-editable planning assumption, 2026-10-19; not stated in YAML. Validate with workload sizing.</t>
        </r>
      </text>
    </comment>
    <comment ref="I20" authorId="0" shapeId="0" xr:uid="{00000000-0006-0000-0C00-00002D000000}">
      <text>
        <r>
          <rPr>
            <sz val="11"/>
            <color theme="1"/>
            <rFont val="Calibri"/>
            <family val="2"/>
            <scheme val="minor"/>
          </rPr>
          <t>Source: User-editable planning assumption, 2026-10-19; not stated in YAML. Validate with workload sizing.</t>
        </r>
      </text>
    </comment>
    <comment ref="G21" authorId="0" shapeId="0" xr:uid="{00000000-0006-0000-0C00-00002E000000}">
      <text>
        <r>
          <rPr>
            <sz val="11"/>
            <color theme="1"/>
            <rFont val="Calibri"/>
            <family val="2"/>
            <scheme val="minor"/>
          </rPr>
          <t>Source: User-editable planning assumption, 2026-10-19; not stated in YAML. Validate with workload sizing.</t>
        </r>
      </text>
    </comment>
    <comment ref="H21" authorId="0" shapeId="0" xr:uid="{00000000-0006-0000-0C00-00002F000000}">
      <text>
        <r>
          <rPr>
            <sz val="11"/>
            <color theme="1"/>
            <rFont val="Calibri"/>
            <family val="2"/>
            <scheme val="minor"/>
          </rPr>
          <t>Source: User-editable planning assumption, 2026-10-19; not stated in YAML. Validate with workload sizing.</t>
        </r>
      </text>
    </comment>
    <comment ref="I21" authorId="0" shapeId="0" xr:uid="{00000000-0006-0000-0C00-000030000000}">
      <text>
        <r>
          <rPr>
            <sz val="11"/>
            <color theme="1"/>
            <rFont val="Calibri"/>
            <family val="2"/>
            <scheme val="minor"/>
          </rPr>
          <t>Source: User-editable planning assumption, 2026-10-19; not stated in YAML. Validate with workload sizing.</t>
        </r>
      </text>
    </comment>
    <comment ref="G22" authorId="0" shapeId="0" xr:uid="{00000000-0006-0000-0C00-000031000000}">
      <text>
        <r>
          <rPr>
            <sz val="11"/>
            <color theme="1"/>
            <rFont val="Calibri"/>
            <family val="2"/>
            <scheme val="minor"/>
          </rPr>
          <t>Source: User-editable planning assumption, 2026-10-19; not stated in YAML. Validate with workload sizing.</t>
        </r>
      </text>
    </comment>
    <comment ref="H22" authorId="0" shapeId="0" xr:uid="{00000000-0006-0000-0C00-000032000000}">
      <text>
        <r>
          <rPr>
            <sz val="11"/>
            <color theme="1"/>
            <rFont val="Calibri"/>
            <family val="2"/>
            <scheme val="minor"/>
          </rPr>
          <t>Source: User-editable planning assumption, 2026-10-19; not stated in YAML. Validate with workload sizing.</t>
        </r>
      </text>
    </comment>
    <comment ref="I22" authorId="0" shapeId="0" xr:uid="{00000000-0006-0000-0C00-000033000000}">
      <text>
        <r>
          <rPr>
            <sz val="11"/>
            <color theme="1"/>
            <rFont val="Calibri"/>
            <family val="2"/>
            <scheme val="minor"/>
          </rPr>
          <t>Source: User-editable planning assumption, 2026-10-19; not stated in YAML. Validate with workload sizing.</t>
        </r>
      </text>
    </comment>
    <comment ref="G23" authorId="0" shapeId="0" xr:uid="{00000000-0006-0000-0C00-000034000000}">
      <text>
        <r>
          <rPr>
            <sz val="11"/>
            <color theme="1"/>
            <rFont val="Calibri"/>
            <family val="2"/>
            <scheme val="minor"/>
          </rPr>
          <t>Source: User-editable planning assumption, 2026-10-19; not stated in YAML. Validate with workload sizing.</t>
        </r>
      </text>
    </comment>
    <comment ref="H23" authorId="0" shapeId="0" xr:uid="{00000000-0006-0000-0C00-000035000000}">
      <text>
        <r>
          <rPr>
            <sz val="11"/>
            <color theme="1"/>
            <rFont val="Calibri"/>
            <family val="2"/>
            <scheme val="minor"/>
          </rPr>
          <t>Source: User-editable planning assumption, 2026-10-19; not stated in YAML. Validate with workload sizing.</t>
        </r>
      </text>
    </comment>
    <comment ref="I23" authorId="0" shapeId="0" xr:uid="{00000000-0006-0000-0C00-000036000000}">
      <text>
        <r>
          <rPr>
            <sz val="11"/>
            <color theme="1"/>
            <rFont val="Calibri"/>
            <family val="2"/>
            <scheme val="minor"/>
          </rPr>
          <t>Source: User-editable planning assumption, 2026-10-19; not stated in YAML. Validate with workload sizing.</t>
        </r>
      </text>
    </comment>
    <comment ref="G24" authorId="0" shapeId="0" xr:uid="{00000000-0006-0000-0C00-000037000000}">
      <text>
        <r>
          <rPr>
            <sz val="11"/>
            <color theme="1"/>
            <rFont val="Calibri"/>
            <family val="2"/>
            <scheme val="minor"/>
          </rPr>
          <t>Source: User-editable planning assumption, 2026-10-19; not stated in YAML. Validate with workload sizing.</t>
        </r>
      </text>
    </comment>
    <comment ref="H24" authorId="0" shapeId="0" xr:uid="{00000000-0006-0000-0C00-000038000000}">
      <text>
        <r>
          <rPr>
            <sz val="11"/>
            <color theme="1"/>
            <rFont val="Calibri"/>
            <family val="2"/>
            <scheme val="minor"/>
          </rPr>
          <t>Source: User-editable planning assumption, 2026-10-19; not stated in YAML. Validate with workload sizing.</t>
        </r>
      </text>
    </comment>
    <comment ref="I24" authorId="0" shapeId="0" xr:uid="{00000000-0006-0000-0C00-000039000000}">
      <text>
        <r>
          <rPr>
            <sz val="11"/>
            <color theme="1"/>
            <rFont val="Calibri"/>
            <family val="2"/>
            <scheme val="minor"/>
          </rPr>
          <t>Source: User-editable planning assumption, 2026-10-19; not stated in YAML. Validate with workload sizing.</t>
        </r>
      </text>
    </comment>
    <comment ref="G25" authorId="0" shapeId="0" xr:uid="{00000000-0006-0000-0C00-00003A000000}">
      <text>
        <r>
          <rPr>
            <sz val="11"/>
            <color theme="1"/>
            <rFont val="Calibri"/>
            <family val="2"/>
            <scheme val="minor"/>
          </rPr>
          <t>Source: User-editable planning assumption, 2026-10-19; not stated in YAML. Validate with workload sizing.</t>
        </r>
      </text>
    </comment>
    <comment ref="H25" authorId="0" shapeId="0" xr:uid="{00000000-0006-0000-0C00-00003B000000}">
      <text>
        <r>
          <rPr>
            <sz val="11"/>
            <color theme="1"/>
            <rFont val="Calibri"/>
            <family val="2"/>
            <scheme val="minor"/>
          </rPr>
          <t>Source: User-editable planning assumption, 2026-10-19; not stated in YAML. Validate with workload sizing.</t>
        </r>
      </text>
    </comment>
    <comment ref="I25" authorId="0" shapeId="0" xr:uid="{00000000-0006-0000-0C00-00003C000000}">
      <text>
        <r>
          <rPr>
            <sz val="11"/>
            <color theme="1"/>
            <rFont val="Calibri"/>
            <family val="2"/>
            <scheme val="minor"/>
          </rPr>
          <t>Source: User-editable planning assumption, 2026-10-19; not stated in YAML. Validate with workload sizing.</t>
        </r>
      </text>
    </comment>
    <comment ref="G26" authorId="0" shapeId="0" xr:uid="{00000000-0006-0000-0C00-00003D000000}">
      <text>
        <r>
          <rPr>
            <sz val="11"/>
            <color theme="1"/>
            <rFont val="Calibri"/>
            <family val="2"/>
            <scheme val="minor"/>
          </rPr>
          <t>Source: User-editable planning assumption, 2026-10-19; not stated in YAML. Validate with workload sizing.</t>
        </r>
      </text>
    </comment>
    <comment ref="H26" authorId="0" shapeId="0" xr:uid="{00000000-0006-0000-0C00-00003E000000}">
      <text>
        <r>
          <rPr>
            <sz val="11"/>
            <color theme="1"/>
            <rFont val="Calibri"/>
            <family val="2"/>
            <scheme val="minor"/>
          </rPr>
          <t>Source: User-editable planning assumption, 2026-10-19; not stated in YAML. Validate with workload sizing.</t>
        </r>
      </text>
    </comment>
    <comment ref="I26" authorId="0" shapeId="0" xr:uid="{00000000-0006-0000-0C00-00003F000000}">
      <text>
        <r>
          <rPr>
            <sz val="11"/>
            <color theme="1"/>
            <rFont val="Calibri"/>
            <family val="2"/>
            <scheme val="minor"/>
          </rPr>
          <t>Source: User-editable planning assumption, 2026-10-19; not stated in YAML. Validate with workload sizing.</t>
        </r>
      </text>
    </comment>
    <comment ref="G27" authorId="0" shapeId="0" xr:uid="{00000000-0006-0000-0C00-000040000000}">
      <text>
        <r>
          <rPr>
            <sz val="11"/>
            <color theme="1"/>
            <rFont val="Calibri"/>
            <family val="2"/>
            <scheme val="minor"/>
          </rPr>
          <t>Source: User-editable planning assumption, 2026-10-19; not stated in YAML. Validate with workload sizing.</t>
        </r>
      </text>
    </comment>
    <comment ref="H27" authorId="0" shapeId="0" xr:uid="{00000000-0006-0000-0C00-000041000000}">
      <text>
        <r>
          <rPr>
            <sz val="11"/>
            <color theme="1"/>
            <rFont val="Calibri"/>
            <family val="2"/>
            <scheme val="minor"/>
          </rPr>
          <t>Source: User-editable planning assumption, 2026-10-19; not stated in YAML. Validate with workload sizing.</t>
        </r>
      </text>
    </comment>
    <comment ref="I27" authorId="0" shapeId="0" xr:uid="{00000000-0006-0000-0C00-000042000000}">
      <text>
        <r>
          <rPr>
            <sz val="11"/>
            <color theme="1"/>
            <rFont val="Calibri"/>
            <family val="2"/>
            <scheme val="minor"/>
          </rPr>
          <t>Source: User-editable planning assumption, 2026-10-19; not stated in YAML. Validate with workload sizing.</t>
        </r>
      </text>
    </comment>
    <comment ref="G28" authorId="0" shapeId="0" xr:uid="{00000000-0006-0000-0C00-000043000000}">
      <text>
        <r>
          <rPr>
            <sz val="11"/>
            <color theme="1"/>
            <rFont val="Calibri"/>
            <family val="2"/>
            <scheme val="minor"/>
          </rPr>
          <t>Source: User-editable planning assumption, 2026-10-19; not stated in YAML. Validate with workload sizing.</t>
        </r>
      </text>
    </comment>
    <comment ref="H28" authorId="0" shapeId="0" xr:uid="{00000000-0006-0000-0C00-000044000000}">
      <text>
        <r>
          <rPr>
            <sz val="11"/>
            <color theme="1"/>
            <rFont val="Calibri"/>
            <family val="2"/>
            <scheme val="minor"/>
          </rPr>
          <t>Source: User-editable planning assumption, 2026-10-19; not stated in YAML. Validate with workload sizing.</t>
        </r>
      </text>
    </comment>
    <comment ref="I28" authorId="0" shapeId="0" xr:uid="{00000000-0006-0000-0C00-000045000000}">
      <text>
        <r>
          <rPr>
            <sz val="11"/>
            <color theme="1"/>
            <rFont val="Calibri"/>
            <family val="2"/>
            <scheme val="minor"/>
          </rPr>
          <t>Source: User-editable planning assumption, 2026-10-19; not stated in YAML. Validate with workload sizing.</t>
        </r>
      </text>
    </comment>
    <comment ref="G29" authorId="0" shapeId="0" xr:uid="{00000000-0006-0000-0C00-000046000000}">
      <text>
        <r>
          <rPr>
            <sz val="11"/>
            <color theme="1"/>
            <rFont val="Calibri"/>
            <family val="2"/>
            <scheme val="minor"/>
          </rPr>
          <t>Source: User-editable planning assumption, 2026-10-19; not stated in YAML. Validate with workload sizing.</t>
        </r>
      </text>
    </comment>
    <comment ref="H29" authorId="0" shapeId="0" xr:uid="{00000000-0006-0000-0C00-000047000000}">
      <text>
        <r>
          <rPr>
            <sz val="11"/>
            <color theme="1"/>
            <rFont val="Calibri"/>
            <family val="2"/>
            <scheme val="minor"/>
          </rPr>
          <t>Source: User-editable planning assumption, 2026-10-19; not stated in YAML. Validate with workload sizing.</t>
        </r>
      </text>
    </comment>
    <comment ref="I29" authorId="0" shapeId="0" xr:uid="{00000000-0006-0000-0C00-000048000000}">
      <text>
        <r>
          <rPr>
            <sz val="11"/>
            <color theme="1"/>
            <rFont val="Calibri"/>
            <family val="2"/>
            <scheme val="minor"/>
          </rPr>
          <t>Source: User-editable planning assumption, 2026-10-19; not stated in YAML. Validate with workload sizing.</t>
        </r>
      </text>
    </comment>
    <comment ref="G30" authorId="0" shapeId="0" xr:uid="{00000000-0006-0000-0C00-000049000000}">
      <text>
        <r>
          <rPr>
            <sz val="11"/>
            <color theme="1"/>
            <rFont val="Calibri"/>
            <family val="2"/>
            <scheme val="minor"/>
          </rPr>
          <t>Source: User-editable planning assumption, 2026-10-19; not stated in YAML. Validate with workload sizing.</t>
        </r>
      </text>
    </comment>
    <comment ref="H30" authorId="0" shapeId="0" xr:uid="{00000000-0006-0000-0C00-00004A000000}">
      <text>
        <r>
          <rPr>
            <sz val="11"/>
            <color theme="1"/>
            <rFont val="Calibri"/>
            <family val="2"/>
            <scheme val="minor"/>
          </rPr>
          <t>Source: User-editable planning assumption, 2026-10-19; not stated in YAML. Validate with workload sizing.</t>
        </r>
      </text>
    </comment>
    <comment ref="I30" authorId="0" shapeId="0" xr:uid="{00000000-0006-0000-0C00-00004B000000}">
      <text>
        <r>
          <rPr>
            <sz val="11"/>
            <color theme="1"/>
            <rFont val="Calibri"/>
            <family val="2"/>
            <scheme val="minor"/>
          </rPr>
          <t>Source: User-editable planning assumption, 2026-10-19; not stated in YAML. Validate with workload sizing.</t>
        </r>
      </text>
    </comment>
    <comment ref="G31" authorId="0" shapeId="0" xr:uid="{00000000-0006-0000-0C00-00004C000000}">
      <text>
        <r>
          <rPr>
            <sz val="11"/>
            <color theme="1"/>
            <rFont val="Calibri"/>
            <family val="2"/>
            <scheme val="minor"/>
          </rPr>
          <t>Source: User-editable planning assumption, 2026-10-19; not stated in YAML. Validate with workload sizing.</t>
        </r>
      </text>
    </comment>
    <comment ref="H31" authorId="0" shapeId="0" xr:uid="{00000000-0006-0000-0C00-00004D000000}">
      <text>
        <r>
          <rPr>
            <sz val="11"/>
            <color theme="1"/>
            <rFont val="Calibri"/>
            <family val="2"/>
            <scheme val="minor"/>
          </rPr>
          <t>Source: User-editable planning assumption, 2026-10-19; not stated in YAML. Validate with workload sizing.</t>
        </r>
      </text>
    </comment>
    <comment ref="I31" authorId="0" shapeId="0" xr:uid="{00000000-0006-0000-0C00-00004E000000}">
      <text>
        <r>
          <rPr>
            <sz val="11"/>
            <color theme="1"/>
            <rFont val="Calibri"/>
            <family val="2"/>
            <scheme val="minor"/>
          </rPr>
          <t>Source: User-editable planning assumption, 2026-10-19; not stated in YAML. Validate with workload sizing.</t>
        </r>
      </text>
    </comment>
    <comment ref="G32" authorId="0" shapeId="0" xr:uid="{00000000-0006-0000-0C00-00004F000000}">
      <text>
        <r>
          <rPr>
            <sz val="11"/>
            <color theme="1"/>
            <rFont val="Calibri"/>
            <family val="2"/>
            <scheme val="minor"/>
          </rPr>
          <t>Source: User-editable planning assumption, 2026-10-19; not stated in YAML. Validate with workload sizing.</t>
        </r>
      </text>
    </comment>
    <comment ref="H32" authorId="0" shapeId="0" xr:uid="{00000000-0006-0000-0C00-000050000000}">
      <text>
        <r>
          <rPr>
            <sz val="11"/>
            <color theme="1"/>
            <rFont val="Calibri"/>
            <family val="2"/>
            <scheme val="minor"/>
          </rPr>
          <t>Source: User-editable planning assumption, 2026-10-19; not stated in YAML. Validate with workload sizing.</t>
        </r>
      </text>
    </comment>
    <comment ref="I32" authorId="0" shapeId="0" xr:uid="{00000000-0006-0000-0C00-000051000000}">
      <text>
        <r>
          <rPr>
            <sz val="11"/>
            <color theme="1"/>
            <rFont val="Calibri"/>
            <family val="2"/>
            <scheme val="minor"/>
          </rPr>
          <t>Source: User-editable planning assumption, 2026-10-19; not stated in YAML. Validate with workload sizing.</t>
        </r>
      </text>
    </comment>
    <comment ref="G33" authorId="0" shapeId="0" xr:uid="{00000000-0006-0000-0C00-000052000000}">
      <text>
        <r>
          <rPr>
            <sz val="11"/>
            <color theme="1"/>
            <rFont val="Calibri"/>
            <family val="2"/>
            <scheme val="minor"/>
          </rPr>
          <t>Source: User-editable planning assumption, 2026-10-19; not stated in YAML. Validate with workload sizing.</t>
        </r>
      </text>
    </comment>
    <comment ref="H33" authorId="0" shapeId="0" xr:uid="{00000000-0006-0000-0C00-000053000000}">
      <text>
        <r>
          <rPr>
            <sz val="11"/>
            <color theme="1"/>
            <rFont val="Calibri"/>
            <family val="2"/>
            <scheme val="minor"/>
          </rPr>
          <t>Source: User-editable planning assumption, 2026-10-19; not stated in YAML. Validate with workload sizing.</t>
        </r>
      </text>
    </comment>
    <comment ref="I33" authorId="0" shapeId="0" xr:uid="{00000000-0006-0000-0C00-000054000000}">
      <text>
        <r>
          <rPr>
            <sz val="11"/>
            <color theme="1"/>
            <rFont val="Calibri"/>
            <family val="2"/>
            <scheme val="minor"/>
          </rPr>
          <t>Source: User-editable planning assumption, 2026-10-19; not stated in YAML. Validate with workload sizing.</t>
        </r>
      </text>
    </comment>
    <comment ref="G34" authorId="0" shapeId="0" xr:uid="{00000000-0006-0000-0C00-000055000000}">
      <text>
        <r>
          <rPr>
            <sz val="11"/>
            <color theme="1"/>
            <rFont val="Calibri"/>
            <family val="2"/>
            <scheme val="minor"/>
          </rPr>
          <t>Source: User-editable planning assumption, 2026-10-19; not stated in YAML. Validate with workload sizing.</t>
        </r>
      </text>
    </comment>
    <comment ref="H34" authorId="0" shapeId="0" xr:uid="{00000000-0006-0000-0C00-000056000000}">
      <text>
        <r>
          <rPr>
            <sz val="11"/>
            <color theme="1"/>
            <rFont val="Calibri"/>
            <family val="2"/>
            <scheme val="minor"/>
          </rPr>
          <t>Source: User-editable planning assumption, 2026-10-19; not stated in YAML. Validate with workload sizing.</t>
        </r>
      </text>
    </comment>
    <comment ref="I34" authorId="0" shapeId="0" xr:uid="{00000000-0006-0000-0C00-000057000000}">
      <text>
        <r>
          <rPr>
            <sz val="11"/>
            <color theme="1"/>
            <rFont val="Calibri"/>
            <family val="2"/>
            <scheme val="minor"/>
          </rPr>
          <t>Source: User-editable planning assumption, 2026-10-19; not stated in YAML. Validate with workload sizing.</t>
        </r>
      </text>
    </comment>
    <comment ref="G35" authorId="0" shapeId="0" xr:uid="{00000000-0006-0000-0C00-000058000000}">
      <text>
        <r>
          <rPr>
            <sz val="11"/>
            <color theme="1"/>
            <rFont val="Calibri"/>
            <family val="2"/>
            <scheme val="minor"/>
          </rPr>
          <t>Source: User-editable planning assumption, 2026-10-19; not stated in YAML. Validate with workload sizing.</t>
        </r>
      </text>
    </comment>
    <comment ref="H35" authorId="0" shapeId="0" xr:uid="{00000000-0006-0000-0C00-000059000000}">
      <text>
        <r>
          <rPr>
            <sz val="11"/>
            <color theme="1"/>
            <rFont val="Calibri"/>
            <family val="2"/>
            <scheme val="minor"/>
          </rPr>
          <t>Source: User-editable planning assumption, 2026-10-19; not stated in YAML. Validate with workload sizing.</t>
        </r>
      </text>
    </comment>
    <comment ref="I35" authorId="0" shapeId="0" xr:uid="{00000000-0006-0000-0C00-00005A000000}">
      <text>
        <r>
          <rPr>
            <sz val="11"/>
            <color theme="1"/>
            <rFont val="Calibri"/>
            <family val="2"/>
            <scheme val="minor"/>
          </rPr>
          <t>Source: User-editable planning assumption, 2026-10-19; not stated in YAML. Validate with workload sizing.</t>
        </r>
      </text>
    </comment>
    <comment ref="G36" authorId="0" shapeId="0" xr:uid="{00000000-0006-0000-0C00-00005B000000}">
      <text>
        <r>
          <rPr>
            <sz val="11"/>
            <color theme="1"/>
            <rFont val="Calibri"/>
            <family val="2"/>
            <scheme val="minor"/>
          </rPr>
          <t>Source: User-editable planning assumption, 2026-10-19; not stated in YAML. Validate with workload sizing.</t>
        </r>
      </text>
    </comment>
    <comment ref="H36" authorId="0" shapeId="0" xr:uid="{00000000-0006-0000-0C00-00005C000000}">
      <text>
        <r>
          <rPr>
            <sz val="11"/>
            <color theme="1"/>
            <rFont val="Calibri"/>
            <family val="2"/>
            <scheme val="minor"/>
          </rPr>
          <t>Source: User-editable planning assumption, 2026-10-19; not stated in YAML. Validate with workload sizing.</t>
        </r>
      </text>
    </comment>
    <comment ref="I36" authorId="0" shapeId="0" xr:uid="{00000000-0006-0000-0C00-00005D000000}">
      <text>
        <r>
          <rPr>
            <sz val="11"/>
            <color theme="1"/>
            <rFont val="Calibri"/>
            <family val="2"/>
            <scheme val="minor"/>
          </rPr>
          <t>Source: User-editable planning assumption, 2026-10-19; not stated in YAML. Validate with workload sizing.</t>
        </r>
      </text>
    </comment>
    <comment ref="G37" authorId="0" shapeId="0" xr:uid="{00000000-0006-0000-0C00-00005E000000}">
      <text>
        <r>
          <rPr>
            <sz val="11"/>
            <color theme="1"/>
            <rFont val="Calibri"/>
            <family val="2"/>
            <scheme val="minor"/>
          </rPr>
          <t>Source: User-editable planning assumption, 2026-10-19; not stated in YAML. Validate with workload sizing.</t>
        </r>
      </text>
    </comment>
    <comment ref="H37" authorId="0" shapeId="0" xr:uid="{00000000-0006-0000-0C00-00005F000000}">
      <text>
        <r>
          <rPr>
            <sz val="11"/>
            <color theme="1"/>
            <rFont val="Calibri"/>
            <family val="2"/>
            <scheme val="minor"/>
          </rPr>
          <t>Source: User-editable planning assumption, 2026-10-19; not stated in YAML. Validate with workload sizing.</t>
        </r>
      </text>
    </comment>
    <comment ref="I37" authorId="0" shapeId="0" xr:uid="{00000000-0006-0000-0C00-000060000000}">
      <text>
        <r>
          <rPr>
            <sz val="11"/>
            <color theme="1"/>
            <rFont val="Calibri"/>
            <family val="2"/>
            <scheme val="minor"/>
          </rPr>
          <t>Source: User-editable planning assumption, 2026-10-19; not stated in YAML. Validate with workload sizing.</t>
        </r>
      </text>
    </comment>
    <comment ref="G38" authorId="0" shapeId="0" xr:uid="{00000000-0006-0000-0C00-000061000000}">
      <text>
        <r>
          <rPr>
            <sz val="11"/>
            <color theme="1"/>
            <rFont val="Calibri"/>
            <family val="2"/>
            <scheme val="minor"/>
          </rPr>
          <t>Source: User-editable planning assumption, 2026-10-19; not stated in YAML. Validate with workload sizing.</t>
        </r>
      </text>
    </comment>
    <comment ref="H38" authorId="0" shapeId="0" xr:uid="{00000000-0006-0000-0C00-000062000000}">
      <text>
        <r>
          <rPr>
            <sz val="11"/>
            <color theme="1"/>
            <rFont val="Calibri"/>
            <family val="2"/>
            <scheme val="minor"/>
          </rPr>
          <t>Source: User-editable planning assumption, 2026-10-19; not stated in YAML. Validate with workload sizing.</t>
        </r>
      </text>
    </comment>
    <comment ref="I38" authorId="0" shapeId="0" xr:uid="{00000000-0006-0000-0C00-000063000000}">
      <text>
        <r>
          <rPr>
            <sz val="11"/>
            <color theme="1"/>
            <rFont val="Calibri"/>
            <family val="2"/>
            <scheme val="minor"/>
          </rPr>
          <t>Source: User-editable planning assumption, 2026-10-19; not stated in YAML. Validate with workload sizing.</t>
        </r>
      </text>
    </comment>
    <comment ref="G39" authorId="0" shapeId="0" xr:uid="{00000000-0006-0000-0C00-000064000000}">
      <text>
        <r>
          <rPr>
            <sz val="11"/>
            <color theme="1"/>
            <rFont val="Calibri"/>
            <family val="2"/>
            <scheme val="minor"/>
          </rPr>
          <t>Source: User-editable planning assumption, 2026-10-19; not stated in YAML. Validate with workload sizing.</t>
        </r>
      </text>
    </comment>
    <comment ref="H39" authorId="0" shapeId="0" xr:uid="{00000000-0006-0000-0C00-000065000000}">
      <text>
        <r>
          <rPr>
            <sz val="11"/>
            <color theme="1"/>
            <rFont val="Calibri"/>
            <family val="2"/>
            <scheme val="minor"/>
          </rPr>
          <t>Source: User-editable planning assumption, 2026-10-19; not stated in YAML. Validate with workload sizing.</t>
        </r>
      </text>
    </comment>
    <comment ref="I39" authorId="0" shapeId="0" xr:uid="{00000000-0006-0000-0C00-000066000000}">
      <text>
        <r>
          <rPr>
            <sz val="11"/>
            <color theme="1"/>
            <rFont val="Calibri"/>
            <family val="2"/>
            <scheme val="minor"/>
          </rPr>
          <t>Source: User-editable planning assumption, 2026-10-19; not stated in YAML. Validate with workload sizing.</t>
        </r>
      </text>
    </comment>
    <comment ref="G40" authorId="0" shapeId="0" xr:uid="{00000000-0006-0000-0C00-000067000000}">
      <text>
        <r>
          <rPr>
            <sz val="11"/>
            <color theme="1"/>
            <rFont val="Calibri"/>
            <family val="2"/>
            <scheme val="minor"/>
          </rPr>
          <t>Source: User-editable planning assumption, 2026-10-19; not stated in YAML. Validate with workload sizing.</t>
        </r>
      </text>
    </comment>
    <comment ref="H40" authorId="0" shapeId="0" xr:uid="{00000000-0006-0000-0C00-000068000000}">
      <text>
        <r>
          <rPr>
            <sz val="11"/>
            <color theme="1"/>
            <rFont val="Calibri"/>
            <family val="2"/>
            <scheme val="minor"/>
          </rPr>
          <t>Source: User-editable planning assumption, 2026-10-19; not stated in YAML. Validate with workload sizing.</t>
        </r>
      </text>
    </comment>
    <comment ref="I40" authorId="0" shapeId="0" xr:uid="{00000000-0006-0000-0C00-000069000000}">
      <text>
        <r>
          <rPr>
            <sz val="11"/>
            <color theme="1"/>
            <rFont val="Calibri"/>
            <family val="2"/>
            <scheme val="minor"/>
          </rPr>
          <t>Source: User-editable planning assumption, 2026-10-19; not stated in YAML. Validate with workload sizing.</t>
        </r>
      </text>
    </comment>
    <comment ref="G41" authorId="0" shapeId="0" xr:uid="{00000000-0006-0000-0C00-00006A000000}">
      <text>
        <r>
          <rPr>
            <sz val="11"/>
            <color theme="1"/>
            <rFont val="Calibri"/>
            <family val="2"/>
            <scheme val="minor"/>
          </rPr>
          <t>Source: User-editable planning assumption, 2026-10-19; not stated in YAML. Validate with workload sizing.</t>
        </r>
      </text>
    </comment>
    <comment ref="H41" authorId="0" shapeId="0" xr:uid="{00000000-0006-0000-0C00-00006B000000}">
      <text>
        <r>
          <rPr>
            <sz val="11"/>
            <color theme="1"/>
            <rFont val="Calibri"/>
            <family val="2"/>
            <scheme val="minor"/>
          </rPr>
          <t>Source: User-editable planning assumption, 2026-10-19; not stated in YAML. Validate with workload sizing.</t>
        </r>
      </text>
    </comment>
    <comment ref="I41" authorId="0" shapeId="0" xr:uid="{00000000-0006-0000-0C00-00006C000000}">
      <text>
        <r>
          <rPr>
            <sz val="11"/>
            <color theme="1"/>
            <rFont val="Calibri"/>
            <family val="2"/>
            <scheme val="minor"/>
          </rPr>
          <t>Source: User-editable planning assumption, 2026-10-19; not stated in YAML. Validate with workload sizing.</t>
        </r>
      </text>
    </comment>
    <comment ref="G42" authorId="0" shapeId="0" xr:uid="{00000000-0006-0000-0C00-00006D000000}">
      <text>
        <r>
          <rPr>
            <sz val="11"/>
            <color theme="1"/>
            <rFont val="Calibri"/>
            <family val="2"/>
            <scheme val="minor"/>
          </rPr>
          <t>Source: User-editable planning assumption, 2026-10-19; not stated in YAML. Validate with workload sizing.</t>
        </r>
      </text>
    </comment>
    <comment ref="H42" authorId="0" shapeId="0" xr:uid="{00000000-0006-0000-0C00-00006E000000}">
      <text>
        <r>
          <rPr>
            <sz val="11"/>
            <color theme="1"/>
            <rFont val="Calibri"/>
            <family val="2"/>
            <scheme val="minor"/>
          </rPr>
          <t>Source: User-editable planning assumption, 2026-10-19; not stated in YAML. Validate with workload sizing.</t>
        </r>
      </text>
    </comment>
    <comment ref="I42" authorId="0" shapeId="0" xr:uid="{00000000-0006-0000-0C00-00006F000000}">
      <text>
        <r>
          <rPr>
            <sz val="11"/>
            <color theme="1"/>
            <rFont val="Calibri"/>
            <family val="2"/>
            <scheme val="minor"/>
          </rPr>
          <t>Source: User-editable planning assumption, 2026-10-19; not stated in YAML. Validate with workload sizing.</t>
        </r>
      </text>
    </comment>
    <comment ref="G43" authorId="0" shapeId="0" xr:uid="{00000000-0006-0000-0C00-000070000000}">
      <text>
        <r>
          <rPr>
            <sz val="11"/>
            <color theme="1"/>
            <rFont val="Calibri"/>
            <family val="2"/>
            <scheme val="minor"/>
          </rPr>
          <t>Source: User-editable planning assumption, 2026-10-19; not stated in YAML. Validate with workload sizing.</t>
        </r>
      </text>
    </comment>
    <comment ref="H43" authorId="0" shapeId="0" xr:uid="{00000000-0006-0000-0C00-000071000000}">
      <text>
        <r>
          <rPr>
            <sz val="11"/>
            <color theme="1"/>
            <rFont val="Calibri"/>
            <family val="2"/>
            <scheme val="minor"/>
          </rPr>
          <t>Source: User-editable planning assumption, 2026-10-19; not stated in YAML. Validate with workload sizing.</t>
        </r>
      </text>
    </comment>
    <comment ref="I43" authorId="0" shapeId="0" xr:uid="{00000000-0006-0000-0C00-000072000000}">
      <text>
        <r>
          <rPr>
            <sz val="11"/>
            <color theme="1"/>
            <rFont val="Calibri"/>
            <family val="2"/>
            <scheme val="minor"/>
          </rPr>
          <t>Source: User-editable planning assumption, 2026-10-19; not stated in YAML. Validate with workload sizing.</t>
        </r>
      </text>
    </comment>
    <comment ref="G44" authorId="0" shapeId="0" xr:uid="{00000000-0006-0000-0C00-000073000000}">
      <text>
        <r>
          <rPr>
            <sz val="11"/>
            <color theme="1"/>
            <rFont val="Calibri"/>
            <family val="2"/>
            <scheme val="minor"/>
          </rPr>
          <t>Source: User-editable planning assumption, 2026-10-19; not stated in YAML. Validate with workload sizing.</t>
        </r>
      </text>
    </comment>
    <comment ref="H44" authorId="0" shapeId="0" xr:uid="{00000000-0006-0000-0C00-000074000000}">
      <text>
        <r>
          <rPr>
            <sz val="11"/>
            <color theme="1"/>
            <rFont val="Calibri"/>
            <family val="2"/>
            <scheme val="minor"/>
          </rPr>
          <t>Source: User-editable planning assumption, 2026-10-19; not stated in YAML. Validate with workload sizing.</t>
        </r>
      </text>
    </comment>
    <comment ref="I44" authorId="0" shapeId="0" xr:uid="{00000000-0006-0000-0C00-000075000000}">
      <text>
        <r>
          <rPr>
            <sz val="11"/>
            <color theme="1"/>
            <rFont val="Calibri"/>
            <family val="2"/>
            <scheme val="minor"/>
          </rPr>
          <t>Source: User-editable planning assumption, 2026-10-19; not stated in YAML. Validate with workload sizing.</t>
        </r>
      </text>
    </comment>
    <comment ref="G45" authorId="0" shapeId="0" xr:uid="{00000000-0006-0000-0C00-000076000000}">
      <text>
        <r>
          <rPr>
            <sz val="11"/>
            <color theme="1"/>
            <rFont val="Calibri"/>
            <family val="2"/>
            <scheme val="minor"/>
          </rPr>
          <t>Source: User-editable planning assumption, 2026-10-19; not stated in YAML. Validate with workload sizing.</t>
        </r>
      </text>
    </comment>
    <comment ref="H45" authorId="0" shapeId="0" xr:uid="{00000000-0006-0000-0C00-000077000000}">
      <text>
        <r>
          <rPr>
            <sz val="11"/>
            <color theme="1"/>
            <rFont val="Calibri"/>
            <family val="2"/>
            <scheme val="minor"/>
          </rPr>
          <t>Source: User-editable planning assumption, 2026-10-19; not stated in YAML. Validate with workload sizing.</t>
        </r>
      </text>
    </comment>
    <comment ref="I45" authorId="0" shapeId="0" xr:uid="{00000000-0006-0000-0C00-000078000000}">
      <text>
        <r>
          <rPr>
            <sz val="11"/>
            <color theme="1"/>
            <rFont val="Calibri"/>
            <family val="2"/>
            <scheme val="minor"/>
          </rPr>
          <t>Source: User-editable planning assumption, 2026-10-19; not stated in YAML. Validate with workload sizing.</t>
        </r>
      </text>
    </comment>
    <comment ref="G46" authorId="0" shapeId="0" xr:uid="{00000000-0006-0000-0C00-000079000000}">
      <text>
        <r>
          <rPr>
            <sz val="11"/>
            <color theme="1"/>
            <rFont val="Calibri"/>
            <family val="2"/>
            <scheme val="minor"/>
          </rPr>
          <t>Source: User-editable planning assumption, 2026-10-19; not stated in YAML. Validate with workload sizing.</t>
        </r>
      </text>
    </comment>
    <comment ref="H46" authorId="0" shapeId="0" xr:uid="{00000000-0006-0000-0C00-00007A000000}">
      <text>
        <r>
          <rPr>
            <sz val="11"/>
            <color theme="1"/>
            <rFont val="Calibri"/>
            <family val="2"/>
            <scheme val="minor"/>
          </rPr>
          <t>Source: User-editable planning assumption, 2026-10-19; not stated in YAML. Validate with workload sizing.</t>
        </r>
      </text>
    </comment>
    <comment ref="I46" authorId="0" shapeId="0" xr:uid="{00000000-0006-0000-0C00-00007B000000}">
      <text>
        <r>
          <rPr>
            <sz val="11"/>
            <color theme="1"/>
            <rFont val="Calibri"/>
            <family val="2"/>
            <scheme val="minor"/>
          </rPr>
          <t>Source: User-editable planning assumption, 2026-10-19; not stated in YAML. Validate with workload sizing.</t>
        </r>
      </text>
    </comment>
    <comment ref="G47" authorId="0" shapeId="0" xr:uid="{00000000-0006-0000-0C00-00007C000000}">
      <text>
        <r>
          <rPr>
            <sz val="11"/>
            <color theme="1"/>
            <rFont val="Calibri"/>
            <family val="2"/>
            <scheme val="minor"/>
          </rPr>
          <t>Source: User-editable planning assumption, 2026-10-19; not stated in YAML. Validate with workload sizing.</t>
        </r>
      </text>
    </comment>
    <comment ref="H47" authorId="0" shapeId="0" xr:uid="{00000000-0006-0000-0C00-00007D000000}">
      <text>
        <r>
          <rPr>
            <sz val="11"/>
            <color theme="1"/>
            <rFont val="Calibri"/>
            <family val="2"/>
            <scheme val="minor"/>
          </rPr>
          <t>Source: User-editable planning assumption, 2026-10-19; not stated in YAML. Validate with workload sizing.</t>
        </r>
      </text>
    </comment>
    <comment ref="I47" authorId="0" shapeId="0" xr:uid="{00000000-0006-0000-0C00-00007E000000}">
      <text>
        <r>
          <rPr>
            <sz val="11"/>
            <color theme="1"/>
            <rFont val="Calibri"/>
            <family val="2"/>
            <scheme val="minor"/>
          </rPr>
          <t>Source: User-editable planning assumption, 2026-10-19; not stated in YAML. Validate with workload sizing.</t>
        </r>
      </text>
    </comment>
    <comment ref="G48" authorId="0" shapeId="0" xr:uid="{00000000-0006-0000-0C00-00007F000000}">
      <text>
        <r>
          <rPr>
            <sz val="11"/>
            <color theme="1"/>
            <rFont val="Calibri"/>
            <family val="2"/>
            <scheme val="minor"/>
          </rPr>
          <t>Source: User-editable planning assumption, 2026-10-19; not stated in YAML. Validate with workload sizing.</t>
        </r>
      </text>
    </comment>
    <comment ref="H48" authorId="0" shapeId="0" xr:uid="{00000000-0006-0000-0C00-000080000000}">
      <text>
        <r>
          <rPr>
            <sz val="11"/>
            <color theme="1"/>
            <rFont val="Calibri"/>
            <family val="2"/>
            <scheme val="minor"/>
          </rPr>
          <t>Source: User-editable planning assumption, 2026-10-19; not stated in YAML. Validate with workload sizing.</t>
        </r>
      </text>
    </comment>
    <comment ref="I48" authorId="0" shapeId="0" xr:uid="{00000000-0006-0000-0C00-000081000000}">
      <text>
        <r>
          <rPr>
            <sz val="11"/>
            <color theme="1"/>
            <rFont val="Calibri"/>
            <family val="2"/>
            <scheme val="minor"/>
          </rPr>
          <t>Source: User-editable planning assumption, 2026-10-19; not stated in YAML. Validate with workload sizing.</t>
        </r>
      </text>
    </comment>
    <comment ref="G49" authorId="0" shapeId="0" xr:uid="{00000000-0006-0000-0C00-000082000000}">
      <text>
        <r>
          <rPr>
            <sz val="11"/>
            <color theme="1"/>
            <rFont val="Calibri"/>
            <family val="2"/>
            <scheme val="minor"/>
          </rPr>
          <t>Source: User-editable planning assumption, 2026-10-19; not stated in YAML. Validate with workload sizing.</t>
        </r>
      </text>
    </comment>
    <comment ref="H49" authorId="0" shapeId="0" xr:uid="{00000000-0006-0000-0C00-000083000000}">
      <text>
        <r>
          <rPr>
            <sz val="11"/>
            <color theme="1"/>
            <rFont val="Calibri"/>
            <family val="2"/>
            <scheme val="minor"/>
          </rPr>
          <t>Source: User-editable planning assumption, 2026-10-19; not stated in YAML. Validate with workload sizing.</t>
        </r>
      </text>
    </comment>
    <comment ref="I49" authorId="0" shapeId="0" xr:uid="{00000000-0006-0000-0C00-000084000000}">
      <text>
        <r>
          <rPr>
            <sz val="11"/>
            <color theme="1"/>
            <rFont val="Calibri"/>
            <family val="2"/>
            <scheme val="minor"/>
          </rPr>
          <t>Source: User-editable planning assumption, 2026-10-19; not stated in YAML. Validate with workload sizing.</t>
        </r>
      </text>
    </comment>
    <comment ref="G50" authorId="0" shapeId="0" xr:uid="{00000000-0006-0000-0C00-000085000000}">
      <text>
        <r>
          <rPr>
            <sz val="11"/>
            <color theme="1"/>
            <rFont val="Calibri"/>
            <family val="2"/>
            <scheme val="minor"/>
          </rPr>
          <t>Source: User-editable planning assumption, 2026-10-19; not stated in YAML. Validate with workload sizing.</t>
        </r>
      </text>
    </comment>
    <comment ref="H50" authorId="0" shapeId="0" xr:uid="{00000000-0006-0000-0C00-000086000000}">
      <text>
        <r>
          <rPr>
            <sz val="11"/>
            <color theme="1"/>
            <rFont val="Calibri"/>
            <family val="2"/>
            <scheme val="minor"/>
          </rPr>
          <t>Source: User-editable planning assumption, 2026-10-19; not stated in YAML. Validate with workload sizing.</t>
        </r>
      </text>
    </comment>
    <comment ref="I50" authorId="0" shapeId="0" xr:uid="{00000000-0006-0000-0C00-000087000000}">
      <text>
        <r>
          <rPr>
            <sz val="11"/>
            <color theme="1"/>
            <rFont val="Calibri"/>
            <family val="2"/>
            <scheme val="minor"/>
          </rPr>
          <t>Source: User-editable planning assumption, 2026-10-19; not stated in YAML. Validate with workload sizing.</t>
        </r>
      </text>
    </comment>
    <comment ref="G51" authorId="0" shapeId="0" xr:uid="{00000000-0006-0000-0C00-000088000000}">
      <text>
        <r>
          <rPr>
            <sz val="11"/>
            <color theme="1"/>
            <rFont val="Calibri"/>
            <family val="2"/>
            <scheme val="minor"/>
          </rPr>
          <t>Source: User-editable planning assumption, 2026-10-19; not stated in YAML. Validate with workload sizing.</t>
        </r>
      </text>
    </comment>
    <comment ref="H51" authorId="0" shapeId="0" xr:uid="{00000000-0006-0000-0C00-000089000000}">
      <text>
        <r>
          <rPr>
            <sz val="11"/>
            <color theme="1"/>
            <rFont val="Calibri"/>
            <family val="2"/>
            <scheme val="minor"/>
          </rPr>
          <t>Source: User-editable planning assumption, 2026-10-19; not stated in YAML. Validate with workload sizing.</t>
        </r>
      </text>
    </comment>
    <comment ref="I51" authorId="0" shapeId="0" xr:uid="{00000000-0006-0000-0C00-00008A000000}">
      <text>
        <r>
          <rPr>
            <sz val="11"/>
            <color theme="1"/>
            <rFont val="Calibri"/>
            <family val="2"/>
            <scheme val="minor"/>
          </rPr>
          <t>Source: User-editable planning assumption, 2026-10-19; not stated in YAML. Validate with workload sizing.</t>
        </r>
      </text>
    </comment>
    <comment ref="G52" authorId="0" shapeId="0" xr:uid="{00000000-0006-0000-0C00-00008B000000}">
      <text>
        <r>
          <rPr>
            <sz val="11"/>
            <color theme="1"/>
            <rFont val="Calibri"/>
            <family val="2"/>
            <scheme val="minor"/>
          </rPr>
          <t>Source: User-editable planning assumption, 2026-10-19; not stated in YAML. Validate with workload sizing.</t>
        </r>
      </text>
    </comment>
    <comment ref="H52" authorId="0" shapeId="0" xr:uid="{00000000-0006-0000-0C00-00008C000000}">
      <text>
        <r>
          <rPr>
            <sz val="11"/>
            <color theme="1"/>
            <rFont val="Calibri"/>
            <family val="2"/>
            <scheme val="minor"/>
          </rPr>
          <t>Source: User-editable planning assumption, 2026-10-19; not stated in YAML. Validate with workload sizing.</t>
        </r>
      </text>
    </comment>
    <comment ref="I52" authorId="0" shapeId="0" xr:uid="{00000000-0006-0000-0C00-00008D000000}">
      <text>
        <r>
          <rPr>
            <sz val="11"/>
            <color theme="1"/>
            <rFont val="Calibri"/>
            <family val="2"/>
            <scheme val="minor"/>
          </rPr>
          <t>Source: User-editable planning assumption, 2026-10-19; not stated in YAML. Validate with workload sizing.</t>
        </r>
      </text>
    </comment>
    <comment ref="G53" authorId="0" shapeId="0" xr:uid="{00000000-0006-0000-0C00-00008E000000}">
      <text>
        <r>
          <rPr>
            <sz val="11"/>
            <color theme="1"/>
            <rFont val="Calibri"/>
            <family val="2"/>
            <scheme val="minor"/>
          </rPr>
          <t>Source: User-editable planning assumption, 2026-10-19; not stated in YAML. Validate with workload sizing.</t>
        </r>
      </text>
    </comment>
    <comment ref="H53" authorId="0" shapeId="0" xr:uid="{00000000-0006-0000-0C00-00008F000000}">
      <text>
        <r>
          <rPr>
            <sz val="11"/>
            <color theme="1"/>
            <rFont val="Calibri"/>
            <family val="2"/>
            <scheme val="minor"/>
          </rPr>
          <t>Source: User-editable planning assumption, 2026-10-19; not stated in YAML. Validate with workload sizing.</t>
        </r>
      </text>
    </comment>
    <comment ref="I53" authorId="0" shapeId="0" xr:uid="{00000000-0006-0000-0C00-000090000000}">
      <text>
        <r>
          <rPr>
            <sz val="11"/>
            <color theme="1"/>
            <rFont val="Calibri"/>
            <family val="2"/>
            <scheme val="minor"/>
          </rPr>
          <t>Source: User-editable planning assumption, 2026-10-19; not stated in YAML. Validate with workload sizing.</t>
        </r>
      </text>
    </comment>
    <comment ref="G54" authorId="0" shapeId="0" xr:uid="{00000000-0006-0000-0C00-000091000000}">
      <text>
        <r>
          <rPr>
            <sz val="11"/>
            <color theme="1"/>
            <rFont val="Calibri"/>
            <family val="2"/>
            <scheme val="minor"/>
          </rPr>
          <t>Source: User-editable planning assumption, 2026-10-19; not stated in YAML. Validate with workload sizing.</t>
        </r>
      </text>
    </comment>
    <comment ref="H54" authorId="0" shapeId="0" xr:uid="{00000000-0006-0000-0C00-000092000000}">
      <text>
        <r>
          <rPr>
            <sz val="11"/>
            <color theme="1"/>
            <rFont val="Calibri"/>
            <family val="2"/>
            <scheme val="minor"/>
          </rPr>
          <t>Source: User-editable planning assumption, 2026-10-19; not stated in YAML. Validate with workload sizing.</t>
        </r>
      </text>
    </comment>
    <comment ref="I54" authorId="0" shapeId="0" xr:uid="{00000000-0006-0000-0C00-000093000000}">
      <text>
        <r>
          <rPr>
            <sz val="11"/>
            <color theme="1"/>
            <rFont val="Calibri"/>
            <family val="2"/>
            <scheme val="minor"/>
          </rPr>
          <t>Source: User-editable planning assumption, 2026-10-19; not stated in YAML. Validate with workload sizing.</t>
        </r>
      </text>
    </comment>
    <comment ref="G55" authorId="0" shapeId="0" xr:uid="{00000000-0006-0000-0C00-000094000000}">
      <text>
        <r>
          <rPr>
            <sz val="11"/>
            <color theme="1"/>
            <rFont val="Calibri"/>
            <family val="2"/>
            <scheme val="minor"/>
          </rPr>
          <t>Source: User-editable planning assumption, 2026-10-19; not stated in YAML. Validate with workload sizing.</t>
        </r>
      </text>
    </comment>
    <comment ref="H55" authorId="0" shapeId="0" xr:uid="{00000000-0006-0000-0C00-000095000000}">
      <text>
        <r>
          <rPr>
            <sz val="11"/>
            <color theme="1"/>
            <rFont val="Calibri"/>
            <family val="2"/>
            <scheme val="minor"/>
          </rPr>
          <t>Source: User-editable planning assumption, 2026-10-19; not stated in YAML. Validate with workload sizing.</t>
        </r>
      </text>
    </comment>
    <comment ref="I55" authorId="0" shapeId="0" xr:uid="{00000000-0006-0000-0C00-000096000000}">
      <text>
        <r>
          <rPr>
            <sz val="11"/>
            <color theme="1"/>
            <rFont val="Calibri"/>
            <family val="2"/>
            <scheme val="minor"/>
          </rPr>
          <t>Source: User-editable planning assumption, 2026-10-19; not stated in YAML. Validate with workload sizing.</t>
        </r>
      </text>
    </comment>
    <comment ref="G56" authorId="0" shapeId="0" xr:uid="{00000000-0006-0000-0C00-000097000000}">
      <text>
        <r>
          <rPr>
            <sz val="11"/>
            <color theme="1"/>
            <rFont val="Calibri"/>
            <family val="2"/>
            <scheme val="minor"/>
          </rPr>
          <t>Source: User-editable planning assumption, 2026-10-19; not stated in YAML. Validate with workload sizing.</t>
        </r>
      </text>
    </comment>
    <comment ref="H56" authorId="0" shapeId="0" xr:uid="{00000000-0006-0000-0C00-000098000000}">
      <text>
        <r>
          <rPr>
            <sz val="11"/>
            <color theme="1"/>
            <rFont val="Calibri"/>
            <family val="2"/>
            <scheme val="minor"/>
          </rPr>
          <t>Source: User-editable planning assumption, 2026-10-19; not stated in YAML. Validate with workload sizing.</t>
        </r>
      </text>
    </comment>
    <comment ref="I56" authorId="0" shapeId="0" xr:uid="{00000000-0006-0000-0C00-000099000000}">
      <text>
        <r>
          <rPr>
            <sz val="11"/>
            <color theme="1"/>
            <rFont val="Calibri"/>
            <family val="2"/>
            <scheme val="minor"/>
          </rPr>
          <t>Source: User-editable planning assumption, 2026-10-19; not stated in YAML. Validate with workload sizing.</t>
        </r>
      </text>
    </comment>
    <comment ref="G57" authorId="0" shapeId="0" xr:uid="{00000000-0006-0000-0C00-00009A000000}">
      <text>
        <r>
          <rPr>
            <sz val="11"/>
            <color theme="1"/>
            <rFont val="Calibri"/>
            <family val="2"/>
            <scheme val="minor"/>
          </rPr>
          <t>Source: User-editable planning assumption, 2026-10-19; not stated in YAML. Validate with workload sizing.</t>
        </r>
      </text>
    </comment>
    <comment ref="H57" authorId="0" shapeId="0" xr:uid="{00000000-0006-0000-0C00-00009B000000}">
      <text>
        <r>
          <rPr>
            <sz val="11"/>
            <color theme="1"/>
            <rFont val="Calibri"/>
            <family val="2"/>
            <scheme val="minor"/>
          </rPr>
          <t>Source: User-editable planning assumption, 2026-10-19; not stated in YAML. Validate with workload sizing.</t>
        </r>
      </text>
    </comment>
    <comment ref="I57" authorId="0" shapeId="0" xr:uid="{00000000-0006-0000-0C00-00009C000000}">
      <text>
        <r>
          <rPr>
            <sz val="11"/>
            <color theme="1"/>
            <rFont val="Calibri"/>
            <family val="2"/>
            <scheme val="minor"/>
          </rPr>
          <t>Source: User-editable planning assumption, 2026-10-19; not stated in YAML. Validate with workload sizing.</t>
        </r>
      </text>
    </comment>
    <comment ref="G58" authorId="0" shapeId="0" xr:uid="{00000000-0006-0000-0C00-00009D000000}">
      <text>
        <r>
          <rPr>
            <sz val="11"/>
            <color theme="1"/>
            <rFont val="Calibri"/>
            <family val="2"/>
            <scheme val="minor"/>
          </rPr>
          <t>Source: User-editable planning assumption, 2026-10-19; not stated in YAML. Validate with workload sizing.</t>
        </r>
      </text>
    </comment>
    <comment ref="H58" authorId="0" shapeId="0" xr:uid="{00000000-0006-0000-0C00-00009E000000}">
      <text>
        <r>
          <rPr>
            <sz val="11"/>
            <color theme="1"/>
            <rFont val="Calibri"/>
            <family val="2"/>
            <scheme val="minor"/>
          </rPr>
          <t>Source: User-editable planning assumption, 2026-10-19; not stated in YAML. Validate with workload sizing.</t>
        </r>
      </text>
    </comment>
    <comment ref="I58" authorId="0" shapeId="0" xr:uid="{00000000-0006-0000-0C00-00009F000000}">
      <text>
        <r>
          <rPr>
            <sz val="11"/>
            <color theme="1"/>
            <rFont val="Calibri"/>
            <family val="2"/>
            <scheme val="minor"/>
          </rPr>
          <t>Source: User-editable planning assumption, 2026-10-19; not stated in YAML. Validate with workload sizing.</t>
        </r>
      </text>
    </comment>
    <comment ref="G59" authorId="0" shapeId="0" xr:uid="{00000000-0006-0000-0C00-0000A0000000}">
      <text>
        <r>
          <rPr>
            <sz val="11"/>
            <color theme="1"/>
            <rFont val="Calibri"/>
            <family val="2"/>
            <scheme val="minor"/>
          </rPr>
          <t>Source: User-editable planning assumption, 2026-10-19; not stated in YAML. Validate with workload sizing.</t>
        </r>
      </text>
    </comment>
    <comment ref="H59" authorId="0" shapeId="0" xr:uid="{00000000-0006-0000-0C00-0000A1000000}">
      <text>
        <r>
          <rPr>
            <sz val="11"/>
            <color theme="1"/>
            <rFont val="Calibri"/>
            <family val="2"/>
            <scheme val="minor"/>
          </rPr>
          <t>Source: User-editable planning assumption, 2026-10-19; not stated in YAML. Validate with workload sizing.</t>
        </r>
      </text>
    </comment>
    <comment ref="I59" authorId="0" shapeId="0" xr:uid="{00000000-0006-0000-0C00-0000A2000000}">
      <text>
        <r>
          <rPr>
            <sz val="11"/>
            <color theme="1"/>
            <rFont val="Calibri"/>
            <family val="2"/>
            <scheme val="minor"/>
          </rPr>
          <t>Source: User-editable planning assumption, 2026-10-19; not stated in YAML. Validate with workload sizing.</t>
        </r>
      </text>
    </comment>
    <comment ref="G60" authorId="0" shapeId="0" xr:uid="{00000000-0006-0000-0C00-0000A3000000}">
      <text>
        <r>
          <rPr>
            <sz val="11"/>
            <color theme="1"/>
            <rFont val="Calibri"/>
            <family val="2"/>
            <scheme val="minor"/>
          </rPr>
          <t>Source: User-editable planning assumption, 2026-10-19; not stated in YAML. Validate with workload sizing.</t>
        </r>
      </text>
    </comment>
    <comment ref="H60" authorId="0" shapeId="0" xr:uid="{00000000-0006-0000-0C00-0000A4000000}">
      <text>
        <r>
          <rPr>
            <sz val="11"/>
            <color theme="1"/>
            <rFont val="Calibri"/>
            <family val="2"/>
            <scheme val="minor"/>
          </rPr>
          <t>Source: User-editable planning assumption, 2026-10-19; not stated in YAML. Validate with workload sizing.</t>
        </r>
      </text>
    </comment>
    <comment ref="I60" authorId="0" shapeId="0" xr:uid="{00000000-0006-0000-0C00-0000A5000000}">
      <text>
        <r>
          <rPr>
            <sz val="11"/>
            <color theme="1"/>
            <rFont val="Calibri"/>
            <family val="2"/>
            <scheme val="minor"/>
          </rPr>
          <t>Source: User-editable planning assumption, 2026-10-19; not stated in YAML. Validate with workload sizing.</t>
        </r>
      </text>
    </comment>
    <comment ref="G61" authorId="0" shapeId="0" xr:uid="{00000000-0006-0000-0C00-0000A6000000}">
      <text>
        <r>
          <rPr>
            <sz val="11"/>
            <color theme="1"/>
            <rFont val="Calibri"/>
            <family val="2"/>
            <scheme val="minor"/>
          </rPr>
          <t>Source: User-editable planning assumption, 2026-10-19; not stated in YAML. Validate with workload sizing.</t>
        </r>
      </text>
    </comment>
    <comment ref="H61" authorId="0" shapeId="0" xr:uid="{00000000-0006-0000-0C00-0000A7000000}">
      <text>
        <r>
          <rPr>
            <sz val="11"/>
            <color theme="1"/>
            <rFont val="Calibri"/>
            <family val="2"/>
            <scheme val="minor"/>
          </rPr>
          <t>Source: User-editable planning assumption, 2026-10-19; not stated in YAML. Validate with workload sizing.</t>
        </r>
      </text>
    </comment>
    <comment ref="I61" authorId="0" shapeId="0" xr:uid="{00000000-0006-0000-0C00-0000A8000000}">
      <text>
        <r>
          <rPr>
            <sz val="11"/>
            <color theme="1"/>
            <rFont val="Calibri"/>
            <family val="2"/>
            <scheme val="minor"/>
          </rPr>
          <t>Source: User-editable planning assumption, 2026-10-19; not stated in YAML. Validate with workload sizing.</t>
        </r>
      </text>
    </comment>
    <comment ref="G62" authorId="0" shapeId="0" xr:uid="{00000000-0006-0000-0C00-0000A9000000}">
      <text>
        <r>
          <rPr>
            <sz val="11"/>
            <color theme="1"/>
            <rFont val="Calibri"/>
            <family val="2"/>
            <scheme val="minor"/>
          </rPr>
          <t>Source: User-editable planning assumption, 2026-10-19; not stated in YAML. Validate with workload sizing.</t>
        </r>
      </text>
    </comment>
    <comment ref="H62" authorId="0" shapeId="0" xr:uid="{00000000-0006-0000-0C00-0000AA000000}">
      <text>
        <r>
          <rPr>
            <sz val="11"/>
            <color theme="1"/>
            <rFont val="Calibri"/>
            <family val="2"/>
            <scheme val="minor"/>
          </rPr>
          <t>Source: User-editable planning assumption, 2026-10-19; not stated in YAML. Validate with workload sizing.</t>
        </r>
      </text>
    </comment>
    <comment ref="I62" authorId="0" shapeId="0" xr:uid="{00000000-0006-0000-0C00-0000AB000000}">
      <text>
        <r>
          <rPr>
            <sz val="11"/>
            <color theme="1"/>
            <rFont val="Calibri"/>
            <family val="2"/>
            <scheme val="minor"/>
          </rPr>
          <t>Source: User-editable planning assumption, 2026-10-19; not stated in YAML. Validate with workload sizing.</t>
        </r>
      </text>
    </comment>
    <comment ref="G63" authorId="0" shapeId="0" xr:uid="{00000000-0006-0000-0C00-0000AC000000}">
      <text>
        <r>
          <rPr>
            <sz val="11"/>
            <color theme="1"/>
            <rFont val="Calibri"/>
            <family val="2"/>
            <scheme val="minor"/>
          </rPr>
          <t>Source: User-editable planning assumption, 2026-10-19; not stated in YAML. Validate with workload sizing.</t>
        </r>
      </text>
    </comment>
    <comment ref="H63" authorId="0" shapeId="0" xr:uid="{00000000-0006-0000-0C00-0000AD000000}">
      <text>
        <r>
          <rPr>
            <sz val="11"/>
            <color theme="1"/>
            <rFont val="Calibri"/>
            <family val="2"/>
            <scheme val="minor"/>
          </rPr>
          <t>Source: User-editable planning assumption, 2026-10-19; not stated in YAML. Validate with workload sizing.</t>
        </r>
      </text>
    </comment>
    <comment ref="I63" authorId="0" shapeId="0" xr:uid="{00000000-0006-0000-0C00-0000AE000000}">
      <text>
        <r>
          <rPr>
            <sz val="11"/>
            <color theme="1"/>
            <rFont val="Calibri"/>
            <family val="2"/>
            <scheme val="minor"/>
          </rPr>
          <t>Source: User-editable planning assumption, 2026-10-19; not stated in YAML. Validate with workload sizing.</t>
        </r>
      </text>
    </comment>
    <comment ref="G64" authorId="0" shapeId="0" xr:uid="{00000000-0006-0000-0C00-0000AF000000}">
      <text>
        <r>
          <rPr>
            <sz val="11"/>
            <color theme="1"/>
            <rFont val="Calibri"/>
            <family val="2"/>
            <scheme val="minor"/>
          </rPr>
          <t>Source: User-editable planning assumption, 2026-10-19; not stated in YAML. Validate with workload sizing.</t>
        </r>
      </text>
    </comment>
    <comment ref="H64" authorId="0" shapeId="0" xr:uid="{00000000-0006-0000-0C00-0000B0000000}">
      <text>
        <r>
          <rPr>
            <sz val="11"/>
            <color theme="1"/>
            <rFont val="Calibri"/>
            <family val="2"/>
            <scheme val="minor"/>
          </rPr>
          <t>Source: User-editable planning assumption, 2026-10-19; not stated in YAML. Validate with workload sizing.</t>
        </r>
      </text>
    </comment>
    <comment ref="I64" authorId="0" shapeId="0" xr:uid="{00000000-0006-0000-0C00-0000B1000000}">
      <text>
        <r>
          <rPr>
            <sz val="11"/>
            <color theme="1"/>
            <rFont val="Calibri"/>
            <family val="2"/>
            <scheme val="minor"/>
          </rPr>
          <t>Source: User-editable planning assumption, 2026-10-19; not stated in YAML. Validate with workload sizing.</t>
        </r>
      </text>
    </comment>
    <comment ref="G65" authorId="0" shapeId="0" xr:uid="{00000000-0006-0000-0C00-0000B2000000}">
      <text>
        <r>
          <rPr>
            <sz val="11"/>
            <color theme="1"/>
            <rFont val="Calibri"/>
            <family val="2"/>
            <scheme val="minor"/>
          </rPr>
          <t>Source: User-editable planning assumption, 2026-10-19; not stated in YAML. Validate with workload sizing.</t>
        </r>
      </text>
    </comment>
    <comment ref="H65" authorId="0" shapeId="0" xr:uid="{00000000-0006-0000-0C00-0000B3000000}">
      <text>
        <r>
          <rPr>
            <sz val="11"/>
            <color theme="1"/>
            <rFont val="Calibri"/>
            <family val="2"/>
            <scheme val="minor"/>
          </rPr>
          <t>Source: User-editable planning assumption, 2026-10-19; not stated in YAML. Validate with workload sizing.</t>
        </r>
      </text>
    </comment>
    <comment ref="I65" authorId="0" shapeId="0" xr:uid="{00000000-0006-0000-0C00-0000B4000000}">
      <text>
        <r>
          <rPr>
            <sz val="11"/>
            <color theme="1"/>
            <rFont val="Calibri"/>
            <family val="2"/>
            <scheme val="minor"/>
          </rPr>
          <t>Source: User-editable planning assumption, 2026-10-19; not stated in YAML. Validate with workload sizing.</t>
        </r>
      </text>
    </comment>
    <comment ref="G66" authorId="0" shapeId="0" xr:uid="{00000000-0006-0000-0C00-0000B5000000}">
      <text>
        <r>
          <rPr>
            <sz val="11"/>
            <color theme="1"/>
            <rFont val="Calibri"/>
            <family val="2"/>
            <scheme val="minor"/>
          </rPr>
          <t>Source: User-editable planning assumption, 2026-10-19; not stated in YAML. Validate with workload sizing.</t>
        </r>
      </text>
    </comment>
    <comment ref="H66" authorId="0" shapeId="0" xr:uid="{00000000-0006-0000-0C00-0000B6000000}">
      <text>
        <r>
          <rPr>
            <sz val="11"/>
            <color theme="1"/>
            <rFont val="Calibri"/>
            <family val="2"/>
            <scheme val="minor"/>
          </rPr>
          <t>Source: User-editable planning assumption, 2026-10-19; not stated in YAML. Validate with workload sizing.</t>
        </r>
      </text>
    </comment>
    <comment ref="I66" authorId="0" shapeId="0" xr:uid="{00000000-0006-0000-0C00-0000B7000000}">
      <text>
        <r>
          <rPr>
            <sz val="11"/>
            <color theme="1"/>
            <rFont val="Calibri"/>
            <family val="2"/>
            <scheme val="minor"/>
          </rPr>
          <t>Source: User-editable planning assumption, 2026-10-19; not stated in YAML. Validate with workload sizing.</t>
        </r>
      </text>
    </comment>
    <comment ref="G67" authorId="0" shapeId="0" xr:uid="{00000000-0006-0000-0C00-0000B8000000}">
      <text>
        <r>
          <rPr>
            <sz val="11"/>
            <color theme="1"/>
            <rFont val="Calibri"/>
            <family val="2"/>
            <scheme val="minor"/>
          </rPr>
          <t>Source: User-editable planning assumption, 2026-10-19; not stated in YAML. Validate with workload sizing.</t>
        </r>
      </text>
    </comment>
    <comment ref="H67" authorId="0" shapeId="0" xr:uid="{00000000-0006-0000-0C00-0000B9000000}">
      <text>
        <r>
          <rPr>
            <sz val="11"/>
            <color theme="1"/>
            <rFont val="Calibri"/>
            <family val="2"/>
            <scheme val="minor"/>
          </rPr>
          <t>Source: User-editable planning assumption, 2026-10-19; not stated in YAML. Validate with workload sizing.</t>
        </r>
      </text>
    </comment>
    <comment ref="I67" authorId="0" shapeId="0" xr:uid="{00000000-0006-0000-0C00-0000BA000000}">
      <text>
        <r>
          <rPr>
            <sz val="11"/>
            <color theme="1"/>
            <rFont val="Calibri"/>
            <family val="2"/>
            <scheme val="minor"/>
          </rPr>
          <t>Source: User-editable planning assumption, 2026-10-19; not stated in YAML. Validate with workload sizing.</t>
        </r>
      </text>
    </comment>
    <comment ref="G68" authorId="0" shapeId="0" xr:uid="{00000000-0006-0000-0C00-0000BB000000}">
      <text>
        <r>
          <rPr>
            <sz val="11"/>
            <color theme="1"/>
            <rFont val="Calibri"/>
            <family val="2"/>
            <scheme val="minor"/>
          </rPr>
          <t>Source: User-editable planning assumption, 2026-10-19; not stated in YAML. Validate with workload sizing.</t>
        </r>
      </text>
    </comment>
    <comment ref="H68" authorId="0" shapeId="0" xr:uid="{00000000-0006-0000-0C00-0000BC000000}">
      <text>
        <r>
          <rPr>
            <sz val="11"/>
            <color theme="1"/>
            <rFont val="Calibri"/>
            <family val="2"/>
            <scheme val="minor"/>
          </rPr>
          <t>Source: User-editable planning assumption, 2026-10-19; not stated in YAML. Validate with workload sizing.</t>
        </r>
      </text>
    </comment>
    <comment ref="I68" authorId="0" shapeId="0" xr:uid="{00000000-0006-0000-0C00-0000BD000000}">
      <text>
        <r>
          <rPr>
            <sz val="11"/>
            <color theme="1"/>
            <rFont val="Calibri"/>
            <family val="2"/>
            <scheme val="minor"/>
          </rPr>
          <t>Source: User-editable planning assumption, 2026-10-19; not stated in YAML. Validate with workload sizing.</t>
        </r>
      </text>
    </comment>
    <comment ref="G69" authorId="0" shapeId="0" xr:uid="{00000000-0006-0000-0C00-0000BE000000}">
      <text>
        <r>
          <rPr>
            <sz val="11"/>
            <color theme="1"/>
            <rFont val="Calibri"/>
            <family val="2"/>
            <scheme val="minor"/>
          </rPr>
          <t>Source: User-editable planning assumption, 2026-10-19; not stated in YAML. Validate with workload sizing.</t>
        </r>
      </text>
    </comment>
    <comment ref="H69" authorId="0" shapeId="0" xr:uid="{00000000-0006-0000-0C00-0000BF000000}">
      <text>
        <r>
          <rPr>
            <sz val="11"/>
            <color theme="1"/>
            <rFont val="Calibri"/>
            <family val="2"/>
            <scheme val="minor"/>
          </rPr>
          <t>Source: User-editable planning assumption, 2026-10-19; not stated in YAML. Validate with workload sizing.</t>
        </r>
      </text>
    </comment>
    <comment ref="I69" authorId="0" shapeId="0" xr:uid="{00000000-0006-0000-0C00-0000C0000000}">
      <text>
        <r>
          <rPr>
            <sz val="11"/>
            <color theme="1"/>
            <rFont val="Calibri"/>
            <family val="2"/>
            <scheme val="minor"/>
          </rPr>
          <t>Source: User-editable planning assumption, 2026-10-19; not stated in YAML. Validate with workload sizing.</t>
        </r>
      </text>
    </comment>
    <comment ref="G70" authorId="0" shapeId="0" xr:uid="{00000000-0006-0000-0C00-0000C1000000}">
      <text>
        <r>
          <rPr>
            <sz val="11"/>
            <color theme="1"/>
            <rFont val="Calibri"/>
            <family val="2"/>
            <scheme val="minor"/>
          </rPr>
          <t>Source: User-editable planning assumption, 2026-10-19; not stated in YAML. Validate with workload sizing.</t>
        </r>
      </text>
    </comment>
    <comment ref="H70" authorId="0" shapeId="0" xr:uid="{00000000-0006-0000-0C00-0000C2000000}">
      <text>
        <r>
          <rPr>
            <sz val="11"/>
            <color theme="1"/>
            <rFont val="Calibri"/>
            <family val="2"/>
            <scheme val="minor"/>
          </rPr>
          <t>Source: User-editable planning assumption, 2026-10-19; not stated in YAML. Validate with workload sizing.</t>
        </r>
      </text>
    </comment>
    <comment ref="I70" authorId="0" shapeId="0" xr:uid="{00000000-0006-0000-0C00-0000C3000000}">
      <text>
        <r>
          <rPr>
            <sz val="11"/>
            <color theme="1"/>
            <rFont val="Calibri"/>
            <family val="2"/>
            <scheme val="minor"/>
          </rPr>
          <t>Source: User-editable planning assumption, 2026-10-19; not stated in YAML. Validate with workload sizing.</t>
        </r>
      </text>
    </comment>
    <comment ref="G71" authorId="0" shapeId="0" xr:uid="{00000000-0006-0000-0C00-0000C4000000}">
      <text>
        <r>
          <rPr>
            <sz val="11"/>
            <color theme="1"/>
            <rFont val="Calibri"/>
            <family val="2"/>
            <scheme val="minor"/>
          </rPr>
          <t>Source: User-editable planning assumption, 2026-10-19; not stated in YAML. Validate with workload sizing.</t>
        </r>
      </text>
    </comment>
    <comment ref="H71" authorId="0" shapeId="0" xr:uid="{00000000-0006-0000-0C00-0000C5000000}">
      <text>
        <r>
          <rPr>
            <sz val="11"/>
            <color theme="1"/>
            <rFont val="Calibri"/>
            <family val="2"/>
            <scheme val="minor"/>
          </rPr>
          <t>Source: User-editable planning assumption, 2026-10-19; not stated in YAML. Validate with workload sizing.</t>
        </r>
      </text>
    </comment>
    <comment ref="I71" authorId="0" shapeId="0" xr:uid="{00000000-0006-0000-0C00-0000C6000000}">
      <text>
        <r>
          <rPr>
            <sz val="11"/>
            <color theme="1"/>
            <rFont val="Calibri"/>
            <family val="2"/>
            <scheme val="minor"/>
          </rPr>
          <t>Source: User-editable planning assumption, 2026-10-19; not stated in YAML. Validate with workload sizing.</t>
        </r>
      </text>
    </comment>
    <comment ref="G72" authorId="0" shapeId="0" xr:uid="{00000000-0006-0000-0C00-0000C7000000}">
      <text>
        <r>
          <rPr>
            <sz val="11"/>
            <color theme="1"/>
            <rFont val="Calibri"/>
            <family val="2"/>
            <scheme val="minor"/>
          </rPr>
          <t>Source: User-editable planning assumption, 2026-10-19; not stated in YAML. Validate with workload sizing.</t>
        </r>
      </text>
    </comment>
    <comment ref="H72" authorId="0" shapeId="0" xr:uid="{00000000-0006-0000-0C00-0000C8000000}">
      <text>
        <r>
          <rPr>
            <sz val="11"/>
            <color theme="1"/>
            <rFont val="Calibri"/>
            <family val="2"/>
            <scheme val="minor"/>
          </rPr>
          <t>Source: User-editable planning assumption, 2026-10-19; not stated in YAML. Validate with workload sizing.</t>
        </r>
      </text>
    </comment>
    <comment ref="I72" authorId="0" shapeId="0" xr:uid="{00000000-0006-0000-0C00-0000C9000000}">
      <text>
        <r>
          <rPr>
            <sz val="11"/>
            <color theme="1"/>
            <rFont val="Calibri"/>
            <family val="2"/>
            <scheme val="minor"/>
          </rPr>
          <t>Source: User-editable planning assumption, 2026-10-19; not stated in YAML. Validate with workload sizing.</t>
        </r>
      </text>
    </comment>
    <comment ref="G73" authorId="0" shapeId="0" xr:uid="{00000000-0006-0000-0C00-0000CA000000}">
      <text>
        <r>
          <rPr>
            <sz val="11"/>
            <color theme="1"/>
            <rFont val="Calibri"/>
            <family val="2"/>
            <scheme val="minor"/>
          </rPr>
          <t>Source: User-editable planning assumption, 2026-10-19; not stated in YAML. Validate with workload sizing.</t>
        </r>
      </text>
    </comment>
    <comment ref="H73" authorId="0" shapeId="0" xr:uid="{00000000-0006-0000-0C00-0000CB000000}">
      <text>
        <r>
          <rPr>
            <sz val="11"/>
            <color theme="1"/>
            <rFont val="Calibri"/>
            <family val="2"/>
            <scheme val="minor"/>
          </rPr>
          <t>Source: User-editable planning assumption, 2026-10-19; not stated in YAML. Validate with workload sizing.</t>
        </r>
      </text>
    </comment>
    <comment ref="I73" authorId="0" shapeId="0" xr:uid="{00000000-0006-0000-0C00-0000CC000000}">
      <text>
        <r>
          <rPr>
            <sz val="11"/>
            <color theme="1"/>
            <rFont val="Calibri"/>
            <family val="2"/>
            <scheme val="minor"/>
          </rPr>
          <t>Source: User-editable planning assumption, 2026-10-19; not stated in YAML. Validate with workload sizing.</t>
        </r>
      </text>
    </comment>
    <comment ref="G74" authorId="0" shapeId="0" xr:uid="{00000000-0006-0000-0C00-0000CD000000}">
      <text>
        <r>
          <rPr>
            <sz val="11"/>
            <color theme="1"/>
            <rFont val="Calibri"/>
            <family val="2"/>
            <scheme val="minor"/>
          </rPr>
          <t>Source: User-editable planning assumption, 2026-10-19; not stated in YAML. Validate with workload sizing.</t>
        </r>
      </text>
    </comment>
    <comment ref="H74" authorId="0" shapeId="0" xr:uid="{00000000-0006-0000-0C00-0000CE000000}">
      <text>
        <r>
          <rPr>
            <sz val="11"/>
            <color theme="1"/>
            <rFont val="Calibri"/>
            <family val="2"/>
            <scheme val="minor"/>
          </rPr>
          <t>Source: User-editable planning assumption, 2026-10-19; not stated in YAML. Validate with workload sizing.</t>
        </r>
      </text>
    </comment>
    <comment ref="I74" authorId="0" shapeId="0" xr:uid="{00000000-0006-0000-0C00-0000CF000000}">
      <text>
        <r>
          <rPr>
            <sz val="11"/>
            <color theme="1"/>
            <rFont val="Calibri"/>
            <family val="2"/>
            <scheme val="minor"/>
          </rPr>
          <t>Source: User-editable planning assumption, 2026-10-19; not stated in YAML. Validate with workload sizing.</t>
        </r>
      </text>
    </comment>
    <comment ref="G75" authorId="0" shapeId="0" xr:uid="{00000000-0006-0000-0C00-0000D0000000}">
      <text>
        <r>
          <rPr>
            <sz val="11"/>
            <color theme="1"/>
            <rFont val="Calibri"/>
            <family val="2"/>
            <scheme val="minor"/>
          </rPr>
          <t>Source: User-editable planning assumption, 2026-10-19; not stated in YAML. Validate with workload sizing.</t>
        </r>
      </text>
    </comment>
    <comment ref="H75" authorId="0" shapeId="0" xr:uid="{00000000-0006-0000-0C00-0000D1000000}">
      <text>
        <r>
          <rPr>
            <sz val="11"/>
            <color theme="1"/>
            <rFont val="Calibri"/>
            <family val="2"/>
            <scheme val="minor"/>
          </rPr>
          <t>Source: User-editable planning assumption, 2026-10-19; not stated in YAML. Validate with workload sizing.</t>
        </r>
      </text>
    </comment>
    <comment ref="I75" authorId="0" shapeId="0" xr:uid="{00000000-0006-0000-0C00-0000D2000000}">
      <text>
        <r>
          <rPr>
            <sz val="11"/>
            <color theme="1"/>
            <rFont val="Calibri"/>
            <family val="2"/>
            <scheme val="minor"/>
          </rPr>
          <t>Source: User-editable planning assumption, 2026-10-19; not stated in YAML. Validate with workload sizing.</t>
        </r>
      </text>
    </comment>
    <comment ref="G76" authorId="0" shapeId="0" xr:uid="{00000000-0006-0000-0C00-0000D3000000}">
      <text>
        <r>
          <rPr>
            <sz val="11"/>
            <color theme="1"/>
            <rFont val="Calibri"/>
            <family val="2"/>
            <scheme val="minor"/>
          </rPr>
          <t>Source: User-editable planning assumption, 2026-10-19; not stated in YAML. Validate with workload sizing.</t>
        </r>
      </text>
    </comment>
    <comment ref="H76" authorId="0" shapeId="0" xr:uid="{00000000-0006-0000-0C00-0000D4000000}">
      <text>
        <r>
          <rPr>
            <sz val="11"/>
            <color theme="1"/>
            <rFont val="Calibri"/>
            <family val="2"/>
            <scheme val="minor"/>
          </rPr>
          <t>Source: User-editable planning assumption, 2026-10-19; not stated in YAML. Validate with workload sizing.</t>
        </r>
      </text>
    </comment>
    <comment ref="I76" authorId="0" shapeId="0" xr:uid="{00000000-0006-0000-0C00-0000D5000000}">
      <text>
        <r>
          <rPr>
            <sz val="11"/>
            <color theme="1"/>
            <rFont val="Calibri"/>
            <family val="2"/>
            <scheme val="minor"/>
          </rPr>
          <t>Source: User-editable planning assumption, 2026-10-19; not stated in YAML. Validate with workload sizing.</t>
        </r>
      </text>
    </comment>
    <comment ref="G77" authorId="0" shapeId="0" xr:uid="{00000000-0006-0000-0C00-0000D6000000}">
      <text>
        <r>
          <rPr>
            <sz val="11"/>
            <color theme="1"/>
            <rFont val="Calibri"/>
            <family val="2"/>
            <scheme val="minor"/>
          </rPr>
          <t>Source: User-editable planning assumption, 2026-10-19; not stated in YAML. Validate with workload sizing.</t>
        </r>
      </text>
    </comment>
    <comment ref="H77" authorId="0" shapeId="0" xr:uid="{00000000-0006-0000-0C00-0000D7000000}">
      <text>
        <r>
          <rPr>
            <sz val="11"/>
            <color theme="1"/>
            <rFont val="Calibri"/>
            <family val="2"/>
            <scheme val="minor"/>
          </rPr>
          <t>Source: User-editable planning assumption, 2026-10-19; not stated in YAML. Validate with workload sizing.</t>
        </r>
      </text>
    </comment>
    <comment ref="I77" authorId="0" shapeId="0" xr:uid="{00000000-0006-0000-0C00-0000D8000000}">
      <text>
        <r>
          <rPr>
            <sz val="11"/>
            <color theme="1"/>
            <rFont val="Calibri"/>
            <family val="2"/>
            <scheme val="minor"/>
          </rPr>
          <t>Source: User-editable planning assumption, 2026-10-19; not stated in YAML. Validate with workload sizing.</t>
        </r>
      </text>
    </comment>
    <comment ref="G78" authorId="0" shapeId="0" xr:uid="{00000000-0006-0000-0C00-0000D9000000}">
      <text>
        <r>
          <rPr>
            <sz val="11"/>
            <color theme="1"/>
            <rFont val="Calibri"/>
            <family val="2"/>
            <scheme val="minor"/>
          </rPr>
          <t>Source: User-editable planning assumption, 2026-10-19; not stated in YAML. Validate with workload sizing.</t>
        </r>
      </text>
    </comment>
    <comment ref="H78" authorId="0" shapeId="0" xr:uid="{00000000-0006-0000-0C00-0000DA000000}">
      <text>
        <r>
          <rPr>
            <sz val="11"/>
            <color theme="1"/>
            <rFont val="Calibri"/>
            <family val="2"/>
            <scheme val="minor"/>
          </rPr>
          <t>Source: User-editable planning assumption, 2026-10-19; not stated in YAML. Validate with workload sizing.</t>
        </r>
      </text>
    </comment>
    <comment ref="I78" authorId="0" shapeId="0" xr:uid="{00000000-0006-0000-0C00-0000DB000000}">
      <text>
        <r>
          <rPr>
            <sz val="11"/>
            <color theme="1"/>
            <rFont val="Calibri"/>
            <family val="2"/>
            <scheme val="minor"/>
          </rPr>
          <t>Source: User-editable planning assumption, 2026-10-19; not stated in YAML. Validate with workload sizing.</t>
        </r>
      </text>
    </comment>
    <comment ref="G79" authorId="0" shapeId="0" xr:uid="{00000000-0006-0000-0C00-0000DC000000}">
      <text>
        <r>
          <rPr>
            <sz val="11"/>
            <color theme="1"/>
            <rFont val="Calibri"/>
            <family val="2"/>
            <scheme val="minor"/>
          </rPr>
          <t>Source: User-editable planning assumption, 2026-10-19; not stated in YAML. Validate with workload sizing.</t>
        </r>
      </text>
    </comment>
    <comment ref="H79" authorId="0" shapeId="0" xr:uid="{00000000-0006-0000-0C00-0000DD000000}">
      <text>
        <r>
          <rPr>
            <sz val="11"/>
            <color theme="1"/>
            <rFont val="Calibri"/>
            <family val="2"/>
            <scheme val="minor"/>
          </rPr>
          <t>Source: User-editable planning assumption, 2026-10-19; not stated in YAML. Validate with workload sizing.</t>
        </r>
      </text>
    </comment>
    <comment ref="I79" authorId="0" shapeId="0" xr:uid="{00000000-0006-0000-0C00-0000DE000000}">
      <text>
        <r>
          <rPr>
            <sz val="11"/>
            <color theme="1"/>
            <rFont val="Calibri"/>
            <family val="2"/>
            <scheme val="minor"/>
          </rPr>
          <t>Source: User-editable planning assumption, 2026-10-19; not stated in YAML. Validate with workload sizing.</t>
        </r>
      </text>
    </comment>
    <comment ref="G80" authorId="0" shapeId="0" xr:uid="{00000000-0006-0000-0C00-0000DF000000}">
      <text>
        <r>
          <rPr>
            <sz val="11"/>
            <color theme="1"/>
            <rFont val="Calibri"/>
            <family val="2"/>
            <scheme val="minor"/>
          </rPr>
          <t>Source: User-editable planning assumption, 2026-10-19; not stated in YAML. Validate with workload sizing.</t>
        </r>
      </text>
    </comment>
    <comment ref="H80" authorId="0" shapeId="0" xr:uid="{00000000-0006-0000-0C00-0000E0000000}">
      <text>
        <r>
          <rPr>
            <sz val="11"/>
            <color theme="1"/>
            <rFont val="Calibri"/>
            <family val="2"/>
            <scheme val="minor"/>
          </rPr>
          <t>Source: User-editable planning assumption, 2026-10-19; not stated in YAML. Validate with workload sizing.</t>
        </r>
      </text>
    </comment>
    <comment ref="I80" authorId="0" shapeId="0" xr:uid="{00000000-0006-0000-0C00-0000E1000000}">
      <text>
        <r>
          <rPr>
            <sz val="11"/>
            <color theme="1"/>
            <rFont val="Calibri"/>
            <family val="2"/>
            <scheme val="minor"/>
          </rPr>
          <t>Source: User-editable planning assumption, 2026-10-19; not stated in YAML. Validate with workload sizing.</t>
        </r>
      </text>
    </comment>
    <comment ref="G81" authorId="0" shapeId="0" xr:uid="{00000000-0006-0000-0C00-0000E2000000}">
      <text>
        <r>
          <rPr>
            <sz val="11"/>
            <color theme="1"/>
            <rFont val="Calibri"/>
            <family val="2"/>
            <scheme val="minor"/>
          </rPr>
          <t>Source: User-editable planning assumption, 2026-10-19; not stated in YAML. Validate with workload sizing.</t>
        </r>
      </text>
    </comment>
    <comment ref="H81" authorId="0" shapeId="0" xr:uid="{00000000-0006-0000-0C00-0000E3000000}">
      <text>
        <r>
          <rPr>
            <sz val="11"/>
            <color theme="1"/>
            <rFont val="Calibri"/>
            <family val="2"/>
            <scheme val="minor"/>
          </rPr>
          <t>Source: User-editable planning assumption, 2026-10-19; not stated in YAML. Validate with workload sizing.</t>
        </r>
      </text>
    </comment>
    <comment ref="I81" authorId="0" shapeId="0" xr:uid="{00000000-0006-0000-0C00-0000E4000000}">
      <text>
        <r>
          <rPr>
            <sz val="11"/>
            <color theme="1"/>
            <rFont val="Calibri"/>
            <family val="2"/>
            <scheme val="minor"/>
          </rPr>
          <t>Source: User-editable planning assumption, 2026-10-19; not stated in YAML. Validate with workload sizing.</t>
        </r>
      </text>
    </comment>
    <comment ref="G82" authorId="0" shapeId="0" xr:uid="{00000000-0006-0000-0C00-0000E5000000}">
      <text>
        <r>
          <rPr>
            <sz val="11"/>
            <color theme="1"/>
            <rFont val="Calibri"/>
            <family val="2"/>
            <scheme val="minor"/>
          </rPr>
          <t>Source: User-editable planning assumption, 2026-10-19; not stated in YAML. Validate with workload sizing.</t>
        </r>
      </text>
    </comment>
    <comment ref="H82" authorId="0" shapeId="0" xr:uid="{00000000-0006-0000-0C00-0000E6000000}">
      <text>
        <r>
          <rPr>
            <sz val="11"/>
            <color theme="1"/>
            <rFont val="Calibri"/>
            <family val="2"/>
            <scheme val="minor"/>
          </rPr>
          <t>Source: User-editable planning assumption, 2026-10-19; not stated in YAML. Validate with workload sizing.</t>
        </r>
      </text>
    </comment>
    <comment ref="I82" authorId="0" shapeId="0" xr:uid="{00000000-0006-0000-0C00-0000E7000000}">
      <text>
        <r>
          <rPr>
            <sz val="11"/>
            <color theme="1"/>
            <rFont val="Calibri"/>
            <family val="2"/>
            <scheme val="minor"/>
          </rPr>
          <t>Source: User-editable planning assumption, 2026-10-19; not stated in YAML. Validate with workload sizing.</t>
        </r>
      </text>
    </comment>
    <comment ref="G83" authorId="0" shapeId="0" xr:uid="{00000000-0006-0000-0C00-0000E8000000}">
      <text>
        <r>
          <rPr>
            <sz val="11"/>
            <color theme="1"/>
            <rFont val="Calibri"/>
            <family val="2"/>
            <scheme val="minor"/>
          </rPr>
          <t>Source: User-editable planning assumption, 2026-10-19; not stated in YAML. Validate with workload sizing.</t>
        </r>
      </text>
    </comment>
    <comment ref="H83" authorId="0" shapeId="0" xr:uid="{00000000-0006-0000-0C00-0000E9000000}">
      <text>
        <r>
          <rPr>
            <sz val="11"/>
            <color theme="1"/>
            <rFont val="Calibri"/>
            <family val="2"/>
            <scheme val="minor"/>
          </rPr>
          <t>Source: User-editable planning assumption, 2026-10-19; not stated in YAML. Validate with workload sizing.</t>
        </r>
      </text>
    </comment>
    <comment ref="I83" authorId="0" shapeId="0" xr:uid="{00000000-0006-0000-0C00-0000EA000000}">
      <text>
        <r>
          <rPr>
            <sz val="11"/>
            <color theme="1"/>
            <rFont val="Calibri"/>
            <family val="2"/>
            <scheme val="minor"/>
          </rPr>
          <t>Source: User-editable planning assumption, 2026-10-19; not stated in YAML. Validate with workload sizing.</t>
        </r>
      </text>
    </comment>
    <comment ref="G84" authorId="0" shapeId="0" xr:uid="{00000000-0006-0000-0C00-0000EB000000}">
      <text>
        <r>
          <rPr>
            <sz val="11"/>
            <color theme="1"/>
            <rFont val="Calibri"/>
            <family val="2"/>
            <scheme val="minor"/>
          </rPr>
          <t>Source: User-editable planning assumption, 2026-10-19; not stated in YAML. Validate with workload sizing.</t>
        </r>
      </text>
    </comment>
    <comment ref="H84" authorId="0" shapeId="0" xr:uid="{00000000-0006-0000-0C00-0000EC000000}">
      <text>
        <r>
          <rPr>
            <sz val="11"/>
            <color theme="1"/>
            <rFont val="Calibri"/>
            <family val="2"/>
            <scheme val="minor"/>
          </rPr>
          <t>Source: User-editable planning assumption, 2026-10-19; not stated in YAML. Validate with workload sizing.</t>
        </r>
      </text>
    </comment>
    <comment ref="I84" authorId="0" shapeId="0" xr:uid="{00000000-0006-0000-0C00-0000ED000000}">
      <text>
        <r>
          <rPr>
            <sz val="11"/>
            <color theme="1"/>
            <rFont val="Calibri"/>
            <family val="2"/>
            <scheme val="minor"/>
          </rPr>
          <t>Source: User-editable planning assumption, 2026-10-19; not stated in YAML. Validate with workload sizing.</t>
        </r>
      </text>
    </comment>
    <comment ref="G85" authorId="0" shapeId="0" xr:uid="{00000000-0006-0000-0C00-0000EE000000}">
      <text>
        <r>
          <rPr>
            <sz val="11"/>
            <color theme="1"/>
            <rFont val="Calibri"/>
            <family val="2"/>
            <scheme val="minor"/>
          </rPr>
          <t>Source: User-editable planning assumption, 2026-10-19; not stated in YAML. Validate with workload sizing.</t>
        </r>
      </text>
    </comment>
    <comment ref="H85" authorId="0" shapeId="0" xr:uid="{00000000-0006-0000-0C00-0000EF000000}">
      <text>
        <r>
          <rPr>
            <sz val="11"/>
            <color theme="1"/>
            <rFont val="Calibri"/>
            <family val="2"/>
            <scheme val="minor"/>
          </rPr>
          <t>Source: User-editable planning assumption, 2026-10-19; not stated in YAML. Validate with workload sizing.</t>
        </r>
      </text>
    </comment>
    <comment ref="I85" authorId="0" shapeId="0" xr:uid="{00000000-0006-0000-0C00-0000F0000000}">
      <text>
        <r>
          <rPr>
            <sz val="11"/>
            <color theme="1"/>
            <rFont val="Calibri"/>
            <family val="2"/>
            <scheme val="minor"/>
          </rPr>
          <t>Source: User-editable planning assumption, 2026-10-19; not stated in YAML. Validate with workload sizing.</t>
        </r>
      </text>
    </comment>
    <comment ref="G86" authorId="0" shapeId="0" xr:uid="{00000000-0006-0000-0C00-0000F1000000}">
      <text>
        <r>
          <rPr>
            <sz val="11"/>
            <color theme="1"/>
            <rFont val="Calibri"/>
            <family val="2"/>
            <scheme val="minor"/>
          </rPr>
          <t>Source: User-editable planning assumption, 2026-10-19; not stated in YAML. Validate with workload sizing.</t>
        </r>
      </text>
    </comment>
    <comment ref="H86" authorId="0" shapeId="0" xr:uid="{00000000-0006-0000-0C00-0000F2000000}">
      <text>
        <r>
          <rPr>
            <sz val="11"/>
            <color theme="1"/>
            <rFont val="Calibri"/>
            <family val="2"/>
            <scheme val="minor"/>
          </rPr>
          <t>Source: User-editable planning assumption, 2026-10-19; not stated in YAML. Validate with workload sizing.</t>
        </r>
      </text>
    </comment>
    <comment ref="I86" authorId="0" shapeId="0" xr:uid="{00000000-0006-0000-0C00-0000F3000000}">
      <text>
        <r>
          <rPr>
            <sz val="11"/>
            <color theme="1"/>
            <rFont val="Calibri"/>
            <family val="2"/>
            <scheme val="minor"/>
          </rPr>
          <t>Source: User-editable planning assumption, 2026-10-19; not stated in YAML. Validate with workload sizing.</t>
        </r>
      </text>
    </comment>
    <comment ref="G87" authorId="0" shapeId="0" xr:uid="{00000000-0006-0000-0C00-0000F4000000}">
      <text>
        <r>
          <rPr>
            <sz val="11"/>
            <color theme="1"/>
            <rFont val="Calibri"/>
            <family val="2"/>
            <scheme val="minor"/>
          </rPr>
          <t>Source: User-editable planning assumption, 2026-10-19; not stated in YAML. Validate with workload sizing.</t>
        </r>
      </text>
    </comment>
    <comment ref="H87" authorId="0" shapeId="0" xr:uid="{00000000-0006-0000-0C00-0000F5000000}">
      <text>
        <r>
          <rPr>
            <sz val="11"/>
            <color theme="1"/>
            <rFont val="Calibri"/>
            <family val="2"/>
            <scheme val="minor"/>
          </rPr>
          <t>Source: User-editable planning assumption, 2026-10-19; not stated in YAML. Validate with workload sizing.</t>
        </r>
      </text>
    </comment>
    <comment ref="I87" authorId="0" shapeId="0" xr:uid="{00000000-0006-0000-0C00-0000F6000000}">
      <text>
        <r>
          <rPr>
            <sz val="11"/>
            <color theme="1"/>
            <rFont val="Calibri"/>
            <family val="2"/>
            <scheme val="minor"/>
          </rPr>
          <t>Source: User-editable planning assumption, 2026-10-19; not stated in YAML. Validate with workload sizing.</t>
        </r>
      </text>
    </comment>
    <comment ref="G88" authorId="0" shapeId="0" xr:uid="{00000000-0006-0000-0C00-0000F7000000}">
      <text>
        <r>
          <rPr>
            <sz val="11"/>
            <color theme="1"/>
            <rFont val="Calibri"/>
            <family val="2"/>
            <scheme val="minor"/>
          </rPr>
          <t>Source: User-editable planning assumption, 2026-10-19; not stated in YAML. Validate with workload sizing.</t>
        </r>
      </text>
    </comment>
    <comment ref="H88" authorId="0" shapeId="0" xr:uid="{00000000-0006-0000-0C00-0000F8000000}">
      <text>
        <r>
          <rPr>
            <sz val="11"/>
            <color theme="1"/>
            <rFont val="Calibri"/>
            <family val="2"/>
            <scheme val="minor"/>
          </rPr>
          <t>Source: User-editable planning assumption, 2026-10-19; not stated in YAML. Validate with workload sizing.</t>
        </r>
      </text>
    </comment>
    <comment ref="I88" authorId="0" shapeId="0" xr:uid="{00000000-0006-0000-0C00-0000F9000000}">
      <text>
        <r>
          <rPr>
            <sz val="11"/>
            <color theme="1"/>
            <rFont val="Calibri"/>
            <family val="2"/>
            <scheme val="minor"/>
          </rPr>
          <t>Source: User-editable planning assumption, 2026-10-19; not stated in YAML. Validate with workload sizing.</t>
        </r>
      </text>
    </comment>
    <comment ref="G89" authorId="0" shapeId="0" xr:uid="{00000000-0006-0000-0C00-0000FA000000}">
      <text>
        <r>
          <rPr>
            <sz val="11"/>
            <color theme="1"/>
            <rFont val="Calibri"/>
            <family val="2"/>
            <scheme val="minor"/>
          </rPr>
          <t>Source: User-editable planning assumption, 2026-10-19; not stated in YAML. Validate with workload sizing.</t>
        </r>
      </text>
    </comment>
    <comment ref="H89" authorId="0" shapeId="0" xr:uid="{00000000-0006-0000-0C00-0000FB000000}">
      <text>
        <r>
          <rPr>
            <sz val="11"/>
            <color theme="1"/>
            <rFont val="Calibri"/>
            <family val="2"/>
            <scheme val="minor"/>
          </rPr>
          <t>Source: User-editable planning assumption, 2026-10-19; not stated in YAML. Validate with workload sizing.</t>
        </r>
      </text>
    </comment>
    <comment ref="I89" authorId="0" shapeId="0" xr:uid="{00000000-0006-0000-0C00-0000FC000000}">
      <text>
        <r>
          <rPr>
            <sz val="11"/>
            <color theme="1"/>
            <rFont val="Calibri"/>
            <family val="2"/>
            <scheme val="minor"/>
          </rPr>
          <t>Source: User-editable planning assumption, 2026-10-19; not stated in YAML. Validate with workload sizing.</t>
        </r>
      </text>
    </comment>
    <comment ref="G90" authorId="0" shapeId="0" xr:uid="{00000000-0006-0000-0C00-0000FD000000}">
      <text>
        <r>
          <rPr>
            <sz val="11"/>
            <color theme="1"/>
            <rFont val="Calibri"/>
            <family val="2"/>
            <scheme val="minor"/>
          </rPr>
          <t>Source: User-editable planning assumption, 2026-10-19; not stated in YAML. Validate with workload sizing.</t>
        </r>
      </text>
    </comment>
    <comment ref="H90" authorId="0" shapeId="0" xr:uid="{00000000-0006-0000-0C00-0000FE000000}">
      <text>
        <r>
          <rPr>
            <sz val="11"/>
            <color theme="1"/>
            <rFont val="Calibri"/>
            <family val="2"/>
            <scheme val="minor"/>
          </rPr>
          <t>Source: User-editable planning assumption, 2026-10-19; not stated in YAML. Validate with workload sizing.</t>
        </r>
      </text>
    </comment>
    <comment ref="I90" authorId="0" shapeId="0" xr:uid="{00000000-0006-0000-0C00-0000FF000000}">
      <text>
        <r>
          <rPr>
            <sz val="11"/>
            <color theme="1"/>
            <rFont val="Calibri"/>
            <family val="2"/>
            <scheme val="minor"/>
          </rPr>
          <t>Source: User-editable planning assumption, 2026-10-19; not stated in YAML. Validate with workload sizing.</t>
        </r>
      </text>
    </comment>
    <comment ref="G91" authorId="0" shapeId="0" xr:uid="{00000000-0006-0000-0C00-000000010000}">
      <text>
        <r>
          <rPr>
            <sz val="11"/>
            <color theme="1"/>
            <rFont val="Calibri"/>
            <family val="2"/>
            <scheme val="minor"/>
          </rPr>
          <t>Source: User-editable planning assumption, 2026-10-19; not stated in YAML. Validate with workload sizing.</t>
        </r>
      </text>
    </comment>
    <comment ref="H91" authorId="0" shapeId="0" xr:uid="{00000000-0006-0000-0C00-000001010000}">
      <text>
        <r>
          <rPr>
            <sz val="11"/>
            <color theme="1"/>
            <rFont val="Calibri"/>
            <family val="2"/>
            <scheme val="minor"/>
          </rPr>
          <t>Source: User-editable planning assumption, 2026-10-19; not stated in YAML. Validate with workload sizing.</t>
        </r>
      </text>
    </comment>
    <comment ref="I91" authorId="0" shapeId="0" xr:uid="{00000000-0006-0000-0C00-000002010000}">
      <text>
        <r>
          <rPr>
            <sz val="11"/>
            <color theme="1"/>
            <rFont val="Calibri"/>
            <family val="2"/>
            <scheme val="minor"/>
          </rPr>
          <t>Source: User-editable planning assumption, 2026-10-19; not stated in YAML. Validate with workload sizing.</t>
        </r>
      </text>
    </comment>
    <comment ref="G92" authorId="0" shapeId="0" xr:uid="{00000000-0006-0000-0C00-000003010000}">
      <text>
        <r>
          <rPr>
            <sz val="11"/>
            <color theme="1"/>
            <rFont val="Calibri"/>
            <family val="2"/>
            <scheme val="minor"/>
          </rPr>
          <t>Source: User-editable planning assumption, 2026-10-19; not stated in YAML. Validate with workload sizing.</t>
        </r>
      </text>
    </comment>
    <comment ref="H92" authorId="0" shapeId="0" xr:uid="{00000000-0006-0000-0C00-000004010000}">
      <text>
        <r>
          <rPr>
            <sz val="11"/>
            <color theme="1"/>
            <rFont val="Calibri"/>
            <family val="2"/>
            <scheme val="minor"/>
          </rPr>
          <t>Source: User-editable planning assumption, 2026-10-19; not stated in YAML. Validate with workload sizing.</t>
        </r>
      </text>
    </comment>
    <comment ref="I92" authorId="0" shapeId="0" xr:uid="{00000000-0006-0000-0C00-000005010000}">
      <text>
        <r>
          <rPr>
            <sz val="11"/>
            <color theme="1"/>
            <rFont val="Calibri"/>
            <family val="2"/>
            <scheme val="minor"/>
          </rPr>
          <t>Source: User-editable planning assumption, 2026-10-19; not stated in YAML. Validate with workload sizing.</t>
        </r>
      </text>
    </comment>
    <comment ref="G93" authorId="0" shapeId="0" xr:uid="{00000000-0006-0000-0C00-000006010000}">
      <text>
        <r>
          <rPr>
            <sz val="11"/>
            <color theme="1"/>
            <rFont val="Calibri"/>
            <family val="2"/>
            <scheme val="minor"/>
          </rPr>
          <t>Source: User-editable planning assumption, 2026-10-19; not stated in YAML. Validate with workload sizing.</t>
        </r>
      </text>
    </comment>
    <comment ref="H93" authorId="0" shapeId="0" xr:uid="{00000000-0006-0000-0C00-000007010000}">
      <text>
        <r>
          <rPr>
            <sz val="11"/>
            <color theme="1"/>
            <rFont val="Calibri"/>
            <family val="2"/>
            <scheme val="minor"/>
          </rPr>
          <t>Source: User-editable planning assumption, 2026-10-19; not stated in YAML. Validate with workload sizing.</t>
        </r>
      </text>
    </comment>
    <comment ref="I93" authorId="0" shapeId="0" xr:uid="{00000000-0006-0000-0C00-000008010000}">
      <text>
        <r>
          <rPr>
            <sz val="11"/>
            <color theme="1"/>
            <rFont val="Calibri"/>
            <family val="2"/>
            <scheme val="minor"/>
          </rPr>
          <t>Source: User-editable planning assumption, 2026-10-19; not stated in YAML. Validate with workload sizing.</t>
        </r>
      </text>
    </comment>
    <comment ref="G94" authorId="0" shapeId="0" xr:uid="{00000000-0006-0000-0C00-000009010000}">
      <text>
        <r>
          <rPr>
            <sz val="11"/>
            <color theme="1"/>
            <rFont val="Calibri"/>
            <family val="2"/>
            <scheme val="minor"/>
          </rPr>
          <t>Source: User-editable planning assumption, 2026-10-19; not stated in YAML. Validate with workload sizing.</t>
        </r>
      </text>
    </comment>
    <comment ref="H94" authorId="0" shapeId="0" xr:uid="{00000000-0006-0000-0C00-00000A010000}">
      <text>
        <r>
          <rPr>
            <sz val="11"/>
            <color theme="1"/>
            <rFont val="Calibri"/>
            <family val="2"/>
            <scheme val="minor"/>
          </rPr>
          <t>Source: User-editable planning assumption, 2026-10-19; not stated in YAML. Validate with workload sizing.</t>
        </r>
      </text>
    </comment>
    <comment ref="I94" authorId="0" shapeId="0" xr:uid="{00000000-0006-0000-0C00-00000B010000}">
      <text>
        <r>
          <rPr>
            <sz val="11"/>
            <color theme="1"/>
            <rFont val="Calibri"/>
            <family val="2"/>
            <scheme val="minor"/>
          </rPr>
          <t>Source: User-editable planning assumption, 2026-10-19; not stated in YAML. Validate with workload sizing.</t>
        </r>
      </text>
    </comment>
    <comment ref="G95" authorId="0" shapeId="0" xr:uid="{00000000-0006-0000-0C00-00000C010000}">
      <text>
        <r>
          <rPr>
            <sz val="11"/>
            <color theme="1"/>
            <rFont val="Calibri"/>
            <family val="2"/>
            <scheme val="minor"/>
          </rPr>
          <t>Source: User-editable planning assumption, 2026-10-19; not stated in YAML. Validate with workload sizing.</t>
        </r>
      </text>
    </comment>
    <comment ref="H95" authorId="0" shapeId="0" xr:uid="{00000000-0006-0000-0C00-00000D010000}">
      <text>
        <r>
          <rPr>
            <sz val="11"/>
            <color theme="1"/>
            <rFont val="Calibri"/>
            <family val="2"/>
            <scheme val="minor"/>
          </rPr>
          <t>Source: User-editable planning assumption, 2026-10-19; not stated in YAML. Validate with workload sizing.</t>
        </r>
      </text>
    </comment>
    <comment ref="I95" authorId="0" shapeId="0" xr:uid="{00000000-0006-0000-0C00-00000E010000}">
      <text>
        <r>
          <rPr>
            <sz val="11"/>
            <color theme="1"/>
            <rFont val="Calibri"/>
            <family val="2"/>
            <scheme val="minor"/>
          </rPr>
          <t>Source: User-editable planning assumption, 2026-10-19; not stated in YAML. Validate with workload sizing.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D00-000001000000}">
      <text>
        <r>
          <rPr>
            <sz val="11"/>
            <color theme="1"/>
            <rFont val="Calibri"/>
            <family val="2"/>
            <scheme val="minor"/>
          </rPr>
          <t>Source: User-editable planning assumption, 2026-10-19; not stated in YAML. Validate with workload sizing.</t>
        </r>
      </text>
    </comment>
    <comment ref="H6" authorId="0" shapeId="0" xr:uid="{00000000-0006-0000-0D00-000002000000}">
      <text>
        <r>
          <rPr>
            <sz val="11"/>
            <color theme="1"/>
            <rFont val="Calibri"/>
            <family val="2"/>
            <scheme val="minor"/>
          </rPr>
          <t>Source: User-editable planning assumption, 2026-10-19; not stated in YAML. Validate with workload sizing.</t>
        </r>
      </text>
    </comment>
    <comment ref="I6" authorId="0" shapeId="0" xr:uid="{00000000-0006-0000-0D00-000003000000}">
      <text>
        <r>
          <rPr>
            <sz val="11"/>
            <color theme="1"/>
            <rFont val="Calibri"/>
            <family val="2"/>
            <scheme val="minor"/>
          </rPr>
          <t>Source: User-editable planning assumption, 2026-10-19; not stated in YAML. Validate with workload sizing.</t>
        </r>
      </text>
    </comment>
    <comment ref="G7" authorId="0" shapeId="0" xr:uid="{00000000-0006-0000-0D00-000004000000}">
      <text>
        <r>
          <rPr>
            <sz val="11"/>
            <color theme="1"/>
            <rFont val="Calibri"/>
            <family val="2"/>
            <scheme val="minor"/>
          </rPr>
          <t>Source: User-editable planning assumption, 2026-10-19; not stated in YAML. Validate with workload sizing.</t>
        </r>
      </text>
    </comment>
    <comment ref="H7" authorId="0" shapeId="0" xr:uid="{00000000-0006-0000-0D00-000005000000}">
      <text>
        <r>
          <rPr>
            <sz val="11"/>
            <color theme="1"/>
            <rFont val="Calibri"/>
            <family val="2"/>
            <scheme val="minor"/>
          </rPr>
          <t>Source: User-editable planning assumption, 2026-10-19; not stated in YAML. Validate with workload sizing.</t>
        </r>
      </text>
    </comment>
    <comment ref="I7" authorId="0" shapeId="0" xr:uid="{00000000-0006-0000-0D00-000006000000}">
      <text>
        <r>
          <rPr>
            <sz val="11"/>
            <color theme="1"/>
            <rFont val="Calibri"/>
            <family val="2"/>
            <scheme val="minor"/>
          </rPr>
          <t>Source: User-editable planning assumption, 2026-10-19; not stated in YAML. Validate with workload sizing.</t>
        </r>
      </text>
    </comment>
    <comment ref="G8" authorId="0" shapeId="0" xr:uid="{00000000-0006-0000-0D00-000007000000}">
      <text>
        <r>
          <rPr>
            <sz val="11"/>
            <color theme="1"/>
            <rFont val="Calibri"/>
            <family val="2"/>
            <scheme val="minor"/>
          </rPr>
          <t>Source: User-editable planning assumption, 2026-10-19; not stated in YAML. Validate with workload sizing.</t>
        </r>
      </text>
    </comment>
    <comment ref="H8" authorId="0" shapeId="0" xr:uid="{00000000-0006-0000-0D00-000008000000}">
      <text>
        <r>
          <rPr>
            <sz val="11"/>
            <color theme="1"/>
            <rFont val="Calibri"/>
            <family val="2"/>
            <scheme val="minor"/>
          </rPr>
          <t>Source: User-editable planning assumption, 2026-10-19; not stated in YAML. Validate with workload sizing.</t>
        </r>
      </text>
    </comment>
    <comment ref="I8" authorId="0" shapeId="0" xr:uid="{00000000-0006-0000-0D00-000009000000}">
      <text>
        <r>
          <rPr>
            <sz val="11"/>
            <color theme="1"/>
            <rFont val="Calibri"/>
            <family val="2"/>
            <scheme val="minor"/>
          </rPr>
          <t>Source: User-editable planning assumption, 2026-10-19; not stated in YAML. Validate with workload sizing.</t>
        </r>
      </text>
    </comment>
    <comment ref="G9" authorId="0" shapeId="0" xr:uid="{00000000-0006-0000-0D00-00000A000000}">
      <text>
        <r>
          <rPr>
            <sz val="11"/>
            <color theme="1"/>
            <rFont val="Calibri"/>
            <family val="2"/>
            <scheme val="minor"/>
          </rPr>
          <t>Source: User-editable planning assumption, 2026-10-19; not stated in YAML. Validate with workload sizing.</t>
        </r>
      </text>
    </comment>
    <comment ref="H9" authorId="0" shapeId="0" xr:uid="{00000000-0006-0000-0D00-00000B000000}">
      <text>
        <r>
          <rPr>
            <sz val="11"/>
            <color theme="1"/>
            <rFont val="Calibri"/>
            <family val="2"/>
            <scheme val="minor"/>
          </rPr>
          <t>Source: User-editable planning assumption, 2026-10-19; not stated in YAML. Validate with workload sizing.</t>
        </r>
      </text>
    </comment>
    <comment ref="I9" authorId="0" shapeId="0" xr:uid="{00000000-0006-0000-0D00-00000C000000}">
      <text>
        <r>
          <rPr>
            <sz val="11"/>
            <color theme="1"/>
            <rFont val="Calibri"/>
            <family val="2"/>
            <scheme val="minor"/>
          </rPr>
          <t>Source: User-editable planning assumption, 2026-10-19; not stated in YAML. Validate with workload sizing.</t>
        </r>
      </text>
    </comment>
    <comment ref="G10" authorId="0" shapeId="0" xr:uid="{00000000-0006-0000-0D00-00000D000000}">
      <text>
        <r>
          <rPr>
            <sz val="11"/>
            <color theme="1"/>
            <rFont val="Calibri"/>
            <family val="2"/>
            <scheme val="minor"/>
          </rPr>
          <t>Source: User-editable planning assumption, 2026-10-19; not stated in YAML. Validate with workload sizing.</t>
        </r>
      </text>
    </comment>
    <comment ref="H10" authorId="0" shapeId="0" xr:uid="{00000000-0006-0000-0D00-00000E000000}">
      <text>
        <r>
          <rPr>
            <sz val="11"/>
            <color theme="1"/>
            <rFont val="Calibri"/>
            <family val="2"/>
            <scheme val="minor"/>
          </rPr>
          <t>Source: User-editable planning assumption, 2026-10-19; not stated in YAML. Validate with workload sizing.</t>
        </r>
      </text>
    </comment>
    <comment ref="I10" authorId="0" shapeId="0" xr:uid="{00000000-0006-0000-0D00-00000F000000}">
      <text>
        <r>
          <rPr>
            <sz val="11"/>
            <color theme="1"/>
            <rFont val="Calibri"/>
            <family val="2"/>
            <scheme val="minor"/>
          </rPr>
          <t>Source: User-editable planning assumption, 2026-10-19; not stated in YAML. Validate with workload sizing.</t>
        </r>
      </text>
    </comment>
    <comment ref="G11" authorId="0" shapeId="0" xr:uid="{00000000-0006-0000-0D00-000010000000}">
      <text>
        <r>
          <rPr>
            <sz val="11"/>
            <color theme="1"/>
            <rFont val="Calibri"/>
            <family val="2"/>
            <scheme val="minor"/>
          </rPr>
          <t>Source: User-editable planning assumption, 2026-10-19; not stated in YAML. Validate with workload sizing.</t>
        </r>
      </text>
    </comment>
    <comment ref="H11" authorId="0" shapeId="0" xr:uid="{00000000-0006-0000-0D00-000011000000}">
      <text>
        <r>
          <rPr>
            <sz val="11"/>
            <color theme="1"/>
            <rFont val="Calibri"/>
            <family val="2"/>
            <scheme val="minor"/>
          </rPr>
          <t>Source: User-editable planning assumption, 2026-10-19; not stated in YAML. Validate with workload sizing.</t>
        </r>
      </text>
    </comment>
    <comment ref="I11" authorId="0" shapeId="0" xr:uid="{00000000-0006-0000-0D00-000012000000}">
      <text>
        <r>
          <rPr>
            <sz val="11"/>
            <color theme="1"/>
            <rFont val="Calibri"/>
            <family val="2"/>
            <scheme val="minor"/>
          </rPr>
          <t>Source: User-editable planning assumption, 2026-10-19; not stated in YAML. Validate with workload sizing.</t>
        </r>
      </text>
    </comment>
    <comment ref="G12" authorId="0" shapeId="0" xr:uid="{00000000-0006-0000-0D00-000013000000}">
      <text>
        <r>
          <rPr>
            <sz val="11"/>
            <color theme="1"/>
            <rFont val="Calibri"/>
            <family val="2"/>
            <scheme val="minor"/>
          </rPr>
          <t>Source: User-editable planning assumption, 2026-10-19; not stated in YAML. Validate with workload sizing.</t>
        </r>
      </text>
    </comment>
    <comment ref="H12" authorId="0" shapeId="0" xr:uid="{00000000-0006-0000-0D00-000014000000}">
      <text>
        <r>
          <rPr>
            <sz val="11"/>
            <color theme="1"/>
            <rFont val="Calibri"/>
            <family val="2"/>
            <scheme val="minor"/>
          </rPr>
          <t>Source: User-editable planning assumption, 2026-10-19; not stated in YAML. Validate with workload sizing.</t>
        </r>
      </text>
    </comment>
    <comment ref="I12" authorId="0" shapeId="0" xr:uid="{00000000-0006-0000-0D00-000015000000}">
      <text>
        <r>
          <rPr>
            <sz val="11"/>
            <color theme="1"/>
            <rFont val="Calibri"/>
            <family val="2"/>
            <scheme val="minor"/>
          </rPr>
          <t>Source: User-editable planning assumption, 2026-10-19; not stated in YAML. Validate with workload sizing.</t>
        </r>
      </text>
    </comment>
    <comment ref="G13" authorId="0" shapeId="0" xr:uid="{00000000-0006-0000-0D00-000016000000}">
      <text>
        <r>
          <rPr>
            <sz val="11"/>
            <color theme="1"/>
            <rFont val="Calibri"/>
            <family val="2"/>
            <scheme val="minor"/>
          </rPr>
          <t>Source: User-editable planning assumption, 2026-10-19; not stated in YAML. Validate with workload sizing.</t>
        </r>
      </text>
    </comment>
    <comment ref="H13" authorId="0" shapeId="0" xr:uid="{00000000-0006-0000-0D00-000017000000}">
      <text>
        <r>
          <rPr>
            <sz val="11"/>
            <color theme="1"/>
            <rFont val="Calibri"/>
            <family val="2"/>
            <scheme val="minor"/>
          </rPr>
          <t>Source: User-editable planning assumption, 2026-10-19; not stated in YAML. Validate with workload sizing.</t>
        </r>
      </text>
    </comment>
    <comment ref="I13" authorId="0" shapeId="0" xr:uid="{00000000-0006-0000-0D00-000018000000}">
      <text>
        <r>
          <rPr>
            <sz val="11"/>
            <color theme="1"/>
            <rFont val="Calibri"/>
            <family val="2"/>
            <scheme val="minor"/>
          </rPr>
          <t>Source: User-editable planning assumption, 2026-10-19; not stated in YAML. Validate with workload sizing.</t>
        </r>
      </text>
    </comment>
    <comment ref="G14" authorId="0" shapeId="0" xr:uid="{00000000-0006-0000-0D00-000019000000}">
      <text>
        <r>
          <rPr>
            <sz val="11"/>
            <color theme="1"/>
            <rFont val="Calibri"/>
            <family val="2"/>
            <scheme val="minor"/>
          </rPr>
          <t>Source: User-editable planning assumption, 2026-10-19; not stated in YAML. Validate with workload sizing.</t>
        </r>
      </text>
    </comment>
    <comment ref="H14" authorId="0" shapeId="0" xr:uid="{00000000-0006-0000-0D00-00001A000000}">
      <text>
        <r>
          <rPr>
            <sz val="11"/>
            <color theme="1"/>
            <rFont val="Calibri"/>
            <family val="2"/>
            <scheme val="minor"/>
          </rPr>
          <t>Source: User-editable planning assumption, 2026-10-19; not stated in YAML. Validate with workload sizing.</t>
        </r>
      </text>
    </comment>
    <comment ref="I14" authorId="0" shapeId="0" xr:uid="{00000000-0006-0000-0D00-00001B000000}">
      <text>
        <r>
          <rPr>
            <sz val="11"/>
            <color theme="1"/>
            <rFont val="Calibri"/>
            <family val="2"/>
            <scheme val="minor"/>
          </rPr>
          <t>Source: User-editable planning assumption, 2026-10-19; not stated in YAML. Validate with workload sizing.</t>
        </r>
      </text>
    </comment>
    <comment ref="G15" authorId="0" shapeId="0" xr:uid="{00000000-0006-0000-0D00-00001C000000}">
      <text>
        <r>
          <rPr>
            <sz val="11"/>
            <color theme="1"/>
            <rFont val="Calibri"/>
            <family val="2"/>
            <scheme val="minor"/>
          </rPr>
          <t>Source: User-editable planning assumption, 2026-10-19; not stated in YAML. Validate with workload sizing.</t>
        </r>
      </text>
    </comment>
    <comment ref="H15" authorId="0" shapeId="0" xr:uid="{00000000-0006-0000-0D00-00001D000000}">
      <text>
        <r>
          <rPr>
            <sz val="11"/>
            <color theme="1"/>
            <rFont val="Calibri"/>
            <family val="2"/>
            <scheme val="minor"/>
          </rPr>
          <t>Source: User-editable planning assumption, 2026-10-19; not stated in YAML. Validate with workload sizing.</t>
        </r>
      </text>
    </comment>
    <comment ref="I15" authorId="0" shapeId="0" xr:uid="{00000000-0006-0000-0D00-00001E000000}">
      <text>
        <r>
          <rPr>
            <sz val="11"/>
            <color theme="1"/>
            <rFont val="Calibri"/>
            <family val="2"/>
            <scheme val="minor"/>
          </rPr>
          <t>Source: User-editable planning assumption, 2026-10-19; not stated in YAML. Validate with workload sizing.</t>
        </r>
      </text>
    </comment>
    <comment ref="G16" authorId="0" shapeId="0" xr:uid="{00000000-0006-0000-0D00-00001F000000}">
      <text>
        <r>
          <rPr>
            <sz val="11"/>
            <color theme="1"/>
            <rFont val="Calibri"/>
            <family val="2"/>
            <scheme val="minor"/>
          </rPr>
          <t>Source: User-editable planning assumption, 2026-10-19; not stated in YAML. Validate with workload sizing.</t>
        </r>
      </text>
    </comment>
    <comment ref="H16" authorId="0" shapeId="0" xr:uid="{00000000-0006-0000-0D00-000020000000}">
      <text>
        <r>
          <rPr>
            <sz val="11"/>
            <color theme="1"/>
            <rFont val="Calibri"/>
            <family val="2"/>
            <scheme val="minor"/>
          </rPr>
          <t>Source: User-editable planning assumption, 2026-10-19; not stated in YAML. Validate with workload sizing.</t>
        </r>
      </text>
    </comment>
    <comment ref="I16" authorId="0" shapeId="0" xr:uid="{00000000-0006-0000-0D00-000021000000}">
      <text>
        <r>
          <rPr>
            <sz val="11"/>
            <color theme="1"/>
            <rFont val="Calibri"/>
            <family val="2"/>
            <scheme val="minor"/>
          </rPr>
          <t>Source: User-editable planning assumption, 2026-10-19; not stated in YAML. Validate with workload sizing.</t>
        </r>
      </text>
    </comment>
    <comment ref="G17" authorId="0" shapeId="0" xr:uid="{00000000-0006-0000-0D00-000022000000}">
      <text>
        <r>
          <rPr>
            <sz val="11"/>
            <color theme="1"/>
            <rFont val="Calibri"/>
            <family val="2"/>
            <scheme val="minor"/>
          </rPr>
          <t>Source: User-editable planning assumption, 2026-10-19; not stated in YAML. Validate with workload sizing.</t>
        </r>
      </text>
    </comment>
    <comment ref="H17" authorId="0" shapeId="0" xr:uid="{00000000-0006-0000-0D00-000023000000}">
      <text>
        <r>
          <rPr>
            <sz val="11"/>
            <color theme="1"/>
            <rFont val="Calibri"/>
            <family val="2"/>
            <scheme val="minor"/>
          </rPr>
          <t>Source: User-editable planning assumption, 2026-10-19; not stated in YAML. Validate with workload sizing.</t>
        </r>
      </text>
    </comment>
    <comment ref="I17" authorId="0" shapeId="0" xr:uid="{00000000-0006-0000-0D00-000024000000}">
      <text>
        <r>
          <rPr>
            <sz val="11"/>
            <color theme="1"/>
            <rFont val="Calibri"/>
            <family val="2"/>
            <scheme val="minor"/>
          </rPr>
          <t>Source: User-editable planning assumption, 2026-10-19; not stated in YAML. Validate with workload sizing.</t>
        </r>
      </text>
    </comment>
    <comment ref="G18" authorId="0" shapeId="0" xr:uid="{00000000-0006-0000-0D00-000025000000}">
      <text>
        <r>
          <rPr>
            <sz val="11"/>
            <color theme="1"/>
            <rFont val="Calibri"/>
            <family val="2"/>
            <scheme val="minor"/>
          </rPr>
          <t>Source: User-editable planning assumption, 2026-10-19; not stated in YAML. Validate with workload sizing.</t>
        </r>
      </text>
    </comment>
    <comment ref="H18" authorId="0" shapeId="0" xr:uid="{00000000-0006-0000-0D00-000026000000}">
      <text>
        <r>
          <rPr>
            <sz val="11"/>
            <color theme="1"/>
            <rFont val="Calibri"/>
            <family val="2"/>
            <scheme val="minor"/>
          </rPr>
          <t>Source: User-editable planning assumption, 2026-10-19; not stated in YAML. Validate with workload sizing.</t>
        </r>
      </text>
    </comment>
    <comment ref="I18" authorId="0" shapeId="0" xr:uid="{00000000-0006-0000-0D00-000027000000}">
      <text>
        <r>
          <rPr>
            <sz val="11"/>
            <color theme="1"/>
            <rFont val="Calibri"/>
            <family val="2"/>
            <scheme val="minor"/>
          </rPr>
          <t>Source: User-editable planning assumption, 2026-10-19; not stated in YAML. Validate with workload sizing.</t>
        </r>
      </text>
    </comment>
    <comment ref="G19" authorId="0" shapeId="0" xr:uid="{00000000-0006-0000-0D00-000028000000}">
      <text>
        <r>
          <rPr>
            <sz val="11"/>
            <color theme="1"/>
            <rFont val="Calibri"/>
            <family val="2"/>
            <scheme val="minor"/>
          </rPr>
          <t>Source: User-editable planning assumption, 2026-10-19; not stated in YAML. Validate with workload sizing.</t>
        </r>
      </text>
    </comment>
    <comment ref="H19" authorId="0" shapeId="0" xr:uid="{00000000-0006-0000-0D00-000029000000}">
      <text>
        <r>
          <rPr>
            <sz val="11"/>
            <color theme="1"/>
            <rFont val="Calibri"/>
            <family val="2"/>
            <scheme val="minor"/>
          </rPr>
          <t>Source: User-editable planning assumption, 2026-10-19; not stated in YAML. Validate with workload sizing.</t>
        </r>
      </text>
    </comment>
    <comment ref="I19" authorId="0" shapeId="0" xr:uid="{00000000-0006-0000-0D00-00002A000000}">
      <text>
        <r>
          <rPr>
            <sz val="11"/>
            <color theme="1"/>
            <rFont val="Calibri"/>
            <family val="2"/>
            <scheme val="minor"/>
          </rPr>
          <t>Source: User-editable planning assumption, 2026-10-19; not stated in YAML. Validate with workload sizing.</t>
        </r>
      </text>
    </comment>
    <comment ref="G20" authorId="0" shapeId="0" xr:uid="{00000000-0006-0000-0D00-00002B000000}">
      <text>
        <r>
          <rPr>
            <sz val="11"/>
            <color theme="1"/>
            <rFont val="Calibri"/>
            <family val="2"/>
            <scheme val="minor"/>
          </rPr>
          <t>Source: User-editable planning assumption, 2026-10-19; not stated in YAML. Validate with workload sizing.</t>
        </r>
      </text>
    </comment>
    <comment ref="H20" authorId="0" shapeId="0" xr:uid="{00000000-0006-0000-0D00-00002C000000}">
      <text>
        <r>
          <rPr>
            <sz val="11"/>
            <color theme="1"/>
            <rFont val="Calibri"/>
            <family val="2"/>
            <scheme val="minor"/>
          </rPr>
          <t>Source: User-editable planning assumption, 2026-10-19; not stated in YAML. Validate with workload sizing.</t>
        </r>
      </text>
    </comment>
    <comment ref="I20" authorId="0" shapeId="0" xr:uid="{00000000-0006-0000-0D00-00002D000000}">
      <text>
        <r>
          <rPr>
            <sz val="11"/>
            <color theme="1"/>
            <rFont val="Calibri"/>
            <family val="2"/>
            <scheme val="minor"/>
          </rPr>
          <t>Source: User-editable planning assumption, 2026-10-19; not stated in YAML. Validate with workload sizing.</t>
        </r>
      </text>
    </comment>
    <comment ref="G21" authorId="0" shapeId="0" xr:uid="{00000000-0006-0000-0D00-00002E000000}">
      <text>
        <r>
          <rPr>
            <sz val="11"/>
            <color theme="1"/>
            <rFont val="Calibri"/>
            <family val="2"/>
            <scheme val="minor"/>
          </rPr>
          <t>Source: User-editable planning assumption, 2026-10-19; not stated in YAML. Validate with workload sizing.</t>
        </r>
      </text>
    </comment>
    <comment ref="H21" authorId="0" shapeId="0" xr:uid="{00000000-0006-0000-0D00-00002F000000}">
      <text>
        <r>
          <rPr>
            <sz val="11"/>
            <color theme="1"/>
            <rFont val="Calibri"/>
            <family val="2"/>
            <scheme val="minor"/>
          </rPr>
          <t>Source: User-editable planning assumption, 2026-10-19; not stated in YAML. Validate with workload sizing.</t>
        </r>
      </text>
    </comment>
    <comment ref="I21" authorId="0" shapeId="0" xr:uid="{00000000-0006-0000-0D00-000030000000}">
      <text>
        <r>
          <rPr>
            <sz val="11"/>
            <color theme="1"/>
            <rFont val="Calibri"/>
            <family val="2"/>
            <scheme val="minor"/>
          </rPr>
          <t>Source: User-editable planning assumption, 2026-10-19; not stated in YAML. Validate with workload sizing.</t>
        </r>
      </text>
    </comment>
    <comment ref="G22" authorId="0" shapeId="0" xr:uid="{00000000-0006-0000-0D00-000031000000}">
      <text>
        <r>
          <rPr>
            <sz val="11"/>
            <color theme="1"/>
            <rFont val="Calibri"/>
            <family val="2"/>
            <scheme val="minor"/>
          </rPr>
          <t>Source: User-editable planning assumption, 2026-10-19; not stated in YAML. Validate with workload sizing.</t>
        </r>
      </text>
    </comment>
    <comment ref="H22" authorId="0" shapeId="0" xr:uid="{00000000-0006-0000-0D00-000032000000}">
      <text>
        <r>
          <rPr>
            <sz val="11"/>
            <color theme="1"/>
            <rFont val="Calibri"/>
            <family val="2"/>
            <scheme val="minor"/>
          </rPr>
          <t>Source: User-editable planning assumption, 2026-10-19; not stated in YAML. Validate with workload sizing.</t>
        </r>
      </text>
    </comment>
    <comment ref="I22" authorId="0" shapeId="0" xr:uid="{00000000-0006-0000-0D00-000033000000}">
      <text>
        <r>
          <rPr>
            <sz val="11"/>
            <color theme="1"/>
            <rFont val="Calibri"/>
            <family val="2"/>
            <scheme val="minor"/>
          </rPr>
          <t>Source: User-editable planning assumption, 2026-10-19; not stated in YAML. Validate with workload sizing.</t>
        </r>
      </text>
    </comment>
    <comment ref="G23" authorId="0" shapeId="0" xr:uid="{00000000-0006-0000-0D00-000034000000}">
      <text>
        <r>
          <rPr>
            <sz val="11"/>
            <color theme="1"/>
            <rFont val="Calibri"/>
            <family val="2"/>
            <scheme val="minor"/>
          </rPr>
          <t>Source: User-editable planning assumption, 2026-10-19; not stated in YAML. Validate with workload sizing.</t>
        </r>
      </text>
    </comment>
    <comment ref="H23" authorId="0" shapeId="0" xr:uid="{00000000-0006-0000-0D00-000035000000}">
      <text>
        <r>
          <rPr>
            <sz val="11"/>
            <color theme="1"/>
            <rFont val="Calibri"/>
            <family val="2"/>
            <scheme val="minor"/>
          </rPr>
          <t>Source: User-editable planning assumption, 2026-10-19; not stated in YAML. Validate with workload sizing.</t>
        </r>
      </text>
    </comment>
    <comment ref="I23" authorId="0" shapeId="0" xr:uid="{00000000-0006-0000-0D00-000036000000}">
      <text>
        <r>
          <rPr>
            <sz val="11"/>
            <color theme="1"/>
            <rFont val="Calibri"/>
            <family val="2"/>
            <scheme val="minor"/>
          </rPr>
          <t>Source: User-editable planning assumption, 2026-10-19; not stated in YAML. Validate with workload sizing.</t>
        </r>
      </text>
    </comment>
    <comment ref="G24" authorId="0" shapeId="0" xr:uid="{00000000-0006-0000-0D00-000037000000}">
      <text>
        <r>
          <rPr>
            <sz val="11"/>
            <color theme="1"/>
            <rFont val="Calibri"/>
            <family val="2"/>
            <scheme val="minor"/>
          </rPr>
          <t>Source: User-editable planning assumption, 2026-10-19; not stated in YAML. Validate with workload sizing.</t>
        </r>
      </text>
    </comment>
    <comment ref="H24" authorId="0" shapeId="0" xr:uid="{00000000-0006-0000-0D00-000038000000}">
      <text>
        <r>
          <rPr>
            <sz val="11"/>
            <color theme="1"/>
            <rFont val="Calibri"/>
            <family val="2"/>
            <scheme val="minor"/>
          </rPr>
          <t>Source: User-editable planning assumption, 2026-10-19; not stated in YAML. Validate with workload sizing.</t>
        </r>
      </text>
    </comment>
    <comment ref="I24" authorId="0" shapeId="0" xr:uid="{00000000-0006-0000-0D00-000039000000}">
      <text>
        <r>
          <rPr>
            <sz val="11"/>
            <color theme="1"/>
            <rFont val="Calibri"/>
            <family val="2"/>
            <scheme val="minor"/>
          </rPr>
          <t>Source: User-editable planning assumption, 2026-10-19; not stated in YAML. Validate with workload sizing.</t>
        </r>
      </text>
    </comment>
    <comment ref="G25" authorId="0" shapeId="0" xr:uid="{00000000-0006-0000-0D00-00003A000000}">
      <text>
        <r>
          <rPr>
            <sz val="11"/>
            <color theme="1"/>
            <rFont val="Calibri"/>
            <family val="2"/>
            <scheme val="minor"/>
          </rPr>
          <t>Source: User-editable planning assumption, 2026-10-19; not stated in YAML. Validate with workload sizing.</t>
        </r>
      </text>
    </comment>
    <comment ref="H25" authorId="0" shapeId="0" xr:uid="{00000000-0006-0000-0D00-00003B000000}">
      <text>
        <r>
          <rPr>
            <sz val="11"/>
            <color theme="1"/>
            <rFont val="Calibri"/>
            <family val="2"/>
            <scheme val="minor"/>
          </rPr>
          <t>Source: User-editable planning assumption, 2026-10-19; not stated in YAML. Validate with workload sizing.</t>
        </r>
      </text>
    </comment>
    <comment ref="I25" authorId="0" shapeId="0" xr:uid="{00000000-0006-0000-0D00-00003C000000}">
      <text>
        <r>
          <rPr>
            <sz val="11"/>
            <color theme="1"/>
            <rFont val="Calibri"/>
            <family val="2"/>
            <scheme val="minor"/>
          </rPr>
          <t>Source: User-editable planning assumption, 2026-10-19; not stated in YAML. Validate with workload sizing.</t>
        </r>
      </text>
    </comment>
    <comment ref="G26" authorId="0" shapeId="0" xr:uid="{00000000-0006-0000-0D00-00003D000000}">
      <text>
        <r>
          <rPr>
            <sz val="11"/>
            <color theme="1"/>
            <rFont val="Calibri"/>
            <family val="2"/>
            <scheme val="minor"/>
          </rPr>
          <t>Source: User-editable planning assumption, 2026-10-19; not stated in YAML. Validate with workload sizing.</t>
        </r>
      </text>
    </comment>
    <comment ref="H26" authorId="0" shapeId="0" xr:uid="{00000000-0006-0000-0D00-00003E000000}">
      <text>
        <r>
          <rPr>
            <sz val="11"/>
            <color theme="1"/>
            <rFont val="Calibri"/>
            <family val="2"/>
            <scheme val="minor"/>
          </rPr>
          <t>Source: User-editable planning assumption, 2026-10-19; not stated in YAML. Validate with workload sizing.</t>
        </r>
      </text>
    </comment>
    <comment ref="I26" authorId="0" shapeId="0" xr:uid="{00000000-0006-0000-0D00-00003F000000}">
      <text>
        <r>
          <rPr>
            <sz val="11"/>
            <color theme="1"/>
            <rFont val="Calibri"/>
            <family val="2"/>
            <scheme val="minor"/>
          </rPr>
          <t>Source: User-editable planning assumption, 2026-10-19; not stated in YAML. Validate with workload sizing.</t>
        </r>
      </text>
    </comment>
    <comment ref="G27" authorId="0" shapeId="0" xr:uid="{00000000-0006-0000-0D00-000040000000}">
      <text>
        <r>
          <rPr>
            <sz val="11"/>
            <color theme="1"/>
            <rFont val="Calibri"/>
            <family val="2"/>
            <scheme val="minor"/>
          </rPr>
          <t>Source: User-editable planning assumption, 2026-10-19; not stated in YAML. Validate with workload sizing.</t>
        </r>
      </text>
    </comment>
    <comment ref="H27" authorId="0" shapeId="0" xr:uid="{00000000-0006-0000-0D00-000041000000}">
      <text>
        <r>
          <rPr>
            <sz val="11"/>
            <color theme="1"/>
            <rFont val="Calibri"/>
            <family val="2"/>
            <scheme val="minor"/>
          </rPr>
          <t>Source: User-editable planning assumption, 2026-10-19; not stated in YAML. Validate with workload sizing.</t>
        </r>
      </text>
    </comment>
    <comment ref="I27" authorId="0" shapeId="0" xr:uid="{00000000-0006-0000-0D00-000042000000}">
      <text>
        <r>
          <rPr>
            <sz val="11"/>
            <color theme="1"/>
            <rFont val="Calibri"/>
            <family val="2"/>
            <scheme val="minor"/>
          </rPr>
          <t>Source: User-editable planning assumption, 2026-10-19; not stated in YAML. Validate with workload sizing.</t>
        </r>
      </text>
    </comment>
    <comment ref="G28" authorId="0" shapeId="0" xr:uid="{00000000-0006-0000-0D00-000043000000}">
      <text>
        <r>
          <rPr>
            <sz val="11"/>
            <color theme="1"/>
            <rFont val="Calibri"/>
            <family val="2"/>
            <scheme val="minor"/>
          </rPr>
          <t>Source: User-editable planning assumption, 2026-10-19; not stated in YAML. Validate with workload sizing.</t>
        </r>
      </text>
    </comment>
    <comment ref="H28" authorId="0" shapeId="0" xr:uid="{00000000-0006-0000-0D00-000044000000}">
      <text>
        <r>
          <rPr>
            <sz val="11"/>
            <color theme="1"/>
            <rFont val="Calibri"/>
            <family val="2"/>
            <scheme val="minor"/>
          </rPr>
          <t>Source: User-editable planning assumption, 2026-10-19; not stated in YAML. Validate with workload sizing.</t>
        </r>
      </text>
    </comment>
    <comment ref="I28" authorId="0" shapeId="0" xr:uid="{00000000-0006-0000-0D00-000045000000}">
      <text>
        <r>
          <rPr>
            <sz val="11"/>
            <color theme="1"/>
            <rFont val="Calibri"/>
            <family val="2"/>
            <scheme val="minor"/>
          </rPr>
          <t>Source: User-editable planning assumption, 2026-10-19; not stated in YAML. Validate with workload sizing.</t>
        </r>
      </text>
    </comment>
    <comment ref="G29" authorId="0" shapeId="0" xr:uid="{00000000-0006-0000-0D00-000046000000}">
      <text>
        <r>
          <rPr>
            <sz val="11"/>
            <color theme="1"/>
            <rFont val="Calibri"/>
            <family val="2"/>
            <scheme val="minor"/>
          </rPr>
          <t>Source: User-editable planning assumption, 2026-10-19; not stated in YAML. Validate with workload sizing.</t>
        </r>
      </text>
    </comment>
    <comment ref="H29" authorId="0" shapeId="0" xr:uid="{00000000-0006-0000-0D00-000047000000}">
      <text>
        <r>
          <rPr>
            <sz val="11"/>
            <color theme="1"/>
            <rFont val="Calibri"/>
            <family val="2"/>
            <scheme val="minor"/>
          </rPr>
          <t>Source: User-editable planning assumption, 2026-10-19; not stated in YAML. Validate with workload sizing.</t>
        </r>
      </text>
    </comment>
    <comment ref="I29" authorId="0" shapeId="0" xr:uid="{00000000-0006-0000-0D00-000048000000}">
      <text>
        <r>
          <rPr>
            <sz val="11"/>
            <color theme="1"/>
            <rFont val="Calibri"/>
            <family val="2"/>
            <scheme val="minor"/>
          </rPr>
          <t>Source: User-editable planning assumption, 2026-10-19; not stated in YAML. Validate with workload sizing.</t>
        </r>
      </text>
    </comment>
    <comment ref="G30" authorId="0" shapeId="0" xr:uid="{00000000-0006-0000-0D00-000049000000}">
      <text>
        <r>
          <rPr>
            <sz val="11"/>
            <color theme="1"/>
            <rFont val="Calibri"/>
            <family val="2"/>
            <scheme val="minor"/>
          </rPr>
          <t>Source: User-editable planning assumption, 2026-10-19; not stated in YAML. Validate with workload sizing.</t>
        </r>
      </text>
    </comment>
    <comment ref="H30" authorId="0" shapeId="0" xr:uid="{00000000-0006-0000-0D00-00004A000000}">
      <text>
        <r>
          <rPr>
            <sz val="11"/>
            <color theme="1"/>
            <rFont val="Calibri"/>
            <family val="2"/>
            <scheme val="minor"/>
          </rPr>
          <t>Source: User-editable planning assumption, 2026-10-19; not stated in YAML. Validate with workload sizing.</t>
        </r>
      </text>
    </comment>
    <comment ref="I30" authorId="0" shapeId="0" xr:uid="{00000000-0006-0000-0D00-00004B000000}">
      <text>
        <r>
          <rPr>
            <sz val="11"/>
            <color theme="1"/>
            <rFont val="Calibri"/>
            <family val="2"/>
            <scheme val="minor"/>
          </rPr>
          <t>Source: User-editable planning assumption, 2026-10-19; not stated in YAML. Validate with workload sizing.</t>
        </r>
      </text>
    </comment>
    <comment ref="G31" authorId="0" shapeId="0" xr:uid="{00000000-0006-0000-0D00-00004C000000}">
      <text>
        <r>
          <rPr>
            <sz val="11"/>
            <color theme="1"/>
            <rFont val="Calibri"/>
            <family val="2"/>
            <scheme val="minor"/>
          </rPr>
          <t>Source: User-editable planning assumption, 2026-10-19; not stated in YAML. Validate with workload sizing.</t>
        </r>
      </text>
    </comment>
    <comment ref="H31" authorId="0" shapeId="0" xr:uid="{00000000-0006-0000-0D00-00004D000000}">
      <text>
        <r>
          <rPr>
            <sz val="11"/>
            <color theme="1"/>
            <rFont val="Calibri"/>
            <family val="2"/>
            <scheme val="minor"/>
          </rPr>
          <t>Source: User-editable planning assumption, 2026-10-19; not stated in YAML. Validate with workload sizing.</t>
        </r>
      </text>
    </comment>
    <comment ref="I31" authorId="0" shapeId="0" xr:uid="{00000000-0006-0000-0D00-00004E000000}">
      <text>
        <r>
          <rPr>
            <sz val="11"/>
            <color theme="1"/>
            <rFont val="Calibri"/>
            <family val="2"/>
            <scheme val="minor"/>
          </rPr>
          <t>Source: User-editable planning assumption, 2026-10-19; not stated in YAML. Validate with workload sizing.</t>
        </r>
      </text>
    </comment>
    <comment ref="G32" authorId="0" shapeId="0" xr:uid="{00000000-0006-0000-0D00-00004F000000}">
      <text>
        <r>
          <rPr>
            <sz val="11"/>
            <color theme="1"/>
            <rFont val="Calibri"/>
            <family val="2"/>
            <scheme val="minor"/>
          </rPr>
          <t>Source: User-editable planning assumption, 2026-10-19; not stated in YAML. Validate with workload sizing.</t>
        </r>
      </text>
    </comment>
    <comment ref="H32" authorId="0" shapeId="0" xr:uid="{00000000-0006-0000-0D00-000050000000}">
      <text>
        <r>
          <rPr>
            <sz val="11"/>
            <color theme="1"/>
            <rFont val="Calibri"/>
            <family val="2"/>
            <scheme val="minor"/>
          </rPr>
          <t>Source: User-editable planning assumption, 2026-10-19; not stated in YAML. Validate with workload sizing.</t>
        </r>
      </text>
    </comment>
    <comment ref="I32" authorId="0" shapeId="0" xr:uid="{00000000-0006-0000-0D00-000051000000}">
      <text>
        <r>
          <rPr>
            <sz val="11"/>
            <color theme="1"/>
            <rFont val="Calibri"/>
            <family val="2"/>
            <scheme val="minor"/>
          </rPr>
          <t>Source: User-editable planning assumption, 2026-10-19; not stated in YAML. Validate with workload sizing.</t>
        </r>
      </text>
    </comment>
    <comment ref="G33" authorId="0" shapeId="0" xr:uid="{00000000-0006-0000-0D00-000052000000}">
      <text>
        <r>
          <rPr>
            <sz val="11"/>
            <color theme="1"/>
            <rFont val="Calibri"/>
            <family val="2"/>
            <scheme val="minor"/>
          </rPr>
          <t>Source: User-editable planning assumption, 2026-10-19; not stated in YAML. Validate with workload sizing.</t>
        </r>
      </text>
    </comment>
    <comment ref="H33" authorId="0" shapeId="0" xr:uid="{00000000-0006-0000-0D00-000053000000}">
      <text>
        <r>
          <rPr>
            <sz val="11"/>
            <color theme="1"/>
            <rFont val="Calibri"/>
            <family val="2"/>
            <scheme val="minor"/>
          </rPr>
          <t>Source: User-editable planning assumption, 2026-10-19; not stated in YAML. Validate with workload sizing.</t>
        </r>
      </text>
    </comment>
    <comment ref="I33" authorId="0" shapeId="0" xr:uid="{00000000-0006-0000-0D00-000054000000}">
      <text>
        <r>
          <rPr>
            <sz val="11"/>
            <color theme="1"/>
            <rFont val="Calibri"/>
            <family val="2"/>
            <scheme val="minor"/>
          </rPr>
          <t>Source: User-editable planning assumption, 2026-10-19; not stated in YAML. Validate with workload sizing.</t>
        </r>
      </text>
    </comment>
    <comment ref="G34" authorId="0" shapeId="0" xr:uid="{00000000-0006-0000-0D00-000055000000}">
      <text>
        <r>
          <rPr>
            <sz val="11"/>
            <color theme="1"/>
            <rFont val="Calibri"/>
            <family val="2"/>
            <scheme val="minor"/>
          </rPr>
          <t>Source: User-editable planning assumption, 2026-10-19; not stated in YAML. Validate with workload sizing.</t>
        </r>
      </text>
    </comment>
    <comment ref="H34" authorId="0" shapeId="0" xr:uid="{00000000-0006-0000-0D00-000056000000}">
      <text>
        <r>
          <rPr>
            <sz val="11"/>
            <color theme="1"/>
            <rFont val="Calibri"/>
            <family val="2"/>
            <scheme val="minor"/>
          </rPr>
          <t>Source: User-editable planning assumption, 2026-10-19; not stated in YAML. Validate with workload sizing.</t>
        </r>
      </text>
    </comment>
    <comment ref="I34" authorId="0" shapeId="0" xr:uid="{00000000-0006-0000-0D00-000057000000}">
      <text>
        <r>
          <rPr>
            <sz val="11"/>
            <color theme="1"/>
            <rFont val="Calibri"/>
            <family val="2"/>
            <scheme val="minor"/>
          </rPr>
          <t>Source: User-editable planning assumption, 2026-10-19; not stated in YAML. Validate with workload sizing.</t>
        </r>
      </text>
    </comment>
    <comment ref="G35" authorId="0" shapeId="0" xr:uid="{00000000-0006-0000-0D00-000058000000}">
      <text>
        <r>
          <rPr>
            <sz val="11"/>
            <color theme="1"/>
            <rFont val="Calibri"/>
            <family val="2"/>
            <scheme val="minor"/>
          </rPr>
          <t>Source: User-editable planning assumption, 2026-10-19; not stated in YAML. Validate with workload sizing.</t>
        </r>
      </text>
    </comment>
    <comment ref="H35" authorId="0" shapeId="0" xr:uid="{00000000-0006-0000-0D00-000059000000}">
      <text>
        <r>
          <rPr>
            <sz val="11"/>
            <color theme="1"/>
            <rFont val="Calibri"/>
            <family val="2"/>
            <scheme val="minor"/>
          </rPr>
          <t>Source: User-editable planning assumption, 2026-10-19; not stated in YAML. Validate with workload sizing.</t>
        </r>
      </text>
    </comment>
    <comment ref="I35" authorId="0" shapeId="0" xr:uid="{00000000-0006-0000-0D00-00005A000000}">
      <text>
        <r>
          <rPr>
            <sz val="11"/>
            <color theme="1"/>
            <rFont val="Calibri"/>
            <family val="2"/>
            <scheme val="minor"/>
          </rPr>
          <t>Source: User-editable planning assumption, 2026-10-19; not stated in YAML. Validate with workload sizing.</t>
        </r>
      </text>
    </comment>
    <comment ref="G36" authorId="0" shapeId="0" xr:uid="{00000000-0006-0000-0D00-00005B000000}">
      <text>
        <r>
          <rPr>
            <sz val="11"/>
            <color theme="1"/>
            <rFont val="Calibri"/>
            <family val="2"/>
            <scheme val="minor"/>
          </rPr>
          <t>Source: User-editable planning assumption, 2026-10-19; not stated in YAML. Validate with workload sizing.</t>
        </r>
      </text>
    </comment>
    <comment ref="H36" authorId="0" shapeId="0" xr:uid="{00000000-0006-0000-0D00-00005C000000}">
      <text>
        <r>
          <rPr>
            <sz val="11"/>
            <color theme="1"/>
            <rFont val="Calibri"/>
            <family val="2"/>
            <scheme val="minor"/>
          </rPr>
          <t>Source: User-editable planning assumption, 2026-10-19; not stated in YAML. Validate with workload sizing.</t>
        </r>
      </text>
    </comment>
    <comment ref="I36" authorId="0" shapeId="0" xr:uid="{00000000-0006-0000-0D00-00005D000000}">
      <text>
        <r>
          <rPr>
            <sz val="11"/>
            <color theme="1"/>
            <rFont val="Calibri"/>
            <family val="2"/>
            <scheme val="minor"/>
          </rPr>
          <t>Source: User-editable planning assumption, 2026-10-19; not stated in YAML. Validate with workload sizing.</t>
        </r>
      </text>
    </comment>
    <comment ref="G37" authorId="0" shapeId="0" xr:uid="{00000000-0006-0000-0D00-00005E000000}">
      <text>
        <r>
          <rPr>
            <sz val="11"/>
            <color theme="1"/>
            <rFont val="Calibri"/>
            <family val="2"/>
            <scheme val="minor"/>
          </rPr>
          <t>Source: User-editable planning assumption, 2026-10-19; not stated in YAML. Validate with workload sizing.</t>
        </r>
      </text>
    </comment>
    <comment ref="H37" authorId="0" shapeId="0" xr:uid="{00000000-0006-0000-0D00-00005F000000}">
      <text>
        <r>
          <rPr>
            <sz val="11"/>
            <color theme="1"/>
            <rFont val="Calibri"/>
            <family val="2"/>
            <scheme val="minor"/>
          </rPr>
          <t>Source: User-editable planning assumption, 2026-10-19; not stated in YAML. Validate with workload sizing.</t>
        </r>
      </text>
    </comment>
    <comment ref="I37" authorId="0" shapeId="0" xr:uid="{00000000-0006-0000-0D00-000060000000}">
      <text>
        <r>
          <rPr>
            <sz val="11"/>
            <color theme="1"/>
            <rFont val="Calibri"/>
            <family val="2"/>
            <scheme val="minor"/>
          </rPr>
          <t>Source: User-editable planning assumption, 2026-10-19; not stated in YAML. Validate with workload sizing.</t>
        </r>
      </text>
    </comment>
    <comment ref="G38" authorId="0" shapeId="0" xr:uid="{00000000-0006-0000-0D00-000061000000}">
      <text>
        <r>
          <rPr>
            <sz val="11"/>
            <color theme="1"/>
            <rFont val="Calibri"/>
            <family val="2"/>
            <scheme val="minor"/>
          </rPr>
          <t>Source: User-editable planning assumption, 2026-10-19; not stated in YAML. Validate with workload sizing.</t>
        </r>
      </text>
    </comment>
    <comment ref="H38" authorId="0" shapeId="0" xr:uid="{00000000-0006-0000-0D00-000062000000}">
      <text>
        <r>
          <rPr>
            <sz val="11"/>
            <color theme="1"/>
            <rFont val="Calibri"/>
            <family val="2"/>
            <scheme val="minor"/>
          </rPr>
          <t>Source: User-editable planning assumption, 2026-10-19; not stated in YAML. Validate with workload sizing.</t>
        </r>
      </text>
    </comment>
    <comment ref="I38" authorId="0" shapeId="0" xr:uid="{00000000-0006-0000-0D00-000063000000}">
      <text>
        <r>
          <rPr>
            <sz val="11"/>
            <color theme="1"/>
            <rFont val="Calibri"/>
            <family val="2"/>
            <scheme val="minor"/>
          </rPr>
          <t>Source: User-editable planning assumption, 2026-10-19; not stated in YAML. Validate with workload sizing.</t>
        </r>
      </text>
    </comment>
    <comment ref="G39" authorId="0" shapeId="0" xr:uid="{00000000-0006-0000-0D00-000064000000}">
      <text>
        <r>
          <rPr>
            <sz val="11"/>
            <color theme="1"/>
            <rFont val="Calibri"/>
            <family val="2"/>
            <scheme val="minor"/>
          </rPr>
          <t>Source: User-editable planning assumption, 2026-10-19; not stated in YAML. Validate with workload sizing.</t>
        </r>
      </text>
    </comment>
    <comment ref="H39" authorId="0" shapeId="0" xr:uid="{00000000-0006-0000-0D00-000065000000}">
      <text>
        <r>
          <rPr>
            <sz val="11"/>
            <color theme="1"/>
            <rFont val="Calibri"/>
            <family val="2"/>
            <scheme val="minor"/>
          </rPr>
          <t>Source: User-editable planning assumption, 2026-10-19; not stated in YAML. Validate with workload sizing.</t>
        </r>
      </text>
    </comment>
    <comment ref="I39" authorId="0" shapeId="0" xr:uid="{00000000-0006-0000-0D00-000066000000}">
      <text>
        <r>
          <rPr>
            <sz val="11"/>
            <color theme="1"/>
            <rFont val="Calibri"/>
            <family val="2"/>
            <scheme val="minor"/>
          </rPr>
          <t>Source: User-editable planning assumption, 2026-10-19; not stated in YAML. Validate with workload sizing.</t>
        </r>
      </text>
    </comment>
    <comment ref="G40" authorId="0" shapeId="0" xr:uid="{00000000-0006-0000-0D00-000067000000}">
      <text>
        <r>
          <rPr>
            <sz val="11"/>
            <color theme="1"/>
            <rFont val="Calibri"/>
            <family val="2"/>
            <scheme val="minor"/>
          </rPr>
          <t>Source: User-editable planning assumption, 2026-10-19; not stated in YAML. Validate with workload sizing.</t>
        </r>
      </text>
    </comment>
    <comment ref="H40" authorId="0" shapeId="0" xr:uid="{00000000-0006-0000-0D00-000068000000}">
      <text>
        <r>
          <rPr>
            <sz val="11"/>
            <color theme="1"/>
            <rFont val="Calibri"/>
            <family val="2"/>
            <scheme val="minor"/>
          </rPr>
          <t>Source: User-editable planning assumption, 2026-10-19; not stated in YAML. Validate with workload sizing.</t>
        </r>
      </text>
    </comment>
    <comment ref="I40" authorId="0" shapeId="0" xr:uid="{00000000-0006-0000-0D00-000069000000}">
      <text>
        <r>
          <rPr>
            <sz val="11"/>
            <color theme="1"/>
            <rFont val="Calibri"/>
            <family val="2"/>
            <scheme val="minor"/>
          </rPr>
          <t>Source: User-editable planning assumption, 2026-10-19; not stated in YAML. Validate with workload sizing.</t>
        </r>
      </text>
    </comment>
    <comment ref="G41" authorId="0" shapeId="0" xr:uid="{00000000-0006-0000-0D00-00006A000000}">
      <text>
        <r>
          <rPr>
            <sz val="11"/>
            <color theme="1"/>
            <rFont val="Calibri"/>
            <family val="2"/>
            <scheme val="minor"/>
          </rPr>
          <t>Source: User-editable planning assumption, 2026-10-19; not stated in YAML. Validate with workload sizing.</t>
        </r>
      </text>
    </comment>
    <comment ref="H41" authorId="0" shapeId="0" xr:uid="{00000000-0006-0000-0D00-00006B000000}">
      <text>
        <r>
          <rPr>
            <sz val="11"/>
            <color theme="1"/>
            <rFont val="Calibri"/>
            <family val="2"/>
            <scheme val="minor"/>
          </rPr>
          <t>Source: User-editable planning assumption, 2026-10-19; not stated in YAML. Validate with workload sizing.</t>
        </r>
      </text>
    </comment>
    <comment ref="I41" authorId="0" shapeId="0" xr:uid="{00000000-0006-0000-0D00-00006C000000}">
      <text>
        <r>
          <rPr>
            <sz val="11"/>
            <color theme="1"/>
            <rFont val="Calibri"/>
            <family val="2"/>
            <scheme val="minor"/>
          </rPr>
          <t>Source: User-editable planning assumption, 2026-10-19; not stated in YAML. Validate with workload sizing.</t>
        </r>
      </text>
    </comment>
    <comment ref="G42" authorId="0" shapeId="0" xr:uid="{00000000-0006-0000-0D00-00006D000000}">
      <text>
        <r>
          <rPr>
            <sz val="11"/>
            <color theme="1"/>
            <rFont val="Calibri"/>
            <family val="2"/>
            <scheme val="minor"/>
          </rPr>
          <t>Source: User-editable planning assumption, 2026-10-19; not stated in YAML. Validate with workload sizing.</t>
        </r>
      </text>
    </comment>
    <comment ref="H42" authorId="0" shapeId="0" xr:uid="{00000000-0006-0000-0D00-00006E000000}">
      <text>
        <r>
          <rPr>
            <sz val="11"/>
            <color theme="1"/>
            <rFont val="Calibri"/>
            <family val="2"/>
            <scheme val="minor"/>
          </rPr>
          <t>Source: User-editable planning assumption, 2026-10-19; not stated in YAML. Validate with workload sizing.</t>
        </r>
      </text>
    </comment>
    <comment ref="I42" authorId="0" shapeId="0" xr:uid="{00000000-0006-0000-0D00-00006F000000}">
      <text>
        <r>
          <rPr>
            <sz val="11"/>
            <color theme="1"/>
            <rFont val="Calibri"/>
            <family val="2"/>
            <scheme val="minor"/>
          </rPr>
          <t>Source: User-editable planning assumption, 2026-10-19; not stated in YAML. Validate with workload sizing.</t>
        </r>
      </text>
    </comment>
    <comment ref="G43" authorId="0" shapeId="0" xr:uid="{00000000-0006-0000-0D00-000070000000}">
      <text>
        <r>
          <rPr>
            <sz val="11"/>
            <color theme="1"/>
            <rFont val="Calibri"/>
            <family val="2"/>
            <scheme val="minor"/>
          </rPr>
          <t>Source: User-editable planning assumption, 2026-10-19; not stated in YAML. Validate with workload sizing.</t>
        </r>
      </text>
    </comment>
    <comment ref="H43" authorId="0" shapeId="0" xr:uid="{00000000-0006-0000-0D00-000071000000}">
      <text>
        <r>
          <rPr>
            <sz val="11"/>
            <color theme="1"/>
            <rFont val="Calibri"/>
            <family val="2"/>
            <scheme val="minor"/>
          </rPr>
          <t>Source: User-editable planning assumption, 2026-10-19; not stated in YAML. Validate with workload sizing.</t>
        </r>
      </text>
    </comment>
    <comment ref="I43" authorId="0" shapeId="0" xr:uid="{00000000-0006-0000-0D00-000072000000}">
      <text>
        <r>
          <rPr>
            <sz val="11"/>
            <color theme="1"/>
            <rFont val="Calibri"/>
            <family val="2"/>
            <scheme val="minor"/>
          </rPr>
          <t>Source: User-editable planning assumption, 2026-10-19; not stated in YAML. Validate with workload sizing.</t>
        </r>
      </text>
    </comment>
    <comment ref="G44" authorId="0" shapeId="0" xr:uid="{00000000-0006-0000-0D00-000073000000}">
      <text>
        <r>
          <rPr>
            <sz val="11"/>
            <color theme="1"/>
            <rFont val="Calibri"/>
            <family val="2"/>
            <scheme val="minor"/>
          </rPr>
          <t>Source: User-editable planning assumption, 2026-10-19; not stated in YAML. Validate with workload sizing.</t>
        </r>
      </text>
    </comment>
    <comment ref="H44" authorId="0" shapeId="0" xr:uid="{00000000-0006-0000-0D00-000074000000}">
      <text>
        <r>
          <rPr>
            <sz val="11"/>
            <color theme="1"/>
            <rFont val="Calibri"/>
            <family val="2"/>
            <scheme val="minor"/>
          </rPr>
          <t>Source: User-editable planning assumption, 2026-10-19; not stated in YAML. Validate with workload sizing.</t>
        </r>
      </text>
    </comment>
    <comment ref="I44" authorId="0" shapeId="0" xr:uid="{00000000-0006-0000-0D00-000075000000}">
      <text>
        <r>
          <rPr>
            <sz val="11"/>
            <color theme="1"/>
            <rFont val="Calibri"/>
            <family val="2"/>
            <scheme val="minor"/>
          </rPr>
          <t>Source: User-editable planning assumption, 2026-10-19; not stated in YAML. Validate with workload sizing.</t>
        </r>
      </text>
    </comment>
    <comment ref="G45" authorId="0" shapeId="0" xr:uid="{00000000-0006-0000-0D00-000076000000}">
      <text>
        <r>
          <rPr>
            <sz val="11"/>
            <color theme="1"/>
            <rFont val="Calibri"/>
            <family val="2"/>
            <scheme val="minor"/>
          </rPr>
          <t>Source: User-editable planning assumption, 2026-10-19; not stated in YAML. Validate with workload sizing.</t>
        </r>
      </text>
    </comment>
    <comment ref="H45" authorId="0" shapeId="0" xr:uid="{00000000-0006-0000-0D00-000077000000}">
      <text>
        <r>
          <rPr>
            <sz val="11"/>
            <color theme="1"/>
            <rFont val="Calibri"/>
            <family val="2"/>
            <scheme val="minor"/>
          </rPr>
          <t>Source: User-editable planning assumption, 2026-10-19; not stated in YAML. Validate with workload sizing.</t>
        </r>
      </text>
    </comment>
    <comment ref="I45" authorId="0" shapeId="0" xr:uid="{00000000-0006-0000-0D00-000078000000}">
      <text>
        <r>
          <rPr>
            <sz val="11"/>
            <color theme="1"/>
            <rFont val="Calibri"/>
            <family val="2"/>
            <scheme val="minor"/>
          </rPr>
          <t>Source: User-editable planning assumption, 2026-10-19; not stated in YAML. Validate with workload sizing.</t>
        </r>
      </text>
    </comment>
    <comment ref="G46" authorId="0" shapeId="0" xr:uid="{00000000-0006-0000-0D00-000079000000}">
      <text>
        <r>
          <rPr>
            <sz val="11"/>
            <color theme="1"/>
            <rFont val="Calibri"/>
            <family val="2"/>
            <scheme val="minor"/>
          </rPr>
          <t>Source: User-editable planning assumption, 2026-10-19; not stated in YAML. Validate with workload sizing.</t>
        </r>
      </text>
    </comment>
    <comment ref="H46" authorId="0" shapeId="0" xr:uid="{00000000-0006-0000-0D00-00007A000000}">
      <text>
        <r>
          <rPr>
            <sz val="11"/>
            <color theme="1"/>
            <rFont val="Calibri"/>
            <family val="2"/>
            <scheme val="minor"/>
          </rPr>
          <t>Source: User-editable planning assumption, 2026-10-19; not stated in YAML. Validate with workload sizing.</t>
        </r>
      </text>
    </comment>
    <comment ref="I46" authorId="0" shapeId="0" xr:uid="{00000000-0006-0000-0D00-00007B000000}">
      <text>
        <r>
          <rPr>
            <sz val="11"/>
            <color theme="1"/>
            <rFont val="Calibri"/>
            <family val="2"/>
            <scheme val="minor"/>
          </rPr>
          <t>Source: User-editable planning assumption, 2026-10-19; not stated in YAML. Validate with workload sizing.</t>
        </r>
      </text>
    </comment>
    <comment ref="G47" authorId="0" shapeId="0" xr:uid="{00000000-0006-0000-0D00-00007C000000}">
      <text>
        <r>
          <rPr>
            <sz val="11"/>
            <color theme="1"/>
            <rFont val="Calibri"/>
            <family val="2"/>
            <scheme val="minor"/>
          </rPr>
          <t>Source: User-editable planning assumption, 2026-10-19; not stated in YAML. Validate with workload sizing.</t>
        </r>
      </text>
    </comment>
    <comment ref="H47" authorId="0" shapeId="0" xr:uid="{00000000-0006-0000-0D00-00007D000000}">
      <text>
        <r>
          <rPr>
            <sz val="11"/>
            <color theme="1"/>
            <rFont val="Calibri"/>
            <family val="2"/>
            <scheme val="minor"/>
          </rPr>
          <t>Source: User-editable planning assumption, 2026-10-19; not stated in YAML. Validate with workload sizing.</t>
        </r>
      </text>
    </comment>
    <comment ref="I47" authorId="0" shapeId="0" xr:uid="{00000000-0006-0000-0D00-00007E000000}">
      <text>
        <r>
          <rPr>
            <sz val="11"/>
            <color theme="1"/>
            <rFont val="Calibri"/>
            <family val="2"/>
            <scheme val="minor"/>
          </rPr>
          <t>Source: User-editable planning assumption, 2026-10-19; not stated in YAML. Validate with workload sizing.</t>
        </r>
      </text>
    </comment>
    <comment ref="G48" authorId="0" shapeId="0" xr:uid="{00000000-0006-0000-0D00-00007F000000}">
      <text>
        <r>
          <rPr>
            <sz val="11"/>
            <color theme="1"/>
            <rFont val="Calibri"/>
            <family val="2"/>
            <scheme val="minor"/>
          </rPr>
          <t>Source: User-editable planning assumption, 2026-10-19; not stated in YAML. Validate with workload sizing.</t>
        </r>
      </text>
    </comment>
    <comment ref="H48" authorId="0" shapeId="0" xr:uid="{00000000-0006-0000-0D00-000080000000}">
      <text>
        <r>
          <rPr>
            <sz val="11"/>
            <color theme="1"/>
            <rFont val="Calibri"/>
            <family val="2"/>
            <scheme val="minor"/>
          </rPr>
          <t>Source: User-editable planning assumption, 2026-10-19; not stated in YAML. Validate with workload sizing.</t>
        </r>
      </text>
    </comment>
    <comment ref="I48" authorId="0" shapeId="0" xr:uid="{00000000-0006-0000-0D00-000081000000}">
      <text>
        <r>
          <rPr>
            <sz val="11"/>
            <color theme="1"/>
            <rFont val="Calibri"/>
            <family val="2"/>
            <scheme val="minor"/>
          </rPr>
          <t>Source: User-editable planning assumption, 2026-10-19; not stated in YAML. Validate with workload sizing.</t>
        </r>
      </text>
    </comment>
    <comment ref="G49" authorId="0" shapeId="0" xr:uid="{00000000-0006-0000-0D00-000082000000}">
      <text>
        <r>
          <rPr>
            <sz val="11"/>
            <color theme="1"/>
            <rFont val="Calibri"/>
            <family val="2"/>
            <scheme val="minor"/>
          </rPr>
          <t>Source: User-editable planning assumption, 2026-10-19; not stated in YAML. Validate with workload sizing.</t>
        </r>
      </text>
    </comment>
    <comment ref="H49" authorId="0" shapeId="0" xr:uid="{00000000-0006-0000-0D00-000083000000}">
      <text>
        <r>
          <rPr>
            <sz val="11"/>
            <color theme="1"/>
            <rFont val="Calibri"/>
            <family val="2"/>
            <scheme val="minor"/>
          </rPr>
          <t>Source: User-editable planning assumption, 2026-10-19; not stated in YAML. Validate with workload sizing.</t>
        </r>
      </text>
    </comment>
    <comment ref="I49" authorId="0" shapeId="0" xr:uid="{00000000-0006-0000-0D00-000084000000}">
      <text>
        <r>
          <rPr>
            <sz val="11"/>
            <color theme="1"/>
            <rFont val="Calibri"/>
            <family val="2"/>
            <scheme val="minor"/>
          </rPr>
          <t>Source: User-editable planning assumption, 2026-10-19; not stated in YAML. Validate with workload sizing.</t>
        </r>
      </text>
    </comment>
    <comment ref="G50" authorId="0" shapeId="0" xr:uid="{00000000-0006-0000-0D00-000085000000}">
      <text>
        <r>
          <rPr>
            <sz val="11"/>
            <color theme="1"/>
            <rFont val="Calibri"/>
            <family val="2"/>
            <scheme val="minor"/>
          </rPr>
          <t>Source: User-editable planning assumption, 2026-10-19; not stated in YAML. Validate with workload sizing.</t>
        </r>
      </text>
    </comment>
    <comment ref="H50" authorId="0" shapeId="0" xr:uid="{00000000-0006-0000-0D00-000086000000}">
      <text>
        <r>
          <rPr>
            <sz val="11"/>
            <color theme="1"/>
            <rFont val="Calibri"/>
            <family val="2"/>
            <scheme val="minor"/>
          </rPr>
          <t>Source: User-editable planning assumption, 2026-10-19; not stated in YAML. Validate with workload sizing.</t>
        </r>
      </text>
    </comment>
    <comment ref="I50" authorId="0" shapeId="0" xr:uid="{00000000-0006-0000-0D00-000087000000}">
      <text>
        <r>
          <rPr>
            <sz val="11"/>
            <color theme="1"/>
            <rFont val="Calibri"/>
            <family val="2"/>
            <scheme val="minor"/>
          </rPr>
          <t>Source: User-editable planning assumption, 2026-10-19; not stated in YAML. Validate with workload sizing.</t>
        </r>
      </text>
    </comment>
    <comment ref="G51" authorId="0" shapeId="0" xr:uid="{00000000-0006-0000-0D00-000088000000}">
      <text>
        <r>
          <rPr>
            <sz val="11"/>
            <color theme="1"/>
            <rFont val="Calibri"/>
            <family val="2"/>
            <scheme val="minor"/>
          </rPr>
          <t>Source: User-editable planning assumption, 2026-10-19; not stated in YAML. Validate with workload sizing.</t>
        </r>
      </text>
    </comment>
    <comment ref="H51" authorId="0" shapeId="0" xr:uid="{00000000-0006-0000-0D00-000089000000}">
      <text>
        <r>
          <rPr>
            <sz val="11"/>
            <color theme="1"/>
            <rFont val="Calibri"/>
            <family val="2"/>
            <scheme val="minor"/>
          </rPr>
          <t>Source: User-editable planning assumption, 2026-10-19; not stated in YAML. Validate with workload sizing.</t>
        </r>
      </text>
    </comment>
    <comment ref="I51" authorId="0" shapeId="0" xr:uid="{00000000-0006-0000-0D00-00008A000000}">
      <text>
        <r>
          <rPr>
            <sz val="11"/>
            <color theme="1"/>
            <rFont val="Calibri"/>
            <family val="2"/>
            <scheme val="minor"/>
          </rPr>
          <t>Source: User-editable planning assumption, 2026-10-19; not stated in YAML. Validate with workload sizing.</t>
        </r>
      </text>
    </comment>
    <comment ref="G52" authorId="0" shapeId="0" xr:uid="{00000000-0006-0000-0D00-00008B000000}">
      <text>
        <r>
          <rPr>
            <sz val="11"/>
            <color theme="1"/>
            <rFont val="Calibri"/>
            <family val="2"/>
            <scheme val="minor"/>
          </rPr>
          <t>Source: User-editable planning assumption, 2026-10-19; not stated in YAML. Validate with workload sizing.</t>
        </r>
      </text>
    </comment>
    <comment ref="H52" authorId="0" shapeId="0" xr:uid="{00000000-0006-0000-0D00-00008C000000}">
      <text>
        <r>
          <rPr>
            <sz val="11"/>
            <color theme="1"/>
            <rFont val="Calibri"/>
            <family val="2"/>
            <scheme val="minor"/>
          </rPr>
          <t>Source: User-editable planning assumption, 2026-10-19; not stated in YAML. Validate with workload sizing.</t>
        </r>
      </text>
    </comment>
    <comment ref="I52" authorId="0" shapeId="0" xr:uid="{00000000-0006-0000-0D00-00008D000000}">
      <text>
        <r>
          <rPr>
            <sz val="11"/>
            <color theme="1"/>
            <rFont val="Calibri"/>
            <family val="2"/>
            <scheme val="minor"/>
          </rPr>
          <t>Source: User-editable planning assumption, 2026-10-19; not stated in YAML. Validate with workload sizing.</t>
        </r>
      </text>
    </comment>
    <comment ref="G53" authorId="0" shapeId="0" xr:uid="{00000000-0006-0000-0D00-00008E000000}">
      <text>
        <r>
          <rPr>
            <sz val="11"/>
            <color theme="1"/>
            <rFont val="Calibri"/>
            <family val="2"/>
            <scheme val="minor"/>
          </rPr>
          <t>Source: User-editable planning assumption, 2026-10-19; not stated in YAML. Validate with workload sizing.</t>
        </r>
      </text>
    </comment>
    <comment ref="H53" authorId="0" shapeId="0" xr:uid="{00000000-0006-0000-0D00-00008F000000}">
      <text>
        <r>
          <rPr>
            <sz val="11"/>
            <color theme="1"/>
            <rFont val="Calibri"/>
            <family val="2"/>
            <scheme val="minor"/>
          </rPr>
          <t>Source: User-editable planning assumption, 2026-10-19; not stated in YAML. Validate with workload sizing.</t>
        </r>
      </text>
    </comment>
    <comment ref="I53" authorId="0" shapeId="0" xr:uid="{00000000-0006-0000-0D00-000090000000}">
      <text>
        <r>
          <rPr>
            <sz val="11"/>
            <color theme="1"/>
            <rFont val="Calibri"/>
            <family val="2"/>
            <scheme val="minor"/>
          </rPr>
          <t>Source: User-editable planning assumption, 2026-10-19; not stated in YAML. Validate with workload sizing.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E00-000001000000}">
      <text>
        <r>
          <rPr>
            <sz val="11"/>
            <color theme="1"/>
            <rFont val="Calibri"/>
            <family val="2"/>
            <scheme val="minor"/>
          </rPr>
          <t>Source: User-editable planning assumption, 2026-10-19; not stated in YAML. Validate with workload sizing.</t>
        </r>
      </text>
    </comment>
    <comment ref="H6" authorId="0" shapeId="0" xr:uid="{00000000-0006-0000-0E00-000002000000}">
      <text>
        <r>
          <rPr>
            <sz val="11"/>
            <color theme="1"/>
            <rFont val="Calibri"/>
            <family val="2"/>
            <scheme val="minor"/>
          </rPr>
          <t>Source: User-editable planning assumption, 2026-10-19; not stated in YAML. Validate with workload sizing.</t>
        </r>
      </text>
    </comment>
    <comment ref="I6" authorId="0" shapeId="0" xr:uid="{00000000-0006-0000-0E00-000003000000}">
      <text>
        <r>
          <rPr>
            <sz val="11"/>
            <color theme="1"/>
            <rFont val="Calibri"/>
            <family val="2"/>
            <scheme val="minor"/>
          </rPr>
          <t>Source: User-editable planning assumption, 2026-10-19; not stated in YAML. Validate with workload sizing.</t>
        </r>
      </text>
    </comment>
    <comment ref="G7" authorId="0" shapeId="0" xr:uid="{00000000-0006-0000-0E00-000004000000}">
      <text>
        <r>
          <rPr>
            <sz val="11"/>
            <color theme="1"/>
            <rFont val="Calibri"/>
            <family val="2"/>
            <scheme val="minor"/>
          </rPr>
          <t>Source: User-editable planning assumption, 2026-10-19; not stated in YAML. Validate with workload sizing.</t>
        </r>
      </text>
    </comment>
    <comment ref="H7" authorId="0" shapeId="0" xr:uid="{00000000-0006-0000-0E00-000005000000}">
      <text>
        <r>
          <rPr>
            <sz val="11"/>
            <color theme="1"/>
            <rFont val="Calibri"/>
            <family val="2"/>
            <scheme val="minor"/>
          </rPr>
          <t>Source: User-editable planning assumption, 2026-10-19; not stated in YAML. Validate with workload sizing.</t>
        </r>
      </text>
    </comment>
    <comment ref="I7" authorId="0" shapeId="0" xr:uid="{00000000-0006-0000-0E00-000006000000}">
      <text>
        <r>
          <rPr>
            <sz val="11"/>
            <color theme="1"/>
            <rFont val="Calibri"/>
            <family val="2"/>
            <scheme val="minor"/>
          </rPr>
          <t>Source: User-editable planning assumption, 2026-10-19; not stated in YAML. Validate with workload sizing.</t>
        </r>
      </text>
    </comment>
    <comment ref="G8" authorId="0" shapeId="0" xr:uid="{00000000-0006-0000-0E00-000007000000}">
      <text>
        <r>
          <rPr>
            <sz val="11"/>
            <color theme="1"/>
            <rFont val="Calibri"/>
            <family val="2"/>
            <scheme val="minor"/>
          </rPr>
          <t>Source: User-editable planning assumption, 2026-10-19; not stated in YAML. Validate with workload sizing.</t>
        </r>
      </text>
    </comment>
    <comment ref="H8" authorId="0" shapeId="0" xr:uid="{00000000-0006-0000-0E00-000008000000}">
      <text>
        <r>
          <rPr>
            <sz val="11"/>
            <color theme="1"/>
            <rFont val="Calibri"/>
            <family val="2"/>
            <scheme val="minor"/>
          </rPr>
          <t>Source: User-editable planning assumption, 2026-10-19; not stated in YAML. Validate with workload sizing.</t>
        </r>
      </text>
    </comment>
    <comment ref="I8" authorId="0" shapeId="0" xr:uid="{00000000-0006-0000-0E00-000009000000}">
      <text>
        <r>
          <rPr>
            <sz val="11"/>
            <color theme="1"/>
            <rFont val="Calibri"/>
            <family val="2"/>
            <scheme val="minor"/>
          </rPr>
          <t>Source: User-editable planning assumption, 2026-10-19; not stated in YAML. Validate with workload sizing.</t>
        </r>
      </text>
    </comment>
    <comment ref="G9" authorId="0" shapeId="0" xr:uid="{00000000-0006-0000-0E00-00000A000000}">
      <text>
        <r>
          <rPr>
            <sz val="11"/>
            <color theme="1"/>
            <rFont val="Calibri"/>
            <family val="2"/>
            <scheme val="minor"/>
          </rPr>
          <t>Source: User-editable planning assumption, 2026-10-19; not stated in YAML. Validate with workload sizing.</t>
        </r>
      </text>
    </comment>
    <comment ref="H9" authorId="0" shapeId="0" xr:uid="{00000000-0006-0000-0E00-00000B000000}">
      <text>
        <r>
          <rPr>
            <sz val="11"/>
            <color theme="1"/>
            <rFont val="Calibri"/>
            <family val="2"/>
            <scheme val="minor"/>
          </rPr>
          <t>Source: User-editable planning assumption, 2026-10-19; not stated in YAML. Validate with workload sizing.</t>
        </r>
      </text>
    </comment>
    <comment ref="I9" authorId="0" shapeId="0" xr:uid="{00000000-0006-0000-0E00-00000C000000}">
      <text>
        <r>
          <rPr>
            <sz val="11"/>
            <color theme="1"/>
            <rFont val="Calibri"/>
            <family val="2"/>
            <scheme val="minor"/>
          </rPr>
          <t>Source: User-editable planning assumption, 2026-10-19; not stated in YAML. Validate with workload sizing.</t>
        </r>
      </text>
    </comment>
    <comment ref="G10" authorId="0" shapeId="0" xr:uid="{00000000-0006-0000-0E00-00000D000000}">
      <text>
        <r>
          <rPr>
            <sz val="11"/>
            <color theme="1"/>
            <rFont val="Calibri"/>
            <family val="2"/>
            <scheme val="minor"/>
          </rPr>
          <t>Source: User-editable planning assumption, 2026-10-19; not stated in YAML. Validate with workload sizing.</t>
        </r>
      </text>
    </comment>
    <comment ref="H10" authorId="0" shapeId="0" xr:uid="{00000000-0006-0000-0E00-00000E000000}">
      <text>
        <r>
          <rPr>
            <sz val="11"/>
            <color theme="1"/>
            <rFont val="Calibri"/>
            <family val="2"/>
            <scheme val="minor"/>
          </rPr>
          <t>Source: User-editable planning assumption, 2026-10-19; not stated in YAML. Validate with workload sizing.</t>
        </r>
      </text>
    </comment>
    <comment ref="I10" authorId="0" shapeId="0" xr:uid="{00000000-0006-0000-0E00-00000F000000}">
      <text>
        <r>
          <rPr>
            <sz val="11"/>
            <color theme="1"/>
            <rFont val="Calibri"/>
            <family val="2"/>
            <scheme val="minor"/>
          </rPr>
          <t>Source: User-editable planning assumption, 2026-10-19; not stated in YAML. Validate with workload sizing.</t>
        </r>
      </text>
    </comment>
    <comment ref="G11" authorId="0" shapeId="0" xr:uid="{00000000-0006-0000-0E00-000010000000}">
      <text>
        <r>
          <rPr>
            <sz val="11"/>
            <color theme="1"/>
            <rFont val="Calibri"/>
            <family val="2"/>
            <scheme val="minor"/>
          </rPr>
          <t>Source: User-editable planning assumption, 2026-10-19; not stated in YAML. Validate with workload sizing.</t>
        </r>
      </text>
    </comment>
    <comment ref="H11" authorId="0" shapeId="0" xr:uid="{00000000-0006-0000-0E00-000011000000}">
      <text>
        <r>
          <rPr>
            <sz val="11"/>
            <color theme="1"/>
            <rFont val="Calibri"/>
            <family val="2"/>
            <scheme val="minor"/>
          </rPr>
          <t>Source: User-editable planning assumption, 2026-10-19; not stated in YAML. Validate with workload sizing.</t>
        </r>
      </text>
    </comment>
    <comment ref="I11" authorId="0" shapeId="0" xr:uid="{00000000-0006-0000-0E00-000012000000}">
      <text>
        <r>
          <rPr>
            <sz val="11"/>
            <color theme="1"/>
            <rFont val="Calibri"/>
            <family val="2"/>
            <scheme val="minor"/>
          </rPr>
          <t>Source: User-editable planning assumption, 2026-10-19; not stated in YAML. Validate with workload sizing.</t>
        </r>
      </text>
    </comment>
    <comment ref="G12" authorId="0" shapeId="0" xr:uid="{00000000-0006-0000-0E00-000013000000}">
      <text>
        <r>
          <rPr>
            <sz val="11"/>
            <color theme="1"/>
            <rFont val="Calibri"/>
            <family val="2"/>
            <scheme val="minor"/>
          </rPr>
          <t>Source: User-editable planning assumption, 2026-10-19; not stated in YAML. Validate with workload sizing.</t>
        </r>
      </text>
    </comment>
    <comment ref="H12" authorId="0" shapeId="0" xr:uid="{00000000-0006-0000-0E00-000014000000}">
      <text>
        <r>
          <rPr>
            <sz val="11"/>
            <color theme="1"/>
            <rFont val="Calibri"/>
            <family val="2"/>
            <scheme val="minor"/>
          </rPr>
          <t>Source: User-editable planning assumption, 2026-10-19; not stated in YAML. Validate with workload sizing.</t>
        </r>
      </text>
    </comment>
    <comment ref="I12" authorId="0" shapeId="0" xr:uid="{00000000-0006-0000-0E00-000015000000}">
      <text>
        <r>
          <rPr>
            <sz val="11"/>
            <color theme="1"/>
            <rFont val="Calibri"/>
            <family val="2"/>
            <scheme val="minor"/>
          </rPr>
          <t>Source: User-editable planning assumption, 2026-10-19; not stated in YAML. Validate with workload sizing.</t>
        </r>
      </text>
    </comment>
    <comment ref="G13" authorId="0" shapeId="0" xr:uid="{00000000-0006-0000-0E00-000016000000}">
      <text>
        <r>
          <rPr>
            <sz val="11"/>
            <color theme="1"/>
            <rFont val="Calibri"/>
            <family val="2"/>
            <scheme val="minor"/>
          </rPr>
          <t>Source: User-editable planning assumption, 2026-10-19; not stated in YAML. Validate with workload sizing.</t>
        </r>
      </text>
    </comment>
    <comment ref="H13" authorId="0" shapeId="0" xr:uid="{00000000-0006-0000-0E00-000017000000}">
      <text>
        <r>
          <rPr>
            <sz val="11"/>
            <color theme="1"/>
            <rFont val="Calibri"/>
            <family val="2"/>
            <scheme val="minor"/>
          </rPr>
          <t>Source: User-editable planning assumption, 2026-10-19; not stated in YAML. Validate with workload sizing.</t>
        </r>
      </text>
    </comment>
    <comment ref="I13" authorId="0" shapeId="0" xr:uid="{00000000-0006-0000-0E00-000018000000}">
      <text>
        <r>
          <rPr>
            <sz val="11"/>
            <color theme="1"/>
            <rFont val="Calibri"/>
            <family val="2"/>
            <scheme val="minor"/>
          </rPr>
          <t>Source: User-editable planning assumption, 2026-10-19; not stated in YAML. Validate with workload sizing.</t>
        </r>
      </text>
    </comment>
    <comment ref="G14" authorId="0" shapeId="0" xr:uid="{00000000-0006-0000-0E00-000019000000}">
      <text>
        <r>
          <rPr>
            <sz val="11"/>
            <color theme="1"/>
            <rFont val="Calibri"/>
            <family val="2"/>
            <scheme val="minor"/>
          </rPr>
          <t>Source: User-editable planning assumption, 2026-10-19; not stated in YAML. Validate with workload sizing.</t>
        </r>
      </text>
    </comment>
    <comment ref="H14" authorId="0" shapeId="0" xr:uid="{00000000-0006-0000-0E00-00001A000000}">
      <text>
        <r>
          <rPr>
            <sz val="11"/>
            <color theme="1"/>
            <rFont val="Calibri"/>
            <family val="2"/>
            <scheme val="minor"/>
          </rPr>
          <t>Source: User-editable planning assumption, 2026-10-19; not stated in YAML. Validate with workload sizing.</t>
        </r>
      </text>
    </comment>
    <comment ref="I14" authorId="0" shapeId="0" xr:uid="{00000000-0006-0000-0E00-00001B000000}">
      <text>
        <r>
          <rPr>
            <sz val="11"/>
            <color theme="1"/>
            <rFont val="Calibri"/>
            <family val="2"/>
            <scheme val="minor"/>
          </rPr>
          <t>Source: User-editable planning assumption, 2026-10-19; not stated in YAML. Validate with workload sizing.</t>
        </r>
      </text>
    </comment>
    <comment ref="G15" authorId="0" shapeId="0" xr:uid="{00000000-0006-0000-0E00-00001C000000}">
      <text>
        <r>
          <rPr>
            <sz val="11"/>
            <color theme="1"/>
            <rFont val="Calibri"/>
            <family val="2"/>
            <scheme val="minor"/>
          </rPr>
          <t>Source: User-editable planning assumption, 2026-10-19; not stated in YAML. Validate with workload sizing.</t>
        </r>
      </text>
    </comment>
    <comment ref="H15" authorId="0" shapeId="0" xr:uid="{00000000-0006-0000-0E00-00001D000000}">
      <text>
        <r>
          <rPr>
            <sz val="11"/>
            <color theme="1"/>
            <rFont val="Calibri"/>
            <family val="2"/>
            <scheme val="minor"/>
          </rPr>
          <t>Source: User-editable planning assumption, 2026-10-19; not stated in YAML. Validate with workload sizing.</t>
        </r>
      </text>
    </comment>
    <comment ref="I15" authorId="0" shapeId="0" xr:uid="{00000000-0006-0000-0E00-00001E000000}">
      <text>
        <r>
          <rPr>
            <sz val="11"/>
            <color theme="1"/>
            <rFont val="Calibri"/>
            <family val="2"/>
            <scheme val="minor"/>
          </rPr>
          <t>Source: User-editable planning assumption, 2026-10-19; not stated in YAML. Validate with workload sizing.</t>
        </r>
      </text>
    </comment>
    <comment ref="G16" authorId="0" shapeId="0" xr:uid="{00000000-0006-0000-0E00-00001F000000}">
      <text>
        <r>
          <rPr>
            <sz val="11"/>
            <color theme="1"/>
            <rFont val="Calibri"/>
            <family val="2"/>
            <scheme val="minor"/>
          </rPr>
          <t>Source: User-editable planning assumption, 2026-10-19; not stated in YAML. Validate with workload sizing.</t>
        </r>
      </text>
    </comment>
    <comment ref="H16" authorId="0" shapeId="0" xr:uid="{00000000-0006-0000-0E00-000020000000}">
      <text>
        <r>
          <rPr>
            <sz val="11"/>
            <color theme="1"/>
            <rFont val="Calibri"/>
            <family val="2"/>
            <scheme val="minor"/>
          </rPr>
          <t>Source: User-editable planning assumption, 2026-10-19; not stated in YAML. Validate with workload sizing.</t>
        </r>
      </text>
    </comment>
    <comment ref="I16" authorId="0" shapeId="0" xr:uid="{00000000-0006-0000-0E00-000021000000}">
      <text>
        <r>
          <rPr>
            <sz val="11"/>
            <color theme="1"/>
            <rFont val="Calibri"/>
            <family val="2"/>
            <scheme val="minor"/>
          </rPr>
          <t>Source: User-editable planning assumption, 2026-10-19; not stated in YAML. Validate with workload sizing.</t>
        </r>
      </text>
    </comment>
    <comment ref="G17" authorId="0" shapeId="0" xr:uid="{00000000-0006-0000-0E00-000022000000}">
      <text>
        <r>
          <rPr>
            <sz val="11"/>
            <color theme="1"/>
            <rFont val="Calibri"/>
            <family val="2"/>
            <scheme val="minor"/>
          </rPr>
          <t>Source: User-editable planning assumption, 2026-10-19; not stated in YAML. Validate with workload sizing.</t>
        </r>
      </text>
    </comment>
    <comment ref="H17" authorId="0" shapeId="0" xr:uid="{00000000-0006-0000-0E00-000023000000}">
      <text>
        <r>
          <rPr>
            <sz val="11"/>
            <color theme="1"/>
            <rFont val="Calibri"/>
            <family val="2"/>
            <scheme val="minor"/>
          </rPr>
          <t>Source: User-editable planning assumption, 2026-10-19; not stated in YAML. Validate with workload sizing.</t>
        </r>
      </text>
    </comment>
    <comment ref="I17" authorId="0" shapeId="0" xr:uid="{00000000-0006-0000-0E00-000024000000}">
      <text>
        <r>
          <rPr>
            <sz val="11"/>
            <color theme="1"/>
            <rFont val="Calibri"/>
            <family val="2"/>
            <scheme val="minor"/>
          </rPr>
          <t>Source: User-editable planning assumption, 2026-10-19; not stated in YAML. Validate with workload sizing.</t>
        </r>
      </text>
    </comment>
    <comment ref="G18" authorId="0" shapeId="0" xr:uid="{00000000-0006-0000-0E00-000025000000}">
      <text>
        <r>
          <rPr>
            <sz val="11"/>
            <color theme="1"/>
            <rFont val="Calibri"/>
            <family val="2"/>
            <scheme val="minor"/>
          </rPr>
          <t>Source: User-editable planning assumption, 2026-10-19; not stated in YAML. Validate with workload sizing.</t>
        </r>
      </text>
    </comment>
    <comment ref="H18" authorId="0" shapeId="0" xr:uid="{00000000-0006-0000-0E00-000026000000}">
      <text>
        <r>
          <rPr>
            <sz val="11"/>
            <color theme="1"/>
            <rFont val="Calibri"/>
            <family val="2"/>
            <scheme val="minor"/>
          </rPr>
          <t>Source: User-editable planning assumption, 2026-10-19; not stated in YAML. Validate with workload sizing.</t>
        </r>
      </text>
    </comment>
    <comment ref="I18" authorId="0" shapeId="0" xr:uid="{00000000-0006-0000-0E00-000027000000}">
      <text>
        <r>
          <rPr>
            <sz val="11"/>
            <color theme="1"/>
            <rFont val="Calibri"/>
            <family val="2"/>
            <scheme val="minor"/>
          </rPr>
          <t>Source: User-editable planning assumption, 2026-10-19; not stated in YAML. Validate with workload sizing.</t>
        </r>
      </text>
    </comment>
    <comment ref="G19" authorId="0" shapeId="0" xr:uid="{00000000-0006-0000-0E00-000028000000}">
      <text>
        <r>
          <rPr>
            <sz val="11"/>
            <color theme="1"/>
            <rFont val="Calibri"/>
            <family val="2"/>
            <scheme val="minor"/>
          </rPr>
          <t>Source: User-editable planning assumption, 2026-10-19; not stated in YAML. Validate with workload sizing.</t>
        </r>
      </text>
    </comment>
    <comment ref="H19" authorId="0" shapeId="0" xr:uid="{00000000-0006-0000-0E00-000029000000}">
      <text>
        <r>
          <rPr>
            <sz val="11"/>
            <color theme="1"/>
            <rFont val="Calibri"/>
            <family val="2"/>
            <scheme val="minor"/>
          </rPr>
          <t>Source: User-editable planning assumption, 2026-10-19; not stated in YAML. Validate with workload sizing.</t>
        </r>
      </text>
    </comment>
    <comment ref="I19" authorId="0" shapeId="0" xr:uid="{00000000-0006-0000-0E00-00002A000000}">
      <text>
        <r>
          <rPr>
            <sz val="11"/>
            <color theme="1"/>
            <rFont val="Calibri"/>
            <family val="2"/>
            <scheme val="minor"/>
          </rPr>
          <t>Source: User-editable planning assumption, 2026-10-19; not stated in YAML. Validate with workload sizing.</t>
        </r>
      </text>
    </comment>
    <comment ref="G20" authorId="0" shapeId="0" xr:uid="{00000000-0006-0000-0E00-00002B000000}">
      <text>
        <r>
          <rPr>
            <sz val="11"/>
            <color theme="1"/>
            <rFont val="Calibri"/>
            <family val="2"/>
            <scheme val="minor"/>
          </rPr>
          <t>Source: User-editable planning assumption, 2026-10-19; not stated in YAML. Validate with workload sizing.</t>
        </r>
      </text>
    </comment>
    <comment ref="H20" authorId="0" shapeId="0" xr:uid="{00000000-0006-0000-0E00-00002C000000}">
      <text>
        <r>
          <rPr>
            <sz val="11"/>
            <color theme="1"/>
            <rFont val="Calibri"/>
            <family val="2"/>
            <scheme val="minor"/>
          </rPr>
          <t>Source: User-editable planning assumption, 2026-10-19; not stated in YAML. Validate with workload sizing.</t>
        </r>
      </text>
    </comment>
    <comment ref="I20" authorId="0" shapeId="0" xr:uid="{00000000-0006-0000-0E00-00002D000000}">
      <text>
        <r>
          <rPr>
            <sz val="11"/>
            <color theme="1"/>
            <rFont val="Calibri"/>
            <family val="2"/>
            <scheme val="minor"/>
          </rPr>
          <t>Source: User-editable planning assumption, 2026-10-19; not stated in YAML. Validate with workload sizing.</t>
        </r>
      </text>
    </comment>
    <comment ref="G21" authorId="0" shapeId="0" xr:uid="{00000000-0006-0000-0E00-00002E000000}">
      <text>
        <r>
          <rPr>
            <sz val="11"/>
            <color theme="1"/>
            <rFont val="Calibri"/>
            <family val="2"/>
            <scheme val="minor"/>
          </rPr>
          <t>Source: User-editable planning assumption, 2026-10-19; not stated in YAML. Validate with workload sizing.</t>
        </r>
      </text>
    </comment>
    <comment ref="H21" authorId="0" shapeId="0" xr:uid="{00000000-0006-0000-0E00-00002F000000}">
      <text>
        <r>
          <rPr>
            <sz val="11"/>
            <color theme="1"/>
            <rFont val="Calibri"/>
            <family val="2"/>
            <scheme val="minor"/>
          </rPr>
          <t>Source: User-editable planning assumption, 2026-10-19; not stated in YAML. Validate with workload sizing.</t>
        </r>
      </text>
    </comment>
    <comment ref="I21" authorId="0" shapeId="0" xr:uid="{00000000-0006-0000-0E00-000030000000}">
      <text>
        <r>
          <rPr>
            <sz val="11"/>
            <color theme="1"/>
            <rFont val="Calibri"/>
            <family val="2"/>
            <scheme val="minor"/>
          </rPr>
          <t>Source: User-editable planning assumption, 2026-10-19; not stated in YAML. Validate with workload sizing.</t>
        </r>
      </text>
    </comment>
    <comment ref="G22" authorId="0" shapeId="0" xr:uid="{00000000-0006-0000-0E00-000031000000}">
      <text>
        <r>
          <rPr>
            <sz val="11"/>
            <color theme="1"/>
            <rFont val="Calibri"/>
            <family val="2"/>
            <scheme val="minor"/>
          </rPr>
          <t>Source: User-editable planning assumption, 2026-10-19; not stated in YAML. Validate with workload sizing.</t>
        </r>
      </text>
    </comment>
    <comment ref="H22" authorId="0" shapeId="0" xr:uid="{00000000-0006-0000-0E00-000032000000}">
      <text>
        <r>
          <rPr>
            <sz val="11"/>
            <color theme="1"/>
            <rFont val="Calibri"/>
            <family val="2"/>
            <scheme val="minor"/>
          </rPr>
          <t>Source: User-editable planning assumption, 2026-10-19; not stated in YAML. Validate with workload sizing.</t>
        </r>
      </text>
    </comment>
    <comment ref="I22" authorId="0" shapeId="0" xr:uid="{00000000-0006-0000-0E00-000033000000}">
      <text>
        <r>
          <rPr>
            <sz val="11"/>
            <color theme="1"/>
            <rFont val="Calibri"/>
            <family val="2"/>
            <scheme val="minor"/>
          </rPr>
          <t>Source: User-editable planning assumption, 2026-10-19; not stated in YAML. Validate with workload sizing.</t>
        </r>
      </text>
    </comment>
    <comment ref="G23" authorId="0" shapeId="0" xr:uid="{00000000-0006-0000-0E00-000034000000}">
      <text>
        <r>
          <rPr>
            <sz val="11"/>
            <color theme="1"/>
            <rFont val="Calibri"/>
            <family val="2"/>
            <scheme val="minor"/>
          </rPr>
          <t>Source: User-editable planning assumption, 2026-10-19; not stated in YAML. Validate with workload sizing.</t>
        </r>
      </text>
    </comment>
    <comment ref="H23" authorId="0" shapeId="0" xr:uid="{00000000-0006-0000-0E00-000035000000}">
      <text>
        <r>
          <rPr>
            <sz val="11"/>
            <color theme="1"/>
            <rFont val="Calibri"/>
            <family val="2"/>
            <scheme val="minor"/>
          </rPr>
          <t>Source: User-editable planning assumption, 2026-10-19; not stated in YAML. Validate with workload sizing.</t>
        </r>
      </text>
    </comment>
    <comment ref="I23" authorId="0" shapeId="0" xr:uid="{00000000-0006-0000-0E00-000036000000}">
      <text>
        <r>
          <rPr>
            <sz val="11"/>
            <color theme="1"/>
            <rFont val="Calibri"/>
            <family val="2"/>
            <scheme val="minor"/>
          </rPr>
          <t>Source: User-editable planning assumption, 2026-10-19; not stated in YAML. Validate with workload sizing.</t>
        </r>
      </text>
    </comment>
    <comment ref="G24" authorId="0" shapeId="0" xr:uid="{00000000-0006-0000-0E00-000037000000}">
      <text>
        <r>
          <rPr>
            <sz val="11"/>
            <color theme="1"/>
            <rFont val="Calibri"/>
            <family val="2"/>
            <scheme val="minor"/>
          </rPr>
          <t>Source: User-editable planning assumption, 2026-10-19; not stated in YAML. Validate with workload sizing.</t>
        </r>
      </text>
    </comment>
    <comment ref="H24" authorId="0" shapeId="0" xr:uid="{00000000-0006-0000-0E00-000038000000}">
      <text>
        <r>
          <rPr>
            <sz val="11"/>
            <color theme="1"/>
            <rFont val="Calibri"/>
            <family val="2"/>
            <scheme val="minor"/>
          </rPr>
          <t>Source: User-editable planning assumption, 2026-10-19; not stated in YAML. Validate with workload sizing.</t>
        </r>
      </text>
    </comment>
    <comment ref="I24" authorId="0" shapeId="0" xr:uid="{00000000-0006-0000-0E00-000039000000}">
      <text>
        <r>
          <rPr>
            <sz val="11"/>
            <color theme="1"/>
            <rFont val="Calibri"/>
            <family val="2"/>
            <scheme val="minor"/>
          </rPr>
          <t>Source: User-editable planning assumption, 2026-10-19; not stated in YAML. Validate with workload sizing.</t>
        </r>
      </text>
    </comment>
    <comment ref="G25" authorId="0" shapeId="0" xr:uid="{00000000-0006-0000-0E00-00003A000000}">
      <text>
        <r>
          <rPr>
            <sz val="11"/>
            <color theme="1"/>
            <rFont val="Calibri"/>
            <family val="2"/>
            <scheme val="minor"/>
          </rPr>
          <t>Source: User-editable planning assumption, 2026-10-19; not stated in YAML. Validate with workload sizing.</t>
        </r>
      </text>
    </comment>
    <comment ref="H25" authorId="0" shapeId="0" xr:uid="{00000000-0006-0000-0E00-00003B000000}">
      <text>
        <r>
          <rPr>
            <sz val="11"/>
            <color theme="1"/>
            <rFont val="Calibri"/>
            <family val="2"/>
            <scheme val="minor"/>
          </rPr>
          <t>Source: User-editable planning assumption, 2026-10-19; not stated in YAML. Validate with workload sizing.</t>
        </r>
      </text>
    </comment>
    <comment ref="I25" authorId="0" shapeId="0" xr:uid="{00000000-0006-0000-0E00-00003C000000}">
      <text>
        <r>
          <rPr>
            <sz val="11"/>
            <color theme="1"/>
            <rFont val="Calibri"/>
            <family val="2"/>
            <scheme val="minor"/>
          </rPr>
          <t>Source: User-editable planning assumption, 2026-10-19; not stated in YAML. Validate with workload sizing.</t>
        </r>
      </text>
    </comment>
    <comment ref="G26" authorId="0" shapeId="0" xr:uid="{00000000-0006-0000-0E00-00003D000000}">
      <text>
        <r>
          <rPr>
            <sz val="11"/>
            <color theme="1"/>
            <rFont val="Calibri"/>
            <family val="2"/>
            <scheme val="minor"/>
          </rPr>
          <t>Source: User-editable planning assumption, 2026-10-19; not stated in YAML. Validate with workload sizing.</t>
        </r>
      </text>
    </comment>
    <comment ref="H26" authorId="0" shapeId="0" xr:uid="{00000000-0006-0000-0E00-00003E000000}">
      <text>
        <r>
          <rPr>
            <sz val="11"/>
            <color theme="1"/>
            <rFont val="Calibri"/>
            <family val="2"/>
            <scheme val="minor"/>
          </rPr>
          <t>Source: User-editable planning assumption, 2026-10-19; not stated in YAML. Validate with workload sizing.</t>
        </r>
      </text>
    </comment>
    <comment ref="I26" authorId="0" shapeId="0" xr:uid="{00000000-0006-0000-0E00-00003F000000}">
      <text>
        <r>
          <rPr>
            <sz val="11"/>
            <color theme="1"/>
            <rFont val="Calibri"/>
            <family val="2"/>
            <scheme val="minor"/>
          </rPr>
          <t>Source: User-editable planning assumption, 2026-10-19; not stated in YAML. Validate with workload sizing.</t>
        </r>
      </text>
    </comment>
    <comment ref="G27" authorId="0" shapeId="0" xr:uid="{00000000-0006-0000-0E00-000040000000}">
      <text>
        <r>
          <rPr>
            <sz val="11"/>
            <color theme="1"/>
            <rFont val="Calibri"/>
            <family val="2"/>
            <scheme val="minor"/>
          </rPr>
          <t>Source: User-editable planning assumption, 2026-10-19; not stated in YAML. Validate with workload sizing.</t>
        </r>
      </text>
    </comment>
    <comment ref="H27" authorId="0" shapeId="0" xr:uid="{00000000-0006-0000-0E00-000041000000}">
      <text>
        <r>
          <rPr>
            <sz val="11"/>
            <color theme="1"/>
            <rFont val="Calibri"/>
            <family val="2"/>
            <scheme val="minor"/>
          </rPr>
          <t>Source: User-editable planning assumption, 2026-10-19; not stated in YAML. Validate with workload sizing.</t>
        </r>
      </text>
    </comment>
    <comment ref="I27" authorId="0" shapeId="0" xr:uid="{00000000-0006-0000-0E00-000042000000}">
      <text>
        <r>
          <rPr>
            <sz val="11"/>
            <color theme="1"/>
            <rFont val="Calibri"/>
            <family val="2"/>
            <scheme val="minor"/>
          </rPr>
          <t>Source: User-editable planning assumption, 2026-10-19; not stated in YAML. Validate with workload sizing.</t>
        </r>
      </text>
    </comment>
    <comment ref="G28" authorId="0" shapeId="0" xr:uid="{00000000-0006-0000-0E00-000043000000}">
      <text>
        <r>
          <rPr>
            <sz val="11"/>
            <color theme="1"/>
            <rFont val="Calibri"/>
            <family val="2"/>
            <scheme val="minor"/>
          </rPr>
          <t>Source: User-editable planning assumption, 2026-10-19; not stated in YAML. Validate with workload sizing.</t>
        </r>
      </text>
    </comment>
    <comment ref="H28" authorId="0" shapeId="0" xr:uid="{00000000-0006-0000-0E00-000044000000}">
      <text>
        <r>
          <rPr>
            <sz val="11"/>
            <color theme="1"/>
            <rFont val="Calibri"/>
            <family val="2"/>
            <scheme val="minor"/>
          </rPr>
          <t>Source: User-editable planning assumption, 2026-10-19; not stated in YAML. Validate with workload sizing.</t>
        </r>
      </text>
    </comment>
    <comment ref="I28" authorId="0" shapeId="0" xr:uid="{00000000-0006-0000-0E00-000045000000}">
      <text>
        <r>
          <rPr>
            <sz val="11"/>
            <color theme="1"/>
            <rFont val="Calibri"/>
            <family val="2"/>
            <scheme val="minor"/>
          </rPr>
          <t>Source: User-editable planning assumption, 2026-10-19; not stated in YAML. Validate with workload sizing.</t>
        </r>
      </text>
    </comment>
    <comment ref="G29" authorId="0" shapeId="0" xr:uid="{00000000-0006-0000-0E00-000046000000}">
      <text>
        <r>
          <rPr>
            <sz val="11"/>
            <color theme="1"/>
            <rFont val="Calibri"/>
            <family val="2"/>
            <scheme val="minor"/>
          </rPr>
          <t>Source: User-editable planning assumption, 2026-10-19; not stated in YAML. Validate with workload sizing.</t>
        </r>
      </text>
    </comment>
    <comment ref="H29" authorId="0" shapeId="0" xr:uid="{00000000-0006-0000-0E00-000047000000}">
      <text>
        <r>
          <rPr>
            <sz val="11"/>
            <color theme="1"/>
            <rFont val="Calibri"/>
            <family val="2"/>
            <scheme val="minor"/>
          </rPr>
          <t>Source: User-editable planning assumption, 2026-10-19; not stated in YAML. Validate with workload sizing.</t>
        </r>
      </text>
    </comment>
    <comment ref="I29" authorId="0" shapeId="0" xr:uid="{00000000-0006-0000-0E00-000048000000}">
      <text>
        <r>
          <rPr>
            <sz val="11"/>
            <color theme="1"/>
            <rFont val="Calibri"/>
            <family val="2"/>
            <scheme val="minor"/>
          </rPr>
          <t>Source: User-editable planning assumption, 2026-10-19; not stated in YAML. Validate with workload sizing.</t>
        </r>
      </text>
    </comment>
    <comment ref="G30" authorId="0" shapeId="0" xr:uid="{00000000-0006-0000-0E00-000049000000}">
      <text>
        <r>
          <rPr>
            <sz val="11"/>
            <color theme="1"/>
            <rFont val="Calibri"/>
            <family val="2"/>
            <scheme val="minor"/>
          </rPr>
          <t>Source: User-editable planning assumption, 2026-10-19; not stated in YAML. Validate with workload sizing.</t>
        </r>
      </text>
    </comment>
    <comment ref="H30" authorId="0" shapeId="0" xr:uid="{00000000-0006-0000-0E00-00004A000000}">
      <text>
        <r>
          <rPr>
            <sz val="11"/>
            <color theme="1"/>
            <rFont val="Calibri"/>
            <family val="2"/>
            <scheme val="minor"/>
          </rPr>
          <t>Source: User-editable planning assumption, 2026-10-19; not stated in YAML. Validate with workload sizing.</t>
        </r>
      </text>
    </comment>
    <comment ref="I30" authorId="0" shapeId="0" xr:uid="{00000000-0006-0000-0E00-00004B000000}">
      <text>
        <r>
          <rPr>
            <sz val="11"/>
            <color theme="1"/>
            <rFont val="Calibri"/>
            <family val="2"/>
            <scheme val="minor"/>
          </rPr>
          <t>Source: User-editable planning assumption, 2026-10-19; not stated in YAML. Validate with workload sizing.</t>
        </r>
      </text>
    </comment>
    <comment ref="G31" authorId="0" shapeId="0" xr:uid="{00000000-0006-0000-0E00-00004C000000}">
      <text>
        <r>
          <rPr>
            <sz val="11"/>
            <color theme="1"/>
            <rFont val="Calibri"/>
            <family val="2"/>
            <scheme val="minor"/>
          </rPr>
          <t>Source: User-editable planning assumption, 2026-10-19; not stated in YAML. Validate with workload sizing.</t>
        </r>
      </text>
    </comment>
    <comment ref="H31" authorId="0" shapeId="0" xr:uid="{00000000-0006-0000-0E00-00004D000000}">
      <text>
        <r>
          <rPr>
            <sz val="11"/>
            <color theme="1"/>
            <rFont val="Calibri"/>
            <family val="2"/>
            <scheme val="minor"/>
          </rPr>
          <t>Source: User-editable planning assumption, 2026-10-19; not stated in YAML. Validate with workload sizing.</t>
        </r>
      </text>
    </comment>
    <comment ref="I31" authorId="0" shapeId="0" xr:uid="{00000000-0006-0000-0E00-00004E000000}">
      <text>
        <r>
          <rPr>
            <sz val="11"/>
            <color theme="1"/>
            <rFont val="Calibri"/>
            <family val="2"/>
            <scheme val="minor"/>
          </rPr>
          <t>Source: User-editable planning assumption, 2026-10-19; not stated in YAML. Validate with workload sizing.</t>
        </r>
      </text>
    </comment>
    <comment ref="G32" authorId="0" shapeId="0" xr:uid="{00000000-0006-0000-0E00-00004F000000}">
      <text>
        <r>
          <rPr>
            <sz val="11"/>
            <color theme="1"/>
            <rFont val="Calibri"/>
            <family val="2"/>
            <scheme val="minor"/>
          </rPr>
          <t>Source: User-editable planning assumption, 2026-10-19; not stated in YAML. Validate with workload sizing.</t>
        </r>
      </text>
    </comment>
    <comment ref="H32" authorId="0" shapeId="0" xr:uid="{00000000-0006-0000-0E00-000050000000}">
      <text>
        <r>
          <rPr>
            <sz val="11"/>
            <color theme="1"/>
            <rFont val="Calibri"/>
            <family val="2"/>
            <scheme val="minor"/>
          </rPr>
          <t>Source: User-editable planning assumption, 2026-10-19; not stated in YAML. Validate with workload sizing.</t>
        </r>
      </text>
    </comment>
    <comment ref="I32" authorId="0" shapeId="0" xr:uid="{00000000-0006-0000-0E00-000051000000}">
      <text>
        <r>
          <rPr>
            <sz val="11"/>
            <color theme="1"/>
            <rFont val="Calibri"/>
            <family val="2"/>
            <scheme val="minor"/>
          </rPr>
          <t>Source: User-editable planning assumption, 2026-10-19; not stated in YAML. Validate with workload sizing.</t>
        </r>
      </text>
    </comment>
    <comment ref="G33" authorId="0" shapeId="0" xr:uid="{00000000-0006-0000-0E00-000052000000}">
      <text>
        <r>
          <rPr>
            <sz val="11"/>
            <color theme="1"/>
            <rFont val="Calibri"/>
            <family val="2"/>
            <scheme val="minor"/>
          </rPr>
          <t>Source: User-editable planning assumption, 2026-10-19; not stated in YAML. Validate with workload sizing.</t>
        </r>
      </text>
    </comment>
    <comment ref="H33" authorId="0" shapeId="0" xr:uid="{00000000-0006-0000-0E00-000053000000}">
      <text>
        <r>
          <rPr>
            <sz val="11"/>
            <color theme="1"/>
            <rFont val="Calibri"/>
            <family val="2"/>
            <scheme val="minor"/>
          </rPr>
          <t>Source: User-editable planning assumption, 2026-10-19; not stated in YAML. Validate with workload sizing.</t>
        </r>
      </text>
    </comment>
    <comment ref="I33" authorId="0" shapeId="0" xr:uid="{00000000-0006-0000-0E00-000054000000}">
      <text>
        <r>
          <rPr>
            <sz val="11"/>
            <color theme="1"/>
            <rFont val="Calibri"/>
            <family val="2"/>
            <scheme val="minor"/>
          </rPr>
          <t>Source: User-editable planning assumption, 2026-10-19; not stated in YAML. Validate with workload sizing.</t>
        </r>
      </text>
    </comment>
    <comment ref="G34" authorId="0" shapeId="0" xr:uid="{00000000-0006-0000-0E00-000055000000}">
      <text>
        <r>
          <rPr>
            <sz val="11"/>
            <color theme="1"/>
            <rFont val="Calibri"/>
            <family val="2"/>
            <scheme val="minor"/>
          </rPr>
          <t>Source: User-editable planning assumption, 2026-10-19; not stated in YAML. Validate with workload sizing.</t>
        </r>
      </text>
    </comment>
    <comment ref="H34" authorId="0" shapeId="0" xr:uid="{00000000-0006-0000-0E00-000056000000}">
      <text>
        <r>
          <rPr>
            <sz val="11"/>
            <color theme="1"/>
            <rFont val="Calibri"/>
            <family val="2"/>
            <scheme val="minor"/>
          </rPr>
          <t>Source: User-editable planning assumption, 2026-10-19; not stated in YAML. Validate with workload sizing.</t>
        </r>
      </text>
    </comment>
    <comment ref="I34" authorId="0" shapeId="0" xr:uid="{00000000-0006-0000-0E00-000057000000}">
      <text>
        <r>
          <rPr>
            <sz val="11"/>
            <color theme="1"/>
            <rFont val="Calibri"/>
            <family val="2"/>
            <scheme val="minor"/>
          </rPr>
          <t>Source: User-editable planning assumption, 2026-10-19; not stated in YAML. Validate with workload sizing.</t>
        </r>
      </text>
    </comment>
    <comment ref="G35" authorId="0" shapeId="0" xr:uid="{00000000-0006-0000-0E00-000058000000}">
      <text>
        <r>
          <rPr>
            <sz val="11"/>
            <color theme="1"/>
            <rFont val="Calibri"/>
            <family val="2"/>
            <scheme val="minor"/>
          </rPr>
          <t>Source: User-editable planning assumption, 2026-10-19; not stated in YAML. Validate with workload sizing.</t>
        </r>
      </text>
    </comment>
    <comment ref="H35" authorId="0" shapeId="0" xr:uid="{00000000-0006-0000-0E00-000059000000}">
      <text>
        <r>
          <rPr>
            <sz val="11"/>
            <color theme="1"/>
            <rFont val="Calibri"/>
            <family val="2"/>
            <scheme val="minor"/>
          </rPr>
          <t>Source: User-editable planning assumption, 2026-10-19; not stated in YAML. Validate with workload sizing.</t>
        </r>
      </text>
    </comment>
    <comment ref="I35" authorId="0" shapeId="0" xr:uid="{00000000-0006-0000-0E00-00005A000000}">
      <text>
        <r>
          <rPr>
            <sz val="11"/>
            <color theme="1"/>
            <rFont val="Calibri"/>
            <family val="2"/>
            <scheme val="minor"/>
          </rPr>
          <t>Source: User-editable planning assumption, 2026-10-19; not stated in YAML. Validate with workload sizing.</t>
        </r>
      </text>
    </comment>
    <comment ref="G36" authorId="0" shapeId="0" xr:uid="{00000000-0006-0000-0E00-00005B000000}">
      <text>
        <r>
          <rPr>
            <sz val="11"/>
            <color theme="1"/>
            <rFont val="Calibri"/>
            <family val="2"/>
            <scheme val="minor"/>
          </rPr>
          <t>Source: User-editable planning assumption, 2026-10-19; not stated in YAML. Validate with workload sizing.</t>
        </r>
      </text>
    </comment>
    <comment ref="H36" authorId="0" shapeId="0" xr:uid="{00000000-0006-0000-0E00-00005C000000}">
      <text>
        <r>
          <rPr>
            <sz val="11"/>
            <color theme="1"/>
            <rFont val="Calibri"/>
            <family val="2"/>
            <scheme val="minor"/>
          </rPr>
          <t>Source: User-editable planning assumption, 2026-10-19; not stated in YAML. Validate with workload sizing.</t>
        </r>
      </text>
    </comment>
    <comment ref="I36" authorId="0" shapeId="0" xr:uid="{00000000-0006-0000-0E00-00005D000000}">
      <text>
        <r>
          <rPr>
            <sz val="11"/>
            <color theme="1"/>
            <rFont val="Calibri"/>
            <family val="2"/>
            <scheme val="minor"/>
          </rPr>
          <t>Source: User-editable planning assumption, 2026-10-19; not stated in YAML. Validate with workload sizing.</t>
        </r>
      </text>
    </comment>
    <comment ref="G37" authorId="0" shapeId="0" xr:uid="{00000000-0006-0000-0E00-00005E000000}">
      <text>
        <r>
          <rPr>
            <sz val="11"/>
            <color theme="1"/>
            <rFont val="Calibri"/>
            <family val="2"/>
            <scheme val="minor"/>
          </rPr>
          <t>Source: User-editable planning assumption, 2026-10-19; not stated in YAML. Validate with workload sizing.</t>
        </r>
      </text>
    </comment>
    <comment ref="H37" authorId="0" shapeId="0" xr:uid="{00000000-0006-0000-0E00-00005F000000}">
      <text>
        <r>
          <rPr>
            <sz val="11"/>
            <color theme="1"/>
            <rFont val="Calibri"/>
            <family val="2"/>
            <scheme val="minor"/>
          </rPr>
          <t>Source: User-editable planning assumption, 2026-10-19; not stated in YAML. Validate with workload sizing.</t>
        </r>
      </text>
    </comment>
    <comment ref="I37" authorId="0" shapeId="0" xr:uid="{00000000-0006-0000-0E00-000060000000}">
      <text>
        <r>
          <rPr>
            <sz val="11"/>
            <color theme="1"/>
            <rFont val="Calibri"/>
            <family val="2"/>
            <scheme val="minor"/>
          </rPr>
          <t>Source: User-editable planning assumption, 2026-10-19; not stated in YAML. Validate with workload sizing.</t>
        </r>
      </text>
    </comment>
    <comment ref="G38" authorId="0" shapeId="0" xr:uid="{00000000-0006-0000-0E00-000061000000}">
      <text>
        <r>
          <rPr>
            <sz val="11"/>
            <color theme="1"/>
            <rFont val="Calibri"/>
            <family val="2"/>
            <scheme val="minor"/>
          </rPr>
          <t>Source: User-editable planning assumption, 2026-10-19; not stated in YAML. Validate with workload sizing.</t>
        </r>
      </text>
    </comment>
    <comment ref="H38" authorId="0" shapeId="0" xr:uid="{00000000-0006-0000-0E00-000062000000}">
      <text>
        <r>
          <rPr>
            <sz val="11"/>
            <color theme="1"/>
            <rFont val="Calibri"/>
            <family val="2"/>
            <scheme val="minor"/>
          </rPr>
          <t>Source: User-editable planning assumption, 2026-10-19; not stated in YAML. Validate with workload sizing.</t>
        </r>
      </text>
    </comment>
    <comment ref="I38" authorId="0" shapeId="0" xr:uid="{00000000-0006-0000-0E00-000063000000}">
      <text>
        <r>
          <rPr>
            <sz val="11"/>
            <color theme="1"/>
            <rFont val="Calibri"/>
            <family val="2"/>
            <scheme val="minor"/>
          </rPr>
          <t>Source: User-editable planning assumption, 2026-10-19; not stated in YAML. Validate with workload sizing.</t>
        </r>
      </text>
    </comment>
    <comment ref="G39" authorId="0" shapeId="0" xr:uid="{00000000-0006-0000-0E00-000064000000}">
      <text>
        <r>
          <rPr>
            <sz val="11"/>
            <color theme="1"/>
            <rFont val="Calibri"/>
            <family val="2"/>
            <scheme val="minor"/>
          </rPr>
          <t>Source: User-editable planning assumption, 2026-10-19; not stated in YAML. Validate with workload sizing.</t>
        </r>
      </text>
    </comment>
    <comment ref="H39" authorId="0" shapeId="0" xr:uid="{00000000-0006-0000-0E00-000065000000}">
      <text>
        <r>
          <rPr>
            <sz val="11"/>
            <color theme="1"/>
            <rFont val="Calibri"/>
            <family val="2"/>
            <scheme val="minor"/>
          </rPr>
          <t>Source: User-editable planning assumption, 2026-10-19; not stated in YAML. Validate with workload sizing.</t>
        </r>
      </text>
    </comment>
    <comment ref="I39" authorId="0" shapeId="0" xr:uid="{00000000-0006-0000-0E00-000066000000}">
      <text>
        <r>
          <rPr>
            <sz val="11"/>
            <color theme="1"/>
            <rFont val="Calibri"/>
            <family val="2"/>
            <scheme val="minor"/>
          </rPr>
          <t>Source: User-editable planning assumption, 2026-10-19; not stated in YAML. Validate with workload sizing.</t>
        </r>
      </text>
    </comment>
    <comment ref="G40" authorId="0" shapeId="0" xr:uid="{00000000-0006-0000-0E00-000067000000}">
      <text>
        <r>
          <rPr>
            <sz val="11"/>
            <color theme="1"/>
            <rFont val="Calibri"/>
            <family val="2"/>
            <scheme val="minor"/>
          </rPr>
          <t>Source: User-editable planning assumption, 2026-10-19; not stated in YAML. Validate with workload sizing.</t>
        </r>
      </text>
    </comment>
    <comment ref="H40" authorId="0" shapeId="0" xr:uid="{00000000-0006-0000-0E00-000068000000}">
      <text>
        <r>
          <rPr>
            <sz val="11"/>
            <color theme="1"/>
            <rFont val="Calibri"/>
            <family val="2"/>
            <scheme val="minor"/>
          </rPr>
          <t>Source: User-editable planning assumption, 2026-10-19; not stated in YAML. Validate with workload sizing.</t>
        </r>
      </text>
    </comment>
    <comment ref="I40" authorId="0" shapeId="0" xr:uid="{00000000-0006-0000-0E00-000069000000}">
      <text>
        <r>
          <rPr>
            <sz val="11"/>
            <color theme="1"/>
            <rFont val="Calibri"/>
            <family val="2"/>
            <scheme val="minor"/>
          </rPr>
          <t>Source: User-editable planning assumption, 2026-10-19; not stated in YAML. Validate with workload sizing.</t>
        </r>
      </text>
    </comment>
    <comment ref="G41" authorId="0" shapeId="0" xr:uid="{00000000-0006-0000-0E00-00006A000000}">
      <text>
        <r>
          <rPr>
            <sz val="11"/>
            <color theme="1"/>
            <rFont val="Calibri"/>
            <family val="2"/>
            <scheme val="minor"/>
          </rPr>
          <t>Source: User-editable planning assumption, 2026-10-19; not stated in YAML. Validate with workload sizing.</t>
        </r>
      </text>
    </comment>
    <comment ref="H41" authorId="0" shapeId="0" xr:uid="{00000000-0006-0000-0E00-00006B000000}">
      <text>
        <r>
          <rPr>
            <sz val="11"/>
            <color theme="1"/>
            <rFont val="Calibri"/>
            <family val="2"/>
            <scheme val="minor"/>
          </rPr>
          <t>Source: User-editable planning assumption, 2026-10-19; not stated in YAML. Validate with workload sizing.</t>
        </r>
      </text>
    </comment>
    <comment ref="I41" authorId="0" shapeId="0" xr:uid="{00000000-0006-0000-0E00-00006C000000}">
      <text>
        <r>
          <rPr>
            <sz val="11"/>
            <color theme="1"/>
            <rFont val="Calibri"/>
            <family val="2"/>
            <scheme val="minor"/>
          </rPr>
          <t>Source: User-editable planning assumption, 2026-10-19; not stated in YAML. Validate with workload sizing.</t>
        </r>
      </text>
    </comment>
    <comment ref="G42" authorId="0" shapeId="0" xr:uid="{00000000-0006-0000-0E00-00006D000000}">
      <text>
        <r>
          <rPr>
            <sz val="11"/>
            <color theme="1"/>
            <rFont val="Calibri"/>
            <family val="2"/>
            <scheme val="minor"/>
          </rPr>
          <t>Source: User-editable planning assumption, 2026-10-19; not stated in YAML. Validate with workload sizing.</t>
        </r>
      </text>
    </comment>
    <comment ref="H42" authorId="0" shapeId="0" xr:uid="{00000000-0006-0000-0E00-00006E000000}">
      <text>
        <r>
          <rPr>
            <sz val="11"/>
            <color theme="1"/>
            <rFont val="Calibri"/>
            <family val="2"/>
            <scheme val="minor"/>
          </rPr>
          <t>Source: User-editable planning assumption, 2026-10-19; not stated in YAML. Validate with workload sizing.</t>
        </r>
      </text>
    </comment>
    <comment ref="I42" authorId="0" shapeId="0" xr:uid="{00000000-0006-0000-0E00-00006F000000}">
      <text>
        <r>
          <rPr>
            <sz val="11"/>
            <color theme="1"/>
            <rFont val="Calibri"/>
            <family val="2"/>
            <scheme val="minor"/>
          </rPr>
          <t>Source: User-editable planning assumption, 2026-10-19; not stated in YAML. Validate with workload sizing.</t>
        </r>
      </text>
    </comment>
    <comment ref="G43" authorId="0" shapeId="0" xr:uid="{00000000-0006-0000-0E00-000070000000}">
      <text>
        <r>
          <rPr>
            <sz val="11"/>
            <color theme="1"/>
            <rFont val="Calibri"/>
            <family val="2"/>
            <scheme val="minor"/>
          </rPr>
          <t>Source: User-editable planning assumption, 2026-10-19; not stated in YAML. Validate with workload sizing.</t>
        </r>
      </text>
    </comment>
    <comment ref="H43" authorId="0" shapeId="0" xr:uid="{00000000-0006-0000-0E00-000071000000}">
      <text>
        <r>
          <rPr>
            <sz val="11"/>
            <color theme="1"/>
            <rFont val="Calibri"/>
            <family val="2"/>
            <scheme val="minor"/>
          </rPr>
          <t>Source: User-editable planning assumption, 2026-10-19; not stated in YAML. Validate with workload sizing.</t>
        </r>
      </text>
    </comment>
    <comment ref="I43" authorId="0" shapeId="0" xr:uid="{00000000-0006-0000-0E00-000072000000}">
      <text>
        <r>
          <rPr>
            <sz val="11"/>
            <color theme="1"/>
            <rFont val="Calibri"/>
            <family val="2"/>
            <scheme val="minor"/>
          </rPr>
          <t>Source: User-editable planning assumption, 2026-10-19; not stated in YAML. Validate with workload sizing.</t>
        </r>
      </text>
    </comment>
    <comment ref="G44" authorId="0" shapeId="0" xr:uid="{00000000-0006-0000-0E00-000073000000}">
      <text>
        <r>
          <rPr>
            <sz val="11"/>
            <color theme="1"/>
            <rFont val="Calibri"/>
            <family val="2"/>
            <scheme val="minor"/>
          </rPr>
          <t>Source: User-editable planning assumption, 2026-10-19; not stated in YAML. Validate with workload sizing.</t>
        </r>
      </text>
    </comment>
    <comment ref="H44" authorId="0" shapeId="0" xr:uid="{00000000-0006-0000-0E00-000074000000}">
      <text>
        <r>
          <rPr>
            <sz val="11"/>
            <color theme="1"/>
            <rFont val="Calibri"/>
            <family val="2"/>
            <scheme val="minor"/>
          </rPr>
          <t>Source: User-editable planning assumption, 2026-10-19; not stated in YAML. Validate with workload sizing.</t>
        </r>
      </text>
    </comment>
    <comment ref="I44" authorId="0" shapeId="0" xr:uid="{00000000-0006-0000-0E00-000075000000}">
      <text>
        <r>
          <rPr>
            <sz val="11"/>
            <color theme="1"/>
            <rFont val="Calibri"/>
            <family val="2"/>
            <scheme val="minor"/>
          </rPr>
          <t>Source: User-editable planning assumption, 2026-10-19; not stated in YAML. Validate with workload sizing.</t>
        </r>
      </text>
    </comment>
    <comment ref="G45" authorId="0" shapeId="0" xr:uid="{00000000-0006-0000-0E00-000076000000}">
      <text>
        <r>
          <rPr>
            <sz val="11"/>
            <color theme="1"/>
            <rFont val="Calibri"/>
            <family val="2"/>
            <scheme val="minor"/>
          </rPr>
          <t>Source: User-editable planning assumption, 2026-10-19; not stated in YAML. Validate with workload sizing.</t>
        </r>
      </text>
    </comment>
    <comment ref="H45" authorId="0" shapeId="0" xr:uid="{00000000-0006-0000-0E00-000077000000}">
      <text>
        <r>
          <rPr>
            <sz val="11"/>
            <color theme="1"/>
            <rFont val="Calibri"/>
            <family val="2"/>
            <scheme val="minor"/>
          </rPr>
          <t>Source: User-editable planning assumption, 2026-10-19; not stated in YAML. Validate with workload sizing.</t>
        </r>
      </text>
    </comment>
    <comment ref="I45" authorId="0" shapeId="0" xr:uid="{00000000-0006-0000-0E00-000078000000}">
      <text>
        <r>
          <rPr>
            <sz val="11"/>
            <color theme="1"/>
            <rFont val="Calibri"/>
            <family val="2"/>
            <scheme val="minor"/>
          </rPr>
          <t>Source: User-editable planning assumption, 2026-10-19; not stated in YAML. Validate with workload sizing.</t>
        </r>
      </text>
    </comment>
    <comment ref="G46" authorId="0" shapeId="0" xr:uid="{00000000-0006-0000-0E00-000079000000}">
      <text>
        <r>
          <rPr>
            <sz val="11"/>
            <color theme="1"/>
            <rFont val="Calibri"/>
            <family val="2"/>
            <scheme val="minor"/>
          </rPr>
          <t>Source: User-editable planning assumption, 2026-10-19; not stated in YAML. Validate with workload sizing.</t>
        </r>
      </text>
    </comment>
    <comment ref="H46" authorId="0" shapeId="0" xr:uid="{00000000-0006-0000-0E00-00007A000000}">
      <text>
        <r>
          <rPr>
            <sz val="11"/>
            <color theme="1"/>
            <rFont val="Calibri"/>
            <family val="2"/>
            <scheme val="minor"/>
          </rPr>
          <t>Source: User-editable planning assumption, 2026-10-19; not stated in YAML. Validate with workload sizing.</t>
        </r>
      </text>
    </comment>
    <comment ref="I46" authorId="0" shapeId="0" xr:uid="{00000000-0006-0000-0E00-00007B000000}">
      <text>
        <r>
          <rPr>
            <sz val="11"/>
            <color theme="1"/>
            <rFont val="Calibri"/>
            <family val="2"/>
            <scheme val="minor"/>
          </rPr>
          <t>Source: User-editable planning assumption, 2026-10-19; not stated in YAML. Validate with workload sizing.</t>
        </r>
      </text>
    </comment>
    <comment ref="G47" authorId="0" shapeId="0" xr:uid="{00000000-0006-0000-0E00-00007C000000}">
      <text>
        <r>
          <rPr>
            <sz val="11"/>
            <color theme="1"/>
            <rFont val="Calibri"/>
            <family val="2"/>
            <scheme val="minor"/>
          </rPr>
          <t>Source: User-editable planning assumption, 2026-10-19; not stated in YAML. Validate with workload sizing.</t>
        </r>
      </text>
    </comment>
    <comment ref="H47" authorId="0" shapeId="0" xr:uid="{00000000-0006-0000-0E00-00007D000000}">
      <text>
        <r>
          <rPr>
            <sz val="11"/>
            <color theme="1"/>
            <rFont val="Calibri"/>
            <family val="2"/>
            <scheme val="minor"/>
          </rPr>
          <t>Source: User-editable planning assumption, 2026-10-19; not stated in YAML. Validate with workload sizing.</t>
        </r>
      </text>
    </comment>
    <comment ref="I47" authorId="0" shapeId="0" xr:uid="{00000000-0006-0000-0E00-00007E000000}">
      <text>
        <r>
          <rPr>
            <sz val="11"/>
            <color theme="1"/>
            <rFont val="Calibri"/>
            <family val="2"/>
            <scheme val="minor"/>
          </rPr>
          <t>Source: User-editable planning assumption, 2026-10-19; not stated in YAML. Validate with workload sizing.</t>
        </r>
      </text>
    </comment>
    <comment ref="G48" authorId="0" shapeId="0" xr:uid="{00000000-0006-0000-0E00-00007F000000}">
      <text>
        <r>
          <rPr>
            <sz val="11"/>
            <color theme="1"/>
            <rFont val="Calibri"/>
            <family val="2"/>
            <scheme val="minor"/>
          </rPr>
          <t>Source: User-editable planning assumption, 2026-10-19; not stated in YAML. Validate with workload sizing.</t>
        </r>
      </text>
    </comment>
    <comment ref="H48" authorId="0" shapeId="0" xr:uid="{00000000-0006-0000-0E00-000080000000}">
      <text>
        <r>
          <rPr>
            <sz val="11"/>
            <color theme="1"/>
            <rFont val="Calibri"/>
            <family val="2"/>
            <scheme val="minor"/>
          </rPr>
          <t>Source: User-editable planning assumption, 2026-10-19; not stated in YAML. Validate with workload sizing.</t>
        </r>
      </text>
    </comment>
    <comment ref="I48" authorId="0" shapeId="0" xr:uid="{00000000-0006-0000-0E00-000081000000}">
      <text>
        <r>
          <rPr>
            <sz val="11"/>
            <color theme="1"/>
            <rFont val="Calibri"/>
            <family val="2"/>
            <scheme val="minor"/>
          </rPr>
          <t>Source: User-editable planning assumption, 2026-10-19; not stated in YAML. Validate with workload sizing.</t>
        </r>
      </text>
    </comment>
    <comment ref="G49" authorId="0" shapeId="0" xr:uid="{00000000-0006-0000-0E00-000082000000}">
      <text>
        <r>
          <rPr>
            <sz val="11"/>
            <color theme="1"/>
            <rFont val="Calibri"/>
            <family val="2"/>
            <scheme val="minor"/>
          </rPr>
          <t>Source: User-editable planning assumption, 2026-10-19; not stated in YAML. Validate with workload sizing.</t>
        </r>
      </text>
    </comment>
    <comment ref="H49" authorId="0" shapeId="0" xr:uid="{00000000-0006-0000-0E00-000083000000}">
      <text>
        <r>
          <rPr>
            <sz val="11"/>
            <color theme="1"/>
            <rFont val="Calibri"/>
            <family val="2"/>
            <scheme val="minor"/>
          </rPr>
          <t>Source: User-editable planning assumption, 2026-10-19; not stated in YAML. Validate with workload sizing.</t>
        </r>
      </text>
    </comment>
    <comment ref="I49" authorId="0" shapeId="0" xr:uid="{00000000-0006-0000-0E00-000084000000}">
      <text>
        <r>
          <rPr>
            <sz val="11"/>
            <color theme="1"/>
            <rFont val="Calibri"/>
            <family val="2"/>
            <scheme val="minor"/>
          </rPr>
          <t>Source: User-editable planning assumption, 2026-10-19; not stated in YAML. Validate with workload sizing.</t>
        </r>
      </text>
    </comment>
    <comment ref="G50" authorId="0" shapeId="0" xr:uid="{00000000-0006-0000-0E00-000085000000}">
      <text>
        <r>
          <rPr>
            <sz val="11"/>
            <color theme="1"/>
            <rFont val="Calibri"/>
            <family val="2"/>
            <scheme val="minor"/>
          </rPr>
          <t>Source: User-editable planning assumption, 2026-10-19; not stated in YAML. Validate with workload sizing.</t>
        </r>
      </text>
    </comment>
    <comment ref="H50" authorId="0" shapeId="0" xr:uid="{00000000-0006-0000-0E00-000086000000}">
      <text>
        <r>
          <rPr>
            <sz val="11"/>
            <color theme="1"/>
            <rFont val="Calibri"/>
            <family val="2"/>
            <scheme val="minor"/>
          </rPr>
          <t>Source: User-editable planning assumption, 2026-10-19; not stated in YAML. Validate with workload sizing.</t>
        </r>
      </text>
    </comment>
    <comment ref="I50" authorId="0" shapeId="0" xr:uid="{00000000-0006-0000-0E00-000087000000}">
      <text>
        <r>
          <rPr>
            <sz val="11"/>
            <color theme="1"/>
            <rFont val="Calibri"/>
            <family val="2"/>
            <scheme val="minor"/>
          </rPr>
          <t>Source: User-editable planning assumption, 2026-10-19; not stated in YAML. Validate with workload sizing.</t>
        </r>
      </text>
    </comment>
    <comment ref="G51" authorId="0" shapeId="0" xr:uid="{00000000-0006-0000-0E00-000088000000}">
      <text>
        <r>
          <rPr>
            <sz val="11"/>
            <color theme="1"/>
            <rFont val="Calibri"/>
            <family val="2"/>
            <scheme val="minor"/>
          </rPr>
          <t>Source: User-editable planning assumption, 2026-10-19; not stated in YAML. Validate with workload sizing.</t>
        </r>
      </text>
    </comment>
    <comment ref="H51" authorId="0" shapeId="0" xr:uid="{00000000-0006-0000-0E00-000089000000}">
      <text>
        <r>
          <rPr>
            <sz val="11"/>
            <color theme="1"/>
            <rFont val="Calibri"/>
            <family val="2"/>
            <scheme val="minor"/>
          </rPr>
          <t>Source: User-editable planning assumption, 2026-10-19; not stated in YAML. Validate with workload sizing.</t>
        </r>
      </text>
    </comment>
    <comment ref="I51" authorId="0" shapeId="0" xr:uid="{00000000-0006-0000-0E00-00008A000000}">
      <text>
        <r>
          <rPr>
            <sz val="11"/>
            <color theme="1"/>
            <rFont val="Calibri"/>
            <family val="2"/>
            <scheme val="minor"/>
          </rPr>
          <t>Source: User-editable planning assumption, 2026-10-19; not stated in YAML. Validate with workload sizing.</t>
        </r>
      </text>
    </comment>
    <comment ref="G52" authorId="0" shapeId="0" xr:uid="{00000000-0006-0000-0E00-00008B000000}">
      <text>
        <r>
          <rPr>
            <sz val="11"/>
            <color theme="1"/>
            <rFont val="Calibri"/>
            <family val="2"/>
            <scheme val="minor"/>
          </rPr>
          <t>Source: User-editable planning assumption, 2026-10-19; not stated in YAML. Validate with workload sizing.</t>
        </r>
      </text>
    </comment>
    <comment ref="H52" authorId="0" shapeId="0" xr:uid="{00000000-0006-0000-0E00-00008C000000}">
      <text>
        <r>
          <rPr>
            <sz val="11"/>
            <color theme="1"/>
            <rFont val="Calibri"/>
            <family val="2"/>
            <scheme val="minor"/>
          </rPr>
          <t>Source: User-editable planning assumption, 2026-10-19; not stated in YAML. Validate with workload sizing.</t>
        </r>
      </text>
    </comment>
    <comment ref="I52" authorId="0" shapeId="0" xr:uid="{00000000-0006-0000-0E00-00008D000000}">
      <text>
        <r>
          <rPr>
            <sz val="11"/>
            <color theme="1"/>
            <rFont val="Calibri"/>
            <family val="2"/>
            <scheme val="minor"/>
          </rPr>
          <t>Source: User-editable planning assumption, 2026-10-19; not stated in YAML. Validate with workload sizing.</t>
        </r>
      </text>
    </comment>
    <comment ref="G53" authorId="0" shapeId="0" xr:uid="{00000000-0006-0000-0E00-00008E000000}">
      <text>
        <r>
          <rPr>
            <sz val="11"/>
            <color theme="1"/>
            <rFont val="Calibri"/>
            <family val="2"/>
            <scheme val="minor"/>
          </rPr>
          <t>Source: User-editable planning assumption, 2026-10-19; not stated in YAML. Validate with workload sizing.</t>
        </r>
      </text>
    </comment>
    <comment ref="H53" authorId="0" shapeId="0" xr:uid="{00000000-0006-0000-0E00-00008F000000}">
      <text>
        <r>
          <rPr>
            <sz val="11"/>
            <color theme="1"/>
            <rFont val="Calibri"/>
            <family val="2"/>
            <scheme val="minor"/>
          </rPr>
          <t>Source: User-editable planning assumption, 2026-10-19; not stated in YAML. Validate with workload sizing.</t>
        </r>
      </text>
    </comment>
    <comment ref="I53" authorId="0" shapeId="0" xr:uid="{00000000-0006-0000-0E00-000090000000}">
      <text>
        <r>
          <rPr>
            <sz val="11"/>
            <color theme="1"/>
            <rFont val="Calibri"/>
            <family val="2"/>
            <scheme val="minor"/>
          </rPr>
          <t>Source: User-editable planning assumption, 2026-10-19; not stated in YAML. Validate with workload sizing.</t>
        </r>
      </text>
    </comment>
    <comment ref="G54" authorId="0" shapeId="0" xr:uid="{00000000-0006-0000-0E00-000091000000}">
      <text>
        <r>
          <rPr>
            <sz val="11"/>
            <color theme="1"/>
            <rFont val="Calibri"/>
            <family val="2"/>
            <scheme val="minor"/>
          </rPr>
          <t>Source: User-editable planning assumption, 2026-10-19; not stated in YAML. Validate with workload sizing.</t>
        </r>
      </text>
    </comment>
    <comment ref="H54" authorId="0" shapeId="0" xr:uid="{00000000-0006-0000-0E00-000092000000}">
      <text>
        <r>
          <rPr>
            <sz val="11"/>
            <color theme="1"/>
            <rFont val="Calibri"/>
            <family val="2"/>
            <scheme val="minor"/>
          </rPr>
          <t>Source: User-editable planning assumption, 2026-10-19; not stated in YAML. Validate with workload sizing.</t>
        </r>
      </text>
    </comment>
    <comment ref="I54" authorId="0" shapeId="0" xr:uid="{00000000-0006-0000-0E00-000093000000}">
      <text>
        <r>
          <rPr>
            <sz val="11"/>
            <color theme="1"/>
            <rFont val="Calibri"/>
            <family val="2"/>
            <scheme val="minor"/>
          </rPr>
          <t>Source: User-editable planning assumption, 2026-10-19; not stated in YAML. Validate with workload sizing.</t>
        </r>
      </text>
    </comment>
    <comment ref="G55" authorId="0" shapeId="0" xr:uid="{00000000-0006-0000-0E00-000094000000}">
      <text>
        <r>
          <rPr>
            <sz val="11"/>
            <color theme="1"/>
            <rFont val="Calibri"/>
            <family val="2"/>
            <scheme val="minor"/>
          </rPr>
          <t>Source: User-editable planning assumption, 2026-10-19; not stated in YAML. Validate with workload sizing.</t>
        </r>
      </text>
    </comment>
    <comment ref="H55" authorId="0" shapeId="0" xr:uid="{00000000-0006-0000-0E00-000095000000}">
      <text>
        <r>
          <rPr>
            <sz val="11"/>
            <color theme="1"/>
            <rFont val="Calibri"/>
            <family val="2"/>
            <scheme val="minor"/>
          </rPr>
          <t>Source: User-editable planning assumption, 2026-10-19; not stated in YAML. Validate with workload sizing.</t>
        </r>
      </text>
    </comment>
    <comment ref="I55" authorId="0" shapeId="0" xr:uid="{00000000-0006-0000-0E00-000096000000}">
      <text>
        <r>
          <rPr>
            <sz val="11"/>
            <color theme="1"/>
            <rFont val="Calibri"/>
            <family val="2"/>
            <scheme val="minor"/>
          </rPr>
          <t>Source: User-editable planning assumption, 2026-10-19; not stated in YAML. Validate with workload sizing.</t>
        </r>
      </text>
    </comment>
    <comment ref="G56" authorId="0" shapeId="0" xr:uid="{00000000-0006-0000-0E00-000097000000}">
      <text>
        <r>
          <rPr>
            <sz val="11"/>
            <color theme="1"/>
            <rFont val="Calibri"/>
            <family val="2"/>
            <scheme val="minor"/>
          </rPr>
          <t>Source: User-editable planning assumption, 2026-10-19; not stated in YAML. Validate with workload sizing.</t>
        </r>
      </text>
    </comment>
    <comment ref="H56" authorId="0" shapeId="0" xr:uid="{00000000-0006-0000-0E00-000098000000}">
      <text>
        <r>
          <rPr>
            <sz val="11"/>
            <color theme="1"/>
            <rFont val="Calibri"/>
            <family val="2"/>
            <scheme val="minor"/>
          </rPr>
          <t>Source: User-editable planning assumption, 2026-10-19; not stated in YAML. Validate with workload sizing.</t>
        </r>
      </text>
    </comment>
    <comment ref="I56" authorId="0" shapeId="0" xr:uid="{00000000-0006-0000-0E00-000099000000}">
      <text>
        <r>
          <rPr>
            <sz val="11"/>
            <color theme="1"/>
            <rFont val="Calibri"/>
            <family val="2"/>
            <scheme val="minor"/>
          </rPr>
          <t>Source: User-editable planning assumption, 2026-10-19; not stated in YAML. Validate with workload sizing.</t>
        </r>
      </text>
    </comment>
    <comment ref="G57" authorId="0" shapeId="0" xr:uid="{00000000-0006-0000-0E00-00009A000000}">
      <text>
        <r>
          <rPr>
            <sz val="11"/>
            <color theme="1"/>
            <rFont val="Calibri"/>
            <family val="2"/>
            <scheme val="minor"/>
          </rPr>
          <t>Source: User-editable planning assumption, 2026-10-19; not stated in YAML. Validate with workload sizing.</t>
        </r>
      </text>
    </comment>
    <comment ref="H57" authorId="0" shapeId="0" xr:uid="{00000000-0006-0000-0E00-00009B000000}">
      <text>
        <r>
          <rPr>
            <sz val="11"/>
            <color theme="1"/>
            <rFont val="Calibri"/>
            <family val="2"/>
            <scheme val="minor"/>
          </rPr>
          <t>Source: User-editable planning assumption, 2026-10-19; not stated in YAML. Validate with workload sizing.</t>
        </r>
      </text>
    </comment>
    <comment ref="I57" authorId="0" shapeId="0" xr:uid="{00000000-0006-0000-0E00-00009C000000}">
      <text>
        <r>
          <rPr>
            <sz val="11"/>
            <color theme="1"/>
            <rFont val="Calibri"/>
            <family val="2"/>
            <scheme val="minor"/>
          </rPr>
          <t>Source: User-editable planning assumption, 2026-10-19; not stated in YAML. Validate with workload sizing.</t>
        </r>
      </text>
    </comment>
    <comment ref="G58" authorId="0" shapeId="0" xr:uid="{00000000-0006-0000-0E00-00009D000000}">
      <text>
        <r>
          <rPr>
            <sz val="11"/>
            <color theme="1"/>
            <rFont val="Calibri"/>
            <family val="2"/>
            <scheme val="minor"/>
          </rPr>
          <t>Source: User-editable planning assumption, 2026-10-19; not stated in YAML. Validate with workload sizing.</t>
        </r>
      </text>
    </comment>
    <comment ref="H58" authorId="0" shapeId="0" xr:uid="{00000000-0006-0000-0E00-00009E000000}">
      <text>
        <r>
          <rPr>
            <sz val="11"/>
            <color theme="1"/>
            <rFont val="Calibri"/>
            <family val="2"/>
            <scheme val="minor"/>
          </rPr>
          <t>Source: User-editable planning assumption, 2026-10-19; not stated in YAML. Validate with workload sizing.</t>
        </r>
      </text>
    </comment>
    <comment ref="I58" authorId="0" shapeId="0" xr:uid="{00000000-0006-0000-0E00-00009F000000}">
      <text>
        <r>
          <rPr>
            <sz val="11"/>
            <color theme="1"/>
            <rFont val="Calibri"/>
            <family val="2"/>
            <scheme val="minor"/>
          </rPr>
          <t>Source: User-editable planning assumption, 2026-10-19; not stated in YAML. Validate with workload sizing.</t>
        </r>
      </text>
    </comment>
    <comment ref="G59" authorId="0" shapeId="0" xr:uid="{00000000-0006-0000-0E00-0000A0000000}">
      <text>
        <r>
          <rPr>
            <sz val="11"/>
            <color theme="1"/>
            <rFont val="Calibri"/>
            <family val="2"/>
            <scheme val="minor"/>
          </rPr>
          <t>Source: User-editable planning assumption, 2026-10-19; not stated in YAML. Validate with workload sizing.</t>
        </r>
      </text>
    </comment>
    <comment ref="H59" authorId="0" shapeId="0" xr:uid="{00000000-0006-0000-0E00-0000A1000000}">
      <text>
        <r>
          <rPr>
            <sz val="11"/>
            <color theme="1"/>
            <rFont val="Calibri"/>
            <family val="2"/>
            <scheme val="minor"/>
          </rPr>
          <t>Source: User-editable planning assumption, 2026-10-19; not stated in YAML. Validate with workload sizing.</t>
        </r>
      </text>
    </comment>
    <comment ref="I59" authorId="0" shapeId="0" xr:uid="{00000000-0006-0000-0E00-0000A2000000}">
      <text>
        <r>
          <rPr>
            <sz val="11"/>
            <color theme="1"/>
            <rFont val="Calibri"/>
            <family val="2"/>
            <scheme val="minor"/>
          </rPr>
          <t>Source: User-editable planning assumption, 2026-10-19; not stated in YAML. Validate with workload sizing.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0F00-000001000000}">
      <text>
        <r>
          <rPr>
            <sz val="11"/>
            <color theme="1"/>
            <rFont val="Calibri"/>
            <family val="2"/>
            <scheme val="minor"/>
          </rPr>
          <t>Source: User-editable planning assumption, 2026-10-19; not stated in YAML. Validate with workload sizing.</t>
        </r>
      </text>
    </comment>
    <comment ref="H6" authorId="0" shapeId="0" xr:uid="{00000000-0006-0000-0F00-000002000000}">
      <text>
        <r>
          <rPr>
            <sz val="11"/>
            <color theme="1"/>
            <rFont val="Calibri"/>
            <family val="2"/>
            <scheme val="minor"/>
          </rPr>
          <t>Source: User-editable planning assumption, 2026-10-19; not stated in YAML. Validate with workload sizing.</t>
        </r>
      </text>
    </comment>
    <comment ref="I6" authorId="0" shapeId="0" xr:uid="{00000000-0006-0000-0F00-000003000000}">
      <text>
        <r>
          <rPr>
            <sz val="11"/>
            <color theme="1"/>
            <rFont val="Calibri"/>
            <family val="2"/>
            <scheme val="minor"/>
          </rPr>
          <t>Source: User-editable planning assumption, 2026-10-19; not stated in YAML. Validate with workload sizing.</t>
        </r>
      </text>
    </comment>
    <comment ref="G7" authorId="0" shapeId="0" xr:uid="{00000000-0006-0000-0F00-000004000000}">
      <text>
        <r>
          <rPr>
            <sz val="11"/>
            <color theme="1"/>
            <rFont val="Calibri"/>
            <family val="2"/>
            <scheme val="minor"/>
          </rPr>
          <t>Source: User-editable planning assumption, 2026-10-19; not stated in YAML. Validate with workload sizing.</t>
        </r>
      </text>
    </comment>
    <comment ref="H7" authorId="0" shapeId="0" xr:uid="{00000000-0006-0000-0F00-000005000000}">
      <text>
        <r>
          <rPr>
            <sz val="11"/>
            <color theme="1"/>
            <rFont val="Calibri"/>
            <family val="2"/>
            <scheme val="minor"/>
          </rPr>
          <t>Source: User-editable planning assumption, 2026-10-19; not stated in YAML. Validate with workload sizing.</t>
        </r>
      </text>
    </comment>
    <comment ref="I7" authorId="0" shapeId="0" xr:uid="{00000000-0006-0000-0F00-000006000000}">
      <text>
        <r>
          <rPr>
            <sz val="11"/>
            <color theme="1"/>
            <rFont val="Calibri"/>
            <family val="2"/>
            <scheme val="minor"/>
          </rPr>
          <t>Source: User-editable planning assumption, 2026-10-19; not stated in YAML. Validate with workload sizing.</t>
        </r>
      </text>
    </comment>
    <comment ref="G8" authorId="0" shapeId="0" xr:uid="{00000000-0006-0000-0F00-000007000000}">
      <text>
        <r>
          <rPr>
            <sz val="11"/>
            <color theme="1"/>
            <rFont val="Calibri"/>
            <family val="2"/>
            <scheme val="minor"/>
          </rPr>
          <t>Source: User-editable planning assumption, 2026-10-19; not stated in YAML. Validate with workload sizing.</t>
        </r>
      </text>
    </comment>
    <comment ref="H8" authorId="0" shapeId="0" xr:uid="{00000000-0006-0000-0F00-000008000000}">
      <text>
        <r>
          <rPr>
            <sz val="11"/>
            <color theme="1"/>
            <rFont val="Calibri"/>
            <family val="2"/>
            <scheme val="minor"/>
          </rPr>
          <t>Source: User-editable planning assumption, 2026-10-19; not stated in YAML. Validate with workload sizing.</t>
        </r>
      </text>
    </comment>
    <comment ref="I8" authorId="0" shapeId="0" xr:uid="{00000000-0006-0000-0F00-000009000000}">
      <text>
        <r>
          <rPr>
            <sz val="11"/>
            <color theme="1"/>
            <rFont val="Calibri"/>
            <family val="2"/>
            <scheme val="minor"/>
          </rPr>
          <t>Source: User-editable planning assumption, 2026-10-19; not stated in YAML. Validate with workload sizing.</t>
        </r>
      </text>
    </comment>
    <comment ref="G9" authorId="0" shapeId="0" xr:uid="{00000000-0006-0000-0F00-00000A000000}">
      <text>
        <r>
          <rPr>
            <sz val="11"/>
            <color theme="1"/>
            <rFont val="Calibri"/>
            <family val="2"/>
            <scheme val="minor"/>
          </rPr>
          <t>Source: User-editable planning assumption, 2026-10-19; not stated in YAML. Validate with workload sizing.</t>
        </r>
      </text>
    </comment>
    <comment ref="H9" authorId="0" shapeId="0" xr:uid="{00000000-0006-0000-0F00-00000B000000}">
      <text>
        <r>
          <rPr>
            <sz val="11"/>
            <color theme="1"/>
            <rFont val="Calibri"/>
            <family val="2"/>
            <scheme val="minor"/>
          </rPr>
          <t>Source: User-editable planning assumption, 2026-10-19; not stated in YAML. Validate with workload sizing.</t>
        </r>
      </text>
    </comment>
    <comment ref="I9" authorId="0" shapeId="0" xr:uid="{00000000-0006-0000-0F00-00000C000000}">
      <text>
        <r>
          <rPr>
            <sz val="11"/>
            <color theme="1"/>
            <rFont val="Calibri"/>
            <family val="2"/>
            <scheme val="minor"/>
          </rPr>
          <t>Source: User-editable planning assumption, 2026-10-19; not stated in YAML. Validate with workload sizing.</t>
        </r>
      </text>
    </comment>
    <comment ref="G10" authorId="0" shapeId="0" xr:uid="{00000000-0006-0000-0F00-00000D000000}">
      <text>
        <r>
          <rPr>
            <sz val="11"/>
            <color theme="1"/>
            <rFont val="Calibri"/>
            <family val="2"/>
            <scheme val="minor"/>
          </rPr>
          <t>Source: User-editable planning assumption, 2026-10-19; not stated in YAML. Validate with workload sizing.</t>
        </r>
      </text>
    </comment>
    <comment ref="H10" authorId="0" shapeId="0" xr:uid="{00000000-0006-0000-0F00-00000E000000}">
      <text>
        <r>
          <rPr>
            <sz val="11"/>
            <color theme="1"/>
            <rFont val="Calibri"/>
            <family val="2"/>
            <scheme val="minor"/>
          </rPr>
          <t>Source: User-editable planning assumption, 2026-10-19; not stated in YAML. Validate with workload sizing.</t>
        </r>
      </text>
    </comment>
    <comment ref="I10" authorId="0" shapeId="0" xr:uid="{00000000-0006-0000-0F00-00000F000000}">
      <text>
        <r>
          <rPr>
            <sz val="11"/>
            <color theme="1"/>
            <rFont val="Calibri"/>
            <family val="2"/>
            <scheme val="minor"/>
          </rPr>
          <t>Source: User-editable planning assumption, 2026-10-19; not stated in YAML. Validate with workload sizing.</t>
        </r>
      </text>
    </comment>
    <comment ref="G11" authorId="0" shapeId="0" xr:uid="{00000000-0006-0000-0F00-000010000000}">
      <text>
        <r>
          <rPr>
            <sz val="11"/>
            <color theme="1"/>
            <rFont val="Calibri"/>
            <family val="2"/>
            <scheme val="minor"/>
          </rPr>
          <t>Source: User-editable planning assumption, 2026-10-19; not stated in YAML. Validate with workload sizing.</t>
        </r>
      </text>
    </comment>
    <comment ref="H11" authorId="0" shapeId="0" xr:uid="{00000000-0006-0000-0F00-000011000000}">
      <text>
        <r>
          <rPr>
            <sz val="11"/>
            <color theme="1"/>
            <rFont val="Calibri"/>
            <family val="2"/>
            <scheme val="minor"/>
          </rPr>
          <t>Source: User-editable planning assumption, 2026-10-19; not stated in YAML. Validate with workload sizing.</t>
        </r>
      </text>
    </comment>
    <comment ref="I11" authorId="0" shapeId="0" xr:uid="{00000000-0006-0000-0F00-000012000000}">
      <text>
        <r>
          <rPr>
            <sz val="11"/>
            <color theme="1"/>
            <rFont val="Calibri"/>
            <family val="2"/>
            <scheme val="minor"/>
          </rPr>
          <t>Source: User-editable planning assumption, 2026-10-19; not stated in YAML. Validate with workload sizing.</t>
        </r>
      </text>
    </comment>
    <comment ref="G12" authorId="0" shapeId="0" xr:uid="{00000000-0006-0000-0F00-000013000000}">
      <text>
        <r>
          <rPr>
            <sz val="11"/>
            <color theme="1"/>
            <rFont val="Calibri"/>
            <family val="2"/>
            <scheme val="minor"/>
          </rPr>
          <t>Source: User-editable planning assumption, 2026-10-19; not stated in YAML. Validate with workload sizing.</t>
        </r>
      </text>
    </comment>
    <comment ref="H12" authorId="0" shapeId="0" xr:uid="{00000000-0006-0000-0F00-000014000000}">
      <text>
        <r>
          <rPr>
            <sz val="11"/>
            <color theme="1"/>
            <rFont val="Calibri"/>
            <family val="2"/>
            <scheme val="minor"/>
          </rPr>
          <t>Source: User-editable planning assumption, 2026-10-19; not stated in YAML. Validate with workload sizing.</t>
        </r>
      </text>
    </comment>
    <comment ref="I12" authorId="0" shapeId="0" xr:uid="{00000000-0006-0000-0F00-000015000000}">
      <text>
        <r>
          <rPr>
            <sz val="11"/>
            <color theme="1"/>
            <rFont val="Calibri"/>
            <family val="2"/>
            <scheme val="minor"/>
          </rPr>
          <t>Source: User-editable planning assumption, 2026-10-19; not stated in YAML. Validate with workload sizing.</t>
        </r>
      </text>
    </comment>
    <comment ref="G13" authorId="0" shapeId="0" xr:uid="{00000000-0006-0000-0F00-000016000000}">
      <text>
        <r>
          <rPr>
            <sz val="11"/>
            <color theme="1"/>
            <rFont val="Calibri"/>
            <family val="2"/>
            <scheme val="minor"/>
          </rPr>
          <t>Source: User-editable planning assumption, 2026-10-19; not stated in YAML. Validate with workload sizing.</t>
        </r>
      </text>
    </comment>
    <comment ref="H13" authorId="0" shapeId="0" xr:uid="{00000000-0006-0000-0F00-000017000000}">
      <text>
        <r>
          <rPr>
            <sz val="11"/>
            <color theme="1"/>
            <rFont val="Calibri"/>
            <family val="2"/>
            <scheme val="minor"/>
          </rPr>
          <t>Source: User-editable planning assumption, 2026-10-19; not stated in YAML. Validate with workload sizing.</t>
        </r>
      </text>
    </comment>
    <comment ref="I13" authorId="0" shapeId="0" xr:uid="{00000000-0006-0000-0F00-000018000000}">
      <text>
        <r>
          <rPr>
            <sz val="11"/>
            <color theme="1"/>
            <rFont val="Calibri"/>
            <family val="2"/>
            <scheme val="minor"/>
          </rPr>
          <t>Source: User-editable planning assumption, 2026-10-19; not stated in YAML. Validate with workload sizing.</t>
        </r>
      </text>
    </comment>
    <comment ref="G14" authorId="0" shapeId="0" xr:uid="{00000000-0006-0000-0F00-000019000000}">
      <text>
        <r>
          <rPr>
            <sz val="11"/>
            <color theme="1"/>
            <rFont val="Calibri"/>
            <family val="2"/>
            <scheme val="minor"/>
          </rPr>
          <t>Source: User-editable planning assumption, 2026-10-19; not stated in YAML. Validate with workload sizing.</t>
        </r>
      </text>
    </comment>
    <comment ref="H14" authorId="0" shapeId="0" xr:uid="{00000000-0006-0000-0F00-00001A000000}">
      <text>
        <r>
          <rPr>
            <sz val="11"/>
            <color theme="1"/>
            <rFont val="Calibri"/>
            <family val="2"/>
            <scheme val="minor"/>
          </rPr>
          <t>Source: User-editable planning assumption, 2026-10-19; not stated in YAML. Validate with workload sizing.</t>
        </r>
      </text>
    </comment>
    <comment ref="I14" authorId="0" shapeId="0" xr:uid="{00000000-0006-0000-0F00-00001B000000}">
      <text>
        <r>
          <rPr>
            <sz val="11"/>
            <color theme="1"/>
            <rFont val="Calibri"/>
            <family val="2"/>
            <scheme val="minor"/>
          </rPr>
          <t>Source: User-editable planning assumption, 2026-10-19; not stated in YAML. Validate with workload sizing.</t>
        </r>
      </text>
    </comment>
    <comment ref="G15" authorId="0" shapeId="0" xr:uid="{00000000-0006-0000-0F00-00001C000000}">
      <text>
        <r>
          <rPr>
            <sz val="11"/>
            <color theme="1"/>
            <rFont val="Calibri"/>
            <family val="2"/>
            <scheme val="minor"/>
          </rPr>
          <t>Source: User-editable planning assumption, 2026-10-19; not stated in YAML. Validate with workload sizing.</t>
        </r>
      </text>
    </comment>
    <comment ref="H15" authorId="0" shapeId="0" xr:uid="{00000000-0006-0000-0F00-00001D000000}">
      <text>
        <r>
          <rPr>
            <sz val="11"/>
            <color theme="1"/>
            <rFont val="Calibri"/>
            <family val="2"/>
            <scheme val="minor"/>
          </rPr>
          <t>Source: User-editable planning assumption, 2026-10-19; not stated in YAML. Validate with workload sizing.</t>
        </r>
      </text>
    </comment>
    <comment ref="I15" authorId="0" shapeId="0" xr:uid="{00000000-0006-0000-0F00-00001E000000}">
      <text>
        <r>
          <rPr>
            <sz val="11"/>
            <color theme="1"/>
            <rFont val="Calibri"/>
            <family val="2"/>
            <scheme val="minor"/>
          </rPr>
          <t>Source: User-editable planning assumption, 2026-10-19; not stated in YAML. Validate with workload sizing.</t>
        </r>
      </text>
    </comment>
    <comment ref="G16" authorId="0" shapeId="0" xr:uid="{00000000-0006-0000-0F00-00001F000000}">
      <text>
        <r>
          <rPr>
            <sz val="11"/>
            <color theme="1"/>
            <rFont val="Calibri"/>
            <family val="2"/>
            <scheme val="minor"/>
          </rPr>
          <t>Source: User-editable planning assumption, 2026-10-19; not stated in YAML. Validate with workload sizing.</t>
        </r>
      </text>
    </comment>
    <comment ref="H16" authorId="0" shapeId="0" xr:uid="{00000000-0006-0000-0F00-000020000000}">
      <text>
        <r>
          <rPr>
            <sz val="11"/>
            <color theme="1"/>
            <rFont val="Calibri"/>
            <family val="2"/>
            <scheme val="minor"/>
          </rPr>
          <t>Source: User-editable planning assumption, 2026-10-19; not stated in YAML. Validate with workload sizing.</t>
        </r>
      </text>
    </comment>
    <comment ref="I16" authorId="0" shapeId="0" xr:uid="{00000000-0006-0000-0F00-000021000000}">
      <text>
        <r>
          <rPr>
            <sz val="11"/>
            <color theme="1"/>
            <rFont val="Calibri"/>
            <family val="2"/>
            <scheme val="minor"/>
          </rPr>
          <t>Source: User-editable planning assumption, 2026-10-19; not stated in YAML. Validate with workload sizing.</t>
        </r>
      </text>
    </comment>
    <comment ref="G17" authorId="0" shapeId="0" xr:uid="{00000000-0006-0000-0F00-000022000000}">
      <text>
        <r>
          <rPr>
            <sz val="11"/>
            <color theme="1"/>
            <rFont val="Calibri"/>
            <family val="2"/>
            <scheme val="minor"/>
          </rPr>
          <t>Source: User-editable planning assumption, 2026-10-19; not stated in YAML. Validate with workload sizing.</t>
        </r>
      </text>
    </comment>
    <comment ref="H17" authorId="0" shapeId="0" xr:uid="{00000000-0006-0000-0F00-000023000000}">
      <text>
        <r>
          <rPr>
            <sz val="11"/>
            <color theme="1"/>
            <rFont val="Calibri"/>
            <family val="2"/>
            <scheme val="minor"/>
          </rPr>
          <t>Source: User-editable planning assumption, 2026-10-19; not stated in YAML. Validate with workload sizing.</t>
        </r>
      </text>
    </comment>
    <comment ref="I17" authorId="0" shapeId="0" xr:uid="{00000000-0006-0000-0F00-000024000000}">
      <text>
        <r>
          <rPr>
            <sz val="11"/>
            <color theme="1"/>
            <rFont val="Calibri"/>
            <family val="2"/>
            <scheme val="minor"/>
          </rPr>
          <t>Source: User-editable planning assumption, 2026-10-19; not stated in YAML. Validate with workload sizing.</t>
        </r>
      </text>
    </comment>
    <comment ref="G18" authorId="0" shapeId="0" xr:uid="{00000000-0006-0000-0F00-000025000000}">
      <text>
        <r>
          <rPr>
            <sz val="11"/>
            <color theme="1"/>
            <rFont val="Calibri"/>
            <family val="2"/>
            <scheme val="minor"/>
          </rPr>
          <t>Source: User-editable planning assumption, 2026-10-19; not stated in YAML. Validate with workload sizing.</t>
        </r>
      </text>
    </comment>
    <comment ref="H18" authorId="0" shapeId="0" xr:uid="{00000000-0006-0000-0F00-000026000000}">
      <text>
        <r>
          <rPr>
            <sz val="11"/>
            <color theme="1"/>
            <rFont val="Calibri"/>
            <family val="2"/>
            <scheme val="minor"/>
          </rPr>
          <t>Source: User-editable planning assumption, 2026-10-19; not stated in YAML. Validate with workload sizing.</t>
        </r>
      </text>
    </comment>
    <comment ref="I18" authorId="0" shapeId="0" xr:uid="{00000000-0006-0000-0F00-000027000000}">
      <text>
        <r>
          <rPr>
            <sz val="11"/>
            <color theme="1"/>
            <rFont val="Calibri"/>
            <family val="2"/>
            <scheme val="minor"/>
          </rPr>
          <t>Source: User-editable planning assumption, 2026-10-19; not stated in YAML. Validate with workload sizing.</t>
        </r>
      </text>
    </comment>
    <comment ref="G19" authorId="0" shapeId="0" xr:uid="{00000000-0006-0000-0F00-000028000000}">
      <text>
        <r>
          <rPr>
            <sz val="11"/>
            <color theme="1"/>
            <rFont val="Calibri"/>
            <family val="2"/>
            <scheme val="minor"/>
          </rPr>
          <t>Source: User-editable planning assumption, 2026-10-19; not stated in YAML. Validate with workload sizing.</t>
        </r>
      </text>
    </comment>
    <comment ref="H19" authorId="0" shapeId="0" xr:uid="{00000000-0006-0000-0F00-000029000000}">
      <text>
        <r>
          <rPr>
            <sz val="11"/>
            <color theme="1"/>
            <rFont val="Calibri"/>
            <family val="2"/>
            <scheme val="minor"/>
          </rPr>
          <t>Source: User-editable planning assumption, 2026-10-19; not stated in YAML. Validate with workload sizing.</t>
        </r>
      </text>
    </comment>
    <comment ref="I19" authorId="0" shapeId="0" xr:uid="{00000000-0006-0000-0F00-00002A000000}">
      <text>
        <r>
          <rPr>
            <sz val="11"/>
            <color theme="1"/>
            <rFont val="Calibri"/>
            <family val="2"/>
            <scheme val="minor"/>
          </rPr>
          <t>Source: User-editable planning assumption, 2026-10-19; not stated in YAML. Validate with workload sizing.</t>
        </r>
      </text>
    </comment>
    <comment ref="G20" authorId="0" shapeId="0" xr:uid="{00000000-0006-0000-0F00-00002B000000}">
      <text>
        <r>
          <rPr>
            <sz val="11"/>
            <color theme="1"/>
            <rFont val="Calibri"/>
            <family val="2"/>
            <scheme val="minor"/>
          </rPr>
          <t>Source: User-editable planning assumption, 2026-10-19; not stated in YAML. Validate with workload sizing.</t>
        </r>
      </text>
    </comment>
    <comment ref="H20" authorId="0" shapeId="0" xr:uid="{00000000-0006-0000-0F00-00002C000000}">
      <text>
        <r>
          <rPr>
            <sz val="11"/>
            <color theme="1"/>
            <rFont val="Calibri"/>
            <family val="2"/>
            <scheme val="minor"/>
          </rPr>
          <t>Source: User-editable planning assumption, 2026-10-19; not stated in YAML. Validate with workload sizing.</t>
        </r>
      </text>
    </comment>
    <comment ref="I20" authorId="0" shapeId="0" xr:uid="{00000000-0006-0000-0F00-00002D000000}">
      <text>
        <r>
          <rPr>
            <sz val="11"/>
            <color theme="1"/>
            <rFont val="Calibri"/>
            <family val="2"/>
            <scheme val="minor"/>
          </rPr>
          <t>Source: User-editable planning assumption, 2026-10-19; not stated in YAML. Validate with workload sizing.</t>
        </r>
      </text>
    </comment>
    <comment ref="G21" authorId="0" shapeId="0" xr:uid="{00000000-0006-0000-0F00-00002E000000}">
      <text>
        <r>
          <rPr>
            <sz val="11"/>
            <color theme="1"/>
            <rFont val="Calibri"/>
            <family val="2"/>
            <scheme val="minor"/>
          </rPr>
          <t>Source: User-editable planning assumption, 2026-10-19; not stated in YAML. Validate with workload sizing.</t>
        </r>
      </text>
    </comment>
    <comment ref="H21" authorId="0" shapeId="0" xr:uid="{00000000-0006-0000-0F00-00002F000000}">
      <text>
        <r>
          <rPr>
            <sz val="11"/>
            <color theme="1"/>
            <rFont val="Calibri"/>
            <family val="2"/>
            <scheme val="minor"/>
          </rPr>
          <t>Source: User-editable planning assumption, 2026-10-19; not stated in YAML. Validate with workload sizing.</t>
        </r>
      </text>
    </comment>
    <comment ref="I21" authorId="0" shapeId="0" xr:uid="{00000000-0006-0000-0F00-000030000000}">
      <text>
        <r>
          <rPr>
            <sz val="11"/>
            <color theme="1"/>
            <rFont val="Calibri"/>
            <family val="2"/>
            <scheme val="minor"/>
          </rPr>
          <t>Source: User-editable planning assumption, 2026-10-19; not stated in YAML. Validate with workload sizing.</t>
        </r>
      </text>
    </comment>
    <comment ref="G22" authorId="0" shapeId="0" xr:uid="{00000000-0006-0000-0F00-000031000000}">
      <text>
        <r>
          <rPr>
            <sz val="11"/>
            <color theme="1"/>
            <rFont val="Calibri"/>
            <family val="2"/>
            <scheme val="minor"/>
          </rPr>
          <t>Source: User-editable planning assumption, 2026-10-19; not stated in YAML. Validate with workload sizing.</t>
        </r>
      </text>
    </comment>
    <comment ref="H22" authorId="0" shapeId="0" xr:uid="{00000000-0006-0000-0F00-000032000000}">
      <text>
        <r>
          <rPr>
            <sz val="11"/>
            <color theme="1"/>
            <rFont val="Calibri"/>
            <family val="2"/>
            <scheme val="minor"/>
          </rPr>
          <t>Source: User-editable planning assumption, 2026-10-19; not stated in YAML. Validate with workload sizing.</t>
        </r>
      </text>
    </comment>
    <comment ref="I22" authorId="0" shapeId="0" xr:uid="{00000000-0006-0000-0F00-000033000000}">
      <text>
        <r>
          <rPr>
            <sz val="11"/>
            <color theme="1"/>
            <rFont val="Calibri"/>
            <family val="2"/>
            <scheme val="minor"/>
          </rPr>
          <t>Source: User-editable planning assumption, 2026-10-19; not stated in YAML. Validate with workload sizing.</t>
        </r>
      </text>
    </comment>
    <comment ref="G23" authorId="0" shapeId="0" xr:uid="{00000000-0006-0000-0F00-000034000000}">
      <text>
        <r>
          <rPr>
            <sz val="11"/>
            <color theme="1"/>
            <rFont val="Calibri"/>
            <family val="2"/>
            <scheme val="minor"/>
          </rPr>
          <t>Source: User-editable planning assumption, 2026-10-19; not stated in YAML. Validate with workload sizing.</t>
        </r>
      </text>
    </comment>
    <comment ref="H23" authorId="0" shapeId="0" xr:uid="{00000000-0006-0000-0F00-000035000000}">
      <text>
        <r>
          <rPr>
            <sz val="11"/>
            <color theme="1"/>
            <rFont val="Calibri"/>
            <family val="2"/>
            <scheme val="minor"/>
          </rPr>
          <t>Source: User-editable planning assumption, 2026-10-19; not stated in YAML. Validate with workload sizing.</t>
        </r>
      </text>
    </comment>
    <comment ref="I23" authorId="0" shapeId="0" xr:uid="{00000000-0006-0000-0F00-000036000000}">
      <text>
        <r>
          <rPr>
            <sz val="11"/>
            <color theme="1"/>
            <rFont val="Calibri"/>
            <family val="2"/>
            <scheme val="minor"/>
          </rPr>
          <t>Source: User-editable planning assumption, 2026-10-19; not stated in YAML. Validate with workload sizing.</t>
        </r>
      </text>
    </comment>
    <comment ref="G24" authorId="0" shapeId="0" xr:uid="{00000000-0006-0000-0F00-000037000000}">
      <text>
        <r>
          <rPr>
            <sz val="11"/>
            <color theme="1"/>
            <rFont val="Calibri"/>
            <family val="2"/>
            <scheme val="minor"/>
          </rPr>
          <t>Source: User-editable planning assumption, 2026-10-19; not stated in YAML. Validate with workload sizing.</t>
        </r>
      </text>
    </comment>
    <comment ref="H24" authorId="0" shapeId="0" xr:uid="{00000000-0006-0000-0F00-000038000000}">
      <text>
        <r>
          <rPr>
            <sz val="11"/>
            <color theme="1"/>
            <rFont val="Calibri"/>
            <family val="2"/>
            <scheme val="minor"/>
          </rPr>
          <t>Source: User-editable planning assumption, 2026-10-19; not stated in YAML. Validate with workload sizing.</t>
        </r>
      </text>
    </comment>
    <comment ref="I24" authorId="0" shapeId="0" xr:uid="{00000000-0006-0000-0F00-000039000000}">
      <text>
        <r>
          <rPr>
            <sz val="11"/>
            <color theme="1"/>
            <rFont val="Calibri"/>
            <family val="2"/>
            <scheme val="minor"/>
          </rPr>
          <t>Source: User-editable planning assumption, 2026-10-19; not stated in YAML. Validate with workload sizing.</t>
        </r>
      </text>
    </comment>
    <comment ref="G25" authorId="0" shapeId="0" xr:uid="{00000000-0006-0000-0F00-00003A000000}">
      <text>
        <r>
          <rPr>
            <sz val="11"/>
            <color theme="1"/>
            <rFont val="Calibri"/>
            <family val="2"/>
            <scheme val="minor"/>
          </rPr>
          <t>Source: User-editable planning assumption, 2026-10-19; not stated in YAML. Validate with workload sizing.</t>
        </r>
      </text>
    </comment>
    <comment ref="H25" authorId="0" shapeId="0" xr:uid="{00000000-0006-0000-0F00-00003B000000}">
      <text>
        <r>
          <rPr>
            <sz val="11"/>
            <color theme="1"/>
            <rFont val="Calibri"/>
            <family val="2"/>
            <scheme val="minor"/>
          </rPr>
          <t>Source: User-editable planning assumption, 2026-10-19; not stated in YAML. Validate with workload sizing.</t>
        </r>
      </text>
    </comment>
    <comment ref="I25" authorId="0" shapeId="0" xr:uid="{00000000-0006-0000-0F00-00003C000000}">
      <text>
        <r>
          <rPr>
            <sz val="11"/>
            <color theme="1"/>
            <rFont val="Calibri"/>
            <family val="2"/>
            <scheme val="minor"/>
          </rPr>
          <t>Source: User-editable planning assumption, 2026-10-19; not stated in YAML. Validate with workload sizing.</t>
        </r>
      </text>
    </comment>
    <comment ref="G26" authorId="0" shapeId="0" xr:uid="{00000000-0006-0000-0F00-00003D000000}">
      <text>
        <r>
          <rPr>
            <sz val="11"/>
            <color theme="1"/>
            <rFont val="Calibri"/>
            <family val="2"/>
            <scheme val="minor"/>
          </rPr>
          <t>Source: User-editable planning assumption, 2026-10-19; not stated in YAML. Validate with workload sizing.</t>
        </r>
      </text>
    </comment>
    <comment ref="H26" authorId="0" shapeId="0" xr:uid="{00000000-0006-0000-0F00-00003E000000}">
      <text>
        <r>
          <rPr>
            <sz val="11"/>
            <color theme="1"/>
            <rFont val="Calibri"/>
            <family val="2"/>
            <scheme val="minor"/>
          </rPr>
          <t>Source: User-editable planning assumption, 2026-10-19; not stated in YAML. Validate with workload sizing.</t>
        </r>
      </text>
    </comment>
    <comment ref="I26" authorId="0" shapeId="0" xr:uid="{00000000-0006-0000-0F00-00003F000000}">
      <text>
        <r>
          <rPr>
            <sz val="11"/>
            <color theme="1"/>
            <rFont val="Calibri"/>
            <family val="2"/>
            <scheme val="minor"/>
          </rPr>
          <t>Source: User-editable planning assumption, 2026-10-19; not stated in YAML. Validate with workload sizing.</t>
        </r>
      </text>
    </comment>
    <comment ref="G27" authorId="0" shapeId="0" xr:uid="{00000000-0006-0000-0F00-000040000000}">
      <text>
        <r>
          <rPr>
            <sz val="11"/>
            <color theme="1"/>
            <rFont val="Calibri"/>
            <family val="2"/>
            <scheme val="minor"/>
          </rPr>
          <t>Source: User-editable planning assumption, 2026-10-19; not stated in YAML. Validate with workload sizing.</t>
        </r>
      </text>
    </comment>
    <comment ref="H27" authorId="0" shapeId="0" xr:uid="{00000000-0006-0000-0F00-000041000000}">
      <text>
        <r>
          <rPr>
            <sz val="11"/>
            <color theme="1"/>
            <rFont val="Calibri"/>
            <family val="2"/>
            <scheme val="minor"/>
          </rPr>
          <t>Source: User-editable planning assumption, 2026-10-19; not stated in YAML. Validate with workload sizing.</t>
        </r>
      </text>
    </comment>
    <comment ref="I27" authorId="0" shapeId="0" xr:uid="{00000000-0006-0000-0F00-000042000000}">
      <text>
        <r>
          <rPr>
            <sz val="11"/>
            <color theme="1"/>
            <rFont val="Calibri"/>
            <family val="2"/>
            <scheme val="minor"/>
          </rPr>
          <t>Source: User-editable planning assumption, 2026-10-19; not stated in YAML. Validate with workload sizing.</t>
        </r>
      </text>
    </comment>
    <comment ref="G28" authorId="0" shapeId="0" xr:uid="{00000000-0006-0000-0F00-000043000000}">
      <text>
        <r>
          <rPr>
            <sz val="11"/>
            <color theme="1"/>
            <rFont val="Calibri"/>
            <family val="2"/>
            <scheme val="minor"/>
          </rPr>
          <t>Source: User-editable planning assumption, 2026-10-19; not stated in YAML. Validate with workload sizing.</t>
        </r>
      </text>
    </comment>
    <comment ref="H28" authorId="0" shapeId="0" xr:uid="{00000000-0006-0000-0F00-000044000000}">
      <text>
        <r>
          <rPr>
            <sz val="11"/>
            <color theme="1"/>
            <rFont val="Calibri"/>
            <family val="2"/>
            <scheme val="minor"/>
          </rPr>
          <t>Source: User-editable planning assumption, 2026-10-19; not stated in YAML. Validate with workload sizing.</t>
        </r>
      </text>
    </comment>
    <comment ref="I28" authorId="0" shapeId="0" xr:uid="{00000000-0006-0000-0F00-000045000000}">
      <text>
        <r>
          <rPr>
            <sz val="11"/>
            <color theme="1"/>
            <rFont val="Calibri"/>
            <family val="2"/>
            <scheme val="minor"/>
          </rPr>
          <t>Source: User-editable planning assumption, 2026-10-19; not stated in YAML. Validate with workload sizing.</t>
        </r>
      </text>
    </comment>
    <comment ref="G29" authorId="0" shapeId="0" xr:uid="{00000000-0006-0000-0F00-000046000000}">
      <text>
        <r>
          <rPr>
            <sz val="11"/>
            <color theme="1"/>
            <rFont val="Calibri"/>
            <family val="2"/>
            <scheme val="minor"/>
          </rPr>
          <t>Source: User-editable planning assumption, 2026-10-19; not stated in YAML. Validate with workload sizing.</t>
        </r>
      </text>
    </comment>
    <comment ref="H29" authorId="0" shapeId="0" xr:uid="{00000000-0006-0000-0F00-000047000000}">
      <text>
        <r>
          <rPr>
            <sz val="11"/>
            <color theme="1"/>
            <rFont val="Calibri"/>
            <family val="2"/>
            <scheme val="minor"/>
          </rPr>
          <t>Source: User-editable planning assumption, 2026-10-19; not stated in YAML. Validate with workload sizing.</t>
        </r>
      </text>
    </comment>
    <comment ref="I29" authorId="0" shapeId="0" xr:uid="{00000000-0006-0000-0F00-000048000000}">
      <text>
        <r>
          <rPr>
            <sz val="11"/>
            <color theme="1"/>
            <rFont val="Calibri"/>
            <family val="2"/>
            <scheme val="minor"/>
          </rPr>
          <t>Source: User-editable planning assumption, 2026-10-19; not stated in YAML. Validate with workload sizing.</t>
        </r>
      </text>
    </comment>
    <comment ref="G30" authorId="0" shapeId="0" xr:uid="{00000000-0006-0000-0F00-000049000000}">
      <text>
        <r>
          <rPr>
            <sz val="11"/>
            <color theme="1"/>
            <rFont val="Calibri"/>
            <family val="2"/>
            <scheme val="minor"/>
          </rPr>
          <t>Source: User-editable planning assumption, 2026-10-19; not stated in YAML. Validate with workload sizing.</t>
        </r>
      </text>
    </comment>
    <comment ref="H30" authorId="0" shapeId="0" xr:uid="{00000000-0006-0000-0F00-00004A000000}">
      <text>
        <r>
          <rPr>
            <sz val="11"/>
            <color theme="1"/>
            <rFont val="Calibri"/>
            <family val="2"/>
            <scheme val="minor"/>
          </rPr>
          <t>Source: User-editable planning assumption, 2026-10-19; not stated in YAML. Validate with workload sizing.</t>
        </r>
      </text>
    </comment>
    <comment ref="I30" authorId="0" shapeId="0" xr:uid="{00000000-0006-0000-0F00-00004B000000}">
      <text>
        <r>
          <rPr>
            <sz val="11"/>
            <color theme="1"/>
            <rFont val="Calibri"/>
            <family val="2"/>
            <scheme val="minor"/>
          </rPr>
          <t>Source: User-editable planning assumption, 2026-10-19; not stated in YAML. Validate with workload sizing.</t>
        </r>
      </text>
    </comment>
    <comment ref="G31" authorId="0" shapeId="0" xr:uid="{00000000-0006-0000-0F00-00004C000000}">
      <text>
        <r>
          <rPr>
            <sz val="11"/>
            <color theme="1"/>
            <rFont val="Calibri"/>
            <family val="2"/>
            <scheme val="minor"/>
          </rPr>
          <t>Source: User-editable planning assumption, 2026-10-19; not stated in YAML. Validate with workload sizing.</t>
        </r>
      </text>
    </comment>
    <comment ref="H31" authorId="0" shapeId="0" xr:uid="{00000000-0006-0000-0F00-00004D000000}">
      <text>
        <r>
          <rPr>
            <sz val="11"/>
            <color theme="1"/>
            <rFont val="Calibri"/>
            <family val="2"/>
            <scheme val="minor"/>
          </rPr>
          <t>Source: User-editable planning assumption, 2026-10-19; not stated in YAML. Validate with workload sizing.</t>
        </r>
      </text>
    </comment>
    <comment ref="I31" authorId="0" shapeId="0" xr:uid="{00000000-0006-0000-0F00-00004E000000}">
      <text>
        <r>
          <rPr>
            <sz val="11"/>
            <color theme="1"/>
            <rFont val="Calibri"/>
            <family val="2"/>
            <scheme val="minor"/>
          </rPr>
          <t>Source: User-editable planning assumption, 2026-10-19; not stated in YAML. Validate with workload sizing.</t>
        </r>
      </text>
    </comment>
    <comment ref="G32" authorId="0" shapeId="0" xr:uid="{00000000-0006-0000-0F00-00004F000000}">
      <text>
        <r>
          <rPr>
            <sz val="11"/>
            <color theme="1"/>
            <rFont val="Calibri"/>
            <family val="2"/>
            <scheme val="minor"/>
          </rPr>
          <t>Source: User-editable planning assumption, 2026-10-19; not stated in YAML. Validate with workload sizing.</t>
        </r>
      </text>
    </comment>
    <comment ref="H32" authorId="0" shapeId="0" xr:uid="{00000000-0006-0000-0F00-000050000000}">
      <text>
        <r>
          <rPr>
            <sz val="11"/>
            <color theme="1"/>
            <rFont val="Calibri"/>
            <family val="2"/>
            <scheme val="minor"/>
          </rPr>
          <t>Source: User-editable planning assumption, 2026-10-19; not stated in YAML. Validate with workload sizing.</t>
        </r>
      </text>
    </comment>
    <comment ref="I32" authorId="0" shapeId="0" xr:uid="{00000000-0006-0000-0F00-000051000000}">
      <text>
        <r>
          <rPr>
            <sz val="11"/>
            <color theme="1"/>
            <rFont val="Calibri"/>
            <family val="2"/>
            <scheme val="minor"/>
          </rPr>
          <t>Source: User-editable planning assumption, 2026-10-19; not stated in YAML. Validate with workload sizing.</t>
        </r>
      </text>
    </comment>
    <comment ref="G33" authorId="0" shapeId="0" xr:uid="{00000000-0006-0000-0F00-000052000000}">
      <text>
        <r>
          <rPr>
            <sz val="11"/>
            <color theme="1"/>
            <rFont val="Calibri"/>
            <family val="2"/>
            <scheme val="minor"/>
          </rPr>
          <t>Source: User-editable planning assumption, 2026-10-19; not stated in YAML. Validate with workload sizing.</t>
        </r>
      </text>
    </comment>
    <comment ref="H33" authorId="0" shapeId="0" xr:uid="{00000000-0006-0000-0F00-000053000000}">
      <text>
        <r>
          <rPr>
            <sz val="11"/>
            <color theme="1"/>
            <rFont val="Calibri"/>
            <family val="2"/>
            <scheme val="minor"/>
          </rPr>
          <t>Source: User-editable planning assumption, 2026-10-19; not stated in YAML. Validate with workload sizing.</t>
        </r>
      </text>
    </comment>
    <comment ref="I33" authorId="0" shapeId="0" xr:uid="{00000000-0006-0000-0F00-000054000000}">
      <text>
        <r>
          <rPr>
            <sz val="11"/>
            <color theme="1"/>
            <rFont val="Calibri"/>
            <family val="2"/>
            <scheme val="minor"/>
          </rPr>
          <t>Source: User-editable planning assumption, 2026-10-19; not stated in YAML. Validate with workload sizing.</t>
        </r>
      </text>
    </comment>
    <comment ref="G34" authorId="0" shapeId="0" xr:uid="{00000000-0006-0000-0F00-000055000000}">
      <text>
        <r>
          <rPr>
            <sz val="11"/>
            <color theme="1"/>
            <rFont val="Calibri"/>
            <family val="2"/>
            <scheme val="minor"/>
          </rPr>
          <t>Source: User-editable planning assumption, 2026-10-19; not stated in YAML. Validate with workload sizing.</t>
        </r>
      </text>
    </comment>
    <comment ref="H34" authorId="0" shapeId="0" xr:uid="{00000000-0006-0000-0F00-000056000000}">
      <text>
        <r>
          <rPr>
            <sz val="11"/>
            <color theme="1"/>
            <rFont val="Calibri"/>
            <family val="2"/>
            <scheme val="minor"/>
          </rPr>
          <t>Source: User-editable planning assumption, 2026-10-19; not stated in YAML. Validate with workload sizing.</t>
        </r>
      </text>
    </comment>
    <comment ref="I34" authorId="0" shapeId="0" xr:uid="{00000000-0006-0000-0F00-000057000000}">
      <text>
        <r>
          <rPr>
            <sz val="11"/>
            <color theme="1"/>
            <rFont val="Calibri"/>
            <family val="2"/>
            <scheme val="minor"/>
          </rPr>
          <t>Source: User-editable planning assumption, 2026-10-19; not stated in YAML. Validate with workload sizing.</t>
        </r>
      </text>
    </comment>
    <comment ref="G35" authorId="0" shapeId="0" xr:uid="{00000000-0006-0000-0F00-000058000000}">
      <text>
        <r>
          <rPr>
            <sz val="11"/>
            <color theme="1"/>
            <rFont val="Calibri"/>
            <family val="2"/>
            <scheme val="minor"/>
          </rPr>
          <t>Source: User-editable planning assumption, 2026-10-19; not stated in YAML. Validate with workload sizing.</t>
        </r>
      </text>
    </comment>
    <comment ref="H35" authorId="0" shapeId="0" xr:uid="{00000000-0006-0000-0F00-000059000000}">
      <text>
        <r>
          <rPr>
            <sz val="11"/>
            <color theme="1"/>
            <rFont val="Calibri"/>
            <family val="2"/>
            <scheme val="minor"/>
          </rPr>
          <t>Source: User-editable planning assumption, 2026-10-19; not stated in YAML. Validate with workload sizing.</t>
        </r>
      </text>
    </comment>
    <comment ref="I35" authorId="0" shapeId="0" xr:uid="{00000000-0006-0000-0F00-00005A000000}">
      <text>
        <r>
          <rPr>
            <sz val="11"/>
            <color theme="1"/>
            <rFont val="Calibri"/>
            <family val="2"/>
            <scheme val="minor"/>
          </rPr>
          <t>Source: User-editable planning assumption, 2026-10-19; not stated in YAML. Validate with workload sizing.</t>
        </r>
      </text>
    </comment>
    <comment ref="G36" authorId="0" shapeId="0" xr:uid="{00000000-0006-0000-0F00-00005B000000}">
      <text>
        <r>
          <rPr>
            <sz val="11"/>
            <color theme="1"/>
            <rFont val="Calibri"/>
            <family val="2"/>
            <scheme val="minor"/>
          </rPr>
          <t>Source: User-editable planning assumption, 2026-10-19; not stated in YAML. Validate with workload sizing.</t>
        </r>
      </text>
    </comment>
    <comment ref="H36" authorId="0" shapeId="0" xr:uid="{00000000-0006-0000-0F00-00005C000000}">
      <text>
        <r>
          <rPr>
            <sz val="11"/>
            <color theme="1"/>
            <rFont val="Calibri"/>
            <family val="2"/>
            <scheme val="minor"/>
          </rPr>
          <t>Source: User-editable planning assumption, 2026-10-19; not stated in YAML. Validate with workload sizing.</t>
        </r>
      </text>
    </comment>
    <comment ref="I36" authorId="0" shapeId="0" xr:uid="{00000000-0006-0000-0F00-00005D000000}">
      <text>
        <r>
          <rPr>
            <sz val="11"/>
            <color theme="1"/>
            <rFont val="Calibri"/>
            <family val="2"/>
            <scheme val="minor"/>
          </rPr>
          <t>Source: User-editable planning assumption, 2026-10-19; not stated in YAML. Validate with workload sizing.</t>
        </r>
      </text>
    </comment>
    <comment ref="G37" authorId="0" shapeId="0" xr:uid="{00000000-0006-0000-0F00-00005E000000}">
      <text>
        <r>
          <rPr>
            <sz val="11"/>
            <color theme="1"/>
            <rFont val="Calibri"/>
            <family val="2"/>
            <scheme val="minor"/>
          </rPr>
          <t>Source: User-editable planning assumption, 2026-10-19; not stated in YAML. Validate with workload sizing.</t>
        </r>
      </text>
    </comment>
    <comment ref="H37" authorId="0" shapeId="0" xr:uid="{00000000-0006-0000-0F00-00005F000000}">
      <text>
        <r>
          <rPr>
            <sz val="11"/>
            <color theme="1"/>
            <rFont val="Calibri"/>
            <family val="2"/>
            <scheme val="minor"/>
          </rPr>
          <t>Source: User-editable planning assumption, 2026-10-19; not stated in YAML. Validate with workload sizing.</t>
        </r>
      </text>
    </comment>
    <comment ref="I37" authorId="0" shapeId="0" xr:uid="{00000000-0006-0000-0F00-000060000000}">
      <text>
        <r>
          <rPr>
            <sz val="11"/>
            <color theme="1"/>
            <rFont val="Calibri"/>
            <family val="2"/>
            <scheme val="minor"/>
          </rPr>
          <t>Source: User-editable planning assumption, 2026-10-19; not stated in YAML. Validate with workload sizing.</t>
        </r>
      </text>
    </comment>
    <comment ref="G38" authorId="0" shapeId="0" xr:uid="{00000000-0006-0000-0F00-000061000000}">
      <text>
        <r>
          <rPr>
            <sz val="11"/>
            <color theme="1"/>
            <rFont val="Calibri"/>
            <family val="2"/>
            <scheme val="minor"/>
          </rPr>
          <t>Source: User-editable planning assumption, 2026-10-19; not stated in YAML. Validate with workload sizing.</t>
        </r>
      </text>
    </comment>
    <comment ref="H38" authorId="0" shapeId="0" xr:uid="{00000000-0006-0000-0F00-000062000000}">
      <text>
        <r>
          <rPr>
            <sz val="11"/>
            <color theme="1"/>
            <rFont val="Calibri"/>
            <family val="2"/>
            <scheme val="minor"/>
          </rPr>
          <t>Source: User-editable planning assumption, 2026-10-19; not stated in YAML. Validate with workload sizing.</t>
        </r>
      </text>
    </comment>
    <comment ref="I38" authorId="0" shapeId="0" xr:uid="{00000000-0006-0000-0F00-000063000000}">
      <text>
        <r>
          <rPr>
            <sz val="11"/>
            <color theme="1"/>
            <rFont val="Calibri"/>
            <family val="2"/>
            <scheme val="minor"/>
          </rPr>
          <t>Source: User-editable planning assumption, 2026-10-19; not stated in YAML. Validate with workload sizing.</t>
        </r>
      </text>
    </comment>
    <comment ref="G39" authorId="0" shapeId="0" xr:uid="{00000000-0006-0000-0F00-000064000000}">
      <text>
        <r>
          <rPr>
            <sz val="11"/>
            <color theme="1"/>
            <rFont val="Calibri"/>
            <family val="2"/>
            <scheme val="minor"/>
          </rPr>
          <t>Source: User-editable planning assumption, 2026-10-19; not stated in YAML. Validate with workload sizing.</t>
        </r>
      </text>
    </comment>
    <comment ref="H39" authorId="0" shapeId="0" xr:uid="{00000000-0006-0000-0F00-000065000000}">
      <text>
        <r>
          <rPr>
            <sz val="11"/>
            <color theme="1"/>
            <rFont val="Calibri"/>
            <family val="2"/>
            <scheme val="minor"/>
          </rPr>
          <t>Source: User-editable planning assumption, 2026-10-19; not stated in YAML. Validate with workload sizing.</t>
        </r>
      </text>
    </comment>
    <comment ref="I39" authorId="0" shapeId="0" xr:uid="{00000000-0006-0000-0F00-000066000000}">
      <text>
        <r>
          <rPr>
            <sz val="11"/>
            <color theme="1"/>
            <rFont val="Calibri"/>
            <family val="2"/>
            <scheme val="minor"/>
          </rPr>
          <t>Source: User-editable planning assumption, 2026-10-19; not stated in YAML. Validate with workload sizing.</t>
        </r>
      </text>
    </comment>
    <comment ref="G40" authorId="0" shapeId="0" xr:uid="{00000000-0006-0000-0F00-000067000000}">
      <text>
        <r>
          <rPr>
            <sz val="11"/>
            <color theme="1"/>
            <rFont val="Calibri"/>
            <family val="2"/>
            <scheme val="minor"/>
          </rPr>
          <t>Source: User-editable planning assumption, 2026-10-19; not stated in YAML. Validate with workload sizing.</t>
        </r>
      </text>
    </comment>
    <comment ref="H40" authorId="0" shapeId="0" xr:uid="{00000000-0006-0000-0F00-000068000000}">
      <text>
        <r>
          <rPr>
            <sz val="11"/>
            <color theme="1"/>
            <rFont val="Calibri"/>
            <family val="2"/>
            <scheme val="minor"/>
          </rPr>
          <t>Source: User-editable planning assumption, 2026-10-19; not stated in YAML. Validate with workload sizing.</t>
        </r>
      </text>
    </comment>
    <comment ref="I40" authorId="0" shapeId="0" xr:uid="{00000000-0006-0000-0F00-000069000000}">
      <text>
        <r>
          <rPr>
            <sz val="11"/>
            <color theme="1"/>
            <rFont val="Calibri"/>
            <family val="2"/>
            <scheme val="minor"/>
          </rPr>
          <t>Source: User-editable planning assumption, 2026-10-19; not stated in YAML. Validate with workload sizing.</t>
        </r>
      </text>
    </comment>
    <comment ref="G41" authorId="0" shapeId="0" xr:uid="{00000000-0006-0000-0F00-00006A000000}">
      <text>
        <r>
          <rPr>
            <sz val="11"/>
            <color theme="1"/>
            <rFont val="Calibri"/>
            <family val="2"/>
            <scheme val="minor"/>
          </rPr>
          <t>Source: User-editable planning assumption, 2026-10-19; not stated in YAML. Validate with workload sizing.</t>
        </r>
      </text>
    </comment>
    <comment ref="H41" authorId="0" shapeId="0" xr:uid="{00000000-0006-0000-0F00-00006B000000}">
      <text>
        <r>
          <rPr>
            <sz val="11"/>
            <color theme="1"/>
            <rFont val="Calibri"/>
            <family val="2"/>
            <scheme val="minor"/>
          </rPr>
          <t>Source: User-editable planning assumption, 2026-10-19; not stated in YAML. Validate with workload sizing.</t>
        </r>
      </text>
    </comment>
    <comment ref="I41" authorId="0" shapeId="0" xr:uid="{00000000-0006-0000-0F00-00006C000000}">
      <text>
        <r>
          <rPr>
            <sz val="11"/>
            <color theme="1"/>
            <rFont val="Calibri"/>
            <family val="2"/>
            <scheme val="minor"/>
          </rPr>
          <t>Source: User-editable planning assumption, 2026-10-19; not stated in YAML. Validate with workload sizing.</t>
        </r>
      </text>
    </comment>
    <comment ref="G42" authorId="0" shapeId="0" xr:uid="{00000000-0006-0000-0F00-00006D000000}">
      <text>
        <r>
          <rPr>
            <sz val="11"/>
            <color theme="1"/>
            <rFont val="Calibri"/>
            <family val="2"/>
            <scheme val="minor"/>
          </rPr>
          <t>Source: User-editable planning assumption, 2026-10-19; not stated in YAML. Validate with workload sizing.</t>
        </r>
      </text>
    </comment>
    <comment ref="H42" authorId="0" shapeId="0" xr:uid="{00000000-0006-0000-0F00-00006E000000}">
      <text>
        <r>
          <rPr>
            <sz val="11"/>
            <color theme="1"/>
            <rFont val="Calibri"/>
            <family val="2"/>
            <scheme val="minor"/>
          </rPr>
          <t>Source: User-editable planning assumption, 2026-10-19; not stated in YAML. Validate with workload sizing.</t>
        </r>
      </text>
    </comment>
    <comment ref="I42" authorId="0" shapeId="0" xr:uid="{00000000-0006-0000-0F00-00006F000000}">
      <text>
        <r>
          <rPr>
            <sz val="11"/>
            <color theme="1"/>
            <rFont val="Calibri"/>
            <family val="2"/>
            <scheme val="minor"/>
          </rPr>
          <t>Source: User-editable planning assumption, 2026-10-19; not stated in YAML. Validate with workload sizing.</t>
        </r>
      </text>
    </comment>
    <comment ref="G43" authorId="0" shapeId="0" xr:uid="{00000000-0006-0000-0F00-000070000000}">
      <text>
        <r>
          <rPr>
            <sz val="11"/>
            <color theme="1"/>
            <rFont val="Calibri"/>
            <family val="2"/>
            <scheme val="minor"/>
          </rPr>
          <t>Source: User-editable planning assumption, 2026-10-19; not stated in YAML. Validate with workload sizing.</t>
        </r>
      </text>
    </comment>
    <comment ref="H43" authorId="0" shapeId="0" xr:uid="{00000000-0006-0000-0F00-000071000000}">
      <text>
        <r>
          <rPr>
            <sz val="11"/>
            <color theme="1"/>
            <rFont val="Calibri"/>
            <family val="2"/>
            <scheme val="minor"/>
          </rPr>
          <t>Source: User-editable planning assumption, 2026-10-19; not stated in YAML. Validate with workload sizing.</t>
        </r>
      </text>
    </comment>
    <comment ref="I43" authorId="0" shapeId="0" xr:uid="{00000000-0006-0000-0F00-000072000000}">
      <text>
        <r>
          <rPr>
            <sz val="11"/>
            <color theme="1"/>
            <rFont val="Calibri"/>
            <family val="2"/>
            <scheme val="minor"/>
          </rPr>
          <t>Source: User-editable planning assumption, 2026-10-19; not stated in YAML. Validate with workload sizing.</t>
        </r>
      </text>
    </comment>
    <comment ref="G44" authorId="0" shapeId="0" xr:uid="{00000000-0006-0000-0F00-000073000000}">
      <text>
        <r>
          <rPr>
            <sz val="11"/>
            <color theme="1"/>
            <rFont val="Calibri"/>
            <family val="2"/>
            <scheme val="minor"/>
          </rPr>
          <t>Source: User-editable planning assumption, 2026-10-19; not stated in YAML. Validate with workload sizing.</t>
        </r>
      </text>
    </comment>
    <comment ref="H44" authorId="0" shapeId="0" xr:uid="{00000000-0006-0000-0F00-000074000000}">
      <text>
        <r>
          <rPr>
            <sz val="11"/>
            <color theme="1"/>
            <rFont val="Calibri"/>
            <family val="2"/>
            <scheme val="minor"/>
          </rPr>
          <t>Source: User-editable planning assumption, 2026-10-19; not stated in YAML. Validate with workload sizing.</t>
        </r>
      </text>
    </comment>
    <comment ref="I44" authorId="0" shapeId="0" xr:uid="{00000000-0006-0000-0F00-000075000000}">
      <text>
        <r>
          <rPr>
            <sz val="11"/>
            <color theme="1"/>
            <rFont val="Calibri"/>
            <family val="2"/>
            <scheme val="minor"/>
          </rPr>
          <t>Source: User-editable planning assumption, 2026-10-19; not stated in YAML. Validate with workload sizing.</t>
        </r>
      </text>
    </comment>
    <comment ref="G45" authorId="0" shapeId="0" xr:uid="{00000000-0006-0000-0F00-000076000000}">
      <text>
        <r>
          <rPr>
            <sz val="11"/>
            <color theme="1"/>
            <rFont val="Calibri"/>
            <family val="2"/>
            <scheme val="minor"/>
          </rPr>
          <t>Source: User-editable planning assumption, 2026-10-19; not stated in YAML. Validate with workload sizing.</t>
        </r>
      </text>
    </comment>
    <comment ref="H45" authorId="0" shapeId="0" xr:uid="{00000000-0006-0000-0F00-000077000000}">
      <text>
        <r>
          <rPr>
            <sz val="11"/>
            <color theme="1"/>
            <rFont val="Calibri"/>
            <family val="2"/>
            <scheme val="minor"/>
          </rPr>
          <t>Source: User-editable planning assumption, 2026-10-19; not stated in YAML. Validate with workload sizing.</t>
        </r>
      </text>
    </comment>
    <comment ref="I45" authorId="0" shapeId="0" xr:uid="{00000000-0006-0000-0F00-000078000000}">
      <text>
        <r>
          <rPr>
            <sz val="11"/>
            <color theme="1"/>
            <rFont val="Calibri"/>
            <family val="2"/>
            <scheme val="minor"/>
          </rPr>
          <t>Source: User-editable planning assumption, 2026-10-19; not stated in YAML. Validate with workload sizing.</t>
        </r>
      </text>
    </comment>
    <comment ref="G46" authorId="0" shapeId="0" xr:uid="{00000000-0006-0000-0F00-000079000000}">
      <text>
        <r>
          <rPr>
            <sz val="11"/>
            <color theme="1"/>
            <rFont val="Calibri"/>
            <family val="2"/>
            <scheme val="minor"/>
          </rPr>
          <t>Source: User-editable planning assumption, 2026-10-19; not stated in YAML. Validate with workload sizing.</t>
        </r>
      </text>
    </comment>
    <comment ref="H46" authorId="0" shapeId="0" xr:uid="{00000000-0006-0000-0F00-00007A000000}">
      <text>
        <r>
          <rPr>
            <sz val="11"/>
            <color theme="1"/>
            <rFont val="Calibri"/>
            <family val="2"/>
            <scheme val="minor"/>
          </rPr>
          <t>Source: User-editable planning assumption, 2026-10-19; not stated in YAML. Validate with workload sizing.</t>
        </r>
      </text>
    </comment>
    <comment ref="I46" authorId="0" shapeId="0" xr:uid="{00000000-0006-0000-0F00-00007B000000}">
      <text>
        <r>
          <rPr>
            <sz val="11"/>
            <color theme="1"/>
            <rFont val="Calibri"/>
            <family val="2"/>
            <scheme val="minor"/>
          </rPr>
          <t>Source: User-editable planning assumption, 2026-10-19; not stated in YAML. Validate with workload sizing.</t>
        </r>
      </text>
    </comment>
    <comment ref="G47" authorId="0" shapeId="0" xr:uid="{00000000-0006-0000-0F00-00007C000000}">
      <text>
        <r>
          <rPr>
            <sz val="11"/>
            <color theme="1"/>
            <rFont val="Calibri"/>
            <family val="2"/>
            <scheme val="minor"/>
          </rPr>
          <t>Source: User-editable planning assumption, 2026-10-19; not stated in YAML. Validate with workload sizing.</t>
        </r>
      </text>
    </comment>
    <comment ref="H47" authorId="0" shapeId="0" xr:uid="{00000000-0006-0000-0F00-00007D000000}">
      <text>
        <r>
          <rPr>
            <sz val="11"/>
            <color theme="1"/>
            <rFont val="Calibri"/>
            <family val="2"/>
            <scheme val="minor"/>
          </rPr>
          <t>Source: User-editable planning assumption, 2026-10-19; not stated in YAML. Validate with workload sizing.</t>
        </r>
      </text>
    </comment>
    <comment ref="I47" authorId="0" shapeId="0" xr:uid="{00000000-0006-0000-0F00-00007E000000}">
      <text>
        <r>
          <rPr>
            <sz val="11"/>
            <color theme="1"/>
            <rFont val="Calibri"/>
            <family val="2"/>
            <scheme val="minor"/>
          </rPr>
          <t>Source: User-editable planning assumption, 2026-10-19; not stated in YAML. Validate with workload sizing.</t>
        </r>
      </text>
    </comment>
    <comment ref="G48" authorId="0" shapeId="0" xr:uid="{00000000-0006-0000-0F00-00007F000000}">
      <text>
        <r>
          <rPr>
            <sz val="11"/>
            <color theme="1"/>
            <rFont val="Calibri"/>
            <family val="2"/>
            <scheme val="minor"/>
          </rPr>
          <t>Source: User-editable planning assumption, 2026-10-19; not stated in YAML. Validate with workload sizing.</t>
        </r>
      </text>
    </comment>
    <comment ref="H48" authorId="0" shapeId="0" xr:uid="{00000000-0006-0000-0F00-000080000000}">
      <text>
        <r>
          <rPr>
            <sz val="11"/>
            <color theme="1"/>
            <rFont val="Calibri"/>
            <family val="2"/>
            <scheme val="minor"/>
          </rPr>
          <t>Source: User-editable planning assumption, 2026-10-19; not stated in YAML. Validate with workload sizing.</t>
        </r>
      </text>
    </comment>
    <comment ref="I48" authorId="0" shapeId="0" xr:uid="{00000000-0006-0000-0F00-000081000000}">
      <text>
        <r>
          <rPr>
            <sz val="11"/>
            <color theme="1"/>
            <rFont val="Calibri"/>
            <family val="2"/>
            <scheme val="minor"/>
          </rPr>
          <t>Source: User-editable planning assumption, 2026-10-19; not stated in YAML. Validate with workload sizing.</t>
        </r>
      </text>
    </comment>
    <comment ref="G49" authorId="0" shapeId="0" xr:uid="{00000000-0006-0000-0F00-000082000000}">
      <text>
        <r>
          <rPr>
            <sz val="11"/>
            <color theme="1"/>
            <rFont val="Calibri"/>
            <family val="2"/>
            <scheme val="minor"/>
          </rPr>
          <t>Source: User-editable planning assumption, 2026-10-19; not stated in YAML. Validate with workload sizing.</t>
        </r>
      </text>
    </comment>
    <comment ref="H49" authorId="0" shapeId="0" xr:uid="{00000000-0006-0000-0F00-000083000000}">
      <text>
        <r>
          <rPr>
            <sz val="11"/>
            <color theme="1"/>
            <rFont val="Calibri"/>
            <family val="2"/>
            <scheme val="minor"/>
          </rPr>
          <t>Source: User-editable planning assumption, 2026-10-19; not stated in YAML. Validate with workload sizing.</t>
        </r>
      </text>
    </comment>
    <comment ref="I49" authorId="0" shapeId="0" xr:uid="{00000000-0006-0000-0F00-000084000000}">
      <text>
        <r>
          <rPr>
            <sz val="11"/>
            <color theme="1"/>
            <rFont val="Calibri"/>
            <family val="2"/>
            <scheme val="minor"/>
          </rPr>
          <t>Source: User-editable planning assumption, 2026-10-19; not stated in YAML. Validate with workload sizing.</t>
        </r>
      </text>
    </comment>
    <comment ref="G50" authorId="0" shapeId="0" xr:uid="{00000000-0006-0000-0F00-000085000000}">
      <text>
        <r>
          <rPr>
            <sz val="11"/>
            <color theme="1"/>
            <rFont val="Calibri"/>
            <family val="2"/>
            <scheme val="minor"/>
          </rPr>
          <t>Source: User-editable planning assumption, 2026-10-19; not stated in YAML. Validate with workload sizing.</t>
        </r>
      </text>
    </comment>
    <comment ref="H50" authorId="0" shapeId="0" xr:uid="{00000000-0006-0000-0F00-000086000000}">
      <text>
        <r>
          <rPr>
            <sz val="11"/>
            <color theme="1"/>
            <rFont val="Calibri"/>
            <family val="2"/>
            <scheme val="minor"/>
          </rPr>
          <t>Source: User-editable planning assumption, 2026-10-19; not stated in YAML. Validate with workload sizing.</t>
        </r>
      </text>
    </comment>
    <comment ref="I50" authorId="0" shapeId="0" xr:uid="{00000000-0006-0000-0F00-000087000000}">
      <text>
        <r>
          <rPr>
            <sz val="11"/>
            <color theme="1"/>
            <rFont val="Calibri"/>
            <family val="2"/>
            <scheme val="minor"/>
          </rPr>
          <t>Source: User-editable planning assumption, 2026-10-19; not stated in YAML. Validate with workload sizing.</t>
        </r>
      </text>
    </comment>
    <comment ref="G51" authorId="0" shapeId="0" xr:uid="{00000000-0006-0000-0F00-000088000000}">
      <text>
        <r>
          <rPr>
            <sz val="11"/>
            <color theme="1"/>
            <rFont val="Calibri"/>
            <family val="2"/>
            <scheme val="minor"/>
          </rPr>
          <t>Source: User-editable planning assumption, 2026-10-19; not stated in YAML. Validate with workload sizing.</t>
        </r>
      </text>
    </comment>
    <comment ref="H51" authorId="0" shapeId="0" xr:uid="{00000000-0006-0000-0F00-000089000000}">
      <text>
        <r>
          <rPr>
            <sz val="11"/>
            <color theme="1"/>
            <rFont val="Calibri"/>
            <family val="2"/>
            <scheme val="minor"/>
          </rPr>
          <t>Source: User-editable planning assumption, 2026-10-19; not stated in YAML. Validate with workload sizing.</t>
        </r>
      </text>
    </comment>
    <comment ref="I51" authorId="0" shapeId="0" xr:uid="{00000000-0006-0000-0F00-00008A000000}">
      <text>
        <r>
          <rPr>
            <sz val="11"/>
            <color theme="1"/>
            <rFont val="Calibri"/>
            <family val="2"/>
            <scheme val="minor"/>
          </rPr>
          <t>Source: User-editable planning assumption, 2026-10-19; not stated in YAML. Validate with workload sizing.</t>
        </r>
      </text>
    </comment>
    <comment ref="G52" authorId="0" shapeId="0" xr:uid="{00000000-0006-0000-0F00-00008B000000}">
      <text>
        <r>
          <rPr>
            <sz val="11"/>
            <color theme="1"/>
            <rFont val="Calibri"/>
            <family val="2"/>
            <scheme val="minor"/>
          </rPr>
          <t>Source: User-editable planning assumption, 2026-10-19; not stated in YAML. Validate with workload sizing.</t>
        </r>
      </text>
    </comment>
    <comment ref="H52" authorId="0" shapeId="0" xr:uid="{00000000-0006-0000-0F00-00008C000000}">
      <text>
        <r>
          <rPr>
            <sz val="11"/>
            <color theme="1"/>
            <rFont val="Calibri"/>
            <family val="2"/>
            <scheme val="minor"/>
          </rPr>
          <t>Source: User-editable planning assumption, 2026-10-19; not stated in YAML. Validate with workload sizing.</t>
        </r>
      </text>
    </comment>
    <comment ref="I52" authorId="0" shapeId="0" xr:uid="{00000000-0006-0000-0F00-00008D000000}">
      <text>
        <r>
          <rPr>
            <sz val="11"/>
            <color theme="1"/>
            <rFont val="Calibri"/>
            <family val="2"/>
            <scheme val="minor"/>
          </rPr>
          <t>Source: User-editable planning assumption, 2026-10-19; not stated in YAML. Validate with workload sizing.</t>
        </r>
      </text>
    </comment>
    <comment ref="G53" authorId="0" shapeId="0" xr:uid="{00000000-0006-0000-0F00-00008E000000}">
      <text>
        <r>
          <rPr>
            <sz val="11"/>
            <color theme="1"/>
            <rFont val="Calibri"/>
            <family val="2"/>
            <scheme val="minor"/>
          </rPr>
          <t>Source: User-editable planning assumption, 2026-10-19; not stated in YAML. Validate with workload sizing.</t>
        </r>
      </text>
    </comment>
    <comment ref="H53" authorId="0" shapeId="0" xr:uid="{00000000-0006-0000-0F00-00008F000000}">
      <text>
        <r>
          <rPr>
            <sz val="11"/>
            <color theme="1"/>
            <rFont val="Calibri"/>
            <family val="2"/>
            <scheme val="minor"/>
          </rPr>
          <t>Source: User-editable planning assumption, 2026-10-19; not stated in YAML. Validate with workload sizing.</t>
        </r>
      </text>
    </comment>
    <comment ref="I53" authorId="0" shapeId="0" xr:uid="{00000000-0006-0000-0F00-000090000000}">
      <text>
        <r>
          <rPr>
            <sz val="11"/>
            <color theme="1"/>
            <rFont val="Calibri"/>
            <family val="2"/>
            <scheme val="minor"/>
          </rPr>
          <t>Source: User-editable planning assumption, 2026-10-19; not stated in YAML. Validate with workload sizing.</t>
        </r>
      </text>
    </comment>
    <comment ref="G54" authorId="0" shapeId="0" xr:uid="{00000000-0006-0000-0F00-000091000000}">
      <text>
        <r>
          <rPr>
            <sz val="11"/>
            <color theme="1"/>
            <rFont val="Calibri"/>
            <family val="2"/>
            <scheme val="minor"/>
          </rPr>
          <t>Source: User-editable planning assumption, 2026-10-19; not stated in YAML. Validate with workload sizing.</t>
        </r>
      </text>
    </comment>
    <comment ref="H54" authorId="0" shapeId="0" xr:uid="{00000000-0006-0000-0F00-000092000000}">
      <text>
        <r>
          <rPr>
            <sz val="11"/>
            <color theme="1"/>
            <rFont val="Calibri"/>
            <family val="2"/>
            <scheme val="minor"/>
          </rPr>
          <t>Source: User-editable planning assumption, 2026-10-19; not stated in YAML. Validate with workload sizing.</t>
        </r>
      </text>
    </comment>
    <comment ref="I54" authorId="0" shapeId="0" xr:uid="{00000000-0006-0000-0F00-000093000000}">
      <text>
        <r>
          <rPr>
            <sz val="11"/>
            <color theme="1"/>
            <rFont val="Calibri"/>
            <family val="2"/>
            <scheme val="minor"/>
          </rPr>
          <t>Source: User-editable planning assumption, 2026-10-19; not stated in YAML. Validate with workload sizing.</t>
        </r>
      </text>
    </comment>
    <comment ref="G55" authorId="0" shapeId="0" xr:uid="{00000000-0006-0000-0F00-000094000000}">
      <text>
        <r>
          <rPr>
            <sz val="11"/>
            <color theme="1"/>
            <rFont val="Calibri"/>
            <family val="2"/>
            <scheme val="minor"/>
          </rPr>
          <t>Source: User-editable planning assumption, 2026-10-19; not stated in YAML. Validate with workload sizing.</t>
        </r>
      </text>
    </comment>
    <comment ref="H55" authorId="0" shapeId="0" xr:uid="{00000000-0006-0000-0F00-000095000000}">
      <text>
        <r>
          <rPr>
            <sz val="11"/>
            <color theme="1"/>
            <rFont val="Calibri"/>
            <family val="2"/>
            <scheme val="minor"/>
          </rPr>
          <t>Source: User-editable planning assumption, 2026-10-19; not stated in YAML. Validate with workload sizing.</t>
        </r>
      </text>
    </comment>
    <comment ref="I55" authorId="0" shapeId="0" xr:uid="{00000000-0006-0000-0F00-000096000000}">
      <text>
        <r>
          <rPr>
            <sz val="11"/>
            <color theme="1"/>
            <rFont val="Calibri"/>
            <family val="2"/>
            <scheme val="minor"/>
          </rPr>
          <t>Source: User-editable planning assumption, 2026-10-19; not stated in YAML. Validate with workload sizing.</t>
        </r>
      </text>
    </comment>
    <comment ref="G56" authorId="0" shapeId="0" xr:uid="{00000000-0006-0000-0F00-000097000000}">
      <text>
        <r>
          <rPr>
            <sz val="11"/>
            <color theme="1"/>
            <rFont val="Calibri"/>
            <family val="2"/>
            <scheme val="minor"/>
          </rPr>
          <t>Source: User-editable planning assumption, 2026-10-19; not stated in YAML. Validate with workload sizing.</t>
        </r>
      </text>
    </comment>
    <comment ref="H56" authorId="0" shapeId="0" xr:uid="{00000000-0006-0000-0F00-000098000000}">
      <text>
        <r>
          <rPr>
            <sz val="11"/>
            <color theme="1"/>
            <rFont val="Calibri"/>
            <family val="2"/>
            <scheme val="minor"/>
          </rPr>
          <t>Source: User-editable planning assumption, 2026-10-19; not stated in YAML. Validate with workload sizing.</t>
        </r>
      </text>
    </comment>
    <comment ref="I56" authorId="0" shapeId="0" xr:uid="{00000000-0006-0000-0F00-000099000000}">
      <text>
        <r>
          <rPr>
            <sz val="11"/>
            <color theme="1"/>
            <rFont val="Calibri"/>
            <family val="2"/>
            <scheme val="minor"/>
          </rPr>
          <t>Source: User-editable planning assumption, 2026-10-19; not stated in YAML. Validate with workload sizing.</t>
        </r>
      </text>
    </comment>
    <comment ref="G57" authorId="0" shapeId="0" xr:uid="{00000000-0006-0000-0F00-00009A000000}">
      <text>
        <r>
          <rPr>
            <sz val="11"/>
            <color theme="1"/>
            <rFont val="Calibri"/>
            <family val="2"/>
            <scheme val="minor"/>
          </rPr>
          <t>Source: User-editable planning assumption, 2026-10-19; not stated in YAML. Validate with workload sizing.</t>
        </r>
      </text>
    </comment>
    <comment ref="H57" authorId="0" shapeId="0" xr:uid="{00000000-0006-0000-0F00-00009B000000}">
      <text>
        <r>
          <rPr>
            <sz val="11"/>
            <color theme="1"/>
            <rFont val="Calibri"/>
            <family val="2"/>
            <scheme val="minor"/>
          </rPr>
          <t>Source: User-editable planning assumption, 2026-10-19; not stated in YAML. Validate with workload sizing.</t>
        </r>
      </text>
    </comment>
    <comment ref="I57" authorId="0" shapeId="0" xr:uid="{00000000-0006-0000-0F00-00009C000000}">
      <text>
        <r>
          <rPr>
            <sz val="11"/>
            <color theme="1"/>
            <rFont val="Calibri"/>
            <family val="2"/>
            <scheme val="minor"/>
          </rPr>
          <t>Source: User-editable planning assumption, 2026-10-19; not stated in YAML. Validate with workload sizing.</t>
        </r>
      </text>
    </comment>
    <comment ref="G58" authorId="0" shapeId="0" xr:uid="{00000000-0006-0000-0F00-00009D000000}">
      <text>
        <r>
          <rPr>
            <sz val="11"/>
            <color theme="1"/>
            <rFont val="Calibri"/>
            <family val="2"/>
            <scheme val="minor"/>
          </rPr>
          <t>Source: User-editable planning assumption, 2026-10-19; not stated in YAML. Validate with workload sizing.</t>
        </r>
      </text>
    </comment>
    <comment ref="H58" authorId="0" shapeId="0" xr:uid="{00000000-0006-0000-0F00-00009E000000}">
      <text>
        <r>
          <rPr>
            <sz val="11"/>
            <color theme="1"/>
            <rFont val="Calibri"/>
            <family val="2"/>
            <scheme val="minor"/>
          </rPr>
          <t>Source: User-editable planning assumption, 2026-10-19; not stated in YAML. Validate with workload sizing.</t>
        </r>
      </text>
    </comment>
    <comment ref="I58" authorId="0" shapeId="0" xr:uid="{00000000-0006-0000-0F00-00009F000000}">
      <text>
        <r>
          <rPr>
            <sz val="11"/>
            <color theme="1"/>
            <rFont val="Calibri"/>
            <family val="2"/>
            <scheme val="minor"/>
          </rPr>
          <t>Source: User-editable planning assumption, 2026-10-19; not stated in YAML. Validate with workload sizing.</t>
        </r>
      </text>
    </comment>
    <comment ref="G59" authorId="0" shapeId="0" xr:uid="{00000000-0006-0000-0F00-0000A0000000}">
      <text>
        <r>
          <rPr>
            <sz val="11"/>
            <color theme="1"/>
            <rFont val="Calibri"/>
            <family val="2"/>
            <scheme val="minor"/>
          </rPr>
          <t>Source: User-editable planning assumption, 2026-10-19; not stated in YAML. Validate with workload sizing.</t>
        </r>
      </text>
    </comment>
    <comment ref="H59" authorId="0" shapeId="0" xr:uid="{00000000-0006-0000-0F00-0000A1000000}">
      <text>
        <r>
          <rPr>
            <sz val="11"/>
            <color theme="1"/>
            <rFont val="Calibri"/>
            <family val="2"/>
            <scheme val="minor"/>
          </rPr>
          <t>Source: User-editable planning assumption, 2026-10-19; not stated in YAML. Validate with workload sizing.</t>
        </r>
      </text>
    </comment>
    <comment ref="I59" authorId="0" shapeId="0" xr:uid="{00000000-0006-0000-0F00-0000A2000000}">
      <text>
        <r>
          <rPr>
            <sz val="11"/>
            <color theme="1"/>
            <rFont val="Calibri"/>
            <family val="2"/>
            <scheme val="minor"/>
          </rPr>
          <t>Source: User-editable planning assumption, 2026-10-19; not stated in YAML. Validate with workload sizing.</t>
        </r>
      </text>
    </comment>
    <comment ref="G60" authorId="0" shapeId="0" xr:uid="{00000000-0006-0000-0F00-0000A3000000}">
      <text>
        <r>
          <rPr>
            <sz val="11"/>
            <color theme="1"/>
            <rFont val="Calibri"/>
            <family val="2"/>
            <scheme val="minor"/>
          </rPr>
          <t>Source: User-editable planning assumption, 2026-10-19; not stated in YAML. Validate with workload sizing.</t>
        </r>
      </text>
    </comment>
    <comment ref="H60" authorId="0" shapeId="0" xr:uid="{00000000-0006-0000-0F00-0000A4000000}">
      <text>
        <r>
          <rPr>
            <sz val="11"/>
            <color theme="1"/>
            <rFont val="Calibri"/>
            <family val="2"/>
            <scheme val="minor"/>
          </rPr>
          <t>Source: User-editable planning assumption, 2026-10-19; not stated in YAML. Validate with workload sizing.</t>
        </r>
      </text>
    </comment>
    <comment ref="I60" authorId="0" shapeId="0" xr:uid="{00000000-0006-0000-0F00-0000A5000000}">
      <text>
        <r>
          <rPr>
            <sz val="11"/>
            <color theme="1"/>
            <rFont val="Calibri"/>
            <family val="2"/>
            <scheme val="minor"/>
          </rPr>
          <t>Source: User-editable planning assumption, 2026-10-19; not stated in YAML. Validate with workload sizing.</t>
        </r>
      </text>
    </comment>
    <comment ref="G61" authorId="0" shapeId="0" xr:uid="{00000000-0006-0000-0F00-0000A6000000}">
      <text>
        <r>
          <rPr>
            <sz val="11"/>
            <color theme="1"/>
            <rFont val="Calibri"/>
            <family val="2"/>
            <scheme val="minor"/>
          </rPr>
          <t>Source: User-editable planning assumption, 2026-10-19; not stated in YAML. Validate with workload sizing.</t>
        </r>
      </text>
    </comment>
    <comment ref="H61" authorId="0" shapeId="0" xr:uid="{00000000-0006-0000-0F00-0000A7000000}">
      <text>
        <r>
          <rPr>
            <sz val="11"/>
            <color theme="1"/>
            <rFont val="Calibri"/>
            <family val="2"/>
            <scheme val="minor"/>
          </rPr>
          <t>Source: User-editable planning assumption, 2026-10-19; not stated in YAML. Validate with workload sizing.</t>
        </r>
      </text>
    </comment>
    <comment ref="I61" authorId="0" shapeId="0" xr:uid="{00000000-0006-0000-0F00-0000A8000000}">
      <text>
        <r>
          <rPr>
            <sz val="11"/>
            <color theme="1"/>
            <rFont val="Calibri"/>
            <family val="2"/>
            <scheme val="minor"/>
          </rPr>
          <t>Source: User-editable planning assumption, 2026-10-19; not stated in YAML. Validate with workload sizing.</t>
        </r>
      </text>
    </comment>
    <comment ref="G62" authorId="0" shapeId="0" xr:uid="{00000000-0006-0000-0F00-0000A9000000}">
      <text>
        <r>
          <rPr>
            <sz val="11"/>
            <color theme="1"/>
            <rFont val="Calibri"/>
            <family val="2"/>
            <scheme val="minor"/>
          </rPr>
          <t>Source: User-editable planning assumption, 2026-10-19; not stated in YAML. Validate with workload sizing.</t>
        </r>
      </text>
    </comment>
    <comment ref="H62" authorId="0" shapeId="0" xr:uid="{00000000-0006-0000-0F00-0000AA000000}">
      <text>
        <r>
          <rPr>
            <sz val="11"/>
            <color theme="1"/>
            <rFont val="Calibri"/>
            <family val="2"/>
            <scheme val="minor"/>
          </rPr>
          <t>Source: User-editable planning assumption, 2026-10-19; not stated in YAML. Validate with workload sizing.</t>
        </r>
      </text>
    </comment>
    <comment ref="I62" authorId="0" shapeId="0" xr:uid="{00000000-0006-0000-0F00-0000AB000000}">
      <text>
        <r>
          <rPr>
            <sz val="11"/>
            <color theme="1"/>
            <rFont val="Calibri"/>
            <family val="2"/>
            <scheme val="minor"/>
          </rPr>
          <t>Source: User-editable planning assumption, 2026-10-19; not stated in YAML. Validate with workload sizing.</t>
        </r>
      </text>
    </comment>
    <comment ref="G63" authorId="0" shapeId="0" xr:uid="{00000000-0006-0000-0F00-0000AC000000}">
      <text>
        <r>
          <rPr>
            <sz val="11"/>
            <color theme="1"/>
            <rFont val="Calibri"/>
            <family val="2"/>
            <scheme val="minor"/>
          </rPr>
          <t>Source: User-editable planning assumption, 2026-10-19; not stated in YAML. Validate with workload sizing.</t>
        </r>
      </text>
    </comment>
    <comment ref="H63" authorId="0" shapeId="0" xr:uid="{00000000-0006-0000-0F00-0000AD000000}">
      <text>
        <r>
          <rPr>
            <sz val="11"/>
            <color theme="1"/>
            <rFont val="Calibri"/>
            <family val="2"/>
            <scheme val="minor"/>
          </rPr>
          <t>Source: User-editable planning assumption, 2026-10-19; not stated in YAML. Validate with workload sizing.</t>
        </r>
      </text>
    </comment>
    <comment ref="I63" authorId="0" shapeId="0" xr:uid="{00000000-0006-0000-0F00-0000AE000000}">
      <text>
        <r>
          <rPr>
            <sz val="11"/>
            <color theme="1"/>
            <rFont val="Calibri"/>
            <family val="2"/>
            <scheme val="minor"/>
          </rPr>
          <t>Source: User-editable planning assumption, 2026-10-19; not stated in YAML. Validate with workload sizing.</t>
        </r>
      </text>
    </comment>
    <comment ref="G64" authorId="0" shapeId="0" xr:uid="{00000000-0006-0000-0F00-0000AF000000}">
      <text>
        <r>
          <rPr>
            <sz val="11"/>
            <color theme="1"/>
            <rFont val="Calibri"/>
            <family val="2"/>
            <scheme val="minor"/>
          </rPr>
          <t>Source: User-editable planning assumption, 2026-10-19; not stated in YAML. Validate with workload sizing.</t>
        </r>
      </text>
    </comment>
    <comment ref="H64" authorId="0" shapeId="0" xr:uid="{00000000-0006-0000-0F00-0000B0000000}">
      <text>
        <r>
          <rPr>
            <sz val="11"/>
            <color theme="1"/>
            <rFont val="Calibri"/>
            <family val="2"/>
            <scheme val="minor"/>
          </rPr>
          <t>Source: User-editable planning assumption, 2026-10-19; not stated in YAML. Validate with workload sizing.</t>
        </r>
      </text>
    </comment>
    <comment ref="I64" authorId="0" shapeId="0" xr:uid="{00000000-0006-0000-0F00-0000B1000000}">
      <text>
        <r>
          <rPr>
            <sz val="11"/>
            <color theme="1"/>
            <rFont val="Calibri"/>
            <family val="2"/>
            <scheme val="minor"/>
          </rPr>
          <t>Source: User-editable planning assumption, 2026-10-19; not stated in YAML. Validate with workload sizing.</t>
        </r>
      </text>
    </comment>
    <comment ref="G65" authorId="0" shapeId="0" xr:uid="{00000000-0006-0000-0F00-0000B2000000}">
      <text>
        <r>
          <rPr>
            <sz val="11"/>
            <color theme="1"/>
            <rFont val="Calibri"/>
            <family val="2"/>
            <scheme val="minor"/>
          </rPr>
          <t>Source: User-editable planning assumption, 2026-10-19; not stated in YAML. Validate with workload sizing.</t>
        </r>
      </text>
    </comment>
    <comment ref="H65" authorId="0" shapeId="0" xr:uid="{00000000-0006-0000-0F00-0000B3000000}">
      <text>
        <r>
          <rPr>
            <sz val="11"/>
            <color theme="1"/>
            <rFont val="Calibri"/>
            <family val="2"/>
            <scheme val="minor"/>
          </rPr>
          <t>Source: User-editable planning assumption, 2026-10-19; not stated in YAML. Validate with workload sizing.</t>
        </r>
      </text>
    </comment>
    <comment ref="I65" authorId="0" shapeId="0" xr:uid="{00000000-0006-0000-0F00-0000B4000000}">
      <text>
        <r>
          <rPr>
            <sz val="11"/>
            <color theme="1"/>
            <rFont val="Calibri"/>
            <family val="2"/>
            <scheme val="minor"/>
          </rPr>
          <t>Source: User-editable planning assumption, 2026-10-19; not stated in YAML. Validate with workload sizing.</t>
        </r>
      </text>
    </comment>
    <comment ref="G66" authorId="0" shapeId="0" xr:uid="{00000000-0006-0000-0F00-0000B5000000}">
      <text>
        <r>
          <rPr>
            <sz val="11"/>
            <color theme="1"/>
            <rFont val="Calibri"/>
            <family val="2"/>
            <scheme val="minor"/>
          </rPr>
          <t>Source: User-editable planning assumption, 2026-10-19; not stated in YAML. Validate with workload sizing.</t>
        </r>
      </text>
    </comment>
    <comment ref="H66" authorId="0" shapeId="0" xr:uid="{00000000-0006-0000-0F00-0000B6000000}">
      <text>
        <r>
          <rPr>
            <sz val="11"/>
            <color theme="1"/>
            <rFont val="Calibri"/>
            <family val="2"/>
            <scheme val="minor"/>
          </rPr>
          <t>Source: User-editable planning assumption, 2026-10-19; not stated in YAML. Validate with workload sizing.</t>
        </r>
      </text>
    </comment>
    <comment ref="I66" authorId="0" shapeId="0" xr:uid="{00000000-0006-0000-0F00-0000B7000000}">
      <text>
        <r>
          <rPr>
            <sz val="11"/>
            <color theme="1"/>
            <rFont val="Calibri"/>
            <family val="2"/>
            <scheme val="minor"/>
          </rPr>
          <t>Source: User-editable planning assumption, 2026-10-19; not stated in YAML. Validate with workload sizing.</t>
        </r>
      </text>
    </comment>
    <comment ref="G67" authorId="0" shapeId="0" xr:uid="{00000000-0006-0000-0F00-0000B8000000}">
      <text>
        <r>
          <rPr>
            <sz val="11"/>
            <color theme="1"/>
            <rFont val="Calibri"/>
            <family val="2"/>
            <scheme val="minor"/>
          </rPr>
          <t>Source: User-editable planning assumption, 2026-10-19; not stated in YAML. Validate with workload sizing.</t>
        </r>
      </text>
    </comment>
    <comment ref="H67" authorId="0" shapeId="0" xr:uid="{00000000-0006-0000-0F00-0000B9000000}">
      <text>
        <r>
          <rPr>
            <sz val="11"/>
            <color theme="1"/>
            <rFont val="Calibri"/>
            <family val="2"/>
            <scheme val="minor"/>
          </rPr>
          <t>Source: User-editable planning assumption, 2026-10-19; not stated in YAML. Validate with workload sizing.</t>
        </r>
      </text>
    </comment>
    <comment ref="I67" authorId="0" shapeId="0" xr:uid="{00000000-0006-0000-0F00-0000BA000000}">
      <text>
        <r>
          <rPr>
            <sz val="11"/>
            <color theme="1"/>
            <rFont val="Calibri"/>
            <family val="2"/>
            <scheme val="minor"/>
          </rPr>
          <t>Source: User-editable planning assumption, 2026-10-19; not stated in YAML. Validate with workload sizing.</t>
        </r>
      </text>
    </comment>
    <comment ref="G68" authorId="0" shapeId="0" xr:uid="{00000000-0006-0000-0F00-0000BB000000}">
      <text>
        <r>
          <rPr>
            <sz val="11"/>
            <color theme="1"/>
            <rFont val="Calibri"/>
            <family val="2"/>
            <scheme val="minor"/>
          </rPr>
          <t>Source: User-editable planning assumption, 2026-10-19; not stated in YAML. Validate with workload sizing.</t>
        </r>
      </text>
    </comment>
    <comment ref="H68" authorId="0" shapeId="0" xr:uid="{00000000-0006-0000-0F00-0000BC000000}">
      <text>
        <r>
          <rPr>
            <sz val="11"/>
            <color theme="1"/>
            <rFont val="Calibri"/>
            <family val="2"/>
            <scheme val="minor"/>
          </rPr>
          <t>Source: User-editable planning assumption, 2026-10-19; not stated in YAML. Validate with workload sizing.</t>
        </r>
      </text>
    </comment>
    <comment ref="I68" authorId="0" shapeId="0" xr:uid="{00000000-0006-0000-0F00-0000BD000000}">
      <text>
        <r>
          <rPr>
            <sz val="11"/>
            <color theme="1"/>
            <rFont val="Calibri"/>
            <family val="2"/>
            <scheme val="minor"/>
          </rPr>
          <t>Source: User-editable planning assumption, 2026-10-19; not stated in YAML. Validate with workload sizing.</t>
        </r>
      </text>
    </comment>
    <comment ref="G69" authorId="0" shapeId="0" xr:uid="{00000000-0006-0000-0F00-0000BE000000}">
      <text>
        <r>
          <rPr>
            <sz val="11"/>
            <color theme="1"/>
            <rFont val="Calibri"/>
            <family val="2"/>
            <scheme val="minor"/>
          </rPr>
          <t>Source: User-editable planning assumption, 2026-10-19; not stated in YAML. Validate with workload sizing.</t>
        </r>
      </text>
    </comment>
    <comment ref="H69" authorId="0" shapeId="0" xr:uid="{00000000-0006-0000-0F00-0000BF000000}">
      <text>
        <r>
          <rPr>
            <sz val="11"/>
            <color theme="1"/>
            <rFont val="Calibri"/>
            <family val="2"/>
            <scheme val="minor"/>
          </rPr>
          <t>Source: User-editable planning assumption, 2026-10-19; not stated in YAML. Validate with workload sizing.</t>
        </r>
      </text>
    </comment>
    <comment ref="I69" authorId="0" shapeId="0" xr:uid="{00000000-0006-0000-0F00-0000C0000000}">
      <text>
        <r>
          <rPr>
            <sz val="11"/>
            <color theme="1"/>
            <rFont val="Calibri"/>
            <family val="2"/>
            <scheme val="minor"/>
          </rPr>
          <t>Source: User-editable planning assumption, 2026-10-19; not stated in YAML. Validate with workload sizing.</t>
        </r>
      </text>
    </comment>
    <comment ref="G70" authorId="0" shapeId="0" xr:uid="{00000000-0006-0000-0F00-0000C1000000}">
      <text>
        <r>
          <rPr>
            <sz val="11"/>
            <color theme="1"/>
            <rFont val="Calibri"/>
            <family val="2"/>
            <scheme val="minor"/>
          </rPr>
          <t>Source: User-editable planning assumption, 2026-10-19; not stated in YAML. Validate with workload sizing.</t>
        </r>
      </text>
    </comment>
    <comment ref="H70" authorId="0" shapeId="0" xr:uid="{00000000-0006-0000-0F00-0000C2000000}">
      <text>
        <r>
          <rPr>
            <sz val="11"/>
            <color theme="1"/>
            <rFont val="Calibri"/>
            <family val="2"/>
            <scheme val="minor"/>
          </rPr>
          <t>Source: User-editable planning assumption, 2026-10-19; not stated in YAML. Validate with workload sizing.</t>
        </r>
      </text>
    </comment>
    <comment ref="I70" authorId="0" shapeId="0" xr:uid="{00000000-0006-0000-0F00-0000C3000000}">
      <text>
        <r>
          <rPr>
            <sz val="11"/>
            <color theme="1"/>
            <rFont val="Calibri"/>
            <family val="2"/>
            <scheme val="minor"/>
          </rPr>
          <t>Source: User-editable planning assumption, 2026-10-19; not stated in YAML. Validate with workload sizing.</t>
        </r>
      </text>
    </comment>
    <comment ref="G71" authorId="0" shapeId="0" xr:uid="{00000000-0006-0000-0F00-0000C4000000}">
      <text>
        <r>
          <rPr>
            <sz val="11"/>
            <color theme="1"/>
            <rFont val="Calibri"/>
            <family val="2"/>
            <scheme val="minor"/>
          </rPr>
          <t>Source: User-editable planning assumption, 2026-10-19; not stated in YAML. Validate with workload sizing.</t>
        </r>
      </text>
    </comment>
    <comment ref="H71" authorId="0" shapeId="0" xr:uid="{00000000-0006-0000-0F00-0000C5000000}">
      <text>
        <r>
          <rPr>
            <sz val="11"/>
            <color theme="1"/>
            <rFont val="Calibri"/>
            <family val="2"/>
            <scheme val="minor"/>
          </rPr>
          <t>Source: User-editable planning assumption, 2026-10-19; not stated in YAML. Validate with workload sizing.</t>
        </r>
      </text>
    </comment>
    <comment ref="I71" authorId="0" shapeId="0" xr:uid="{00000000-0006-0000-0F00-0000C6000000}">
      <text>
        <r>
          <rPr>
            <sz val="11"/>
            <color theme="1"/>
            <rFont val="Calibri"/>
            <family val="2"/>
            <scheme val="minor"/>
          </rPr>
          <t>Source: User-editable planning assumption, 2026-10-19; not stated in YAML. Validate with workload sizing.</t>
        </r>
      </text>
    </comment>
    <comment ref="G72" authorId="0" shapeId="0" xr:uid="{00000000-0006-0000-0F00-0000C7000000}">
      <text>
        <r>
          <rPr>
            <sz val="11"/>
            <color theme="1"/>
            <rFont val="Calibri"/>
            <family val="2"/>
            <scheme val="minor"/>
          </rPr>
          <t>Source: User-editable planning assumption, 2026-10-19; not stated in YAML. Validate with workload sizing.</t>
        </r>
      </text>
    </comment>
    <comment ref="H72" authorId="0" shapeId="0" xr:uid="{00000000-0006-0000-0F00-0000C8000000}">
      <text>
        <r>
          <rPr>
            <sz val="11"/>
            <color theme="1"/>
            <rFont val="Calibri"/>
            <family val="2"/>
            <scheme val="minor"/>
          </rPr>
          <t>Source: User-editable planning assumption, 2026-10-19; not stated in YAML. Validate with workload sizing.</t>
        </r>
      </text>
    </comment>
    <comment ref="I72" authorId="0" shapeId="0" xr:uid="{00000000-0006-0000-0F00-0000C9000000}">
      <text>
        <r>
          <rPr>
            <sz val="11"/>
            <color theme="1"/>
            <rFont val="Calibri"/>
            <family val="2"/>
            <scheme val="minor"/>
          </rPr>
          <t>Source: User-editable planning assumption, 2026-10-19; not stated in YAML. Validate with workload sizing.</t>
        </r>
      </text>
    </comment>
    <comment ref="G73" authorId="0" shapeId="0" xr:uid="{00000000-0006-0000-0F00-0000CA000000}">
      <text>
        <r>
          <rPr>
            <sz val="11"/>
            <color theme="1"/>
            <rFont val="Calibri"/>
            <family val="2"/>
            <scheme val="minor"/>
          </rPr>
          <t>Source: User-editable planning assumption, 2026-10-19; not stated in YAML. Validate with workload sizing.</t>
        </r>
      </text>
    </comment>
    <comment ref="H73" authorId="0" shapeId="0" xr:uid="{00000000-0006-0000-0F00-0000CB000000}">
      <text>
        <r>
          <rPr>
            <sz val="11"/>
            <color theme="1"/>
            <rFont val="Calibri"/>
            <family val="2"/>
            <scheme val="minor"/>
          </rPr>
          <t>Source: User-editable planning assumption, 2026-10-19; not stated in YAML. Validate with workload sizing.</t>
        </r>
      </text>
    </comment>
    <comment ref="I73" authorId="0" shapeId="0" xr:uid="{00000000-0006-0000-0F00-0000CC000000}">
      <text>
        <r>
          <rPr>
            <sz val="11"/>
            <color theme="1"/>
            <rFont val="Calibri"/>
            <family val="2"/>
            <scheme val="minor"/>
          </rPr>
          <t>Source: User-editable planning assumption, 2026-10-19; not stated in YAML. Validate with workload sizing.</t>
        </r>
      </text>
    </comment>
    <comment ref="G74" authorId="0" shapeId="0" xr:uid="{00000000-0006-0000-0F00-0000CD000000}">
      <text>
        <r>
          <rPr>
            <sz val="11"/>
            <color theme="1"/>
            <rFont val="Calibri"/>
            <family val="2"/>
            <scheme val="minor"/>
          </rPr>
          <t>Source: User-editable planning assumption, 2026-10-19; not stated in YAML. Validate with workload sizing.</t>
        </r>
      </text>
    </comment>
    <comment ref="H74" authorId="0" shapeId="0" xr:uid="{00000000-0006-0000-0F00-0000CE000000}">
      <text>
        <r>
          <rPr>
            <sz val="11"/>
            <color theme="1"/>
            <rFont val="Calibri"/>
            <family val="2"/>
            <scheme val="minor"/>
          </rPr>
          <t>Source: User-editable planning assumption, 2026-10-19; not stated in YAML. Validate with workload sizing.</t>
        </r>
      </text>
    </comment>
    <comment ref="I74" authorId="0" shapeId="0" xr:uid="{00000000-0006-0000-0F00-0000CF000000}">
      <text>
        <r>
          <rPr>
            <sz val="11"/>
            <color theme="1"/>
            <rFont val="Calibri"/>
            <family val="2"/>
            <scheme val="minor"/>
          </rPr>
          <t>Source: User-editable planning assumption, 2026-10-19; not stated in YAML. Validate with workload sizing.</t>
        </r>
      </text>
    </comment>
    <comment ref="G75" authorId="0" shapeId="0" xr:uid="{00000000-0006-0000-0F00-0000D0000000}">
      <text>
        <r>
          <rPr>
            <sz val="11"/>
            <color theme="1"/>
            <rFont val="Calibri"/>
            <family val="2"/>
            <scheme val="minor"/>
          </rPr>
          <t>Source: User-editable planning assumption, 2026-10-19; not stated in YAML. Validate with workload sizing.</t>
        </r>
      </text>
    </comment>
    <comment ref="H75" authorId="0" shapeId="0" xr:uid="{00000000-0006-0000-0F00-0000D1000000}">
      <text>
        <r>
          <rPr>
            <sz val="11"/>
            <color theme="1"/>
            <rFont val="Calibri"/>
            <family val="2"/>
            <scheme val="minor"/>
          </rPr>
          <t>Source: User-editable planning assumption, 2026-10-19; not stated in YAML. Validate with workload sizing.</t>
        </r>
      </text>
    </comment>
    <comment ref="I75" authorId="0" shapeId="0" xr:uid="{00000000-0006-0000-0F00-0000D2000000}">
      <text>
        <r>
          <rPr>
            <sz val="11"/>
            <color theme="1"/>
            <rFont val="Calibri"/>
            <family val="2"/>
            <scheme val="minor"/>
          </rPr>
          <t>Source: User-editable planning assumption, 2026-10-19; not stated in YAML. Validate with workload sizing.</t>
        </r>
      </text>
    </comment>
    <comment ref="G76" authorId="0" shapeId="0" xr:uid="{00000000-0006-0000-0F00-0000D3000000}">
      <text>
        <r>
          <rPr>
            <sz val="11"/>
            <color theme="1"/>
            <rFont val="Calibri"/>
            <family val="2"/>
            <scheme val="minor"/>
          </rPr>
          <t>Source: User-editable planning assumption, 2026-10-19; not stated in YAML. Validate with workload sizing.</t>
        </r>
      </text>
    </comment>
    <comment ref="H76" authorId="0" shapeId="0" xr:uid="{00000000-0006-0000-0F00-0000D4000000}">
      <text>
        <r>
          <rPr>
            <sz val="11"/>
            <color theme="1"/>
            <rFont val="Calibri"/>
            <family val="2"/>
            <scheme val="minor"/>
          </rPr>
          <t>Source: User-editable planning assumption, 2026-10-19; not stated in YAML. Validate with workload sizing.</t>
        </r>
      </text>
    </comment>
    <comment ref="I76" authorId="0" shapeId="0" xr:uid="{00000000-0006-0000-0F00-0000D5000000}">
      <text>
        <r>
          <rPr>
            <sz val="11"/>
            <color theme="1"/>
            <rFont val="Calibri"/>
            <family val="2"/>
            <scheme val="minor"/>
          </rPr>
          <t>Source: User-editable planning assumption, 2026-10-19; not stated in YAML. Validate with workload sizing.</t>
        </r>
      </text>
    </comment>
    <comment ref="G77" authorId="0" shapeId="0" xr:uid="{00000000-0006-0000-0F00-0000D6000000}">
      <text>
        <r>
          <rPr>
            <sz val="11"/>
            <color theme="1"/>
            <rFont val="Calibri"/>
            <family val="2"/>
            <scheme val="minor"/>
          </rPr>
          <t>Source: User-editable planning assumption, 2026-10-19; not stated in YAML. Validate with workload sizing.</t>
        </r>
      </text>
    </comment>
    <comment ref="H77" authorId="0" shapeId="0" xr:uid="{00000000-0006-0000-0F00-0000D7000000}">
      <text>
        <r>
          <rPr>
            <sz val="11"/>
            <color theme="1"/>
            <rFont val="Calibri"/>
            <family val="2"/>
            <scheme val="minor"/>
          </rPr>
          <t>Source: User-editable planning assumption, 2026-10-19; not stated in YAML. Validate with workload sizing.</t>
        </r>
      </text>
    </comment>
    <comment ref="I77" authorId="0" shapeId="0" xr:uid="{00000000-0006-0000-0F00-0000D8000000}">
      <text>
        <r>
          <rPr>
            <sz val="11"/>
            <color theme="1"/>
            <rFont val="Calibri"/>
            <family val="2"/>
            <scheme val="minor"/>
          </rPr>
          <t>Source: User-editable planning assumption, 2026-10-19; not stated in YAML. Validate with workload sizing.</t>
        </r>
      </text>
    </comment>
    <comment ref="G78" authorId="0" shapeId="0" xr:uid="{00000000-0006-0000-0F00-0000D9000000}">
      <text>
        <r>
          <rPr>
            <sz val="11"/>
            <color theme="1"/>
            <rFont val="Calibri"/>
            <family val="2"/>
            <scheme val="minor"/>
          </rPr>
          <t>Source: User-editable planning assumption, 2026-10-19; not stated in YAML. Validate with workload sizing.</t>
        </r>
      </text>
    </comment>
    <comment ref="H78" authorId="0" shapeId="0" xr:uid="{00000000-0006-0000-0F00-0000DA000000}">
      <text>
        <r>
          <rPr>
            <sz val="11"/>
            <color theme="1"/>
            <rFont val="Calibri"/>
            <family val="2"/>
            <scheme val="minor"/>
          </rPr>
          <t>Source: User-editable planning assumption, 2026-10-19; not stated in YAML. Validate with workload sizing.</t>
        </r>
      </text>
    </comment>
    <comment ref="I78" authorId="0" shapeId="0" xr:uid="{00000000-0006-0000-0F00-0000DB000000}">
      <text>
        <r>
          <rPr>
            <sz val="11"/>
            <color theme="1"/>
            <rFont val="Calibri"/>
            <family val="2"/>
            <scheme val="minor"/>
          </rPr>
          <t>Source: User-editable planning assumption, 2026-10-19; not stated in YAML. Validate with workload sizing.</t>
        </r>
      </text>
    </comment>
    <comment ref="G79" authorId="0" shapeId="0" xr:uid="{00000000-0006-0000-0F00-0000DC000000}">
      <text>
        <r>
          <rPr>
            <sz val="11"/>
            <color theme="1"/>
            <rFont val="Calibri"/>
            <family val="2"/>
            <scheme val="minor"/>
          </rPr>
          <t>Source: User-editable planning assumption, 2026-10-19; not stated in YAML. Validate with workload sizing.</t>
        </r>
      </text>
    </comment>
    <comment ref="H79" authorId="0" shapeId="0" xr:uid="{00000000-0006-0000-0F00-0000DD000000}">
      <text>
        <r>
          <rPr>
            <sz val="11"/>
            <color theme="1"/>
            <rFont val="Calibri"/>
            <family val="2"/>
            <scheme val="minor"/>
          </rPr>
          <t>Source: User-editable planning assumption, 2026-10-19; not stated in YAML. Validate with workload sizing.</t>
        </r>
      </text>
    </comment>
    <comment ref="I79" authorId="0" shapeId="0" xr:uid="{00000000-0006-0000-0F00-0000DE000000}">
      <text>
        <r>
          <rPr>
            <sz val="11"/>
            <color theme="1"/>
            <rFont val="Calibri"/>
            <family val="2"/>
            <scheme val="minor"/>
          </rPr>
          <t>Source: User-editable planning assumption, 2026-10-19; not stated in YAML. Validate with workload sizing.</t>
        </r>
      </text>
    </comment>
    <comment ref="G80" authorId="0" shapeId="0" xr:uid="{00000000-0006-0000-0F00-0000DF000000}">
      <text>
        <r>
          <rPr>
            <sz val="11"/>
            <color theme="1"/>
            <rFont val="Calibri"/>
            <family val="2"/>
            <scheme val="minor"/>
          </rPr>
          <t>Source: User-editable planning assumption, 2026-10-19; not stated in YAML. Validate with workload sizing.</t>
        </r>
      </text>
    </comment>
    <comment ref="H80" authorId="0" shapeId="0" xr:uid="{00000000-0006-0000-0F00-0000E0000000}">
      <text>
        <r>
          <rPr>
            <sz val="11"/>
            <color theme="1"/>
            <rFont val="Calibri"/>
            <family val="2"/>
            <scheme val="minor"/>
          </rPr>
          <t>Source: User-editable planning assumption, 2026-10-19; not stated in YAML. Validate with workload sizing.</t>
        </r>
      </text>
    </comment>
    <comment ref="I80" authorId="0" shapeId="0" xr:uid="{00000000-0006-0000-0F00-0000E1000000}">
      <text>
        <r>
          <rPr>
            <sz val="11"/>
            <color theme="1"/>
            <rFont val="Calibri"/>
            <family val="2"/>
            <scheme val="minor"/>
          </rPr>
          <t>Source: User-editable planning assumption, 2026-10-19; not stated in YAML. Validate with workload sizing.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000-000001000000}">
      <text>
        <r>
          <rPr>
            <sz val="11"/>
            <color theme="1"/>
            <rFont val="Calibri"/>
            <family val="2"/>
            <scheme val="minor"/>
          </rPr>
          <t>Source: User-editable planning assumption, 2026-10-19; not stated in YAML. Validate with workload sizing.</t>
        </r>
      </text>
    </comment>
    <comment ref="H6" authorId="0" shapeId="0" xr:uid="{00000000-0006-0000-1000-000002000000}">
      <text>
        <r>
          <rPr>
            <sz val="11"/>
            <color theme="1"/>
            <rFont val="Calibri"/>
            <family val="2"/>
            <scheme val="minor"/>
          </rPr>
          <t>Source: User-editable planning assumption, 2026-10-19; not stated in YAML. Validate with workload sizing.</t>
        </r>
      </text>
    </comment>
    <comment ref="I6" authorId="0" shapeId="0" xr:uid="{00000000-0006-0000-1000-000003000000}">
      <text>
        <r>
          <rPr>
            <sz val="11"/>
            <color theme="1"/>
            <rFont val="Calibri"/>
            <family val="2"/>
            <scheme val="minor"/>
          </rPr>
          <t>Source: User-editable planning assumption, 2026-10-19; not stated in YAML. Validate with workload sizing.</t>
        </r>
      </text>
    </comment>
    <comment ref="G7" authorId="0" shapeId="0" xr:uid="{00000000-0006-0000-1000-000004000000}">
      <text>
        <r>
          <rPr>
            <sz val="11"/>
            <color theme="1"/>
            <rFont val="Calibri"/>
            <family val="2"/>
            <scheme val="minor"/>
          </rPr>
          <t>Source: User-editable planning assumption, 2026-10-19; not stated in YAML. Validate with workload sizing.</t>
        </r>
      </text>
    </comment>
    <comment ref="H7" authorId="0" shapeId="0" xr:uid="{00000000-0006-0000-1000-000005000000}">
      <text>
        <r>
          <rPr>
            <sz val="11"/>
            <color theme="1"/>
            <rFont val="Calibri"/>
            <family val="2"/>
            <scheme val="minor"/>
          </rPr>
          <t>Source: User-editable planning assumption, 2026-10-19; not stated in YAML. Validate with workload sizing.</t>
        </r>
      </text>
    </comment>
    <comment ref="I7" authorId="0" shapeId="0" xr:uid="{00000000-0006-0000-1000-000006000000}">
      <text>
        <r>
          <rPr>
            <sz val="11"/>
            <color theme="1"/>
            <rFont val="Calibri"/>
            <family val="2"/>
            <scheme val="minor"/>
          </rPr>
          <t>Source: User-editable planning assumption, 2026-10-19; not stated in YAML. Validate with workload sizing.</t>
        </r>
      </text>
    </comment>
    <comment ref="G8" authorId="0" shapeId="0" xr:uid="{00000000-0006-0000-1000-000007000000}">
      <text>
        <r>
          <rPr>
            <sz val="11"/>
            <color theme="1"/>
            <rFont val="Calibri"/>
            <family val="2"/>
            <scheme val="minor"/>
          </rPr>
          <t>Source: User-editable planning assumption, 2026-10-19; not stated in YAML. Validate with workload sizing.</t>
        </r>
      </text>
    </comment>
    <comment ref="H8" authorId="0" shapeId="0" xr:uid="{00000000-0006-0000-1000-000008000000}">
      <text>
        <r>
          <rPr>
            <sz val="11"/>
            <color theme="1"/>
            <rFont val="Calibri"/>
            <family val="2"/>
            <scheme val="minor"/>
          </rPr>
          <t>Source: User-editable planning assumption, 2026-10-19; not stated in YAML. Validate with workload sizing.</t>
        </r>
      </text>
    </comment>
    <comment ref="I8" authorId="0" shapeId="0" xr:uid="{00000000-0006-0000-1000-000009000000}">
      <text>
        <r>
          <rPr>
            <sz val="11"/>
            <color theme="1"/>
            <rFont val="Calibri"/>
            <family val="2"/>
            <scheme val="minor"/>
          </rPr>
          <t>Source: User-editable planning assumption, 2026-10-19; not stated in YAML. Validate with workload sizing.</t>
        </r>
      </text>
    </comment>
    <comment ref="G9" authorId="0" shapeId="0" xr:uid="{00000000-0006-0000-1000-00000A000000}">
      <text>
        <r>
          <rPr>
            <sz val="11"/>
            <color theme="1"/>
            <rFont val="Calibri"/>
            <family val="2"/>
            <scheme val="minor"/>
          </rPr>
          <t>Source: User-editable planning assumption, 2026-10-19; not stated in YAML. Validate with workload sizing.</t>
        </r>
      </text>
    </comment>
    <comment ref="H9" authorId="0" shapeId="0" xr:uid="{00000000-0006-0000-1000-00000B000000}">
      <text>
        <r>
          <rPr>
            <sz val="11"/>
            <color theme="1"/>
            <rFont val="Calibri"/>
            <family val="2"/>
            <scheme val="minor"/>
          </rPr>
          <t>Source: User-editable planning assumption, 2026-10-19; not stated in YAML. Validate with workload sizing.</t>
        </r>
      </text>
    </comment>
    <comment ref="I9" authorId="0" shapeId="0" xr:uid="{00000000-0006-0000-1000-00000C000000}">
      <text>
        <r>
          <rPr>
            <sz val="11"/>
            <color theme="1"/>
            <rFont val="Calibri"/>
            <family val="2"/>
            <scheme val="minor"/>
          </rPr>
          <t>Source: User-editable planning assumption, 2026-10-19; not stated in YAML. Validate with workload sizing.</t>
        </r>
      </text>
    </comment>
    <comment ref="G10" authorId="0" shapeId="0" xr:uid="{00000000-0006-0000-1000-00000D000000}">
      <text>
        <r>
          <rPr>
            <sz val="11"/>
            <color theme="1"/>
            <rFont val="Calibri"/>
            <family val="2"/>
            <scheme val="minor"/>
          </rPr>
          <t>Source: User-editable planning assumption, 2026-10-19; not stated in YAML. Validate with workload sizing.</t>
        </r>
      </text>
    </comment>
    <comment ref="H10" authorId="0" shapeId="0" xr:uid="{00000000-0006-0000-1000-00000E000000}">
      <text>
        <r>
          <rPr>
            <sz val="11"/>
            <color theme="1"/>
            <rFont val="Calibri"/>
            <family val="2"/>
            <scheme val="minor"/>
          </rPr>
          <t>Source: User-editable planning assumption, 2026-10-19; not stated in YAML. Validate with workload sizing.</t>
        </r>
      </text>
    </comment>
    <comment ref="I10" authorId="0" shapeId="0" xr:uid="{00000000-0006-0000-1000-00000F000000}">
      <text>
        <r>
          <rPr>
            <sz val="11"/>
            <color theme="1"/>
            <rFont val="Calibri"/>
            <family val="2"/>
            <scheme val="minor"/>
          </rPr>
          <t>Source: User-editable planning assumption, 2026-10-19; not stated in YAML. Validate with workload sizing.</t>
        </r>
      </text>
    </comment>
    <comment ref="G11" authorId="0" shapeId="0" xr:uid="{00000000-0006-0000-1000-000010000000}">
      <text>
        <r>
          <rPr>
            <sz val="11"/>
            <color theme="1"/>
            <rFont val="Calibri"/>
            <family val="2"/>
            <scheme val="minor"/>
          </rPr>
          <t>Source: User-editable planning assumption, 2026-10-19; not stated in YAML. Validate with workload sizing.</t>
        </r>
      </text>
    </comment>
    <comment ref="H11" authorId="0" shapeId="0" xr:uid="{00000000-0006-0000-1000-000011000000}">
      <text>
        <r>
          <rPr>
            <sz val="11"/>
            <color theme="1"/>
            <rFont val="Calibri"/>
            <family val="2"/>
            <scheme val="minor"/>
          </rPr>
          <t>Source: User-editable planning assumption, 2026-10-19; not stated in YAML. Validate with workload sizing.</t>
        </r>
      </text>
    </comment>
    <comment ref="I11" authorId="0" shapeId="0" xr:uid="{00000000-0006-0000-1000-000012000000}">
      <text>
        <r>
          <rPr>
            <sz val="11"/>
            <color theme="1"/>
            <rFont val="Calibri"/>
            <family val="2"/>
            <scheme val="minor"/>
          </rPr>
          <t>Source: User-editable planning assumption, 2026-10-19; not stated in YAML. Validate with workload sizing.</t>
        </r>
      </text>
    </comment>
    <comment ref="G12" authorId="0" shapeId="0" xr:uid="{00000000-0006-0000-1000-000013000000}">
      <text>
        <r>
          <rPr>
            <sz val="11"/>
            <color theme="1"/>
            <rFont val="Calibri"/>
            <family val="2"/>
            <scheme val="minor"/>
          </rPr>
          <t>Source: User-editable planning assumption, 2026-10-19; not stated in YAML. Validate with workload sizing.</t>
        </r>
      </text>
    </comment>
    <comment ref="H12" authorId="0" shapeId="0" xr:uid="{00000000-0006-0000-1000-000014000000}">
      <text>
        <r>
          <rPr>
            <sz val="11"/>
            <color theme="1"/>
            <rFont val="Calibri"/>
            <family val="2"/>
            <scheme val="minor"/>
          </rPr>
          <t>Source: User-editable planning assumption, 2026-10-19; not stated in YAML. Validate with workload sizing.</t>
        </r>
      </text>
    </comment>
    <comment ref="I12" authorId="0" shapeId="0" xr:uid="{00000000-0006-0000-1000-000015000000}">
      <text>
        <r>
          <rPr>
            <sz val="11"/>
            <color theme="1"/>
            <rFont val="Calibri"/>
            <family val="2"/>
            <scheme val="minor"/>
          </rPr>
          <t>Source: User-editable planning assumption, 2026-10-19; not stated in YAML. Validate with workload sizing.</t>
        </r>
      </text>
    </comment>
    <comment ref="G13" authorId="0" shapeId="0" xr:uid="{00000000-0006-0000-1000-000016000000}">
      <text>
        <r>
          <rPr>
            <sz val="11"/>
            <color theme="1"/>
            <rFont val="Calibri"/>
            <family val="2"/>
            <scheme val="minor"/>
          </rPr>
          <t>Source: User-editable planning assumption, 2026-10-19; not stated in YAML. Validate with workload sizing.</t>
        </r>
      </text>
    </comment>
    <comment ref="H13" authorId="0" shapeId="0" xr:uid="{00000000-0006-0000-1000-000017000000}">
      <text>
        <r>
          <rPr>
            <sz val="11"/>
            <color theme="1"/>
            <rFont val="Calibri"/>
            <family val="2"/>
            <scheme val="minor"/>
          </rPr>
          <t>Source: User-editable planning assumption, 2026-10-19; not stated in YAML. Validate with workload sizing.</t>
        </r>
      </text>
    </comment>
    <comment ref="I13" authorId="0" shapeId="0" xr:uid="{00000000-0006-0000-1000-000018000000}">
      <text>
        <r>
          <rPr>
            <sz val="11"/>
            <color theme="1"/>
            <rFont val="Calibri"/>
            <family val="2"/>
            <scheme val="minor"/>
          </rPr>
          <t>Source: User-editable planning assumption, 2026-10-19; not stated in YAML. Validate with workload sizing.</t>
        </r>
      </text>
    </comment>
    <comment ref="G14" authorId="0" shapeId="0" xr:uid="{00000000-0006-0000-1000-000019000000}">
      <text>
        <r>
          <rPr>
            <sz val="11"/>
            <color theme="1"/>
            <rFont val="Calibri"/>
            <family val="2"/>
            <scheme val="minor"/>
          </rPr>
          <t>Source: User-editable planning assumption, 2026-10-19; not stated in YAML. Validate with workload sizing.</t>
        </r>
      </text>
    </comment>
    <comment ref="H14" authorId="0" shapeId="0" xr:uid="{00000000-0006-0000-1000-00001A000000}">
      <text>
        <r>
          <rPr>
            <sz val="11"/>
            <color theme="1"/>
            <rFont val="Calibri"/>
            <family val="2"/>
            <scheme val="minor"/>
          </rPr>
          <t>Source: User-editable planning assumption, 2026-10-19; not stated in YAML. Validate with workload sizing.</t>
        </r>
      </text>
    </comment>
    <comment ref="I14" authorId="0" shapeId="0" xr:uid="{00000000-0006-0000-1000-00001B000000}">
      <text>
        <r>
          <rPr>
            <sz val="11"/>
            <color theme="1"/>
            <rFont val="Calibri"/>
            <family val="2"/>
            <scheme val="minor"/>
          </rPr>
          <t>Source: User-editable planning assumption, 2026-10-19; not stated in YAML. Validate with workload sizing.</t>
        </r>
      </text>
    </comment>
    <comment ref="G15" authorId="0" shapeId="0" xr:uid="{00000000-0006-0000-1000-00001C000000}">
      <text>
        <r>
          <rPr>
            <sz val="11"/>
            <color theme="1"/>
            <rFont val="Calibri"/>
            <family val="2"/>
            <scheme val="minor"/>
          </rPr>
          <t>Source: User-editable planning assumption, 2026-10-19; not stated in YAML. Validate with workload sizing.</t>
        </r>
      </text>
    </comment>
    <comment ref="H15" authorId="0" shapeId="0" xr:uid="{00000000-0006-0000-1000-00001D000000}">
      <text>
        <r>
          <rPr>
            <sz val="11"/>
            <color theme="1"/>
            <rFont val="Calibri"/>
            <family val="2"/>
            <scheme val="minor"/>
          </rPr>
          <t>Source: User-editable planning assumption, 2026-10-19; not stated in YAML. Validate with workload sizing.</t>
        </r>
      </text>
    </comment>
    <comment ref="I15" authorId="0" shapeId="0" xr:uid="{00000000-0006-0000-1000-00001E000000}">
      <text>
        <r>
          <rPr>
            <sz val="11"/>
            <color theme="1"/>
            <rFont val="Calibri"/>
            <family val="2"/>
            <scheme val="minor"/>
          </rPr>
          <t>Source: User-editable planning assumption, 2026-10-19; not stated in YAML. Validate with workload sizing.</t>
        </r>
      </text>
    </comment>
    <comment ref="G16" authorId="0" shapeId="0" xr:uid="{00000000-0006-0000-1000-00001F000000}">
      <text>
        <r>
          <rPr>
            <sz val="11"/>
            <color theme="1"/>
            <rFont val="Calibri"/>
            <family val="2"/>
            <scheme val="minor"/>
          </rPr>
          <t>Source: User-editable planning assumption, 2026-10-19; not stated in YAML. Validate with workload sizing.</t>
        </r>
      </text>
    </comment>
    <comment ref="H16" authorId="0" shapeId="0" xr:uid="{00000000-0006-0000-1000-000020000000}">
      <text>
        <r>
          <rPr>
            <sz val="11"/>
            <color theme="1"/>
            <rFont val="Calibri"/>
            <family val="2"/>
            <scheme val="minor"/>
          </rPr>
          <t>Source: User-editable planning assumption, 2026-10-19; not stated in YAML. Validate with workload sizing.</t>
        </r>
      </text>
    </comment>
    <comment ref="I16" authorId="0" shapeId="0" xr:uid="{00000000-0006-0000-1000-000021000000}">
      <text>
        <r>
          <rPr>
            <sz val="11"/>
            <color theme="1"/>
            <rFont val="Calibri"/>
            <family val="2"/>
            <scheme val="minor"/>
          </rPr>
          <t>Source: User-editable planning assumption, 2026-10-19; not stated in YAML. Validate with workload sizing.</t>
        </r>
      </text>
    </comment>
    <comment ref="G17" authorId="0" shapeId="0" xr:uid="{00000000-0006-0000-1000-000022000000}">
      <text>
        <r>
          <rPr>
            <sz val="11"/>
            <color theme="1"/>
            <rFont val="Calibri"/>
            <family val="2"/>
            <scheme val="minor"/>
          </rPr>
          <t>Source: User-editable planning assumption, 2026-10-19; not stated in YAML. Validate with workload sizing.</t>
        </r>
      </text>
    </comment>
    <comment ref="H17" authorId="0" shapeId="0" xr:uid="{00000000-0006-0000-1000-000023000000}">
      <text>
        <r>
          <rPr>
            <sz val="11"/>
            <color theme="1"/>
            <rFont val="Calibri"/>
            <family val="2"/>
            <scheme val="minor"/>
          </rPr>
          <t>Source: User-editable planning assumption, 2026-10-19; not stated in YAML. Validate with workload sizing.</t>
        </r>
      </text>
    </comment>
    <comment ref="I17" authorId="0" shapeId="0" xr:uid="{00000000-0006-0000-1000-000024000000}">
      <text>
        <r>
          <rPr>
            <sz val="11"/>
            <color theme="1"/>
            <rFont val="Calibri"/>
            <family val="2"/>
            <scheme val="minor"/>
          </rPr>
          <t>Source: User-editable planning assumption, 2026-10-19; not stated in YAML. Validate with workload sizing.</t>
        </r>
      </text>
    </comment>
    <comment ref="G18" authorId="0" shapeId="0" xr:uid="{00000000-0006-0000-1000-000025000000}">
      <text>
        <r>
          <rPr>
            <sz val="11"/>
            <color theme="1"/>
            <rFont val="Calibri"/>
            <family val="2"/>
            <scheme val="minor"/>
          </rPr>
          <t>Source: User-editable planning assumption, 2026-10-19; not stated in YAML. Validate with workload sizing.</t>
        </r>
      </text>
    </comment>
    <comment ref="H18" authorId="0" shapeId="0" xr:uid="{00000000-0006-0000-1000-000026000000}">
      <text>
        <r>
          <rPr>
            <sz val="11"/>
            <color theme="1"/>
            <rFont val="Calibri"/>
            <family val="2"/>
            <scheme val="minor"/>
          </rPr>
          <t>Source: User-editable planning assumption, 2026-10-19; not stated in YAML. Validate with workload sizing.</t>
        </r>
      </text>
    </comment>
    <comment ref="I18" authorId="0" shapeId="0" xr:uid="{00000000-0006-0000-1000-000027000000}">
      <text>
        <r>
          <rPr>
            <sz val="11"/>
            <color theme="1"/>
            <rFont val="Calibri"/>
            <family val="2"/>
            <scheme val="minor"/>
          </rPr>
          <t>Source: User-editable planning assumption, 2026-10-19; not stated in YAML. Validate with workload sizing.</t>
        </r>
      </text>
    </comment>
    <comment ref="G19" authorId="0" shapeId="0" xr:uid="{00000000-0006-0000-1000-000028000000}">
      <text>
        <r>
          <rPr>
            <sz val="11"/>
            <color theme="1"/>
            <rFont val="Calibri"/>
            <family val="2"/>
            <scheme val="minor"/>
          </rPr>
          <t>Source: User-editable planning assumption, 2026-10-19; not stated in YAML. Validate with workload sizing.</t>
        </r>
      </text>
    </comment>
    <comment ref="H19" authorId="0" shapeId="0" xr:uid="{00000000-0006-0000-1000-000029000000}">
      <text>
        <r>
          <rPr>
            <sz val="11"/>
            <color theme="1"/>
            <rFont val="Calibri"/>
            <family val="2"/>
            <scheme val="minor"/>
          </rPr>
          <t>Source: User-editable planning assumption, 2026-10-19; not stated in YAML. Validate with workload sizing.</t>
        </r>
      </text>
    </comment>
    <comment ref="I19" authorId="0" shapeId="0" xr:uid="{00000000-0006-0000-1000-00002A000000}">
      <text>
        <r>
          <rPr>
            <sz val="11"/>
            <color theme="1"/>
            <rFont val="Calibri"/>
            <family val="2"/>
            <scheme val="minor"/>
          </rPr>
          <t>Source: User-editable planning assumption, 2026-10-19; not stated in YAML. Validate with workload sizing.</t>
        </r>
      </text>
    </comment>
    <comment ref="G20" authorId="0" shapeId="0" xr:uid="{00000000-0006-0000-1000-00002B000000}">
      <text>
        <r>
          <rPr>
            <sz val="11"/>
            <color theme="1"/>
            <rFont val="Calibri"/>
            <family val="2"/>
            <scheme val="minor"/>
          </rPr>
          <t>Source: User-editable planning assumption, 2026-10-19; not stated in YAML. Validate with workload sizing.</t>
        </r>
      </text>
    </comment>
    <comment ref="H20" authorId="0" shapeId="0" xr:uid="{00000000-0006-0000-1000-00002C000000}">
      <text>
        <r>
          <rPr>
            <sz val="11"/>
            <color theme="1"/>
            <rFont val="Calibri"/>
            <family val="2"/>
            <scheme val="minor"/>
          </rPr>
          <t>Source: User-editable planning assumption, 2026-10-19; not stated in YAML. Validate with workload sizing.</t>
        </r>
      </text>
    </comment>
    <comment ref="I20" authorId="0" shapeId="0" xr:uid="{00000000-0006-0000-1000-00002D000000}">
      <text>
        <r>
          <rPr>
            <sz val="11"/>
            <color theme="1"/>
            <rFont val="Calibri"/>
            <family val="2"/>
            <scheme val="minor"/>
          </rPr>
          <t>Source: User-editable planning assumption, 2026-10-19; not stated in YAML. Validate with workload sizing.</t>
        </r>
      </text>
    </comment>
    <comment ref="G21" authorId="0" shapeId="0" xr:uid="{00000000-0006-0000-1000-00002E000000}">
      <text>
        <r>
          <rPr>
            <sz val="11"/>
            <color theme="1"/>
            <rFont val="Calibri"/>
            <family val="2"/>
            <scheme val="minor"/>
          </rPr>
          <t>Source: User-editable planning assumption, 2026-10-19; not stated in YAML. Validate with workload sizing.</t>
        </r>
      </text>
    </comment>
    <comment ref="H21" authorId="0" shapeId="0" xr:uid="{00000000-0006-0000-1000-00002F000000}">
      <text>
        <r>
          <rPr>
            <sz val="11"/>
            <color theme="1"/>
            <rFont val="Calibri"/>
            <family val="2"/>
            <scheme val="minor"/>
          </rPr>
          <t>Source: User-editable planning assumption, 2026-10-19; not stated in YAML. Validate with workload sizing.</t>
        </r>
      </text>
    </comment>
    <comment ref="I21" authorId="0" shapeId="0" xr:uid="{00000000-0006-0000-1000-000030000000}">
      <text>
        <r>
          <rPr>
            <sz val="11"/>
            <color theme="1"/>
            <rFont val="Calibri"/>
            <family val="2"/>
            <scheme val="minor"/>
          </rPr>
          <t>Source: User-editable planning assumption, 2026-10-19; not stated in YAML. Validate with workload sizing.</t>
        </r>
      </text>
    </comment>
    <comment ref="G22" authorId="0" shapeId="0" xr:uid="{00000000-0006-0000-1000-000031000000}">
      <text>
        <r>
          <rPr>
            <sz val="11"/>
            <color theme="1"/>
            <rFont val="Calibri"/>
            <family val="2"/>
            <scheme val="minor"/>
          </rPr>
          <t>Source: User-editable planning assumption, 2026-10-19; not stated in YAML. Validate with workload sizing.</t>
        </r>
      </text>
    </comment>
    <comment ref="H22" authorId="0" shapeId="0" xr:uid="{00000000-0006-0000-1000-000032000000}">
      <text>
        <r>
          <rPr>
            <sz val="11"/>
            <color theme="1"/>
            <rFont val="Calibri"/>
            <family val="2"/>
            <scheme val="minor"/>
          </rPr>
          <t>Source: User-editable planning assumption, 2026-10-19; not stated in YAML. Validate with workload sizing.</t>
        </r>
      </text>
    </comment>
    <comment ref="I22" authorId="0" shapeId="0" xr:uid="{00000000-0006-0000-1000-000033000000}">
      <text>
        <r>
          <rPr>
            <sz val="11"/>
            <color theme="1"/>
            <rFont val="Calibri"/>
            <family val="2"/>
            <scheme val="minor"/>
          </rPr>
          <t>Source: User-editable planning assumption, 2026-10-19; not stated in YAML. Validate with workload sizing.</t>
        </r>
      </text>
    </comment>
    <comment ref="G23" authorId="0" shapeId="0" xr:uid="{00000000-0006-0000-1000-000034000000}">
      <text>
        <r>
          <rPr>
            <sz val="11"/>
            <color theme="1"/>
            <rFont val="Calibri"/>
            <family val="2"/>
            <scheme val="minor"/>
          </rPr>
          <t>Source: User-editable planning assumption, 2026-10-19; not stated in YAML. Validate with workload sizing.</t>
        </r>
      </text>
    </comment>
    <comment ref="H23" authorId="0" shapeId="0" xr:uid="{00000000-0006-0000-1000-000035000000}">
      <text>
        <r>
          <rPr>
            <sz val="11"/>
            <color theme="1"/>
            <rFont val="Calibri"/>
            <family val="2"/>
            <scheme val="minor"/>
          </rPr>
          <t>Source: User-editable planning assumption, 2026-10-19; not stated in YAML. Validate with workload sizing.</t>
        </r>
      </text>
    </comment>
    <comment ref="I23" authorId="0" shapeId="0" xr:uid="{00000000-0006-0000-1000-000036000000}">
      <text>
        <r>
          <rPr>
            <sz val="11"/>
            <color theme="1"/>
            <rFont val="Calibri"/>
            <family val="2"/>
            <scheme val="minor"/>
          </rPr>
          <t>Source: User-editable planning assumption, 2026-10-19; not stated in YAML. Validate with workload sizing.</t>
        </r>
      </text>
    </comment>
    <comment ref="G24" authorId="0" shapeId="0" xr:uid="{00000000-0006-0000-1000-000037000000}">
      <text>
        <r>
          <rPr>
            <sz val="11"/>
            <color theme="1"/>
            <rFont val="Calibri"/>
            <family val="2"/>
            <scheme val="minor"/>
          </rPr>
          <t>Source: User-editable planning assumption, 2026-10-19; not stated in YAML. Validate with workload sizing.</t>
        </r>
      </text>
    </comment>
    <comment ref="H24" authorId="0" shapeId="0" xr:uid="{00000000-0006-0000-1000-000038000000}">
      <text>
        <r>
          <rPr>
            <sz val="11"/>
            <color theme="1"/>
            <rFont val="Calibri"/>
            <family val="2"/>
            <scheme val="minor"/>
          </rPr>
          <t>Source: User-editable planning assumption, 2026-10-19; not stated in YAML. Validate with workload sizing.</t>
        </r>
      </text>
    </comment>
    <comment ref="I24" authorId="0" shapeId="0" xr:uid="{00000000-0006-0000-1000-000039000000}">
      <text>
        <r>
          <rPr>
            <sz val="11"/>
            <color theme="1"/>
            <rFont val="Calibri"/>
            <family val="2"/>
            <scheme val="minor"/>
          </rPr>
          <t>Source: User-editable planning assumption, 2026-10-19; not stated in YAML. Validate with workload sizing.</t>
        </r>
      </text>
    </comment>
    <comment ref="G25" authorId="0" shapeId="0" xr:uid="{00000000-0006-0000-1000-00003A000000}">
      <text>
        <r>
          <rPr>
            <sz val="11"/>
            <color theme="1"/>
            <rFont val="Calibri"/>
            <family val="2"/>
            <scheme val="minor"/>
          </rPr>
          <t>Source: User-editable planning assumption, 2026-10-19; not stated in YAML. Validate with workload sizing.</t>
        </r>
      </text>
    </comment>
    <comment ref="H25" authorId="0" shapeId="0" xr:uid="{00000000-0006-0000-1000-00003B000000}">
      <text>
        <r>
          <rPr>
            <sz val="11"/>
            <color theme="1"/>
            <rFont val="Calibri"/>
            <family val="2"/>
            <scheme val="minor"/>
          </rPr>
          <t>Source: User-editable planning assumption, 2026-10-19; not stated in YAML. Validate with workload sizing.</t>
        </r>
      </text>
    </comment>
    <comment ref="I25" authorId="0" shapeId="0" xr:uid="{00000000-0006-0000-1000-00003C000000}">
      <text>
        <r>
          <rPr>
            <sz val="11"/>
            <color theme="1"/>
            <rFont val="Calibri"/>
            <family val="2"/>
            <scheme val="minor"/>
          </rPr>
          <t>Source: User-editable planning assumption, 2026-10-19; not stated in YAML. Validate with workload sizing.</t>
        </r>
      </text>
    </comment>
    <comment ref="G26" authorId="0" shapeId="0" xr:uid="{00000000-0006-0000-1000-00003D000000}">
      <text>
        <r>
          <rPr>
            <sz val="11"/>
            <color theme="1"/>
            <rFont val="Calibri"/>
            <family val="2"/>
            <scheme val="minor"/>
          </rPr>
          <t>Source: User-editable planning assumption, 2026-10-19; not stated in YAML. Validate with workload sizing.</t>
        </r>
      </text>
    </comment>
    <comment ref="H26" authorId="0" shapeId="0" xr:uid="{00000000-0006-0000-1000-00003E000000}">
      <text>
        <r>
          <rPr>
            <sz val="11"/>
            <color theme="1"/>
            <rFont val="Calibri"/>
            <family val="2"/>
            <scheme val="minor"/>
          </rPr>
          <t>Source: User-editable planning assumption, 2026-10-19; not stated in YAML. Validate with workload sizing.</t>
        </r>
      </text>
    </comment>
    <comment ref="I26" authorId="0" shapeId="0" xr:uid="{00000000-0006-0000-1000-00003F000000}">
      <text>
        <r>
          <rPr>
            <sz val="11"/>
            <color theme="1"/>
            <rFont val="Calibri"/>
            <family val="2"/>
            <scheme val="minor"/>
          </rPr>
          <t>Source: User-editable planning assumption, 2026-10-19; not stated in YAML. Validate with workload sizing.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100-000001000000}">
      <text>
        <r>
          <rPr>
            <sz val="11"/>
            <color theme="1"/>
            <rFont val="Calibri"/>
            <family val="2"/>
            <scheme val="minor"/>
          </rPr>
          <t>Source: User-editable planning assumption, 2026-10-19; not stated in YAML. Validate with workload sizing.</t>
        </r>
      </text>
    </comment>
    <comment ref="H6" authorId="0" shapeId="0" xr:uid="{00000000-0006-0000-1100-000002000000}">
      <text>
        <r>
          <rPr>
            <sz val="11"/>
            <color theme="1"/>
            <rFont val="Calibri"/>
            <family val="2"/>
            <scheme val="minor"/>
          </rPr>
          <t>Source: User-editable planning assumption, 2026-10-19; not stated in YAML. Validate with workload sizing.</t>
        </r>
      </text>
    </comment>
    <comment ref="I6" authorId="0" shapeId="0" xr:uid="{00000000-0006-0000-1100-000003000000}">
      <text>
        <r>
          <rPr>
            <sz val="11"/>
            <color theme="1"/>
            <rFont val="Calibri"/>
            <family val="2"/>
            <scheme val="minor"/>
          </rPr>
          <t>Source: User-editable planning assumption, 2026-10-19; not stated in YAML. Validate with workload sizing.</t>
        </r>
      </text>
    </comment>
    <comment ref="G7" authorId="0" shapeId="0" xr:uid="{00000000-0006-0000-1100-000004000000}">
      <text>
        <r>
          <rPr>
            <sz val="11"/>
            <color theme="1"/>
            <rFont val="Calibri"/>
            <family val="2"/>
            <scheme val="minor"/>
          </rPr>
          <t>Source: User-editable planning assumption, 2026-10-19; not stated in YAML. Validate with workload sizing.</t>
        </r>
      </text>
    </comment>
    <comment ref="H7" authorId="0" shapeId="0" xr:uid="{00000000-0006-0000-1100-000005000000}">
      <text>
        <r>
          <rPr>
            <sz val="11"/>
            <color theme="1"/>
            <rFont val="Calibri"/>
            <family val="2"/>
            <scheme val="minor"/>
          </rPr>
          <t>Source: User-editable planning assumption, 2026-10-19; not stated in YAML. Validate with workload sizing.</t>
        </r>
      </text>
    </comment>
    <comment ref="I7" authorId="0" shapeId="0" xr:uid="{00000000-0006-0000-1100-000006000000}">
      <text>
        <r>
          <rPr>
            <sz val="11"/>
            <color theme="1"/>
            <rFont val="Calibri"/>
            <family val="2"/>
            <scheme val="minor"/>
          </rPr>
          <t>Source: User-editable planning assumption, 2026-10-19; not stated in YAML. Validate with workload sizing.</t>
        </r>
      </text>
    </comment>
    <comment ref="G8" authorId="0" shapeId="0" xr:uid="{00000000-0006-0000-1100-000007000000}">
      <text>
        <r>
          <rPr>
            <sz val="11"/>
            <color theme="1"/>
            <rFont val="Calibri"/>
            <family val="2"/>
            <scheme val="minor"/>
          </rPr>
          <t>Source: User-editable planning assumption, 2026-10-19; not stated in YAML. Validate with workload sizing.</t>
        </r>
      </text>
    </comment>
    <comment ref="H8" authorId="0" shapeId="0" xr:uid="{00000000-0006-0000-1100-000008000000}">
      <text>
        <r>
          <rPr>
            <sz val="11"/>
            <color theme="1"/>
            <rFont val="Calibri"/>
            <family val="2"/>
            <scheme val="minor"/>
          </rPr>
          <t>Source: User-editable planning assumption, 2026-10-19; not stated in YAML. Validate with workload sizing.</t>
        </r>
      </text>
    </comment>
    <comment ref="I8" authorId="0" shapeId="0" xr:uid="{00000000-0006-0000-1100-000009000000}">
      <text>
        <r>
          <rPr>
            <sz val="11"/>
            <color theme="1"/>
            <rFont val="Calibri"/>
            <family val="2"/>
            <scheme val="minor"/>
          </rPr>
          <t>Source: User-editable planning assumption, 2026-10-19; not stated in YAML. Validate with workload sizing.</t>
        </r>
      </text>
    </comment>
    <comment ref="G9" authorId="0" shapeId="0" xr:uid="{00000000-0006-0000-1100-00000A000000}">
      <text>
        <r>
          <rPr>
            <sz val="11"/>
            <color theme="1"/>
            <rFont val="Calibri"/>
            <family val="2"/>
            <scheme val="minor"/>
          </rPr>
          <t>Source: User-editable planning assumption, 2026-10-19; not stated in YAML. Validate with workload sizing.</t>
        </r>
      </text>
    </comment>
    <comment ref="H9" authorId="0" shapeId="0" xr:uid="{00000000-0006-0000-1100-00000B000000}">
      <text>
        <r>
          <rPr>
            <sz val="11"/>
            <color theme="1"/>
            <rFont val="Calibri"/>
            <family val="2"/>
            <scheme val="minor"/>
          </rPr>
          <t>Source: User-editable planning assumption, 2026-10-19; not stated in YAML. Validate with workload sizing.</t>
        </r>
      </text>
    </comment>
    <comment ref="I9" authorId="0" shapeId="0" xr:uid="{00000000-0006-0000-1100-00000C000000}">
      <text>
        <r>
          <rPr>
            <sz val="11"/>
            <color theme="1"/>
            <rFont val="Calibri"/>
            <family val="2"/>
            <scheme val="minor"/>
          </rPr>
          <t>Source: User-editable planning assumption, 2026-10-19; not stated in YAML. Validate with workload sizing.</t>
        </r>
      </text>
    </comment>
    <comment ref="G10" authorId="0" shapeId="0" xr:uid="{00000000-0006-0000-1100-00000D000000}">
      <text>
        <r>
          <rPr>
            <sz val="11"/>
            <color theme="1"/>
            <rFont val="Calibri"/>
            <family val="2"/>
            <scheme val="minor"/>
          </rPr>
          <t>Source: User-editable planning assumption, 2026-10-19; not stated in YAML. Validate with workload sizing.</t>
        </r>
      </text>
    </comment>
    <comment ref="H10" authorId="0" shapeId="0" xr:uid="{00000000-0006-0000-1100-00000E000000}">
      <text>
        <r>
          <rPr>
            <sz val="11"/>
            <color theme="1"/>
            <rFont val="Calibri"/>
            <family val="2"/>
            <scheme val="minor"/>
          </rPr>
          <t>Source: User-editable planning assumption, 2026-10-19; not stated in YAML. Validate with workload sizing.</t>
        </r>
      </text>
    </comment>
    <comment ref="I10" authorId="0" shapeId="0" xr:uid="{00000000-0006-0000-1100-00000F000000}">
      <text>
        <r>
          <rPr>
            <sz val="11"/>
            <color theme="1"/>
            <rFont val="Calibri"/>
            <family val="2"/>
            <scheme val="minor"/>
          </rPr>
          <t>Source: User-editable planning assumption, 2026-10-19; not stated in YAML. Validate with workload sizing.</t>
        </r>
      </text>
    </comment>
    <comment ref="G11" authorId="0" shapeId="0" xr:uid="{00000000-0006-0000-1100-000010000000}">
      <text>
        <r>
          <rPr>
            <sz val="11"/>
            <color theme="1"/>
            <rFont val="Calibri"/>
            <family val="2"/>
            <scheme val="minor"/>
          </rPr>
          <t>Source: User-editable planning assumption, 2026-10-19; not stated in YAML. Validate with workload sizing.</t>
        </r>
      </text>
    </comment>
    <comment ref="H11" authorId="0" shapeId="0" xr:uid="{00000000-0006-0000-1100-000011000000}">
      <text>
        <r>
          <rPr>
            <sz val="11"/>
            <color theme="1"/>
            <rFont val="Calibri"/>
            <family val="2"/>
            <scheme val="minor"/>
          </rPr>
          <t>Source: User-editable planning assumption, 2026-10-19; not stated in YAML. Validate with workload sizing.</t>
        </r>
      </text>
    </comment>
    <comment ref="I11" authorId="0" shapeId="0" xr:uid="{00000000-0006-0000-1100-000012000000}">
      <text>
        <r>
          <rPr>
            <sz val="11"/>
            <color theme="1"/>
            <rFont val="Calibri"/>
            <family val="2"/>
            <scheme val="minor"/>
          </rPr>
          <t>Source: User-editable planning assumption, 2026-10-19; not stated in YAML. Validate with workload sizing.</t>
        </r>
      </text>
    </comment>
    <comment ref="G12" authorId="0" shapeId="0" xr:uid="{00000000-0006-0000-1100-000013000000}">
      <text>
        <r>
          <rPr>
            <sz val="11"/>
            <color theme="1"/>
            <rFont val="Calibri"/>
            <family val="2"/>
            <scheme val="minor"/>
          </rPr>
          <t>Source: User-editable planning assumption, 2026-10-19; not stated in YAML. Validate with workload sizing.</t>
        </r>
      </text>
    </comment>
    <comment ref="H12" authorId="0" shapeId="0" xr:uid="{00000000-0006-0000-1100-000014000000}">
      <text>
        <r>
          <rPr>
            <sz val="11"/>
            <color theme="1"/>
            <rFont val="Calibri"/>
            <family val="2"/>
            <scheme val="minor"/>
          </rPr>
          <t>Source: User-editable planning assumption, 2026-10-19; not stated in YAML. Validate with workload sizing.</t>
        </r>
      </text>
    </comment>
    <comment ref="I12" authorId="0" shapeId="0" xr:uid="{00000000-0006-0000-1100-000015000000}">
      <text>
        <r>
          <rPr>
            <sz val="11"/>
            <color theme="1"/>
            <rFont val="Calibri"/>
            <family val="2"/>
            <scheme val="minor"/>
          </rPr>
          <t>Source: User-editable planning assumption, 2026-10-19; not stated in YAML. Validate with workload sizing.</t>
        </r>
      </text>
    </comment>
    <comment ref="G13" authorId="0" shapeId="0" xr:uid="{00000000-0006-0000-1100-000016000000}">
      <text>
        <r>
          <rPr>
            <sz val="11"/>
            <color theme="1"/>
            <rFont val="Calibri"/>
            <family val="2"/>
            <scheme val="minor"/>
          </rPr>
          <t>Source: User-editable planning assumption, 2026-10-19; not stated in YAML. Validate with workload sizing.</t>
        </r>
      </text>
    </comment>
    <comment ref="H13" authorId="0" shapeId="0" xr:uid="{00000000-0006-0000-1100-000017000000}">
      <text>
        <r>
          <rPr>
            <sz val="11"/>
            <color theme="1"/>
            <rFont val="Calibri"/>
            <family val="2"/>
            <scheme val="minor"/>
          </rPr>
          <t>Source: User-editable planning assumption, 2026-10-19; not stated in YAML. Validate with workload sizing.</t>
        </r>
      </text>
    </comment>
    <comment ref="I13" authorId="0" shapeId="0" xr:uid="{00000000-0006-0000-1100-000018000000}">
      <text>
        <r>
          <rPr>
            <sz val="11"/>
            <color theme="1"/>
            <rFont val="Calibri"/>
            <family val="2"/>
            <scheme val="minor"/>
          </rPr>
          <t>Source: User-editable planning assumption, 2026-10-19; not stated in YAML. Validate with workload sizing.</t>
        </r>
      </text>
    </comment>
    <comment ref="G14" authorId="0" shapeId="0" xr:uid="{00000000-0006-0000-1100-000019000000}">
      <text>
        <r>
          <rPr>
            <sz val="11"/>
            <color theme="1"/>
            <rFont val="Calibri"/>
            <family val="2"/>
            <scheme val="minor"/>
          </rPr>
          <t>Source: User-editable planning assumption, 2026-10-19; not stated in YAML. Validate with workload sizing.</t>
        </r>
      </text>
    </comment>
    <comment ref="H14" authorId="0" shapeId="0" xr:uid="{00000000-0006-0000-1100-00001A000000}">
      <text>
        <r>
          <rPr>
            <sz val="11"/>
            <color theme="1"/>
            <rFont val="Calibri"/>
            <family val="2"/>
            <scheme val="minor"/>
          </rPr>
          <t>Source: User-editable planning assumption, 2026-10-19; not stated in YAML. Validate with workload sizing.</t>
        </r>
      </text>
    </comment>
    <comment ref="I14" authorId="0" shapeId="0" xr:uid="{00000000-0006-0000-1100-00001B000000}">
      <text>
        <r>
          <rPr>
            <sz val="11"/>
            <color theme="1"/>
            <rFont val="Calibri"/>
            <family val="2"/>
            <scheme val="minor"/>
          </rPr>
          <t>Source: User-editable planning assumption, 2026-10-19; not stated in YAML. Validate with workload sizing.</t>
        </r>
      </text>
    </comment>
    <comment ref="G15" authorId="0" shapeId="0" xr:uid="{00000000-0006-0000-1100-00001C000000}">
      <text>
        <r>
          <rPr>
            <sz val="11"/>
            <color theme="1"/>
            <rFont val="Calibri"/>
            <family val="2"/>
            <scheme val="minor"/>
          </rPr>
          <t>Source: User-editable planning assumption, 2026-10-19; not stated in YAML. Validate with workload sizing.</t>
        </r>
      </text>
    </comment>
    <comment ref="H15" authorId="0" shapeId="0" xr:uid="{00000000-0006-0000-1100-00001D000000}">
      <text>
        <r>
          <rPr>
            <sz val="11"/>
            <color theme="1"/>
            <rFont val="Calibri"/>
            <family val="2"/>
            <scheme val="minor"/>
          </rPr>
          <t>Source: User-editable planning assumption, 2026-10-19; not stated in YAML. Validate with workload sizing.</t>
        </r>
      </text>
    </comment>
    <comment ref="I15" authorId="0" shapeId="0" xr:uid="{00000000-0006-0000-1100-00001E000000}">
      <text>
        <r>
          <rPr>
            <sz val="11"/>
            <color theme="1"/>
            <rFont val="Calibri"/>
            <family val="2"/>
            <scheme val="minor"/>
          </rPr>
          <t>Source: User-editable planning assumption, 2026-10-19; not stated in YAML. Validate with workload sizing.</t>
        </r>
      </text>
    </comment>
    <comment ref="G16" authorId="0" shapeId="0" xr:uid="{00000000-0006-0000-1100-00001F000000}">
      <text>
        <r>
          <rPr>
            <sz val="11"/>
            <color theme="1"/>
            <rFont val="Calibri"/>
            <family val="2"/>
            <scheme val="minor"/>
          </rPr>
          <t>Source: User-editable planning assumption, 2026-10-19; not stated in YAML. Validate with workload sizing.</t>
        </r>
      </text>
    </comment>
    <comment ref="H16" authorId="0" shapeId="0" xr:uid="{00000000-0006-0000-1100-000020000000}">
      <text>
        <r>
          <rPr>
            <sz val="11"/>
            <color theme="1"/>
            <rFont val="Calibri"/>
            <family val="2"/>
            <scheme val="minor"/>
          </rPr>
          <t>Source: User-editable planning assumption, 2026-10-19; not stated in YAML. Validate with workload sizing.</t>
        </r>
      </text>
    </comment>
    <comment ref="I16" authorId="0" shapeId="0" xr:uid="{00000000-0006-0000-1100-000021000000}">
      <text>
        <r>
          <rPr>
            <sz val="11"/>
            <color theme="1"/>
            <rFont val="Calibri"/>
            <family val="2"/>
            <scheme val="minor"/>
          </rPr>
          <t>Source: User-editable planning assumption, 2026-10-19; not stated in YAML. Validate with workload sizing.</t>
        </r>
      </text>
    </comment>
    <comment ref="G17" authorId="0" shapeId="0" xr:uid="{00000000-0006-0000-1100-000022000000}">
      <text>
        <r>
          <rPr>
            <sz val="11"/>
            <color theme="1"/>
            <rFont val="Calibri"/>
            <family val="2"/>
            <scheme val="minor"/>
          </rPr>
          <t>Source: User-editable planning assumption, 2026-10-19; not stated in YAML. Validate with workload sizing.</t>
        </r>
      </text>
    </comment>
    <comment ref="H17" authorId="0" shapeId="0" xr:uid="{00000000-0006-0000-1100-000023000000}">
      <text>
        <r>
          <rPr>
            <sz val="11"/>
            <color theme="1"/>
            <rFont val="Calibri"/>
            <family val="2"/>
            <scheme val="minor"/>
          </rPr>
          <t>Source: User-editable planning assumption, 2026-10-19; not stated in YAML. Validate with workload sizing.</t>
        </r>
      </text>
    </comment>
    <comment ref="I17" authorId="0" shapeId="0" xr:uid="{00000000-0006-0000-1100-000024000000}">
      <text>
        <r>
          <rPr>
            <sz val="11"/>
            <color theme="1"/>
            <rFont val="Calibri"/>
            <family val="2"/>
            <scheme val="minor"/>
          </rPr>
          <t>Source: User-editable planning assumption, 2026-10-19; not stated in YAML. Validate with workload sizing.</t>
        </r>
      </text>
    </comment>
    <comment ref="G18" authorId="0" shapeId="0" xr:uid="{00000000-0006-0000-1100-000025000000}">
      <text>
        <r>
          <rPr>
            <sz val="11"/>
            <color theme="1"/>
            <rFont val="Calibri"/>
            <family val="2"/>
            <scheme val="minor"/>
          </rPr>
          <t>Source: User-editable planning assumption, 2026-10-19; not stated in YAML. Validate with workload sizing.</t>
        </r>
      </text>
    </comment>
    <comment ref="H18" authorId="0" shapeId="0" xr:uid="{00000000-0006-0000-1100-000026000000}">
      <text>
        <r>
          <rPr>
            <sz val="11"/>
            <color theme="1"/>
            <rFont val="Calibri"/>
            <family val="2"/>
            <scheme val="minor"/>
          </rPr>
          <t>Source: User-editable planning assumption, 2026-10-19; not stated in YAML. Validate with workload sizing.</t>
        </r>
      </text>
    </comment>
    <comment ref="I18" authorId="0" shapeId="0" xr:uid="{00000000-0006-0000-1100-000027000000}">
      <text>
        <r>
          <rPr>
            <sz val="11"/>
            <color theme="1"/>
            <rFont val="Calibri"/>
            <family val="2"/>
            <scheme val="minor"/>
          </rPr>
          <t>Source: User-editable planning assumption, 2026-10-19; not stated in YAML. Validate with workload sizing.</t>
        </r>
      </text>
    </comment>
    <comment ref="G19" authorId="0" shapeId="0" xr:uid="{00000000-0006-0000-1100-000028000000}">
      <text>
        <r>
          <rPr>
            <sz val="11"/>
            <color theme="1"/>
            <rFont val="Calibri"/>
            <family val="2"/>
            <scheme val="minor"/>
          </rPr>
          <t>Source: User-editable planning assumption, 2026-10-19; not stated in YAML. Validate with workload sizing.</t>
        </r>
      </text>
    </comment>
    <comment ref="H19" authorId="0" shapeId="0" xr:uid="{00000000-0006-0000-1100-000029000000}">
      <text>
        <r>
          <rPr>
            <sz val="11"/>
            <color theme="1"/>
            <rFont val="Calibri"/>
            <family val="2"/>
            <scheme val="minor"/>
          </rPr>
          <t>Source: User-editable planning assumption, 2026-10-19; not stated in YAML. Validate with workload sizing.</t>
        </r>
      </text>
    </comment>
    <comment ref="I19" authorId="0" shapeId="0" xr:uid="{00000000-0006-0000-1100-00002A000000}">
      <text>
        <r>
          <rPr>
            <sz val="11"/>
            <color theme="1"/>
            <rFont val="Calibri"/>
            <family val="2"/>
            <scheme val="minor"/>
          </rPr>
          <t>Source: User-editable planning assumption, 2026-10-19; not stated in YAML. Validate with workload sizing.</t>
        </r>
      </text>
    </comment>
    <comment ref="G20" authorId="0" shapeId="0" xr:uid="{00000000-0006-0000-1100-00002B000000}">
      <text>
        <r>
          <rPr>
            <sz val="11"/>
            <color theme="1"/>
            <rFont val="Calibri"/>
            <family val="2"/>
            <scheme val="minor"/>
          </rPr>
          <t>Source: User-editable planning assumption, 2026-10-19; not stated in YAML. Validate with workload sizing.</t>
        </r>
      </text>
    </comment>
    <comment ref="H20" authorId="0" shapeId="0" xr:uid="{00000000-0006-0000-1100-00002C000000}">
      <text>
        <r>
          <rPr>
            <sz val="11"/>
            <color theme="1"/>
            <rFont val="Calibri"/>
            <family val="2"/>
            <scheme val="minor"/>
          </rPr>
          <t>Source: User-editable planning assumption, 2026-10-19; not stated in YAML. Validate with workload sizing.</t>
        </r>
      </text>
    </comment>
    <comment ref="I20" authorId="0" shapeId="0" xr:uid="{00000000-0006-0000-1100-00002D000000}">
      <text>
        <r>
          <rPr>
            <sz val="11"/>
            <color theme="1"/>
            <rFont val="Calibri"/>
            <family val="2"/>
            <scheme val="minor"/>
          </rPr>
          <t>Source: User-editable planning assumption, 2026-10-19; not stated in YAML. Validate with workload sizing.</t>
        </r>
      </text>
    </comment>
    <comment ref="G21" authorId="0" shapeId="0" xr:uid="{00000000-0006-0000-1100-00002E000000}">
      <text>
        <r>
          <rPr>
            <sz val="11"/>
            <color theme="1"/>
            <rFont val="Calibri"/>
            <family val="2"/>
            <scheme val="minor"/>
          </rPr>
          <t>Source: User-editable planning assumption, 2026-10-19; not stated in YAML. Validate with workload sizing.</t>
        </r>
      </text>
    </comment>
    <comment ref="H21" authorId="0" shapeId="0" xr:uid="{00000000-0006-0000-1100-00002F000000}">
      <text>
        <r>
          <rPr>
            <sz val="11"/>
            <color theme="1"/>
            <rFont val="Calibri"/>
            <family val="2"/>
            <scheme val="minor"/>
          </rPr>
          <t>Source: User-editable planning assumption, 2026-10-19; not stated in YAML. Validate with workload sizing.</t>
        </r>
      </text>
    </comment>
    <comment ref="I21" authorId="0" shapeId="0" xr:uid="{00000000-0006-0000-1100-000030000000}">
      <text>
        <r>
          <rPr>
            <sz val="11"/>
            <color theme="1"/>
            <rFont val="Calibri"/>
            <family val="2"/>
            <scheme val="minor"/>
          </rPr>
          <t>Source: User-editable planning assumption, 2026-10-19; not stated in YAML. Validate with workload sizing.</t>
        </r>
      </text>
    </comment>
    <comment ref="G22" authorId="0" shapeId="0" xr:uid="{00000000-0006-0000-1100-000031000000}">
      <text>
        <r>
          <rPr>
            <sz val="11"/>
            <color theme="1"/>
            <rFont val="Calibri"/>
            <family val="2"/>
            <scheme val="minor"/>
          </rPr>
          <t>Source: User-editable planning assumption, 2026-10-19; not stated in YAML. Validate with workload sizing.</t>
        </r>
      </text>
    </comment>
    <comment ref="H22" authorId="0" shapeId="0" xr:uid="{00000000-0006-0000-1100-000032000000}">
      <text>
        <r>
          <rPr>
            <sz val="11"/>
            <color theme="1"/>
            <rFont val="Calibri"/>
            <family val="2"/>
            <scheme val="minor"/>
          </rPr>
          <t>Source: User-editable planning assumption, 2026-10-19; not stated in YAML. Validate with workload sizing.</t>
        </r>
      </text>
    </comment>
    <comment ref="I22" authorId="0" shapeId="0" xr:uid="{00000000-0006-0000-1100-000033000000}">
      <text>
        <r>
          <rPr>
            <sz val="11"/>
            <color theme="1"/>
            <rFont val="Calibri"/>
            <family val="2"/>
            <scheme val="minor"/>
          </rPr>
          <t>Source: User-editable planning assumption, 2026-10-19; not stated in YAML. Validate with workload sizing.</t>
        </r>
      </text>
    </comment>
    <comment ref="G23" authorId="0" shapeId="0" xr:uid="{00000000-0006-0000-1100-000034000000}">
      <text>
        <r>
          <rPr>
            <sz val="11"/>
            <color theme="1"/>
            <rFont val="Calibri"/>
            <family val="2"/>
            <scheme val="minor"/>
          </rPr>
          <t>Source: User-editable planning assumption, 2026-10-19; not stated in YAML. Validate with workload sizing.</t>
        </r>
      </text>
    </comment>
    <comment ref="H23" authorId="0" shapeId="0" xr:uid="{00000000-0006-0000-1100-000035000000}">
      <text>
        <r>
          <rPr>
            <sz val="11"/>
            <color theme="1"/>
            <rFont val="Calibri"/>
            <family val="2"/>
            <scheme val="minor"/>
          </rPr>
          <t>Source: User-editable planning assumption, 2026-10-19; not stated in YAML. Validate with workload sizing.</t>
        </r>
      </text>
    </comment>
    <comment ref="I23" authorId="0" shapeId="0" xr:uid="{00000000-0006-0000-1100-000036000000}">
      <text>
        <r>
          <rPr>
            <sz val="11"/>
            <color theme="1"/>
            <rFont val="Calibri"/>
            <family val="2"/>
            <scheme val="minor"/>
          </rPr>
          <t>Source: User-editable planning assumption, 2026-10-19; not stated in YAML. Validate with workload sizing.</t>
        </r>
      </text>
    </comment>
    <comment ref="G24" authorId="0" shapeId="0" xr:uid="{00000000-0006-0000-1100-000037000000}">
      <text>
        <r>
          <rPr>
            <sz val="11"/>
            <color theme="1"/>
            <rFont val="Calibri"/>
            <family val="2"/>
            <scheme val="minor"/>
          </rPr>
          <t>Source: User-editable planning assumption, 2026-10-19; not stated in YAML. Validate with workload sizing.</t>
        </r>
      </text>
    </comment>
    <comment ref="H24" authorId="0" shapeId="0" xr:uid="{00000000-0006-0000-1100-000038000000}">
      <text>
        <r>
          <rPr>
            <sz val="11"/>
            <color theme="1"/>
            <rFont val="Calibri"/>
            <family val="2"/>
            <scheme val="minor"/>
          </rPr>
          <t>Source: User-editable planning assumption, 2026-10-19; not stated in YAML. Validate with workload sizing.</t>
        </r>
      </text>
    </comment>
    <comment ref="I24" authorId="0" shapeId="0" xr:uid="{00000000-0006-0000-1100-000039000000}">
      <text>
        <r>
          <rPr>
            <sz val="11"/>
            <color theme="1"/>
            <rFont val="Calibri"/>
            <family val="2"/>
            <scheme val="minor"/>
          </rPr>
          <t>Source: User-editable planning assumption, 2026-10-19; not stated in YAML. Validate with workload sizing.</t>
        </r>
      </text>
    </comment>
    <comment ref="G25" authorId="0" shapeId="0" xr:uid="{00000000-0006-0000-1100-00003A000000}">
      <text>
        <r>
          <rPr>
            <sz val="11"/>
            <color theme="1"/>
            <rFont val="Calibri"/>
            <family val="2"/>
            <scheme val="minor"/>
          </rPr>
          <t>Source: User-editable planning assumption, 2026-10-19; not stated in YAML. Validate with workload sizing.</t>
        </r>
      </text>
    </comment>
    <comment ref="H25" authorId="0" shapeId="0" xr:uid="{00000000-0006-0000-1100-00003B000000}">
      <text>
        <r>
          <rPr>
            <sz val="11"/>
            <color theme="1"/>
            <rFont val="Calibri"/>
            <family val="2"/>
            <scheme val="minor"/>
          </rPr>
          <t>Source: User-editable planning assumption, 2026-10-19; not stated in YAML. Validate with workload sizing.</t>
        </r>
      </text>
    </comment>
    <comment ref="I25" authorId="0" shapeId="0" xr:uid="{00000000-0006-0000-1100-00003C000000}">
      <text>
        <r>
          <rPr>
            <sz val="11"/>
            <color theme="1"/>
            <rFont val="Calibri"/>
            <family val="2"/>
            <scheme val="minor"/>
          </rPr>
          <t>Source: User-editable planning assumption, 2026-10-19; not stated in YAML. Validate with workload sizing.</t>
        </r>
      </text>
    </comment>
    <comment ref="G26" authorId="0" shapeId="0" xr:uid="{00000000-0006-0000-1100-00003D000000}">
      <text>
        <r>
          <rPr>
            <sz val="11"/>
            <color theme="1"/>
            <rFont val="Calibri"/>
            <family val="2"/>
            <scheme val="minor"/>
          </rPr>
          <t>Source: User-editable planning assumption, 2026-10-19; not stated in YAML. Validate with workload sizing.</t>
        </r>
      </text>
    </comment>
    <comment ref="H26" authorId="0" shapeId="0" xr:uid="{00000000-0006-0000-1100-00003E000000}">
      <text>
        <r>
          <rPr>
            <sz val="11"/>
            <color theme="1"/>
            <rFont val="Calibri"/>
            <family val="2"/>
            <scheme val="minor"/>
          </rPr>
          <t>Source: User-editable planning assumption, 2026-10-19; not stated in YAML. Validate with workload sizing.</t>
        </r>
      </text>
    </comment>
    <comment ref="I26" authorId="0" shapeId="0" xr:uid="{00000000-0006-0000-1100-00003F000000}">
      <text>
        <r>
          <rPr>
            <sz val="11"/>
            <color theme="1"/>
            <rFont val="Calibri"/>
            <family val="2"/>
            <scheme val="minor"/>
          </rPr>
          <t>Source: User-editable planning assumption, 2026-10-19; not stated in YAML. Validate with workload sizing.</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200-000001000000}">
      <text>
        <r>
          <rPr>
            <sz val="11"/>
            <color theme="1"/>
            <rFont val="Calibri"/>
            <family val="2"/>
            <scheme val="minor"/>
          </rPr>
          <t>Source: User-editable planning assumption, 2026-10-19; not stated in YAML. Validate with workload sizing.</t>
        </r>
      </text>
    </comment>
    <comment ref="H6" authorId="0" shapeId="0" xr:uid="{00000000-0006-0000-1200-000002000000}">
      <text>
        <r>
          <rPr>
            <sz val="11"/>
            <color theme="1"/>
            <rFont val="Calibri"/>
            <family val="2"/>
            <scheme val="minor"/>
          </rPr>
          <t>Source: User-editable planning assumption, 2026-10-19; not stated in YAML. Validate with workload sizing.</t>
        </r>
      </text>
    </comment>
    <comment ref="I6" authorId="0" shapeId="0" xr:uid="{00000000-0006-0000-1200-000003000000}">
      <text>
        <r>
          <rPr>
            <sz val="11"/>
            <color theme="1"/>
            <rFont val="Calibri"/>
            <family val="2"/>
            <scheme val="minor"/>
          </rPr>
          <t>Source: User-editable planning assumption, 2026-10-19; not stated in YAML. Validate with workload sizing.</t>
        </r>
      </text>
    </comment>
    <comment ref="G7" authorId="0" shapeId="0" xr:uid="{00000000-0006-0000-1200-000004000000}">
      <text>
        <r>
          <rPr>
            <sz val="11"/>
            <color theme="1"/>
            <rFont val="Calibri"/>
            <family val="2"/>
            <scheme val="minor"/>
          </rPr>
          <t>Source: User-editable planning assumption, 2026-10-19; not stated in YAML. Validate with workload sizing.</t>
        </r>
      </text>
    </comment>
    <comment ref="H7" authorId="0" shapeId="0" xr:uid="{00000000-0006-0000-1200-000005000000}">
      <text>
        <r>
          <rPr>
            <sz val="11"/>
            <color theme="1"/>
            <rFont val="Calibri"/>
            <family val="2"/>
            <scheme val="minor"/>
          </rPr>
          <t>Source: User-editable planning assumption, 2026-10-19; not stated in YAML. Validate with workload sizing.</t>
        </r>
      </text>
    </comment>
    <comment ref="I7" authorId="0" shapeId="0" xr:uid="{00000000-0006-0000-1200-000006000000}">
      <text>
        <r>
          <rPr>
            <sz val="11"/>
            <color theme="1"/>
            <rFont val="Calibri"/>
            <family val="2"/>
            <scheme val="minor"/>
          </rPr>
          <t>Source: User-editable planning assumption, 2026-10-19; not stated in YAML. Validate with workload sizing.</t>
        </r>
      </text>
    </comment>
    <comment ref="G8" authorId="0" shapeId="0" xr:uid="{00000000-0006-0000-1200-000007000000}">
      <text>
        <r>
          <rPr>
            <sz val="11"/>
            <color theme="1"/>
            <rFont val="Calibri"/>
            <family val="2"/>
            <scheme val="minor"/>
          </rPr>
          <t>Source: User-editable planning assumption, 2026-10-19; not stated in YAML. Validate with workload sizing.</t>
        </r>
      </text>
    </comment>
    <comment ref="H8" authorId="0" shapeId="0" xr:uid="{00000000-0006-0000-1200-000008000000}">
      <text>
        <r>
          <rPr>
            <sz val="11"/>
            <color theme="1"/>
            <rFont val="Calibri"/>
            <family val="2"/>
            <scheme val="minor"/>
          </rPr>
          <t>Source: User-editable planning assumption, 2026-10-19; not stated in YAML. Validate with workload sizing.</t>
        </r>
      </text>
    </comment>
    <comment ref="I8" authorId="0" shapeId="0" xr:uid="{00000000-0006-0000-1200-000009000000}">
      <text>
        <r>
          <rPr>
            <sz val="11"/>
            <color theme="1"/>
            <rFont val="Calibri"/>
            <family val="2"/>
            <scheme val="minor"/>
          </rPr>
          <t>Source: User-editable planning assumption, 2026-10-19; not stated in YAML. Validate with workload sizing.</t>
        </r>
      </text>
    </comment>
    <comment ref="G9" authorId="0" shapeId="0" xr:uid="{00000000-0006-0000-1200-00000A000000}">
      <text>
        <r>
          <rPr>
            <sz val="11"/>
            <color theme="1"/>
            <rFont val="Calibri"/>
            <family val="2"/>
            <scheme val="minor"/>
          </rPr>
          <t>Source: User-editable planning assumption, 2026-10-19; not stated in YAML. Validate with workload sizing.</t>
        </r>
      </text>
    </comment>
    <comment ref="H9" authorId="0" shapeId="0" xr:uid="{00000000-0006-0000-1200-00000B000000}">
      <text>
        <r>
          <rPr>
            <sz val="11"/>
            <color theme="1"/>
            <rFont val="Calibri"/>
            <family val="2"/>
            <scheme val="minor"/>
          </rPr>
          <t>Source: User-editable planning assumption, 2026-10-19; not stated in YAML. Validate with workload sizing.</t>
        </r>
      </text>
    </comment>
    <comment ref="I9" authorId="0" shapeId="0" xr:uid="{00000000-0006-0000-1200-00000C000000}">
      <text>
        <r>
          <rPr>
            <sz val="11"/>
            <color theme="1"/>
            <rFont val="Calibri"/>
            <family val="2"/>
            <scheme val="minor"/>
          </rPr>
          <t>Source: User-editable planning assumption, 2026-10-19; not stated in YAML. Validate with workload sizing.</t>
        </r>
      </text>
    </comment>
    <comment ref="G10" authorId="0" shapeId="0" xr:uid="{00000000-0006-0000-1200-00000D000000}">
      <text>
        <r>
          <rPr>
            <sz val="11"/>
            <color theme="1"/>
            <rFont val="Calibri"/>
            <family val="2"/>
            <scheme val="minor"/>
          </rPr>
          <t>Source: User-editable planning assumption, 2026-10-19; not stated in YAML. Validate with workload sizing.</t>
        </r>
      </text>
    </comment>
    <comment ref="H10" authorId="0" shapeId="0" xr:uid="{00000000-0006-0000-1200-00000E000000}">
      <text>
        <r>
          <rPr>
            <sz val="11"/>
            <color theme="1"/>
            <rFont val="Calibri"/>
            <family val="2"/>
            <scheme val="minor"/>
          </rPr>
          <t>Source: User-editable planning assumption, 2026-10-19; not stated in YAML. Validate with workload sizing.</t>
        </r>
      </text>
    </comment>
    <comment ref="I10" authorId="0" shapeId="0" xr:uid="{00000000-0006-0000-1200-00000F000000}">
      <text>
        <r>
          <rPr>
            <sz val="11"/>
            <color theme="1"/>
            <rFont val="Calibri"/>
            <family val="2"/>
            <scheme val="minor"/>
          </rPr>
          <t>Source: User-editable planning assumption, 2026-10-19; not stated in YAML. Validate with workload sizing.</t>
        </r>
      </text>
    </comment>
    <comment ref="G11" authorId="0" shapeId="0" xr:uid="{00000000-0006-0000-1200-000010000000}">
      <text>
        <r>
          <rPr>
            <sz val="11"/>
            <color theme="1"/>
            <rFont val="Calibri"/>
            <family val="2"/>
            <scheme val="minor"/>
          </rPr>
          <t>Source: User-editable planning assumption, 2026-10-19; not stated in YAML. Validate with workload sizing.</t>
        </r>
      </text>
    </comment>
    <comment ref="H11" authorId="0" shapeId="0" xr:uid="{00000000-0006-0000-1200-000011000000}">
      <text>
        <r>
          <rPr>
            <sz val="11"/>
            <color theme="1"/>
            <rFont val="Calibri"/>
            <family val="2"/>
            <scheme val="minor"/>
          </rPr>
          <t>Source: User-editable planning assumption, 2026-10-19; not stated in YAML. Validate with workload sizing.</t>
        </r>
      </text>
    </comment>
    <comment ref="I11" authorId="0" shapeId="0" xr:uid="{00000000-0006-0000-1200-000012000000}">
      <text>
        <r>
          <rPr>
            <sz val="11"/>
            <color theme="1"/>
            <rFont val="Calibri"/>
            <family val="2"/>
            <scheme val="minor"/>
          </rPr>
          <t>Source: User-editable planning assumption, 2026-10-19; not stated in YAML. Validate with workload sizing.</t>
        </r>
      </text>
    </comment>
    <comment ref="G12" authorId="0" shapeId="0" xr:uid="{00000000-0006-0000-1200-000013000000}">
      <text>
        <r>
          <rPr>
            <sz val="11"/>
            <color theme="1"/>
            <rFont val="Calibri"/>
            <family val="2"/>
            <scheme val="minor"/>
          </rPr>
          <t>Source: User-editable planning assumption, 2026-10-19; not stated in YAML. Validate with workload sizing.</t>
        </r>
      </text>
    </comment>
    <comment ref="H12" authorId="0" shapeId="0" xr:uid="{00000000-0006-0000-1200-000014000000}">
      <text>
        <r>
          <rPr>
            <sz val="11"/>
            <color theme="1"/>
            <rFont val="Calibri"/>
            <family val="2"/>
            <scheme val="minor"/>
          </rPr>
          <t>Source: User-editable planning assumption, 2026-10-19; not stated in YAML. Validate with workload sizing.</t>
        </r>
      </text>
    </comment>
    <comment ref="I12" authorId="0" shapeId="0" xr:uid="{00000000-0006-0000-1200-000015000000}">
      <text>
        <r>
          <rPr>
            <sz val="11"/>
            <color theme="1"/>
            <rFont val="Calibri"/>
            <family val="2"/>
            <scheme val="minor"/>
          </rPr>
          <t>Source: User-editable planning assumption, 2026-10-19; not stated in YAML. Validate with workload sizing.</t>
        </r>
      </text>
    </comment>
    <comment ref="G13" authorId="0" shapeId="0" xr:uid="{00000000-0006-0000-1200-000016000000}">
      <text>
        <r>
          <rPr>
            <sz val="11"/>
            <color theme="1"/>
            <rFont val="Calibri"/>
            <family val="2"/>
            <scheme val="minor"/>
          </rPr>
          <t>Source: User-editable planning assumption, 2026-10-19; not stated in YAML. Validate with workload sizing.</t>
        </r>
      </text>
    </comment>
    <comment ref="H13" authorId="0" shapeId="0" xr:uid="{00000000-0006-0000-1200-000017000000}">
      <text>
        <r>
          <rPr>
            <sz val="11"/>
            <color theme="1"/>
            <rFont val="Calibri"/>
            <family val="2"/>
            <scheme val="minor"/>
          </rPr>
          <t>Source: User-editable planning assumption, 2026-10-19; not stated in YAML. Validate with workload sizing.</t>
        </r>
      </text>
    </comment>
    <comment ref="I13" authorId="0" shapeId="0" xr:uid="{00000000-0006-0000-1200-000018000000}">
      <text>
        <r>
          <rPr>
            <sz val="11"/>
            <color theme="1"/>
            <rFont val="Calibri"/>
            <family val="2"/>
            <scheme val="minor"/>
          </rPr>
          <t>Source: User-editable planning assumption, 2026-10-19; not stated in YAML. Validate with workload sizing.</t>
        </r>
      </text>
    </comment>
    <comment ref="G14" authorId="0" shapeId="0" xr:uid="{00000000-0006-0000-1200-000019000000}">
      <text>
        <r>
          <rPr>
            <sz val="11"/>
            <color theme="1"/>
            <rFont val="Calibri"/>
            <family val="2"/>
            <scheme val="minor"/>
          </rPr>
          <t>Source: User-editable planning assumption, 2026-10-19; not stated in YAML. Validate with workload sizing.</t>
        </r>
      </text>
    </comment>
    <comment ref="H14" authorId="0" shapeId="0" xr:uid="{00000000-0006-0000-1200-00001A000000}">
      <text>
        <r>
          <rPr>
            <sz val="11"/>
            <color theme="1"/>
            <rFont val="Calibri"/>
            <family val="2"/>
            <scheme val="minor"/>
          </rPr>
          <t>Source: User-editable planning assumption, 2026-10-19; not stated in YAML. Validate with workload sizing.</t>
        </r>
      </text>
    </comment>
    <comment ref="I14" authorId="0" shapeId="0" xr:uid="{00000000-0006-0000-1200-00001B000000}">
      <text>
        <r>
          <rPr>
            <sz val="11"/>
            <color theme="1"/>
            <rFont val="Calibri"/>
            <family val="2"/>
            <scheme val="minor"/>
          </rPr>
          <t>Source: User-editable planning assumption, 2026-10-19; not stated in YAML. Validate with workload sizing.</t>
        </r>
      </text>
    </comment>
    <comment ref="G15" authorId="0" shapeId="0" xr:uid="{00000000-0006-0000-1200-00001C000000}">
      <text>
        <r>
          <rPr>
            <sz val="11"/>
            <color theme="1"/>
            <rFont val="Calibri"/>
            <family val="2"/>
            <scheme val="minor"/>
          </rPr>
          <t>Source: User-editable planning assumption, 2026-10-19; not stated in YAML. Validate with workload sizing.</t>
        </r>
      </text>
    </comment>
    <comment ref="H15" authorId="0" shapeId="0" xr:uid="{00000000-0006-0000-1200-00001D000000}">
      <text>
        <r>
          <rPr>
            <sz val="11"/>
            <color theme="1"/>
            <rFont val="Calibri"/>
            <family val="2"/>
            <scheme val="minor"/>
          </rPr>
          <t>Source: User-editable planning assumption, 2026-10-19; not stated in YAML. Validate with workload sizing.</t>
        </r>
      </text>
    </comment>
    <comment ref="I15" authorId="0" shapeId="0" xr:uid="{00000000-0006-0000-1200-00001E000000}">
      <text>
        <r>
          <rPr>
            <sz val="11"/>
            <color theme="1"/>
            <rFont val="Calibri"/>
            <family val="2"/>
            <scheme val="minor"/>
          </rPr>
          <t>Source: User-editable planning assumption, 2026-10-19; not stated in YAML. Validate with workload sizing.</t>
        </r>
      </text>
    </comment>
    <comment ref="G16" authorId="0" shapeId="0" xr:uid="{00000000-0006-0000-1200-00001F000000}">
      <text>
        <r>
          <rPr>
            <sz val="11"/>
            <color theme="1"/>
            <rFont val="Calibri"/>
            <family val="2"/>
            <scheme val="minor"/>
          </rPr>
          <t>Source: User-editable planning assumption, 2026-10-19; not stated in YAML. Validate with workload sizing.</t>
        </r>
      </text>
    </comment>
    <comment ref="H16" authorId="0" shapeId="0" xr:uid="{00000000-0006-0000-1200-000020000000}">
      <text>
        <r>
          <rPr>
            <sz val="11"/>
            <color theme="1"/>
            <rFont val="Calibri"/>
            <family val="2"/>
            <scheme val="minor"/>
          </rPr>
          <t>Source: User-editable planning assumption, 2026-10-19; not stated in YAML. Validate with workload sizing.</t>
        </r>
      </text>
    </comment>
    <comment ref="I16" authorId="0" shapeId="0" xr:uid="{00000000-0006-0000-1200-000021000000}">
      <text>
        <r>
          <rPr>
            <sz val="11"/>
            <color theme="1"/>
            <rFont val="Calibri"/>
            <family val="2"/>
            <scheme val="minor"/>
          </rPr>
          <t>Source: User-editable planning assumption, 2026-10-19; not stated in YAML. Validate with workload sizing.</t>
        </r>
      </text>
    </comment>
    <comment ref="G17" authorId="0" shapeId="0" xr:uid="{00000000-0006-0000-1200-000022000000}">
      <text>
        <r>
          <rPr>
            <sz val="11"/>
            <color theme="1"/>
            <rFont val="Calibri"/>
            <family val="2"/>
            <scheme val="minor"/>
          </rPr>
          <t>Source: User-editable planning assumption, 2026-10-19; not stated in YAML. Validate with workload sizing.</t>
        </r>
      </text>
    </comment>
    <comment ref="H17" authorId="0" shapeId="0" xr:uid="{00000000-0006-0000-1200-000023000000}">
      <text>
        <r>
          <rPr>
            <sz val="11"/>
            <color theme="1"/>
            <rFont val="Calibri"/>
            <family val="2"/>
            <scheme val="minor"/>
          </rPr>
          <t>Source: User-editable planning assumption, 2026-10-19; not stated in YAML. Validate with workload sizing.</t>
        </r>
      </text>
    </comment>
    <comment ref="I17" authorId="0" shapeId="0" xr:uid="{00000000-0006-0000-1200-000024000000}">
      <text>
        <r>
          <rPr>
            <sz val="11"/>
            <color theme="1"/>
            <rFont val="Calibri"/>
            <family val="2"/>
            <scheme val="minor"/>
          </rPr>
          <t>Source: User-editable planning assumption, 2026-10-19; not stated in YAML. Validate with workload sizing.</t>
        </r>
      </text>
    </comment>
    <comment ref="G18" authorId="0" shapeId="0" xr:uid="{00000000-0006-0000-1200-000025000000}">
      <text>
        <r>
          <rPr>
            <sz val="11"/>
            <color theme="1"/>
            <rFont val="Calibri"/>
            <family val="2"/>
            <scheme val="minor"/>
          </rPr>
          <t>Source: User-editable planning assumption, 2026-10-19; not stated in YAML. Validate with workload sizing.</t>
        </r>
      </text>
    </comment>
    <comment ref="H18" authorId="0" shapeId="0" xr:uid="{00000000-0006-0000-1200-000026000000}">
      <text>
        <r>
          <rPr>
            <sz val="11"/>
            <color theme="1"/>
            <rFont val="Calibri"/>
            <family val="2"/>
            <scheme val="minor"/>
          </rPr>
          <t>Source: User-editable planning assumption, 2026-10-19; not stated in YAML. Validate with workload sizing.</t>
        </r>
      </text>
    </comment>
    <comment ref="I18" authorId="0" shapeId="0" xr:uid="{00000000-0006-0000-1200-000027000000}">
      <text>
        <r>
          <rPr>
            <sz val="11"/>
            <color theme="1"/>
            <rFont val="Calibri"/>
            <family val="2"/>
            <scheme val="minor"/>
          </rPr>
          <t>Source: User-editable planning assumption, 2026-10-19; not stated in YAML. Validate with workload sizing.</t>
        </r>
      </text>
    </comment>
    <comment ref="G19" authorId="0" shapeId="0" xr:uid="{00000000-0006-0000-1200-000028000000}">
      <text>
        <r>
          <rPr>
            <sz val="11"/>
            <color theme="1"/>
            <rFont val="Calibri"/>
            <family val="2"/>
            <scheme val="minor"/>
          </rPr>
          <t>Source: User-editable planning assumption, 2026-10-19; not stated in YAML. Validate with workload sizing.</t>
        </r>
      </text>
    </comment>
    <comment ref="H19" authorId="0" shapeId="0" xr:uid="{00000000-0006-0000-1200-000029000000}">
      <text>
        <r>
          <rPr>
            <sz val="11"/>
            <color theme="1"/>
            <rFont val="Calibri"/>
            <family val="2"/>
            <scheme val="minor"/>
          </rPr>
          <t>Source: User-editable planning assumption, 2026-10-19; not stated in YAML. Validate with workload sizing.</t>
        </r>
      </text>
    </comment>
    <comment ref="I19" authorId="0" shapeId="0" xr:uid="{00000000-0006-0000-1200-00002A000000}">
      <text>
        <r>
          <rPr>
            <sz val="11"/>
            <color theme="1"/>
            <rFont val="Calibri"/>
            <family val="2"/>
            <scheme val="minor"/>
          </rPr>
          <t>Source: User-editable planning assumption, 2026-10-19; not stated in YAML. Validate with workload sizing.</t>
        </r>
      </text>
    </comment>
    <comment ref="G20" authorId="0" shapeId="0" xr:uid="{00000000-0006-0000-1200-00002B000000}">
      <text>
        <r>
          <rPr>
            <sz val="11"/>
            <color theme="1"/>
            <rFont val="Calibri"/>
            <family val="2"/>
            <scheme val="minor"/>
          </rPr>
          <t>Source: User-editable planning assumption, 2026-10-19; not stated in YAML. Validate with workload sizing.</t>
        </r>
      </text>
    </comment>
    <comment ref="H20" authorId="0" shapeId="0" xr:uid="{00000000-0006-0000-1200-00002C000000}">
      <text>
        <r>
          <rPr>
            <sz val="11"/>
            <color theme="1"/>
            <rFont val="Calibri"/>
            <family val="2"/>
            <scheme val="minor"/>
          </rPr>
          <t>Source: User-editable planning assumption, 2026-10-19; not stated in YAML. Validate with workload sizing.</t>
        </r>
      </text>
    </comment>
    <comment ref="I20" authorId="0" shapeId="0" xr:uid="{00000000-0006-0000-1200-00002D000000}">
      <text>
        <r>
          <rPr>
            <sz val="11"/>
            <color theme="1"/>
            <rFont val="Calibri"/>
            <family val="2"/>
            <scheme val="minor"/>
          </rPr>
          <t>Source: User-editable planning assumption, 2026-10-19; not stated in YAML. Validate with workload sizing.</t>
        </r>
      </text>
    </comment>
    <comment ref="G21" authorId="0" shapeId="0" xr:uid="{00000000-0006-0000-1200-00002E000000}">
      <text>
        <r>
          <rPr>
            <sz val="11"/>
            <color theme="1"/>
            <rFont val="Calibri"/>
            <family val="2"/>
            <scheme val="minor"/>
          </rPr>
          <t>Source: User-editable planning assumption, 2026-10-19; not stated in YAML. Validate with workload sizing.</t>
        </r>
      </text>
    </comment>
    <comment ref="H21" authorId="0" shapeId="0" xr:uid="{00000000-0006-0000-1200-00002F000000}">
      <text>
        <r>
          <rPr>
            <sz val="11"/>
            <color theme="1"/>
            <rFont val="Calibri"/>
            <family val="2"/>
            <scheme val="minor"/>
          </rPr>
          <t>Source: User-editable planning assumption, 2026-10-19; not stated in YAML. Validate with workload sizing.</t>
        </r>
      </text>
    </comment>
    <comment ref="I21" authorId="0" shapeId="0" xr:uid="{00000000-0006-0000-1200-000030000000}">
      <text>
        <r>
          <rPr>
            <sz val="11"/>
            <color theme="1"/>
            <rFont val="Calibri"/>
            <family val="2"/>
            <scheme val="minor"/>
          </rPr>
          <t>Source: User-editable planning assumption, 2026-10-19; not stated in YAML. Validate with workload sizing.</t>
        </r>
      </text>
    </comment>
    <comment ref="G22" authorId="0" shapeId="0" xr:uid="{00000000-0006-0000-1200-000031000000}">
      <text>
        <r>
          <rPr>
            <sz val="11"/>
            <color theme="1"/>
            <rFont val="Calibri"/>
            <family val="2"/>
            <scheme val="minor"/>
          </rPr>
          <t>Source: User-editable planning assumption, 2026-10-19; not stated in YAML. Validate with workload sizing.</t>
        </r>
      </text>
    </comment>
    <comment ref="H22" authorId="0" shapeId="0" xr:uid="{00000000-0006-0000-1200-000032000000}">
      <text>
        <r>
          <rPr>
            <sz val="11"/>
            <color theme="1"/>
            <rFont val="Calibri"/>
            <family val="2"/>
            <scheme val="minor"/>
          </rPr>
          <t>Source: User-editable planning assumption, 2026-10-19; not stated in YAML. Validate with workload sizing.</t>
        </r>
      </text>
    </comment>
    <comment ref="I22" authorId="0" shapeId="0" xr:uid="{00000000-0006-0000-1200-000033000000}">
      <text>
        <r>
          <rPr>
            <sz val="11"/>
            <color theme="1"/>
            <rFont val="Calibri"/>
            <family val="2"/>
            <scheme val="minor"/>
          </rPr>
          <t>Source: User-editable planning assumption, 2026-10-19; not stated in YAML. Validate with workload sizing.</t>
        </r>
      </text>
    </comment>
    <comment ref="G23" authorId="0" shapeId="0" xr:uid="{00000000-0006-0000-1200-000034000000}">
      <text>
        <r>
          <rPr>
            <sz val="11"/>
            <color theme="1"/>
            <rFont val="Calibri"/>
            <family val="2"/>
            <scheme val="minor"/>
          </rPr>
          <t>Source: User-editable planning assumption, 2026-10-19; not stated in YAML. Validate with workload sizing.</t>
        </r>
      </text>
    </comment>
    <comment ref="H23" authorId="0" shapeId="0" xr:uid="{00000000-0006-0000-1200-000035000000}">
      <text>
        <r>
          <rPr>
            <sz val="11"/>
            <color theme="1"/>
            <rFont val="Calibri"/>
            <family val="2"/>
            <scheme val="minor"/>
          </rPr>
          <t>Source: User-editable planning assumption, 2026-10-19; not stated in YAML. Validate with workload sizing.</t>
        </r>
      </text>
    </comment>
    <comment ref="I23" authorId="0" shapeId="0" xr:uid="{00000000-0006-0000-1200-000036000000}">
      <text>
        <r>
          <rPr>
            <sz val="11"/>
            <color theme="1"/>
            <rFont val="Calibri"/>
            <family val="2"/>
            <scheme val="minor"/>
          </rPr>
          <t>Source: User-editable planning assumption, 2026-10-19; not stated in YAML. Validate with workload sizing.</t>
        </r>
      </text>
    </comment>
    <comment ref="G24" authorId="0" shapeId="0" xr:uid="{00000000-0006-0000-1200-000037000000}">
      <text>
        <r>
          <rPr>
            <sz val="11"/>
            <color theme="1"/>
            <rFont val="Calibri"/>
            <family val="2"/>
            <scheme val="minor"/>
          </rPr>
          <t>Source: User-editable planning assumption, 2026-10-19; not stated in YAML. Validate with workload sizing.</t>
        </r>
      </text>
    </comment>
    <comment ref="H24" authorId="0" shapeId="0" xr:uid="{00000000-0006-0000-1200-000038000000}">
      <text>
        <r>
          <rPr>
            <sz val="11"/>
            <color theme="1"/>
            <rFont val="Calibri"/>
            <family val="2"/>
            <scheme val="minor"/>
          </rPr>
          <t>Source: User-editable planning assumption, 2026-10-19; not stated in YAML. Validate with workload sizing.</t>
        </r>
      </text>
    </comment>
    <comment ref="I24" authorId="0" shapeId="0" xr:uid="{00000000-0006-0000-1200-000039000000}">
      <text>
        <r>
          <rPr>
            <sz val="11"/>
            <color theme="1"/>
            <rFont val="Calibri"/>
            <family val="2"/>
            <scheme val="minor"/>
          </rPr>
          <t>Source: User-editable planning assumption, 2026-10-19; not stated in YAML. Validate with workload sizing.</t>
        </r>
      </text>
    </comment>
    <comment ref="G25" authorId="0" shapeId="0" xr:uid="{00000000-0006-0000-1200-00003A000000}">
      <text>
        <r>
          <rPr>
            <sz val="11"/>
            <color theme="1"/>
            <rFont val="Calibri"/>
            <family val="2"/>
            <scheme val="minor"/>
          </rPr>
          <t>Source: User-editable planning assumption, 2026-10-19; not stated in YAML. Validate with workload sizing.</t>
        </r>
      </text>
    </comment>
    <comment ref="H25" authorId="0" shapeId="0" xr:uid="{00000000-0006-0000-1200-00003B000000}">
      <text>
        <r>
          <rPr>
            <sz val="11"/>
            <color theme="1"/>
            <rFont val="Calibri"/>
            <family val="2"/>
            <scheme val="minor"/>
          </rPr>
          <t>Source: User-editable planning assumption, 2026-10-19; not stated in YAML. Validate with workload sizing.</t>
        </r>
      </text>
    </comment>
    <comment ref="I25" authorId="0" shapeId="0" xr:uid="{00000000-0006-0000-1200-00003C000000}">
      <text>
        <r>
          <rPr>
            <sz val="11"/>
            <color theme="1"/>
            <rFont val="Calibri"/>
            <family val="2"/>
            <scheme val="minor"/>
          </rPr>
          <t>Source: User-editable planning assumption, 2026-10-19; not stated in YAML. Validate with workload sizing.</t>
        </r>
      </text>
    </comment>
    <comment ref="G26" authorId="0" shapeId="0" xr:uid="{00000000-0006-0000-1200-00003D000000}">
      <text>
        <r>
          <rPr>
            <sz val="11"/>
            <color theme="1"/>
            <rFont val="Calibri"/>
            <family val="2"/>
            <scheme val="minor"/>
          </rPr>
          <t>Source: User-editable planning assumption, 2026-10-19; not stated in YAML. Validate with workload sizing.</t>
        </r>
      </text>
    </comment>
    <comment ref="H26" authorId="0" shapeId="0" xr:uid="{00000000-0006-0000-1200-00003E000000}">
      <text>
        <r>
          <rPr>
            <sz val="11"/>
            <color theme="1"/>
            <rFont val="Calibri"/>
            <family val="2"/>
            <scheme val="minor"/>
          </rPr>
          <t>Source: User-editable planning assumption, 2026-10-19; not stated in YAML. Validate with workload sizing.</t>
        </r>
      </text>
    </comment>
    <comment ref="I26" authorId="0" shapeId="0" xr:uid="{00000000-0006-0000-1200-00003F000000}">
      <text>
        <r>
          <rPr>
            <sz val="11"/>
            <color theme="1"/>
            <rFont val="Calibri"/>
            <family val="2"/>
            <scheme val="minor"/>
          </rPr>
          <t>Source: User-editable planning assumption, 2026-10-19; not stated in YAML. Validate with workload sizing.</t>
        </r>
      </text>
    </comment>
    <comment ref="G27" authorId="0" shapeId="0" xr:uid="{00000000-0006-0000-1200-000040000000}">
      <text>
        <r>
          <rPr>
            <sz val="11"/>
            <color theme="1"/>
            <rFont val="Calibri"/>
            <family val="2"/>
            <scheme val="minor"/>
          </rPr>
          <t>Source: User-editable planning assumption, 2026-10-19; not stated in YAML. Validate with workload sizing.</t>
        </r>
      </text>
    </comment>
    <comment ref="H27" authorId="0" shapeId="0" xr:uid="{00000000-0006-0000-1200-000041000000}">
      <text>
        <r>
          <rPr>
            <sz val="11"/>
            <color theme="1"/>
            <rFont val="Calibri"/>
            <family val="2"/>
            <scheme val="minor"/>
          </rPr>
          <t>Source: User-editable planning assumption, 2026-10-19; not stated in YAML. Validate with workload sizing.</t>
        </r>
      </text>
    </comment>
    <comment ref="I27" authorId="0" shapeId="0" xr:uid="{00000000-0006-0000-1200-000042000000}">
      <text>
        <r>
          <rPr>
            <sz val="11"/>
            <color theme="1"/>
            <rFont val="Calibri"/>
            <family val="2"/>
            <scheme val="minor"/>
          </rPr>
          <t>Source: User-editable planning assumption, 2026-10-19; not stated in YAML. Validate with workload sizing.</t>
        </r>
      </text>
    </comment>
    <comment ref="G28" authorId="0" shapeId="0" xr:uid="{00000000-0006-0000-1200-000043000000}">
      <text>
        <r>
          <rPr>
            <sz val="11"/>
            <color theme="1"/>
            <rFont val="Calibri"/>
            <family val="2"/>
            <scheme val="minor"/>
          </rPr>
          <t>Source: User-editable planning assumption, 2026-10-19; not stated in YAML. Validate with workload sizing.</t>
        </r>
      </text>
    </comment>
    <comment ref="H28" authorId="0" shapeId="0" xr:uid="{00000000-0006-0000-1200-000044000000}">
      <text>
        <r>
          <rPr>
            <sz val="11"/>
            <color theme="1"/>
            <rFont val="Calibri"/>
            <family val="2"/>
            <scheme val="minor"/>
          </rPr>
          <t>Source: User-editable planning assumption, 2026-10-19; not stated in YAML. Validate with workload sizing.</t>
        </r>
      </text>
    </comment>
    <comment ref="I28" authorId="0" shapeId="0" xr:uid="{00000000-0006-0000-1200-000045000000}">
      <text>
        <r>
          <rPr>
            <sz val="11"/>
            <color theme="1"/>
            <rFont val="Calibri"/>
            <family val="2"/>
            <scheme val="minor"/>
          </rPr>
          <t>Source: User-editable planning assumption, 2026-10-19; not stated in YAML. Validate with workload sizing.</t>
        </r>
      </text>
    </comment>
    <comment ref="G29" authorId="0" shapeId="0" xr:uid="{00000000-0006-0000-1200-000046000000}">
      <text>
        <r>
          <rPr>
            <sz val="11"/>
            <color theme="1"/>
            <rFont val="Calibri"/>
            <family val="2"/>
            <scheme val="minor"/>
          </rPr>
          <t>Source: User-editable planning assumption, 2026-10-19; not stated in YAML. Validate with workload sizing.</t>
        </r>
      </text>
    </comment>
    <comment ref="H29" authorId="0" shapeId="0" xr:uid="{00000000-0006-0000-1200-000047000000}">
      <text>
        <r>
          <rPr>
            <sz val="11"/>
            <color theme="1"/>
            <rFont val="Calibri"/>
            <family val="2"/>
            <scheme val="minor"/>
          </rPr>
          <t>Source: User-editable planning assumption, 2026-10-19; not stated in YAML. Validate with workload sizing.</t>
        </r>
      </text>
    </comment>
    <comment ref="I29" authorId="0" shapeId="0" xr:uid="{00000000-0006-0000-1200-000048000000}">
      <text>
        <r>
          <rPr>
            <sz val="11"/>
            <color theme="1"/>
            <rFont val="Calibri"/>
            <family val="2"/>
            <scheme val="minor"/>
          </rPr>
          <t>Source: User-editable planning assumption, 2026-10-19; not stated in YAML. Validate with workload sizing.</t>
        </r>
      </text>
    </comment>
    <comment ref="G30" authorId="0" shapeId="0" xr:uid="{00000000-0006-0000-1200-000049000000}">
      <text>
        <r>
          <rPr>
            <sz val="11"/>
            <color theme="1"/>
            <rFont val="Calibri"/>
            <family val="2"/>
            <scheme val="minor"/>
          </rPr>
          <t>Source: User-editable planning assumption, 2026-10-19; not stated in YAML. Validate with workload sizing.</t>
        </r>
      </text>
    </comment>
    <comment ref="H30" authorId="0" shapeId="0" xr:uid="{00000000-0006-0000-1200-00004A000000}">
      <text>
        <r>
          <rPr>
            <sz val="11"/>
            <color theme="1"/>
            <rFont val="Calibri"/>
            <family val="2"/>
            <scheme val="minor"/>
          </rPr>
          <t>Source: User-editable planning assumption, 2026-10-19; not stated in YAML. Validate with workload sizing.</t>
        </r>
      </text>
    </comment>
    <comment ref="I30" authorId="0" shapeId="0" xr:uid="{00000000-0006-0000-1200-00004B000000}">
      <text>
        <r>
          <rPr>
            <sz val="11"/>
            <color theme="1"/>
            <rFont val="Calibri"/>
            <family val="2"/>
            <scheme val="minor"/>
          </rPr>
          <t>Source: User-editable planning assumption, 2026-10-19; not stated in YAML. Validate with workload sizing.</t>
        </r>
      </text>
    </comment>
    <comment ref="G31" authorId="0" shapeId="0" xr:uid="{00000000-0006-0000-1200-00004C000000}">
      <text>
        <r>
          <rPr>
            <sz val="11"/>
            <color theme="1"/>
            <rFont val="Calibri"/>
            <family val="2"/>
            <scheme val="minor"/>
          </rPr>
          <t>Source: User-editable planning assumption, 2026-10-19; not stated in YAML. Validate with workload sizing.</t>
        </r>
      </text>
    </comment>
    <comment ref="H31" authorId="0" shapeId="0" xr:uid="{00000000-0006-0000-1200-00004D000000}">
      <text>
        <r>
          <rPr>
            <sz val="11"/>
            <color theme="1"/>
            <rFont val="Calibri"/>
            <family val="2"/>
            <scheme val="minor"/>
          </rPr>
          <t>Source: User-editable planning assumption, 2026-10-19; not stated in YAML. Validate with workload sizing.</t>
        </r>
      </text>
    </comment>
    <comment ref="I31" authorId="0" shapeId="0" xr:uid="{00000000-0006-0000-1200-00004E000000}">
      <text>
        <r>
          <rPr>
            <sz val="11"/>
            <color theme="1"/>
            <rFont val="Calibri"/>
            <family val="2"/>
            <scheme val="minor"/>
          </rPr>
          <t>Source: User-editable planning assumption, 2026-10-19; not stated in YAML. Validate with workload sizing.</t>
        </r>
      </text>
    </comment>
    <comment ref="G32" authorId="0" shapeId="0" xr:uid="{00000000-0006-0000-1200-00004F000000}">
      <text>
        <r>
          <rPr>
            <sz val="11"/>
            <color theme="1"/>
            <rFont val="Calibri"/>
            <family val="2"/>
            <scheme val="minor"/>
          </rPr>
          <t>Source: User-editable planning assumption, 2026-10-19; not stated in YAML. Validate with workload sizing.</t>
        </r>
      </text>
    </comment>
    <comment ref="H32" authorId="0" shapeId="0" xr:uid="{00000000-0006-0000-1200-000050000000}">
      <text>
        <r>
          <rPr>
            <sz val="11"/>
            <color theme="1"/>
            <rFont val="Calibri"/>
            <family val="2"/>
            <scheme val="minor"/>
          </rPr>
          <t>Source: User-editable planning assumption, 2026-10-19; not stated in YAML. Validate with workload sizing.</t>
        </r>
      </text>
    </comment>
    <comment ref="I32" authorId="0" shapeId="0" xr:uid="{00000000-0006-0000-1200-000051000000}">
      <text>
        <r>
          <rPr>
            <sz val="11"/>
            <color theme="1"/>
            <rFont val="Calibri"/>
            <family val="2"/>
            <scheme val="minor"/>
          </rPr>
          <t>Source: User-editable planning assumption, 2026-10-19; not stated in YAML. Validate with workload sizing.</t>
        </r>
      </text>
    </comment>
    <comment ref="G33" authorId="0" shapeId="0" xr:uid="{00000000-0006-0000-1200-000052000000}">
      <text>
        <r>
          <rPr>
            <sz val="11"/>
            <color theme="1"/>
            <rFont val="Calibri"/>
            <family val="2"/>
            <scheme val="minor"/>
          </rPr>
          <t>Source: User-editable planning assumption, 2026-10-19; not stated in YAML. Validate with workload sizing.</t>
        </r>
      </text>
    </comment>
    <comment ref="H33" authorId="0" shapeId="0" xr:uid="{00000000-0006-0000-1200-000053000000}">
      <text>
        <r>
          <rPr>
            <sz val="11"/>
            <color theme="1"/>
            <rFont val="Calibri"/>
            <family val="2"/>
            <scheme val="minor"/>
          </rPr>
          <t>Source: User-editable planning assumption, 2026-10-19; not stated in YAML. Validate with workload sizing.</t>
        </r>
      </text>
    </comment>
    <comment ref="I33" authorId="0" shapeId="0" xr:uid="{00000000-0006-0000-1200-000054000000}">
      <text>
        <r>
          <rPr>
            <sz val="11"/>
            <color theme="1"/>
            <rFont val="Calibri"/>
            <family val="2"/>
            <scheme val="minor"/>
          </rPr>
          <t>Source: User-editable planning assumption, 2026-10-19; not stated in YAML. Validate with workload sizing.</t>
        </r>
      </text>
    </comment>
    <comment ref="G34" authorId="0" shapeId="0" xr:uid="{00000000-0006-0000-1200-000055000000}">
      <text>
        <r>
          <rPr>
            <sz val="11"/>
            <color theme="1"/>
            <rFont val="Calibri"/>
            <family val="2"/>
            <scheme val="minor"/>
          </rPr>
          <t>Source: User-editable planning assumption, 2026-10-19; not stated in YAML. Validate with workload sizing.</t>
        </r>
      </text>
    </comment>
    <comment ref="H34" authorId="0" shapeId="0" xr:uid="{00000000-0006-0000-1200-000056000000}">
      <text>
        <r>
          <rPr>
            <sz val="11"/>
            <color theme="1"/>
            <rFont val="Calibri"/>
            <family val="2"/>
            <scheme val="minor"/>
          </rPr>
          <t>Source: User-editable planning assumption, 2026-10-19; not stated in YAML. Validate with workload sizing.</t>
        </r>
      </text>
    </comment>
    <comment ref="I34" authorId="0" shapeId="0" xr:uid="{00000000-0006-0000-1200-000057000000}">
      <text>
        <r>
          <rPr>
            <sz val="11"/>
            <color theme="1"/>
            <rFont val="Calibri"/>
            <family val="2"/>
            <scheme val="minor"/>
          </rPr>
          <t>Source: User-editable planning assumption, 2026-10-19; not stated in YAML. Validate with workload sizing.</t>
        </r>
      </text>
    </comment>
    <comment ref="G35" authorId="0" shapeId="0" xr:uid="{00000000-0006-0000-1200-000058000000}">
      <text>
        <r>
          <rPr>
            <sz val="11"/>
            <color theme="1"/>
            <rFont val="Calibri"/>
            <family val="2"/>
            <scheme val="minor"/>
          </rPr>
          <t>Source: User-editable planning assumption, 2026-10-19; not stated in YAML. Validate with workload sizing.</t>
        </r>
      </text>
    </comment>
    <comment ref="H35" authorId="0" shapeId="0" xr:uid="{00000000-0006-0000-1200-000059000000}">
      <text>
        <r>
          <rPr>
            <sz val="11"/>
            <color theme="1"/>
            <rFont val="Calibri"/>
            <family val="2"/>
            <scheme val="minor"/>
          </rPr>
          <t>Source: User-editable planning assumption, 2026-10-19; not stated in YAML. Validate with workload sizing.</t>
        </r>
      </text>
    </comment>
    <comment ref="I35" authorId="0" shapeId="0" xr:uid="{00000000-0006-0000-1200-00005A000000}">
      <text>
        <r>
          <rPr>
            <sz val="11"/>
            <color theme="1"/>
            <rFont val="Calibri"/>
            <family val="2"/>
            <scheme val="minor"/>
          </rPr>
          <t>Source: User-editable planning assumption, 2026-10-19; not stated in YAML. Validate with workload sizing.</t>
        </r>
      </text>
    </comment>
    <comment ref="G36" authorId="0" shapeId="0" xr:uid="{00000000-0006-0000-1200-00005B000000}">
      <text>
        <r>
          <rPr>
            <sz val="11"/>
            <color theme="1"/>
            <rFont val="Calibri"/>
            <family val="2"/>
            <scheme val="minor"/>
          </rPr>
          <t>Source: User-editable planning assumption, 2026-10-19; not stated in YAML. Validate with workload sizing.</t>
        </r>
      </text>
    </comment>
    <comment ref="H36" authorId="0" shapeId="0" xr:uid="{00000000-0006-0000-1200-00005C000000}">
      <text>
        <r>
          <rPr>
            <sz val="11"/>
            <color theme="1"/>
            <rFont val="Calibri"/>
            <family val="2"/>
            <scheme val="minor"/>
          </rPr>
          <t>Source: User-editable planning assumption, 2026-10-19; not stated in YAML. Validate with workload sizing.</t>
        </r>
      </text>
    </comment>
    <comment ref="I36" authorId="0" shapeId="0" xr:uid="{00000000-0006-0000-1200-00005D000000}">
      <text>
        <r>
          <rPr>
            <sz val="11"/>
            <color theme="1"/>
            <rFont val="Calibri"/>
            <family val="2"/>
            <scheme val="minor"/>
          </rPr>
          <t>Source: User-editable planning assumption, 2026-10-19; not stated in YAML. Validate with workload sizing.</t>
        </r>
      </text>
    </comment>
    <comment ref="G37" authorId="0" shapeId="0" xr:uid="{00000000-0006-0000-1200-00005E000000}">
      <text>
        <r>
          <rPr>
            <sz val="11"/>
            <color theme="1"/>
            <rFont val="Calibri"/>
            <family val="2"/>
            <scheme val="minor"/>
          </rPr>
          <t>Source: User-editable planning assumption, 2026-10-19; not stated in YAML. Validate with workload sizing.</t>
        </r>
      </text>
    </comment>
    <comment ref="H37" authorId="0" shapeId="0" xr:uid="{00000000-0006-0000-1200-00005F000000}">
      <text>
        <r>
          <rPr>
            <sz val="11"/>
            <color theme="1"/>
            <rFont val="Calibri"/>
            <family val="2"/>
            <scheme val="minor"/>
          </rPr>
          <t>Source: User-editable planning assumption, 2026-10-19; not stated in YAML. Validate with workload sizing.</t>
        </r>
      </text>
    </comment>
    <comment ref="I37" authorId="0" shapeId="0" xr:uid="{00000000-0006-0000-1200-000060000000}">
      <text>
        <r>
          <rPr>
            <sz val="11"/>
            <color theme="1"/>
            <rFont val="Calibri"/>
            <family val="2"/>
            <scheme val="minor"/>
          </rPr>
          <t>Source: User-editable planning assumption, 2026-10-19; not stated in YAML. Validate with workload sizing.</t>
        </r>
      </text>
    </comment>
    <comment ref="G38" authorId="0" shapeId="0" xr:uid="{00000000-0006-0000-1200-000061000000}">
      <text>
        <r>
          <rPr>
            <sz val="11"/>
            <color theme="1"/>
            <rFont val="Calibri"/>
            <family val="2"/>
            <scheme val="minor"/>
          </rPr>
          <t>Source: User-editable planning assumption, 2026-10-19; not stated in YAML. Validate with workload sizing.</t>
        </r>
      </text>
    </comment>
    <comment ref="H38" authorId="0" shapeId="0" xr:uid="{00000000-0006-0000-1200-000062000000}">
      <text>
        <r>
          <rPr>
            <sz val="11"/>
            <color theme="1"/>
            <rFont val="Calibri"/>
            <family val="2"/>
            <scheme val="minor"/>
          </rPr>
          <t>Source: User-editable planning assumption, 2026-10-19; not stated in YAML. Validate with workload sizing.</t>
        </r>
      </text>
    </comment>
    <comment ref="I38" authorId="0" shapeId="0" xr:uid="{00000000-0006-0000-1200-000063000000}">
      <text>
        <r>
          <rPr>
            <sz val="11"/>
            <color theme="1"/>
            <rFont val="Calibri"/>
            <family val="2"/>
            <scheme val="minor"/>
          </rPr>
          <t>Source: User-editable planning assumption, 2026-10-19; not stated in YAML. Validate with workload sizing.</t>
        </r>
      </text>
    </comment>
    <comment ref="G39" authorId="0" shapeId="0" xr:uid="{00000000-0006-0000-1200-000064000000}">
      <text>
        <r>
          <rPr>
            <sz val="11"/>
            <color theme="1"/>
            <rFont val="Calibri"/>
            <family val="2"/>
            <scheme val="minor"/>
          </rPr>
          <t>Source: User-editable planning assumption, 2026-10-19; not stated in YAML. Validate with workload sizing.</t>
        </r>
      </text>
    </comment>
    <comment ref="H39" authorId="0" shapeId="0" xr:uid="{00000000-0006-0000-1200-000065000000}">
      <text>
        <r>
          <rPr>
            <sz val="11"/>
            <color theme="1"/>
            <rFont val="Calibri"/>
            <family val="2"/>
            <scheme val="minor"/>
          </rPr>
          <t>Source: User-editable planning assumption, 2026-10-19; not stated in YAML. Validate with workload sizing.</t>
        </r>
      </text>
    </comment>
    <comment ref="I39" authorId="0" shapeId="0" xr:uid="{00000000-0006-0000-1200-000066000000}">
      <text>
        <r>
          <rPr>
            <sz val="11"/>
            <color theme="1"/>
            <rFont val="Calibri"/>
            <family val="2"/>
            <scheme val="minor"/>
          </rPr>
          <t>Source: User-editable planning assumption, 2026-10-19; not stated in YAML. Validate with workload sizing.</t>
        </r>
      </text>
    </comment>
    <comment ref="G40" authorId="0" shapeId="0" xr:uid="{00000000-0006-0000-1200-000067000000}">
      <text>
        <r>
          <rPr>
            <sz val="11"/>
            <color theme="1"/>
            <rFont val="Calibri"/>
            <family val="2"/>
            <scheme val="minor"/>
          </rPr>
          <t>Source: User-editable planning assumption, 2026-10-19; not stated in YAML. Validate with workload sizing.</t>
        </r>
      </text>
    </comment>
    <comment ref="H40" authorId="0" shapeId="0" xr:uid="{00000000-0006-0000-1200-000068000000}">
      <text>
        <r>
          <rPr>
            <sz val="11"/>
            <color theme="1"/>
            <rFont val="Calibri"/>
            <family val="2"/>
            <scheme val="minor"/>
          </rPr>
          <t>Source: User-editable planning assumption, 2026-10-19; not stated in YAML. Validate with workload sizing.</t>
        </r>
      </text>
    </comment>
    <comment ref="I40" authorId="0" shapeId="0" xr:uid="{00000000-0006-0000-1200-000069000000}">
      <text>
        <r>
          <rPr>
            <sz val="11"/>
            <color theme="1"/>
            <rFont val="Calibri"/>
            <family val="2"/>
            <scheme val="minor"/>
          </rPr>
          <t>Source: User-editable planning assumption, 2026-10-19; not stated in YAML. Validate with workload sizing.</t>
        </r>
      </text>
    </comment>
    <comment ref="G41" authorId="0" shapeId="0" xr:uid="{00000000-0006-0000-1200-00006A000000}">
      <text>
        <r>
          <rPr>
            <sz val="11"/>
            <color theme="1"/>
            <rFont val="Calibri"/>
            <family val="2"/>
            <scheme val="minor"/>
          </rPr>
          <t>Source: User-editable planning assumption, 2026-10-19; not stated in YAML. Validate with workload sizing.</t>
        </r>
      </text>
    </comment>
    <comment ref="H41" authorId="0" shapeId="0" xr:uid="{00000000-0006-0000-1200-00006B000000}">
      <text>
        <r>
          <rPr>
            <sz val="11"/>
            <color theme="1"/>
            <rFont val="Calibri"/>
            <family val="2"/>
            <scheme val="minor"/>
          </rPr>
          <t>Source: User-editable planning assumption, 2026-10-19; not stated in YAML. Validate with workload sizing.</t>
        </r>
      </text>
    </comment>
    <comment ref="I41" authorId="0" shapeId="0" xr:uid="{00000000-0006-0000-1200-00006C000000}">
      <text>
        <r>
          <rPr>
            <sz val="11"/>
            <color theme="1"/>
            <rFont val="Calibri"/>
            <family val="2"/>
            <scheme val="minor"/>
          </rPr>
          <t>Source: User-editable planning assumption, 2026-10-19; not stated in YAML. Validate with workload sizing.</t>
        </r>
      </text>
    </comment>
    <comment ref="G42" authorId="0" shapeId="0" xr:uid="{00000000-0006-0000-1200-00006D000000}">
      <text>
        <r>
          <rPr>
            <sz val="11"/>
            <color theme="1"/>
            <rFont val="Calibri"/>
            <family val="2"/>
            <scheme val="minor"/>
          </rPr>
          <t>Source: User-editable planning assumption, 2026-10-19; not stated in YAML. Validate with workload sizing.</t>
        </r>
      </text>
    </comment>
    <comment ref="H42" authorId="0" shapeId="0" xr:uid="{00000000-0006-0000-1200-00006E000000}">
      <text>
        <r>
          <rPr>
            <sz val="11"/>
            <color theme="1"/>
            <rFont val="Calibri"/>
            <family val="2"/>
            <scheme val="minor"/>
          </rPr>
          <t>Source: User-editable planning assumption, 2026-10-19; not stated in YAML. Validate with workload sizing.</t>
        </r>
      </text>
    </comment>
    <comment ref="I42" authorId="0" shapeId="0" xr:uid="{00000000-0006-0000-1200-00006F000000}">
      <text>
        <r>
          <rPr>
            <sz val="11"/>
            <color theme="1"/>
            <rFont val="Calibri"/>
            <family val="2"/>
            <scheme val="minor"/>
          </rPr>
          <t>Source: User-editable planning assumption, 2026-10-19; not stated in YAML. Validate with workload sizing.</t>
        </r>
      </text>
    </comment>
    <comment ref="G43" authorId="0" shapeId="0" xr:uid="{00000000-0006-0000-1200-000070000000}">
      <text>
        <r>
          <rPr>
            <sz val="11"/>
            <color theme="1"/>
            <rFont val="Calibri"/>
            <family val="2"/>
            <scheme val="minor"/>
          </rPr>
          <t>Source: User-editable planning assumption, 2026-10-19; not stated in YAML. Validate with workload sizing.</t>
        </r>
      </text>
    </comment>
    <comment ref="H43" authorId="0" shapeId="0" xr:uid="{00000000-0006-0000-1200-000071000000}">
      <text>
        <r>
          <rPr>
            <sz val="11"/>
            <color theme="1"/>
            <rFont val="Calibri"/>
            <family val="2"/>
            <scheme val="minor"/>
          </rPr>
          <t>Source: User-editable planning assumption, 2026-10-19; not stated in YAML. Validate with workload sizing.</t>
        </r>
      </text>
    </comment>
    <comment ref="I43" authorId="0" shapeId="0" xr:uid="{00000000-0006-0000-1200-000072000000}">
      <text>
        <r>
          <rPr>
            <sz val="11"/>
            <color theme="1"/>
            <rFont val="Calibri"/>
            <family val="2"/>
            <scheme val="minor"/>
          </rPr>
          <t>Source: User-editable planning assumption, 2026-10-19; not stated in YAML. Validate with workload sizing.</t>
        </r>
      </text>
    </comment>
    <comment ref="G44" authorId="0" shapeId="0" xr:uid="{00000000-0006-0000-1200-000073000000}">
      <text>
        <r>
          <rPr>
            <sz val="11"/>
            <color theme="1"/>
            <rFont val="Calibri"/>
            <family val="2"/>
            <scheme val="minor"/>
          </rPr>
          <t>Source: User-editable planning assumption, 2026-10-19; not stated in YAML. Validate with workload sizing.</t>
        </r>
      </text>
    </comment>
    <comment ref="H44" authorId="0" shapeId="0" xr:uid="{00000000-0006-0000-1200-000074000000}">
      <text>
        <r>
          <rPr>
            <sz val="11"/>
            <color theme="1"/>
            <rFont val="Calibri"/>
            <family val="2"/>
            <scheme val="minor"/>
          </rPr>
          <t>Source: User-editable planning assumption, 2026-10-19; not stated in YAML. Validate with workload sizing.</t>
        </r>
      </text>
    </comment>
    <comment ref="I44" authorId="0" shapeId="0" xr:uid="{00000000-0006-0000-1200-000075000000}">
      <text>
        <r>
          <rPr>
            <sz val="11"/>
            <color theme="1"/>
            <rFont val="Calibri"/>
            <family val="2"/>
            <scheme val="minor"/>
          </rPr>
          <t>Source: User-editable planning assumption, 2026-10-19; not stated in YAML. Validate with workload sizing.</t>
        </r>
      </text>
    </comment>
    <comment ref="G45" authorId="0" shapeId="0" xr:uid="{00000000-0006-0000-1200-000076000000}">
      <text>
        <r>
          <rPr>
            <sz val="11"/>
            <color theme="1"/>
            <rFont val="Calibri"/>
            <family val="2"/>
            <scheme val="minor"/>
          </rPr>
          <t>Source: User-editable planning assumption, 2026-10-19; not stated in YAML. Validate with workload sizing.</t>
        </r>
      </text>
    </comment>
    <comment ref="H45" authorId="0" shapeId="0" xr:uid="{00000000-0006-0000-1200-000077000000}">
      <text>
        <r>
          <rPr>
            <sz val="11"/>
            <color theme="1"/>
            <rFont val="Calibri"/>
            <family val="2"/>
            <scheme val="minor"/>
          </rPr>
          <t>Source: User-editable planning assumption, 2026-10-19; not stated in YAML. Validate with workload sizing.</t>
        </r>
      </text>
    </comment>
    <comment ref="I45" authorId="0" shapeId="0" xr:uid="{00000000-0006-0000-1200-000078000000}">
      <text>
        <r>
          <rPr>
            <sz val="11"/>
            <color theme="1"/>
            <rFont val="Calibri"/>
            <family val="2"/>
            <scheme val="minor"/>
          </rPr>
          <t>Source: User-editable planning assumption, 2026-10-19; not stated in YAML. Validate with workload sizing.</t>
        </r>
      </text>
    </comment>
    <comment ref="G46" authorId="0" shapeId="0" xr:uid="{00000000-0006-0000-1200-000079000000}">
      <text>
        <r>
          <rPr>
            <sz val="11"/>
            <color theme="1"/>
            <rFont val="Calibri"/>
            <family val="2"/>
            <scheme val="minor"/>
          </rPr>
          <t>Source: User-editable planning assumption, 2026-10-19; not stated in YAML. Validate with workload sizing.</t>
        </r>
      </text>
    </comment>
    <comment ref="H46" authorId="0" shapeId="0" xr:uid="{00000000-0006-0000-1200-00007A000000}">
      <text>
        <r>
          <rPr>
            <sz val="11"/>
            <color theme="1"/>
            <rFont val="Calibri"/>
            <family val="2"/>
            <scheme val="minor"/>
          </rPr>
          <t>Source: User-editable planning assumption, 2026-10-19; not stated in YAML. Validate with workload sizing.</t>
        </r>
      </text>
    </comment>
    <comment ref="I46" authorId="0" shapeId="0" xr:uid="{00000000-0006-0000-1200-00007B000000}">
      <text>
        <r>
          <rPr>
            <sz val="11"/>
            <color theme="1"/>
            <rFont val="Calibri"/>
            <family val="2"/>
            <scheme val="minor"/>
          </rPr>
          <t>Source: User-editable planning assumption, 2026-10-19; not stated in YAML. Validate with workload sizing.</t>
        </r>
      </text>
    </comment>
    <comment ref="G47" authorId="0" shapeId="0" xr:uid="{00000000-0006-0000-1200-00007C000000}">
      <text>
        <r>
          <rPr>
            <sz val="11"/>
            <color theme="1"/>
            <rFont val="Calibri"/>
            <family val="2"/>
            <scheme val="minor"/>
          </rPr>
          <t>Source: User-editable planning assumption, 2026-10-19; not stated in YAML. Validate with workload sizing.</t>
        </r>
      </text>
    </comment>
    <comment ref="H47" authorId="0" shapeId="0" xr:uid="{00000000-0006-0000-1200-00007D000000}">
      <text>
        <r>
          <rPr>
            <sz val="11"/>
            <color theme="1"/>
            <rFont val="Calibri"/>
            <family val="2"/>
            <scheme val="minor"/>
          </rPr>
          <t>Source: User-editable planning assumption, 2026-10-19; not stated in YAML. Validate with workload sizing.</t>
        </r>
      </text>
    </comment>
    <comment ref="I47" authorId="0" shapeId="0" xr:uid="{00000000-0006-0000-1200-00007E000000}">
      <text>
        <r>
          <rPr>
            <sz val="11"/>
            <color theme="1"/>
            <rFont val="Calibri"/>
            <family val="2"/>
            <scheme val="minor"/>
          </rPr>
          <t>Source: User-editable planning assumption, 2026-10-19; not stated in YAML. Validate with workload sizing.</t>
        </r>
      </text>
    </comment>
    <comment ref="G48" authorId="0" shapeId="0" xr:uid="{00000000-0006-0000-1200-00007F000000}">
      <text>
        <r>
          <rPr>
            <sz val="11"/>
            <color theme="1"/>
            <rFont val="Calibri"/>
            <family val="2"/>
            <scheme val="minor"/>
          </rPr>
          <t>Source: User-editable planning assumption, 2026-10-19; not stated in YAML. Validate with workload sizing.</t>
        </r>
      </text>
    </comment>
    <comment ref="H48" authorId="0" shapeId="0" xr:uid="{00000000-0006-0000-1200-000080000000}">
      <text>
        <r>
          <rPr>
            <sz val="11"/>
            <color theme="1"/>
            <rFont val="Calibri"/>
            <family val="2"/>
            <scheme val="minor"/>
          </rPr>
          <t>Source: User-editable planning assumption, 2026-10-19; not stated in YAML. Validate with workload sizing.</t>
        </r>
      </text>
    </comment>
    <comment ref="I48" authorId="0" shapeId="0" xr:uid="{00000000-0006-0000-1200-000081000000}">
      <text>
        <r>
          <rPr>
            <sz val="11"/>
            <color theme="1"/>
            <rFont val="Calibri"/>
            <family val="2"/>
            <scheme val="minor"/>
          </rPr>
          <t>Source: User-editable planning assumption, 2026-10-19; not stated in YAML. Validate with workload sizing.</t>
        </r>
      </text>
    </comment>
    <comment ref="G49" authorId="0" shapeId="0" xr:uid="{00000000-0006-0000-1200-000082000000}">
      <text>
        <r>
          <rPr>
            <sz val="11"/>
            <color theme="1"/>
            <rFont val="Calibri"/>
            <family val="2"/>
            <scheme val="minor"/>
          </rPr>
          <t>Source: User-editable planning assumption, 2026-10-19; not stated in YAML. Validate with workload sizing.</t>
        </r>
      </text>
    </comment>
    <comment ref="H49" authorId="0" shapeId="0" xr:uid="{00000000-0006-0000-1200-000083000000}">
      <text>
        <r>
          <rPr>
            <sz val="11"/>
            <color theme="1"/>
            <rFont val="Calibri"/>
            <family val="2"/>
            <scheme val="minor"/>
          </rPr>
          <t>Source: User-editable planning assumption, 2026-10-19; not stated in YAML. Validate with workload sizing.</t>
        </r>
      </text>
    </comment>
    <comment ref="I49" authorId="0" shapeId="0" xr:uid="{00000000-0006-0000-1200-000084000000}">
      <text>
        <r>
          <rPr>
            <sz val="11"/>
            <color theme="1"/>
            <rFont val="Calibri"/>
            <family val="2"/>
            <scheme val="minor"/>
          </rPr>
          <t>Source: User-editable planning assumption, 2026-10-19; not stated in YAML. Validate with workload sizing.</t>
        </r>
      </text>
    </comment>
    <comment ref="G50" authorId="0" shapeId="0" xr:uid="{00000000-0006-0000-1200-000085000000}">
      <text>
        <r>
          <rPr>
            <sz val="11"/>
            <color theme="1"/>
            <rFont val="Calibri"/>
            <family val="2"/>
            <scheme val="minor"/>
          </rPr>
          <t>Source: User-editable planning assumption, 2026-10-19; not stated in YAML. Validate with workload sizing.</t>
        </r>
      </text>
    </comment>
    <comment ref="H50" authorId="0" shapeId="0" xr:uid="{00000000-0006-0000-1200-000086000000}">
      <text>
        <r>
          <rPr>
            <sz val="11"/>
            <color theme="1"/>
            <rFont val="Calibri"/>
            <family val="2"/>
            <scheme val="minor"/>
          </rPr>
          <t>Source: User-editable planning assumption, 2026-10-19; not stated in YAML. Validate with workload sizing.</t>
        </r>
      </text>
    </comment>
    <comment ref="I50" authorId="0" shapeId="0" xr:uid="{00000000-0006-0000-1200-000087000000}">
      <text>
        <r>
          <rPr>
            <sz val="11"/>
            <color theme="1"/>
            <rFont val="Calibri"/>
            <family val="2"/>
            <scheme val="minor"/>
          </rPr>
          <t>Source: User-editable planning assumption, 2026-10-19; not stated in YAML. Validate with workload sizing.</t>
        </r>
      </text>
    </comment>
    <comment ref="G51" authorId="0" shapeId="0" xr:uid="{00000000-0006-0000-1200-000088000000}">
      <text>
        <r>
          <rPr>
            <sz val="11"/>
            <color theme="1"/>
            <rFont val="Calibri"/>
            <family val="2"/>
            <scheme val="minor"/>
          </rPr>
          <t>Source: User-editable planning assumption, 2026-10-19; not stated in YAML. Validate with workload sizing.</t>
        </r>
      </text>
    </comment>
    <comment ref="H51" authorId="0" shapeId="0" xr:uid="{00000000-0006-0000-1200-000089000000}">
      <text>
        <r>
          <rPr>
            <sz val="11"/>
            <color theme="1"/>
            <rFont val="Calibri"/>
            <family val="2"/>
            <scheme val="minor"/>
          </rPr>
          <t>Source: User-editable planning assumption, 2026-10-19; not stated in YAML. Validate with workload sizing.</t>
        </r>
      </text>
    </comment>
    <comment ref="I51" authorId="0" shapeId="0" xr:uid="{00000000-0006-0000-1200-00008A000000}">
      <text>
        <r>
          <rPr>
            <sz val="11"/>
            <color theme="1"/>
            <rFont val="Calibri"/>
            <family val="2"/>
            <scheme val="minor"/>
          </rPr>
          <t>Source: User-editable planning assumption, 2026-10-19; not stated in YAML. Validate with workload sizing.</t>
        </r>
      </text>
    </comment>
    <comment ref="G52" authorId="0" shapeId="0" xr:uid="{00000000-0006-0000-1200-00008B000000}">
      <text>
        <r>
          <rPr>
            <sz val="11"/>
            <color theme="1"/>
            <rFont val="Calibri"/>
            <family val="2"/>
            <scheme val="minor"/>
          </rPr>
          <t>Source: User-editable planning assumption, 2026-10-19; not stated in YAML. Validate with workload sizing.</t>
        </r>
      </text>
    </comment>
    <comment ref="H52" authorId="0" shapeId="0" xr:uid="{00000000-0006-0000-1200-00008C000000}">
      <text>
        <r>
          <rPr>
            <sz val="11"/>
            <color theme="1"/>
            <rFont val="Calibri"/>
            <family val="2"/>
            <scheme val="minor"/>
          </rPr>
          <t>Source: User-editable planning assumption, 2026-10-19; not stated in YAML. Validate with workload sizing.</t>
        </r>
      </text>
    </comment>
    <comment ref="I52" authorId="0" shapeId="0" xr:uid="{00000000-0006-0000-1200-00008D000000}">
      <text>
        <r>
          <rPr>
            <sz val="11"/>
            <color theme="1"/>
            <rFont val="Calibri"/>
            <family val="2"/>
            <scheme val="minor"/>
          </rPr>
          <t>Source: User-editable planning assumption, 2026-10-19; not stated in YAML. Validate with workload sizing.</t>
        </r>
      </text>
    </comment>
    <comment ref="G53" authorId="0" shapeId="0" xr:uid="{00000000-0006-0000-1200-00008E000000}">
      <text>
        <r>
          <rPr>
            <sz val="11"/>
            <color theme="1"/>
            <rFont val="Calibri"/>
            <family val="2"/>
            <scheme val="minor"/>
          </rPr>
          <t>Source: User-editable planning assumption, 2026-10-19; not stated in YAML. Validate with workload sizing.</t>
        </r>
      </text>
    </comment>
    <comment ref="H53" authorId="0" shapeId="0" xr:uid="{00000000-0006-0000-1200-00008F000000}">
      <text>
        <r>
          <rPr>
            <sz val="11"/>
            <color theme="1"/>
            <rFont val="Calibri"/>
            <family val="2"/>
            <scheme val="minor"/>
          </rPr>
          <t>Source: User-editable planning assumption, 2026-10-19; not stated in YAML. Validate with workload sizing.</t>
        </r>
      </text>
    </comment>
    <comment ref="I53" authorId="0" shapeId="0" xr:uid="{00000000-0006-0000-1200-000090000000}">
      <text>
        <r>
          <rPr>
            <sz val="11"/>
            <color theme="1"/>
            <rFont val="Calibri"/>
            <family val="2"/>
            <scheme val="minor"/>
          </rPr>
          <t>Source: User-editable planning assumption, 2026-10-19; not stated in YAML. Validate with workload sizing.</t>
        </r>
      </text>
    </comment>
    <comment ref="G54" authorId="0" shapeId="0" xr:uid="{00000000-0006-0000-1200-000091000000}">
      <text>
        <r>
          <rPr>
            <sz val="11"/>
            <color theme="1"/>
            <rFont val="Calibri"/>
            <family val="2"/>
            <scheme val="minor"/>
          </rPr>
          <t>Source: User-editable planning assumption, 2026-10-19; not stated in YAML. Validate with workload sizing.</t>
        </r>
      </text>
    </comment>
    <comment ref="H54" authorId="0" shapeId="0" xr:uid="{00000000-0006-0000-1200-000092000000}">
      <text>
        <r>
          <rPr>
            <sz val="11"/>
            <color theme="1"/>
            <rFont val="Calibri"/>
            <family val="2"/>
            <scheme val="minor"/>
          </rPr>
          <t>Source: User-editable planning assumption, 2026-10-19; not stated in YAML. Validate with workload sizing.</t>
        </r>
      </text>
    </comment>
    <comment ref="I54" authorId="0" shapeId="0" xr:uid="{00000000-0006-0000-1200-000093000000}">
      <text>
        <r>
          <rPr>
            <sz val="11"/>
            <color theme="1"/>
            <rFont val="Calibri"/>
            <family val="2"/>
            <scheme val="minor"/>
          </rPr>
          <t>Source: User-editable planning assumption, 2026-10-19; not stated in YAML. Validate with workload sizing.</t>
        </r>
      </text>
    </comment>
    <comment ref="G55" authorId="0" shapeId="0" xr:uid="{00000000-0006-0000-1200-000094000000}">
      <text>
        <r>
          <rPr>
            <sz val="11"/>
            <color theme="1"/>
            <rFont val="Calibri"/>
            <family val="2"/>
            <scheme val="minor"/>
          </rPr>
          <t>Source: User-editable planning assumption, 2026-10-19; not stated in YAML. Validate with workload sizing.</t>
        </r>
      </text>
    </comment>
    <comment ref="H55" authorId="0" shapeId="0" xr:uid="{00000000-0006-0000-1200-000095000000}">
      <text>
        <r>
          <rPr>
            <sz val="11"/>
            <color theme="1"/>
            <rFont val="Calibri"/>
            <family val="2"/>
            <scheme val="minor"/>
          </rPr>
          <t>Source: User-editable planning assumption, 2026-10-19; not stated in YAML. Validate with workload sizing.</t>
        </r>
      </text>
    </comment>
    <comment ref="I55" authorId="0" shapeId="0" xr:uid="{00000000-0006-0000-1200-000096000000}">
      <text>
        <r>
          <rPr>
            <sz val="11"/>
            <color theme="1"/>
            <rFont val="Calibri"/>
            <family val="2"/>
            <scheme val="minor"/>
          </rPr>
          <t>Source: User-editable planning assumption, 2026-10-19; not stated in YAML. Validate with workload sizing.</t>
        </r>
      </text>
    </comment>
    <comment ref="G56" authorId="0" shapeId="0" xr:uid="{00000000-0006-0000-1200-000097000000}">
      <text>
        <r>
          <rPr>
            <sz val="11"/>
            <color theme="1"/>
            <rFont val="Calibri"/>
            <family val="2"/>
            <scheme val="minor"/>
          </rPr>
          <t>Source: User-editable planning assumption, 2026-10-19; not stated in YAML. Validate with workload sizing.</t>
        </r>
      </text>
    </comment>
    <comment ref="H56" authorId="0" shapeId="0" xr:uid="{00000000-0006-0000-1200-000098000000}">
      <text>
        <r>
          <rPr>
            <sz val="11"/>
            <color theme="1"/>
            <rFont val="Calibri"/>
            <family val="2"/>
            <scheme val="minor"/>
          </rPr>
          <t>Source: User-editable planning assumption, 2026-10-19; not stated in YAML. Validate with workload sizing.</t>
        </r>
      </text>
    </comment>
    <comment ref="I56" authorId="0" shapeId="0" xr:uid="{00000000-0006-0000-1200-000099000000}">
      <text>
        <r>
          <rPr>
            <sz val="11"/>
            <color theme="1"/>
            <rFont val="Calibri"/>
            <family val="2"/>
            <scheme val="minor"/>
          </rPr>
          <t>Source: User-editable planning assumption, 2026-10-19; not stated in YAML. Validate with workload sizing.</t>
        </r>
      </text>
    </comment>
    <comment ref="G57" authorId="0" shapeId="0" xr:uid="{00000000-0006-0000-1200-00009A000000}">
      <text>
        <r>
          <rPr>
            <sz val="11"/>
            <color theme="1"/>
            <rFont val="Calibri"/>
            <family val="2"/>
            <scheme val="minor"/>
          </rPr>
          <t>Source: User-editable planning assumption, 2026-10-19; not stated in YAML. Validate with workload sizing.</t>
        </r>
      </text>
    </comment>
    <comment ref="H57" authorId="0" shapeId="0" xr:uid="{00000000-0006-0000-1200-00009B000000}">
      <text>
        <r>
          <rPr>
            <sz val="11"/>
            <color theme="1"/>
            <rFont val="Calibri"/>
            <family val="2"/>
            <scheme val="minor"/>
          </rPr>
          <t>Source: User-editable planning assumption, 2026-10-19; not stated in YAML. Validate with workload sizing.</t>
        </r>
      </text>
    </comment>
    <comment ref="I57" authorId="0" shapeId="0" xr:uid="{00000000-0006-0000-1200-00009C000000}">
      <text>
        <r>
          <rPr>
            <sz val="11"/>
            <color theme="1"/>
            <rFont val="Calibri"/>
            <family val="2"/>
            <scheme val="minor"/>
          </rPr>
          <t>Source: User-editable planning assumption, 2026-10-19; not stated in YAML. Validate with workload sizing.</t>
        </r>
      </text>
    </comment>
    <comment ref="G58" authorId="0" shapeId="0" xr:uid="{00000000-0006-0000-1200-00009D000000}">
      <text>
        <r>
          <rPr>
            <sz val="11"/>
            <color theme="1"/>
            <rFont val="Calibri"/>
            <family val="2"/>
            <scheme val="minor"/>
          </rPr>
          <t>Source: User-editable planning assumption, 2026-10-19; not stated in YAML. Validate with workload sizing.</t>
        </r>
      </text>
    </comment>
    <comment ref="H58" authorId="0" shapeId="0" xr:uid="{00000000-0006-0000-1200-00009E000000}">
      <text>
        <r>
          <rPr>
            <sz val="11"/>
            <color theme="1"/>
            <rFont val="Calibri"/>
            <family val="2"/>
            <scheme val="minor"/>
          </rPr>
          <t>Source: User-editable planning assumption, 2026-10-19; not stated in YAML. Validate with workload sizing.</t>
        </r>
      </text>
    </comment>
    <comment ref="I58" authorId="0" shapeId="0" xr:uid="{00000000-0006-0000-1200-00009F000000}">
      <text>
        <r>
          <rPr>
            <sz val="11"/>
            <color theme="1"/>
            <rFont val="Calibri"/>
            <family val="2"/>
            <scheme val="minor"/>
          </rPr>
          <t>Source: User-editable planning assumption, 2026-10-19; not stated in YAML. Validate with workload sizing.</t>
        </r>
      </text>
    </comment>
    <comment ref="G59" authorId="0" shapeId="0" xr:uid="{00000000-0006-0000-1200-0000A0000000}">
      <text>
        <r>
          <rPr>
            <sz val="11"/>
            <color theme="1"/>
            <rFont val="Calibri"/>
            <family val="2"/>
            <scheme val="minor"/>
          </rPr>
          <t>Source: User-editable planning assumption, 2026-10-19; not stated in YAML. Validate with workload sizing.</t>
        </r>
      </text>
    </comment>
    <comment ref="H59" authorId="0" shapeId="0" xr:uid="{00000000-0006-0000-1200-0000A1000000}">
      <text>
        <r>
          <rPr>
            <sz val="11"/>
            <color theme="1"/>
            <rFont val="Calibri"/>
            <family val="2"/>
            <scheme val="minor"/>
          </rPr>
          <t>Source: User-editable planning assumption, 2026-10-19; not stated in YAML. Validate with workload sizing.</t>
        </r>
      </text>
    </comment>
    <comment ref="I59" authorId="0" shapeId="0" xr:uid="{00000000-0006-0000-1200-0000A2000000}">
      <text>
        <r>
          <rPr>
            <sz val="11"/>
            <color theme="1"/>
            <rFont val="Calibri"/>
            <family val="2"/>
            <scheme val="minor"/>
          </rPr>
          <t>Source: User-editable planning assumption, 2026-10-19; not stated in YAML. Validate with workload sizing.</t>
        </r>
      </text>
    </comment>
    <comment ref="G60" authorId="0" shapeId="0" xr:uid="{00000000-0006-0000-1200-0000A3000000}">
      <text>
        <r>
          <rPr>
            <sz val="11"/>
            <color theme="1"/>
            <rFont val="Calibri"/>
            <family val="2"/>
            <scheme val="minor"/>
          </rPr>
          <t>Source: User-editable planning assumption, 2026-10-19; not stated in YAML. Validate with workload sizing.</t>
        </r>
      </text>
    </comment>
    <comment ref="H60" authorId="0" shapeId="0" xr:uid="{00000000-0006-0000-1200-0000A4000000}">
      <text>
        <r>
          <rPr>
            <sz val="11"/>
            <color theme="1"/>
            <rFont val="Calibri"/>
            <family val="2"/>
            <scheme val="minor"/>
          </rPr>
          <t>Source: User-editable planning assumption, 2026-10-19; not stated in YAML. Validate with workload sizing.</t>
        </r>
      </text>
    </comment>
    <comment ref="I60" authorId="0" shapeId="0" xr:uid="{00000000-0006-0000-1200-0000A5000000}">
      <text>
        <r>
          <rPr>
            <sz val="11"/>
            <color theme="1"/>
            <rFont val="Calibri"/>
            <family val="2"/>
            <scheme val="minor"/>
          </rPr>
          <t>Source: User-editable planning assumption, 2026-10-19; not stated in YAML. Validate with workload sizing.</t>
        </r>
      </text>
    </comment>
    <comment ref="G61" authorId="0" shapeId="0" xr:uid="{00000000-0006-0000-1200-0000A6000000}">
      <text>
        <r>
          <rPr>
            <sz val="11"/>
            <color theme="1"/>
            <rFont val="Calibri"/>
            <family val="2"/>
            <scheme val="minor"/>
          </rPr>
          <t>Source: User-editable planning assumption, 2026-10-19; not stated in YAML. Validate with workload sizing.</t>
        </r>
      </text>
    </comment>
    <comment ref="H61" authorId="0" shapeId="0" xr:uid="{00000000-0006-0000-1200-0000A7000000}">
      <text>
        <r>
          <rPr>
            <sz val="11"/>
            <color theme="1"/>
            <rFont val="Calibri"/>
            <family val="2"/>
            <scheme val="minor"/>
          </rPr>
          <t>Source: User-editable planning assumption, 2026-10-19; not stated in YAML. Validate with workload sizing.</t>
        </r>
      </text>
    </comment>
    <comment ref="I61" authorId="0" shapeId="0" xr:uid="{00000000-0006-0000-1200-0000A8000000}">
      <text>
        <r>
          <rPr>
            <sz val="11"/>
            <color theme="1"/>
            <rFont val="Calibri"/>
            <family val="2"/>
            <scheme val="minor"/>
          </rPr>
          <t>Source: User-editable planning assumption, 2026-10-19; not stated in YAML. Validate with workload sizing.</t>
        </r>
      </text>
    </comment>
    <comment ref="G62" authorId="0" shapeId="0" xr:uid="{00000000-0006-0000-1200-0000A9000000}">
      <text>
        <r>
          <rPr>
            <sz val="11"/>
            <color theme="1"/>
            <rFont val="Calibri"/>
            <family val="2"/>
            <scheme val="minor"/>
          </rPr>
          <t>Source: User-editable planning assumption, 2026-10-19; not stated in YAML. Validate with workload sizing.</t>
        </r>
      </text>
    </comment>
    <comment ref="H62" authorId="0" shapeId="0" xr:uid="{00000000-0006-0000-1200-0000AA000000}">
      <text>
        <r>
          <rPr>
            <sz val="11"/>
            <color theme="1"/>
            <rFont val="Calibri"/>
            <family val="2"/>
            <scheme val="minor"/>
          </rPr>
          <t>Source: User-editable planning assumption, 2026-10-19; not stated in YAML. Validate with workload sizing.</t>
        </r>
      </text>
    </comment>
    <comment ref="I62" authorId="0" shapeId="0" xr:uid="{00000000-0006-0000-1200-0000AB000000}">
      <text>
        <r>
          <rPr>
            <sz val="11"/>
            <color theme="1"/>
            <rFont val="Calibri"/>
            <family val="2"/>
            <scheme val="minor"/>
          </rPr>
          <t>Source: User-editable planning assumption, 2026-10-19; not stated in YAML. Validate with workload sizing.</t>
        </r>
      </text>
    </comment>
    <comment ref="G63" authorId="0" shapeId="0" xr:uid="{00000000-0006-0000-1200-0000AC000000}">
      <text>
        <r>
          <rPr>
            <sz val="11"/>
            <color theme="1"/>
            <rFont val="Calibri"/>
            <family val="2"/>
            <scheme val="minor"/>
          </rPr>
          <t>Source: User-editable planning assumption, 2026-10-19; not stated in YAML. Validate with workload sizing.</t>
        </r>
      </text>
    </comment>
    <comment ref="H63" authorId="0" shapeId="0" xr:uid="{00000000-0006-0000-1200-0000AD000000}">
      <text>
        <r>
          <rPr>
            <sz val="11"/>
            <color theme="1"/>
            <rFont val="Calibri"/>
            <family val="2"/>
            <scheme val="minor"/>
          </rPr>
          <t>Source: User-editable planning assumption, 2026-10-19; not stated in YAML. Validate with workload sizing.</t>
        </r>
      </text>
    </comment>
    <comment ref="I63" authorId="0" shapeId="0" xr:uid="{00000000-0006-0000-1200-0000AE000000}">
      <text>
        <r>
          <rPr>
            <sz val="11"/>
            <color theme="1"/>
            <rFont val="Calibri"/>
            <family val="2"/>
            <scheme val="minor"/>
          </rPr>
          <t>Source: User-editable planning assumption, 2026-10-19; not stated in YAML. Validate with workload sizing.</t>
        </r>
      </text>
    </comment>
    <comment ref="G64" authorId="0" shapeId="0" xr:uid="{00000000-0006-0000-1200-0000AF000000}">
      <text>
        <r>
          <rPr>
            <sz val="11"/>
            <color theme="1"/>
            <rFont val="Calibri"/>
            <family val="2"/>
            <scheme val="minor"/>
          </rPr>
          <t>Source: User-editable planning assumption, 2026-10-19; not stated in YAML. Validate with workload sizing.</t>
        </r>
      </text>
    </comment>
    <comment ref="H64" authorId="0" shapeId="0" xr:uid="{00000000-0006-0000-1200-0000B0000000}">
      <text>
        <r>
          <rPr>
            <sz val="11"/>
            <color theme="1"/>
            <rFont val="Calibri"/>
            <family val="2"/>
            <scheme val="minor"/>
          </rPr>
          <t>Source: User-editable planning assumption, 2026-10-19; not stated in YAML. Validate with workload sizing.</t>
        </r>
      </text>
    </comment>
    <comment ref="I64" authorId="0" shapeId="0" xr:uid="{00000000-0006-0000-1200-0000B1000000}">
      <text>
        <r>
          <rPr>
            <sz val="11"/>
            <color theme="1"/>
            <rFont val="Calibri"/>
            <family val="2"/>
            <scheme val="minor"/>
          </rPr>
          <t>Source: User-editable planning assumption, 2026-10-19; not stated in YAML. Validate with workload sizing.</t>
        </r>
      </text>
    </comment>
    <comment ref="G65" authorId="0" shapeId="0" xr:uid="{00000000-0006-0000-1200-0000B2000000}">
      <text>
        <r>
          <rPr>
            <sz val="11"/>
            <color theme="1"/>
            <rFont val="Calibri"/>
            <family val="2"/>
            <scheme val="minor"/>
          </rPr>
          <t>Source: User-editable planning assumption, 2026-10-19; not stated in YAML. Validate with workload sizing.</t>
        </r>
      </text>
    </comment>
    <comment ref="H65" authorId="0" shapeId="0" xr:uid="{00000000-0006-0000-1200-0000B3000000}">
      <text>
        <r>
          <rPr>
            <sz val="11"/>
            <color theme="1"/>
            <rFont val="Calibri"/>
            <family val="2"/>
            <scheme val="minor"/>
          </rPr>
          <t>Source: User-editable planning assumption, 2026-10-19; not stated in YAML. Validate with workload sizing.</t>
        </r>
      </text>
    </comment>
    <comment ref="I65" authorId="0" shapeId="0" xr:uid="{00000000-0006-0000-1200-0000B4000000}">
      <text>
        <r>
          <rPr>
            <sz val="11"/>
            <color theme="1"/>
            <rFont val="Calibri"/>
            <family val="2"/>
            <scheme val="minor"/>
          </rPr>
          <t>Source: User-editable planning assumption, 2026-10-19; not stated in YAML. Validate with workload sizing.</t>
        </r>
      </text>
    </comment>
    <comment ref="G66" authorId="0" shapeId="0" xr:uid="{00000000-0006-0000-1200-0000B5000000}">
      <text>
        <r>
          <rPr>
            <sz val="11"/>
            <color theme="1"/>
            <rFont val="Calibri"/>
            <family val="2"/>
            <scheme val="minor"/>
          </rPr>
          <t>Source: User-editable planning assumption, 2026-10-19; not stated in YAML. Validate with workload sizing.</t>
        </r>
      </text>
    </comment>
    <comment ref="H66" authorId="0" shapeId="0" xr:uid="{00000000-0006-0000-1200-0000B6000000}">
      <text>
        <r>
          <rPr>
            <sz val="11"/>
            <color theme="1"/>
            <rFont val="Calibri"/>
            <family val="2"/>
            <scheme val="minor"/>
          </rPr>
          <t>Source: User-editable planning assumption, 2026-10-19; not stated in YAML. Validate with workload sizing.</t>
        </r>
      </text>
    </comment>
    <comment ref="I66" authorId="0" shapeId="0" xr:uid="{00000000-0006-0000-1200-0000B7000000}">
      <text>
        <r>
          <rPr>
            <sz val="11"/>
            <color theme="1"/>
            <rFont val="Calibri"/>
            <family val="2"/>
            <scheme val="minor"/>
          </rPr>
          <t>Source: User-editable planning assumption, 2026-10-19; not stated in YAML. Validate with workload sizing.</t>
        </r>
      </text>
    </comment>
    <comment ref="G67" authorId="0" shapeId="0" xr:uid="{00000000-0006-0000-1200-0000B8000000}">
      <text>
        <r>
          <rPr>
            <sz val="11"/>
            <color theme="1"/>
            <rFont val="Calibri"/>
            <family val="2"/>
            <scheme val="minor"/>
          </rPr>
          <t>Source: User-editable planning assumption, 2026-10-19; not stated in YAML. Validate with workload sizing.</t>
        </r>
      </text>
    </comment>
    <comment ref="H67" authorId="0" shapeId="0" xr:uid="{00000000-0006-0000-1200-0000B9000000}">
      <text>
        <r>
          <rPr>
            <sz val="11"/>
            <color theme="1"/>
            <rFont val="Calibri"/>
            <family val="2"/>
            <scheme val="minor"/>
          </rPr>
          <t>Source: User-editable planning assumption, 2026-10-19; not stated in YAML. Validate with workload sizing.</t>
        </r>
      </text>
    </comment>
    <comment ref="I67" authorId="0" shapeId="0" xr:uid="{00000000-0006-0000-1200-0000BA000000}">
      <text>
        <r>
          <rPr>
            <sz val="11"/>
            <color theme="1"/>
            <rFont val="Calibri"/>
            <family val="2"/>
            <scheme val="minor"/>
          </rPr>
          <t>Source: User-editable planning assumption, 2026-10-19; not stated in YAML. Validate with workload sizing.</t>
        </r>
      </text>
    </comment>
    <comment ref="G68" authorId="0" shapeId="0" xr:uid="{00000000-0006-0000-1200-0000BB000000}">
      <text>
        <r>
          <rPr>
            <sz val="11"/>
            <color theme="1"/>
            <rFont val="Calibri"/>
            <family val="2"/>
            <scheme val="minor"/>
          </rPr>
          <t>Source: User-editable planning assumption, 2026-10-19; not stated in YAML. Validate with workload sizing.</t>
        </r>
      </text>
    </comment>
    <comment ref="H68" authorId="0" shapeId="0" xr:uid="{00000000-0006-0000-1200-0000BC000000}">
      <text>
        <r>
          <rPr>
            <sz val="11"/>
            <color theme="1"/>
            <rFont val="Calibri"/>
            <family val="2"/>
            <scheme val="minor"/>
          </rPr>
          <t>Source: User-editable planning assumption, 2026-10-19; not stated in YAML. Validate with workload sizing.</t>
        </r>
      </text>
    </comment>
    <comment ref="I68" authorId="0" shapeId="0" xr:uid="{00000000-0006-0000-1200-0000BD000000}">
      <text>
        <r>
          <rPr>
            <sz val="11"/>
            <color theme="1"/>
            <rFont val="Calibri"/>
            <family val="2"/>
            <scheme val="minor"/>
          </rPr>
          <t>Source: User-editable planning assumption, 2026-10-19; not stated in YAML. Validate with workload sizing.</t>
        </r>
      </text>
    </comment>
    <comment ref="G69" authorId="0" shapeId="0" xr:uid="{00000000-0006-0000-1200-0000BE000000}">
      <text>
        <r>
          <rPr>
            <sz val="11"/>
            <color theme="1"/>
            <rFont val="Calibri"/>
            <family val="2"/>
            <scheme val="minor"/>
          </rPr>
          <t>Source: User-editable planning assumption, 2026-10-19; not stated in YAML. Validate with workload sizing.</t>
        </r>
      </text>
    </comment>
    <comment ref="H69" authorId="0" shapeId="0" xr:uid="{00000000-0006-0000-1200-0000BF000000}">
      <text>
        <r>
          <rPr>
            <sz val="11"/>
            <color theme="1"/>
            <rFont val="Calibri"/>
            <family val="2"/>
            <scheme val="minor"/>
          </rPr>
          <t>Source: User-editable planning assumption, 2026-10-19; not stated in YAML. Validate with workload sizing.</t>
        </r>
      </text>
    </comment>
    <comment ref="I69" authorId="0" shapeId="0" xr:uid="{00000000-0006-0000-1200-0000C0000000}">
      <text>
        <r>
          <rPr>
            <sz val="11"/>
            <color theme="1"/>
            <rFont val="Calibri"/>
            <family val="2"/>
            <scheme val="minor"/>
          </rPr>
          <t>Source: User-editable planning assumption, 2026-10-19; not stated in YAML. Validate with workload sizing.</t>
        </r>
      </text>
    </comment>
    <comment ref="G70" authorId="0" shapeId="0" xr:uid="{00000000-0006-0000-1200-0000C1000000}">
      <text>
        <r>
          <rPr>
            <sz val="11"/>
            <color theme="1"/>
            <rFont val="Calibri"/>
            <family val="2"/>
            <scheme val="minor"/>
          </rPr>
          <t>Source: User-editable planning assumption, 2026-10-19; not stated in YAML. Validate with workload sizing.</t>
        </r>
      </text>
    </comment>
    <comment ref="H70" authorId="0" shapeId="0" xr:uid="{00000000-0006-0000-1200-0000C2000000}">
      <text>
        <r>
          <rPr>
            <sz val="11"/>
            <color theme="1"/>
            <rFont val="Calibri"/>
            <family val="2"/>
            <scheme val="minor"/>
          </rPr>
          <t>Source: User-editable planning assumption, 2026-10-19; not stated in YAML. Validate with workload sizing.</t>
        </r>
      </text>
    </comment>
    <comment ref="I70" authorId="0" shapeId="0" xr:uid="{00000000-0006-0000-1200-0000C3000000}">
      <text>
        <r>
          <rPr>
            <sz val="11"/>
            <color theme="1"/>
            <rFont val="Calibri"/>
            <family val="2"/>
            <scheme val="minor"/>
          </rPr>
          <t>Source: User-editable planning assumption, 2026-10-19; not stated in YAML. Validate with workload sizing.</t>
        </r>
      </text>
    </comment>
    <comment ref="G71" authorId="0" shapeId="0" xr:uid="{00000000-0006-0000-1200-0000C4000000}">
      <text>
        <r>
          <rPr>
            <sz val="11"/>
            <color theme="1"/>
            <rFont val="Calibri"/>
            <family val="2"/>
            <scheme val="minor"/>
          </rPr>
          <t>Source: User-editable planning assumption, 2026-10-19; not stated in YAML. Validate with workload sizing.</t>
        </r>
      </text>
    </comment>
    <comment ref="H71" authorId="0" shapeId="0" xr:uid="{00000000-0006-0000-1200-0000C5000000}">
      <text>
        <r>
          <rPr>
            <sz val="11"/>
            <color theme="1"/>
            <rFont val="Calibri"/>
            <family val="2"/>
            <scheme val="minor"/>
          </rPr>
          <t>Source: User-editable planning assumption, 2026-10-19; not stated in YAML. Validate with workload sizing.</t>
        </r>
      </text>
    </comment>
    <comment ref="I71" authorId="0" shapeId="0" xr:uid="{00000000-0006-0000-1200-0000C6000000}">
      <text>
        <r>
          <rPr>
            <sz val="11"/>
            <color theme="1"/>
            <rFont val="Calibri"/>
            <family val="2"/>
            <scheme val="minor"/>
          </rPr>
          <t>Source: User-editable planning assumption, 2026-10-19; not stated in YAML. Validate with workload sizing.</t>
        </r>
      </text>
    </comment>
    <comment ref="G72" authorId="0" shapeId="0" xr:uid="{00000000-0006-0000-1200-0000C7000000}">
      <text>
        <r>
          <rPr>
            <sz val="11"/>
            <color theme="1"/>
            <rFont val="Calibri"/>
            <family val="2"/>
            <scheme val="minor"/>
          </rPr>
          <t>Source: User-editable planning assumption, 2026-10-19; not stated in YAML. Validate with workload sizing.</t>
        </r>
      </text>
    </comment>
    <comment ref="H72" authorId="0" shapeId="0" xr:uid="{00000000-0006-0000-1200-0000C8000000}">
      <text>
        <r>
          <rPr>
            <sz val="11"/>
            <color theme="1"/>
            <rFont val="Calibri"/>
            <family val="2"/>
            <scheme val="minor"/>
          </rPr>
          <t>Source: User-editable planning assumption, 2026-10-19; not stated in YAML. Validate with workload sizing.</t>
        </r>
      </text>
    </comment>
    <comment ref="I72" authorId="0" shapeId="0" xr:uid="{00000000-0006-0000-1200-0000C9000000}">
      <text>
        <r>
          <rPr>
            <sz val="11"/>
            <color theme="1"/>
            <rFont val="Calibri"/>
            <family val="2"/>
            <scheme val="minor"/>
          </rPr>
          <t>Source: User-editable planning assumption, 2026-10-19; not stated in YAML. Validate with workload sizing.</t>
        </r>
      </text>
    </comment>
    <comment ref="G73" authorId="0" shapeId="0" xr:uid="{00000000-0006-0000-1200-0000CA000000}">
      <text>
        <r>
          <rPr>
            <sz val="11"/>
            <color theme="1"/>
            <rFont val="Calibri"/>
            <family val="2"/>
            <scheme val="minor"/>
          </rPr>
          <t>Source: User-editable planning assumption, 2026-10-19; not stated in YAML. Validate with workload sizing.</t>
        </r>
      </text>
    </comment>
    <comment ref="H73" authorId="0" shapeId="0" xr:uid="{00000000-0006-0000-1200-0000CB000000}">
      <text>
        <r>
          <rPr>
            <sz val="11"/>
            <color theme="1"/>
            <rFont val="Calibri"/>
            <family val="2"/>
            <scheme val="minor"/>
          </rPr>
          <t>Source: User-editable planning assumption, 2026-10-19; not stated in YAML. Validate with workload sizing.</t>
        </r>
      </text>
    </comment>
    <comment ref="I73" authorId="0" shapeId="0" xr:uid="{00000000-0006-0000-1200-0000CC000000}">
      <text>
        <r>
          <rPr>
            <sz val="11"/>
            <color theme="1"/>
            <rFont val="Calibri"/>
            <family val="2"/>
            <scheme val="minor"/>
          </rPr>
          <t>Source: User-editable planning assumption, 2026-10-19; not stated in YAML. Validate with workload sizing.</t>
        </r>
      </text>
    </comment>
    <comment ref="G74" authorId="0" shapeId="0" xr:uid="{00000000-0006-0000-1200-0000CD000000}">
      <text>
        <r>
          <rPr>
            <sz val="11"/>
            <color theme="1"/>
            <rFont val="Calibri"/>
            <family val="2"/>
            <scheme val="minor"/>
          </rPr>
          <t>Source: User-editable planning assumption, 2026-10-19; not stated in YAML. Validate with workload sizing.</t>
        </r>
      </text>
    </comment>
    <comment ref="H74" authorId="0" shapeId="0" xr:uid="{00000000-0006-0000-1200-0000CE000000}">
      <text>
        <r>
          <rPr>
            <sz val="11"/>
            <color theme="1"/>
            <rFont val="Calibri"/>
            <family val="2"/>
            <scheme val="minor"/>
          </rPr>
          <t>Source: User-editable planning assumption, 2026-10-19; not stated in YAML. Validate with workload sizing.</t>
        </r>
      </text>
    </comment>
    <comment ref="I74" authorId="0" shapeId="0" xr:uid="{00000000-0006-0000-1200-0000CF000000}">
      <text>
        <r>
          <rPr>
            <sz val="11"/>
            <color theme="1"/>
            <rFont val="Calibri"/>
            <family val="2"/>
            <scheme val="minor"/>
          </rPr>
          <t>Source: User-editable planning assumption, 2026-10-19; not stated in YAML. Validate with workload sizing.</t>
        </r>
      </text>
    </comment>
    <comment ref="G75" authorId="0" shapeId="0" xr:uid="{00000000-0006-0000-1200-0000D0000000}">
      <text>
        <r>
          <rPr>
            <sz val="11"/>
            <color theme="1"/>
            <rFont val="Calibri"/>
            <family val="2"/>
            <scheme val="minor"/>
          </rPr>
          <t>Source: User-editable planning assumption, 2026-10-19; not stated in YAML. Validate with workload sizing.</t>
        </r>
      </text>
    </comment>
    <comment ref="H75" authorId="0" shapeId="0" xr:uid="{00000000-0006-0000-1200-0000D1000000}">
      <text>
        <r>
          <rPr>
            <sz val="11"/>
            <color theme="1"/>
            <rFont val="Calibri"/>
            <family val="2"/>
            <scheme val="minor"/>
          </rPr>
          <t>Source: User-editable planning assumption, 2026-10-19; not stated in YAML. Validate with workload sizing.</t>
        </r>
      </text>
    </comment>
    <comment ref="I75" authorId="0" shapeId="0" xr:uid="{00000000-0006-0000-1200-0000D2000000}">
      <text>
        <r>
          <rPr>
            <sz val="11"/>
            <color theme="1"/>
            <rFont val="Calibri"/>
            <family val="2"/>
            <scheme val="minor"/>
          </rPr>
          <t>Source: User-editable planning assumption, 2026-10-19; not stated in YAML. Validate with workload sizing.</t>
        </r>
      </text>
    </comment>
    <comment ref="G76" authorId="0" shapeId="0" xr:uid="{00000000-0006-0000-1200-0000D3000000}">
      <text>
        <r>
          <rPr>
            <sz val="11"/>
            <color theme="1"/>
            <rFont val="Calibri"/>
            <family val="2"/>
            <scheme val="minor"/>
          </rPr>
          <t>Source: User-editable planning assumption, 2026-10-19; not stated in YAML. Validate with workload sizing.</t>
        </r>
      </text>
    </comment>
    <comment ref="H76" authorId="0" shapeId="0" xr:uid="{00000000-0006-0000-1200-0000D4000000}">
      <text>
        <r>
          <rPr>
            <sz val="11"/>
            <color theme="1"/>
            <rFont val="Calibri"/>
            <family val="2"/>
            <scheme val="minor"/>
          </rPr>
          <t>Source: User-editable planning assumption, 2026-10-19; not stated in YAML. Validate with workload sizing.</t>
        </r>
      </text>
    </comment>
    <comment ref="I76" authorId="0" shapeId="0" xr:uid="{00000000-0006-0000-1200-0000D5000000}">
      <text>
        <r>
          <rPr>
            <sz val="11"/>
            <color theme="1"/>
            <rFont val="Calibri"/>
            <family val="2"/>
            <scheme val="minor"/>
          </rPr>
          <t>Source: User-editable planning assumption, 2026-10-19; not stated in YAML. Validate with workload sizing.</t>
        </r>
      </text>
    </comment>
    <comment ref="G77" authorId="0" shapeId="0" xr:uid="{00000000-0006-0000-1200-0000D6000000}">
      <text>
        <r>
          <rPr>
            <sz val="11"/>
            <color theme="1"/>
            <rFont val="Calibri"/>
            <family val="2"/>
            <scheme val="minor"/>
          </rPr>
          <t>Source: User-editable planning assumption, 2026-10-19; not stated in YAML. Validate with workload sizing.</t>
        </r>
      </text>
    </comment>
    <comment ref="H77" authorId="0" shapeId="0" xr:uid="{00000000-0006-0000-1200-0000D7000000}">
      <text>
        <r>
          <rPr>
            <sz val="11"/>
            <color theme="1"/>
            <rFont val="Calibri"/>
            <family val="2"/>
            <scheme val="minor"/>
          </rPr>
          <t>Source: User-editable planning assumption, 2026-10-19; not stated in YAML. Validate with workload sizing.</t>
        </r>
      </text>
    </comment>
    <comment ref="I77" authorId="0" shapeId="0" xr:uid="{00000000-0006-0000-1200-0000D8000000}">
      <text>
        <r>
          <rPr>
            <sz val="11"/>
            <color theme="1"/>
            <rFont val="Calibri"/>
            <family val="2"/>
            <scheme val="minor"/>
          </rPr>
          <t>Source: User-editable planning assumption, 2026-10-19; not stated in YAML. Validate with workload sizing.</t>
        </r>
      </text>
    </comment>
    <comment ref="G78" authorId="0" shapeId="0" xr:uid="{00000000-0006-0000-1200-0000D9000000}">
      <text>
        <r>
          <rPr>
            <sz val="11"/>
            <color theme="1"/>
            <rFont val="Calibri"/>
            <family val="2"/>
            <scheme val="minor"/>
          </rPr>
          <t>Source: User-editable planning assumption, 2026-10-19; not stated in YAML. Validate with workload sizing.</t>
        </r>
      </text>
    </comment>
    <comment ref="H78" authorId="0" shapeId="0" xr:uid="{00000000-0006-0000-1200-0000DA000000}">
      <text>
        <r>
          <rPr>
            <sz val="11"/>
            <color theme="1"/>
            <rFont val="Calibri"/>
            <family val="2"/>
            <scheme val="minor"/>
          </rPr>
          <t>Source: User-editable planning assumption, 2026-10-19; not stated in YAML. Validate with workload sizing.</t>
        </r>
      </text>
    </comment>
    <comment ref="I78" authorId="0" shapeId="0" xr:uid="{00000000-0006-0000-1200-0000DB000000}">
      <text>
        <r>
          <rPr>
            <sz val="11"/>
            <color theme="1"/>
            <rFont val="Calibri"/>
            <family val="2"/>
            <scheme val="minor"/>
          </rPr>
          <t>Source: User-editable planning assumption, 2026-10-19; not stated in YAML. Validate with workload sizing.</t>
        </r>
      </text>
    </comment>
    <comment ref="G79" authorId="0" shapeId="0" xr:uid="{00000000-0006-0000-1200-0000DC000000}">
      <text>
        <r>
          <rPr>
            <sz val="11"/>
            <color theme="1"/>
            <rFont val="Calibri"/>
            <family val="2"/>
            <scheme val="minor"/>
          </rPr>
          <t>Source: User-editable planning assumption, 2026-10-19; not stated in YAML. Validate with workload sizing.</t>
        </r>
      </text>
    </comment>
    <comment ref="H79" authorId="0" shapeId="0" xr:uid="{00000000-0006-0000-1200-0000DD000000}">
      <text>
        <r>
          <rPr>
            <sz val="11"/>
            <color theme="1"/>
            <rFont val="Calibri"/>
            <family val="2"/>
            <scheme val="minor"/>
          </rPr>
          <t>Source: User-editable planning assumption, 2026-10-19; not stated in YAML. Validate with workload sizing.</t>
        </r>
      </text>
    </comment>
    <comment ref="I79" authorId="0" shapeId="0" xr:uid="{00000000-0006-0000-1200-0000DE000000}">
      <text>
        <r>
          <rPr>
            <sz val="11"/>
            <color theme="1"/>
            <rFont val="Calibri"/>
            <family val="2"/>
            <scheme val="minor"/>
          </rPr>
          <t>Source: User-editable planning assumption, 2026-10-19; not stated in YAML. Validate with workload sizing.</t>
        </r>
      </text>
    </comment>
    <comment ref="G80" authorId="0" shapeId="0" xr:uid="{00000000-0006-0000-1200-0000DF000000}">
      <text>
        <r>
          <rPr>
            <sz val="11"/>
            <color theme="1"/>
            <rFont val="Calibri"/>
            <family val="2"/>
            <scheme val="minor"/>
          </rPr>
          <t>Source: User-editable planning assumption, 2026-10-19; not stated in YAML. Validate with workload sizing.</t>
        </r>
      </text>
    </comment>
    <comment ref="H80" authorId="0" shapeId="0" xr:uid="{00000000-0006-0000-1200-0000E0000000}">
      <text>
        <r>
          <rPr>
            <sz val="11"/>
            <color theme="1"/>
            <rFont val="Calibri"/>
            <family val="2"/>
            <scheme val="minor"/>
          </rPr>
          <t>Source: User-editable planning assumption, 2026-10-19; not stated in YAML. Validate with workload sizing.</t>
        </r>
      </text>
    </comment>
    <comment ref="I80" authorId="0" shapeId="0" xr:uid="{00000000-0006-0000-1200-0000E1000000}">
      <text>
        <r>
          <rPr>
            <sz val="11"/>
            <color theme="1"/>
            <rFont val="Calibri"/>
            <family val="2"/>
            <scheme val="minor"/>
          </rPr>
          <t>Source: User-editable planning assumption, 2026-10-19; not stated in YAML. Validate with workload sizing.</t>
        </r>
      </text>
    </comment>
    <comment ref="G81" authorId="0" shapeId="0" xr:uid="{00000000-0006-0000-1200-0000E2000000}">
      <text>
        <r>
          <rPr>
            <sz val="11"/>
            <color theme="1"/>
            <rFont val="Calibri"/>
            <family val="2"/>
            <scheme val="minor"/>
          </rPr>
          <t>Source: User-editable planning assumption, 2026-10-19; not stated in YAML. Validate with workload sizing.</t>
        </r>
      </text>
    </comment>
    <comment ref="H81" authorId="0" shapeId="0" xr:uid="{00000000-0006-0000-1200-0000E3000000}">
      <text>
        <r>
          <rPr>
            <sz val="11"/>
            <color theme="1"/>
            <rFont val="Calibri"/>
            <family val="2"/>
            <scheme val="minor"/>
          </rPr>
          <t>Source: User-editable planning assumption, 2026-10-19; not stated in YAML. Validate with workload sizing.</t>
        </r>
      </text>
    </comment>
    <comment ref="I81" authorId="0" shapeId="0" xr:uid="{00000000-0006-0000-1200-0000E4000000}">
      <text>
        <r>
          <rPr>
            <sz val="11"/>
            <color theme="1"/>
            <rFont val="Calibri"/>
            <family val="2"/>
            <scheme val="minor"/>
          </rPr>
          <t>Source: User-editable planning assumption, 2026-10-19; not stated in YAML. Validate with workload sizing.</t>
        </r>
      </text>
    </comment>
    <comment ref="G82" authorId="0" shapeId="0" xr:uid="{00000000-0006-0000-1200-0000E5000000}">
      <text>
        <r>
          <rPr>
            <sz val="11"/>
            <color theme="1"/>
            <rFont val="Calibri"/>
            <family val="2"/>
            <scheme val="minor"/>
          </rPr>
          <t>Source: User-editable planning assumption, 2026-10-19; not stated in YAML. Validate with workload sizing.</t>
        </r>
      </text>
    </comment>
    <comment ref="H82" authorId="0" shapeId="0" xr:uid="{00000000-0006-0000-1200-0000E6000000}">
      <text>
        <r>
          <rPr>
            <sz val="11"/>
            <color theme="1"/>
            <rFont val="Calibri"/>
            <family val="2"/>
            <scheme val="minor"/>
          </rPr>
          <t>Source: User-editable planning assumption, 2026-10-19; not stated in YAML. Validate with workload sizing.</t>
        </r>
      </text>
    </comment>
    <comment ref="I82" authorId="0" shapeId="0" xr:uid="{00000000-0006-0000-1200-0000E7000000}">
      <text>
        <r>
          <rPr>
            <sz val="11"/>
            <color theme="1"/>
            <rFont val="Calibri"/>
            <family val="2"/>
            <scheme val="minor"/>
          </rPr>
          <t>Source: User-editable planning assumption, 2026-10-19; not stated in YAML. Validate with workload sizing.</t>
        </r>
      </text>
    </comment>
    <comment ref="G83" authorId="0" shapeId="0" xr:uid="{00000000-0006-0000-1200-0000E8000000}">
      <text>
        <r>
          <rPr>
            <sz val="11"/>
            <color theme="1"/>
            <rFont val="Calibri"/>
            <family val="2"/>
            <scheme val="minor"/>
          </rPr>
          <t>Source: User-editable planning assumption, 2026-10-19; not stated in YAML. Validate with workload sizing.</t>
        </r>
      </text>
    </comment>
    <comment ref="H83" authorId="0" shapeId="0" xr:uid="{00000000-0006-0000-1200-0000E9000000}">
      <text>
        <r>
          <rPr>
            <sz val="11"/>
            <color theme="1"/>
            <rFont val="Calibri"/>
            <family val="2"/>
            <scheme val="minor"/>
          </rPr>
          <t>Source: User-editable planning assumption, 2026-10-19; not stated in YAML. Validate with workload sizing.</t>
        </r>
      </text>
    </comment>
    <comment ref="I83" authorId="0" shapeId="0" xr:uid="{00000000-0006-0000-1200-0000EA000000}">
      <text>
        <r>
          <rPr>
            <sz val="11"/>
            <color theme="1"/>
            <rFont val="Calibri"/>
            <family val="2"/>
            <scheme val="minor"/>
          </rPr>
          <t>Source: User-editable planning assumption, 2026-10-19; not stated in YAML. Validate with workload sizing.</t>
        </r>
      </text>
    </comment>
    <comment ref="G84" authorId="0" shapeId="0" xr:uid="{00000000-0006-0000-1200-0000EB000000}">
      <text>
        <r>
          <rPr>
            <sz val="11"/>
            <color theme="1"/>
            <rFont val="Calibri"/>
            <family val="2"/>
            <scheme val="minor"/>
          </rPr>
          <t>Source: User-editable planning assumption, 2026-10-19; not stated in YAML. Validate with workload sizing.</t>
        </r>
      </text>
    </comment>
    <comment ref="H84" authorId="0" shapeId="0" xr:uid="{00000000-0006-0000-1200-0000EC000000}">
      <text>
        <r>
          <rPr>
            <sz val="11"/>
            <color theme="1"/>
            <rFont val="Calibri"/>
            <family val="2"/>
            <scheme val="minor"/>
          </rPr>
          <t>Source: User-editable planning assumption, 2026-10-19; not stated in YAML. Validate with workload sizing.</t>
        </r>
      </text>
    </comment>
    <comment ref="I84" authorId="0" shapeId="0" xr:uid="{00000000-0006-0000-1200-0000ED000000}">
      <text>
        <r>
          <rPr>
            <sz val="11"/>
            <color theme="1"/>
            <rFont val="Calibri"/>
            <family val="2"/>
            <scheme val="minor"/>
          </rPr>
          <t>Source: User-editable planning assumption, 2026-10-19; not stated in YAML. Validate with workload sizing.</t>
        </r>
      </text>
    </comment>
    <comment ref="G85" authorId="0" shapeId="0" xr:uid="{00000000-0006-0000-1200-0000EE000000}">
      <text>
        <r>
          <rPr>
            <sz val="11"/>
            <color theme="1"/>
            <rFont val="Calibri"/>
            <family val="2"/>
            <scheme val="minor"/>
          </rPr>
          <t>Source: User-editable planning assumption, 2026-10-19; not stated in YAML. Validate with workload sizing.</t>
        </r>
      </text>
    </comment>
    <comment ref="H85" authorId="0" shapeId="0" xr:uid="{00000000-0006-0000-1200-0000EF000000}">
      <text>
        <r>
          <rPr>
            <sz val="11"/>
            <color theme="1"/>
            <rFont val="Calibri"/>
            <family val="2"/>
            <scheme val="minor"/>
          </rPr>
          <t>Source: User-editable planning assumption, 2026-10-19; not stated in YAML. Validate with workload sizing.</t>
        </r>
      </text>
    </comment>
    <comment ref="I85" authorId="0" shapeId="0" xr:uid="{00000000-0006-0000-1200-0000F0000000}">
      <text>
        <r>
          <rPr>
            <sz val="11"/>
            <color theme="1"/>
            <rFont val="Calibri"/>
            <family val="2"/>
            <scheme val="minor"/>
          </rPr>
          <t>Source: User-editable planning assumption, 2026-10-19; not stated in YAML. Validate with workload sizing.</t>
        </r>
      </text>
    </comment>
    <comment ref="G86" authorId="0" shapeId="0" xr:uid="{00000000-0006-0000-1200-0000F1000000}">
      <text>
        <r>
          <rPr>
            <sz val="11"/>
            <color theme="1"/>
            <rFont val="Calibri"/>
            <family val="2"/>
            <scheme val="minor"/>
          </rPr>
          <t>Source: User-editable planning assumption, 2026-10-19; not stated in YAML. Validate with workload sizing.</t>
        </r>
      </text>
    </comment>
    <comment ref="H86" authorId="0" shapeId="0" xr:uid="{00000000-0006-0000-1200-0000F2000000}">
      <text>
        <r>
          <rPr>
            <sz val="11"/>
            <color theme="1"/>
            <rFont val="Calibri"/>
            <family val="2"/>
            <scheme val="minor"/>
          </rPr>
          <t>Source: User-editable planning assumption, 2026-10-19; not stated in YAML. Validate with workload sizing.</t>
        </r>
      </text>
    </comment>
    <comment ref="I86" authorId="0" shapeId="0" xr:uid="{00000000-0006-0000-1200-0000F3000000}">
      <text>
        <r>
          <rPr>
            <sz val="11"/>
            <color theme="1"/>
            <rFont val="Calibri"/>
            <family val="2"/>
            <scheme val="minor"/>
          </rPr>
          <t>Source: User-editable planning assumption, 2026-10-19; not stated in YAML. Validate with workload sizing.</t>
        </r>
      </text>
    </comment>
    <comment ref="G87" authorId="0" shapeId="0" xr:uid="{00000000-0006-0000-1200-0000F4000000}">
      <text>
        <r>
          <rPr>
            <sz val="11"/>
            <color theme="1"/>
            <rFont val="Calibri"/>
            <family val="2"/>
            <scheme val="minor"/>
          </rPr>
          <t>Source: User-editable planning assumption, 2026-10-19; not stated in YAML. Validate with workload sizing.</t>
        </r>
      </text>
    </comment>
    <comment ref="H87" authorId="0" shapeId="0" xr:uid="{00000000-0006-0000-1200-0000F5000000}">
      <text>
        <r>
          <rPr>
            <sz val="11"/>
            <color theme="1"/>
            <rFont val="Calibri"/>
            <family val="2"/>
            <scheme val="minor"/>
          </rPr>
          <t>Source: User-editable planning assumption, 2026-10-19; not stated in YAML. Validate with workload sizing.</t>
        </r>
      </text>
    </comment>
    <comment ref="I87" authorId="0" shapeId="0" xr:uid="{00000000-0006-0000-1200-0000F6000000}">
      <text>
        <r>
          <rPr>
            <sz val="11"/>
            <color theme="1"/>
            <rFont val="Calibri"/>
            <family val="2"/>
            <scheme val="minor"/>
          </rPr>
          <t>Source: User-editable planning assumption, 2026-10-19; not stated in YAML. Validate with workload sizing.</t>
        </r>
      </text>
    </comment>
    <comment ref="G88" authorId="0" shapeId="0" xr:uid="{00000000-0006-0000-1200-0000F7000000}">
      <text>
        <r>
          <rPr>
            <sz val="11"/>
            <color theme="1"/>
            <rFont val="Calibri"/>
            <family val="2"/>
            <scheme val="minor"/>
          </rPr>
          <t>Source: User-editable planning assumption, 2026-10-19; not stated in YAML. Validate with workload sizing.</t>
        </r>
      </text>
    </comment>
    <comment ref="H88" authorId="0" shapeId="0" xr:uid="{00000000-0006-0000-1200-0000F8000000}">
      <text>
        <r>
          <rPr>
            <sz val="11"/>
            <color theme="1"/>
            <rFont val="Calibri"/>
            <family val="2"/>
            <scheme val="minor"/>
          </rPr>
          <t>Source: User-editable planning assumption, 2026-10-19; not stated in YAML. Validate with workload sizing.</t>
        </r>
      </text>
    </comment>
    <comment ref="I88" authorId="0" shapeId="0" xr:uid="{00000000-0006-0000-1200-0000F9000000}">
      <text>
        <r>
          <rPr>
            <sz val="11"/>
            <color theme="1"/>
            <rFont val="Calibri"/>
            <family val="2"/>
            <scheme val="minor"/>
          </rPr>
          <t>Source: User-editable planning assumption, 2026-10-19; not stated in YAML. Validate with workload sizing.</t>
        </r>
      </text>
    </comment>
    <comment ref="G89" authorId="0" shapeId="0" xr:uid="{00000000-0006-0000-1200-0000FA000000}">
      <text>
        <r>
          <rPr>
            <sz val="11"/>
            <color theme="1"/>
            <rFont val="Calibri"/>
            <family val="2"/>
            <scheme val="minor"/>
          </rPr>
          <t>Source: User-editable planning assumption, 2026-10-19; not stated in YAML. Validate with workload sizing.</t>
        </r>
      </text>
    </comment>
    <comment ref="H89" authorId="0" shapeId="0" xr:uid="{00000000-0006-0000-1200-0000FB000000}">
      <text>
        <r>
          <rPr>
            <sz val="11"/>
            <color theme="1"/>
            <rFont val="Calibri"/>
            <family val="2"/>
            <scheme val="minor"/>
          </rPr>
          <t>Source: User-editable planning assumption, 2026-10-19; not stated in YAML. Validate with workload sizing.</t>
        </r>
      </text>
    </comment>
    <comment ref="I89" authorId="0" shapeId="0" xr:uid="{00000000-0006-0000-1200-0000FC000000}">
      <text>
        <r>
          <rPr>
            <sz val="11"/>
            <color theme="1"/>
            <rFont val="Calibri"/>
            <family val="2"/>
            <scheme val="minor"/>
          </rPr>
          <t>Source: User-editable planning assumption, 2026-10-19; not stated in YAML. Validate with workload sizing.</t>
        </r>
      </text>
    </comment>
    <comment ref="G90" authorId="0" shapeId="0" xr:uid="{00000000-0006-0000-1200-0000FD000000}">
      <text>
        <r>
          <rPr>
            <sz val="11"/>
            <color theme="1"/>
            <rFont val="Calibri"/>
            <family val="2"/>
            <scheme val="minor"/>
          </rPr>
          <t>Source: User-editable planning assumption, 2026-10-19; not stated in YAML. Validate with workload sizing.</t>
        </r>
      </text>
    </comment>
    <comment ref="H90" authorId="0" shapeId="0" xr:uid="{00000000-0006-0000-1200-0000FE000000}">
      <text>
        <r>
          <rPr>
            <sz val="11"/>
            <color theme="1"/>
            <rFont val="Calibri"/>
            <family val="2"/>
            <scheme val="minor"/>
          </rPr>
          <t>Source: User-editable planning assumption, 2026-10-19; not stated in YAML. Validate with workload sizing.</t>
        </r>
      </text>
    </comment>
    <comment ref="I90" authorId="0" shapeId="0" xr:uid="{00000000-0006-0000-1200-0000FF000000}">
      <text>
        <r>
          <rPr>
            <sz val="11"/>
            <color theme="1"/>
            <rFont val="Calibri"/>
            <family val="2"/>
            <scheme val="minor"/>
          </rPr>
          <t>Source: User-editable planning assumption, 2026-10-19; not stated in YAML. Validate with workload sizing.</t>
        </r>
      </text>
    </comment>
    <comment ref="G91" authorId="0" shapeId="0" xr:uid="{00000000-0006-0000-1200-000000010000}">
      <text>
        <r>
          <rPr>
            <sz val="11"/>
            <color theme="1"/>
            <rFont val="Calibri"/>
            <family val="2"/>
            <scheme val="minor"/>
          </rPr>
          <t>Source: User-editable planning assumption, 2026-10-19; not stated in YAML. Validate with workload sizing.</t>
        </r>
      </text>
    </comment>
    <comment ref="H91" authorId="0" shapeId="0" xr:uid="{00000000-0006-0000-1200-000001010000}">
      <text>
        <r>
          <rPr>
            <sz val="11"/>
            <color theme="1"/>
            <rFont val="Calibri"/>
            <family val="2"/>
            <scheme val="minor"/>
          </rPr>
          <t>Source: User-editable planning assumption, 2026-10-19; not stated in YAML. Validate with workload sizing.</t>
        </r>
      </text>
    </comment>
    <comment ref="I91" authorId="0" shapeId="0" xr:uid="{00000000-0006-0000-1200-000002010000}">
      <text>
        <r>
          <rPr>
            <sz val="11"/>
            <color theme="1"/>
            <rFont val="Calibri"/>
            <family val="2"/>
            <scheme val="minor"/>
          </rPr>
          <t>Source: User-editable planning assumption, 2026-10-19; not stated in YAML. Validate with workload sizing.</t>
        </r>
      </text>
    </comment>
    <comment ref="G92" authorId="0" shapeId="0" xr:uid="{00000000-0006-0000-1200-000003010000}">
      <text>
        <r>
          <rPr>
            <sz val="11"/>
            <color theme="1"/>
            <rFont val="Calibri"/>
            <family val="2"/>
            <scheme val="minor"/>
          </rPr>
          <t>Source: User-editable planning assumption, 2026-10-19; not stated in YAML. Validate with workload sizing.</t>
        </r>
      </text>
    </comment>
    <comment ref="H92" authorId="0" shapeId="0" xr:uid="{00000000-0006-0000-1200-000004010000}">
      <text>
        <r>
          <rPr>
            <sz val="11"/>
            <color theme="1"/>
            <rFont val="Calibri"/>
            <family val="2"/>
            <scheme val="minor"/>
          </rPr>
          <t>Source: User-editable planning assumption, 2026-10-19; not stated in YAML. Validate with workload sizing.</t>
        </r>
      </text>
    </comment>
    <comment ref="I92" authorId="0" shapeId="0" xr:uid="{00000000-0006-0000-1200-000005010000}">
      <text>
        <r>
          <rPr>
            <sz val="11"/>
            <color theme="1"/>
            <rFont val="Calibri"/>
            <family val="2"/>
            <scheme val="minor"/>
          </rPr>
          <t>Source: User-editable planning assumption, 2026-10-19; not stated in YAML. Validate with workload sizing.</t>
        </r>
      </text>
    </comment>
    <comment ref="G93" authorId="0" shapeId="0" xr:uid="{00000000-0006-0000-1200-000006010000}">
      <text>
        <r>
          <rPr>
            <sz val="11"/>
            <color theme="1"/>
            <rFont val="Calibri"/>
            <family val="2"/>
            <scheme val="minor"/>
          </rPr>
          <t>Source: User-editable planning assumption, 2026-10-19; not stated in YAML. Validate with workload sizing.</t>
        </r>
      </text>
    </comment>
    <comment ref="H93" authorId="0" shapeId="0" xr:uid="{00000000-0006-0000-1200-000007010000}">
      <text>
        <r>
          <rPr>
            <sz val="11"/>
            <color theme="1"/>
            <rFont val="Calibri"/>
            <family val="2"/>
            <scheme val="minor"/>
          </rPr>
          <t>Source: User-editable planning assumption, 2026-10-19; not stated in YAML. Validate with workload sizing.</t>
        </r>
      </text>
    </comment>
    <comment ref="I93" authorId="0" shapeId="0" xr:uid="{00000000-0006-0000-1200-000008010000}">
      <text>
        <r>
          <rPr>
            <sz val="11"/>
            <color theme="1"/>
            <rFont val="Calibri"/>
            <family val="2"/>
            <scheme val="minor"/>
          </rPr>
          <t>Source: User-editable planning assumption, 2026-10-19; not stated in YAML. Validate with workload sizing.</t>
        </r>
      </text>
    </comment>
    <comment ref="G94" authorId="0" shapeId="0" xr:uid="{00000000-0006-0000-1200-000009010000}">
      <text>
        <r>
          <rPr>
            <sz val="11"/>
            <color theme="1"/>
            <rFont val="Calibri"/>
            <family val="2"/>
            <scheme val="minor"/>
          </rPr>
          <t>Source: User-editable planning assumption, 2026-10-19; not stated in YAML. Validate with workload sizing.</t>
        </r>
      </text>
    </comment>
    <comment ref="H94" authorId="0" shapeId="0" xr:uid="{00000000-0006-0000-1200-00000A010000}">
      <text>
        <r>
          <rPr>
            <sz val="11"/>
            <color theme="1"/>
            <rFont val="Calibri"/>
            <family val="2"/>
            <scheme val="minor"/>
          </rPr>
          <t>Source: User-editable planning assumption, 2026-10-19; not stated in YAML. Validate with workload sizing.</t>
        </r>
      </text>
    </comment>
    <comment ref="I94" authorId="0" shapeId="0" xr:uid="{00000000-0006-0000-1200-00000B010000}">
      <text>
        <r>
          <rPr>
            <sz val="11"/>
            <color theme="1"/>
            <rFont val="Calibri"/>
            <family val="2"/>
            <scheme val="minor"/>
          </rPr>
          <t>Source: User-editable planning assumption, 2026-10-19; not stated in YAML. Validate with workload sizing.</t>
        </r>
      </text>
    </comment>
    <comment ref="G95" authorId="0" shapeId="0" xr:uid="{00000000-0006-0000-1200-00000C010000}">
      <text>
        <r>
          <rPr>
            <sz val="11"/>
            <color theme="1"/>
            <rFont val="Calibri"/>
            <family val="2"/>
            <scheme val="minor"/>
          </rPr>
          <t>Source: User-editable planning assumption, 2026-10-19; not stated in YAML. Validate with workload sizing.</t>
        </r>
      </text>
    </comment>
    <comment ref="H95" authorId="0" shapeId="0" xr:uid="{00000000-0006-0000-1200-00000D010000}">
      <text>
        <r>
          <rPr>
            <sz val="11"/>
            <color theme="1"/>
            <rFont val="Calibri"/>
            <family val="2"/>
            <scheme val="minor"/>
          </rPr>
          <t>Source: User-editable planning assumption, 2026-10-19; not stated in YAML. Validate with workload sizing.</t>
        </r>
      </text>
    </comment>
    <comment ref="I95" authorId="0" shapeId="0" xr:uid="{00000000-0006-0000-1200-00000E010000}">
      <text>
        <r>
          <rPr>
            <sz val="11"/>
            <color theme="1"/>
            <rFont val="Calibri"/>
            <family val="2"/>
            <scheme val="minor"/>
          </rPr>
          <t>Source: User-editable planning assumption, 2026-10-19; not stated in YAML. Validate with workload sizing.</t>
        </r>
      </text>
    </comment>
    <comment ref="G96" authorId="0" shapeId="0" xr:uid="{00000000-0006-0000-1200-00000F010000}">
      <text>
        <r>
          <rPr>
            <sz val="11"/>
            <color theme="1"/>
            <rFont val="Calibri"/>
            <family val="2"/>
            <scheme val="minor"/>
          </rPr>
          <t>Source: User-editable planning assumption, 2026-10-19; not stated in YAML. Validate with workload sizing.</t>
        </r>
      </text>
    </comment>
    <comment ref="H96" authorId="0" shapeId="0" xr:uid="{00000000-0006-0000-1200-000010010000}">
      <text>
        <r>
          <rPr>
            <sz val="11"/>
            <color theme="1"/>
            <rFont val="Calibri"/>
            <family val="2"/>
            <scheme val="minor"/>
          </rPr>
          <t>Source: User-editable planning assumption, 2026-10-19; not stated in YAML. Validate with workload sizing.</t>
        </r>
      </text>
    </comment>
    <comment ref="I96" authorId="0" shapeId="0" xr:uid="{00000000-0006-0000-1200-000011010000}">
      <text>
        <r>
          <rPr>
            <sz val="11"/>
            <color theme="1"/>
            <rFont val="Calibri"/>
            <family val="2"/>
            <scheme val="minor"/>
          </rPr>
          <t>Source: User-editable planning assumption, 2026-10-19; not stated in YAML. Validate with workload sizing.</t>
        </r>
      </text>
    </comment>
    <comment ref="G97" authorId="0" shapeId="0" xr:uid="{00000000-0006-0000-1200-000012010000}">
      <text>
        <r>
          <rPr>
            <sz val="11"/>
            <color theme="1"/>
            <rFont val="Calibri"/>
            <family val="2"/>
            <scheme val="minor"/>
          </rPr>
          <t>Source: User-editable planning assumption, 2026-10-19; not stated in YAML. Validate with workload sizing.</t>
        </r>
      </text>
    </comment>
    <comment ref="H97" authorId="0" shapeId="0" xr:uid="{00000000-0006-0000-1200-000013010000}">
      <text>
        <r>
          <rPr>
            <sz val="11"/>
            <color theme="1"/>
            <rFont val="Calibri"/>
            <family val="2"/>
            <scheme val="minor"/>
          </rPr>
          <t>Source: User-editable planning assumption, 2026-10-19; not stated in YAML. Validate with workload sizing.</t>
        </r>
      </text>
    </comment>
    <comment ref="I97" authorId="0" shapeId="0" xr:uid="{00000000-0006-0000-1200-000014010000}">
      <text>
        <r>
          <rPr>
            <sz val="11"/>
            <color theme="1"/>
            <rFont val="Calibri"/>
            <family val="2"/>
            <scheme val="minor"/>
          </rPr>
          <t>Source: User-editable planning assumption, 2026-10-19; not stated in YAML. Validate with workload sizing.</t>
        </r>
      </text>
    </comment>
    <comment ref="G98" authorId="0" shapeId="0" xr:uid="{00000000-0006-0000-1200-000015010000}">
      <text>
        <r>
          <rPr>
            <sz val="11"/>
            <color theme="1"/>
            <rFont val="Calibri"/>
            <family val="2"/>
            <scheme val="minor"/>
          </rPr>
          <t>Source: User-editable planning assumption, 2026-10-19; not stated in YAML. Validate with workload sizing.</t>
        </r>
      </text>
    </comment>
    <comment ref="H98" authorId="0" shapeId="0" xr:uid="{00000000-0006-0000-1200-000016010000}">
      <text>
        <r>
          <rPr>
            <sz val="11"/>
            <color theme="1"/>
            <rFont val="Calibri"/>
            <family val="2"/>
            <scheme val="minor"/>
          </rPr>
          <t>Source: User-editable planning assumption, 2026-10-19; not stated in YAML. Validate with workload sizing.</t>
        </r>
      </text>
    </comment>
    <comment ref="I98" authorId="0" shapeId="0" xr:uid="{00000000-0006-0000-1200-000017010000}">
      <text>
        <r>
          <rPr>
            <sz val="11"/>
            <color theme="1"/>
            <rFont val="Calibri"/>
            <family val="2"/>
            <scheme val="minor"/>
          </rPr>
          <t>Source: User-editable planning assumption, 2026-10-19; not stated in YAML. Validate with workload sizing.</t>
        </r>
      </text>
    </comment>
    <comment ref="G99" authorId="0" shapeId="0" xr:uid="{00000000-0006-0000-1200-000018010000}">
      <text>
        <r>
          <rPr>
            <sz val="11"/>
            <color theme="1"/>
            <rFont val="Calibri"/>
            <family val="2"/>
            <scheme val="minor"/>
          </rPr>
          <t>Source: User-editable planning assumption, 2026-10-19; not stated in YAML. Validate with workload sizing.</t>
        </r>
      </text>
    </comment>
    <comment ref="H99" authorId="0" shapeId="0" xr:uid="{00000000-0006-0000-1200-000019010000}">
      <text>
        <r>
          <rPr>
            <sz val="11"/>
            <color theme="1"/>
            <rFont val="Calibri"/>
            <family val="2"/>
            <scheme val="minor"/>
          </rPr>
          <t>Source: User-editable planning assumption, 2026-10-19; not stated in YAML. Validate with workload sizing.</t>
        </r>
      </text>
    </comment>
    <comment ref="I99" authorId="0" shapeId="0" xr:uid="{00000000-0006-0000-1200-00001A010000}">
      <text>
        <r>
          <rPr>
            <sz val="11"/>
            <color theme="1"/>
            <rFont val="Calibri"/>
            <family val="2"/>
            <scheme val="minor"/>
          </rPr>
          <t>Source: User-editable planning assumption, 2026-10-19; not stated in YAML. Validate with workload sizing.</t>
        </r>
      </text>
    </comment>
    <comment ref="G100" authorId="0" shapeId="0" xr:uid="{00000000-0006-0000-1200-00001B010000}">
      <text>
        <r>
          <rPr>
            <sz val="11"/>
            <color theme="1"/>
            <rFont val="Calibri"/>
            <family val="2"/>
            <scheme val="minor"/>
          </rPr>
          <t>Source: User-editable planning assumption, 2026-10-19; not stated in YAML. Validate with workload sizing.</t>
        </r>
      </text>
    </comment>
    <comment ref="H100" authorId="0" shapeId="0" xr:uid="{00000000-0006-0000-1200-00001C010000}">
      <text>
        <r>
          <rPr>
            <sz val="11"/>
            <color theme="1"/>
            <rFont val="Calibri"/>
            <family val="2"/>
            <scheme val="minor"/>
          </rPr>
          <t>Source: User-editable planning assumption, 2026-10-19; not stated in YAML. Validate with workload sizing.</t>
        </r>
      </text>
    </comment>
    <comment ref="I100" authorId="0" shapeId="0" xr:uid="{00000000-0006-0000-1200-00001D010000}">
      <text>
        <r>
          <rPr>
            <sz val="11"/>
            <color theme="1"/>
            <rFont val="Calibri"/>
            <family val="2"/>
            <scheme val="minor"/>
          </rPr>
          <t>Source: User-editable planning assumption, 2026-10-19; not stated in YAML. Validate with workload sizing.</t>
        </r>
      </text>
    </comment>
    <comment ref="G101" authorId="0" shapeId="0" xr:uid="{00000000-0006-0000-1200-00001E010000}">
      <text>
        <r>
          <rPr>
            <sz val="11"/>
            <color theme="1"/>
            <rFont val="Calibri"/>
            <family val="2"/>
            <scheme val="minor"/>
          </rPr>
          <t>Source: User-editable planning assumption, 2026-10-19; not stated in YAML. Validate with workload sizing.</t>
        </r>
      </text>
    </comment>
    <comment ref="H101" authorId="0" shapeId="0" xr:uid="{00000000-0006-0000-1200-00001F010000}">
      <text>
        <r>
          <rPr>
            <sz val="11"/>
            <color theme="1"/>
            <rFont val="Calibri"/>
            <family val="2"/>
            <scheme val="minor"/>
          </rPr>
          <t>Source: User-editable planning assumption, 2026-10-19; not stated in YAML. Validate with workload sizing.</t>
        </r>
      </text>
    </comment>
    <comment ref="I101" authorId="0" shapeId="0" xr:uid="{00000000-0006-0000-1200-000020010000}">
      <text>
        <r>
          <rPr>
            <sz val="11"/>
            <color theme="1"/>
            <rFont val="Calibri"/>
            <family val="2"/>
            <scheme val="minor"/>
          </rPr>
          <t>Source: User-editable planning assumption, 2026-10-19; not stated in YAML. Validate with workload sizing.</t>
        </r>
      </text>
    </comment>
    <comment ref="G102" authorId="0" shapeId="0" xr:uid="{00000000-0006-0000-1200-000021010000}">
      <text>
        <r>
          <rPr>
            <sz val="11"/>
            <color theme="1"/>
            <rFont val="Calibri"/>
            <family val="2"/>
            <scheme val="minor"/>
          </rPr>
          <t>Source: User-editable planning assumption, 2026-10-19; not stated in YAML. Validate with workload sizing.</t>
        </r>
      </text>
    </comment>
    <comment ref="H102" authorId="0" shapeId="0" xr:uid="{00000000-0006-0000-1200-000022010000}">
      <text>
        <r>
          <rPr>
            <sz val="11"/>
            <color theme="1"/>
            <rFont val="Calibri"/>
            <family val="2"/>
            <scheme val="minor"/>
          </rPr>
          <t>Source: User-editable planning assumption, 2026-10-19; not stated in YAML. Validate with workload sizing.</t>
        </r>
      </text>
    </comment>
    <comment ref="I102" authorId="0" shapeId="0" xr:uid="{00000000-0006-0000-1200-000023010000}">
      <text>
        <r>
          <rPr>
            <sz val="11"/>
            <color theme="1"/>
            <rFont val="Calibri"/>
            <family val="2"/>
            <scheme val="minor"/>
          </rPr>
          <t>Source: User-editable planning assumption, 2026-10-19; not stated in YAML. Validate with workload sizing.</t>
        </r>
      </text>
    </comment>
    <comment ref="G103" authorId="0" shapeId="0" xr:uid="{00000000-0006-0000-1200-000024010000}">
      <text>
        <r>
          <rPr>
            <sz val="11"/>
            <color theme="1"/>
            <rFont val="Calibri"/>
            <family val="2"/>
            <scheme val="minor"/>
          </rPr>
          <t>Source: User-editable planning assumption, 2026-10-19; not stated in YAML. Validate with workload sizing.</t>
        </r>
      </text>
    </comment>
    <comment ref="H103" authorId="0" shapeId="0" xr:uid="{00000000-0006-0000-1200-000025010000}">
      <text>
        <r>
          <rPr>
            <sz val="11"/>
            <color theme="1"/>
            <rFont val="Calibri"/>
            <family val="2"/>
            <scheme val="minor"/>
          </rPr>
          <t>Source: User-editable planning assumption, 2026-10-19; not stated in YAML. Validate with workload sizing.</t>
        </r>
      </text>
    </comment>
    <comment ref="I103" authorId="0" shapeId="0" xr:uid="{00000000-0006-0000-1200-000026010000}">
      <text>
        <r>
          <rPr>
            <sz val="11"/>
            <color theme="1"/>
            <rFont val="Calibri"/>
            <family val="2"/>
            <scheme val="minor"/>
          </rPr>
          <t>Source: User-editable planning assumption, 2026-10-19; not stated in YAML. Validate with workload sizing.</t>
        </r>
      </text>
    </comment>
    <comment ref="G104" authorId="0" shapeId="0" xr:uid="{00000000-0006-0000-1200-000027010000}">
      <text>
        <r>
          <rPr>
            <sz val="11"/>
            <color theme="1"/>
            <rFont val="Calibri"/>
            <family val="2"/>
            <scheme val="minor"/>
          </rPr>
          <t>Source: User-editable planning assumption, 2026-10-19; not stated in YAML. Validate with workload sizing.</t>
        </r>
      </text>
    </comment>
    <comment ref="H104" authorId="0" shapeId="0" xr:uid="{00000000-0006-0000-1200-000028010000}">
      <text>
        <r>
          <rPr>
            <sz val="11"/>
            <color theme="1"/>
            <rFont val="Calibri"/>
            <family val="2"/>
            <scheme val="minor"/>
          </rPr>
          <t>Source: User-editable planning assumption, 2026-10-19; not stated in YAML. Validate with workload sizing.</t>
        </r>
      </text>
    </comment>
    <comment ref="I104" authorId="0" shapeId="0" xr:uid="{00000000-0006-0000-1200-000029010000}">
      <text>
        <r>
          <rPr>
            <sz val="11"/>
            <color theme="1"/>
            <rFont val="Calibri"/>
            <family val="2"/>
            <scheme val="minor"/>
          </rPr>
          <t>Source: User-editable planning assumption, 2026-10-19; not stated in YAML. Validate with workload sizing.</t>
        </r>
      </text>
    </comment>
    <comment ref="G105" authorId="0" shapeId="0" xr:uid="{00000000-0006-0000-1200-00002A010000}">
      <text>
        <r>
          <rPr>
            <sz val="11"/>
            <color theme="1"/>
            <rFont val="Calibri"/>
            <family val="2"/>
            <scheme val="minor"/>
          </rPr>
          <t>Source: User-editable planning assumption, 2026-10-19; not stated in YAML. Validate with workload sizing.</t>
        </r>
      </text>
    </comment>
    <comment ref="H105" authorId="0" shapeId="0" xr:uid="{00000000-0006-0000-1200-00002B010000}">
      <text>
        <r>
          <rPr>
            <sz val="11"/>
            <color theme="1"/>
            <rFont val="Calibri"/>
            <family val="2"/>
            <scheme val="minor"/>
          </rPr>
          <t>Source: User-editable planning assumption, 2026-10-19; not stated in YAML. Validate with workload sizing.</t>
        </r>
      </text>
    </comment>
    <comment ref="I105" authorId="0" shapeId="0" xr:uid="{00000000-0006-0000-1200-00002C010000}">
      <text>
        <r>
          <rPr>
            <sz val="11"/>
            <color theme="1"/>
            <rFont val="Calibri"/>
            <family val="2"/>
            <scheme val="minor"/>
          </rPr>
          <t>Source: User-editable planning assumption, 2026-10-19; not stated in YAML. Validate with workload sizing.</t>
        </r>
      </text>
    </comment>
    <comment ref="G106" authorId="0" shapeId="0" xr:uid="{00000000-0006-0000-1200-00002D010000}">
      <text>
        <r>
          <rPr>
            <sz val="11"/>
            <color theme="1"/>
            <rFont val="Calibri"/>
            <family val="2"/>
            <scheme val="minor"/>
          </rPr>
          <t>Source: User-editable planning assumption, 2026-10-19; not stated in YAML. Validate with workload sizing.</t>
        </r>
      </text>
    </comment>
    <comment ref="H106" authorId="0" shapeId="0" xr:uid="{00000000-0006-0000-1200-00002E010000}">
      <text>
        <r>
          <rPr>
            <sz val="11"/>
            <color theme="1"/>
            <rFont val="Calibri"/>
            <family val="2"/>
            <scheme val="minor"/>
          </rPr>
          <t>Source: User-editable planning assumption, 2026-10-19; not stated in YAML. Validate with workload sizing.</t>
        </r>
      </text>
    </comment>
    <comment ref="I106" authorId="0" shapeId="0" xr:uid="{00000000-0006-0000-1200-00002F010000}">
      <text>
        <r>
          <rPr>
            <sz val="11"/>
            <color theme="1"/>
            <rFont val="Calibri"/>
            <family val="2"/>
            <scheme val="minor"/>
          </rPr>
          <t>Source: User-editable planning assumption, 2026-10-19; not stated in YAML. Validate with workload sizing.</t>
        </r>
      </text>
    </comment>
    <comment ref="G107" authorId="0" shapeId="0" xr:uid="{00000000-0006-0000-1200-000030010000}">
      <text>
        <r>
          <rPr>
            <sz val="11"/>
            <color theme="1"/>
            <rFont val="Calibri"/>
            <family val="2"/>
            <scheme val="minor"/>
          </rPr>
          <t>Source: User-editable planning assumption, 2026-10-19; not stated in YAML. Validate with workload sizing.</t>
        </r>
      </text>
    </comment>
    <comment ref="H107" authorId="0" shapeId="0" xr:uid="{00000000-0006-0000-1200-000031010000}">
      <text>
        <r>
          <rPr>
            <sz val="11"/>
            <color theme="1"/>
            <rFont val="Calibri"/>
            <family val="2"/>
            <scheme val="minor"/>
          </rPr>
          <t>Source: User-editable planning assumption, 2026-10-19; not stated in YAML. Validate with workload sizing.</t>
        </r>
      </text>
    </comment>
    <comment ref="I107" authorId="0" shapeId="0" xr:uid="{00000000-0006-0000-1200-000032010000}">
      <text>
        <r>
          <rPr>
            <sz val="11"/>
            <color theme="1"/>
            <rFont val="Calibri"/>
            <family val="2"/>
            <scheme val="minor"/>
          </rPr>
          <t>Source: User-editable planning assumption, 2026-10-19; not stated in YAML. Validate with workload sizing.</t>
        </r>
      </text>
    </comment>
    <comment ref="G108" authorId="0" shapeId="0" xr:uid="{00000000-0006-0000-1200-000033010000}">
      <text>
        <r>
          <rPr>
            <sz val="11"/>
            <color theme="1"/>
            <rFont val="Calibri"/>
            <family val="2"/>
            <scheme val="minor"/>
          </rPr>
          <t>Source: User-editable planning assumption, 2026-10-19; not stated in YAML. Validate with workload sizing.</t>
        </r>
      </text>
    </comment>
    <comment ref="H108" authorId="0" shapeId="0" xr:uid="{00000000-0006-0000-1200-000034010000}">
      <text>
        <r>
          <rPr>
            <sz val="11"/>
            <color theme="1"/>
            <rFont val="Calibri"/>
            <family val="2"/>
            <scheme val="minor"/>
          </rPr>
          <t>Source: User-editable planning assumption, 2026-10-19; not stated in YAML. Validate with workload sizing.</t>
        </r>
      </text>
    </comment>
    <comment ref="I108" authorId="0" shapeId="0" xr:uid="{00000000-0006-0000-1200-000035010000}">
      <text>
        <r>
          <rPr>
            <sz val="11"/>
            <color theme="1"/>
            <rFont val="Calibri"/>
            <family val="2"/>
            <scheme val="minor"/>
          </rPr>
          <t>Source: User-editable planning assumption, 2026-10-19; not stated in YAML. Validate with workload sizing.</t>
        </r>
      </text>
    </comment>
    <comment ref="G109" authorId="0" shapeId="0" xr:uid="{00000000-0006-0000-1200-000036010000}">
      <text>
        <r>
          <rPr>
            <sz val="11"/>
            <color theme="1"/>
            <rFont val="Calibri"/>
            <family val="2"/>
            <scheme val="minor"/>
          </rPr>
          <t>Source: User-editable planning assumption, 2026-10-19; not stated in YAML. Validate with workload sizing.</t>
        </r>
      </text>
    </comment>
    <comment ref="H109" authorId="0" shapeId="0" xr:uid="{00000000-0006-0000-1200-000037010000}">
      <text>
        <r>
          <rPr>
            <sz val="11"/>
            <color theme="1"/>
            <rFont val="Calibri"/>
            <family val="2"/>
            <scheme val="minor"/>
          </rPr>
          <t>Source: User-editable planning assumption, 2026-10-19; not stated in YAML. Validate with workload sizing.</t>
        </r>
      </text>
    </comment>
    <comment ref="I109" authorId="0" shapeId="0" xr:uid="{00000000-0006-0000-1200-000038010000}">
      <text>
        <r>
          <rPr>
            <sz val="11"/>
            <color theme="1"/>
            <rFont val="Calibri"/>
            <family val="2"/>
            <scheme val="minor"/>
          </rPr>
          <t>Source: User-editable planning assumption, 2026-10-19; not stated in YAML. Validate with workload sizing.</t>
        </r>
      </text>
    </comment>
    <comment ref="G110" authorId="0" shapeId="0" xr:uid="{00000000-0006-0000-1200-000039010000}">
      <text>
        <r>
          <rPr>
            <sz val="11"/>
            <color theme="1"/>
            <rFont val="Calibri"/>
            <family val="2"/>
            <scheme val="minor"/>
          </rPr>
          <t>Source: User-editable planning assumption, 2026-10-19; not stated in YAML. Validate with workload sizing.</t>
        </r>
      </text>
    </comment>
    <comment ref="H110" authorId="0" shapeId="0" xr:uid="{00000000-0006-0000-1200-00003A010000}">
      <text>
        <r>
          <rPr>
            <sz val="11"/>
            <color theme="1"/>
            <rFont val="Calibri"/>
            <family val="2"/>
            <scheme val="minor"/>
          </rPr>
          <t>Source: User-editable planning assumption, 2026-10-19; not stated in YAML. Validate with workload sizing.</t>
        </r>
      </text>
    </comment>
    <comment ref="I110" authorId="0" shapeId="0" xr:uid="{00000000-0006-0000-1200-00003B010000}">
      <text>
        <r>
          <rPr>
            <sz val="11"/>
            <color theme="1"/>
            <rFont val="Calibri"/>
            <family val="2"/>
            <scheme val="minor"/>
          </rPr>
          <t>Source: User-editable planning assumption, 2026-10-19; not stated in YAML. Validate with workload sizing.</t>
        </r>
      </text>
    </comment>
    <comment ref="G111" authorId="0" shapeId="0" xr:uid="{00000000-0006-0000-1200-00003C010000}">
      <text>
        <r>
          <rPr>
            <sz val="11"/>
            <color theme="1"/>
            <rFont val="Calibri"/>
            <family val="2"/>
            <scheme val="minor"/>
          </rPr>
          <t>Source: User-editable planning assumption, 2026-10-19; not stated in YAML. Validate with workload sizing.</t>
        </r>
      </text>
    </comment>
    <comment ref="H111" authorId="0" shapeId="0" xr:uid="{00000000-0006-0000-1200-00003D010000}">
      <text>
        <r>
          <rPr>
            <sz val="11"/>
            <color theme="1"/>
            <rFont val="Calibri"/>
            <family val="2"/>
            <scheme val="minor"/>
          </rPr>
          <t>Source: User-editable planning assumption, 2026-10-19; not stated in YAML. Validate with workload sizing.</t>
        </r>
      </text>
    </comment>
    <comment ref="I111" authorId="0" shapeId="0" xr:uid="{00000000-0006-0000-1200-00003E010000}">
      <text>
        <r>
          <rPr>
            <sz val="11"/>
            <color theme="1"/>
            <rFont val="Calibri"/>
            <family val="2"/>
            <scheme val="minor"/>
          </rPr>
          <t>Source: User-editable planning assumption, 2026-10-19; not stated in YAML. Validate with workload sizing.</t>
        </r>
      </text>
    </comment>
    <comment ref="G112" authorId="0" shapeId="0" xr:uid="{00000000-0006-0000-1200-00003F010000}">
      <text>
        <r>
          <rPr>
            <sz val="11"/>
            <color theme="1"/>
            <rFont val="Calibri"/>
            <family val="2"/>
            <scheme val="minor"/>
          </rPr>
          <t>Source: User-editable planning assumption, 2026-10-19; not stated in YAML. Validate with workload sizing.</t>
        </r>
      </text>
    </comment>
    <comment ref="H112" authorId="0" shapeId="0" xr:uid="{00000000-0006-0000-1200-000040010000}">
      <text>
        <r>
          <rPr>
            <sz val="11"/>
            <color theme="1"/>
            <rFont val="Calibri"/>
            <family val="2"/>
            <scheme val="minor"/>
          </rPr>
          <t>Source: User-editable planning assumption, 2026-10-19; not stated in YAML. Validate with workload sizing.</t>
        </r>
      </text>
    </comment>
    <comment ref="I112" authorId="0" shapeId="0" xr:uid="{00000000-0006-0000-1200-000041010000}">
      <text>
        <r>
          <rPr>
            <sz val="11"/>
            <color theme="1"/>
            <rFont val="Calibri"/>
            <family val="2"/>
            <scheme val="minor"/>
          </rPr>
          <t>Source: User-editable planning assumption, 2026-10-19; not stated in YAML. Validate with workload sizing.</t>
        </r>
      </text>
    </comment>
    <comment ref="G113" authorId="0" shapeId="0" xr:uid="{00000000-0006-0000-1200-000042010000}">
      <text>
        <r>
          <rPr>
            <sz val="11"/>
            <color theme="1"/>
            <rFont val="Calibri"/>
            <family val="2"/>
            <scheme val="minor"/>
          </rPr>
          <t>Source: User-editable planning assumption, 2026-10-19; not stated in YAML. Validate with workload sizing.</t>
        </r>
      </text>
    </comment>
    <comment ref="H113" authorId="0" shapeId="0" xr:uid="{00000000-0006-0000-1200-000043010000}">
      <text>
        <r>
          <rPr>
            <sz val="11"/>
            <color theme="1"/>
            <rFont val="Calibri"/>
            <family val="2"/>
            <scheme val="minor"/>
          </rPr>
          <t>Source: User-editable planning assumption, 2026-10-19; not stated in YAML. Validate with workload sizing.</t>
        </r>
      </text>
    </comment>
    <comment ref="I113" authorId="0" shapeId="0" xr:uid="{00000000-0006-0000-1200-000044010000}">
      <text>
        <r>
          <rPr>
            <sz val="11"/>
            <color theme="1"/>
            <rFont val="Calibri"/>
            <family val="2"/>
            <scheme val="minor"/>
          </rPr>
          <t>Source: User-editable planning assumption, 2026-10-19; not stated in YAML. Validate with workload sizing.</t>
        </r>
      </text>
    </comment>
    <comment ref="G114" authorId="0" shapeId="0" xr:uid="{00000000-0006-0000-1200-000045010000}">
      <text>
        <r>
          <rPr>
            <sz val="11"/>
            <color theme="1"/>
            <rFont val="Calibri"/>
            <family val="2"/>
            <scheme val="minor"/>
          </rPr>
          <t>Source: User-editable planning assumption, 2026-10-19; not stated in YAML. Validate with workload sizing.</t>
        </r>
      </text>
    </comment>
    <comment ref="H114" authorId="0" shapeId="0" xr:uid="{00000000-0006-0000-1200-000046010000}">
      <text>
        <r>
          <rPr>
            <sz val="11"/>
            <color theme="1"/>
            <rFont val="Calibri"/>
            <family val="2"/>
            <scheme val="minor"/>
          </rPr>
          <t>Source: User-editable planning assumption, 2026-10-19; not stated in YAML. Validate with workload sizing.</t>
        </r>
      </text>
    </comment>
    <comment ref="I114" authorId="0" shapeId="0" xr:uid="{00000000-0006-0000-1200-000047010000}">
      <text>
        <r>
          <rPr>
            <sz val="11"/>
            <color theme="1"/>
            <rFont val="Calibri"/>
            <family val="2"/>
            <scheme val="minor"/>
          </rPr>
          <t>Source: User-editable planning assumption, 2026-10-19; not stated in YAML. Validate with workload sizing.</t>
        </r>
      </text>
    </comment>
    <comment ref="G115" authorId="0" shapeId="0" xr:uid="{00000000-0006-0000-1200-000048010000}">
      <text>
        <r>
          <rPr>
            <sz val="11"/>
            <color theme="1"/>
            <rFont val="Calibri"/>
            <family val="2"/>
            <scheme val="minor"/>
          </rPr>
          <t>Source: User-editable planning assumption, 2026-10-19; not stated in YAML. Validate with workload sizing.</t>
        </r>
      </text>
    </comment>
    <comment ref="H115" authorId="0" shapeId="0" xr:uid="{00000000-0006-0000-1200-000049010000}">
      <text>
        <r>
          <rPr>
            <sz val="11"/>
            <color theme="1"/>
            <rFont val="Calibri"/>
            <family val="2"/>
            <scheme val="minor"/>
          </rPr>
          <t>Source: User-editable planning assumption, 2026-10-19; not stated in YAML. Validate with workload sizing.</t>
        </r>
      </text>
    </comment>
    <comment ref="I115" authorId="0" shapeId="0" xr:uid="{00000000-0006-0000-1200-00004A010000}">
      <text>
        <r>
          <rPr>
            <sz val="11"/>
            <color theme="1"/>
            <rFont val="Calibri"/>
            <family val="2"/>
            <scheme val="minor"/>
          </rPr>
          <t>Source: User-editable planning assumption, 2026-10-19; not stated in YAML. Validate with workload sizing.</t>
        </r>
      </text>
    </comment>
    <comment ref="G116" authorId="0" shapeId="0" xr:uid="{00000000-0006-0000-1200-00004B010000}">
      <text>
        <r>
          <rPr>
            <sz val="11"/>
            <color theme="1"/>
            <rFont val="Calibri"/>
            <family val="2"/>
            <scheme val="minor"/>
          </rPr>
          <t>Source: User-editable planning assumption, 2026-10-19; not stated in YAML. Validate with workload sizing.</t>
        </r>
      </text>
    </comment>
    <comment ref="H116" authorId="0" shapeId="0" xr:uid="{00000000-0006-0000-1200-00004C010000}">
      <text>
        <r>
          <rPr>
            <sz val="11"/>
            <color theme="1"/>
            <rFont val="Calibri"/>
            <family val="2"/>
            <scheme val="minor"/>
          </rPr>
          <t>Source: User-editable planning assumption, 2026-10-19; not stated in YAML. Validate with workload sizing.</t>
        </r>
      </text>
    </comment>
    <comment ref="I116" authorId="0" shapeId="0" xr:uid="{00000000-0006-0000-1200-00004D010000}">
      <text>
        <r>
          <rPr>
            <sz val="11"/>
            <color theme="1"/>
            <rFont val="Calibri"/>
            <family val="2"/>
            <scheme val="minor"/>
          </rPr>
          <t>Source: User-editable planning assumption, 2026-10-19; not stated in YAML. Validate with workload sizing.</t>
        </r>
      </text>
    </comment>
    <comment ref="G117" authorId="0" shapeId="0" xr:uid="{00000000-0006-0000-1200-00004E010000}">
      <text>
        <r>
          <rPr>
            <sz val="11"/>
            <color theme="1"/>
            <rFont val="Calibri"/>
            <family val="2"/>
            <scheme val="minor"/>
          </rPr>
          <t>Source: User-editable planning assumption, 2026-10-19; not stated in YAML. Validate with workload sizing.</t>
        </r>
      </text>
    </comment>
    <comment ref="H117" authorId="0" shapeId="0" xr:uid="{00000000-0006-0000-1200-00004F010000}">
      <text>
        <r>
          <rPr>
            <sz val="11"/>
            <color theme="1"/>
            <rFont val="Calibri"/>
            <family val="2"/>
            <scheme val="minor"/>
          </rPr>
          <t>Source: User-editable planning assumption, 2026-10-19; not stated in YAML. Validate with workload sizing.</t>
        </r>
      </text>
    </comment>
    <comment ref="I117" authorId="0" shapeId="0" xr:uid="{00000000-0006-0000-1200-000050010000}">
      <text>
        <r>
          <rPr>
            <sz val="11"/>
            <color theme="1"/>
            <rFont val="Calibri"/>
            <family val="2"/>
            <scheme val="minor"/>
          </rPr>
          <t>Source: User-editable planning assumption, 2026-10-19; not stated in YAML. Validate with workload sizing.</t>
        </r>
      </text>
    </comment>
    <comment ref="G118" authorId="0" shapeId="0" xr:uid="{00000000-0006-0000-1200-000051010000}">
      <text>
        <r>
          <rPr>
            <sz val="11"/>
            <color theme="1"/>
            <rFont val="Calibri"/>
            <family val="2"/>
            <scheme val="minor"/>
          </rPr>
          <t>Source: User-editable planning assumption, 2026-10-19; not stated in YAML. Validate with workload sizing.</t>
        </r>
      </text>
    </comment>
    <comment ref="H118" authorId="0" shapeId="0" xr:uid="{00000000-0006-0000-1200-000052010000}">
      <text>
        <r>
          <rPr>
            <sz val="11"/>
            <color theme="1"/>
            <rFont val="Calibri"/>
            <family val="2"/>
            <scheme val="minor"/>
          </rPr>
          <t>Source: User-editable planning assumption, 2026-10-19; not stated in YAML. Validate with workload sizing.</t>
        </r>
      </text>
    </comment>
    <comment ref="I118" authorId="0" shapeId="0" xr:uid="{00000000-0006-0000-1200-000053010000}">
      <text>
        <r>
          <rPr>
            <sz val="11"/>
            <color theme="1"/>
            <rFont val="Calibri"/>
            <family val="2"/>
            <scheme val="minor"/>
          </rPr>
          <t>Source: User-editable planning assumption, 2026-10-19; not stated in YAML. Validate with workload sizing.</t>
        </r>
      </text>
    </comment>
    <comment ref="G119" authorId="0" shapeId="0" xr:uid="{00000000-0006-0000-1200-000054010000}">
      <text>
        <r>
          <rPr>
            <sz val="11"/>
            <color theme="1"/>
            <rFont val="Calibri"/>
            <family val="2"/>
            <scheme val="minor"/>
          </rPr>
          <t>Source: User-editable planning assumption, 2026-10-19; not stated in YAML. Validate with workload sizing.</t>
        </r>
      </text>
    </comment>
    <comment ref="H119" authorId="0" shapeId="0" xr:uid="{00000000-0006-0000-1200-000055010000}">
      <text>
        <r>
          <rPr>
            <sz val="11"/>
            <color theme="1"/>
            <rFont val="Calibri"/>
            <family val="2"/>
            <scheme val="minor"/>
          </rPr>
          <t>Source: User-editable planning assumption, 2026-10-19; not stated in YAML. Validate with workload sizing.</t>
        </r>
      </text>
    </comment>
    <comment ref="I119" authorId="0" shapeId="0" xr:uid="{00000000-0006-0000-1200-000056010000}">
      <text>
        <r>
          <rPr>
            <sz val="11"/>
            <color theme="1"/>
            <rFont val="Calibri"/>
            <family val="2"/>
            <scheme val="minor"/>
          </rPr>
          <t>Source: User-editable planning assumption, 2026-10-19; not stated in YAML. Validate with workload sizing.</t>
        </r>
      </text>
    </comment>
    <comment ref="G120" authorId="0" shapeId="0" xr:uid="{00000000-0006-0000-1200-000057010000}">
      <text>
        <r>
          <rPr>
            <sz val="11"/>
            <color theme="1"/>
            <rFont val="Calibri"/>
            <family val="2"/>
            <scheme val="minor"/>
          </rPr>
          <t>Source: User-editable planning assumption, 2026-10-19; not stated in YAML. Validate with workload sizing.</t>
        </r>
      </text>
    </comment>
    <comment ref="H120" authorId="0" shapeId="0" xr:uid="{00000000-0006-0000-1200-000058010000}">
      <text>
        <r>
          <rPr>
            <sz val="11"/>
            <color theme="1"/>
            <rFont val="Calibri"/>
            <family val="2"/>
            <scheme val="minor"/>
          </rPr>
          <t>Source: User-editable planning assumption, 2026-10-19; not stated in YAML. Validate with workload sizing.</t>
        </r>
      </text>
    </comment>
    <comment ref="I120" authorId="0" shapeId="0" xr:uid="{00000000-0006-0000-1200-000059010000}">
      <text>
        <r>
          <rPr>
            <sz val="11"/>
            <color theme="1"/>
            <rFont val="Calibri"/>
            <family val="2"/>
            <scheme val="minor"/>
          </rPr>
          <t>Source: User-editable planning assumption, 2026-10-19; not stated in YAML. Validate with workload sizing.</t>
        </r>
      </text>
    </comment>
    <comment ref="G121" authorId="0" shapeId="0" xr:uid="{00000000-0006-0000-1200-00005A010000}">
      <text>
        <r>
          <rPr>
            <sz val="11"/>
            <color theme="1"/>
            <rFont val="Calibri"/>
            <family val="2"/>
            <scheme val="minor"/>
          </rPr>
          <t>Source: User-editable planning assumption, 2026-10-19; not stated in YAML. Validate with workload sizing.</t>
        </r>
      </text>
    </comment>
    <comment ref="H121" authorId="0" shapeId="0" xr:uid="{00000000-0006-0000-1200-00005B010000}">
      <text>
        <r>
          <rPr>
            <sz val="11"/>
            <color theme="1"/>
            <rFont val="Calibri"/>
            <family val="2"/>
            <scheme val="minor"/>
          </rPr>
          <t>Source: User-editable planning assumption, 2026-10-19; not stated in YAML. Validate with workload sizing.</t>
        </r>
      </text>
    </comment>
    <comment ref="I121" authorId="0" shapeId="0" xr:uid="{00000000-0006-0000-1200-00005C010000}">
      <text>
        <r>
          <rPr>
            <sz val="11"/>
            <color theme="1"/>
            <rFont val="Calibri"/>
            <family val="2"/>
            <scheme val="minor"/>
          </rPr>
          <t>Source: User-editable planning assumption, 2026-10-19; not stated in YAML. Validate with workload sizing.</t>
        </r>
      </text>
    </comment>
    <comment ref="G122" authorId="0" shapeId="0" xr:uid="{00000000-0006-0000-1200-00005D010000}">
      <text>
        <r>
          <rPr>
            <sz val="11"/>
            <color theme="1"/>
            <rFont val="Calibri"/>
            <family val="2"/>
            <scheme val="minor"/>
          </rPr>
          <t>Source: User-editable planning assumption, 2026-10-19; not stated in YAML. Validate with workload sizing.</t>
        </r>
      </text>
    </comment>
    <comment ref="H122" authorId="0" shapeId="0" xr:uid="{00000000-0006-0000-1200-00005E010000}">
      <text>
        <r>
          <rPr>
            <sz val="11"/>
            <color theme="1"/>
            <rFont val="Calibri"/>
            <family val="2"/>
            <scheme val="minor"/>
          </rPr>
          <t>Source: User-editable planning assumption, 2026-10-19; not stated in YAML. Validate with workload sizing.</t>
        </r>
      </text>
    </comment>
    <comment ref="I122" authorId="0" shapeId="0" xr:uid="{00000000-0006-0000-1200-00005F010000}">
      <text>
        <r>
          <rPr>
            <sz val="11"/>
            <color theme="1"/>
            <rFont val="Calibri"/>
            <family val="2"/>
            <scheme val="minor"/>
          </rPr>
          <t>Source: User-editable planning assumption, 2026-10-19; not stated in YAML. Validate with workload sizing.</t>
        </r>
      </text>
    </comment>
    <comment ref="G123" authorId="0" shapeId="0" xr:uid="{00000000-0006-0000-1200-000060010000}">
      <text>
        <r>
          <rPr>
            <sz val="11"/>
            <color theme="1"/>
            <rFont val="Calibri"/>
            <family val="2"/>
            <scheme val="minor"/>
          </rPr>
          <t>Source: User-editable planning assumption, 2026-10-19; not stated in YAML. Validate with workload sizing.</t>
        </r>
      </text>
    </comment>
    <comment ref="H123" authorId="0" shapeId="0" xr:uid="{00000000-0006-0000-1200-000061010000}">
      <text>
        <r>
          <rPr>
            <sz val="11"/>
            <color theme="1"/>
            <rFont val="Calibri"/>
            <family val="2"/>
            <scheme val="minor"/>
          </rPr>
          <t>Source: User-editable planning assumption, 2026-10-19; not stated in YAML. Validate with workload sizing.</t>
        </r>
      </text>
    </comment>
    <comment ref="I123" authorId="0" shapeId="0" xr:uid="{00000000-0006-0000-1200-000062010000}">
      <text>
        <r>
          <rPr>
            <sz val="11"/>
            <color theme="1"/>
            <rFont val="Calibri"/>
            <family val="2"/>
            <scheme val="minor"/>
          </rPr>
          <t>Source: User-editable planning assumption, 2026-10-19; not stated in YAML. Validate with workload sizing.</t>
        </r>
      </text>
    </comment>
    <comment ref="G124" authorId="0" shapeId="0" xr:uid="{00000000-0006-0000-1200-000063010000}">
      <text>
        <r>
          <rPr>
            <sz val="11"/>
            <color theme="1"/>
            <rFont val="Calibri"/>
            <family val="2"/>
            <scheme val="minor"/>
          </rPr>
          <t>Source: User-editable planning assumption, 2026-10-19; not stated in YAML. Validate with workload sizing.</t>
        </r>
      </text>
    </comment>
    <comment ref="H124" authorId="0" shapeId="0" xr:uid="{00000000-0006-0000-1200-000064010000}">
      <text>
        <r>
          <rPr>
            <sz val="11"/>
            <color theme="1"/>
            <rFont val="Calibri"/>
            <family val="2"/>
            <scheme val="minor"/>
          </rPr>
          <t>Source: User-editable planning assumption, 2026-10-19; not stated in YAML. Validate with workload sizing.</t>
        </r>
      </text>
    </comment>
    <comment ref="I124" authorId="0" shapeId="0" xr:uid="{00000000-0006-0000-1200-000065010000}">
      <text>
        <r>
          <rPr>
            <sz val="11"/>
            <color theme="1"/>
            <rFont val="Calibri"/>
            <family val="2"/>
            <scheme val="minor"/>
          </rPr>
          <t>Source: User-editable planning assumption, 2026-10-19; not stated in YAML. Validate with workload sizing.</t>
        </r>
      </text>
    </comment>
    <comment ref="G125" authorId="0" shapeId="0" xr:uid="{00000000-0006-0000-1200-000066010000}">
      <text>
        <r>
          <rPr>
            <sz val="11"/>
            <color theme="1"/>
            <rFont val="Calibri"/>
            <family val="2"/>
            <scheme val="minor"/>
          </rPr>
          <t>Source: User-editable planning assumption, 2026-10-19; not stated in YAML. Validate with workload sizing.</t>
        </r>
      </text>
    </comment>
    <comment ref="H125" authorId="0" shapeId="0" xr:uid="{00000000-0006-0000-1200-000067010000}">
      <text>
        <r>
          <rPr>
            <sz val="11"/>
            <color theme="1"/>
            <rFont val="Calibri"/>
            <family val="2"/>
            <scheme val="minor"/>
          </rPr>
          <t>Source: User-editable planning assumption, 2026-10-19; not stated in YAML. Validate with workload sizing.</t>
        </r>
      </text>
    </comment>
    <comment ref="I125" authorId="0" shapeId="0" xr:uid="{00000000-0006-0000-1200-000068010000}">
      <text>
        <r>
          <rPr>
            <sz val="11"/>
            <color theme="1"/>
            <rFont val="Calibri"/>
            <family val="2"/>
            <scheme val="minor"/>
          </rPr>
          <t>Source: User-editable planning assumption, 2026-10-19; not stated in YAML. Validate with workload sizing.</t>
        </r>
      </text>
    </comment>
    <comment ref="G126" authorId="0" shapeId="0" xr:uid="{00000000-0006-0000-1200-000069010000}">
      <text>
        <r>
          <rPr>
            <sz val="11"/>
            <color theme="1"/>
            <rFont val="Calibri"/>
            <family val="2"/>
            <scheme val="minor"/>
          </rPr>
          <t>Source: User-editable planning assumption, 2026-10-19; not stated in YAML. Validate with workload sizing.</t>
        </r>
      </text>
    </comment>
    <comment ref="H126" authorId="0" shapeId="0" xr:uid="{00000000-0006-0000-1200-00006A010000}">
      <text>
        <r>
          <rPr>
            <sz val="11"/>
            <color theme="1"/>
            <rFont val="Calibri"/>
            <family val="2"/>
            <scheme val="minor"/>
          </rPr>
          <t>Source: User-editable planning assumption, 2026-10-19; not stated in YAML. Validate with workload sizing.</t>
        </r>
      </text>
    </comment>
    <comment ref="I126" authorId="0" shapeId="0" xr:uid="{00000000-0006-0000-1200-00006B010000}">
      <text>
        <r>
          <rPr>
            <sz val="11"/>
            <color theme="1"/>
            <rFont val="Calibri"/>
            <family val="2"/>
            <scheme val="minor"/>
          </rPr>
          <t>Source: User-editable planning assumption, 2026-10-19; not stated in YAML. Validate with workload sizing.</t>
        </r>
      </text>
    </comment>
    <comment ref="G127" authorId="0" shapeId="0" xr:uid="{00000000-0006-0000-1200-00006C010000}">
      <text>
        <r>
          <rPr>
            <sz val="11"/>
            <color theme="1"/>
            <rFont val="Calibri"/>
            <family val="2"/>
            <scheme val="minor"/>
          </rPr>
          <t>Source: User-editable planning assumption, 2026-10-19; not stated in YAML. Validate with workload sizing.</t>
        </r>
      </text>
    </comment>
    <comment ref="H127" authorId="0" shapeId="0" xr:uid="{00000000-0006-0000-1200-00006D010000}">
      <text>
        <r>
          <rPr>
            <sz val="11"/>
            <color theme="1"/>
            <rFont val="Calibri"/>
            <family val="2"/>
            <scheme val="minor"/>
          </rPr>
          <t>Source: User-editable planning assumption, 2026-10-19; not stated in YAML. Validate with workload sizing.</t>
        </r>
      </text>
    </comment>
    <comment ref="I127" authorId="0" shapeId="0" xr:uid="{00000000-0006-0000-1200-00006E010000}">
      <text>
        <r>
          <rPr>
            <sz val="11"/>
            <color theme="1"/>
            <rFont val="Calibri"/>
            <family val="2"/>
            <scheme val="minor"/>
          </rPr>
          <t>Source: User-editable planning assumption, 2026-10-19; not stated in YAML. Validate with workload sizing.</t>
        </r>
      </text>
    </comment>
    <comment ref="G128" authorId="0" shapeId="0" xr:uid="{00000000-0006-0000-1200-00006F010000}">
      <text>
        <r>
          <rPr>
            <sz val="11"/>
            <color theme="1"/>
            <rFont val="Calibri"/>
            <family val="2"/>
            <scheme val="minor"/>
          </rPr>
          <t>Source: User-editable planning assumption, 2026-10-19; not stated in YAML. Validate with workload sizing.</t>
        </r>
      </text>
    </comment>
    <comment ref="H128" authorId="0" shapeId="0" xr:uid="{00000000-0006-0000-1200-000070010000}">
      <text>
        <r>
          <rPr>
            <sz val="11"/>
            <color theme="1"/>
            <rFont val="Calibri"/>
            <family val="2"/>
            <scheme val="minor"/>
          </rPr>
          <t>Source: User-editable planning assumption, 2026-10-19; not stated in YAML. Validate with workload sizing.</t>
        </r>
      </text>
    </comment>
    <comment ref="I128" authorId="0" shapeId="0" xr:uid="{00000000-0006-0000-1200-000071010000}">
      <text>
        <r>
          <rPr>
            <sz val="11"/>
            <color theme="1"/>
            <rFont val="Calibri"/>
            <family val="2"/>
            <scheme val="minor"/>
          </rPr>
          <t>Source: User-editable planning assumption, 2026-10-19; not stated in YAML. Validate with workload sizing.</t>
        </r>
      </text>
    </comment>
    <comment ref="G129" authorId="0" shapeId="0" xr:uid="{00000000-0006-0000-1200-000072010000}">
      <text>
        <r>
          <rPr>
            <sz val="11"/>
            <color theme="1"/>
            <rFont val="Calibri"/>
            <family val="2"/>
            <scheme val="minor"/>
          </rPr>
          <t>Source: User-editable planning assumption, 2026-10-19; not stated in YAML. Validate with workload sizing.</t>
        </r>
      </text>
    </comment>
    <comment ref="H129" authorId="0" shapeId="0" xr:uid="{00000000-0006-0000-1200-000073010000}">
      <text>
        <r>
          <rPr>
            <sz val="11"/>
            <color theme="1"/>
            <rFont val="Calibri"/>
            <family val="2"/>
            <scheme val="minor"/>
          </rPr>
          <t>Source: User-editable planning assumption, 2026-10-19; not stated in YAML. Validate with workload sizing.</t>
        </r>
      </text>
    </comment>
    <comment ref="I129" authorId="0" shapeId="0" xr:uid="{00000000-0006-0000-1200-000074010000}">
      <text>
        <r>
          <rPr>
            <sz val="11"/>
            <color theme="1"/>
            <rFont val="Calibri"/>
            <family val="2"/>
            <scheme val="minor"/>
          </rPr>
          <t>Source: User-editable planning assumption, 2026-10-19; not stated in YAML. Validate with workload sizing.</t>
        </r>
      </text>
    </comment>
    <comment ref="G130" authorId="0" shapeId="0" xr:uid="{00000000-0006-0000-1200-000075010000}">
      <text>
        <r>
          <rPr>
            <sz val="11"/>
            <color theme="1"/>
            <rFont val="Calibri"/>
            <family val="2"/>
            <scheme val="minor"/>
          </rPr>
          <t>Source: User-editable planning assumption, 2026-10-19; not stated in YAML. Validate with workload sizing.</t>
        </r>
      </text>
    </comment>
    <comment ref="H130" authorId="0" shapeId="0" xr:uid="{00000000-0006-0000-1200-000076010000}">
      <text>
        <r>
          <rPr>
            <sz val="11"/>
            <color theme="1"/>
            <rFont val="Calibri"/>
            <family val="2"/>
            <scheme val="minor"/>
          </rPr>
          <t>Source: User-editable planning assumption, 2026-10-19; not stated in YAML. Validate with workload sizing.</t>
        </r>
      </text>
    </comment>
    <comment ref="I130" authorId="0" shapeId="0" xr:uid="{00000000-0006-0000-1200-000077010000}">
      <text>
        <r>
          <rPr>
            <sz val="11"/>
            <color theme="1"/>
            <rFont val="Calibri"/>
            <family val="2"/>
            <scheme val="minor"/>
          </rPr>
          <t>Source: User-editable planning assumption, 2026-10-19; not stated in YAML. Validate with workload sizing.</t>
        </r>
      </text>
    </comment>
    <comment ref="G131" authorId="0" shapeId="0" xr:uid="{00000000-0006-0000-1200-000078010000}">
      <text>
        <r>
          <rPr>
            <sz val="11"/>
            <color theme="1"/>
            <rFont val="Calibri"/>
            <family val="2"/>
            <scheme val="minor"/>
          </rPr>
          <t>Source: User-editable planning assumption, 2026-10-19; not stated in YAML. Validate with workload sizing.</t>
        </r>
      </text>
    </comment>
    <comment ref="H131" authorId="0" shapeId="0" xr:uid="{00000000-0006-0000-1200-000079010000}">
      <text>
        <r>
          <rPr>
            <sz val="11"/>
            <color theme="1"/>
            <rFont val="Calibri"/>
            <family val="2"/>
            <scheme val="minor"/>
          </rPr>
          <t>Source: User-editable planning assumption, 2026-10-19; not stated in YAML. Validate with workload sizing.</t>
        </r>
      </text>
    </comment>
    <comment ref="I131" authorId="0" shapeId="0" xr:uid="{00000000-0006-0000-1200-00007A010000}">
      <text>
        <r>
          <rPr>
            <sz val="11"/>
            <color theme="1"/>
            <rFont val="Calibri"/>
            <family val="2"/>
            <scheme val="minor"/>
          </rPr>
          <t>Source: User-editable planning assumption, 2026-10-19; not stated in YAML. Validate with workload sizing.</t>
        </r>
      </text>
    </comment>
    <comment ref="G132" authorId="0" shapeId="0" xr:uid="{00000000-0006-0000-1200-00007B010000}">
      <text>
        <r>
          <rPr>
            <sz val="11"/>
            <color theme="1"/>
            <rFont val="Calibri"/>
            <family val="2"/>
            <scheme val="minor"/>
          </rPr>
          <t>Source: User-editable planning assumption, 2026-10-19; not stated in YAML. Validate with workload sizing.</t>
        </r>
      </text>
    </comment>
    <comment ref="H132" authorId="0" shapeId="0" xr:uid="{00000000-0006-0000-1200-00007C010000}">
      <text>
        <r>
          <rPr>
            <sz val="11"/>
            <color theme="1"/>
            <rFont val="Calibri"/>
            <family val="2"/>
            <scheme val="minor"/>
          </rPr>
          <t>Source: User-editable planning assumption, 2026-10-19; not stated in YAML. Validate with workload sizing.</t>
        </r>
      </text>
    </comment>
    <comment ref="I132" authorId="0" shapeId="0" xr:uid="{00000000-0006-0000-1200-00007D010000}">
      <text>
        <r>
          <rPr>
            <sz val="11"/>
            <color theme="1"/>
            <rFont val="Calibri"/>
            <family val="2"/>
            <scheme val="minor"/>
          </rPr>
          <t>Source: User-editable planning assumption, 2026-10-19; not stated in YAML. Validate with workload sizing.</t>
        </r>
      </text>
    </comment>
    <comment ref="G133" authorId="0" shapeId="0" xr:uid="{00000000-0006-0000-1200-00007E010000}">
      <text>
        <r>
          <rPr>
            <sz val="11"/>
            <color theme="1"/>
            <rFont val="Calibri"/>
            <family val="2"/>
            <scheme val="minor"/>
          </rPr>
          <t>Source: User-editable planning assumption, 2026-10-19; not stated in YAML. Validate with workload sizing.</t>
        </r>
      </text>
    </comment>
    <comment ref="H133" authorId="0" shapeId="0" xr:uid="{00000000-0006-0000-1200-00007F010000}">
      <text>
        <r>
          <rPr>
            <sz val="11"/>
            <color theme="1"/>
            <rFont val="Calibri"/>
            <family val="2"/>
            <scheme val="minor"/>
          </rPr>
          <t>Source: User-editable planning assumption, 2026-10-19; not stated in YAML. Validate with workload sizing.</t>
        </r>
      </text>
    </comment>
    <comment ref="I133" authorId="0" shapeId="0" xr:uid="{00000000-0006-0000-1200-000080010000}">
      <text>
        <r>
          <rPr>
            <sz val="11"/>
            <color theme="1"/>
            <rFont val="Calibri"/>
            <family val="2"/>
            <scheme val="minor"/>
          </rPr>
          <t>Source: User-editable planning assumption, 2026-10-19; not stated in YAML. Validate with workload sizing.</t>
        </r>
      </text>
    </comment>
    <comment ref="G134" authorId="0" shapeId="0" xr:uid="{00000000-0006-0000-1200-000081010000}">
      <text>
        <r>
          <rPr>
            <sz val="11"/>
            <color theme="1"/>
            <rFont val="Calibri"/>
            <family val="2"/>
            <scheme val="minor"/>
          </rPr>
          <t>Source: User-editable planning assumption, 2026-10-19; not stated in YAML. Validate with workload sizing.</t>
        </r>
      </text>
    </comment>
    <comment ref="H134" authorId="0" shapeId="0" xr:uid="{00000000-0006-0000-1200-000082010000}">
      <text>
        <r>
          <rPr>
            <sz val="11"/>
            <color theme="1"/>
            <rFont val="Calibri"/>
            <family val="2"/>
            <scheme val="minor"/>
          </rPr>
          <t>Source: User-editable planning assumption, 2026-10-19; not stated in YAML. Validate with workload sizing.</t>
        </r>
      </text>
    </comment>
    <comment ref="I134" authorId="0" shapeId="0" xr:uid="{00000000-0006-0000-1200-000083010000}">
      <text>
        <r>
          <rPr>
            <sz val="11"/>
            <color theme="1"/>
            <rFont val="Calibri"/>
            <family val="2"/>
            <scheme val="minor"/>
          </rPr>
          <t>Source: User-editable planning assumption, 2026-10-19; not stated in YAML. Validate with workload sizing.</t>
        </r>
      </text>
    </comment>
    <comment ref="G135" authorId="0" shapeId="0" xr:uid="{00000000-0006-0000-1200-000084010000}">
      <text>
        <r>
          <rPr>
            <sz val="11"/>
            <color theme="1"/>
            <rFont val="Calibri"/>
            <family val="2"/>
            <scheme val="minor"/>
          </rPr>
          <t>Source: User-editable planning assumption, 2026-10-19; not stated in YAML. Validate with workload sizing.</t>
        </r>
      </text>
    </comment>
    <comment ref="H135" authorId="0" shapeId="0" xr:uid="{00000000-0006-0000-1200-000085010000}">
      <text>
        <r>
          <rPr>
            <sz val="11"/>
            <color theme="1"/>
            <rFont val="Calibri"/>
            <family val="2"/>
            <scheme val="minor"/>
          </rPr>
          <t>Source: User-editable planning assumption, 2026-10-19; not stated in YAML. Validate with workload sizing.</t>
        </r>
      </text>
    </comment>
    <comment ref="I135" authorId="0" shapeId="0" xr:uid="{00000000-0006-0000-1200-000086010000}">
      <text>
        <r>
          <rPr>
            <sz val="11"/>
            <color theme="1"/>
            <rFont val="Calibri"/>
            <family val="2"/>
            <scheme val="minor"/>
          </rPr>
          <t>Source: User-editable planning assumption, 2026-10-19; not stated in YAML. Validate with workload sizing.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300-000001000000}">
      <text>
        <r>
          <rPr>
            <sz val="11"/>
            <color theme="1"/>
            <rFont val="Calibri"/>
            <family val="2"/>
            <scheme val="minor"/>
          </rPr>
          <t>Source: User-editable planning assumption, 2026-10-19; not stated in YAML. Validate with workload sizing.</t>
        </r>
      </text>
    </comment>
    <comment ref="H6" authorId="0" shapeId="0" xr:uid="{00000000-0006-0000-1300-000002000000}">
      <text>
        <r>
          <rPr>
            <sz val="11"/>
            <color theme="1"/>
            <rFont val="Calibri"/>
            <family val="2"/>
            <scheme val="minor"/>
          </rPr>
          <t>Source: User-editable planning assumption, 2026-10-19; not stated in YAML. Validate with workload sizing.</t>
        </r>
      </text>
    </comment>
    <comment ref="I6" authorId="0" shapeId="0" xr:uid="{00000000-0006-0000-1300-000003000000}">
      <text>
        <r>
          <rPr>
            <sz val="11"/>
            <color theme="1"/>
            <rFont val="Calibri"/>
            <family val="2"/>
            <scheme val="minor"/>
          </rPr>
          <t>Source: User-editable planning assumption, 2026-10-19; not stated in YAML. Validate with workload sizing.</t>
        </r>
      </text>
    </comment>
    <comment ref="G7" authorId="0" shapeId="0" xr:uid="{00000000-0006-0000-1300-000004000000}">
      <text>
        <r>
          <rPr>
            <sz val="11"/>
            <color theme="1"/>
            <rFont val="Calibri"/>
            <family val="2"/>
            <scheme val="minor"/>
          </rPr>
          <t>Source: User-editable planning assumption, 2026-10-19; not stated in YAML. Validate with workload sizing.</t>
        </r>
      </text>
    </comment>
    <comment ref="H7" authorId="0" shapeId="0" xr:uid="{00000000-0006-0000-1300-000005000000}">
      <text>
        <r>
          <rPr>
            <sz val="11"/>
            <color theme="1"/>
            <rFont val="Calibri"/>
            <family val="2"/>
            <scheme val="minor"/>
          </rPr>
          <t>Source: User-editable planning assumption, 2026-10-19; not stated in YAML. Validate with workload sizing.</t>
        </r>
      </text>
    </comment>
    <comment ref="I7" authorId="0" shapeId="0" xr:uid="{00000000-0006-0000-1300-000006000000}">
      <text>
        <r>
          <rPr>
            <sz val="11"/>
            <color theme="1"/>
            <rFont val="Calibri"/>
            <family val="2"/>
            <scheme val="minor"/>
          </rPr>
          <t>Source: User-editable planning assumption, 2026-10-19; not stated in YAML. Validate with workload sizing.</t>
        </r>
      </text>
    </comment>
    <comment ref="G8" authorId="0" shapeId="0" xr:uid="{00000000-0006-0000-1300-000007000000}">
      <text>
        <r>
          <rPr>
            <sz val="11"/>
            <color theme="1"/>
            <rFont val="Calibri"/>
            <family val="2"/>
            <scheme val="minor"/>
          </rPr>
          <t>Source: User-editable planning assumption, 2026-10-19; not stated in YAML. Validate with workload sizing.</t>
        </r>
      </text>
    </comment>
    <comment ref="H8" authorId="0" shapeId="0" xr:uid="{00000000-0006-0000-1300-000008000000}">
      <text>
        <r>
          <rPr>
            <sz val="11"/>
            <color theme="1"/>
            <rFont val="Calibri"/>
            <family val="2"/>
            <scheme val="minor"/>
          </rPr>
          <t>Source: User-editable planning assumption, 2026-10-19; not stated in YAML. Validate with workload sizing.</t>
        </r>
      </text>
    </comment>
    <comment ref="I8" authorId="0" shapeId="0" xr:uid="{00000000-0006-0000-1300-000009000000}">
      <text>
        <r>
          <rPr>
            <sz val="11"/>
            <color theme="1"/>
            <rFont val="Calibri"/>
            <family val="2"/>
            <scheme val="minor"/>
          </rPr>
          <t>Source: User-editable planning assumption, 2026-10-19; not stated in YAML. Validate with workload sizing.</t>
        </r>
      </text>
    </comment>
    <comment ref="G9" authorId="0" shapeId="0" xr:uid="{00000000-0006-0000-1300-00000A000000}">
      <text>
        <r>
          <rPr>
            <sz val="11"/>
            <color theme="1"/>
            <rFont val="Calibri"/>
            <family val="2"/>
            <scheme val="minor"/>
          </rPr>
          <t>Source: User-editable planning assumption, 2026-10-19; not stated in YAML. Validate with workload sizing.</t>
        </r>
      </text>
    </comment>
    <comment ref="H9" authorId="0" shapeId="0" xr:uid="{00000000-0006-0000-1300-00000B000000}">
      <text>
        <r>
          <rPr>
            <sz val="11"/>
            <color theme="1"/>
            <rFont val="Calibri"/>
            <family val="2"/>
            <scheme val="minor"/>
          </rPr>
          <t>Source: User-editable planning assumption, 2026-10-19; not stated in YAML. Validate with workload sizing.</t>
        </r>
      </text>
    </comment>
    <comment ref="I9" authorId="0" shapeId="0" xr:uid="{00000000-0006-0000-1300-00000C000000}">
      <text>
        <r>
          <rPr>
            <sz val="11"/>
            <color theme="1"/>
            <rFont val="Calibri"/>
            <family val="2"/>
            <scheme val="minor"/>
          </rPr>
          <t>Source: User-editable planning assumption, 2026-10-19; not stated in YAML. Validate with workload sizing.</t>
        </r>
      </text>
    </comment>
    <comment ref="G10" authorId="0" shapeId="0" xr:uid="{00000000-0006-0000-1300-00000D000000}">
      <text>
        <r>
          <rPr>
            <sz val="11"/>
            <color theme="1"/>
            <rFont val="Calibri"/>
            <family val="2"/>
            <scheme val="minor"/>
          </rPr>
          <t>Source: User-editable planning assumption, 2026-10-19; not stated in YAML. Validate with workload sizing.</t>
        </r>
      </text>
    </comment>
    <comment ref="H10" authorId="0" shapeId="0" xr:uid="{00000000-0006-0000-1300-00000E000000}">
      <text>
        <r>
          <rPr>
            <sz val="11"/>
            <color theme="1"/>
            <rFont val="Calibri"/>
            <family val="2"/>
            <scheme val="minor"/>
          </rPr>
          <t>Source: User-editable planning assumption, 2026-10-19; not stated in YAML. Validate with workload sizing.</t>
        </r>
      </text>
    </comment>
    <comment ref="I10" authorId="0" shapeId="0" xr:uid="{00000000-0006-0000-1300-00000F000000}">
      <text>
        <r>
          <rPr>
            <sz val="11"/>
            <color theme="1"/>
            <rFont val="Calibri"/>
            <family val="2"/>
            <scheme val="minor"/>
          </rPr>
          <t>Source: User-editable planning assumption, 2026-10-19; not stated in YAML. Validate with workload sizing.</t>
        </r>
      </text>
    </comment>
    <comment ref="G11" authorId="0" shapeId="0" xr:uid="{00000000-0006-0000-1300-000010000000}">
      <text>
        <r>
          <rPr>
            <sz val="11"/>
            <color theme="1"/>
            <rFont val="Calibri"/>
            <family val="2"/>
            <scheme val="minor"/>
          </rPr>
          <t>Source: User-editable planning assumption, 2026-10-19; not stated in YAML. Validate with workload sizing.</t>
        </r>
      </text>
    </comment>
    <comment ref="H11" authorId="0" shapeId="0" xr:uid="{00000000-0006-0000-1300-000011000000}">
      <text>
        <r>
          <rPr>
            <sz val="11"/>
            <color theme="1"/>
            <rFont val="Calibri"/>
            <family val="2"/>
            <scheme val="minor"/>
          </rPr>
          <t>Source: User-editable planning assumption, 2026-10-19; not stated in YAML. Validate with workload sizing.</t>
        </r>
      </text>
    </comment>
    <comment ref="I11" authorId="0" shapeId="0" xr:uid="{00000000-0006-0000-1300-000012000000}">
      <text>
        <r>
          <rPr>
            <sz val="11"/>
            <color theme="1"/>
            <rFont val="Calibri"/>
            <family val="2"/>
            <scheme val="minor"/>
          </rPr>
          <t>Source: User-editable planning assumption, 2026-10-19; not stated in YAML. Validate with workload sizing.</t>
        </r>
      </text>
    </comment>
    <comment ref="G12" authorId="0" shapeId="0" xr:uid="{00000000-0006-0000-1300-000013000000}">
      <text>
        <r>
          <rPr>
            <sz val="11"/>
            <color theme="1"/>
            <rFont val="Calibri"/>
            <family val="2"/>
            <scheme val="minor"/>
          </rPr>
          <t>Source: User-editable planning assumption, 2026-10-19; not stated in YAML. Validate with workload sizing.</t>
        </r>
      </text>
    </comment>
    <comment ref="H12" authorId="0" shapeId="0" xr:uid="{00000000-0006-0000-1300-000014000000}">
      <text>
        <r>
          <rPr>
            <sz val="11"/>
            <color theme="1"/>
            <rFont val="Calibri"/>
            <family val="2"/>
            <scheme val="minor"/>
          </rPr>
          <t>Source: User-editable planning assumption, 2026-10-19; not stated in YAML. Validate with workload sizing.</t>
        </r>
      </text>
    </comment>
    <comment ref="I12" authorId="0" shapeId="0" xr:uid="{00000000-0006-0000-1300-000015000000}">
      <text>
        <r>
          <rPr>
            <sz val="11"/>
            <color theme="1"/>
            <rFont val="Calibri"/>
            <family val="2"/>
            <scheme val="minor"/>
          </rPr>
          <t>Source: User-editable planning assumption, 2026-10-19; not stated in YAML. Validate with workload sizing.</t>
        </r>
      </text>
    </comment>
    <comment ref="G13" authorId="0" shapeId="0" xr:uid="{00000000-0006-0000-1300-000016000000}">
      <text>
        <r>
          <rPr>
            <sz val="11"/>
            <color theme="1"/>
            <rFont val="Calibri"/>
            <family val="2"/>
            <scheme val="minor"/>
          </rPr>
          <t>Source: User-editable planning assumption, 2026-10-19; not stated in YAML. Validate with workload sizing.</t>
        </r>
      </text>
    </comment>
    <comment ref="H13" authorId="0" shapeId="0" xr:uid="{00000000-0006-0000-1300-000017000000}">
      <text>
        <r>
          <rPr>
            <sz val="11"/>
            <color theme="1"/>
            <rFont val="Calibri"/>
            <family val="2"/>
            <scheme val="minor"/>
          </rPr>
          <t>Source: User-editable planning assumption, 2026-10-19; not stated in YAML. Validate with workload sizing.</t>
        </r>
      </text>
    </comment>
    <comment ref="I13" authorId="0" shapeId="0" xr:uid="{00000000-0006-0000-1300-000018000000}">
      <text>
        <r>
          <rPr>
            <sz val="11"/>
            <color theme="1"/>
            <rFont val="Calibri"/>
            <family val="2"/>
            <scheme val="minor"/>
          </rPr>
          <t>Source: User-editable planning assumption, 2026-10-19; not stated in YAML. Validate with workload sizing.</t>
        </r>
      </text>
    </comment>
    <comment ref="G14" authorId="0" shapeId="0" xr:uid="{00000000-0006-0000-1300-000019000000}">
      <text>
        <r>
          <rPr>
            <sz val="11"/>
            <color theme="1"/>
            <rFont val="Calibri"/>
            <family val="2"/>
            <scheme val="minor"/>
          </rPr>
          <t>Source: User-editable planning assumption, 2026-10-19; not stated in YAML. Validate with workload sizing.</t>
        </r>
      </text>
    </comment>
    <comment ref="H14" authorId="0" shapeId="0" xr:uid="{00000000-0006-0000-1300-00001A000000}">
      <text>
        <r>
          <rPr>
            <sz val="11"/>
            <color theme="1"/>
            <rFont val="Calibri"/>
            <family val="2"/>
            <scheme val="minor"/>
          </rPr>
          <t>Source: User-editable planning assumption, 2026-10-19; not stated in YAML. Validate with workload sizing.</t>
        </r>
      </text>
    </comment>
    <comment ref="I14" authorId="0" shapeId="0" xr:uid="{00000000-0006-0000-1300-00001B000000}">
      <text>
        <r>
          <rPr>
            <sz val="11"/>
            <color theme="1"/>
            <rFont val="Calibri"/>
            <family val="2"/>
            <scheme val="minor"/>
          </rPr>
          <t>Source: User-editable planning assumption, 2026-10-19; not stated in YAML. Validate with workload sizing.</t>
        </r>
      </text>
    </comment>
    <comment ref="G15" authorId="0" shapeId="0" xr:uid="{00000000-0006-0000-1300-00001C000000}">
      <text>
        <r>
          <rPr>
            <sz val="11"/>
            <color theme="1"/>
            <rFont val="Calibri"/>
            <family val="2"/>
            <scheme val="minor"/>
          </rPr>
          <t>Source: User-editable planning assumption, 2026-10-19; not stated in YAML. Validate with workload sizing.</t>
        </r>
      </text>
    </comment>
    <comment ref="H15" authorId="0" shapeId="0" xr:uid="{00000000-0006-0000-1300-00001D000000}">
      <text>
        <r>
          <rPr>
            <sz val="11"/>
            <color theme="1"/>
            <rFont val="Calibri"/>
            <family val="2"/>
            <scheme val="minor"/>
          </rPr>
          <t>Source: User-editable planning assumption, 2026-10-19; not stated in YAML. Validate with workload sizing.</t>
        </r>
      </text>
    </comment>
    <comment ref="I15" authorId="0" shapeId="0" xr:uid="{00000000-0006-0000-1300-00001E000000}">
      <text>
        <r>
          <rPr>
            <sz val="11"/>
            <color theme="1"/>
            <rFont val="Calibri"/>
            <family val="2"/>
            <scheme val="minor"/>
          </rPr>
          <t>Source: User-editable planning assumption, 2026-10-19; not stated in YAML. Validate with workload sizing.</t>
        </r>
      </text>
    </comment>
    <comment ref="G16" authorId="0" shapeId="0" xr:uid="{00000000-0006-0000-1300-00001F000000}">
      <text>
        <r>
          <rPr>
            <sz val="11"/>
            <color theme="1"/>
            <rFont val="Calibri"/>
            <family val="2"/>
            <scheme val="minor"/>
          </rPr>
          <t>Source: User-editable planning assumption, 2026-10-19; not stated in YAML. Validate with workload sizing.</t>
        </r>
      </text>
    </comment>
    <comment ref="H16" authorId="0" shapeId="0" xr:uid="{00000000-0006-0000-1300-000020000000}">
      <text>
        <r>
          <rPr>
            <sz val="11"/>
            <color theme="1"/>
            <rFont val="Calibri"/>
            <family val="2"/>
            <scheme val="minor"/>
          </rPr>
          <t>Source: User-editable planning assumption, 2026-10-19; not stated in YAML. Validate with workload sizing.</t>
        </r>
      </text>
    </comment>
    <comment ref="I16" authorId="0" shapeId="0" xr:uid="{00000000-0006-0000-1300-000021000000}">
      <text>
        <r>
          <rPr>
            <sz val="11"/>
            <color theme="1"/>
            <rFont val="Calibri"/>
            <family val="2"/>
            <scheme val="minor"/>
          </rPr>
          <t>Source: User-editable planning assumption, 2026-10-19; not stated in YAML. Validate with workload sizing.</t>
        </r>
      </text>
    </comment>
    <comment ref="G17" authorId="0" shapeId="0" xr:uid="{00000000-0006-0000-1300-000022000000}">
      <text>
        <r>
          <rPr>
            <sz val="11"/>
            <color theme="1"/>
            <rFont val="Calibri"/>
            <family val="2"/>
            <scheme val="minor"/>
          </rPr>
          <t>Source: User-editable planning assumption, 2026-10-19; not stated in YAML. Validate with workload sizing.</t>
        </r>
      </text>
    </comment>
    <comment ref="H17" authorId="0" shapeId="0" xr:uid="{00000000-0006-0000-1300-000023000000}">
      <text>
        <r>
          <rPr>
            <sz val="11"/>
            <color theme="1"/>
            <rFont val="Calibri"/>
            <family val="2"/>
            <scheme val="minor"/>
          </rPr>
          <t>Source: User-editable planning assumption, 2026-10-19; not stated in YAML. Validate with workload sizing.</t>
        </r>
      </text>
    </comment>
    <comment ref="I17" authorId="0" shapeId="0" xr:uid="{00000000-0006-0000-1300-000024000000}">
      <text>
        <r>
          <rPr>
            <sz val="11"/>
            <color theme="1"/>
            <rFont val="Calibri"/>
            <family val="2"/>
            <scheme val="minor"/>
          </rPr>
          <t>Source: User-editable planning assumption, 2026-10-19; not stated in YAML. Validate with workload sizing.</t>
        </r>
      </text>
    </comment>
    <comment ref="G18" authorId="0" shapeId="0" xr:uid="{00000000-0006-0000-1300-000025000000}">
      <text>
        <r>
          <rPr>
            <sz val="11"/>
            <color theme="1"/>
            <rFont val="Calibri"/>
            <family val="2"/>
            <scheme val="minor"/>
          </rPr>
          <t>Source: User-editable planning assumption, 2026-10-19; not stated in YAML. Validate with workload sizing.</t>
        </r>
      </text>
    </comment>
    <comment ref="H18" authorId="0" shapeId="0" xr:uid="{00000000-0006-0000-1300-000026000000}">
      <text>
        <r>
          <rPr>
            <sz val="11"/>
            <color theme="1"/>
            <rFont val="Calibri"/>
            <family val="2"/>
            <scheme val="minor"/>
          </rPr>
          <t>Source: User-editable planning assumption, 2026-10-19; not stated in YAML. Validate with workload sizing.</t>
        </r>
      </text>
    </comment>
    <comment ref="I18" authorId="0" shapeId="0" xr:uid="{00000000-0006-0000-1300-000027000000}">
      <text>
        <r>
          <rPr>
            <sz val="11"/>
            <color theme="1"/>
            <rFont val="Calibri"/>
            <family val="2"/>
            <scheme val="minor"/>
          </rPr>
          <t>Source: User-editable planning assumption, 2026-10-19; not stated in YAML. Validate with workload sizing.</t>
        </r>
      </text>
    </comment>
    <comment ref="G19" authorId="0" shapeId="0" xr:uid="{00000000-0006-0000-1300-000028000000}">
      <text>
        <r>
          <rPr>
            <sz val="11"/>
            <color theme="1"/>
            <rFont val="Calibri"/>
            <family val="2"/>
            <scheme val="minor"/>
          </rPr>
          <t>Source: User-editable planning assumption, 2026-10-19; not stated in YAML. Validate with workload sizing.</t>
        </r>
      </text>
    </comment>
    <comment ref="H19" authorId="0" shapeId="0" xr:uid="{00000000-0006-0000-1300-000029000000}">
      <text>
        <r>
          <rPr>
            <sz val="11"/>
            <color theme="1"/>
            <rFont val="Calibri"/>
            <family val="2"/>
            <scheme val="minor"/>
          </rPr>
          <t>Source: User-editable planning assumption, 2026-10-19; not stated in YAML. Validate with workload sizing.</t>
        </r>
      </text>
    </comment>
    <comment ref="I19" authorId="0" shapeId="0" xr:uid="{00000000-0006-0000-1300-00002A000000}">
      <text>
        <r>
          <rPr>
            <sz val="11"/>
            <color theme="1"/>
            <rFont val="Calibri"/>
            <family val="2"/>
            <scheme val="minor"/>
          </rPr>
          <t>Source: User-editable planning assumption, 2026-10-19; not stated in YAML. Validate with workload sizing.</t>
        </r>
      </text>
    </comment>
    <comment ref="G20" authorId="0" shapeId="0" xr:uid="{00000000-0006-0000-1300-00002B000000}">
      <text>
        <r>
          <rPr>
            <sz val="11"/>
            <color theme="1"/>
            <rFont val="Calibri"/>
            <family val="2"/>
            <scheme val="minor"/>
          </rPr>
          <t>Source: User-editable planning assumption, 2026-10-19; not stated in YAML. Validate with workload sizing.</t>
        </r>
      </text>
    </comment>
    <comment ref="H20" authorId="0" shapeId="0" xr:uid="{00000000-0006-0000-1300-00002C000000}">
      <text>
        <r>
          <rPr>
            <sz val="11"/>
            <color theme="1"/>
            <rFont val="Calibri"/>
            <family val="2"/>
            <scheme val="minor"/>
          </rPr>
          <t>Source: User-editable planning assumption, 2026-10-19; not stated in YAML. Validate with workload sizing.</t>
        </r>
      </text>
    </comment>
    <comment ref="I20" authorId="0" shapeId="0" xr:uid="{00000000-0006-0000-1300-00002D000000}">
      <text>
        <r>
          <rPr>
            <sz val="11"/>
            <color theme="1"/>
            <rFont val="Calibri"/>
            <family val="2"/>
            <scheme val="minor"/>
          </rPr>
          <t>Source: User-editable planning assumption, 2026-10-19; not stated in YAML. Validate with workload sizing.</t>
        </r>
      </text>
    </comment>
    <comment ref="G21" authorId="0" shapeId="0" xr:uid="{00000000-0006-0000-1300-00002E000000}">
      <text>
        <r>
          <rPr>
            <sz val="11"/>
            <color theme="1"/>
            <rFont val="Calibri"/>
            <family val="2"/>
            <scheme val="minor"/>
          </rPr>
          <t>Source: User-editable planning assumption, 2026-10-19; not stated in YAML. Validate with workload sizing.</t>
        </r>
      </text>
    </comment>
    <comment ref="H21" authorId="0" shapeId="0" xr:uid="{00000000-0006-0000-1300-00002F000000}">
      <text>
        <r>
          <rPr>
            <sz val="11"/>
            <color theme="1"/>
            <rFont val="Calibri"/>
            <family val="2"/>
            <scheme val="minor"/>
          </rPr>
          <t>Source: User-editable planning assumption, 2026-10-19; not stated in YAML. Validate with workload sizing.</t>
        </r>
      </text>
    </comment>
    <comment ref="I21" authorId="0" shapeId="0" xr:uid="{00000000-0006-0000-1300-000030000000}">
      <text>
        <r>
          <rPr>
            <sz val="11"/>
            <color theme="1"/>
            <rFont val="Calibri"/>
            <family val="2"/>
            <scheme val="minor"/>
          </rPr>
          <t>Source: User-editable planning assumption, 2026-10-19; not stated in YAML. Validate with workload sizing.</t>
        </r>
      </text>
    </comment>
    <comment ref="G22" authorId="0" shapeId="0" xr:uid="{00000000-0006-0000-1300-000031000000}">
      <text>
        <r>
          <rPr>
            <sz val="11"/>
            <color theme="1"/>
            <rFont val="Calibri"/>
            <family val="2"/>
            <scheme val="minor"/>
          </rPr>
          <t>Source: User-editable planning assumption, 2026-10-19; not stated in YAML. Validate with workload sizing.</t>
        </r>
      </text>
    </comment>
    <comment ref="H22" authorId="0" shapeId="0" xr:uid="{00000000-0006-0000-1300-000032000000}">
      <text>
        <r>
          <rPr>
            <sz val="11"/>
            <color theme="1"/>
            <rFont val="Calibri"/>
            <family val="2"/>
            <scheme val="minor"/>
          </rPr>
          <t>Source: User-editable planning assumption, 2026-10-19; not stated in YAML. Validate with workload sizing.</t>
        </r>
      </text>
    </comment>
    <comment ref="I22" authorId="0" shapeId="0" xr:uid="{00000000-0006-0000-1300-000033000000}">
      <text>
        <r>
          <rPr>
            <sz val="11"/>
            <color theme="1"/>
            <rFont val="Calibri"/>
            <family val="2"/>
            <scheme val="minor"/>
          </rPr>
          <t>Source: User-editable planning assumption, 2026-10-19; not stated in YAML. Validate with workload sizing.</t>
        </r>
      </text>
    </comment>
    <comment ref="G23" authorId="0" shapeId="0" xr:uid="{00000000-0006-0000-1300-000034000000}">
      <text>
        <r>
          <rPr>
            <sz val="11"/>
            <color theme="1"/>
            <rFont val="Calibri"/>
            <family val="2"/>
            <scheme val="minor"/>
          </rPr>
          <t>Source: User-editable planning assumption, 2026-10-19; not stated in YAML. Validate with workload sizing.</t>
        </r>
      </text>
    </comment>
    <comment ref="H23" authorId="0" shapeId="0" xr:uid="{00000000-0006-0000-1300-000035000000}">
      <text>
        <r>
          <rPr>
            <sz val="11"/>
            <color theme="1"/>
            <rFont val="Calibri"/>
            <family val="2"/>
            <scheme val="minor"/>
          </rPr>
          <t>Source: User-editable planning assumption, 2026-10-19; not stated in YAML. Validate with workload sizing.</t>
        </r>
      </text>
    </comment>
    <comment ref="I23" authorId="0" shapeId="0" xr:uid="{00000000-0006-0000-1300-000036000000}">
      <text>
        <r>
          <rPr>
            <sz val="11"/>
            <color theme="1"/>
            <rFont val="Calibri"/>
            <family val="2"/>
            <scheme val="minor"/>
          </rPr>
          <t>Source: User-editable planning assumption, 2026-10-19; not stated in YAML. Validate with workload sizing.</t>
        </r>
      </text>
    </comment>
    <comment ref="G24" authorId="0" shapeId="0" xr:uid="{00000000-0006-0000-1300-000037000000}">
      <text>
        <r>
          <rPr>
            <sz val="11"/>
            <color theme="1"/>
            <rFont val="Calibri"/>
            <family val="2"/>
            <scheme val="minor"/>
          </rPr>
          <t>Source: User-editable planning assumption, 2026-10-19; not stated in YAML. Validate with workload sizing.</t>
        </r>
      </text>
    </comment>
    <comment ref="H24" authorId="0" shapeId="0" xr:uid="{00000000-0006-0000-1300-000038000000}">
      <text>
        <r>
          <rPr>
            <sz val="11"/>
            <color theme="1"/>
            <rFont val="Calibri"/>
            <family val="2"/>
            <scheme val="minor"/>
          </rPr>
          <t>Source: User-editable planning assumption, 2026-10-19; not stated in YAML. Validate with workload sizing.</t>
        </r>
      </text>
    </comment>
    <comment ref="I24" authorId="0" shapeId="0" xr:uid="{00000000-0006-0000-1300-000039000000}">
      <text>
        <r>
          <rPr>
            <sz val="11"/>
            <color theme="1"/>
            <rFont val="Calibri"/>
            <family val="2"/>
            <scheme val="minor"/>
          </rPr>
          <t>Source: User-editable planning assumption, 2026-10-19; not stated in YAML. Validate with workload sizing.</t>
        </r>
      </text>
    </comment>
    <comment ref="G25" authorId="0" shapeId="0" xr:uid="{00000000-0006-0000-1300-00003A000000}">
      <text>
        <r>
          <rPr>
            <sz val="11"/>
            <color theme="1"/>
            <rFont val="Calibri"/>
            <family val="2"/>
            <scheme val="minor"/>
          </rPr>
          <t>Source: User-editable planning assumption, 2026-10-19; not stated in YAML. Validate with workload sizing.</t>
        </r>
      </text>
    </comment>
    <comment ref="H25" authorId="0" shapeId="0" xr:uid="{00000000-0006-0000-1300-00003B000000}">
      <text>
        <r>
          <rPr>
            <sz val="11"/>
            <color theme="1"/>
            <rFont val="Calibri"/>
            <family val="2"/>
            <scheme val="minor"/>
          </rPr>
          <t>Source: User-editable planning assumption, 2026-10-19; not stated in YAML. Validate with workload sizing.</t>
        </r>
      </text>
    </comment>
    <comment ref="I25" authorId="0" shapeId="0" xr:uid="{00000000-0006-0000-1300-00003C000000}">
      <text>
        <r>
          <rPr>
            <sz val="11"/>
            <color theme="1"/>
            <rFont val="Calibri"/>
            <family val="2"/>
            <scheme val="minor"/>
          </rPr>
          <t>Source: User-editable planning assumption, 2026-10-19; not stated in YAML. Validate with workload sizing.</t>
        </r>
      </text>
    </comment>
    <comment ref="G26" authorId="0" shapeId="0" xr:uid="{00000000-0006-0000-1300-00003D000000}">
      <text>
        <r>
          <rPr>
            <sz val="11"/>
            <color theme="1"/>
            <rFont val="Calibri"/>
            <family val="2"/>
            <scheme val="minor"/>
          </rPr>
          <t>Source: User-editable planning assumption, 2026-10-19; not stated in YAML. Validate with workload sizing.</t>
        </r>
      </text>
    </comment>
    <comment ref="H26" authorId="0" shapeId="0" xr:uid="{00000000-0006-0000-1300-00003E000000}">
      <text>
        <r>
          <rPr>
            <sz val="11"/>
            <color theme="1"/>
            <rFont val="Calibri"/>
            <family val="2"/>
            <scheme val="minor"/>
          </rPr>
          <t>Source: User-editable planning assumption, 2026-10-19; not stated in YAML. Validate with workload sizing.</t>
        </r>
      </text>
    </comment>
    <comment ref="I26" authorId="0" shapeId="0" xr:uid="{00000000-0006-0000-1300-00003F000000}">
      <text>
        <r>
          <rPr>
            <sz val="11"/>
            <color theme="1"/>
            <rFont val="Calibri"/>
            <family val="2"/>
            <scheme val="minor"/>
          </rPr>
          <t>Source: User-editable planning assumption, 2026-10-19; not stated in YAML. Validate with workload sizing.</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400-000001000000}">
      <text>
        <r>
          <rPr>
            <sz val="11"/>
            <color theme="1"/>
            <rFont val="Calibri"/>
            <family val="2"/>
            <scheme val="minor"/>
          </rPr>
          <t>Source: User-editable planning assumption, 2026-10-19; not stated in YAML. Validate with workload sizing.</t>
        </r>
      </text>
    </comment>
    <comment ref="H6" authorId="0" shapeId="0" xr:uid="{00000000-0006-0000-1400-000002000000}">
      <text>
        <r>
          <rPr>
            <sz val="11"/>
            <color theme="1"/>
            <rFont val="Calibri"/>
            <family val="2"/>
            <scheme val="minor"/>
          </rPr>
          <t>Source: User-editable planning assumption, 2026-10-19; not stated in YAML. Validate with workload sizing.</t>
        </r>
      </text>
    </comment>
    <comment ref="I6" authorId="0" shapeId="0" xr:uid="{00000000-0006-0000-1400-000003000000}">
      <text>
        <r>
          <rPr>
            <sz val="11"/>
            <color theme="1"/>
            <rFont val="Calibri"/>
            <family val="2"/>
            <scheme val="minor"/>
          </rPr>
          <t>Source: User-editable planning assumption, 2026-10-19; not stated in YAML. Validate with workload sizing.</t>
        </r>
      </text>
    </comment>
    <comment ref="G7" authorId="0" shapeId="0" xr:uid="{00000000-0006-0000-1400-000004000000}">
      <text>
        <r>
          <rPr>
            <sz val="11"/>
            <color theme="1"/>
            <rFont val="Calibri"/>
            <family val="2"/>
            <scheme val="minor"/>
          </rPr>
          <t>Source: User-editable planning assumption, 2026-10-19; not stated in YAML. Validate with workload sizing.</t>
        </r>
      </text>
    </comment>
    <comment ref="H7" authorId="0" shapeId="0" xr:uid="{00000000-0006-0000-1400-000005000000}">
      <text>
        <r>
          <rPr>
            <sz val="11"/>
            <color theme="1"/>
            <rFont val="Calibri"/>
            <family val="2"/>
            <scheme val="minor"/>
          </rPr>
          <t>Source: User-editable planning assumption, 2026-10-19; not stated in YAML. Validate with workload sizing.</t>
        </r>
      </text>
    </comment>
    <comment ref="I7" authorId="0" shapeId="0" xr:uid="{00000000-0006-0000-1400-000006000000}">
      <text>
        <r>
          <rPr>
            <sz val="11"/>
            <color theme="1"/>
            <rFont val="Calibri"/>
            <family val="2"/>
            <scheme val="minor"/>
          </rPr>
          <t>Source: User-editable planning assumption, 2026-10-19; not stated in YAML. Validate with workload sizing.</t>
        </r>
      </text>
    </comment>
    <comment ref="G8" authorId="0" shapeId="0" xr:uid="{00000000-0006-0000-1400-000007000000}">
      <text>
        <r>
          <rPr>
            <sz val="11"/>
            <color theme="1"/>
            <rFont val="Calibri"/>
            <family val="2"/>
            <scheme val="minor"/>
          </rPr>
          <t>Source: User-editable planning assumption, 2026-10-19; not stated in YAML. Validate with workload sizing.</t>
        </r>
      </text>
    </comment>
    <comment ref="H8" authorId="0" shapeId="0" xr:uid="{00000000-0006-0000-1400-000008000000}">
      <text>
        <r>
          <rPr>
            <sz val="11"/>
            <color theme="1"/>
            <rFont val="Calibri"/>
            <family val="2"/>
            <scheme val="minor"/>
          </rPr>
          <t>Source: User-editable planning assumption, 2026-10-19; not stated in YAML. Validate with workload sizing.</t>
        </r>
      </text>
    </comment>
    <comment ref="I8" authorId="0" shapeId="0" xr:uid="{00000000-0006-0000-1400-000009000000}">
      <text>
        <r>
          <rPr>
            <sz val="11"/>
            <color theme="1"/>
            <rFont val="Calibri"/>
            <family val="2"/>
            <scheme val="minor"/>
          </rPr>
          <t>Source: User-editable planning assumption, 2026-10-19; not stated in YAML. Validate with workload sizing.</t>
        </r>
      </text>
    </comment>
    <comment ref="G9" authorId="0" shapeId="0" xr:uid="{00000000-0006-0000-1400-00000A000000}">
      <text>
        <r>
          <rPr>
            <sz val="11"/>
            <color theme="1"/>
            <rFont val="Calibri"/>
            <family val="2"/>
            <scheme val="minor"/>
          </rPr>
          <t>Source: User-editable planning assumption, 2026-10-19; not stated in YAML. Validate with workload sizing.</t>
        </r>
      </text>
    </comment>
    <comment ref="H9" authorId="0" shapeId="0" xr:uid="{00000000-0006-0000-1400-00000B000000}">
      <text>
        <r>
          <rPr>
            <sz val="11"/>
            <color theme="1"/>
            <rFont val="Calibri"/>
            <family val="2"/>
            <scheme val="minor"/>
          </rPr>
          <t>Source: User-editable planning assumption, 2026-10-19; not stated in YAML. Validate with workload sizing.</t>
        </r>
      </text>
    </comment>
    <comment ref="I9" authorId="0" shapeId="0" xr:uid="{00000000-0006-0000-1400-00000C000000}">
      <text>
        <r>
          <rPr>
            <sz val="11"/>
            <color theme="1"/>
            <rFont val="Calibri"/>
            <family val="2"/>
            <scheme val="minor"/>
          </rPr>
          <t>Source: User-editable planning assumption, 2026-10-19; not stated in YAML. Validate with workload sizing.</t>
        </r>
      </text>
    </comment>
    <comment ref="G10" authorId="0" shapeId="0" xr:uid="{00000000-0006-0000-1400-00000D000000}">
      <text>
        <r>
          <rPr>
            <sz val="11"/>
            <color theme="1"/>
            <rFont val="Calibri"/>
            <family val="2"/>
            <scheme val="minor"/>
          </rPr>
          <t>Source: User-editable planning assumption, 2026-10-19; not stated in YAML. Validate with workload sizing.</t>
        </r>
      </text>
    </comment>
    <comment ref="H10" authorId="0" shapeId="0" xr:uid="{00000000-0006-0000-1400-00000E000000}">
      <text>
        <r>
          <rPr>
            <sz val="11"/>
            <color theme="1"/>
            <rFont val="Calibri"/>
            <family val="2"/>
            <scheme val="minor"/>
          </rPr>
          <t>Source: User-editable planning assumption, 2026-10-19; not stated in YAML. Validate with workload sizing.</t>
        </r>
      </text>
    </comment>
    <comment ref="I10" authorId="0" shapeId="0" xr:uid="{00000000-0006-0000-1400-00000F000000}">
      <text>
        <r>
          <rPr>
            <sz val="11"/>
            <color theme="1"/>
            <rFont val="Calibri"/>
            <family val="2"/>
            <scheme val="minor"/>
          </rPr>
          <t>Source: User-editable planning assumption, 2026-10-19; not stated in YAML. Validate with workload sizing.</t>
        </r>
      </text>
    </comment>
    <comment ref="G11" authorId="0" shapeId="0" xr:uid="{00000000-0006-0000-1400-000010000000}">
      <text>
        <r>
          <rPr>
            <sz val="11"/>
            <color theme="1"/>
            <rFont val="Calibri"/>
            <family val="2"/>
            <scheme val="minor"/>
          </rPr>
          <t>Source: User-editable planning assumption, 2026-10-19; not stated in YAML. Validate with workload sizing.</t>
        </r>
      </text>
    </comment>
    <comment ref="H11" authorId="0" shapeId="0" xr:uid="{00000000-0006-0000-1400-000011000000}">
      <text>
        <r>
          <rPr>
            <sz val="11"/>
            <color theme="1"/>
            <rFont val="Calibri"/>
            <family val="2"/>
            <scheme val="minor"/>
          </rPr>
          <t>Source: User-editable planning assumption, 2026-10-19; not stated in YAML. Validate with workload sizing.</t>
        </r>
      </text>
    </comment>
    <comment ref="I11" authorId="0" shapeId="0" xr:uid="{00000000-0006-0000-1400-000012000000}">
      <text>
        <r>
          <rPr>
            <sz val="11"/>
            <color theme="1"/>
            <rFont val="Calibri"/>
            <family val="2"/>
            <scheme val="minor"/>
          </rPr>
          <t>Source: User-editable planning assumption, 2026-10-19; not stated in YAML. Validate with workload sizing.</t>
        </r>
      </text>
    </comment>
    <comment ref="G12" authorId="0" shapeId="0" xr:uid="{00000000-0006-0000-1400-000013000000}">
      <text>
        <r>
          <rPr>
            <sz val="11"/>
            <color theme="1"/>
            <rFont val="Calibri"/>
            <family val="2"/>
            <scheme val="minor"/>
          </rPr>
          <t>Source: User-editable planning assumption, 2026-10-19; not stated in YAML. Validate with workload sizing.</t>
        </r>
      </text>
    </comment>
    <comment ref="H12" authorId="0" shapeId="0" xr:uid="{00000000-0006-0000-1400-000014000000}">
      <text>
        <r>
          <rPr>
            <sz val="11"/>
            <color theme="1"/>
            <rFont val="Calibri"/>
            <family val="2"/>
            <scheme val="minor"/>
          </rPr>
          <t>Source: User-editable planning assumption, 2026-10-19; not stated in YAML. Validate with workload sizing.</t>
        </r>
      </text>
    </comment>
    <comment ref="I12" authorId="0" shapeId="0" xr:uid="{00000000-0006-0000-1400-000015000000}">
      <text>
        <r>
          <rPr>
            <sz val="11"/>
            <color theme="1"/>
            <rFont val="Calibri"/>
            <family val="2"/>
            <scheme val="minor"/>
          </rPr>
          <t>Source: User-editable planning assumption, 2026-10-19; not stated in YAML. Validate with workload sizing.</t>
        </r>
      </text>
    </comment>
    <comment ref="G13" authorId="0" shapeId="0" xr:uid="{00000000-0006-0000-1400-000016000000}">
      <text>
        <r>
          <rPr>
            <sz val="11"/>
            <color theme="1"/>
            <rFont val="Calibri"/>
            <family val="2"/>
            <scheme val="minor"/>
          </rPr>
          <t>Source: User-editable planning assumption, 2026-10-19; not stated in YAML. Validate with workload sizing.</t>
        </r>
      </text>
    </comment>
    <comment ref="H13" authorId="0" shapeId="0" xr:uid="{00000000-0006-0000-1400-000017000000}">
      <text>
        <r>
          <rPr>
            <sz val="11"/>
            <color theme="1"/>
            <rFont val="Calibri"/>
            <family val="2"/>
            <scheme val="minor"/>
          </rPr>
          <t>Source: User-editable planning assumption, 2026-10-19; not stated in YAML. Validate with workload sizing.</t>
        </r>
      </text>
    </comment>
    <comment ref="I13" authorId="0" shapeId="0" xr:uid="{00000000-0006-0000-1400-000018000000}">
      <text>
        <r>
          <rPr>
            <sz val="11"/>
            <color theme="1"/>
            <rFont val="Calibri"/>
            <family val="2"/>
            <scheme val="minor"/>
          </rPr>
          <t>Source: User-editable planning assumption, 2026-10-19; not stated in YAML. Validate with workload sizing.</t>
        </r>
      </text>
    </comment>
    <comment ref="G14" authorId="0" shapeId="0" xr:uid="{00000000-0006-0000-1400-000019000000}">
      <text>
        <r>
          <rPr>
            <sz val="11"/>
            <color theme="1"/>
            <rFont val="Calibri"/>
            <family val="2"/>
            <scheme val="minor"/>
          </rPr>
          <t>Source: User-editable planning assumption, 2026-10-19; not stated in YAML. Validate with workload sizing.</t>
        </r>
      </text>
    </comment>
    <comment ref="H14" authorId="0" shapeId="0" xr:uid="{00000000-0006-0000-1400-00001A000000}">
      <text>
        <r>
          <rPr>
            <sz val="11"/>
            <color theme="1"/>
            <rFont val="Calibri"/>
            <family val="2"/>
            <scheme val="minor"/>
          </rPr>
          <t>Source: User-editable planning assumption, 2026-10-19; not stated in YAML. Validate with workload sizing.</t>
        </r>
      </text>
    </comment>
    <comment ref="I14" authorId="0" shapeId="0" xr:uid="{00000000-0006-0000-1400-00001B000000}">
      <text>
        <r>
          <rPr>
            <sz val="11"/>
            <color theme="1"/>
            <rFont val="Calibri"/>
            <family val="2"/>
            <scheme val="minor"/>
          </rPr>
          <t>Source: User-editable planning assumption, 2026-10-19; not stated in YAML. Validate with workload sizing.</t>
        </r>
      </text>
    </comment>
    <comment ref="G15" authorId="0" shapeId="0" xr:uid="{00000000-0006-0000-1400-00001C000000}">
      <text>
        <r>
          <rPr>
            <sz val="11"/>
            <color theme="1"/>
            <rFont val="Calibri"/>
            <family val="2"/>
            <scheme val="minor"/>
          </rPr>
          <t>Source: User-editable planning assumption, 2026-10-19; not stated in YAML. Validate with workload sizing.</t>
        </r>
      </text>
    </comment>
    <comment ref="H15" authorId="0" shapeId="0" xr:uid="{00000000-0006-0000-1400-00001D000000}">
      <text>
        <r>
          <rPr>
            <sz val="11"/>
            <color theme="1"/>
            <rFont val="Calibri"/>
            <family val="2"/>
            <scheme val="minor"/>
          </rPr>
          <t>Source: User-editable planning assumption, 2026-10-19; not stated in YAML. Validate with workload sizing.</t>
        </r>
      </text>
    </comment>
    <comment ref="I15" authorId="0" shapeId="0" xr:uid="{00000000-0006-0000-1400-00001E000000}">
      <text>
        <r>
          <rPr>
            <sz val="11"/>
            <color theme="1"/>
            <rFont val="Calibri"/>
            <family val="2"/>
            <scheme val="minor"/>
          </rPr>
          <t>Source: User-editable planning assumption, 2026-10-19; not stated in YAML. Validate with workload sizing.</t>
        </r>
      </text>
    </comment>
    <comment ref="G16" authorId="0" shapeId="0" xr:uid="{00000000-0006-0000-1400-00001F000000}">
      <text>
        <r>
          <rPr>
            <sz val="11"/>
            <color theme="1"/>
            <rFont val="Calibri"/>
            <family val="2"/>
            <scheme val="minor"/>
          </rPr>
          <t>Source: User-editable planning assumption, 2026-10-19; not stated in YAML. Validate with workload sizing.</t>
        </r>
      </text>
    </comment>
    <comment ref="H16" authorId="0" shapeId="0" xr:uid="{00000000-0006-0000-1400-000020000000}">
      <text>
        <r>
          <rPr>
            <sz val="11"/>
            <color theme="1"/>
            <rFont val="Calibri"/>
            <family val="2"/>
            <scheme val="minor"/>
          </rPr>
          <t>Source: User-editable planning assumption, 2026-10-19; not stated in YAML. Validate with workload sizing.</t>
        </r>
      </text>
    </comment>
    <comment ref="I16" authorId="0" shapeId="0" xr:uid="{00000000-0006-0000-1400-000021000000}">
      <text>
        <r>
          <rPr>
            <sz val="11"/>
            <color theme="1"/>
            <rFont val="Calibri"/>
            <family val="2"/>
            <scheme val="minor"/>
          </rPr>
          <t>Source: User-editable planning assumption, 2026-10-19; not stated in YAML. Validate with workload sizing.</t>
        </r>
      </text>
    </comment>
    <comment ref="G17" authorId="0" shapeId="0" xr:uid="{00000000-0006-0000-1400-000022000000}">
      <text>
        <r>
          <rPr>
            <sz val="11"/>
            <color theme="1"/>
            <rFont val="Calibri"/>
            <family val="2"/>
            <scheme val="minor"/>
          </rPr>
          <t>Source: User-editable planning assumption, 2026-10-19; not stated in YAML. Validate with workload sizing.</t>
        </r>
      </text>
    </comment>
    <comment ref="H17" authorId="0" shapeId="0" xr:uid="{00000000-0006-0000-1400-000023000000}">
      <text>
        <r>
          <rPr>
            <sz val="11"/>
            <color theme="1"/>
            <rFont val="Calibri"/>
            <family val="2"/>
            <scheme val="minor"/>
          </rPr>
          <t>Source: User-editable planning assumption, 2026-10-19; not stated in YAML. Validate with workload sizing.</t>
        </r>
      </text>
    </comment>
    <comment ref="I17" authorId="0" shapeId="0" xr:uid="{00000000-0006-0000-1400-000024000000}">
      <text>
        <r>
          <rPr>
            <sz val="11"/>
            <color theme="1"/>
            <rFont val="Calibri"/>
            <family val="2"/>
            <scheme val="minor"/>
          </rPr>
          <t>Source: User-editable planning assumption, 2026-10-19; not stated in YAML. Validate with workload sizing.</t>
        </r>
      </text>
    </comment>
    <comment ref="G18" authorId="0" shapeId="0" xr:uid="{00000000-0006-0000-1400-000025000000}">
      <text>
        <r>
          <rPr>
            <sz val="11"/>
            <color theme="1"/>
            <rFont val="Calibri"/>
            <family val="2"/>
            <scheme val="minor"/>
          </rPr>
          <t>Source: User-editable planning assumption, 2026-10-19; not stated in YAML. Validate with workload sizing.</t>
        </r>
      </text>
    </comment>
    <comment ref="H18" authorId="0" shapeId="0" xr:uid="{00000000-0006-0000-1400-000026000000}">
      <text>
        <r>
          <rPr>
            <sz val="11"/>
            <color theme="1"/>
            <rFont val="Calibri"/>
            <family val="2"/>
            <scheme val="minor"/>
          </rPr>
          <t>Source: User-editable planning assumption, 2026-10-19; not stated in YAML. Validate with workload sizing.</t>
        </r>
      </text>
    </comment>
    <comment ref="I18" authorId="0" shapeId="0" xr:uid="{00000000-0006-0000-1400-000027000000}">
      <text>
        <r>
          <rPr>
            <sz val="11"/>
            <color theme="1"/>
            <rFont val="Calibri"/>
            <family val="2"/>
            <scheme val="minor"/>
          </rPr>
          <t>Source: User-editable planning assumption, 2026-10-19; not stated in YAML. Validate with workload sizing.</t>
        </r>
      </text>
    </comment>
    <comment ref="G19" authorId="0" shapeId="0" xr:uid="{00000000-0006-0000-1400-000028000000}">
      <text>
        <r>
          <rPr>
            <sz val="11"/>
            <color theme="1"/>
            <rFont val="Calibri"/>
            <family val="2"/>
            <scheme val="minor"/>
          </rPr>
          <t>Source: User-editable planning assumption, 2026-10-19; not stated in YAML. Validate with workload sizing.</t>
        </r>
      </text>
    </comment>
    <comment ref="H19" authorId="0" shapeId="0" xr:uid="{00000000-0006-0000-1400-000029000000}">
      <text>
        <r>
          <rPr>
            <sz val="11"/>
            <color theme="1"/>
            <rFont val="Calibri"/>
            <family val="2"/>
            <scheme val="minor"/>
          </rPr>
          <t>Source: User-editable planning assumption, 2026-10-19; not stated in YAML. Validate with workload sizing.</t>
        </r>
      </text>
    </comment>
    <comment ref="I19" authorId="0" shapeId="0" xr:uid="{00000000-0006-0000-1400-00002A000000}">
      <text>
        <r>
          <rPr>
            <sz val="11"/>
            <color theme="1"/>
            <rFont val="Calibri"/>
            <family val="2"/>
            <scheme val="minor"/>
          </rPr>
          <t>Source: User-editable planning assumption, 2026-10-19; not stated in YAML. Validate with workload sizing.</t>
        </r>
      </text>
    </comment>
    <comment ref="G20" authorId="0" shapeId="0" xr:uid="{00000000-0006-0000-1400-00002B000000}">
      <text>
        <r>
          <rPr>
            <sz val="11"/>
            <color theme="1"/>
            <rFont val="Calibri"/>
            <family val="2"/>
            <scheme val="minor"/>
          </rPr>
          <t>Source: User-editable planning assumption, 2026-10-19; not stated in YAML. Validate with workload sizing.</t>
        </r>
      </text>
    </comment>
    <comment ref="H20" authorId="0" shapeId="0" xr:uid="{00000000-0006-0000-1400-00002C000000}">
      <text>
        <r>
          <rPr>
            <sz val="11"/>
            <color theme="1"/>
            <rFont val="Calibri"/>
            <family val="2"/>
            <scheme val="minor"/>
          </rPr>
          <t>Source: User-editable planning assumption, 2026-10-19; not stated in YAML. Validate with workload sizing.</t>
        </r>
      </text>
    </comment>
    <comment ref="I20" authorId="0" shapeId="0" xr:uid="{00000000-0006-0000-1400-00002D000000}">
      <text>
        <r>
          <rPr>
            <sz val="11"/>
            <color theme="1"/>
            <rFont val="Calibri"/>
            <family val="2"/>
            <scheme val="minor"/>
          </rPr>
          <t>Source: User-editable planning assumption, 2026-10-19; not stated in YAML. Validate with workload sizing.</t>
        </r>
      </text>
    </comment>
    <comment ref="G21" authorId="0" shapeId="0" xr:uid="{00000000-0006-0000-1400-00002E000000}">
      <text>
        <r>
          <rPr>
            <sz val="11"/>
            <color theme="1"/>
            <rFont val="Calibri"/>
            <family val="2"/>
            <scheme val="minor"/>
          </rPr>
          <t>Source: User-editable planning assumption, 2026-10-19; not stated in YAML. Validate with workload sizing.</t>
        </r>
      </text>
    </comment>
    <comment ref="H21" authorId="0" shapeId="0" xr:uid="{00000000-0006-0000-1400-00002F000000}">
      <text>
        <r>
          <rPr>
            <sz val="11"/>
            <color theme="1"/>
            <rFont val="Calibri"/>
            <family val="2"/>
            <scheme val="minor"/>
          </rPr>
          <t>Source: User-editable planning assumption, 2026-10-19; not stated in YAML. Validate with workload sizing.</t>
        </r>
      </text>
    </comment>
    <comment ref="I21" authorId="0" shapeId="0" xr:uid="{00000000-0006-0000-1400-000030000000}">
      <text>
        <r>
          <rPr>
            <sz val="11"/>
            <color theme="1"/>
            <rFont val="Calibri"/>
            <family val="2"/>
            <scheme val="minor"/>
          </rPr>
          <t>Source: User-editable planning assumption, 2026-10-19; not stated in YAML. Validate with workload sizing.</t>
        </r>
      </text>
    </comment>
    <comment ref="G22" authorId="0" shapeId="0" xr:uid="{00000000-0006-0000-1400-000031000000}">
      <text>
        <r>
          <rPr>
            <sz val="11"/>
            <color theme="1"/>
            <rFont val="Calibri"/>
            <family val="2"/>
            <scheme val="minor"/>
          </rPr>
          <t>Source: User-editable planning assumption, 2026-10-19; not stated in YAML. Validate with workload sizing.</t>
        </r>
      </text>
    </comment>
    <comment ref="H22" authorId="0" shapeId="0" xr:uid="{00000000-0006-0000-1400-000032000000}">
      <text>
        <r>
          <rPr>
            <sz val="11"/>
            <color theme="1"/>
            <rFont val="Calibri"/>
            <family val="2"/>
            <scheme val="minor"/>
          </rPr>
          <t>Source: User-editable planning assumption, 2026-10-19; not stated in YAML. Validate with workload sizing.</t>
        </r>
      </text>
    </comment>
    <comment ref="I22" authorId="0" shapeId="0" xr:uid="{00000000-0006-0000-1400-000033000000}">
      <text>
        <r>
          <rPr>
            <sz val="11"/>
            <color theme="1"/>
            <rFont val="Calibri"/>
            <family val="2"/>
            <scheme val="minor"/>
          </rPr>
          <t>Source: User-editable planning assumption, 2026-10-19; not stated in YAML. Validate with workload sizing.</t>
        </r>
      </text>
    </comment>
    <comment ref="G23" authorId="0" shapeId="0" xr:uid="{00000000-0006-0000-1400-000034000000}">
      <text>
        <r>
          <rPr>
            <sz val="11"/>
            <color theme="1"/>
            <rFont val="Calibri"/>
            <family val="2"/>
            <scheme val="minor"/>
          </rPr>
          <t>Source: User-editable planning assumption, 2026-10-19; not stated in YAML. Validate with workload sizing.</t>
        </r>
      </text>
    </comment>
    <comment ref="H23" authorId="0" shapeId="0" xr:uid="{00000000-0006-0000-1400-000035000000}">
      <text>
        <r>
          <rPr>
            <sz val="11"/>
            <color theme="1"/>
            <rFont val="Calibri"/>
            <family val="2"/>
            <scheme val="minor"/>
          </rPr>
          <t>Source: User-editable planning assumption, 2026-10-19; not stated in YAML. Validate with workload sizing.</t>
        </r>
      </text>
    </comment>
    <comment ref="I23" authorId="0" shapeId="0" xr:uid="{00000000-0006-0000-1400-000036000000}">
      <text>
        <r>
          <rPr>
            <sz val="11"/>
            <color theme="1"/>
            <rFont val="Calibri"/>
            <family val="2"/>
            <scheme val="minor"/>
          </rPr>
          <t>Source: User-editable planning assumption, 2026-10-19; not stated in YAML. Validate with workload sizing.</t>
        </r>
      </text>
    </comment>
    <comment ref="G24" authorId="0" shapeId="0" xr:uid="{00000000-0006-0000-1400-000037000000}">
      <text>
        <r>
          <rPr>
            <sz val="11"/>
            <color theme="1"/>
            <rFont val="Calibri"/>
            <family val="2"/>
            <scheme val="minor"/>
          </rPr>
          <t>Source: User-editable planning assumption, 2026-10-19; not stated in YAML. Validate with workload sizing.</t>
        </r>
      </text>
    </comment>
    <comment ref="H24" authorId="0" shapeId="0" xr:uid="{00000000-0006-0000-1400-000038000000}">
      <text>
        <r>
          <rPr>
            <sz val="11"/>
            <color theme="1"/>
            <rFont val="Calibri"/>
            <family val="2"/>
            <scheme val="minor"/>
          </rPr>
          <t>Source: User-editable planning assumption, 2026-10-19; not stated in YAML. Validate with workload sizing.</t>
        </r>
      </text>
    </comment>
    <comment ref="I24" authorId="0" shapeId="0" xr:uid="{00000000-0006-0000-1400-000039000000}">
      <text>
        <r>
          <rPr>
            <sz val="11"/>
            <color theme="1"/>
            <rFont val="Calibri"/>
            <family val="2"/>
            <scheme val="minor"/>
          </rPr>
          <t>Source: User-editable planning assumption, 2026-10-19; not stated in YAML. Validate with workload sizing.</t>
        </r>
      </text>
    </comment>
    <comment ref="G25" authorId="0" shapeId="0" xr:uid="{00000000-0006-0000-1400-00003A000000}">
      <text>
        <r>
          <rPr>
            <sz val="11"/>
            <color theme="1"/>
            <rFont val="Calibri"/>
            <family val="2"/>
            <scheme val="minor"/>
          </rPr>
          <t>Source: User-editable planning assumption, 2026-10-19; not stated in YAML. Validate with workload sizing.</t>
        </r>
      </text>
    </comment>
    <comment ref="H25" authorId="0" shapeId="0" xr:uid="{00000000-0006-0000-1400-00003B000000}">
      <text>
        <r>
          <rPr>
            <sz val="11"/>
            <color theme="1"/>
            <rFont val="Calibri"/>
            <family val="2"/>
            <scheme val="minor"/>
          </rPr>
          <t>Source: User-editable planning assumption, 2026-10-19; not stated in YAML. Validate with workload sizing.</t>
        </r>
      </text>
    </comment>
    <comment ref="I25" authorId="0" shapeId="0" xr:uid="{00000000-0006-0000-1400-00003C000000}">
      <text>
        <r>
          <rPr>
            <sz val="11"/>
            <color theme="1"/>
            <rFont val="Calibri"/>
            <family val="2"/>
            <scheme val="minor"/>
          </rPr>
          <t>Source: User-editable planning assumption, 2026-10-19; not stated in YAML. Validate with workload sizing.</t>
        </r>
      </text>
    </comment>
    <comment ref="G26" authorId="0" shapeId="0" xr:uid="{00000000-0006-0000-1400-00003D000000}">
      <text>
        <r>
          <rPr>
            <sz val="11"/>
            <color theme="1"/>
            <rFont val="Calibri"/>
            <family val="2"/>
            <scheme val="minor"/>
          </rPr>
          <t>Source: User-editable planning assumption, 2026-10-19; not stated in YAML. Validate with workload sizing.</t>
        </r>
      </text>
    </comment>
    <comment ref="H26" authorId="0" shapeId="0" xr:uid="{00000000-0006-0000-1400-00003E000000}">
      <text>
        <r>
          <rPr>
            <sz val="11"/>
            <color theme="1"/>
            <rFont val="Calibri"/>
            <family val="2"/>
            <scheme val="minor"/>
          </rPr>
          <t>Source: User-editable planning assumption, 2026-10-19; not stated in YAML. Validate with workload sizing.</t>
        </r>
      </text>
    </comment>
    <comment ref="I26" authorId="0" shapeId="0" xr:uid="{00000000-0006-0000-1400-00003F000000}">
      <text>
        <r>
          <rPr>
            <sz val="11"/>
            <color theme="1"/>
            <rFont val="Calibri"/>
            <family val="2"/>
            <scheme val="minor"/>
          </rPr>
          <t>Source: User-editable planning assumption, 2026-10-19; not stated in YAML. Validate with workload sizing.</t>
        </r>
      </text>
    </comment>
    <comment ref="G27" authorId="0" shapeId="0" xr:uid="{00000000-0006-0000-1400-000040000000}">
      <text>
        <r>
          <rPr>
            <sz val="11"/>
            <color theme="1"/>
            <rFont val="Calibri"/>
            <family val="2"/>
            <scheme val="minor"/>
          </rPr>
          <t>Source: User-editable planning assumption, 2026-10-19; not stated in YAML. Validate with workload sizing.</t>
        </r>
      </text>
    </comment>
    <comment ref="H27" authorId="0" shapeId="0" xr:uid="{00000000-0006-0000-1400-000041000000}">
      <text>
        <r>
          <rPr>
            <sz val="11"/>
            <color theme="1"/>
            <rFont val="Calibri"/>
            <family val="2"/>
            <scheme val="minor"/>
          </rPr>
          <t>Source: User-editable planning assumption, 2026-10-19; not stated in YAML. Validate with workload sizing.</t>
        </r>
      </text>
    </comment>
    <comment ref="I27" authorId="0" shapeId="0" xr:uid="{00000000-0006-0000-1400-000042000000}">
      <text>
        <r>
          <rPr>
            <sz val="11"/>
            <color theme="1"/>
            <rFont val="Calibri"/>
            <family val="2"/>
            <scheme val="minor"/>
          </rPr>
          <t>Source: User-editable planning assumption, 2026-10-19; not stated in YAML. Validate with workload sizing.</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500-000001000000}">
      <text>
        <r>
          <rPr>
            <sz val="11"/>
            <color theme="1"/>
            <rFont val="Calibri"/>
            <family val="2"/>
            <scheme val="minor"/>
          </rPr>
          <t>Source: User-editable planning assumption, 2026-10-19; not stated in YAML. Validate with workload sizing.</t>
        </r>
      </text>
    </comment>
    <comment ref="H6" authorId="0" shapeId="0" xr:uid="{00000000-0006-0000-1500-000002000000}">
      <text>
        <r>
          <rPr>
            <sz val="11"/>
            <color theme="1"/>
            <rFont val="Calibri"/>
            <family val="2"/>
            <scheme val="minor"/>
          </rPr>
          <t>Source: User-editable planning assumption, 2026-10-19; not stated in YAML. Validate with workload sizing.</t>
        </r>
      </text>
    </comment>
    <comment ref="I6" authorId="0" shapeId="0" xr:uid="{00000000-0006-0000-1500-000003000000}">
      <text>
        <r>
          <rPr>
            <sz val="11"/>
            <color theme="1"/>
            <rFont val="Calibri"/>
            <family val="2"/>
            <scheme val="minor"/>
          </rPr>
          <t>Source: User-editable planning assumption, 2026-10-19; not stated in YAML. Validate with workload sizing.</t>
        </r>
      </text>
    </comment>
    <comment ref="G7" authorId="0" shapeId="0" xr:uid="{00000000-0006-0000-1500-000004000000}">
      <text>
        <r>
          <rPr>
            <sz val="11"/>
            <color theme="1"/>
            <rFont val="Calibri"/>
            <family val="2"/>
            <scheme val="minor"/>
          </rPr>
          <t>Source: User-editable planning assumption, 2026-10-19; not stated in YAML. Validate with workload sizing.</t>
        </r>
      </text>
    </comment>
    <comment ref="H7" authorId="0" shapeId="0" xr:uid="{00000000-0006-0000-1500-000005000000}">
      <text>
        <r>
          <rPr>
            <sz val="11"/>
            <color theme="1"/>
            <rFont val="Calibri"/>
            <family val="2"/>
            <scheme val="minor"/>
          </rPr>
          <t>Source: User-editable planning assumption, 2026-10-19; not stated in YAML. Validate with workload sizing.</t>
        </r>
      </text>
    </comment>
    <comment ref="I7" authorId="0" shapeId="0" xr:uid="{00000000-0006-0000-1500-000006000000}">
      <text>
        <r>
          <rPr>
            <sz val="11"/>
            <color theme="1"/>
            <rFont val="Calibri"/>
            <family val="2"/>
            <scheme val="minor"/>
          </rPr>
          <t>Source: User-editable planning assumption, 2026-10-19; not stated in YAML. Validate with workload sizing.</t>
        </r>
      </text>
    </comment>
    <comment ref="G8" authorId="0" shapeId="0" xr:uid="{00000000-0006-0000-1500-000007000000}">
      <text>
        <r>
          <rPr>
            <sz val="11"/>
            <color theme="1"/>
            <rFont val="Calibri"/>
            <family val="2"/>
            <scheme val="minor"/>
          </rPr>
          <t>Source: User-editable planning assumption, 2026-10-19; not stated in YAML. Validate with workload sizing.</t>
        </r>
      </text>
    </comment>
    <comment ref="H8" authorId="0" shapeId="0" xr:uid="{00000000-0006-0000-1500-000008000000}">
      <text>
        <r>
          <rPr>
            <sz val="11"/>
            <color theme="1"/>
            <rFont val="Calibri"/>
            <family val="2"/>
            <scheme val="minor"/>
          </rPr>
          <t>Source: User-editable planning assumption, 2026-10-19; not stated in YAML. Validate with workload sizing.</t>
        </r>
      </text>
    </comment>
    <comment ref="I8" authorId="0" shapeId="0" xr:uid="{00000000-0006-0000-1500-000009000000}">
      <text>
        <r>
          <rPr>
            <sz val="11"/>
            <color theme="1"/>
            <rFont val="Calibri"/>
            <family val="2"/>
            <scheme val="minor"/>
          </rPr>
          <t>Source: User-editable planning assumption, 2026-10-19; not stated in YAML. Validate with workload sizing.</t>
        </r>
      </text>
    </comment>
    <comment ref="G9" authorId="0" shapeId="0" xr:uid="{00000000-0006-0000-1500-00000A000000}">
      <text>
        <r>
          <rPr>
            <sz val="11"/>
            <color theme="1"/>
            <rFont val="Calibri"/>
            <family val="2"/>
            <scheme val="minor"/>
          </rPr>
          <t>Source: User-editable planning assumption, 2026-10-19; not stated in YAML. Validate with workload sizing.</t>
        </r>
      </text>
    </comment>
    <comment ref="H9" authorId="0" shapeId="0" xr:uid="{00000000-0006-0000-1500-00000B000000}">
      <text>
        <r>
          <rPr>
            <sz val="11"/>
            <color theme="1"/>
            <rFont val="Calibri"/>
            <family val="2"/>
            <scheme val="minor"/>
          </rPr>
          <t>Source: User-editable planning assumption, 2026-10-19; not stated in YAML. Validate with workload sizing.</t>
        </r>
      </text>
    </comment>
    <comment ref="I9" authorId="0" shapeId="0" xr:uid="{00000000-0006-0000-1500-00000C000000}">
      <text>
        <r>
          <rPr>
            <sz val="11"/>
            <color theme="1"/>
            <rFont val="Calibri"/>
            <family val="2"/>
            <scheme val="minor"/>
          </rPr>
          <t>Source: User-editable planning assumption, 2026-10-19; not stated in YAML. Validate with workload sizing.</t>
        </r>
      </text>
    </comment>
    <comment ref="G10" authorId="0" shapeId="0" xr:uid="{00000000-0006-0000-1500-00000D000000}">
      <text>
        <r>
          <rPr>
            <sz val="11"/>
            <color theme="1"/>
            <rFont val="Calibri"/>
            <family val="2"/>
            <scheme val="minor"/>
          </rPr>
          <t>Source: User-editable planning assumption, 2026-10-19; not stated in YAML. Validate with workload sizing.</t>
        </r>
      </text>
    </comment>
    <comment ref="H10" authorId="0" shapeId="0" xr:uid="{00000000-0006-0000-1500-00000E000000}">
      <text>
        <r>
          <rPr>
            <sz val="11"/>
            <color theme="1"/>
            <rFont val="Calibri"/>
            <family val="2"/>
            <scheme val="minor"/>
          </rPr>
          <t>Source: User-editable planning assumption, 2026-10-19; not stated in YAML. Validate with workload sizing.</t>
        </r>
      </text>
    </comment>
    <comment ref="I10" authorId="0" shapeId="0" xr:uid="{00000000-0006-0000-1500-00000F000000}">
      <text>
        <r>
          <rPr>
            <sz val="11"/>
            <color theme="1"/>
            <rFont val="Calibri"/>
            <family val="2"/>
            <scheme val="minor"/>
          </rPr>
          <t>Source: User-editable planning assumption, 2026-10-19; not stated in YAML. Validate with workload sizing.</t>
        </r>
      </text>
    </comment>
    <comment ref="G11" authorId="0" shapeId="0" xr:uid="{00000000-0006-0000-1500-000010000000}">
      <text>
        <r>
          <rPr>
            <sz val="11"/>
            <color theme="1"/>
            <rFont val="Calibri"/>
            <family val="2"/>
            <scheme val="minor"/>
          </rPr>
          <t>Source: User-editable planning assumption, 2026-10-19; not stated in YAML. Validate with workload sizing.</t>
        </r>
      </text>
    </comment>
    <comment ref="H11" authorId="0" shapeId="0" xr:uid="{00000000-0006-0000-1500-000011000000}">
      <text>
        <r>
          <rPr>
            <sz val="11"/>
            <color theme="1"/>
            <rFont val="Calibri"/>
            <family val="2"/>
            <scheme val="minor"/>
          </rPr>
          <t>Source: User-editable planning assumption, 2026-10-19; not stated in YAML. Validate with workload sizing.</t>
        </r>
      </text>
    </comment>
    <comment ref="I11" authorId="0" shapeId="0" xr:uid="{00000000-0006-0000-1500-000012000000}">
      <text>
        <r>
          <rPr>
            <sz val="11"/>
            <color theme="1"/>
            <rFont val="Calibri"/>
            <family val="2"/>
            <scheme val="minor"/>
          </rPr>
          <t>Source: User-editable planning assumption, 2026-10-19; not stated in YAML. Validate with workload sizing.</t>
        </r>
      </text>
    </comment>
    <comment ref="G12" authorId="0" shapeId="0" xr:uid="{00000000-0006-0000-1500-000013000000}">
      <text>
        <r>
          <rPr>
            <sz val="11"/>
            <color theme="1"/>
            <rFont val="Calibri"/>
            <family val="2"/>
            <scheme val="minor"/>
          </rPr>
          <t>Source: User-editable planning assumption, 2026-10-19; not stated in YAML. Validate with workload sizing.</t>
        </r>
      </text>
    </comment>
    <comment ref="H12" authorId="0" shapeId="0" xr:uid="{00000000-0006-0000-1500-000014000000}">
      <text>
        <r>
          <rPr>
            <sz val="11"/>
            <color theme="1"/>
            <rFont val="Calibri"/>
            <family val="2"/>
            <scheme val="minor"/>
          </rPr>
          <t>Source: User-editable planning assumption, 2026-10-19; not stated in YAML. Validate with workload sizing.</t>
        </r>
      </text>
    </comment>
    <comment ref="I12" authorId="0" shapeId="0" xr:uid="{00000000-0006-0000-1500-000015000000}">
      <text>
        <r>
          <rPr>
            <sz val="11"/>
            <color theme="1"/>
            <rFont val="Calibri"/>
            <family val="2"/>
            <scheme val="minor"/>
          </rPr>
          <t>Source: User-editable planning assumption, 2026-10-19; not stated in YAML. Validate with workload sizing.</t>
        </r>
      </text>
    </comment>
    <comment ref="G13" authorId="0" shapeId="0" xr:uid="{00000000-0006-0000-1500-000016000000}">
      <text>
        <r>
          <rPr>
            <sz val="11"/>
            <color theme="1"/>
            <rFont val="Calibri"/>
            <family val="2"/>
            <scheme val="minor"/>
          </rPr>
          <t>Source: User-editable planning assumption, 2026-10-19; not stated in YAML. Validate with workload sizing.</t>
        </r>
      </text>
    </comment>
    <comment ref="H13" authorId="0" shapeId="0" xr:uid="{00000000-0006-0000-1500-000017000000}">
      <text>
        <r>
          <rPr>
            <sz val="11"/>
            <color theme="1"/>
            <rFont val="Calibri"/>
            <family val="2"/>
            <scheme val="minor"/>
          </rPr>
          <t>Source: User-editable planning assumption, 2026-10-19; not stated in YAML. Validate with workload sizing.</t>
        </r>
      </text>
    </comment>
    <comment ref="I13" authorId="0" shapeId="0" xr:uid="{00000000-0006-0000-1500-000018000000}">
      <text>
        <r>
          <rPr>
            <sz val="11"/>
            <color theme="1"/>
            <rFont val="Calibri"/>
            <family val="2"/>
            <scheme val="minor"/>
          </rPr>
          <t>Source: User-editable planning assumption, 2026-10-19; not stated in YAML. Validate with workload sizing.</t>
        </r>
      </text>
    </comment>
    <comment ref="G14" authorId="0" shapeId="0" xr:uid="{00000000-0006-0000-1500-000019000000}">
      <text>
        <r>
          <rPr>
            <sz val="11"/>
            <color theme="1"/>
            <rFont val="Calibri"/>
            <family val="2"/>
            <scheme val="minor"/>
          </rPr>
          <t>Source: User-editable planning assumption, 2026-10-19; not stated in YAML. Validate with workload sizing.</t>
        </r>
      </text>
    </comment>
    <comment ref="H14" authorId="0" shapeId="0" xr:uid="{00000000-0006-0000-1500-00001A000000}">
      <text>
        <r>
          <rPr>
            <sz val="11"/>
            <color theme="1"/>
            <rFont val="Calibri"/>
            <family val="2"/>
            <scheme val="minor"/>
          </rPr>
          <t>Source: User-editable planning assumption, 2026-10-19; not stated in YAML. Validate with workload sizing.</t>
        </r>
      </text>
    </comment>
    <comment ref="I14" authorId="0" shapeId="0" xr:uid="{00000000-0006-0000-1500-00001B000000}">
      <text>
        <r>
          <rPr>
            <sz val="11"/>
            <color theme="1"/>
            <rFont val="Calibri"/>
            <family val="2"/>
            <scheme val="minor"/>
          </rPr>
          <t>Source: User-editable planning assumption, 2026-10-19; not stated in YAML. Validate with workload sizing.</t>
        </r>
      </text>
    </comment>
    <comment ref="G15" authorId="0" shapeId="0" xr:uid="{00000000-0006-0000-1500-00001C000000}">
      <text>
        <r>
          <rPr>
            <sz val="11"/>
            <color theme="1"/>
            <rFont val="Calibri"/>
            <family val="2"/>
            <scheme val="minor"/>
          </rPr>
          <t>Source: User-editable planning assumption, 2026-10-19; not stated in YAML. Validate with workload sizing.</t>
        </r>
      </text>
    </comment>
    <comment ref="H15" authorId="0" shapeId="0" xr:uid="{00000000-0006-0000-1500-00001D000000}">
      <text>
        <r>
          <rPr>
            <sz val="11"/>
            <color theme="1"/>
            <rFont val="Calibri"/>
            <family val="2"/>
            <scheme val="minor"/>
          </rPr>
          <t>Source: User-editable planning assumption, 2026-10-19; not stated in YAML. Validate with workload sizing.</t>
        </r>
      </text>
    </comment>
    <comment ref="I15" authorId="0" shapeId="0" xr:uid="{00000000-0006-0000-1500-00001E000000}">
      <text>
        <r>
          <rPr>
            <sz val="11"/>
            <color theme="1"/>
            <rFont val="Calibri"/>
            <family val="2"/>
            <scheme val="minor"/>
          </rPr>
          <t>Source: User-editable planning assumption, 2026-10-19; not stated in YAML. Validate with workload sizing.</t>
        </r>
      </text>
    </comment>
    <comment ref="G16" authorId="0" shapeId="0" xr:uid="{00000000-0006-0000-1500-00001F000000}">
      <text>
        <r>
          <rPr>
            <sz val="11"/>
            <color theme="1"/>
            <rFont val="Calibri"/>
            <family val="2"/>
            <scheme val="minor"/>
          </rPr>
          <t>Source: User-editable planning assumption, 2026-10-19; not stated in YAML. Validate with workload sizing.</t>
        </r>
      </text>
    </comment>
    <comment ref="H16" authorId="0" shapeId="0" xr:uid="{00000000-0006-0000-1500-000020000000}">
      <text>
        <r>
          <rPr>
            <sz val="11"/>
            <color theme="1"/>
            <rFont val="Calibri"/>
            <family val="2"/>
            <scheme val="minor"/>
          </rPr>
          <t>Source: User-editable planning assumption, 2026-10-19; not stated in YAML. Validate with workload sizing.</t>
        </r>
      </text>
    </comment>
    <comment ref="I16" authorId="0" shapeId="0" xr:uid="{00000000-0006-0000-1500-000021000000}">
      <text>
        <r>
          <rPr>
            <sz val="11"/>
            <color theme="1"/>
            <rFont val="Calibri"/>
            <family val="2"/>
            <scheme val="minor"/>
          </rPr>
          <t>Source: User-editable planning assumption, 2026-10-19; not stated in YAML. Validate with workload sizing.</t>
        </r>
      </text>
    </comment>
    <comment ref="G17" authorId="0" shapeId="0" xr:uid="{00000000-0006-0000-1500-000022000000}">
      <text>
        <r>
          <rPr>
            <sz val="11"/>
            <color theme="1"/>
            <rFont val="Calibri"/>
            <family val="2"/>
            <scheme val="minor"/>
          </rPr>
          <t>Source: User-editable planning assumption, 2026-10-19; not stated in YAML. Validate with workload sizing.</t>
        </r>
      </text>
    </comment>
    <comment ref="H17" authorId="0" shapeId="0" xr:uid="{00000000-0006-0000-1500-000023000000}">
      <text>
        <r>
          <rPr>
            <sz val="11"/>
            <color theme="1"/>
            <rFont val="Calibri"/>
            <family val="2"/>
            <scheme val="minor"/>
          </rPr>
          <t>Source: User-editable planning assumption, 2026-10-19; not stated in YAML. Validate with workload sizing.</t>
        </r>
      </text>
    </comment>
    <comment ref="I17" authorId="0" shapeId="0" xr:uid="{00000000-0006-0000-1500-000024000000}">
      <text>
        <r>
          <rPr>
            <sz val="11"/>
            <color theme="1"/>
            <rFont val="Calibri"/>
            <family val="2"/>
            <scheme val="minor"/>
          </rPr>
          <t>Source: User-editable planning assumption, 2026-10-19; not stated in YAML. Validate with workload sizing.</t>
        </r>
      </text>
    </comment>
    <comment ref="G18" authorId="0" shapeId="0" xr:uid="{00000000-0006-0000-1500-000025000000}">
      <text>
        <r>
          <rPr>
            <sz val="11"/>
            <color theme="1"/>
            <rFont val="Calibri"/>
            <family val="2"/>
            <scheme val="minor"/>
          </rPr>
          <t>Source: User-editable planning assumption, 2026-10-19; not stated in YAML. Validate with workload sizing.</t>
        </r>
      </text>
    </comment>
    <comment ref="H18" authorId="0" shapeId="0" xr:uid="{00000000-0006-0000-1500-000026000000}">
      <text>
        <r>
          <rPr>
            <sz val="11"/>
            <color theme="1"/>
            <rFont val="Calibri"/>
            <family val="2"/>
            <scheme val="minor"/>
          </rPr>
          <t>Source: User-editable planning assumption, 2026-10-19; not stated in YAML. Validate with workload sizing.</t>
        </r>
      </text>
    </comment>
    <comment ref="I18" authorId="0" shapeId="0" xr:uid="{00000000-0006-0000-1500-000027000000}">
      <text>
        <r>
          <rPr>
            <sz val="11"/>
            <color theme="1"/>
            <rFont val="Calibri"/>
            <family val="2"/>
            <scheme val="minor"/>
          </rPr>
          <t>Source: User-editable planning assumption, 2026-10-19; not stated in YAML. Validate with workload sizing.</t>
        </r>
      </text>
    </comment>
    <comment ref="G19" authorId="0" shapeId="0" xr:uid="{00000000-0006-0000-1500-000028000000}">
      <text>
        <r>
          <rPr>
            <sz val="11"/>
            <color theme="1"/>
            <rFont val="Calibri"/>
            <family val="2"/>
            <scheme val="minor"/>
          </rPr>
          <t>Source: User-editable planning assumption, 2026-10-19; not stated in YAML. Validate with workload sizing.</t>
        </r>
      </text>
    </comment>
    <comment ref="H19" authorId="0" shapeId="0" xr:uid="{00000000-0006-0000-1500-000029000000}">
      <text>
        <r>
          <rPr>
            <sz val="11"/>
            <color theme="1"/>
            <rFont val="Calibri"/>
            <family val="2"/>
            <scheme val="minor"/>
          </rPr>
          <t>Source: User-editable planning assumption, 2026-10-19; not stated in YAML. Validate with workload sizing.</t>
        </r>
      </text>
    </comment>
    <comment ref="I19" authorId="0" shapeId="0" xr:uid="{00000000-0006-0000-1500-00002A000000}">
      <text>
        <r>
          <rPr>
            <sz val="11"/>
            <color theme="1"/>
            <rFont val="Calibri"/>
            <family val="2"/>
            <scheme val="minor"/>
          </rPr>
          <t>Source: User-editable planning assumption, 2026-10-19; not stated in YAML. Validate with workload sizing.</t>
        </r>
      </text>
    </comment>
    <comment ref="G20" authorId="0" shapeId="0" xr:uid="{00000000-0006-0000-1500-00002B000000}">
      <text>
        <r>
          <rPr>
            <sz val="11"/>
            <color theme="1"/>
            <rFont val="Calibri"/>
            <family val="2"/>
            <scheme val="minor"/>
          </rPr>
          <t>Source: User-editable planning assumption, 2026-10-19; not stated in YAML. Validate with workload sizing.</t>
        </r>
      </text>
    </comment>
    <comment ref="H20" authorId="0" shapeId="0" xr:uid="{00000000-0006-0000-1500-00002C000000}">
      <text>
        <r>
          <rPr>
            <sz val="11"/>
            <color theme="1"/>
            <rFont val="Calibri"/>
            <family val="2"/>
            <scheme val="minor"/>
          </rPr>
          <t>Source: User-editable planning assumption, 2026-10-19; not stated in YAML. Validate with workload sizing.</t>
        </r>
      </text>
    </comment>
    <comment ref="I20" authorId="0" shapeId="0" xr:uid="{00000000-0006-0000-1500-00002D000000}">
      <text>
        <r>
          <rPr>
            <sz val="11"/>
            <color theme="1"/>
            <rFont val="Calibri"/>
            <family val="2"/>
            <scheme val="minor"/>
          </rPr>
          <t>Source: User-editable planning assumption, 2026-10-19; not stated in YAML. Validate with workload sizing.</t>
        </r>
      </text>
    </comment>
    <comment ref="G21" authorId="0" shapeId="0" xr:uid="{00000000-0006-0000-1500-00002E000000}">
      <text>
        <r>
          <rPr>
            <sz val="11"/>
            <color theme="1"/>
            <rFont val="Calibri"/>
            <family val="2"/>
            <scheme val="minor"/>
          </rPr>
          <t>Source: User-editable planning assumption, 2026-10-19; not stated in YAML. Validate with workload sizing.</t>
        </r>
      </text>
    </comment>
    <comment ref="H21" authorId="0" shapeId="0" xr:uid="{00000000-0006-0000-1500-00002F000000}">
      <text>
        <r>
          <rPr>
            <sz val="11"/>
            <color theme="1"/>
            <rFont val="Calibri"/>
            <family val="2"/>
            <scheme val="minor"/>
          </rPr>
          <t>Source: User-editable planning assumption, 2026-10-19; not stated in YAML. Validate with workload sizing.</t>
        </r>
      </text>
    </comment>
    <comment ref="I21" authorId="0" shapeId="0" xr:uid="{00000000-0006-0000-1500-000030000000}">
      <text>
        <r>
          <rPr>
            <sz val="11"/>
            <color theme="1"/>
            <rFont val="Calibri"/>
            <family val="2"/>
            <scheme val="minor"/>
          </rPr>
          <t>Source: User-editable planning assumption, 2026-10-19; not stated in YAML. Validate with workload sizing.</t>
        </r>
      </text>
    </comment>
    <comment ref="G22" authorId="0" shapeId="0" xr:uid="{00000000-0006-0000-1500-000031000000}">
      <text>
        <r>
          <rPr>
            <sz val="11"/>
            <color theme="1"/>
            <rFont val="Calibri"/>
            <family val="2"/>
            <scheme val="minor"/>
          </rPr>
          <t>Source: User-editable planning assumption, 2026-10-19; not stated in YAML. Validate with workload sizing.</t>
        </r>
      </text>
    </comment>
    <comment ref="H22" authorId="0" shapeId="0" xr:uid="{00000000-0006-0000-1500-000032000000}">
      <text>
        <r>
          <rPr>
            <sz val="11"/>
            <color theme="1"/>
            <rFont val="Calibri"/>
            <family val="2"/>
            <scheme val="minor"/>
          </rPr>
          <t>Source: User-editable planning assumption, 2026-10-19; not stated in YAML. Validate with workload sizing.</t>
        </r>
      </text>
    </comment>
    <comment ref="I22" authorId="0" shapeId="0" xr:uid="{00000000-0006-0000-1500-000033000000}">
      <text>
        <r>
          <rPr>
            <sz val="11"/>
            <color theme="1"/>
            <rFont val="Calibri"/>
            <family val="2"/>
            <scheme val="minor"/>
          </rPr>
          <t>Source: User-editable planning assumption, 2026-10-19; not stated in YAML. Validate with workload sizing.</t>
        </r>
      </text>
    </comment>
    <comment ref="G23" authorId="0" shapeId="0" xr:uid="{00000000-0006-0000-1500-000034000000}">
      <text>
        <r>
          <rPr>
            <sz val="11"/>
            <color theme="1"/>
            <rFont val="Calibri"/>
            <family val="2"/>
            <scheme val="minor"/>
          </rPr>
          <t>Source: User-editable planning assumption, 2026-10-19; not stated in YAML. Validate with workload sizing.</t>
        </r>
      </text>
    </comment>
    <comment ref="H23" authorId="0" shapeId="0" xr:uid="{00000000-0006-0000-1500-000035000000}">
      <text>
        <r>
          <rPr>
            <sz val="11"/>
            <color theme="1"/>
            <rFont val="Calibri"/>
            <family val="2"/>
            <scheme val="minor"/>
          </rPr>
          <t>Source: User-editable planning assumption, 2026-10-19; not stated in YAML. Validate with workload sizing.</t>
        </r>
      </text>
    </comment>
    <comment ref="I23" authorId="0" shapeId="0" xr:uid="{00000000-0006-0000-1500-000036000000}">
      <text>
        <r>
          <rPr>
            <sz val="11"/>
            <color theme="1"/>
            <rFont val="Calibri"/>
            <family val="2"/>
            <scheme val="minor"/>
          </rPr>
          <t>Source: User-editable planning assumption, 2026-10-19; not stated in YAML. Validate with workload sizing.</t>
        </r>
      </text>
    </comment>
    <comment ref="G24" authorId="0" shapeId="0" xr:uid="{00000000-0006-0000-1500-000037000000}">
      <text>
        <r>
          <rPr>
            <sz val="11"/>
            <color theme="1"/>
            <rFont val="Calibri"/>
            <family val="2"/>
            <scheme val="minor"/>
          </rPr>
          <t>Source: User-editable planning assumption, 2026-10-19; not stated in YAML. Validate with workload sizing.</t>
        </r>
      </text>
    </comment>
    <comment ref="H24" authorId="0" shapeId="0" xr:uid="{00000000-0006-0000-1500-000038000000}">
      <text>
        <r>
          <rPr>
            <sz val="11"/>
            <color theme="1"/>
            <rFont val="Calibri"/>
            <family val="2"/>
            <scheme val="minor"/>
          </rPr>
          <t>Source: User-editable planning assumption, 2026-10-19; not stated in YAML. Validate with workload sizing.</t>
        </r>
      </text>
    </comment>
    <comment ref="I24" authorId="0" shapeId="0" xr:uid="{00000000-0006-0000-1500-000039000000}">
      <text>
        <r>
          <rPr>
            <sz val="11"/>
            <color theme="1"/>
            <rFont val="Calibri"/>
            <family val="2"/>
            <scheme val="minor"/>
          </rPr>
          <t>Source: User-editable planning assumption, 2026-10-19; not stated in YAML. Validate with workload sizing.</t>
        </r>
      </text>
    </comment>
    <comment ref="G25" authorId="0" shapeId="0" xr:uid="{00000000-0006-0000-1500-00003A000000}">
      <text>
        <r>
          <rPr>
            <sz val="11"/>
            <color theme="1"/>
            <rFont val="Calibri"/>
            <family val="2"/>
            <scheme val="minor"/>
          </rPr>
          <t>Source: User-editable planning assumption, 2026-10-19; not stated in YAML. Validate with workload sizing.</t>
        </r>
      </text>
    </comment>
    <comment ref="H25" authorId="0" shapeId="0" xr:uid="{00000000-0006-0000-1500-00003B000000}">
      <text>
        <r>
          <rPr>
            <sz val="11"/>
            <color theme="1"/>
            <rFont val="Calibri"/>
            <family val="2"/>
            <scheme val="minor"/>
          </rPr>
          <t>Source: User-editable planning assumption, 2026-10-19; not stated in YAML. Validate with workload sizing.</t>
        </r>
      </text>
    </comment>
    <comment ref="I25" authorId="0" shapeId="0" xr:uid="{00000000-0006-0000-1500-00003C000000}">
      <text>
        <r>
          <rPr>
            <sz val="11"/>
            <color theme="1"/>
            <rFont val="Calibri"/>
            <family val="2"/>
            <scheme val="minor"/>
          </rPr>
          <t>Source: User-editable planning assumption, 2026-10-19; not stated in YAML. Validate with workload sizing.</t>
        </r>
      </text>
    </comment>
    <comment ref="G26" authorId="0" shapeId="0" xr:uid="{00000000-0006-0000-1500-00003D000000}">
      <text>
        <r>
          <rPr>
            <sz val="11"/>
            <color theme="1"/>
            <rFont val="Calibri"/>
            <family val="2"/>
            <scheme val="minor"/>
          </rPr>
          <t>Source: User-editable planning assumption, 2026-10-19; not stated in YAML. Validate with workload sizing.</t>
        </r>
      </text>
    </comment>
    <comment ref="H26" authorId="0" shapeId="0" xr:uid="{00000000-0006-0000-1500-00003E000000}">
      <text>
        <r>
          <rPr>
            <sz val="11"/>
            <color theme="1"/>
            <rFont val="Calibri"/>
            <family val="2"/>
            <scheme val="minor"/>
          </rPr>
          <t>Source: User-editable planning assumption, 2026-10-19; not stated in YAML. Validate with workload sizing.</t>
        </r>
      </text>
    </comment>
    <comment ref="I26" authorId="0" shapeId="0" xr:uid="{00000000-0006-0000-1500-00003F000000}">
      <text>
        <r>
          <rPr>
            <sz val="11"/>
            <color theme="1"/>
            <rFont val="Calibri"/>
            <family val="2"/>
            <scheme val="minor"/>
          </rPr>
          <t>Source: User-editable planning assumption, 2026-10-19; not stated in YAML. Validate with workload sizing.</t>
        </r>
      </text>
    </comment>
    <comment ref="G27" authorId="0" shapeId="0" xr:uid="{00000000-0006-0000-1500-000040000000}">
      <text>
        <r>
          <rPr>
            <sz val="11"/>
            <color theme="1"/>
            <rFont val="Calibri"/>
            <family val="2"/>
            <scheme val="minor"/>
          </rPr>
          <t>Source: User-editable planning assumption, 2026-10-19; not stated in YAML. Validate with workload sizing.</t>
        </r>
      </text>
    </comment>
    <comment ref="H27" authorId="0" shapeId="0" xr:uid="{00000000-0006-0000-1500-000041000000}">
      <text>
        <r>
          <rPr>
            <sz val="11"/>
            <color theme="1"/>
            <rFont val="Calibri"/>
            <family val="2"/>
            <scheme val="minor"/>
          </rPr>
          <t>Source: User-editable planning assumption, 2026-10-19; not stated in YAML. Validate with workload sizing.</t>
        </r>
      </text>
    </comment>
    <comment ref="I27" authorId="0" shapeId="0" xr:uid="{00000000-0006-0000-1500-000042000000}">
      <text>
        <r>
          <rPr>
            <sz val="11"/>
            <color theme="1"/>
            <rFont val="Calibri"/>
            <family val="2"/>
            <scheme val="minor"/>
          </rPr>
          <t>Source: User-editable planning assumption, 2026-10-19; not stated in YAML. Validate with workload sizing.</t>
        </r>
      </text>
    </comment>
    <comment ref="G28" authorId="0" shapeId="0" xr:uid="{00000000-0006-0000-1500-000043000000}">
      <text>
        <r>
          <rPr>
            <sz val="11"/>
            <color theme="1"/>
            <rFont val="Calibri"/>
            <family val="2"/>
            <scheme val="minor"/>
          </rPr>
          <t>Source: User-editable planning assumption, 2026-10-19; not stated in YAML. Validate with workload sizing.</t>
        </r>
      </text>
    </comment>
    <comment ref="H28" authorId="0" shapeId="0" xr:uid="{00000000-0006-0000-1500-000044000000}">
      <text>
        <r>
          <rPr>
            <sz val="11"/>
            <color theme="1"/>
            <rFont val="Calibri"/>
            <family val="2"/>
            <scheme val="minor"/>
          </rPr>
          <t>Source: User-editable planning assumption, 2026-10-19; not stated in YAML. Validate with workload sizing.</t>
        </r>
      </text>
    </comment>
    <comment ref="I28" authorId="0" shapeId="0" xr:uid="{00000000-0006-0000-1500-000045000000}">
      <text>
        <r>
          <rPr>
            <sz val="11"/>
            <color theme="1"/>
            <rFont val="Calibri"/>
            <family val="2"/>
            <scheme val="minor"/>
          </rPr>
          <t>Source: User-editable planning assumption, 2026-10-19; not stated in YAML. Validate with workload sizing.</t>
        </r>
      </text>
    </comment>
    <comment ref="G29" authorId="0" shapeId="0" xr:uid="{00000000-0006-0000-1500-000046000000}">
      <text>
        <r>
          <rPr>
            <sz val="11"/>
            <color theme="1"/>
            <rFont val="Calibri"/>
            <family val="2"/>
            <scheme val="minor"/>
          </rPr>
          <t>Source: User-editable planning assumption, 2026-10-19; not stated in YAML. Validate with workload sizing.</t>
        </r>
      </text>
    </comment>
    <comment ref="H29" authorId="0" shapeId="0" xr:uid="{00000000-0006-0000-1500-000047000000}">
      <text>
        <r>
          <rPr>
            <sz val="11"/>
            <color theme="1"/>
            <rFont val="Calibri"/>
            <family val="2"/>
            <scheme val="minor"/>
          </rPr>
          <t>Source: User-editable planning assumption, 2026-10-19; not stated in YAML. Validate with workload sizing.</t>
        </r>
      </text>
    </comment>
    <comment ref="I29" authorId="0" shapeId="0" xr:uid="{00000000-0006-0000-1500-000048000000}">
      <text>
        <r>
          <rPr>
            <sz val="11"/>
            <color theme="1"/>
            <rFont val="Calibri"/>
            <family val="2"/>
            <scheme val="minor"/>
          </rPr>
          <t>Source: User-editable planning assumption, 2026-10-19; not stated in YAML. Validate with workload sizing.</t>
        </r>
      </text>
    </comment>
    <comment ref="G30" authorId="0" shapeId="0" xr:uid="{00000000-0006-0000-1500-000049000000}">
      <text>
        <r>
          <rPr>
            <sz val="11"/>
            <color theme="1"/>
            <rFont val="Calibri"/>
            <family val="2"/>
            <scheme val="minor"/>
          </rPr>
          <t>Source: User-editable planning assumption, 2026-10-19; not stated in YAML. Validate with workload sizing.</t>
        </r>
      </text>
    </comment>
    <comment ref="H30" authorId="0" shapeId="0" xr:uid="{00000000-0006-0000-1500-00004A000000}">
      <text>
        <r>
          <rPr>
            <sz val="11"/>
            <color theme="1"/>
            <rFont val="Calibri"/>
            <family val="2"/>
            <scheme val="minor"/>
          </rPr>
          <t>Source: User-editable planning assumption, 2026-10-19; not stated in YAML. Validate with workload sizing.</t>
        </r>
      </text>
    </comment>
    <comment ref="I30" authorId="0" shapeId="0" xr:uid="{00000000-0006-0000-1500-00004B000000}">
      <text>
        <r>
          <rPr>
            <sz val="11"/>
            <color theme="1"/>
            <rFont val="Calibri"/>
            <family val="2"/>
            <scheme val="minor"/>
          </rPr>
          <t>Source: User-editable planning assumption, 2026-10-19; not stated in YAML. Validate with workload sizing.</t>
        </r>
      </text>
    </comment>
    <comment ref="G31" authorId="0" shapeId="0" xr:uid="{00000000-0006-0000-1500-00004C000000}">
      <text>
        <r>
          <rPr>
            <sz val="11"/>
            <color theme="1"/>
            <rFont val="Calibri"/>
            <family val="2"/>
            <scheme val="minor"/>
          </rPr>
          <t>Source: User-editable planning assumption, 2026-10-19; not stated in YAML. Validate with workload sizing.</t>
        </r>
      </text>
    </comment>
    <comment ref="H31" authorId="0" shapeId="0" xr:uid="{00000000-0006-0000-1500-00004D000000}">
      <text>
        <r>
          <rPr>
            <sz val="11"/>
            <color theme="1"/>
            <rFont val="Calibri"/>
            <family val="2"/>
            <scheme val="minor"/>
          </rPr>
          <t>Source: User-editable planning assumption, 2026-10-19; not stated in YAML. Validate with workload sizing.</t>
        </r>
      </text>
    </comment>
    <comment ref="I31" authorId="0" shapeId="0" xr:uid="{00000000-0006-0000-1500-00004E000000}">
      <text>
        <r>
          <rPr>
            <sz val="11"/>
            <color theme="1"/>
            <rFont val="Calibri"/>
            <family val="2"/>
            <scheme val="minor"/>
          </rPr>
          <t>Source: User-editable planning assumption, 2026-10-19; not stated in YAML. Validate with workload sizing.</t>
        </r>
      </text>
    </comment>
    <comment ref="G32" authorId="0" shapeId="0" xr:uid="{00000000-0006-0000-1500-00004F000000}">
      <text>
        <r>
          <rPr>
            <sz val="11"/>
            <color theme="1"/>
            <rFont val="Calibri"/>
            <family val="2"/>
            <scheme val="minor"/>
          </rPr>
          <t>Source: User-editable planning assumption, 2026-10-19; not stated in YAML. Validate with workload sizing.</t>
        </r>
      </text>
    </comment>
    <comment ref="H32" authorId="0" shapeId="0" xr:uid="{00000000-0006-0000-1500-000050000000}">
      <text>
        <r>
          <rPr>
            <sz val="11"/>
            <color theme="1"/>
            <rFont val="Calibri"/>
            <family val="2"/>
            <scheme val="minor"/>
          </rPr>
          <t>Source: User-editable planning assumption, 2026-10-19; not stated in YAML. Validate with workload sizing.</t>
        </r>
      </text>
    </comment>
    <comment ref="I32" authorId="0" shapeId="0" xr:uid="{00000000-0006-0000-1500-000051000000}">
      <text>
        <r>
          <rPr>
            <sz val="11"/>
            <color theme="1"/>
            <rFont val="Calibri"/>
            <family val="2"/>
            <scheme val="minor"/>
          </rPr>
          <t>Source: User-editable planning assumption, 2026-10-19; not stated in YAML. Validate with workload sizing.</t>
        </r>
      </text>
    </comment>
    <comment ref="G33" authorId="0" shapeId="0" xr:uid="{00000000-0006-0000-1500-000052000000}">
      <text>
        <r>
          <rPr>
            <sz val="11"/>
            <color theme="1"/>
            <rFont val="Calibri"/>
            <family val="2"/>
            <scheme val="minor"/>
          </rPr>
          <t>Source: User-editable planning assumption, 2026-10-19; not stated in YAML. Validate with workload sizing.</t>
        </r>
      </text>
    </comment>
    <comment ref="H33" authorId="0" shapeId="0" xr:uid="{00000000-0006-0000-1500-000053000000}">
      <text>
        <r>
          <rPr>
            <sz val="11"/>
            <color theme="1"/>
            <rFont val="Calibri"/>
            <family val="2"/>
            <scheme val="minor"/>
          </rPr>
          <t>Source: User-editable planning assumption, 2026-10-19; not stated in YAML. Validate with workload sizing.</t>
        </r>
      </text>
    </comment>
    <comment ref="I33" authorId="0" shapeId="0" xr:uid="{00000000-0006-0000-1500-000054000000}">
      <text>
        <r>
          <rPr>
            <sz val="11"/>
            <color theme="1"/>
            <rFont val="Calibri"/>
            <family val="2"/>
            <scheme val="minor"/>
          </rPr>
          <t>Source: User-editable planning assumption, 2026-10-19; not stated in YAML. Validate with workload sizing.</t>
        </r>
      </text>
    </comment>
    <comment ref="G34" authorId="0" shapeId="0" xr:uid="{00000000-0006-0000-1500-000055000000}">
      <text>
        <r>
          <rPr>
            <sz val="11"/>
            <color theme="1"/>
            <rFont val="Calibri"/>
            <family val="2"/>
            <scheme val="minor"/>
          </rPr>
          <t>Source: User-editable planning assumption, 2026-10-19; not stated in YAML. Validate with workload sizing.</t>
        </r>
      </text>
    </comment>
    <comment ref="H34" authorId="0" shapeId="0" xr:uid="{00000000-0006-0000-1500-000056000000}">
      <text>
        <r>
          <rPr>
            <sz val="11"/>
            <color theme="1"/>
            <rFont val="Calibri"/>
            <family val="2"/>
            <scheme val="minor"/>
          </rPr>
          <t>Source: User-editable planning assumption, 2026-10-19; not stated in YAML. Validate with workload sizing.</t>
        </r>
      </text>
    </comment>
    <comment ref="I34" authorId="0" shapeId="0" xr:uid="{00000000-0006-0000-1500-000057000000}">
      <text>
        <r>
          <rPr>
            <sz val="11"/>
            <color theme="1"/>
            <rFont val="Calibri"/>
            <family val="2"/>
            <scheme val="minor"/>
          </rPr>
          <t>Source: User-editable planning assumption, 2026-10-19; not stated in YAML. Validate with workload sizing.</t>
        </r>
      </text>
    </comment>
    <comment ref="G35" authorId="0" shapeId="0" xr:uid="{00000000-0006-0000-1500-000058000000}">
      <text>
        <r>
          <rPr>
            <sz val="11"/>
            <color theme="1"/>
            <rFont val="Calibri"/>
            <family val="2"/>
            <scheme val="minor"/>
          </rPr>
          <t>Source: User-editable planning assumption, 2026-10-19; not stated in YAML. Validate with workload sizing.</t>
        </r>
      </text>
    </comment>
    <comment ref="H35" authorId="0" shapeId="0" xr:uid="{00000000-0006-0000-1500-000059000000}">
      <text>
        <r>
          <rPr>
            <sz val="11"/>
            <color theme="1"/>
            <rFont val="Calibri"/>
            <family val="2"/>
            <scheme val="minor"/>
          </rPr>
          <t>Source: User-editable planning assumption, 2026-10-19; not stated in YAML. Validate with workload sizing.</t>
        </r>
      </text>
    </comment>
    <comment ref="I35" authorId="0" shapeId="0" xr:uid="{00000000-0006-0000-1500-00005A000000}">
      <text>
        <r>
          <rPr>
            <sz val="11"/>
            <color theme="1"/>
            <rFont val="Calibri"/>
            <family val="2"/>
            <scheme val="minor"/>
          </rPr>
          <t>Source: User-editable planning assumption, 2026-10-19; not stated in YAML. Validate with workload sizing.</t>
        </r>
      </text>
    </comment>
    <comment ref="G36" authorId="0" shapeId="0" xr:uid="{00000000-0006-0000-1500-00005B000000}">
      <text>
        <r>
          <rPr>
            <sz val="11"/>
            <color theme="1"/>
            <rFont val="Calibri"/>
            <family val="2"/>
            <scheme val="minor"/>
          </rPr>
          <t>Source: User-editable planning assumption, 2026-10-19; not stated in YAML. Validate with workload sizing.</t>
        </r>
      </text>
    </comment>
    <comment ref="H36" authorId="0" shapeId="0" xr:uid="{00000000-0006-0000-1500-00005C000000}">
      <text>
        <r>
          <rPr>
            <sz val="11"/>
            <color theme="1"/>
            <rFont val="Calibri"/>
            <family val="2"/>
            <scheme val="minor"/>
          </rPr>
          <t>Source: User-editable planning assumption, 2026-10-19; not stated in YAML. Validate with workload sizing.</t>
        </r>
      </text>
    </comment>
    <comment ref="I36" authorId="0" shapeId="0" xr:uid="{00000000-0006-0000-1500-00005D000000}">
      <text>
        <r>
          <rPr>
            <sz val="11"/>
            <color theme="1"/>
            <rFont val="Calibri"/>
            <family val="2"/>
            <scheme val="minor"/>
          </rPr>
          <t>Source: User-editable planning assumption, 2026-10-19; not stated in YAML. Validate with workload sizing.</t>
        </r>
      </text>
    </comment>
    <comment ref="G37" authorId="0" shapeId="0" xr:uid="{00000000-0006-0000-1500-00005E000000}">
      <text>
        <r>
          <rPr>
            <sz val="11"/>
            <color theme="1"/>
            <rFont val="Calibri"/>
            <family val="2"/>
            <scheme val="minor"/>
          </rPr>
          <t>Source: User-editable planning assumption, 2026-10-19; not stated in YAML. Validate with workload sizing.</t>
        </r>
      </text>
    </comment>
    <comment ref="H37" authorId="0" shapeId="0" xr:uid="{00000000-0006-0000-1500-00005F000000}">
      <text>
        <r>
          <rPr>
            <sz val="11"/>
            <color theme="1"/>
            <rFont val="Calibri"/>
            <family val="2"/>
            <scheme val="minor"/>
          </rPr>
          <t>Source: User-editable planning assumption, 2026-10-19; not stated in YAML. Validate with workload sizing.</t>
        </r>
      </text>
    </comment>
    <comment ref="I37" authorId="0" shapeId="0" xr:uid="{00000000-0006-0000-1500-000060000000}">
      <text>
        <r>
          <rPr>
            <sz val="11"/>
            <color theme="1"/>
            <rFont val="Calibri"/>
            <family val="2"/>
            <scheme val="minor"/>
          </rPr>
          <t>Source: User-editable planning assumption, 2026-10-19; not stated in YAML. Validate with workload sizing.</t>
        </r>
      </text>
    </comment>
    <comment ref="G38" authorId="0" shapeId="0" xr:uid="{00000000-0006-0000-1500-000061000000}">
      <text>
        <r>
          <rPr>
            <sz val="11"/>
            <color theme="1"/>
            <rFont val="Calibri"/>
            <family val="2"/>
            <scheme val="minor"/>
          </rPr>
          <t>Source: User-editable planning assumption, 2026-10-19; not stated in YAML. Validate with workload sizing.</t>
        </r>
      </text>
    </comment>
    <comment ref="H38" authorId="0" shapeId="0" xr:uid="{00000000-0006-0000-1500-000062000000}">
      <text>
        <r>
          <rPr>
            <sz val="11"/>
            <color theme="1"/>
            <rFont val="Calibri"/>
            <family val="2"/>
            <scheme val="minor"/>
          </rPr>
          <t>Source: User-editable planning assumption, 2026-10-19; not stated in YAML. Validate with workload sizing.</t>
        </r>
      </text>
    </comment>
    <comment ref="I38" authorId="0" shapeId="0" xr:uid="{00000000-0006-0000-1500-000063000000}">
      <text>
        <r>
          <rPr>
            <sz val="11"/>
            <color theme="1"/>
            <rFont val="Calibri"/>
            <family val="2"/>
            <scheme val="minor"/>
          </rPr>
          <t>Source: User-editable planning assumption, 2026-10-19; not stated in YAML. Validate with workload sizing.</t>
        </r>
      </text>
    </comment>
    <comment ref="G39" authorId="0" shapeId="0" xr:uid="{00000000-0006-0000-1500-000064000000}">
      <text>
        <r>
          <rPr>
            <sz val="11"/>
            <color theme="1"/>
            <rFont val="Calibri"/>
            <family val="2"/>
            <scheme val="minor"/>
          </rPr>
          <t>Source: User-editable planning assumption, 2026-10-19; not stated in YAML. Validate with workload sizing.</t>
        </r>
      </text>
    </comment>
    <comment ref="H39" authorId="0" shapeId="0" xr:uid="{00000000-0006-0000-1500-000065000000}">
      <text>
        <r>
          <rPr>
            <sz val="11"/>
            <color theme="1"/>
            <rFont val="Calibri"/>
            <family val="2"/>
            <scheme val="minor"/>
          </rPr>
          <t>Source: User-editable planning assumption, 2026-10-19; not stated in YAML. Validate with workload sizing.</t>
        </r>
      </text>
    </comment>
    <comment ref="I39" authorId="0" shapeId="0" xr:uid="{00000000-0006-0000-1500-000066000000}">
      <text>
        <r>
          <rPr>
            <sz val="11"/>
            <color theme="1"/>
            <rFont val="Calibri"/>
            <family val="2"/>
            <scheme val="minor"/>
          </rPr>
          <t>Source: User-editable planning assumption, 2026-10-19; not stated in YAML. Validate with workload sizing.</t>
        </r>
      </text>
    </comment>
    <comment ref="G40" authorId="0" shapeId="0" xr:uid="{00000000-0006-0000-1500-000067000000}">
      <text>
        <r>
          <rPr>
            <sz val="11"/>
            <color theme="1"/>
            <rFont val="Calibri"/>
            <family val="2"/>
            <scheme val="minor"/>
          </rPr>
          <t>Source: User-editable planning assumption, 2026-10-19; not stated in YAML. Validate with workload sizing.</t>
        </r>
      </text>
    </comment>
    <comment ref="H40" authorId="0" shapeId="0" xr:uid="{00000000-0006-0000-1500-000068000000}">
      <text>
        <r>
          <rPr>
            <sz val="11"/>
            <color theme="1"/>
            <rFont val="Calibri"/>
            <family val="2"/>
            <scheme val="minor"/>
          </rPr>
          <t>Source: User-editable planning assumption, 2026-10-19; not stated in YAML. Validate with workload sizing.</t>
        </r>
      </text>
    </comment>
    <comment ref="I40" authorId="0" shapeId="0" xr:uid="{00000000-0006-0000-1500-000069000000}">
      <text>
        <r>
          <rPr>
            <sz val="11"/>
            <color theme="1"/>
            <rFont val="Calibri"/>
            <family val="2"/>
            <scheme val="minor"/>
          </rPr>
          <t>Source: User-editable planning assumption, 2026-10-19; not stated in YAML. Validate with workload sizing.</t>
        </r>
      </text>
    </comment>
    <comment ref="G41" authorId="0" shapeId="0" xr:uid="{00000000-0006-0000-1500-00006A000000}">
      <text>
        <r>
          <rPr>
            <sz val="11"/>
            <color theme="1"/>
            <rFont val="Calibri"/>
            <family val="2"/>
            <scheme val="minor"/>
          </rPr>
          <t>Source: User-editable planning assumption, 2026-10-19; not stated in YAML. Validate with workload sizing.</t>
        </r>
      </text>
    </comment>
    <comment ref="H41" authorId="0" shapeId="0" xr:uid="{00000000-0006-0000-1500-00006B000000}">
      <text>
        <r>
          <rPr>
            <sz val="11"/>
            <color theme="1"/>
            <rFont val="Calibri"/>
            <family val="2"/>
            <scheme val="minor"/>
          </rPr>
          <t>Source: User-editable planning assumption, 2026-10-19; not stated in YAML. Validate with workload sizing.</t>
        </r>
      </text>
    </comment>
    <comment ref="I41" authorId="0" shapeId="0" xr:uid="{00000000-0006-0000-1500-00006C000000}">
      <text>
        <r>
          <rPr>
            <sz val="11"/>
            <color theme="1"/>
            <rFont val="Calibri"/>
            <family val="2"/>
            <scheme val="minor"/>
          </rPr>
          <t>Source: User-editable planning assumption, 2026-10-19; not stated in YAML. Validate with workload sizing.</t>
        </r>
      </text>
    </comment>
    <comment ref="G42" authorId="0" shapeId="0" xr:uid="{00000000-0006-0000-1500-00006D000000}">
      <text>
        <r>
          <rPr>
            <sz val="11"/>
            <color theme="1"/>
            <rFont val="Calibri"/>
            <family val="2"/>
            <scheme val="minor"/>
          </rPr>
          <t>Source: User-editable planning assumption, 2026-10-19; not stated in YAML. Validate with workload sizing.</t>
        </r>
      </text>
    </comment>
    <comment ref="H42" authorId="0" shapeId="0" xr:uid="{00000000-0006-0000-1500-00006E000000}">
      <text>
        <r>
          <rPr>
            <sz val="11"/>
            <color theme="1"/>
            <rFont val="Calibri"/>
            <family val="2"/>
            <scheme val="minor"/>
          </rPr>
          <t>Source: User-editable planning assumption, 2026-10-19; not stated in YAML. Validate with workload sizing.</t>
        </r>
      </text>
    </comment>
    <comment ref="I42" authorId="0" shapeId="0" xr:uid="{00000000-0006-0000-1500-00006F000000}">
      <text>
        <r>
          <rPr>
            <sz val="11"/>
            <color theme="1"/>
            <rFont val="Calibri"/>
            <family val="2"/>
            <scheme val="minor"/>
          </rPr>
          <t>Source: User-editable planning assumption, 2026-10-19; not stated in YAML. Validate with workload sizing.</t>
        </r>
      </text>
    </comment>
    <comment ref="G43" authorId="0" shapeId="0" xr:uid="{00000000-0006-0000-1500-000070000000}">
      <text>
        <r>
          <rPr>
            <sz val="11"/>
            <color theme="1"/>
            <rFont val="Calibri"/>
            <family val="2"/>
            <scheme val="minor"/>
          </rPr>
          <t>Source: User-editable planning assumption, 2026-10-19; not stated in YAML. Validate with workload sizing.</t>
        </r>
      </text>
    </comment>
    <comment ref="H43" authorId="0" shapeId="0" xr:uid="{00000000-0006-0000-1500-000071000000}">
      <text>
        <r>
          <rPr>
            <sz val="11"/>
            <color theme="1"/>
            <rFont val="Calibri"/>
            <family val="2"/>
            <scheme val="minor"/>
          </rPr>
          <t>Source: User-editable planning assumption, 2026-10-19; not stated in YAML. Validate with workload sizing.</t>
        </r>
      </text>
    </comment>
    <comment ref="I43" authorId="0" shapeId="0" xr:uid="{00000000-0006-0000-1500-000072000000}">
      <text>
        <r>
          <rPr>
            <sz val="11"/>
            <color theme="1"/>
            <rFont val="Calibri"/>
            <family val="2"/>
            <scheme val="minor"/>
          </rPr>
          <t>Source: User-editable planning assumption, 2026-10-19; not stated in YAML. Validate with workload sizing.</t>
        </r>
      </text>
    </comment>
    <comment ref="G44" authorId="0" shapeId="0" xr:uid="{00000000-0006-0000-1500-000073000000}">
      <text>
        <r>
          <rPr>
            <sz val="11"/>
            <color theme="1"/>
            <rFont val="Calibri"/>
            <family val="2"/>
            <scheme val="minor"/>
          </rPr>
          <t>Source: User-editable planning assumption, 2026-10-19; not stated in YAML. Validate with workload sizing.</t>
        </r>
      </text>
    </comment>
    <comment ref="H44" authorId="0" shapeId="0" xr:uid="{00000000-0006-0000-1500-000074000000}">
      <text>
        <r>
          <rPr>
            <sz val="11"/>
            <color theme="1"/>
            <rFont val="Calibri"/>
            <family val="2"/>
            <scheme val="minor"/>
          </rPr>
          <t>Source: User-editable planning assumption, 2026-10-19; not stated in YAML. Validate with workload sizing.</t>
        </r>
      </text>
    </comment>
    <comment ref="I44" authorId="0" shapeId="0" xr:uid="{00000000-0006-0000-1500-000075000000}">
      <text>
        <r>
          <rPr>
            <sz val="11"/>
            <color theme="1"/>
            <rFont val="Calibri"/>
            <family val="2"/>
            <scheme val="minor"/>
          </rPr>
          <t>Source: User-editable planning assumption, 2026-10-19; not stated in YAML. Validate with workload sizing.</t>
        </r>
      </text>
    </comment>
    <comment ref="G45" authorId="0" shapeId="0" xr:uid="{00000000-0006-0000-1500-000076000000}">
      <text>
        <r>
          <rPr>
            <sz val="11"/>
            <color theme="1"/>
            <rFont val="Calibri"/>
            <family val="2"/>
            <scheme val="minor"/>
          </rPr>
          <t>Source: User-editable planning assumption, 2026-10-19; not stated in YAML. Validate with workload sizing.</t>
        </r>
      </text>
    </comment>
    <comment ref="H45" authorId="0" shapeId="0" xr:uid="{00000000-0006-0000-1500-000077000000}">
      <text>
        <r>
          <rPr>
            <sz val="11"/>
            <color theme="1"/>
            <rFont val="Calibri"/>
            <family val="2"/>
            <scheme val="minor"/>
          </rPr>
          <t>Source: User-editable planning assumption, 2026-10-19; not stated in YAML. Validate with workload sizing.</t>
        </r>
      </text>
    </comment>
    <comment ref="I45" authorId="0" shapeId="0" xr:uid="{00000000-0006-0000-1500-000078000000}">
      <text>
        <r>
          <rPr>
            <sz val="11"/>
            <color theme="1"/>
            <rFont val="Calibri"/>
            <family val="2"/>
            <scheme val="minor"/>
          </rPr>
          <t>Source: User-editable planning assumption, 2026-10-19; not stated in YAML. Validate with workload sizing.</t>
        </r>
      </text>
    </comment>
    <comment ref="G46" authorId="0" shapeId="0" xr:uid="{00000000-0006-0000-1500-000079000000}">
      <text>
        <r>
          <rPr>
            <sz val="11"/>
            <color theme="1"/>
            <rFont val="Calibri"/>
            <family val="2"/>
            <scheme val="minor"/>
          </rPr>
          <t>Source: User-editable planning assumption, 2026-10-19; not stated in YAML. Validate with workload sizing.</t>
        </r>
      </text>
    </comment>
    <comment ref="H46" authorId="0" shapeId="0" xr:uid="{00000000-0006-0000-1500-00007A000000}">
      <text>
        <r>
          <rPr>
            <sz val="11"/>
            <color theme="1"/>
            <rFont val="Calibri"/>
            <family val="2"/>
            <scheme val="minor"/>
          </rPr>
          <t>Source: User-editable planning assumption, 2026-10-19; not stated in YAML. Validate with workload sizing.</t>
        </r>
      </text>
    </comment>
    <comment ref="I46" authorId="0" shapeId="0" xr:uid="{00000000-0006-0000-1500-00007B000000}">
      <text>
        <r>
          <rPr>
            <sz val="11"/>
            <color theme="1"/>
            <rFont val="Calibri"/>
            <family val="2"/>
            <scheme val="minor"/>
          </rPr>
          <t>Source: User-editable planning assumption, 2026-10-19; not stated in YAML. Validate with workload sizing.</t>
        </r>
      </text>
    </comment>
    <comment ref="G47" authorId="0" shapeId="0" xr:uid="{00000000-0006-0000-1500-00007C000000}">
      <text>
        <r>
          <rPr>
            <sz val="11"/>
            <color theme="1"/>
            <rFont val="Calibri"/>
            <family val="2"/>
            <scheme val="minor"/>
          </rPr>
          <t>Source: User-editable planning assumption, 2026-10-19; not stated in YAML. Validate with workload sizing.</t>
        </r>
      </text>
    </comment>
    <comment ref="H47" authorId="0" shapeId="0" xr:uid="{00000000-0006-0000-1500-00007D000000}">
      <text>
        <r>
          <rPr>
            <sz val="11"/>
            <color theme="1"/>
            <rFont val="Calibri"/>
            <family val="2"/>
            <scheme val="minor"/>
          </rPr>
          <t>Source: User-editable planning assumption, 2026-10-19; not stated in YAML. Validate with workload sizing.</t>
        </r>
      </text>
    </comment>
    <comment ref="I47" authorId="0" shapeId="0" xr:uid="{00000000-0006-0000-1500-00007E000000}">
      <text>
        <r>
          <rPr>
            <sz val="11"/>
            <color theme="1"/>
            <rFont val="Calibri"/>
            <family val="2"/>
            <scheme val="minor"/>
          </rPr>
          <t>Source: User-editable planning assumption, 2026-10-19; not stated in YAML. Validate with workload sizing.</t>
        </r>
      </text>
    </comment>
    <comment ref="G48" authorId="0" shapeId="0" xr:uid="{00000000-0006-0000-1500-00007F000000}">
      <text>
        <r>
          <rPr>
            <sz val="11"/>
            <color theme="1"/>
            <rFont val="Calibri"/>
            <family val="2"/>
            <scheme val="minor"/>
          </rPr>
          <t>Source: User-editable planning assumption, 2026-10-19; not stated in YAML. Validate with workload sizing.</t>
        </r>
      </text>
    </comment>
    <comment ref="H48" authorId="0" shapeId="0" xr:uid="{00000000-0006-0000-1500-000080000000}">
      <text>
        <r>
          <rPr>
            <sz val="11"/>
            <color theme="1"/>
            <rFont val="Calibri"/>
            <family val="2"/>
            <scheme val="minor"/>
          </rPr>
          <t>Source: User-editable planning assumption, 2026-10-19; not stated in YAML. Validate with workload sizing.</t>
        </r>
      </text>
    </comment>
    <comment ref="I48" authorId="0" shapeId="0" xr:uid="{00000000-0006-0000-1500-000081000000}">
      <text>
        <r>
          <rPr>
            <sz val="11"/>
            <color theme="1"/>
            <rFont val="Calibri"/>
            <family val="2"/>
            <scheme val="minor"/>
          </rPr>
          <t>Source: User-editable planning assumption, 2026-10-19; not stated in YAML. Validate with workload sizing.</t>
        </r>
      </text>
    </comment>
    <comment ref="G49" authorId="0" shapeId="0" xr:uid="{00000000-0006-0000-1500-000082000000}">
      <text>
        <r>
          <rPr>
            <sz val="11"/>
            <color theme="1"/>
            <rFont val="Calibri"/>
            <family val="2"/>
            <scheme val="minor"/>
          </rPr>
          <t>Source: User-editable planning assumption, 2026-10-19; not stated in YAML. Validate with workload sizing.</t>
        </r>
      </text>
    </comment>
    <comment ref="H49" authorId="0" shapeId="0" xr:uid="{00000000-0006-0000-1500-000083000000}">
      <text>
        <r>
          <rPr>
            <sz val="11"/>
            <color theme="1"/>
            <rFont val="Calibri"/>
            <family val="2"/>
            <scheme val="minor"/>
          </rPr>
          <t>Source: User-editable planning assumption, 2026-10-19; not stated in YAML. Validate with workload sizing.</t>
        </r>
      </text>
    </comment>
    <comment ref="I49" authorId="0" shapeId="0" xr:uid="{00000000-0006-0000-1500-000084000000}">
      <text>
        <r>
          <rPr>
            <sz val="11"/>
            <color theme="1"/>
            <rFont val="Calibri"/>
            <family val="2"/>
            <scheme val="minor"/>
          </rPr>
          <t>Source: User-editable planning assumption, 2026-10-19; not stated in YAML. Validate with workload sizing.</t>
        </r>
      </text>
    </comment>
    <comment ref="G50" authorId="0" shapeId="0" xr:uid="{00000000-0006-0000-1500-000085000000}">
      <text>
        <r>
          <rPr>
            <sz val="11"/>
            <color theme="1"/>
            <rFont val="Calibri"/>
            <family val="2"/>
            <scheme val="minor"/>
          </rPr>
          <t>Source: User-editable planning assumption, 2026-10-19; not stated in YAML. Validate with workload sizing.</t>
        </r>
      </text>
    </comment>
    <comment ref="H50" authorId="0" shapeId="0" xr:uid="{00000000-0006-0000-1500-000086000000}">
      <text>
        <r>
          <rPr>
            <sz val="11"/>
            <color theme="1"/>
            <rFont val="Calibri"/>
            <family val="2"/>
            <scheme val="minor"/>
          </rPr>
          <t>Source: User-editable planning assumption, 2026-10-19; not stated in YAML. Validate with workload sizing.</t>
        </r>
      </text>
    </comment>
    <comment ref="I50" authorId="0" shapeId="0" xr:uid="{00000000-0006-0000-1500-000087000000}">
      <text>
        <r>
          <rPr>
            <sz val="11"/>
            <color theme="1"/>
            <rFont val="Calibri"/>
            <family val="2"/>
            <scheme val="minor"/>
          </rPr>
          <t>Source: User-editable planning assumption, 2026-10-19; not stated in YAML. Validate with workload sizing.</t>
        </r>
      </text>
    </comment>
    <comment ref="G51" authorId="0" shapeId="0" xr:uid="{00000000-0006-0000-1500-000088000000}">
      <text>
        <r>
          <rPr>
            <sz val="11"/>
            <color theme="1"/>
            <rFont val="Calibri"/>
            <family val="2"/>
            <scheme val="minor"/>
          </rPr>
          <t>Source: User-editable planning assumption, 2026-10-19; not stated in YAML. Validate with workload sizing.</t>
        </r>
      </text>
    </comment>
    <comment ref="H51" authorId="0" shapeId="0" xr:uid="{00000000-0006-0000-1500-000089000000}">
      <text>
        <r>
          <rPr>
            <sz val="11"/>
            <color theme="1"/>
            <rFont val="Calibri"/>
            <family val="2"/>
            <scheme val="minor"/>
          </rPr>
          <t>Source: User-editable planning assumption, 2026-10-19; not stated in YAML. Validate with workload sizing.</t>
        </r>
      </text>
    </comment>
    <comment ref="I51" authorId="0" shapeId="0" xr:uid="{00000000-0006-0000-1500-00008A000000}">
      <text>
        <r>
          <rPr>
            <sz val="11"/>
            <color theme="1"/>
            <rFont val="Calibri"/>
            <family val="2"/>
            <scheme val="minor"/>
          </rPr>
          <t>Source: User-editable planning assumption, 2026-10-19; not stated in YAML. Validate with workload sizing.</t>
        </r>
      </text>
    </comment>
    <comment ref="G52" authorId="0" shapeId="0" xr:uid="{00000000-0006-0000-1500-00008B000000}">
      <text>
        <r>
          <rPr>
            <sz val="11"/>
            <color theme="1"/>
            <rFont val="Calibri"/>
            <family val="2"/>
            <scheme val="minor"/>
          </rPr>
          <t>Source: User-editable planning assumption, 2026-10-19; not stated in YAML. Validate with workload sizing.</t>
        </r>
      </text>
    </comment>
    <comment ref="H52" authorId="0" shapeId="0" xr:uid="{00000000-0006-0000-1500-00008C000000}">
      <text>
        <r>
          <rPr>
            <sz val="11"/>
            <color theme="1"/>
            <rFont val="Calibri"/>
            <family val="2"/>
            <scheme val="minor"/>
          </rPr>
          <t>Source: User-editable planning assumption, 2026-10-19; not stated in YAML. Validate with workload sizing.</t>
        </r>
      </text>
    </comment>
    <comment ref="I52" authorId="0" shapeId="0" xr:uid="{00000000-0006-0000-1500-00008D000000}">
      <text>
        <r>
          <rPr>
            <sz val="11"/>
            <color theme="1"/>
            <rFont val="Calibri"/>
            <family val="2"/>
            <scheme val="minor"/>
          </rPr>
          <t>Source: User-editable planning assumption, 2026-10-19; not stated in YAML. Validate with workload sizing.</t>
        </r>
      </text>
    </comment>
    <comment ref="G53" authorId="0" shapeId="0" xr:uid="{00000000-0006-0000-1500-00008E000000}">
      <text>
        <r>
          <rPr>
            <sz val="11"/>
            <color theme="1"/>
            <rFont val="Calibri"/>
            <family val="2"/>
            <scheme val="minor"/>
          </rPr>
          <t>Source: User-editable planning assumption, 2026-10-19; not stated in YAML. Validate with workload sizing.</t>
        </r>
      </text>
    </comment>
    <comment ref="H53" authorId="0" shapeId="0" xr:uid="{00000000-0006-0000-1500-00008F000000}">
      <text>
        <r>
          <rPr>
            <sz val="11"/>
            <color theme="1"/>
            <rFont val="Calibri"/>
            <family val="2"/>
            <scheme val="minor"/>
          </rPr>
          <t>Source: User-editable planning assumption, 2026-10-19; not stated in YAML. Validate with workload sizing.</t>
        </r>
      </text>
    </comment>
    <comment ref="I53" authorId="0" shapeId="0" xr:uid="{00000000-0006-0000-1500-000090000000}">
      <text>
        <r>
          <rPr>
            <sz val="11"/>
            <color theme="1"/>
            <rFont val="Calibri"/>
            <family val="2"/>
            <scheme val="minor"/>
          </rPr>
          <t>Source: User-editable planning assumption, 2026-10-19; not stated in YAML. Validate with workload sizing.</t>
        </r>
      </text>
    </comment>
    <comment ref="G54" authorId="0" shapeId="0" xr:uid="{00000000-0006-0000-1500-000091000000}">
      <text>
        <r>
          <rPr>
            <sz val="11"/>
            <color theme="1"/>
            <rFont val="Calibri"/>
            <family val="2"/>
            <scheme val="minor"/>
          </rPr>
          <t>Source: User-editable planning assumption, 2026-10-19; not stated in YAML. Validate with workload sizing.</t>
        </r>
      </text>
    </comment>
    <comment ref="H54" authorId="0" shapeId="0" xr:uid="{00000000-0006-0000-1500-000092000000}">
      <text>
        <r>
          <rPr>
            <sz val="11"/>
            <color theme="1"/>
            <rFont val="Calibri"/>
            <family val="2"/>
            <scheme val="minor"/>
          </rPr>
          <t>Source: User-editable planning assumption, 2026-10-19; not stated in YAML. Validate with workload sizing.</t>
        </r>
      </text>
    </comment>
    <comment ref="I54" authorId="0" shapeId="0" xr:uid="{00000000-0006-0000-1500-000093000000}">
      <text>
        <r>
          <rPr>
            <sz val="11"/>
            <color theme="1"/>
            <rFont val="Calibri"/>
            <family val="2"/>
            <scheme val="minor"/>
          </rPr>
          <t>Source: User-editable planning assumption, 2026-10-19; not stated in YAML. Validate with workload sizing.</t>
        </r>
      </text>
    </comment>
    <comment ref="G55" authorId="0" shapeId="0" xr:uid="{00000000-0006-0000-1500-000094000000}">
      <text>
        <r>
          <rPr>
            <sz val="11"/>
            <color theme="1"/>
            <rFont val="Calibri"/>
            <family val="2"/>
            <scheme val="minor"/>
          </rPr>
          <t>Source: User-editable planning assumption, 2026-10-19; not stated in YAML. Validate with workload sizing.</t>
        </r>
      </text>
    </comment>
    <comment ref="H55" authorId="0" shapeId="0" xr:uid="{00000000-0006-0000-1500-000095000000}">
      <text>
        <r>
          <rPr>
            <sz val="11"/>
            <color theme="1"/>
            <rFont val="Calibri"/>
            <family val="2"/>
            <scheme val="minor"/>
          </rPr>
          <t>Source: User-editable planning assumption, 2026-10-19; not stated in YAML. Validate with workload sizing.</t>
        </r>
      </text>
    </comment>
    <comment ref="I55" authorId="0" shapeId="0" xr:uid="{00000000-0006-0000-1500-000096000000}">
      <text>
        <r>
          <rPr>
            <sz val="11"/>
            <color theme="1"/>
            <rFont val="Calibri"/>
            <family val="2"/>
            <scheme val="minor"/>
          </rPr>
          <t>Source: User-editable planning assumption, 2026-10-19; not stated in YAML. Validate with workload sizing.</t>
        </r>
      </text>
    </comment>
    <comment ref="G56" authorId="0" shapeId="0" xr:uid="{00000000-0006-0000-1500-000097000000}">
      <text>
        <r>
          <rPr>
            <sz val="11"/>
            <color theme="1"/>
            <rFont val="Calibri"/>
            <family val="2"/>
            <scheme val="minor"/>
          </rPr>
          <t>Source: User-editable planning assumption, 2026-10-19; not stated in YAML. Validate with workload sizing.</t>
        </r>
      </text>
    </comment>
    <comment ref="H56" authorId="0" shapeId="0" xr:uid="{00000000-0006-0000-1500-000098000000}">
      <text>
        <r>
          <rPr>
            <sz val="11"/>
            <color theme="1"/>
            <rFont val="Calibri"/>
            <family val="2"/>
            <scheme val="minor"/>
          </rPr>
          <t>Source: User-editable planning assumption, 2026-10-19; not stated in YAML. Validate with workload sizing.</t>
        </r>
      </text>
    </comment>
    <comment ref="I56" authorId="0" shapeId="0" xr:uid="{00000000-0006-0000-1500-000099000000}">
      <text>
        <r>
          <rPr>
            <sz val="11"/>
            <color theme="1"/>
            <rFont val="Calibri"/>
            <family val="2"/>
            <scheme val="minor"/>
          </rPr>
          <t>Source: User-editable planning assumption, 2026-10-19; not stated in YAML. Validate with workload sizing.</t>
        </r>
      </text>
    </comment>
    <comment ref="G57" authorId="0" shapeId="0" xr:uid="{00000000-0006-0000-1500-00009A000000}">
      <text>
        <r>
          <rPr>
            <sz val="11"/>
            <color theme="1"/>
            <rFont val="Calibri"/>
            <family val="2"/>
            <scheme val="minor"/>
          </rPr>
          <t>Source: User-editable planning assumption, 2026-10-19; not stated in YAML. Validate with workload sizing.</t>
        </r>
      </text>
    </comment>
    <comment ref="H57" authorId="0" shapeId="0" xr:uid="{00000000-0006-0000-1500-00009B000000}">
      <text>
        <r>
          <rPr>
            <sz val="11"/>
            <color theme="1"/>
            <rFont val="Calibri"/>
            <family val="2"/>
            <scheme val="minor"/>
          </rPr>
          <t>Source: User-editable planning assumption, 2026-10-19; not stated in YAML. Validate with workload sizing.</t>
        </r>
      </text>
    </comment>
    <comment ref="I57" authorId="0" shapeId="0" xr:uid="{00000000-0006-0000-1500-00009C000000}">
      <text>
        <r>
          <rPr>
            <sz val="11"/>
            <color theme="1"/>
            <rFont val="Calibri"/>
            <family val="2"/>
            <scheme val="minor"/>
          </rPr>
          <t>Source: User-editable planning assumption, 2026-10-19; not stated in YAML. Validate with workload sizing.</t>
        </r>
      </text>
    </comment>
    <comment ref="G58" authorId="0" shapeId="0" xr:uid="{00000000-0006-0000-1500-00009D000000}">
      <text>
        <r>
          <rPr>
            <sz val="11"/>
            <color theme="1"/>
            <rFont val="Calibri"/>
            <family val="2"/>
            <scheme val="minor"/>
          </rPr>
          <t>Source: User-editable planning assumption, 2026-10-19; not stated in YAML. Validate with workload sizing.</t>
        </r>
      </text>
    </comment>
    <comment ref="H58" authorId="0" shapeId="0" xr:uid="{00000000-0006-0000-1500-00009E000000}">
      <text>
        <r>
          <rPr>
            <sz val="11"/>
            <color theme="1"/>
            <rFont val="Calibri"/>
            <family val="2"/>
            <scheme val="minor"/>
          </rPr>
          <t>Source: User-editable planning assumption, 2026-10-19; not stated in YAML. Validate with workload sizing.</t>
        </r>
      </text>
    </comment>
    <comment ref="I58" authorId="0" shapeId="0" xr:uid="{00000000-0006-0000-1500-00009F000000}">
      <text>
        <r>
          <rPr>
            <sz val="11"/>
            <color theme="1"/>
            <rFont val="Calibri"/>
            <family val="2"/>
            <scheme val="minor"/>
          </rPr>
          <t>Source: User-editable planning assumption, 2026-10-19; not stated in YAML. Validate with workload sizing.</t>
        </r>
      </text>
    </comment>
    <comment ref="G59" authorId="0" shapeId="0" xr:uid="{00000000-0006-0000-1500-0000A0000000}">
      <text>
        <r>
          <rPr>
            <sz val="11"/>
            <color theme="1"/>
            <rFont val="Calibri"/>
            <family val="2"/>
            <scheme val="minor"/>
          </rPr>
          <t>Source: User-editable planning assumption, 2026-10-19; not stated in YAML. Validate with workload sizing.</t>
        </r>
      </text>
    </comment>
    <comment ref="H59" authorId="0" shapeId="0" xr:uid="{00000000-0006-0000-1500-0000A1000000}">
      <text>
        <r>
          <rPr>
            <sz val="11"/>
            <color theme="1"/>
            <rFont val="Calibri"/>
            <family val="2"/>
            <scheme val="minor"/>
          </rPr>
          <t>Source: User-editable planning assumption, 2026-10-19; not stated in YAML. Validate with workload sizing.</t>
        </r>
      </text>
    </comment>
    <comment ref="I59" authorId="0" shapeId="0" xr:uid="{00000000-0006-0000-1500-0000A2000000}">
      <text>
        <r>
          <rPr>
            <sz val="11"/>
            <color theme="1"/>
            <rFont val="Calibri"/>
            <family val="2"/>
            <scheme val="minor"/>
          </rPr>
          <t>Source: User-editable planning assumption, 2026-10-19; not stated in YAML. Validate with workload sizing.</t>
        </r>
      </text>
    </comment>
    <comment ref="G60" authorId="0" shapeId="0" xr:uid="{00000000-0006-0000-1500-0000A3000000}">
      <text>
        <r>
          <rPr>
            <sz val="11"/>
            <color theme="1"/>
            <rFont val="Calibri"/>
            <family val="2"/>
            <scheme val="minor"/>
          </rPr>
          <t>Source: User-editable planning assumption, 2026-10-19; not stated in YAML. Validate with workload sizing.</t>
        </r>
      </text>
    </comment>
    <comment ref="H60" authorId="0" shapeId="0" xr:uid="{00000000-0006-0000-1500-0000A4000000}">
      <text>
        <r>
          <rPr>
            <sz val="11"/>
            <color theme="1"/>
            <rFont val="Calibri"/>
            <family val="2"/>
            <scheme val="minor"/>
          </rPr>
          <t>Source: User-editable planning assumption, 2026-10-19; not stated in YAML. Validate with workload sizing.</t>
        </r>
      </text>
    </comment>
    <comment ref="I60" authorId="0" shapeId="0" xr:uid="{00000000-0006-0000-1500-0000A5000000}">
      <text>
        <r>
          <rPr>
            <sz val="11"/>
            <color theme="1"/>
            <rFont val="Calibri"/>
            <family val="2"/>
            <scheme val="minor"/>
          </rPr>
          <t>Source: User-editable planning assumption, 2026-10-19; not stated in YAML. Validate with workload sizing.</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600-000001000000}">
      <text>
        <r>
          <rPr>
            <sz val="11"/>
            <color theme="1"/>
            <rFont val="Calibri"/>
            <family val="2"/>
            <scheme val="minor"/>
          </rPr>
          <t>Source: User-editable planning assumption, 2026-10-19; not stated in YAML. Validate with workload sizing.</t>
        </r>
      </text>
    </comment>
    <comment ref="H6" authorId="0" shapeId="0" xr:uid="{00000000-0006-0000-1600-000002000000}">
      <text>
        <r>
          <rPr>
            <sz val="11"/>
            <color theme="1"/>
            <rFont val="Calibri"/>
            <family val="2"/>
            <scheme val="minor"/>
          </rPr>
          <t>Source: User-editable planning assumption, 2026-10-19; not stated in YAML. Validate with workload sizing.</t>
        </r>
      </text>
    </comment>
    <comment ref="I6" authorId="0" shapeId="0" xr:uid="{00000000-0006-0000-1600-000003000000}">
      <text>
        <r>
          <rPr>
            <sz val="11"/>
            <color theme="1"/>
            <rFont val="Calibri"/>
            <family val="2"/>
            <scheme val="minor"/>
          </rPr>
          <t>Source: User-editable planning assumption, 2026-10-19; not stated in YAML. Validate with workload sizing.</t>
        </r>
      </text>
    </comment>
    <comment ref="G7" authorId="0" shapeId="0" xr:uid="{00000000-0006-0000-1600-000004000000}">
      <text>
        <r>
          <rPr>
            <sz val="11"/>
            <color theme="1"/>
            <rFont val="Calibri"/>
            <family val="2"/>
            <scheme val="minor"/>
          </rPr>
          <t>Source: User-editable planning assumption, 2026-10-19; not stated in YAML. Validate with workload sizing.</t>
        </r>
      </text>
    </comment>
    <comment ref="H7" authorId="0" shapeId="0" xr:uid="{00000000-0006-0000-1600-000005000000}">
      <text>
        <r>
          <rPr>
            <sz val="11"/>
            <color theme="1"/>
            <rFont val="Calibri"/>
            <family val="2"/>
            <scheme val="minor"/>
          </rPr>
          <t>Source: User-editable planning assumption, 2026-10-19; not stated in YAML. Validate with workload sizing.</t>
        </r>
      </text>
    </comment>
    <comment ref="I7" authorId="0" shapeId="0" xr:uid="{00000000-0006-0000-1600-000006000000}">
      <text>
        <r>
          <rPr>
            <sz val="11"/>
            <color theme="1"/>
            <rFont val="Calibri"/>
            <family val="2"/>
            <scheme val="minor"/>
          </rPr>
          <t>Source: User-editable planning assumption, 2026-10-19; not stated in YAML. Validate with workload sizing.</t>
        </r>
      </text>
    </comment>
    <comment ref="G8" authorId="0" shapeId="0" xr:uid="{00000000-0006-0000-1600-000007000000}">
      <text>
        <r>
          <rPr>
            <sz val="11"/>
            <color theme="1"/>
            <rFont val="Calibri"/>
            <family val="2"/>
            <scheme val="minor"/>
          </rPr>
          <t>Source: User-editable planning assumption, 2026-10-19; not stated in YAML. Validate with workload sizing.</t>
        </r>
      </text>
    </comment>
    <comment ref="H8" authorId="0" shapeId="0" xr:uid="{00000000-0006-0000-1600-000008000000}">
      <text>
        <r>
          <rPr>
            <sz val="11"/>
            <color theme="1"/>
            <rFont val="Calibri"/>
            <family val="2"/>
            <scheme val="minor"/>
          </rPr>
          <t>Source: User-editable planning assumption, 2026-10-19; not stated in YAML. Validate with workload sizing.</t>
        </r>
      </text>
    </comment>
    <comment ref="I8" authorId="0" shapeId="0" xr:uid="{00000000-0006-0000-1600-000009000000}">
      <text>
        <r>
          <rPr>
            <sz val="11"/>
            <color theme="1"/>
            <rFont val="Calibri"/>
            <family val="2"/>
            <scheme val="minor"/>
          </rPr>
          <t>Source: User-editable planning assumption, 2026-10-19; not stated in YAML. Validate with workload sizing.</t>
        </r>
      </text>
    </comment>
    <comment ref="G9" authorId="0" shapeId="0" xr:uid="{00000000-0006-0000-1600-00000A000000}">
      <text>
        <r>
          <rPr>
            <sz val="11"/>
            <color theme="1"/>
            <rFont val="Calibri"/>
            <family val="2"/>
            <scheme val="minor"/>
          </rPr>
          <t>Source: User-editable planning assumption, 2026-10-19; not stated in YAML. Validate with workload sizing.</t>
        </r>
      </text>
    </comment>
    <comment ref="H9" authorId="0" shapeId="0" xr:uid="{00000000-0006-0000-1600-00000B000000}">
      <text>
        <r>
          <rPr>
            <sz val="11"/>
            <color theme="1"/>
            <rFont val="Calibri"/>
            <family val="2"/>
            <scheme val="minor"/>
          </rPr>
          <t>Source: User-editable planning assumption, 2026-10-19; not stated in YAML. Validate with workload sizing.</t>
        </r>
      </text>
    </comment>
    <comment ref="I9" authorId="0" shapeId="0" xr:uid="{00000000-0006-0000-1600-00000C000000}">
      <text>
        <r>
          <rPr>
            <sz val="11"/>
            <color theme="1"/>
            <rFont val="Calibri"/>
            <family val="2"/>
            <scheme val="minor"/>
          </rPr>
          <t>Source: User-editable planning assumption, 2026-10-19; not stated in YAML. Validate with workload sizing.</t>
        </r>
      </text>
    </comment>
    <comment ref="G10" authorId="0" shapeId="0" xr:uid="{00000000-0006-0000-1600-00000D000000}">
      <text>
        <r>
          <rPr>
            <sz val="11"/>
            <color theme="1"/>
            <rFont val="Calibri"/>
            <family val="2"/>
            <scheme val="minor"/>
          </rPr>
          <t>Source: User-editable planning assumption, 2026-10-19; not stated in YAML. Validate with workload sizing.</t>
        </r>
      </text>
    </comment>
    <comment ref="H10" authorId="0" shapeId="0" xr:uid="{00000000-0006-0000-1600-00000E000000}">
      <text>
        <r>
          <rPr>
            <sz val="11"/>
            <color theme="1"/>
            <rFont val="Calibri"/>
            <family val="2"/>
            <scheme val="minor"/>
          </rPr>
          <t>Source: User-editable planning assumption, 2026-10-19; not stated in YAML. Validate with workload sizing.</t>
        </r>
      </text>
    </comment>
    <comment ref="I10" authorId="0" shapeId="0" xr:uid="{00000000-0006-0000-1600-00000F000000}">
      <text>
        <r>
          <rPr>
            <sz val="11"/>
            <color theme="1"/>
            <rFont val="Calibri"/>
            <family val="2"/>
            <scheme val="minor"/>
          </rPr>
          <t>Source: User-editable planning assumption, 2026-10-19; not stated in YAML. Validate with workload sizing.</t>
        </r>
      </text>
    </comment>
    <comment ref="G11" authorId="0" shapeId="0" xr:uid="{00000000-0006-0000-1600-000010000000}">
      <text>
        <r>
          <rPr>
            <sz val="11"/>
            <color theme="1"/>
            <rFont val="Calibri"/>
            <family val="2"/>
            <scheme val="minor"/>
          </rPr>
          <t>Source: User-editable planning assumption, 2026-10-19; not stated in YAML. Validate with workload sizing.</t>
        </r>
      </text>
    </comment>
    <comment ref="H11" authorId="0" shapeId="0" xr:uid="{00000000-0006-0000-1600-000011000000}">
      <text>
        <r>
          <rPr>
            <sz val="11"/>
            <color theme="1"/>
            <rFont val="Calibri"/>
            <family val="2"/>
            <scheme val="minor"/>
          </rPr>
          <t>Source: User-editable planning assumption, 2026-10-19; not stated in YAML. Validate with workload sizing.</t>
        </r>
      </text>
    </comment>
    <comment ref="I11" authorId="0" shapeId="0" xr:uid="{00000000-0006-0000-1600-000012000000}">
      <text>
        <r>
          <rPr>
            <sz val="11"/>
            <color theme="1"/>
            <rFont val="Calibri"/>
            <family val="2"/>
            <scheme val="minor"/>
          </rPr>
          <t>Source: User-editable planning assumption, 2026-10-19; not stated in YAML. Validate with workload sizing.</t>
        </r>
      </text>
    </comment>
    <comment ref="G12" authorId="0" shapeId="0" xr:uid="{00000000-0006-0000-1600-000013000000}">
      <text>
        <r>
          <rPr>
            <sz val="11"/>
            <color theme="1"/>
            <rFont val="Calibri"/>
            <family val="2"/>
            <scheme val="minor"/>
          </rPr>
          <t>Source: User-editable planning assumption, 2026-10-19; not stated in YAML. Validate with workload sizing.</t>
        </r>
      </text>
    </comment>
    <comment ref="H12" authorId="0" shapeId="0" xr:uid="{00000000-0006-0000-1600-000014000000}">
      <text>
        <r>
          <rPr>
            <sz val="11"/>
            <color theme="1"/>
            <rFont val="Calibri"/>
            <family val="2"/>
            <scheme val="minor"/>
          </rPr>
          <t>Source: User-editable planning assumption, 2026-10-19; not stated in YAML. Validate with workload sizing.</t>
        </r>
      </text>
    </comment>
    <comment ref="I12" authorId="0" shapeId="0" xr:uid="{00000000-0006-0000-1600-000015000000}">
      <text>
        <r>
          <rPr>
            <sz val="11"/>
            <color theme="1"/>
            <rFont val="Calibri"/>
            <family val="2"/>
            <scheme val="minor"/>
          </rPr>
          <t>Source: User-editable planning assumption, 2026-10-19; not stated in YAML. Validate with workload sizing.</t>
        </r>
      </text>
    </comment>
    <comment ref="G13" authorId="0" shapeId="0" xr:uid="{00000000-0006-0000-1600-000016000000}">
      <text>
        <r>
          <rPr>
            <sz val="11"/>
            <color theme="1"/>
            <rFont val="Calibri"/>
            <family val="2"/>
            <scheme val="minor"/>
          </rPr>
          <t>Source: User-editable planning assumption, 2026-10-19; not stated in YAML. Validate with workload sizing.</t>
        </r>
      </text>
    </comment>
    <comment ref="H13" authorId="0" shapeId="0" xr:uid="{00000000-0006-0000-1600-000017000000}">
      <text>
        <r>
          <rPr>
            <sz val="11"/>
            <color theme="1"/>
            <rFont val="Calibri"/>
            <family val="2"/>
            <scheme val="minor"/>
          </rPr>
          <t>Source: User-editable planning assumption, 2026-10-19; not stated in YAML. Validate with workload sizing.</t>
        </r>
      </text>
    </comment>
    <comment ref="I13" authorId="0" shapeId="0" xr:uid="{00000000-0006-0000-1600-000018000000}">
      <text>
        <r>
          <rPr>
            <sz val="11"/>
            <color theme="1"/>
            <rFont val="Calibri"/>
            <family val="2"/>
            <scheme val="minor"/>
          </rPr>
          <t>Source: User-editable planning assumption, 2026-10-19; not stated in YAML. Validate with workload sizing.</t>
        </r>
      </text>
    </comment>
    <comment ref="G14" authorId="0" shapeId="0" xr:uid="{00000000-0006-0000-1600-000019000000}">
      <text>
        <r>
          <rPr>
            <sz val="11"/>
            <color theme="1"/>
            <rFont val="Calibri"/>
            <family val="2"/>
            <scheme val="minor"/>
          </rPr>
          <t>Source: User-editable planning assumption, 2026-10-19; not stated in YAML. Validate with workload sizing.</t>
        </r>
      </text>
    </comment>
    <comment ref="H14" authorId="0" shapeId="0" xr:uid="{00000000-0006-0000-1600-00001A000000}">
      <text>
        <r>
          <rPr>
            <sz val="11"/>
            <color theme="1"/>
            <rFont val="Calibri"/>
            <family val="2"/>
            <scheme val="minor"/>
          </rPr>
          <t>Source: User-editable planning assumption, 2026-10-19; not stated in YAML. Validate with workload sizing.</t>
        </r>
      </text>
    </comment>
    <comment ref="I14" authorId="0" shapeId="0" xr:uid="{00000000-0006-0000-1600-00001B000000}">
      <text>
        <r>
          <rPr>
            <sz val="11"/>
            <color theme="1"/>
            <rFont val="Calibri"/>
            <family val="2"/>
            <scheme val="minor"/>
          </rPr>
          <t>Source: User-editable planning assumption, 2026-10-19; not stated in YAML. Validate with workload sizing.</t>
        </r>
      </text>
    </comment>
    <comment ref="G15" authorId="0" shapeId="0" xr:uid="{00000000-0006-0000-1600-00001C000000}">
      <text>
        <r>
          <rPr>
            <sz val="11"/>
            <color theme="1"/>
            <rFont val="Calibri"/>
            <family val="2"/>
            <scheme val="minor"/>
          </rPr>
          <t>Source: User-editable planning assumption, 2026-10-19; not stated in YAML. Validate with workload sizing.</t>
        </r>
      </text>
    </comment>
    <comment ref="H15" authorId="0" shapeId="0" xr:uid="{00000000-0006-0000-1600-00001D000000}">
      <text>
        <r>
          <rPr>
            <sz val="11"/>
            <color theme="1"/>
            <rFont val="Calibri"/>
            <family val="2"/>
            <scheme val="minor"/>
          </rPr>
          <t>Source: User-editable planning assumption, 2026-10-19; not stated in YAML. Validate with workload sizing.</t>
        </r>
      </text>
    </comment>
    <comment ref="I15" authorId="0" shapeId="0" xr:uid="{00000000-0006-0000-1600-00001E000000}">
      <text>
        <r>
          <rPr>
            <sz val="11"/>
            <color theme="1"/>
            <rFont val="Calibri"/>
            <family val="2"/>
            <scheme val="minor"/>
          </rPr>
          <t>Source: User-editable planning assumption, 2026-10-19; not stated in YAML. Validate with workload sizing.</t>
        </r>
      </text>
    </comment>
    <comment ref="G16" authorId="0" shapeId="0" xr:uid="{00000000-0006-0000-1600-00001F000000}">
      <text>
        <r>
          <rPr>
            <sz val="11"/>
            <color theme="1"/>
            <rFont val="Calibri"/>
            <family val="2"/>
            <scheme val="minor"/>
          </rPr>
          <t>Source: User-editable planning assumption, 2026-10-19; not stated in YAML. Validate with workload sizing.</t>
        </r>
      </text>
    </comment>
    <comment ref="H16" authorId="0" shapeId="0" xr:uid="{00000000-0006-0000-1600-000020000000}">
      <text>
        <r>
          <rPr>
            <sz val="11"/>
            <color theme="1"/>
            <rFont val="Calibri"/>
            <family val="2"/>
            <scheme val="minor"/>
          </rPr>
          <t>Source: User-editable planning assumption, 2026-10-19; not stated in YAML. Validate with workload sizing.</t>
        </r>
      </text>
    </comment>
    <comment ref="I16" authorId="0" shapeId="0" xr:uid="{00000000-0006-0000-1600-000021000000}">
      <text>
        <r>
          <rPr>
            <sz val="11"/>
            <color theme="1"/>
            <rFont val="Calibri"/>
            <family val="2"/>
            <scheme val="minor"/>
          </rPr>
          <t>Source: User-editable planning assumption, 2026-10-19; not stated in YAML. Validate with workload sizing.</t>
        </r>
      </text>
    </comment>
    <comment ref="G17" authorId="0" shapeId="0" xr:uid="{00000000-0006-0000-1600-000022000000}">
      <text>
        <r>
          <rPr>
            <sz val="11"/>
            <color theme="1"/>
            <rFont val="Calibri"/>
            <family val="2"/>
            <scheme val="minor"/>
          </rPr>
          <t>Source: User-editable planning assumption, 2026-10-19; not stated in YAML. Validate with workload sizing.</t>
        </r>
      </text>
    </comment>
    <comment ref="H17" authorId="0" shapeId="0" xr:uid="{00000000-0006-0000-1600-000023000000}">
      <text>
        <r>
          <rPr>
            <sz val="11"/>
            <color theme="1"/>
            <rFont val="Calibri"/>
            <family val="2"/>
            <scheme val="minor"/>
          </rPr>
          <t>Source: User-editable planning assumption, 2026-10-19; not stated in YAML. Validate with workload sizing.</t>
        </r>
      </text>
    </comment>
    <comment ref="I17" authorId="0" shapeId="0" xr:uid="{00000000-0006-0000-1600-000024000000}">
      <text>
        <r>
          <rPr>
            <sz val="11"/>
            <color theme="1"/>
            <rFont val="Calibri"/>
            <family val="2"/>
            <scheme val="minor"/>
          </rPr>
          <t>Source: User-editable planning assumption, 2026-10-19; not stated in YAML. Validate with workload sizing.</t>
        </r>
      </text>
    </comment>
    <comment ref="G18" authorId="0" shapeId="0" xr:uid="{00000000-0006-0000-1600-000025000000}">
      <text>
        <r>
          <rPr>
            <sz val="11"/>
            <color theme="1"/>
            <rFont val="Calibri"/>
            <family val="2"/>
            <scheme val="minor"/>
          </rPr>
          <t>Source: User-editable planning assumption, 2026-10-19; not stated in YAML. Validate with workload sizing.</t>
        </r>
      </text>
    </comment>
    <comment ref="H18" authorId="0" shapeId="0" xr:uid="{00000000-0006-0000-1600-000026000000}">
      <text>
        <r>
          <rPr>
            <sz val="11"/>
            <color theme="1"/>
            <rFont val="Calibri"/>
            <family val="2"/>
            <scheme val="minor"/>
          </rPr>
          <t>Source: User-editable planning assumption, 2026-10-19; not stated in YAML. Validate with workload sizing.</t>
        </r>
      </text>
    </comment>
    <comment ref="I18" authorId="0" shapeId="0" xr:uid="{00000000-0006-0000-1600-000027000000}">
      <text>
        <r>
          <rPr>
            <sz val="11"/>
            <color theme="1"/>
            <rFont val="Calibri"/>
            <family val="2"/>
            <scheme val="minor"/>
          </rPr>
          <t>Source: User-editable planning assumption, 2026-10-19; not stated in YAML. Validate with workload sizing.</t>
        </r>
      </text>
    </comment>
    <comment ref="G19" authorId="0" shapeId="0" xr:uid="{00000000-0006-0000-1600-000028000000}">
      <text>
        <r>
          <rPr>
            <sz val="11"/>
            <color theme="1"/>
            <rFont val="Calibri"/>
            <family val="2"/>
            <scheme val="minor"/>
          </rPr>
          <t>Source: User-editable planning assumption, 2026-10-19; not stated in YAML. Validate with workload sizing.</t>
        </r>
      </text>
    </comment>
    <comment ref="H19" authorId="0" shapeId="0" xr:uid="{00000000-0006-0000-1600-000029000000}">
      <text>
        <r>
          <rPr>
            <sz val="11"/>
            <color theme="1"/>
            <rFont val="Calibri"/>
            <family val="2"/>
            <scheme val="minor"/>
          </rPr>
          <t>Source: User-editable planning assumption, 2026-10-19; not stated in YAML. Validate with workload sizing.</t>
        </r>
      </text>
    </comment>
    <comment ref="I19" authorId="0" shapeId="0" xr:uid="{00000000-0006-0000-1600-00002A000000}">
      <text>
        <r>
          <rPr>
            <sz val="11"/>
            <color theme="1"/>
            <rFont val="Calibri"/>
            <family val="2"/>
            <scheme val="minor"/>
          </rPr>
          <t>Source: User-editable planning assumption, 2026-10-19; not stated in YAML. Validate with workload sizing.</t>
        </r>
      </text>
    </comment>
    <comment ref="G20" authorId="0" shapeId="0" xr:uid="{00000000-0006-0000-1600-00002B000000}">
      <text>
        <r>
          <rPr>
            <sz val="11"/>
            <color theme="1"/>
            <rFont val="Calibri"/>
            <family val="2"/>
            <scheme val="minor"/>
          </rPr>
          <t>Source: User-editable planning assumption, 2026-10-19; not stated in YAML. Validate with workload sizing.</t>
        </r>
      </text>
    </comment>
    <comment ref="H20" authorId="0" shapeId="0" xr:uid="{00000000-0006-0000-1600-00002C000000}">
      <text>
        <r>
          <rPr>
            <sz val="11"/>
            <color theme="1"/>
            <rFont val="Calibri"/>
            <family val="2"/>
            <scheme val="minor"/>
          </rPr>
          <t>Source: User-editable planning assumption, 2026-10-19; not stated in YAML. Validate with workload sizing.</t>
        </r>
      </text>
    </comment>
    <comment ref="I20" authorId="0" shapeId="0" xr:uid="{00000000-0006-0000-1600-00002D000000}">
      <text>
        <r>
          <rPr>
            <sz val="11"/>
            <color theme="1"/>
            <rFont val="Calibri"/>
            <family val="2"/>
            <scheme val="minor"/>
          </rPr>
          <t>Source: User-editable planning assumption, 2026-10-19; not stated in YAML. Validate with workload sizing.</t>
        </r>
      </text>
    </comment>
    <comment ref="G21" authorId="0" shapeId="0" xr:uid="{00000000-0006-0000-1600-00002E000000}">
      <text>
        <r>
          <rPr>
            <sz val="11"/>
            <color theme="1"/>
            <rFont val="Calibri"/>
            <family val="2"/>
            <scheme val="minor"/>
          </rPr>
          <t>Source: User-editable planning assumption, 2026-10-19; not stated in YAML. Validate with workload sizing.</t>
        </r>
      </text>
    </comment>
    <comment ref="H21" authorId="0" shapeId="0" xr:uid="{00000000-0006-0000-1600-00002F000000}">
      <text>
        <r>
          <rPr>
            <sz val="11"/>
            <color theme="1"/>
            <rFont val="Calibri"/>
            <family val="2"/>
            <scheme val="minor"/>
          </rPr>
          <t>Source: User-editable planning assumption, 2026-10-19; not stated in YAML. Validate with workload sizing.</t>
        </r>
      </text>
    </comment>
    <comment ref="I21" authorId="0" shapeId="0" xr:uid="{00000000-0006-0000-1600-000030000000}">
      <text>
        <r>
          <rPr>
            <sz val="11"/>
            <color theme="1"/>
            <rFont val="Calibri"/>
            <family val="2"/>
            <scheme val="minor"/>
          </rPr>
          <t>Source: User-editable planning assumption, 2026-10-19; not stated in YAML. Validate with workload sizing.</t>
        </r>
      </text>
    </comment>
    <comment ref="G22" authorId="0" shapeId="0" xr:uid="{00000000-0006-0000-1600-000031000000}">
      <text>
        <r>
          <rPr>
            <sz val="11"/>
            <color theme="1"/>
            <rFont val="Calibri"/>
            <family val="2"/>
            <scheme val="minor"/>
          </rPr>
          <t>Source: User-editable planning assumption, 2026-10-19; not stated in YAML. Validate with workload sizing.</t>
        </r>
      </text>
    </comment>
    <comment ref="H22" authorId="0" shapeId="0" xr:uid="{00000000-0006-0000-1600-000032000000}">
      <text>
        <r>
          <rPr>
            <sz val="11"/>
            <color theme="1"/>
            <rFont val="Calibri"/>
            <family val="2"/>
            <scheme val="minor"/>
          </rPr>
          <t>Source: User-editable planning assumption, 2026-10-19; not stated in YAML. Validate with workload sizing.</t>
        </r>
      </text>
    </comment>
    <comment ref="I22" authorId="0" shapeId="0" xr:uid="{00000000-0006-0000-1600-000033000000}">
      <text>
        <r>
          <rPr>
            <sz val="11"/>
            <color theme="1"/>
            <rFont val="Calibri"/>
            <family val="2"/>
            <scheme val="minor"/>
          </rPr>
          <t>Source: User-editable planning assumption, 2026-10-19; not stated in YAML. Validate with workload sizing.</t>
        </r>
      </text>
    </comment>
    <comment ref="G23" authorId="0" shapeId="0" xr:uid="{00000000-0006-0000-1600-000034000000}">
      <text>
        <r>
          <rPr>
            <sz val="11"/>
            <color theme="1"/>
            <rFont val="Calibri"/>
            <family val="2"/>
            <scheme val="minor"/>
          </rPr>
          <t>Source: User-editable planning assumption, 2026-10-19; not stated in YAML. Validate with workload sizing.</t>
        </r>
      </text>
    </comment>
    <comment ref="H23" authorId="0" shapeId="0" xr:uid="{00000000-0006-0000-1600-000035000000}">
      <text>
        <r>
          <rPr>
            <sz val="11"/>
            <color theme="1"/>
            <rFont val="Calibri"/>
            <family val="2"/>
            <scheme val="minor"/>
          </rPr>
          <t>Source: User-editable planning assumption, 2026-10-19; not stated in YAML. Validate with workload sizing.</t>
        </r>
      </text>
    </comment>
    <comment ref="I23" authorId="0" shapeId="0" xr:uid="{00000000-0006-0000-1600-000036000000}">
      <text>
        <r>
          <rPr>
            <sz val="11"/>
            <color theme="1"/>
            <rFont val="Calibri"/>
            <family val="2"/>
            <scheme val="minor"/>
          </rPr>
          <t>Source: User-editable planning assumption, 2026-10-19; not stated in YAML. Validate with workload sizing.</t>
        </r>
      </text>
    </comment>
    <comment ref="G24" authorId="0" shapeId="0" xr:uid="{00000000-0006-0000-1600-000037000000}">
      <text>
        <r>
          <rPr>
            <sz val="11"/>
            <color theme="1"/>
            <rFont val="Calibri"/>
            <family val="2"/>
            <scheme val="minor"/>
          </rPr>
          <t>Source: User-editable planning assumption, 2026-10-19; not stated in YAML. Validate with workload sizing.</t>
        </r>
      </text>
    </comment>
    <comment ref="H24" authorId="0" shapeId="0" xr:uid="{00000000-0006-0000-1600-000038000000}">
      <text>
        <r>
          <rPr>
            <sz val="11"/>
            <color theme="1"/>
            <rFont val="Calibri"/>
            <family val="2"/>
            <scheme val="minor"/>
          </rPr>
          <t>Source: User-editable planning assumption, 2026-10-19; not stated in YAML. Validate with workload sizing.</t>
        </r>
      </text>
    </comment>
    <comment ref="I24" authorId="0" shapeId="0" xr:uid="{00000000-0006-0000-1600-000039000000}">
      <text>
        <r>
          <rPr>
            <sz val="11"/>
            <color theme="1"/>
            <rFont val="Calibri"/>
            <family val="2"/>
            <scheme val="minor"/>
          </rPr>
          <t>Source: User-editable planning assumption, 2026-10-19; not stated in YAML. Validate with workload sizing.</t>
        </r>
      </text>
    </comment>
    <comment ref="G25" authorId="0" shapeId="0" xr:uid="{00000000-0006-0000-1600-00003A000000}">
      <text>
        <r>
          <rPr>
            <sz val="11"/>
            <color theme="1"/>
            <rFont val="Calibri"/>
            <family val="2"/>
            <scheme val="minor"/>
          </rPr>
          <t>Source: User-editable planning assumption, 2026-10-19; not stated in YAML. Validate with workload sizing.</t>
        </r>
      </text>
    </comment>
    <comment ref="H25" authorId="0" shapeId="0" xr:uid="{00000000-0006-0000-1600-00003B000000}">
      <text>
        <r>
          <rPr>
            <sz val="11"/>
            <color theme="1"/>
            <rFont val="Calibri"/>
            <family val="2"/>
            <scheme val="minor"/>
          </rPr>
          <t>Source: User-editable planning assumption, 2026-10-19; not stated in YAML. Validate with workload sizing.</t>
        </r>
      </text>
    </comment>
    <comment ref="I25" authorId="0" shapeId="0" xr:uid="{00000000-0006-0000-1600-00003C000000}">
      <text>
        <r>
          <rPr>
            <sz val="11"/>
            <color theme="1"/>
            <rFont val="Calibri"/>
            <family val="2"/>
            <scheme val="minor"/>
          </rPr>
          <t>Source: User-editable planning assumption, 2026-10-19; not stated in YAML. Validate with workload sizing.</t>
        </r>
      </text>
    </comment>
    <comment ref="G26" authorId="0" shapeId="0" xr:uid="{00000000-0006-0000-1600-00003D000000}">
      <text>
        <r>
          <rPr>
            <sz val="11"/>
            <color theme="1"/>
            <rFont val="Calibri"/>
            <family val="2"/>
            <scheme val="minor"/>
          </rPr>
          <t>Source: User-editable planning assumption, 2026-10-19; not stated in YAML. Validate with workload sizing.</t>
        </r>
      </text>
    </comment>
    <comment ref="H26" authorId="0" shapeId="0" xr:uid="{00000000-0006-0000-1600-00003E000000}">
      <text>
        <r>
          <rPr>
            <sz val="11"/>
            <color theme="1"/>
            <rFont val="Calibri"/>
            <family val="2"/>
            <scheme val="minor"/>
          </rPr>
          <t>Source: User-editable planning assumption, 2026-10-19; not stated in YAML. Validate with workload sizing.</t>
        </r>
      </text>
    </comment>
    <comment ref="I26" authorId="0" shapeId="0" xr:uid="{00000000-0006-0000-1600-00003F000000}">
      <text>
        <r>
          <rPr>
            <sz val="11"/>
            <color theme="1"/>
            <rFont val="Calibri"/>
            <family val="2"/>
            <scheme val="minor"/>
          </rPr>
          <t>Source: User-editable planning assumption, 2026-10-19; not stated in YAML. Validate with workload sizing.</t>
        </r>
      </text>
    </comment>
    <comment ref="G27" authorId="0" shapeId="0" xr:uid="{00000000-0006-0000-1600-000040000000}">
      <text>
        <r>
          <rPr>
            <sz val="11"/>
            <color theme="1"/>
            <rFont val="Calibri"/>
            <family val="2"/>
            <scheme val="minor"/>
          </rPr>
          <t>Source: User-editable planning assumption, 2026-10-19; not stated in YAML. Validate with workload sizing.</t>
        </r>
      </text>
    </comment>
    <comment ref="H27" authorId="0" shapeId="0" xr:uid="{00000000-0006-0000-1600-000041000000}">
      <text>
        <r>
          <rPr>
            <sz val="11"/>
            <color theme="1"/>
            <rFont val="Calibri"/>
            <family val="2"/>
            <scheme val="minor"/>
          </rPr>
          <t>Source: User-editable planning assumption, 2026-10-19; not stated in YAML. Validate with workload sizing.</t>
        </r>
      </text>
    </comment>
    <comment ref="I27" authorId="0" shapeId="0" xr:uid="{00000000-0006-0000-1600-000042000000}">
      <text>
        <r>
          <rPr>
            <sz val="11"/>
            <color theme="1"/>
            <rFont val="Calibri"/>
            <family val="2"/>
            <scheme val="minor"/>
          </rPr>
          <t>Source: User-editable planning assumption, 2026-10-19; not stated in YAML. Validate with workload sizing.</t>
        </r>
      </text>
    </comment>
    <comment ref="G28" authorId="0" shapeId="0" xr:uid="{00000000-0006-0000-1600-000043000000}">
      <text>
        <r>
          <rPr>
            <sz val="11"/>
            <color theme="1"/>
            <rFont val="Calibri"/>
            <family val="2"/>
            <scheme val="minor"/>
          </rPr>
          <t>Source: User-editable planning assumption, 2026-10-19; not stated in YAML. Validate with workload sizing.</t>
        </r>
      </text>
    </comment>
    <comment ref="H28" authorId="0" shapeId="0" xr:uid="{00000000-0006-0000-1600-000044000000}">
      <text>
        <r>
          <rPr>
            <sz val="11"/>
            <color theme="1"/>
            <rFont val="Calibri"/>
            <family val="2"/>
            <scheme val="minor"/>
          </rPr>
          <t>Source: User-editable planning assumption, 2026-10-19; not stated in YAML. Validate with workload sizing.</t>
        </r>
      </text>
    </comment>
    <comment ref="I28" authorId="0" shapeId="0" xr:uid="{00000000-0006-0000-1600-000045000000}">
      <text>
        <r>
          <rPr>
            <sz val="11"/>
            <color theme="1"/>
            <rFont val="Calibri"/>
            <family val="2"/>
            <scheme val="minor"/>
          </rPr>
          <t>Source: User-editable planning assumption, 2026-10-19; not stated in YAML. Validate with workload sizing.</t>
        </r>
      </text>
    </comment>
    <comment ref="G29" authorId="0" shapeId="0" xr:uid="{00000000-0006-0000-1600-000046000000}">
      <text>
        <r>
          <rPr>
            <sz val="11"/>
            <color theme="1"/>
            <rFont val="Calibri"/>
            <family val="2"/>
            <scheme val="minor"/>
          </rPr>
          <t>Source: User-editable planning assumption, 2026-10-19; not stated in YAML. Validate with workload sizing.</t>
        </r>
      </text>
    </comment>
    <comment ref="H29" authorId="0" shapeId="0" xr:uid="{00000000-0006-0000-1600-000047000000}">
      <text>
        <r>
          <rPr>
            <sz val="11"/>
            <color theme="1"/>
            <rFont val="Calibri"/>
            <family val="2"/>
            <scheme val="minor"/>
          </rPr>
          <t>Source: User-editable planning assumption, 2026-10-19; not stated in YAML. Validate with workload sizing.</t>
        </r>
      </text>
    </comment>
    <comment ref="I29" authorId="0" shapeId="0" xr:uid="{00000000-0006-0000-1600-000048000000}">
      <text>
        <r>
          <rPr>
            <sz val="11"/>
            <color theme="1"/>
            <rFont val="Calibri"/>
            <family val="2"/>
            <scheme val="minor"/>
          </rPr>
          <t>Source: User-editable planning assumption, 2026-10-19; not stated in YAML. Validate with workload sizing.</t>
        </r>
      </text>
    </comment>
    <comment ref="G30" authorId="0" shapeId="0" xr:uid="{00000000-0006-0000-1600-000049000000}">
      <text>
        <r>
          <rPr>
            <sz val="11"/>
            <color theme="1"/>
            <rFont val="Calibri"/>
            <family val="2"/>
            <scheme val="minor"/>
          </rPr>
          <t>Source: User-editable planning assumption, 2026-10-19; not stated in YAML. Validate with workload sizing.</t>
        </r>
      </text>
    </comment>
    <comment ref="H30" authorId="0" shapeId="0" xr:uid="{00000000-0006-0000-1600-00004A000000}">
      <text>
        <r>
          <rPr>
            <sz val="11"/>
            <color theme="1"/>
            <rFont val="Calibri"/>
            <family val="2"/>
            <scheme val="minor"/>
          </rPr>
          <t>Source: User-editable planning assumption, 2026-10-19; not stated in YAML. Validate with workload sizing.</t>
        </r>
      </text>
    </comment>
    <comment ref="I30" authorId="0" shapeId="0" xr:uid="{00000000-0006-0000-1600-00004B000000}">
      <text>
        <r>
          <rPr>
            <sz val="11"/>
            <color theme="1"/>
            <rFont val="Calibri"/>
            <family val="2"/>
            <scheme val="minor"/>
          </rPr>
          <t>Source: User-editable planning assumption, 2026-10-19; not stated in YAML. Validate with workload sizing.</t>
        </r>
      </text>
    </comment>
    <comment ref="G31" authorId="0" shapeId="0" xr:uid="{00000000-0006-0000-1600-00004C000000}">
      <text>
        <r>
          <rPr>
            <sz val="11"/>
            <color theme="1"/>
            <rFont val="Calibri"/>
            <family val="2"/>
            <scheme val="minor"/>
          </rPr>
          <t>Source: User-editable planning assumption, 2026-10-19; not stated in YAML. Validate with workload sizing.</t>
        </r>
      </text>
    </comment>
    <comment ref="H31" authorId="0" shapeId="0" xr:uid="{00000000-0006-0000-1600-00004D000000}">
      <text>
        <r>
          <rPr>
            <sz val="11"/>
            <color theme="1"/>
            <rFont val="Calibri"/>
            <family val="2"/>
            <scheme val="minor"/>
          </rPr>
          <t>Source: User-editable planning assumption, 2026-10-19; not stated in YAML. Validate with workload sizing.</t>
        </r>
      </text>
    </comment>
    <comment ref="I31" authorId="0" shapeId="0" xr:uid="{00000000-0006-0000-1600-00004E000000}">
      <text>
        <r>
          <rPr>
            <sz val="11"/>
            <color theme="1"/>
            <rFont val="Calibri"/>
            <family val="2"/>
            <scheme val="minor"/>
          </rPr>
          <t>Source: User-editable planning assumption, 2026-10-19; not stated in YAML. Validate with workload sizing.</t>
        </r>
      </text>
    </comment>
    <comment ref="G32" authorId="0" shapeId="0" xr:uid="{00000000-0006-0000-1600-00004F000000}">
      <text>
        <r>
          <rPr>
            <sz val="11"/>
            <color theme="1"/>
            <rFont val="Calibri"/>
            <family val="2"/>
            <scheme val="minor"/>
          </rPr>
          <t>Source: User-editable planning assumption, 2026-10-19; not stated in YAML. Validate with workload sizing.</t>
        </r>
      </text>
    </comment>
    <comment ref="H32" authorId="0" shapeId="0" xr:uid="{00000000-0006-0000-1600-000050000000}">
      <text>
        <r>
          <rPr>
            <sz val="11"/>
            <color theme="1"/>
            <rFont val="Calibri"/>
            <family val="2"/>
            <scheme val="minor"/>
          </rPr>
          <t>Source: User-editable planning assumption, 2026-10-19; not stated in YAML. Validate with workload sizing.</t>
        </r>
      </text>
    </comment>
    <comment ref="I32" authorId="0" shapeId="0" xr:uid="{00000000-0006-0000-1600-000051000000}">
      <text>
        <r>
          <rPr>
            <sz val="11"/>
            <color theme="1"/>
            <rFont val="Calibri"/>
            <family val="2"/>
            <scheme val="minor"/>
          </rPr>
          <t>Source: User-editable planning assumption, 2026-10-19; not stated in YAML. Validate with workload sizing.</t>
        </r>
      </text>
    </comment>
    <comment ref="G33" authorId="0" shapeId="0" xr:uid="{00000000-0006-0000-1600-000052000000}">
      <text>
        <r>
          <rPr>
            <sz val="11"/>
            <color theme="1"/>
            <rFont val="Calibri"/>
            <family val="2"/>
            <scheme val="minor"/>
          </rPr>
          <t>Source: User-editable planning assumption, 2026-10-19; not stated in YAML. Validate with workload sizing.</t>
        </r>
      </text>
    </comment>
    <comment ref="H33" authorId="0" shapeId="0" xr:uid="{00000000-0006-0000-1600-000053000000}">
      <text>
        <r>
          <rPr>
            <sz val="11"/>
            <color theme="1"/>
            <rFont val="Calibri"/>
            <family val="2"/>
            <scheme val="minor"/>
          </rPr>
          <t>Source: User-editable planning assumption, 2026-10-19; not stated in YAML. Validate with workload sizing.</t>
        </r>
      </text>
    </comment>
    <comment ref="I33" authorId="0" shapeId="0" xr:uid="{00000000-0006-0000-1600-000054000000}">
      <text>
        <r>
          <rPr>
            <sz val="11"/>
            <color theme="1"/>
            <rFont val="Calibri"/>
            <family val="2"/>
            <scheme val="minor"/>
          </rPr>
          <t>Source: User-editable planning assumption, 2026-10-19; not stated in YAML. Validate with workload sizing.</t>
        </r>
      </text>
    </comment>
    <comment ref="G34" authorId="0" shapeId="0" xr:uid="{00000000-0006-0000-1600-000055000000}">
      <text>
        <r>
          <rPr>
            <sz val="11"/>
            <color theme="1"/>
            <rFont val="Calibri"/>
            <family val="2"/>
            <scheme val="minor"/>
          </rPr>
          <t>Source: User-editable planning assumption, 2026-10-19; not stated in YAML. Validate with workload sizing.</t>
        </r>
      </text>
    </comment>
    <comment ref="H34" authorId="0" shapeId="0" xr:uid="{00000000-0006-0000-1600-000056000000}">
      <text>
        <r>
          <rPr>
            <sz val="11"/>
            <color theme="1"/>
            <rFont val="Calibri"/>
            <family val="2"/>
            <scheme val="minor"/>
          </rPr>
          <t>Source: User-editable planning assumption, 2026-10-19; not stated in YAML. Validate with workload sizing.</t>
        </r>
      </text>
    </comment>
    <comment ref="I34" authorId="0" shapeId="0" xr:uid="{00000000-0006-0000-1600-000057000000}">
      <text>
        <r>
          <rPr>
            <sz val="11"/>
            <color theme="1"/>
            <rFont val="Calibri"/>
            <family val="2"/>
            <scheme val="minor"/>
          </rPr>
          <t>Source: User-editable planning assumption, 2026-10-19; not stated in YAML. Validate with workload sizing.</t>
        </r>
      </text>
    </comment>
    <comment ref="G35" authorId="0" shapeId="0" xr:uid="{00000000-0006-0000-1600-000058000000}">
      <text>
        <r>
          <rPr>
            <sz val="11"/>
            <color theme="1"/>
            <rFont val="Calibri"/>
            <family val="2"/>
            <scheme val="minor"/>
          </rPr>
          <t>Source: User-editable planning assumption, 2026-10-19; not stated in YAML. Validate with workload sizing.</t>
        </r>
      </text>
    </comment>
    <comment ref="H35" authorId="0" shapeId="0" xr:uid="{00000000-0006-0000-1600-000059000000}">
      <text>
        <r>
          <rPr>
            <sz val="11"/>
            <color theme="1"/>
            <rFont val="Calibri"/>
            <family val="2"/>
            <scheme val="minor"/>
          </rPr>
          <t>Source: User-editable planning assumption, 2026-10-19; not stated in YAML. Validate with workload sizing.</t>
        </r>
      </text>
    </comment>
    <comment ref="I35" authorId="0" shapeId="0" xr:uid="{00000000-0006-0000-1600-00005A000000}">
      <text>
        <r>
          <rPr>
            <sz val="11"/>
            <color theme="1"/>
            <rFont val="Calibri"/>
            <family val="2"/>
            <scheme val="minor"/>
          </rPr>
          <t>Source: User-editable planning assumption, 2026-10-19; not stated in YAML. Validate with workload sizing.</t>
        </r>
      </text>
    </comment>
    <comment ref="G36" authorId="0" shapeId="0" xr:uid="{00000000-0006-0000-1600-00005B000000}">
      <text>
        <r>
          <rPr>
            <sz val="11"/>
            <color theme="1"/>
            <rFont val="Calibri"/>
            <family val="2"/>
            <scheme val="minor"/>
          </rPr>
          <t>Source: User-editable planning assumption, 2026-10-19; not stated in YAML. Validate with workload sizing.</t>
        </r>
      </text>
    </comment>
    <comment ref="H36" authorId="0" shapeId="0" xr:uid="{00000000-0006-0000-1600-00005C000000}">
      <text>
        <r>
          <rPr>
            <sz val="11"/>
            <color theme="1"/>
            <rFont val="Calibri"/>
            <family val="2"/>
            <scheme val="minor"/>
          </rPr>
          <t>Source: User-editable planning assumption, 2026-10-19; not stated in YAML. Validate with workload sizing.</t>
        </r>
      </text>
    </comment>
    <comment ref="I36" authorId="0" shapeId="0" xr:uid="{00000000-0006-0000-1600-00005D000000}">
      <text>
        <r>
          <rPr>
            <sz val="11"/>
            <color theme="1"/>
            <rFont val="Calibri"/>
            <family val="2"/>
            <scheme val="minor"/>
          </rPr>
          <t>Source: User-editable planning assumption, 2026-10-19; not stated in YAML. Validate with workload sizing.</t>
        </r>
      </text>
    </comment>
    <comment ref="G37" authorId="0" shapeId="0" xr:uid="{00000000-0006-0000-1600-00005E000000}">
      <text>
        <r>
          <rPr>
            <sz val="11"/>
            <color theme="1"/>
            <rFont val="Calibri"/>
            <family val="2"/>
            <scheme val="minor"/>
          </rPr>
          <t>Source: User-editable planning assumption, 2026-10-19; not stated in YAML. Validate with workload sizing.</t>
        </r>
      </text>
    </comment>
    <comment ref="H37" authorId="0" shapeId="0" xr:uid="{00000000-0006-0000-1600-00005F000000}">
      <text>
        <r>
          <rPr>
            <sz val="11"/>
            <color theme="1"/>
            <rFont val="Calibri"/>
            <family val="2"/>
            <scheme val="minor"/>
          </rPr>
          <t>Source: User-editable planning assumption, 2026-10-19; not stated in YAML. Validate with workload sizing.</t>
        </r>
      </text>
    </comment>
    <comment ref="I37" authorId="0" shapeId="0" xr:uid="{00000000-0006-0000-1600-000060000000}">
      <text>
        <r>
          <rPr>
            <sz val="11"/>
            <color theme="1"/>
            <rFont val="Calibri"/>
            <family val="2"/>
            <scheme val="minor"/>
          </rPr>
          <t>Source: User-editable planning assumption, 2026-10-19; not stated in YAML. Validate with workload sizing.</t>
        </r>
      </text>
    </comment>
    <comment ref="G38" authorId="0" shapeId="0" xr:uid="{00000000-0006-0000-1600-000061000000}">
      <text>
        <r>
          <rPr>
            <sz val="11"/>
            <color theme="1"/>
            <rFont val="Calibri"/>
            <family val="2"/>
            <scheme val="minor"/>
          </rPr>
          <t>Source: User-editable planning assumption, 2026-10-19; not stated in YAML. Validate with workload sizing.</t>
        </r>
      </text>
    </comment>
    <comment ref="H38" authorId="0" shapeId="0" xr:uid="{00000000-0006-0000-1600-000062000000}">
      <text>
        <r>
          <rPr>
            <sz val="11"/>
            <color theme="1"/>
            <rFont val="Calibri"/>
            <family val="2"/>
            <scheme val="minor"/>
          </rPr>
          <t>Source: User-editable planning assumption, 2026-10-19; not stated in YAML. Validate with workload sizing.</t>
        </r>
      </text>
    </comment>
    <comment ref="I38" authorId="0" shapeId="0" xr:uid="{00000000-0006-0000-1600-000063000000}">
      <text>
        <r>
          <rPr>
            <sz val="11"/>
            <color theme="1"/>
            <rFont val="Calibri"/>
            <family val="2"/>
            <scheme val="minor"/>
          </rPr>
          <t>Source: User-editable planning assumption, 2026-10-19; not stated in YAML. Validate with workload sizing.</t>
        </r>
      </text>
    </comment>
    <comment ref="G39" authorId="0" shapeId="0" xr:uid="{00000000-0006-0000-1600-000064000000}">
      <text>
        <r>
          <rPr>
            <sz val="11"/>
            <color theme="1"/>
            <rFont val="Calibri"/>
            <family val="2"/>
            <scheme val="minor"/>
          </rPr>
          <t>Source: User-editable planning assumption, 2026-10-19; not stated in YAML. Validate with workload sizing.</t>
        </r>
      </text>
    </comment>
    <comment ref="H39" authorId="0" shapeId="0" xr:uid="{00000000-0006-0000-1600-000065000000}">
      <text>
        <r>
          <rPr>
            <sz val="11"/>
            <color theme="1"/>
            <rFont val="Calibri"/>
            <family val="2"/>
            <scheme val="minor"/>
          </rPr>
          <t>Source: User-editable planning assumption, 2026-10-19; not stated in YAML. Validate with workload sizing.</t>
        </r>
      </text>
    </comment>
    <comment ref="I39" authorId="0" shapeId="0" xr:uid="{00000000-0006-0000-1600-000066000000}">
      <text>
        <r>
          <rPr>
            <sz val="11"/>
            <color theme="1"/>
            <rFont val="Calibri"/>
            <family val="2"/>
            <scheme val="minor"/>
          </rPr>
          <t>Source: User-editable planning assumption, 2026-10-19; not stated in YAML. Validate with workload sizing.</t>
        </r>
      </text>
    </comment>
    <comment ref="G40" authorId="0" shapeId="0" xr:uid="{00000000-0006-0000-1600-000067000000}">
      <text>
        <r>
          <rPr>
            <sz val="11"/>
            <color theme="1"/>
            <rFont val="Calibri"/>
            <family val="2"/>
            <scheme val="minor"/>
          </rPr>
          <t>Source: User-editable planning assumption, 2026-10-19; not stated in YAML. Validate with workload sizing.</t>
        </r>
      </text>
    </comment>
    <comment ref="H40" authorId="0" shapeId="0" xr:uid="{00000000-0006-0000-1600-000068000000}">
      <text>
        <r>
          <rPr>
            <sz val="11"/>
            <color theme="1"/>
            <rFont val="Calibri"/>
            <family val="2"/>
            <scheme val="minor"/>
          </rPr>
          <t>Source: User-editable planning assumption, 2026-10-19; not stated in YAML. Validate with workload sizing.</t>
        </r>
      </text>
    </comment>
    <comment ref="I40" authorId="0" shapeId="0" xr:uid="{00000000-0006-0000-1600-000069000000}">
      <text>
        <r>
          <rPr>
            <sz val="11"/>
            <color theme="1"/>
            <rFont val="Calibri"/>
            <family val="2"/>
            <scheme val="minor"/>
          </rPr>
          <t>Source: User-editable planning assumption, 2026-10-19; not stated in YAML. Validate with workload sizing.</t>
        </r>
      </text>
    </comment>
    <comment ref="G41" authorId="0" shapeId="0" xr:uid="{00000000-0006-0000-1600-00006A000000}">
      <text>
        <r>
          <rPr>
            <sz val="11"/>
            <color theme="1"/>
            <rFont val="Calibri"/>
            <family val="2"/>
            <scheme val="minor"/>
          </rPr>
          <t>Source: User-editable planning assumption, 2026-10-19; not stated in YAML. Validate with workload sizing.</t>
        </r>
      </text>
    </comment>
    <comment ref="H41" authorId="0" shapeId="0" xr:uid="{00000000-0006-0000-1600-00006B000000}">
      <text>
        <r>
          <rPr>
            <sz val="11"/>
            <color theme="1"/>
            <rFont val="Calibri"/>
            <family val="2"/>
            <scheme val="minor"/>
          </rPr>
          <t>Source: User-editable planning assumption, 2026-10-19; not stated in YAML. Validate with workload sizing.</t>
        </r>
      </text>
    </comment>
    <comment ref="I41" authorId="0" shapeId="0" xr:uid="{00000000-0006-0000-1600-00006C000000}">
      <text>
        <r>
          <rPr>
            <sz val="11"/>
            <color theme="1"/>
            <rFont val="Calibri"/>
            <family val="2"/>
            <scheme val="minor"/>
          </rPr>
          <t>Source: User-editable planning assumption, 2026-10-19; not stated in YAML. Validate with workload sizing.</t>
        </r>
      </text>
    </comment>
    <comment ref="G42" authorId="0" shapeId="0" xr:uid="{00000000-0006-0000-1600-00006D000000}">
      <text>
        <r>
          <rPr>
            <sz val="11"/>
            <color theme="1"/>
            <rFont val="Calibri"/>
            <family val="2"/>
            <scheme val="minor"/>
          </rPr>
          <t>Source: User-editable planning assumption, 2026-10-19; not stated in YAML. Validate with workload sizing.</t>
        </r>
      </text>
    </comment>
    <comment ref="H42" authorId="0" shapeId="0" xr:uid="{00000000-0006-0000-1600-00006E000000}">
      <text>
        <r>
          <rPr>
            <sz val="11"/>
            <color theme="1"/>
            <rFont val="Calibri"/>
            <family val="2"/>
            <scheme val="minor"/>
          </rPr>
          <t>Source: User-editable planning assumption, 2026-10-19; not stated in YAML. Validate with workload sizing.</t>
        </r>
      </text>
    </comment>
    <comment ref="I42" authorId="0" shapeId="0" xr:uid="{00000000-0006-0000-1600-00006F000000}">
      <text>
        <r>
          <rPr>
            <sz val="11"/>
            <color theme="1"/>
            <rFont val="Calibri"/>
            <family val="2"/>
            <scheme val="minor"/>
          </rPr>
          <t>Source: User-editable planning assumption, 2026-10-19; not stated in YAML. Validate with workload sizing.</t>
        </r>
      </text>
    </comment>
    <comment ref="G43" authorId="0" shapeId="0" xr:uid="{00000000-0006-0000-1600-000070000000}">
      <text>
        <r>
          <rPr>
            <sz val="11"/>
            <color theme="1"/>
            <rFont val="Calibri"/>
            <family val="2"/>
            <scheme val="minor"/>
          </rPr>
          <t>Source: User-editable planning assumption, 2026-10-19; not stated in YAML. Validate with workload sizing.</t>
        </r>
      </text>
    </comment>
    <comment ref="H43" authorId="0" shapeId="0" xr:uid="{00000000-0006-0000-1600-000071000000}">
      <text>
        <r>
          <rPr>
            <sz val="11"/>
            <color theme="1"/>
            <rFont val="Calibri"/>
            <family val="2"/>
            <scheme val="minor"/>
          </rPr>
          <t>Source: User-editable planning assumption, 2026-10-19; not stated in YAML. Validate with workload sizing.</t>
        </r>
      </text>
    </comment>
    <comment ref="I43" authorId="0" shapeId="0" xr:uid="{00000000-0006-0000-1600-000072000000}">
      <text>
        <r>
          <rPr>
            <sz val="11"/>
            <color theme="1"/>
            <rFont val="Calibri"/>
            <family val="2"/>
            <scheme val="minor"/>
          </rPr>
          <t>Source: User-editable planning assumption, 2026-10-19; not stated in YAML. Validate with workload sizing.</t>
        </r>
      </text>
    </comment>
    <comment ref="G44" authorId="0" shapeId="0" xr:uid="{00000000-0006-0000-1600-000073000000}">
      <text>
        <r>
          <rPr>
            <sz val="11"/>
            <color theme="1"/>
            <rFont val="Calibri"/>
            <family val="2"/>
            <scheme val="minor"/>
          </rPr>
          <t>Source: User-editable planning assumption, 2026-10-19; not stated in YAML. Validate with workload sizing.</t>
        </r>
      </text>
    </comment>
    <comment ref="H44" authorId="0" shapeId="0" xr:uid="{00000000-0006-0000-1600-000074000000}">
      <text>
        <r>
          <rPr>
            <sz val="11"/>
            <color theme="1"/>
            <rFont val="Calibri"/>
            <family val="2"/>
            <scheme val="minor"/>
          </rPr>
          <t>Source: User-editable planning assumption, 2026-10-19; not stated in YAML. Validate with workload sizing.</t>
        </r>
      </text>
    </comment>
    <comment ref="I44" authorId="0" shapeId="0" xr:uid="{00000000-0006-0000-1600-000075000000}">
      <text>
        <r>
          <rPr>
            <sz val="11"/>
            <color theme="1"/>
            <rFont val="Calibri"/>
            <family val="2"/>
            <scheme val="minor"/>
          </rPr>
          <t>Source: User-editable planning assumption, 2026-10-19; not stated in YAML. Validate with workload sizing.</t>
        </r>
      </text>
    </comment>
    <comment ref="G45" authorId="0" shapeId="0" xr:uid="{00000000-0006-0000-1600-000076000000}">
      <text>
        <r>
          <rPr>
            <sz val="11"/>
            <color theme="1"/>
            <rFont val="Calibri"/>
            <family val="2"/>
            <scheme val="minor"/>
          </rPr>
          <t>Source: User-editable planning assumption, 2026-10-19; not stated in YAML. Validate with workload sizing.</t>
        </r>
      </text>
    </comment>
    <comment ref="H45" authorId="0" shapeId="0" xr:uid="{00000000-0006-0000-1600-000077000000}">
      <text>
        <r>
          <rPr>
            <sz val="11"/>
            <color theme="1"/>
            <rFont val="Calibri"/>
            <family val="2"/>
            <scheme val="minor"/>
          </rPr>
          <t>Source: User-editable planning assumption, 2026-10-19; not stated in YAML. Validate with workload sizing.</t>
        </r>
      </text>
    </comment>
    <comment ref="I45" authorId="0" shapeId="0" xr:uid="{00000000-0006-0000-1600-000078000000}">
      <text>
        <r>
          <rPr>
            <sz val="11"/>
            <color theme="1"/>
            <rFont val="Calibri"/>
            <family val="2"/>
            <scheme val="minor"/>
          </rPr>
          <t>Source: User-editable planning assumption, 2026-10-19; not stated in YAML. Validate with workload sizing.</t>
        </r>
      </text>
    </comment>
    <comment ref="G46" authorId="0" shapeId="0" xr:uid="{00000000-0006-0000-1600-000079000000}">
      <text>
        <r>
          <rPr>
            <sz val="11"/>
            <color theme="1"/>
            <rFont val="Calibri"/>
            <family val="2"/>
            <scheme val="minor"/>
          </rPr>
          <t>Source: User-editable planning assumption, 2026-10-19; not stated in YAML. Validate with workload sizing.</t>
        </r>
      </text>
    </comment>
    <comment ref="H46" authorId="0" shapeId="0" xr:uid="{00000000-0006-0000-1600-00007A000000}">
      <text>
        <r>
          <rPr>
            <sz val="11"/>
            <color theme="1"/>
            <rFont val="Calibri"/>
            <family val="2"/>
            <scheme val="minor"/>
          </rPr>
          <t>Source: User-editable planning assumption, 2026-10-19; not stated in YAML. Validate with workload sizing.</t>
        </r>
      </text>
    </comment>
    <comment ref="I46" authorId="0" shapeId="0" xr:uid="{00000000-0006-0000-1600-00007B000000}">
      <text>
        <r>
          <rPr>
            <sz val="11"/>
            <color theme="1"/>
            <rFont val="Calibri"/>
            <family val="2"/>
            <scheme val="minor"/>
          </rPr>
          <t>Source: User-editable planning assumption, 2026-10-19; not stated in YAML. Validate with workload sizing.</t>
        </r>
      </text>
    </comment>
    <comment ref="G47" authorId="0" shapeId="0" xr:uid="{00000000-0006-0000-1600-00007C000000}">
      <text>
        <r>
          <rPr>
            <sz val="11"/>
            <color theme="1"/>
            <rFont val="Calibri"/>
            <family val="2"/>
            <scheme val="minor"/>
          </rPr>
          <t>Source: User-editable planning assumption, 2026-10-19; not stated in YAML. Validate with workload sizing.</t>
        </r>
      </text>
    </comment>
    <comment ref="H47" authorId="0" shapeId="0" xr:uid="{00000000-0006-0000-1600-00007D000000}">
      <text>
        <r>
          <rPr>
            <sz val="11"/>
            <color theme="1"/>
            <rFont val="Calibri"/>
            <family val="2"/>
            <scheme val="minor"/>
          </rPr>
          <t>Source: User-editable planning assumption, 2026-10-19; not stated in YAML. Validate with workload sizing.</t>
        </r>
      </text>
    </comment>
    <comment ref="I47" authorId="0" shapeId="0" xr:uid="{00000000-0006-0000-1600-00007E000000}">
      <text>
        <r>
          <rPr>
            <sz val="11"/>
            <color theme="1"/>
            <rFont val="Calibri"/>
            <family val="2"/>
            <scheme val="minor"/>
          </rPr>
          <t>Source: User-editable planning assumption, 2026-10-19; not stated in YAML. Validate with workload sizing.</t>
        </r>
      </text>
    </comment>
    <comment ref="G48" authorId="0" shapeId="0" xr:uid="{00000000-0006-0000-1600-00007F000000}">
      <text>
        <r>
          <rPr>
            <sz val="11"/>
            <color theme="1"/>
            <rFont val="Calibri"/>
            <family val="2"/>
            <scheme val="minor"/>
          </rPr>
          <t>Source: User-editable planning assumption, 2026-10-19; not stated in YAML. Validate with workload sizing.</t>
        </r>
      </text>
    </comment>
    <comment ref="H48" authorId="0" shapeId="0" xr:uid="{00000000-0006-0000-1600-000080000000}">
      <text>
        <r>
          <rPr>
            <sz val="11"/>
            <color theme="1"/>
            <rFont val="Calibri"/>
            <family val="2"/>
            <scheme val="minor"/>
          </rPr>
          <t>Source: User-editable planning assumption, 2026-10-19; not stated in YAML. Validate with workload sizing.</t>
        </r>
      </text>
    </comment>
    <comment ref="I48" authorId="0" shapeId="0" xr:uid="{00000000-0006-0000-1600-000081000000}">
      <text>
        <r>
          <rPr>
            <sz val="11"/>
            <color theme="1"/>
            <rFont val="Calibri"/>
            <family val="2"/>
            <scheme val="minor"/>
          </rPr>
          <t>Source: User-editable planning assumption, 2026-10-19; not stated in YAML. Validate with workload sizing.</t>
        </r>
      </text>
    </comment>
    <comment ref="G49" authorId="0" shapeId="0" xr:uid="{00000000-0006-0000-1600-000082000000}">
      <text>
        <r>
          <rPr>
            <sz val="11"/>
            <color theme="1"/>
            <rFont val="Calibri"/>
            <family val="2"/>
            <scheme val="minor"/>
          </rPr>
          <t>Source: User-editable planning assumption, 2026-10-19; not stated in YAML. Validate with workload sizing.</t>
        </r>
      </text>
    </comment>
    <comment ref="H49" authorId="0" shapeId="0" xr:uid="{00000000-0006-0000-1600-000083000000}">
      <text>
        <r>
          <rPr>
            <sz val="11"/>
            <color theme="1"/>
            <rFont val="Calibri"/>
            <family val="2"/>
            <scheme val="minor"/>
          </rPr>
          <t>Source: User-editable planning assumption, 2026-10-19; not stated in YAML. Validate with workload sizing.</t>
        </r>
      </text>
    </comment>
    <comment ref="I49" authorId="0" shapeId="0" xr:uid="{00000000-0006-0000-1600-000084000000}">
      <text>
        <r>
          <rPr>
            <sz val="11"/>
            <color theme="1"/>
            <rFont val="Calibri"/>
            <family val="2"/>
            <scheme val="minor"/>
          </rPr>
          <t>Source: User-editable planning assumption, 2026-10-19; not stated in YAML. Validate with workload sizing.</t>
        </r>
      </text>
    </comment>
    <comment ref="G50" authorId="0" shapeId="0" xr:uid="{00000000-0006-0000-1600-000085000000}">
      <text>
        <r>
          <rPr>
            <sz val="11"/>
            <color theme="1"/>
            <rFont val="Calibri"/>
            <family val="2"/>
            <scheme val="minor"/>
          </rPr>
          <t>Source: User-editable planning assumption, 2026-10-19; not stated in YAML. Validate with workload sizing.</t>
        </r>
      </text>
    </comment>
    <comment ref="H50" authorId="0" shapeId="0" xr:uid="{00000000-0006-0000-1600-000086000000}">
      <text>
        <r>
          <rPr>
            <sz val="11"/>
            <color theme="1"/>
            <rFont val="Calibri"/>
            <family val="2"/>
            <scheme val="minor"/>
          </rPr>
          <t>Source: User-editable planning assumption, 2026-10-19; not stated in YAML. Validate with workload sizing.</t>
        </r>
      </text>
    </comment>
    <comment ref="I50" authorId="0" shapeId="0" xr:uid="{00000000-0006-0000-1600-000087000000}">
      <text>
        <r>
          <rPr>
            <sz val="11"/>
            <color theme="1"/>
            <rFont val="Calibri"/>
            <family val="2"/>
            <scheme val="minor"/>
          </rPr>
          <t>Source: User-editable planning assumption, 2026-10-19; not stated in YAML. Validate with workload sizing.</t>
        </r>
      </text>
    </comment>
    <comment ref="G51" authorId="0" shapeId="0" xr:uid="{00000000-0006-0000-1600-000088000000}">
      <text>
        <r>
          <rPr>
            <sz val="11"/>
            <color theme="1"/>
            <rFont val="Calibri"/>
            <family val="2"/>
            <scheme val="minor"/>
          </rPr>
          <t>Source: User-editable planning assumption, 2026-10-19; not stated in YAML. Validate with workload sizing.</t>
        </r>
      </text>
    </comment>
    <comment ref="H51" authorId="0" shapeId="0" xr:uid="{00000000-0006-0000-1600-000089000000}">
      <text>
        <r>
          <rPr>
            <sz val="11"/>
            <color theme="1"/>
            <rFont val="Calibri"/>
            <family val="2"/>
            <scheme val="minor"/>
          </rPr>
          <t>Source: User-editable planning assumption, 2026-10-19; not stated in YAML. Validate with workload sizing.</t>
        </r>
      </text>
    </comment>
    <comment ref="I51" authorId="0" shapeId="0" xr:uid="{00000000-0006-0000-1600-00008A000000}">
      <text>
        <r>
          <rPr>
            <sz val="11"/>
            <color theme="1"/>
            <rFont val="Calibri"/>
            <family val="2"/>
            <scheme val="minor"/>
          </rPr>
          <t>Source: User-editable planning assumption, 2026-10-19; not stated in YAML. Validate with workload sizing.</t>
        </r>
      </text>
    </comment>
    <comment ref="G52" authorId="0" shapeId="0" xr:uid="{00000000-0006-0000-1600-00008B000000}">
      <text>
        <r>
          <rPr>
            <sz val="11"/>
            <color theme="1"/>
            <rFont val="Calibri"/>
            <family val="2"/>
            <scheme val="minor"/>
          </rPr>
          <t>Source: User-editable planning assumption, 2026-10-19; not stated in YAML. Validate with workload sizing.</t>
        </r>
      </text>
    </comment>
    <comment ref="H52" authorId="0" shapeId="0" xr:uid="{00000000-0006-0000-1600-00008C000000}">
      <text>
        <r>
          <rPr>
            <sz val="11"/>
            <color theme="1"/>
            <rFont val="Calibri"/>
            <family val="2"/>
            <scheme val="minor"/>
          </rPr>
          <t>Source: User-editable planning assumption, 2026-10-19; not stated in YAML. Validate with workload sizing.</t>
        </r>
      </text>
    </comment>
    <comment ref="I52" authorId="0" shapeId="0" xr:uid="{00000000-0006-0000-1600-00008D000000}">
      <text>
        <r>
          <rPr>
            <sz val="11"/>
            <color theme="1"/>
            <rFont val="Calibri"/>
            <family val="2"/>
            <scheme val="minor"/>
          </rPr>
          <t>Source: User-editable planning assumption, 2026-10-19; not stated in YAML. Validate with workload sizing.</t>
        </r>
      </text>
    </comment>
    <comment ref="G53" authorId="0" shapeId="0" xr:uid="{00000000-0006-0000-1600-00008E000000}">
      <text>
        <r>
          <rPr>
            <sz val="11"/>
            <color theme="1"/>
            <rFont val="Calibri"/>
            <family val="2"/>
            <scheme val="minor"/>
          </rPr>
          <t>Source: User-editable planning assumption, 2026-10-19; not stated in YAML. Validate with workload sizing.</t>
        </r>
      </text>
    </comment>
    <comment ref="H53" authorId="0" shapeId="0" xr:uid="{00000000-0006-0000-1600-00008F000000}">
      <text>
        <r>
          <rPr>
            <sz val="11"/>
            <color theme="1"/>
            <rFont val="Calibri"/>
            <family val="2"/>
            <scheme val="minor"/>
          </rPr>
          <t>Source: User-editable planning assumption, 2026-10-19; not stated in YAML. Validate with workload sizing.</t>
        </r>
      </text>
    </comment>
    <comment ref="I53" authorId="0" shapeId="0" xr:uid="{00000000-0006-0000-1600-000090000000}">
      <text>
        <r>
          <rPr>
            <sz val="11"/>
            <color theme="1"/>
            <rFont val="Calibri"/>
            <family val="2"/>
            <scheme val="minor"/>
          </rPr>
          <t>Source: User-editable planning assumption, 2026-10-19; not stated in YAML. Validate with workload sizing.</t>
        </r>
      </text>
    </comment>
    <comment ref="G54" authorId="0" shapeId="0" xr:uid="{00000000-0006-0000-1600-000091000000}">
      <text>
        <r>
          <rPr>
            <sz val="11"/>
            <color theme="1"/>
            <rFont val="Calibri"/>
            <family val="2"/>
            <scheme val="minor"/>
          </rPr>
          <t>Source: User-editable planning assumption, 2026-10-19; not stated in YAML. Validate with workload sizing.</t>
        </r>
      </text>
    </comment>
    <comment ref="H54" authorId="0" shapeId="0" xr:uid="{00000000-0006-0000-1600-000092000000}">
      <text>
        <r>
          <rPr>
            <sz val="11"/>
            <color theme="1"/>
            <rFont val="Calibri"/>
            <family val="2"/>
            <scheme val="minor"/>
          </rPr>
          <t>Source: User-editable planning assumption, 2026-10-19; not stated in YAML. Validate with workload sizing.</t>
        </r>
      </text>
    </comment>
    <comment ref="I54" authorId="0" shapeId="0" xr:uid="{00000000-0006-0000-1600-000093000000}">
      <text>
        <r>
          <rPr>
            <sz val="11"/>
            <color theme="1"/>
            <rFont val="Calibri"/>
            <family val="2"/>
            <scheme val="minor"/>
          </rPr>
          <t>Source: User-editable planning assumption, 2026-10-19; not stated in YAML. Validate with workload sizing.</t>
        </r>
      </text>
    </comment>
    <comment ref="G55" authorId="0" shapeId="0" xr:uid="{00000000-0006-0000-1600-000094000000}">
      <text>
        <r>
          <rPr>
            <sz val="11"/>
            <color theme="1"/>
            <rFont val="Calibri"/>
            <family val="2"/>
            <scheme val="minor"/>
          </rPr>
          <t>Source: User-editable planning assumption, 2026-10-19; not stated in YAML. Validate with workload sizing.</t>
        </r>
      </text>
    </comment>
    <comment ref="H55" authorId="0" shapeId="0" xr:uid="{00000000-0006-0000-1600-000095000000}">
      <text>
        <r>
          <rPr>
            <sz val="11"/>
            <color theme="1"/>
            <rFont val="Calibri"/>
            <family val="2"/>
            <scheme val="minor"/>
          </rPr>
          <t>Source: User-editable planning assumption, 2026-10-19; not stated in YAML. Validate with workload sizing.</t>
        </r>
      </text>
    </comment>
    <comment ref="I55" authorId="0" shapeId="0" xr:uid="{00000000-0006-0000-1600-000096000000}">
      <text>
        <r>
          <rPr>
            <sz val="11"/>
            <color theme="1"/>
            <rFont val="Calibri"/>
            <family val="2"/>
            <scheme val="minor"/>
          </rPr>
          <t>Source: User-editable planning assumption, 2026-10-19; not stated in YAML. Validate with workload sizing.</t>
        </r>
      </text>
    </comment>
    <comment ref="G56" authorId="0" shapeId="0" xr:uid="{00000000-0006-0000-1600-000097000000}">
      <text>
        <r>
          <rPr>
            <sz val="11"/>
            <color theme="1"/>
            <rFont val="Calibri"/>
            <family val="2"/>
            <scheme val="minor"/>
          </rPr>
          <t>Source: User-editable planning assumption, 2026-10-19; not stated in YAML. Validate with workload sizing.</t>
        </r>
      </text>
    </comment>
    <comment ref="H56" authorId="0" shapeId="0" xr:uid="{00000000-0006-0000-1600-000098000000}">
      <text>
        <r>
          <rPr>
            <sz val="11"/>
            <color theme="1"/>
            <rFont val="Calibri"/>
            <family val="2"/>
            <scheme val="minor"/>
          </rPr>
          <t>Source: User-editable planning assumption, 2026-10-19; not stated in YAML. Validate with workload sizing.</t>
        </r>
      </text>
    </comment>
    <comment ref="I56" authorId="0" shapeId="0" xr:uid="{00000000-0006-0000-1600-000099000000}">
      <text>
        <r>
          <rPr>
            <sz val="11"/>
            <color theme="1"/>
            <rFont val="Calibri"/>
            <family val="2"/>
            <scheme val="minor"/>
          </rPr>
          <t>Source: User-editable planning assumption, 2026-10-19; not stated in YAML. Validate with workload sizing.</t>
        </r>
      </text>
    </comment>
    <comment ref="G57" authorId="0" shapeId="0" xr:uid="{00000000-0006-0000-1600-00009A000000}">
      <text>
        <r>
          <rPr>
            <sz val="11"/>
            <color theme="1"/>
            <rFont val="Calibri"/>
            <family val="2"/>
            <scheme val="minor"/>
          </rPr>
          <t>Source: User-editable planning assumption, 2026-10-19; not stated in YAML. Validate with workload sizing.</t>
        </r>
      </text>
    </comment>
    <comment ref="H57" authorId="0" shapeId="0" xr:uid="{00000000-0006-0000-1600-00009B000000}">
      <text>
        <r>
          <rPr>
            <sz val="11"/>
            <color theme="1"/>
            <rFont val="Calibri"/>
            <family val="2"/>
            <scheme val="minor"/>
          </rPr>
          <t>Source: User-editable planning assumption, 2026-10-19; not stated in YAML. Validate with workload sizing.</t>
        </r>
      </text>
    </comment>
    <comment ref="I57" authorId="0" shapeId="0" xr:uid="{00000000-0006-0000-1600-00009C000000}">
      <text>
        <r>
          <rPr>
            <sz val="11"/>
            <color theme="1"/>
            <rFont val="Calibri"/>
            <family val="2"/>
            <scheme val="minor"/>
          </rPr>
          <t>Source: User-editable planning assumption, 2026-10-19; not stated in YAML. Validate with workload sizing.</t>
        </r>
      </text>
    </comment>
    <comment ref="G58" authorId="0" shapeId="0" xr:uid="{00000000-0006-0000-1600-00009D000000}">
      <text>
        <r>
          <rPr>
            <sz val="11"/>
            <color theme="1"/>
            <rFont val="Calibri"/>
            <family val="2"/>
            <scheme val="minor"/>
          </rPr>
          <t>Source: User-editable planning assumption, 2026-10-19; not stated in YAML. Validate with workload sizing.</t>
        </r>
      </text>
    </comment>
    <comment ref="H58" authorId="0" shapeId="0" xr:uid="{00000000-0006-0000-1600-00009E000000}">
      <text>
        <r>
          <rPr>
            <sz val="11"/>
            <color theme="1"/>
            <rFont val="Calibri"/>
            <family val="2"/>
            <scheme val="minor"/>
          </rPr>
          <t>Source: User-editable planning assumption, 2026-10-19; not stated in YAML. Validate with workload sizing.</t>
        </r>
      </text>
    </comment>
    <comment ref="I58" authorId="0" shapeId="0" xr:uid="{00000000-0006-0000-1600-00009F000000}">
      <text>
        <r>
          <rPr>
            <sz val="11"/>
            <color theme="1"/>
            <rFont val="Calibri"/>
            <family val="2"/>
            <scheme val="minor"/>
          </rPr>
          <t>Source: User-editable planning assumption, 2026-10-19; not stated in YAML. Validate with workload sizing.</t>
        </r>
      </text>
    </comment>
    <comment ref="G59" authorId="0" shapeId="0" xr:uid="{00000000-0006-0000-1600-0000A0000000}">
      <text>
        <r>
          <rPr>
            <sz val="11"/>
            <color theme="1"/>
            <rFont val="Calibri"/>
            <family val="2"/>
            <scheme val="minor"/>
          </rPr>
          <t>Source: User-editable planning assumption, 2026-10-19; not stated in YAML. Validate with workload sizing.</t>
        </r>
      </text>
    </comment>
    <comment ref="H59" authorId="0" shapeId="0" xr:uid="{00000000-0006-0000-1600-0000A1000000}">
      <text>
        <r>
          <rPr>
            <sz val="11"/>
            <color theme="1"/>
            <rFont val="Calibri"/>
            <family val="2"/>
            <scheme val="minor"/>
          </rPr>
          <t>Source: User-editable planning assumption, 2026-10-19; not stated in YAML. Validate with workload sizing.</t>
        </r>
      </text>
    </comment>
    <comment ref="I59" authorId="0" shapeId="0" xr:uid="{00000000-0006-0000-1600-0000A2000000}">
      <text>
        <r>
          <rPr>
            <sz val="11"/>
            <color theme="1"/>
            <rFont val="Calibri"/>
            <family val="2"/>
            <scheme val="minor"/>
          </rPr>
          <t>Source: User-editable planning assumption, 2026-10-19; not stated in YAML. Validate with workload sizing.</t>
        </r>
      </text>
    </comment>
    <comment ref="G60" authorId="0" shapeId="0" xr:uid="{00000000-0006-0000-1600-0000A3000000}">
      <text>
        <r>
          <rPr>
            <sz val="11"/>
            <color theme="1"/>
            <rFont val="Calibri"/>
            <family val="2"/>
            <scheme val="minor"/>
          </rPr>
          <t>Source: User-editable planning assumption, 2026-10-19; not stated in YAML. Validate with workload sizing.</t>
        </r>
      </text>
    </comment>
    <comment ref="H60" authorId="0" shapeId="0" xr:uid="{00000000-0006-0000-1600-0000A4000000}">
      <text>
        <r>
          <rPr>
            <sz val="11"/>
            <color theme="1"/>
            <rFont val="Calibri"/>
            <family val="2"/>
            <scheme val="minor"/>
          </rPr>
          <t>Source: User-editable planning assumption, 2026-10-19; not stated in YAML. Validate with workload sizing.</t>
        </r>
      </text>
    </comment>
    <comment ref="I60" authorId="0" shapeId="0" xr:uid="{00000000-0006-0000-1600-0000A5000000}">
      <text>
        <r>
          <rPr>
            <sz val="11"/>
            <color theme="1"/>
            <rFont val="Calibri"/>
            <family val="2"/>
            <scheme val="minor"/>
          </rPr>
          <t>Source: User-editable planning assumption, 2026-10-19; not stated in YAML. Validate with workload sizing.</t>
        </r>
      </text>
    </comment>
    <comment ref="G61" authorId="0" shapeId="0" xr:uid="{00000000-0006-0000-1600-0000A6000000}">
      <text>
        <r>
          <rPr>
            <sz val="11"/>
            <color theme="1"/>
            <rFont val="Calibri"/>
            <family val="2"/>
            <scheme val="minor"/>
          </rPr>
          <t>Source: User-editable planning assumption, 2026-10-19; not stated in YAML. Validate with workload sizing.</t>
        </r>
      </text>
    </comment>
    <comment ref="H61" authorId="0" shapeId="0" xr:uid="{00000000-0006-0000-1600-0000A7000000}">
      <text>
        <r>
          <rPr>
            <sz val="11"/>
            <color theme="1"/>
            <rFont val="Calibri"/>
            <family val="2"/>
            <scheme val="minor"/>
          </rPr>
          <t>Source: User-editable planning assumption, 2026-10-19; not stated in YAML. Validate with workload sizing.</t>
        </r>
      </text>
    </comment>
    <comment ref="I61" authorId="0" shapeId="0" xr:uid="{00000000-0006-0000-1600-0000A8000000}">
      <text>
        <r>
          <rPr>
            <sz val="11"/>
            <color theme="1"/>
            <rFont val="Calibri"/>
            <family val="2"/>
            <scheme val="minor"/>
          </rPr>
          <t>Source: User-editable planning assumption, 2026-10-19; not stated in YAML. Validate with workload sizing.</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700-000001000000}">
      <text>
        <r>
          <rPr>
            <sz val="11"/>
            <color theme="1"/>
            <rFont val="Calibri"/>
            <family val="2"/>
            <scheme val="minor"/>
          </rPr>
          <t>Source: User-editable planning assumption, 2026-10-19; not stated in YAML. Validate with workload sizing.</t>
        </r>
      </text>
    </comment>
    <comment ref="H6" authorId="0" shapeId="0" xr:uid="{00000000-0006-0000-1700-000002000000}">
      <text>
        <r>
          <rPr>
            <sz val="11"/>
            <color theme="1"/>
            <rFont val="Calibri"/>
            <family val="2"/>
            <scheme val="minor"/>
          </rPr>
          <t>Source: User-editable planning assumption, 2026-10-19; not stated in YAML. Validate with workload sizing.</t>
        </r>
      </text>
    </comment>
    <comment ref="I6" authorId="0" shapeId="0" xr:uid="{00000000-0006-0000-1700-000003000000}">
      <text>
        <r>
          <rPr>
            <sz val="11"/>
            <color theme="1"/>
            <rFont val="Calibri"/>
            <family val="2"/>
            <scheme val="minor"/>
          </rPr>
          <t>Source: User-editable planning assumption, 2026-10-19; not stated in YAML. Validate with workload sizing.</t>
        </r>
      </text>
    </comment>
    <comment ref="G7" authorId="0" shapeId="0" xr:uid="{00000000-0006-0000-1700-000004000000}">
      <text>
        <r>
          <rPr>
            <sz val="11"/>
            <color theme="1"/>
            <rFont val="Calibri"/>
            <family val="2"/>
            <scheme val="minor"/>
          </rPr>
          <t>Source: User-editable planning assumption, 2026-10-19; not stated in YAML. Validate with workload sizing.</t>
        </r>
      </text>
    </comment>
    <comment ref="H7" authorId="0" shapeId="0" xr:uid="{00000000-0006-0000-1700-000005000000}">
      <text>
        <r>
          <rPr>
            <sz val="11"/>
            <color theme="1"/>
            <rFont val="Calibri"/>
            <family val="2"/>
            <scheme val="minor"/>
          </rPr>
          <t>Source: User-editable planning assumption, 2026-10-19; not stated in YAML. Validate with workload sizing.</t>
        </r>
      </text>
    </comment>
    <comment ref="I7" authorId="0" shapeId="0" xr:uid="{00000000-0006-0000-1700-000006000000}">
      <text>
        <r>
          <rPr>
            <sz val="11"/>
            <color theme="1"/>
            <rFont val="Calibri"/>
            <family val="2"/>
            <scheme val="minor"/>
          </rPr>
          <t>Source: User-editable planning assumption, 2026-10-19; not stated in YAML. Validate with workload sizing.</t>
        </r>
      </text>
    </comment>
    <comment ref="G8" authorId="0" shapeId="0" xr:uid="{00000000-0006-0000-1700-000007000000}">
      <text>
        <r>
          <rPr>
            <sz val="11"/>
            <color theme="1"/>
            <rFont val="Calibri"/>
            <family val="2"/>
            <scheme val="minor"/>
          </rPr>
          <t>Source: User-editable planning assumption, 2026-10-19; not stated in YAML. Validate with workload sizing.</t>
        </r>
      </text>
    </comment>
    <comment ref="H8" authorId="0" shapeId="0" xr:uid="{00000000-0006-0000-1700-000008000000}">
      <text>
        <r>
          <rPr>
            <sz val="11"/>
            <color theme="1"/>
            <rFont val="Calibri"/>
            <family val="2"/>
            <scheme val="minor"/>
          </rPr>
          <t>Source: User-editable planning assumption, 2026-10-19; not stated in YAML. Validate with workload sizing.</t>
        </r>
      </text>
    </comment>
    <comment ref="I8" authorId="0" shapeId="0" xr:uid="{00000000-0006-0000-1700-000009000000}">
      <text>
        <r>
          <rPr>
            <sz val="11"/>
            <color theme="1"/>
            <rFont val="Calibri"/>
            <family val="2"/>
            <scheme val="minor"/>
          </rPr>
          <t>Source: User-editable planning assumption, 2026-10-19; not stated in YAML. Validate with workload sizing.</t>
        </r>
      </text>
    </comment>
    <comment ref="G9" authorId="0" shapeId="0" xr:uid="{00000000-0006-0000-1700-00000A000000}">
      <text>
        <r>
          <rPr>
            <sz val="11"/>
            <color theme="1"/>
            <rFont val="Calibri"/>
            <family val="2"/>
            <scheme val="minor"/>
          </rPr>
          <t>Source: User-editable planning assumption, 2026-10-19; not stated in YAML. Validate with workload sizing.</t>
        </r>
      </text>
    </comment>
    <comment ref="H9" authorId="0" shapeId="0" xr:uid="{00000000-0006-0000-1700-00000B000000}">
      <text>
        <r>
          <rPr>
            <sz val="11"/>
            <color theme="1"/>
            <rFont val="Calibri"/>
            <family val="2"/>
            <scheme val="minor"/>
          </rPr>
          <t>Source: User-editable planning assumption, 2026-10-19; not stated in YAML. Validate with workload sizing.</t>
        </r>
      </text>
    </comment>
    <comment ref="I9" authorId="0" shapeId="0" xr:uid="{00000000-0006-0000-1700-00000C000000}">
      <text>
        <r>
          <rPr>
            <sz val="11"/>
            <color theme="1"/>
            <rFont val="Calibri"/>
            <family val="2"/>
            <scheme val="minor"/>
          </rPr>
          <t>Source: User-editable planning assumption, 2026-10-19; not stated in YAML. Validate with workload sizing.</t>
        </r>
      </text>
    </comment>
    <comment ref="G10" authorId="0" shapeId="0" xr:uid="{00000000-0006-0000-1700-00000D000000}">
      <text>
        <r>
          <rPr>
            <sz val="11"/>
            <color theme="1"/>
            <rFont val="Calibri"/>
            <family val="2"/>
            <scheme val="minor"/>
          </rPr>
          <t>Source: User-editable planning assumption, 2026-10-19; not stated in YAML. Validate with workload sizing.</t>
        </r>
      </text>
    </comment>
    <comment ref="H10" authorId="0" shapeId="0" xr:uid="{00000000-0006-0000-1700-00000E000000}">
      <text>
        <r>
          <rPr>
            <sz val="11"/>
            <color theme="1"/>
            <rFont val="Calibri"/>
            <family val="2"/>
            <scheme val="minor"/>
          </rPr>
          <t>Source: User-editable planning assumption, 2026-10-19; not stated in YAML. Validate with workload sizing.</t>
        </r>
      </text>
    </comment>
    <comment ref="I10" authorId="0" shapeId="0" xr:uid="{00000000-0006-0000-1700-00000F000000}">
      <text>
        <r>
          <rPr>
            <sz val="11"/>
            <color theme="1"/>
            <rFont val="Calibri"/>
            <family val="2"/>
            <scheme val="minor"/>
          </rPr>
          <t>Source: User-editable planning assumption, 2026-10-19; not stated in YAML. Validate with workload sizing.</t>
        </r>
      </text>
    </comment>
    <comment ref="G11" authorId="0" shapeId="0" xr:uid="{00000000-0006-0000-1700-000010000000}">
      <text>
        <r>
          <rPr>
            <sz val="11"/>
            <color theme="1"/>
            <rFont val="Calibri"/>
            <family val="2"/>
            <scheme val="minor"/>
          </rPr>
          <t>Source: User-editable planning assumption, 2026-10-19; not stated in YAML. Validate with workload sizing.</t>
        </r>
      </text>
    </comment>
    <comment ref="H11" authorId="0" shapeId="0" xr:uid="{00000000-0006-0000-1700-000011000000}">
      <text>
        <r>
          <rPr>
            <sz val="11"/>
            <color theme="1"/>
            <rFont val="Calibri"/>
            <family val="2"/>
            <scheme val="minor"/>
          </rPr>
          <t>Source: User-editable planning assumption, 2026-10-19; not stated in YAML. Validate with workload sizing.</t>
        </r>
      </text>
    </comment>
    <comment ref="I11" authorId="0" shapeId="0" xr:uid="{00000000-0006-0000-1700-000012000000}">
      <text>
        <r>
          <rPr>
            <sz val="11"/>
            <color theme="1"/>
            <rFont val="Calibri"/>
            <family val="2"/>
            <scheme val="minor"/>
          </rPr>
          <t>Source: User-editable planning assumption, 2026-10-19; not stated in YAML. Validate with workload sizing.</t>
        </r>
      </text>
    </comment>
    <comment ref="G12" authorId="0" shapeId="0" xr:uid="{00000000-0006-0000-1700-000013000000}">
      <text>
        <r>
          <rPr>
            <sz val="11"/>
            <color theme="1"/>
            <rFont val="Calibri"/>
            <family val="2"/>
            <scheme val="minor"/>
          </rPr>
          <t>Source: User-editable planning assumption, 2026-10-19; not stated in YAML. Validate with workload sizing.</t>
        </r>
      </text>
    </comment>
    <comment ref="H12" authorId="0" shapeId="0" xr:uid="{00000000-0006-0000-1700-000014000000}">
      <text>
        <r>
          <rPr>
            <sz val="11"/>
            <color theme="1"/>
            <rFont val="Calibri"/>
            <family val="2"/>
            <scheme val="minor"/>
          </rPr>
          <t>Source: User-editable planning assumption, 2026-10-19; not stated in YAML. Validate with workload sizing.</t>
        </r>
      </text>
    </comment>
    <comment ref="I12" authorId="0" shapeId="0" xr:uid="{00000000-0006-0000-1700-000015000000}">
      <text>
        <r>
          <rPr>
            <sz val="11"/>
            <color theme="1"/>
            <rFont val="Calibri"/>
            <family val="2"/>
            <scheme val="minor"/>
          </rPr>
          <t>Source: User-editable planning assumption, 2026-10-19; not stated in YAML. Validate with workload sizing.</t>
        </r>
      </text>
    </comment>
    <comment ref="G13" authorId="0" shapeId="0" xr:uid="{00000000-0006-0000-1700-000016000000}">
      <text>
        <r>
          <rPr>
            <sz val="11"/>
            <color theme="1"/>
            <rFont val="Calibri"/>
            <family val="2"/>
            <scheme val="minor"/>
          </rPr>
          <t>Source: User-editable planning assumption, 2026-10-19; not stated in YAML. Validate with workload sizing.</t>
        </r>
      </text>
    </comment>
    <comment ref="H13" authorId="0" shapeId="0" xr:uid="{00000000-0006-0000-1700-000017000000}">
      <text>
        <r>
          <rPr>
            <sz val="11"/>
            <color theme="1"/>
            <rFont val="Calibri"/>
            <family val="2"/>
            <scheme val="minor"/>
          </rPr>
          <t>Source: User-editable planning assumption, 2026-10-19; not stated in YAML. Validate with workload sizing.</t>
        </r>
      </text>
    </comment>
    <comment ref="I13" authorId="0" shapeId="0" xr:uid="{00000000-0006-0000-1700-000018000000}">
      <text>
        <r>
          <rPr>
            <sz val="11"/>
            <color theme="1"/>
            <rFont val="Calibri"/>
            <family val="2"/>
            <scheme val="minor"/>
          </rPr>
          <t>Source: User-editable planning assumption, 2026-10-19; not stated in YAML. Validate with workload sizing.</t>
        </r>
      </text>
    </comment>
    <comment ref="G14" authorId="0" shapeId="0" xr:uid="{00000000-0006-0000-1700-000019000000}">
      <text>
        <r>
          <rPr>
            <sz val="11"/>
            <color theme="1"/>
            <rFont val="Calibri"/>
            <family val="2"/>
            <scheme val="minor"/>
          </rPr>
          <t>Source: User-editable planning assumption, 2026-10-19; not stated in YAML. Validate with workload sizing.</t>
        </r>
      </text>
    </comment>
    <comment ref="H14" authorId="0" shapeId="0" xr:uid="{00000000-0006-0000-1700-00001A000000}">
      <text>
        <r>
          <rPr>
            <sz val="11"/>
            <color theme="1"/>
            <rFont val="Calibri"/>
            <family val="2"/>
            <scheme val="minor"/>
          </rPr>
          <t>Source: User-editable planning assumption, 2026-10-19; not stated in YAML. Validate with workload sizing.</t>
        </r>
      </text>
    </comment>
    <comment ref="I14" authorId="0" shapeId="0" xr:uid="{00000000-0006-0000-1700-00001B000000}">
      <text>
        <r>
          <rPr>
            <sz val="11"/>
            <color theme="1"/>
            <rFont val="Calibri"/>
            <family val="2"/>
            <scheme val="minor"/>
          </rPr>
          <t>Source: User-editable planning assumption, 2026-10-19; not stated in YAML. Validate with workload sizing.</t>
        </r>
      </text>
    </comment>
    <comment ref="G15" authorId="0" shapeId="0" xr:uid="{00000000-0006-0000-1700-00001C000000}">
      <text>
        <r>
          <rPr>
            <sz val="11"/>
            <color theme="1"/>
            <rFont val="Calibri"/>
            <family val="2"/>
            <scheme val="minor"/>
          </rPr>
          <t>Source: User-editable planning assumption, 2026-10-19; not stated in YAML. Validate with workload sizing.</t>
        </r>
      </text>
    </comment>
    <comment ref="H15" authorId="0" shapeId="0" xr:uid="{00000000-0006-0000-1700-00001D000000}">
      <text>
        <r>
          <rPr>
            <sz val="11"/>
            <color theme="1"/>
            <rFont val="Calibri"/>
            <family val="2"/>
            <scheme val="minor"/>
          </rPr>
          <t>Source: User-editable planning assumption, 2026-10-19; not stated in YAML. Validate with workload sizing.</t>
        </r>
      </text>
    </comment>
    <comment ref="I15" authorId="0" shapeId="0" xr:uid="{00000000-0006-0000-1700-00001E000000}">
      <text>
        <r>
          <rPr>
            <sz val="11"/>
            <color theme="1"/>
            <rFont val="Calibri"/>
            <family val="2"/>
            <scheme val="minor"/>
          </rPr>
          <t>Source: User-editable planning assumption, 2026-10-19; not stated in YAML. Validate with workload sizing.</t>
        </r>
      </text>
    </comment>
    <comment ref="G16" authorId="0" shapeId="0" xr:uid="{00000000-0006-0000-1700-00001F000000}">
      <text>
        <r>
          <rPr>
            <sz val="11"/>
            <color theme="1"/>
            <rFont val="Calibri"/>
            <family val="2"/>
            <scheme val="minor"/>
          </rPr>
          <t>Source: User-editable planning assumption, 2026-10-19; not stated in YAML. Validate with workload sizing.</t>
        </r>
      </text>
    </comment>
    <comment ref="H16" authorId="0" shapeId="0" xr:uid="{00000000-0006-0000-1700-000020000000}">
      <text>
        <r>
          <rPr>
            <sz val="11"/>
            <color theme="1"/>
            <rFont val="Calibri"/>
            <family val="2"/>
            <scheme val="minor"/>
          </rPr>
          <t>Source: User-editable planning assumption, 2026-10-19; not stated in YAML. Validate with workload sizing.</t>
        </r>
      </text>
    </comment>
    <comment ref="I16" authorId="0" shapeId="0" xr:uid="{00000000-0006-0000-1700-000021000000}">
      <text>
        <r>
          <rPr>
            <sz val="11"/>
            <color theme="1"/>
            <rFont val="Calibri"/>
            <family val="2"/>
            <scheme val="minor"/>
          </rPr>
          <t>Source: User-editable planning assumption, 2026-10-19; not stated in YAML. Validate with workload sizing.</t>
        </r>
      </text>
    </comment>
    <comment ref="G17" authorId="0" shapeId="0" xr:uid="{00000000-0006-0000-1700-000022000000}">
      <text>
        <r>
          <rPr>
            <sz val="11"/>
            <color theme="1"/>
            <rFont val="Calibri"/>
            <family val="2"/>
            <scheme val="minor"/>
          </rPr>
          <t>Source: User-editable planning assumption, 2026-10-19; not stated in YAML. Validate with workload sizing.</t>
        </r>
      </text>
    </comment>
    <comment ref="H17" authorId="0" shapeId="0" xr:uid="{00000000-0006-0000-1700-000023000000}">
      <text>
        <r>
          <rPr>
            <sz val="11"/>
            <color theme="1"/>
            <rFont val="Calibri"/>
            <family val="2"/>
            <scheme val="minor"/>
          </rPr>
          <t>Source: User-editable planning assumption, 2026-10-19; not stated in YAML. Validate with workload sizing.</t>
        </r>
      </text>
    </comment>
    <comment ref="I17" authorId="0" shapeId="0" xr:uid="{00000000-0006-0000-1700-000024000000}">
      <text>
        <r>
          <rPr>
            <sz val="11"/>
            <color theme="1"/>
            <rFont val="Calibri"/>
            <family val="2"/>
            <scheme val="minor"/>
          </rPr>
          <t>Source: User-editable planning assumption, 2026-10-19; not stated in YAML. Validate with workload sizing.</t>
        </r>
      </text>
    </comment>
    <comment ref="G18" authorId="0" shapeId="0" xr:uid="{00000000-0006-0000-1700-000025000000}">
      <text>
        <r>
          <rPr>
            <sz val="11"/>
            <color theme="1"/>
            <rFont val="Calibri"/>
            <family val="2"/>
            <scheme val="minor"/>
          </rPr>
          <t>Source: User-editable planning assumption, 2026-10-19; not stated in YAML. Validate with workload sizing.</t>
        </r>
      </text>
    </comment>
    <comment ref="H18" authorId="0" shapeId="0" xr:uid="{00000000-0006-0000-1700-000026000000}">
      <text>
        <r>
          <rPr>
            <sz val="11"/>
            <color theme="1"/>
            <rFont val="Calibri"/>
            <family val="2"/>
            <scheme val="minor"/>
          </rPr>
          <t>Source: User-editable planning assumption, 2026-10-19; not stated in YAML. Validate with workload sizing.</t>
        </r>
      </text>
    </comment>
    <comment ref="I18" authorId="0" shapeId="0" xr:uid="{00000000-0006-0000-1700-000027000000}">
      <text>
        <r>
          <rPr>
            <sz val="11"/>
            <color theme="1"/>
            <rFont val="Calibri"/>
            <family val="2"/>
            <scheme val="minor"/>
          </rPr>
          <t>Source: User-editable planning assumption, 2026-10-19; not stated in YAML. Validate with workload sizing.</t>
        </r>
      </text>
    </comment>
    <comment ref="G19" authorId="0" shapeId="0" xr:uid="{00000000-0006-0000-1700-000028000000}">
      <text>
        <r>
          <rPr>
            <sz val="11"/>
            <color theme="1"/>
            <rFont val="Calibri"/>
            <family val="2"/>
            <scheme val="minor"/>
          </rPr>
          <t>Source: User-editable planning assumption, 2026-10-19; not stated in YAML. Validate with workload sizing.</t>
        </r>
      </text>
    </comment>
    <comment ref="H19" authorId="0" shapeId="0" xr:uid="{00000000-0006-0000-1700-000029000000}">
      <text>
        <r>
          <rPr>
            <sz val="11"/>
            <color theme="1"/>
            <rFont val="Calibri"/>
            <family val="2"/>
            <scheme val="minor"/>
          </rPr>
          <t>Source: User-editable planning assumption, 2026-10-19; not stated in YAML. Validate with workload sizing.</t>
        </r>
      </text>
    </comment>
    <comment ref="I19" authorId="0" shapeId="0" xr:uid="{00000000-0006-0000-1700-00002A000000}">
      <text>
        <r>
          <rPr>
            <sz val="11"/>
            <color theme="1"/>
            <rFont val="Calibri"/>
            <family val="2"/>
            <scheme val="minor"/>
          </rPr>
          <t>Source: User-editable planning assumption, 2026-10-19; not stated in YAML. Validate with workload sizing.</t>
        </r>
      </text>
    </comment>
    <comment ref="G20" authorId="0" shapeId="0" xr:uid="{00000000-0006-0000-1700-00002B000000}">
      <text>
        <r>
          <rPr>
            <sz val="11"/>
            <color theme="1"/>
            <rFont val="Calibri"/>
            <family val="2"/>
            <scheme val="minor"/>
          </rPr>
          <t>Source: User-editable planning assumption, 2026-10-19; not stated in YAML. Validate with workload sizing.</t>
        </r>
      </text>
    </comment>
    <comment ref="H20" authorId="0" shapeId="0" xr:uid="{00000000-0006-0000-1700-00002C000000}">
      <text>
        <r>
          <rPr>
            <sz val="11"/>
            <color theme="1"/>
            <rFont val="Calibri"/>
            <family val="2"/>
            <scheme val="minor"/>
          </rPr>
          <t>Source: User-editable planning assumption, 2026-10-19; not stated in YAML. Validate with workload sizing.</t>
        </r>
      </text>
    </comment>
    <comment ref="I20" authorId="0" shapeId="0" xr:uid="{00000000-0006-0000-1700-00002D000000}">
      <text>
        <r>
          <rPr>
            <sz val="11"/>
            <color theme="1"/>
            <rFont val="Calibri"/>
            <family val="2"/>
            <scheme val="minor"/>
          </rPr>
          <t>Source: User-editable planning assumption, 2026-10-19; not stated in YAML. Validate with workload sizing.</t>
        </r>
      </text>
    </comment>
    <comment ref="G21" authorId="0" shapeId="0" xr:uid="{00000000-0006-0000-1700-00002E000000}">
      <text>
        <r>
          <rPr>
            <sz val="11"/>
            <color theme="1"/>
            <rFont val="Calibri"/>
            <family val="2"/>
            <scheme val="minor"/>
          </rPr>
          <t>Source: User-editable planning assumption, 2026-10-19; not stated in YAML. Validate with workload sizing.</t>
        </r>
      </text>
    </comment>
    <comment ref="H21" authorId="0" shapeId="0" xr:uid="{00000000-0006-0000-1700-00002F000000}">
      <text>
        <r>
          <rPr>
            <sz val="11"/>
            <color theme="1"/>
            <rFont val="Calibri"/>
            <family val="2"/>
            <scheme val="minor"/>
          </rPr>
          <t>Source: User-editable planning assumption, 2026-10-19; not stated in YAML. Validate with workload sizing.</t>
        </r>
      </text>
    </comment>
    <comment ref="I21" authorId="0" shapeId="0" xr:uid="{00000000-0006-0000-1700-000030000000}">
      <text>
        <r>
          <rPr>
            <sz val="11"/>
            <color theme="1"/>
            <rFont val="Calibri"/>
            <family val="2"/>
            <scheme val="minor"/>
          </rPr>
          <t>Source: User-editable planning assumption, 2026-10-19; not stated in YAML. Validate with workload sizing.</t>
        </r>
      </text>
    </comment>
    <comment ref="G22" authorId="0" shapeId="0" xr:uid="{00000000-0006-0000-1700-000031000000}">
      <text>
        <r>
          <rPr>
            <sz val="11"/>
            <color theme="1"/>
            <rFont val="Calibri"/>
            <family val="2"/>
            <scheme val="minor"/>
          </rPr>
          <t>Source: User-editable planning assumption, 2026-10-19; not stated in YAML. Validate with workload sizing.</t>
        </r>
      </text>
    </comment>
    <comment ref="H22" authorId="0" shapeId="0" xr:uid="{00000000-0006-0000-1700-000032000000}">
      <text>
        <r>
          <rPr>
            <sz val="11"/>
            <color theme="1"/>
            <rFont val="Calibri"/>
            <family val="2"/>
            <scheme val="minor"/>
          </rPr>
          <t>Source: User-editable planning assumption, 2026-10-19; not stated in YAML. Validate with workload sizing.</t>
        </r>
      </text>
    </comment>
    <comment ref="I22" authorId="0" shapeId="0" xr:uid="{00000000-0006-0000-1700-000033000000}">
      <text>
        <r>
          <rPr>
            <sz val="11"/>
            <color theme="1"/>
            <rFont val="Calibri"/>
            <family val="2"/>
            <scheme val="minor"/>
          </rPr>
          <t>Source: User-editable planning assumption, 2026-10-19; not stated in YAML. Validate with workload sizing.</t>
        </r>
      </text>
    </comment>
    <comment ref="G23" authorId="0" shapeId="0" xr:uid="{00000000-0006-0000-1700-000034000000}">
      <text>
        <r>
          <rPr>
            <sz val="11"/>
            <color theme="1"/>
            <rFont val="Calibri"/>
            <family val="2"/>
            <scheme val="minor"/>
          </rPr>
          <t>Source: User-editable planning assumption, 2026-10-19; not stated in YAML. Validate with workload sizing.</t>
        </r>
      </text>
    </comment>
    <comment ref="H23" authorId="0" shapeId="0" xr:uid="{00000000-0006-0000-1700-000035000000}">
      <text>
        <r>
          <rPr>
            <sz val="11"/>
            <color theme="1"/>
            <rFont val="Calibri"/>
            <family val="2"/>
            <scheme val="minor"/>
          </rPr>
          <t>Source: User-editable planning assumption, 2026-10-19; not stated in YAML. Validate with workload sizing.</t>
        </r>
      </text>
    </comment>
    <comment ref="I23" authorId="0" shapeId="0" xr:uid="{00000000-0006-0000-1700-000036000000}">
      <text>
        <r>
          <rPr>
            <sz val="11"/>
            <color theme="1"/>
            <rFont val="Calibri"/>
            <family val="2"/>
            <scheme val="minor"/>
          </rPr>
          <t>Source: User-editable planning assumption, 2026-10-19; not stated in YAML. Validate with workload sizing.</t>
        </r>
      </text>
    </comment>
    <comment ref="G24" authorId="0" shapeId="0" xr:uid="{00000000-0006-0000-1700-000037000000}">
      <text>
        <r>
          <rPr>
            <sz val="11"/>
            <color theme="1"/>
            <rFont val="Calibri"/>
            <family val="2"/>
            <scheme val="minor"/>
          </rPr>
          <t>Source: User-editable planning assumption, 2026-10-19; not stated in YAML. Validate with workload sizing.</t>
        </r>
      </text>
    </comment>
    <comment ref="H24" authorId="0" shapeId="0" xr:uid="{00000000-0006-0000-1700-000038000000}">
      <text>
        <r>
          <rPr>
            <sz val="11"/>
            <color theme="1"/>
            <rFont val="Calibri"/>
            <family val="2"/>
            <scheme val="minor"/>
          </rPr>
          <t>Source: User-editable planning assumption, 2026-10-19; not stated in YAML. Validate with workload sizing.</t>
        </r>
      </text>
    </comment>
    <comment ref="I24" authorId="0" shapeId="0" xr:uid="{00000000-0006-0000-1700-000039000000}">
      <text>
        <r>
          <rPr>
            <sz val="11"/>
            <color theme="1"/>
            <rFont val="Calibri"/>
            <family val="2"/>
            <scheme val="minor"/>
          </rPr>
          <t>Source: User-editable planning assumption, 2026-10-19; not stated in YAML. Validate with workload sizing.</t>
        </r>
      </text>
    </comment>
    <comment ref="G25" authorId="0" shapeId="0" xr:uid="{00000000-0006-0000-1700-00003A000000}">
      <text>
        <r>
          <rPr>
            <sz val="11"/>
            <color theme="1"/>
            <rFont val="Calibri"/>
            <family val="2"/>
            <scheme val="minor"/>
          </rPr>
          <t>Source: User-editable planning assumption, 2026-10-19; not stated in YAML. Validate with workload sizing.</t>
        </r>
      </text>
    </comment>
    <comment ref="H25" authorId="0" shapeId="0" xr:uid="{00000000-0006-0000-1700-00003B000000}">
      <text>
        <r>
          <rPr>
            <sz val="11"/>
            <color theme="1"/>
            <rFont val="Calibri"/>
            <family val="2"/>
            <scheme val="minor"/>
          </rPr>
          <t>Source: User-editable planning assumption, 2026-10-19; not stated in YAML. Validate with workload sizing.</t>
        </r>
      </text>
    </comment>
    <comment ref="I25" authorId="0" shapeId="0" xr:uid="{00000000-0006-0000-1700-00003C000000}">
      <text>
        <r>
          <rPr>
            <sz val="11"/>
            <color theme="1"/>
            <rFont val="Calibri"/>
            <family val="2"/>
            <scheme val="minor"/>
          </rPr>
          <t>Source: User-editable planning assumption, 2026-10-19; not stated in YAML. Validate with workload sizing.</t>
        </r>
      </text>
    </comment>
    <comment ref="G26" authorId="0" shapeId="0" xr:uid="{00000000-0006-0000-1700-00003D000000}">
      <text>
        <r>
          <rPr>
            <sz val="11"/>
            <color theme="1"/>
            <rFont val="Calibri"/>
            <family val="2"/>
            <scheme val="minor"/>
          </rPr>
          <t>Source: User-editable planning assumption, 2026-10-19; not stated in YAML. Validate with workload sizing.</t>
        </r>
      </text>
    </comment>
    <comment ref="H26" authorId="0" shapeId="0" xr:uid="{00000000-0006-0000-1700-00003E000000}">
      <text>
        <r>
          <rPr>
            <sz val="11"/>
            <color theme="1"/>
            <rFont val="Calibri"/>
            <family val="2"/>
            <scheme val="minor"/>
          </rPr>
          <t>Source: User-editable planning assumption, 2026-10-19; not stated in YAML. Validate with workload sizing.</t>
        </r>
      </text>
    </comment>
    <comment ref="I26" authorId="0" shapeId="0" xr:uid="{00000000-0006-0000-1700-00003F000000}">
      <text>
        <r>
          <rPr>
            <sz val="11"/>
            <color theme="1"/>
            <rFont val="Calibri"/>
            <family val="2"/>
            <scheme val="minor"/>
          </rPr>
          <t>Source: User-editable planning assumption, 2026-10-19; not stated in YAML. Validate with workload sizing.</t>
        </r>
      </text>
    </comment>
    <comment ref="G27" authorId="0" shapeId="0" xr:uid="{00000000-0006-0000-1700-000040000000}">
      <text>
        <r>
          <rPr>
            <sz val="11"/>
            <color theme="1"/>
            <rFont val="Calibri"/>
            <family val="2"/>
            <scheme val="minor"/>
          </rPr>
          <t>Source: User-editable planning assumption, 2026-10-19; not stated in YAML. Validate with workload sizing.</t>
        </r>
      </text>
    </comment>
    <comment ref="H27" authorId="0" shapeId="0" xr:uid="{00000000-0006-0000-1700-000041000000}">
      <text>
        <r>
          <rPr>
            <sz val="11"/>
            <color theme="1"/>
            <rFont val="Calibri"/>
            <family val="2"/>
            <scheme val="minor"/>
          </rPr>
          <t>Source: User-editable planning assumption, 2026-10-19; not stated in YAML. Validate with workload sizing.</t>
        </r>
      </text>
    </comment>
    <comment ref="I27" authorId="0" shapeId="0" xr:uid="{00000000-0006-0000-1700-000042000000}">
      <text>
        <r>
          <rPr>
            <sz val="11"/>
            <color theme="1"/>
            <rFont val="Calibri"/>
            <family val="2"/>
            <scheme val="minor"/>
          </rPr>
          <t>Source: User-editable planning assumption, 2026-10-19; not stated in YAML. Validate with workload sizing.</t>
        </r>
      </text>
    </comment>
    <comment ref="G28" authorId="0" shapeId="0" xr:uid="{00000000-0006-0000-1700-000043000000}">
      <text>
        <r>
          <rPr>
            <sz val="11"/>
            <color theme="1"/>
            <rFont val="Calibri"/>
            <family val="2"/>
            <scheme val="minor"/>
          </rPr>
          <t>Source: User-editable planning assumption, 2026-10-19; not stated in YAML. Validate with workload sizing.</t>
        </r>
      </text>
    </comment>
    <comment ref="H28" authorId="0" shapeId="0" xr:uid="{00000000-0006-0000-1700-000044000000}">
      <text>
        <r>
          <rPr>
            <sz val="11"/>
            <color theme="1"/>
            <rFont val="Calibri"/>
            <family val="2"/>
            <scheme val="minor"/>
          </rPr>
          <t>Source: User-editable planning assumption, 2026-10-19; not stated in YAML. Validate with workload sizing.</t>
        </r>
      </text>
    </comment>
    <comment ref="I28" authorId="0" shapeId="0" xr:uid="{00000000-0006-0000-1700-000045000000}">
      <text>
        <r>
          <rPr>
            <sz val="11"/>
            <color theme="1"/>
            <rFont val="Calibri"/>
            <family val="2"/>
            <scheme val="minor"/>
          </rPr>
          <t>Source: User-editable planning assumption, 2026-10-19; not stated in YAML. Validate with workload sizing.</t>
        </r>
      </text>
    </comment>
    <comment ref="G29" authorId="0" shapeId="0" xr:uid="{00000000-0006-0000-1700-000046000000}">
      <text>
        <r>
          <rPr>
            <sz val="11"/>
            <color theme="1"/>
            <rFont val="Calibri"/>
            <family val="2"/>
            <scheme val="minor"/>
          </rPr>
          <t>Source: User-editable planning assumption, 2026-10-19; not stated in YAML. Validate with workload sizing.</t>
        </r>
      </text>
    </comment>
    <comment ref="H29" authorId="0" shapeId="0" xr:uid="{00000000-0006-0000-1700-000047000000}">
      <text>
        <r>
          <rPr>
            <sz val="11"/>
            <color theme="1"/>
            <rFont val="Calibri"/>
            <family val="2"/>
            <scheme val="minor"/>
          </rPr>
          <t>Source: User-editable planning assumption, 2026-10-19; not stated in YAML. Validate with workload sizing.</t>
        </r>
      </text>
    </comment>
    <comment ref="I29" authorId="0" shapeId="0" xr:uid="{00000000-0006-0000-1700-000048000000}">
      <text>
        <r>
          <rPr>
            <sz val="11"/>
            <color theme="1"/>
            <rFont val="Calibri"/>
            <family val="2"/>
            <scheme val="minor"/>
          </rPr>
          <t>Source: User-editable planning assumption, 2026-10-19; not stated in YAML. Validate with workload sizing.</t>
        </r>
      </text>
    </comment>
    <comment ref="G30" authorId="0" shapeId="0" xr:uid="{00000000-0006-0000-1700-000049000000}">
      <text>
        <r>
          <rPr>
            <sz val="11"/>
            <color theme="1"/>
            <rFont val="Calibri"/>
            <family val="2"/>
            <scheme val="minor"/>
          </rPr>
          <t>Source: User-editable planning assumption, 2026-10-19; not stated in YAML. Validate with workload sizing.</t>
        </r>
      </text>
    </comment>
    <comment ref="H30" authorId="0" shapeId="0" xr:uid="{00000000-0006-0000-1700-00004A000000}">
      <text>
        <r>
          <rPr>
            <sz val="11"/>
            <color theme="1"/>
            <rFont val="Calibri"/>
            <family val="2"/>
            <scheme val="minor"/>
          </rPr>
          <t>Source: User-editable planning assumption, 2026-10-19; not stated in YAML. Validate with workload sizing.</t>
        </r>
      </text>
    </comment>
    <comment ref="I30" authorId="0" shapeId="0" xr:uid="{00000000-0006-0000-1700-00004B000000}">
      <text>
        <r>
          <rPr>
            <sz val="11"/>
            <color theme="1"/>
            <rFont val="Calibri"/>
            <family val="2"/>
            <scheme val="minor"/>
          </rPr>
          <t>Source: User-editable planning assumption, 2026-10-19; not stated in YAML. Validate with workload sizing.</t>
        </r>
      </text>
    </comment>
    <comment ref="G31" authorId="0" shapeId="0" xr:uid="{00000000-0006-0000-1700-00004C000000}">
      <text>
        <r>
          <rPr>
            <sz val="11"/>
            <color theme="1"/>
            <rFont val="Calibri"/>
            <family val="2"/>
            <scheme val="minor"/>
          </rPr>
          <t>Source: User-editable planning assumption, 2026-10-19; not stated in YAML. Validate with workload sizing.</t>
        </r>
      </text>
    </comment>
    <comment ref="H31" authorId="0" shapeId="0" xr:uid="{00000000-0006-0000-1700-00004D000000}">
      <text>
        <r>
          <rPr>
            <sz val="11"/>
            <color theme="1"/>
            <rFont val="Calibri"/>
            <family val="2"/>
            <scheme val="minor"/>
          </rPr>
          <t>Source: User-editable planning assumption, 2026-10-19; not stated in YAML. Validate with workload sizing.</t>
        </r>
      </text>
    </comment>
    <comment ref="I31" authorId="0" shapeId="0" xr:uid="{00000000-0006-0000-1700-00004E000000}">
      <text>
        <r>
          <rPr>
            <sz val="11"/>
            <color theme="1"/>
            <rFont val="Calibri"/>
            <family val="2"/>
            <scheme val="minor"/>
          </rPr>
          <t>Source: User-editable planning assumption, 2026-10-19; not stated in YAML. Validate with workload sizing.</t>
        </r>
      </text>
    </comment>
    <comment ref="G32" authorId="0" shapeId="0" xr:uid="{00000000-0006-0000-1700-00004F000000}">
      <text>
        <r>
          <rPr>
            <sz val="11"/>
            <color theme="1"/>
            <rFont val="Calibri"/>
            <family val="2"/>
            <scheme val="minor"/>
          </rPr>
          <t>Source: User-editable planning assumption, 2026-10-19; not stated in YAML. Validate with workload sizing.</t>
        </r>
      </text>
    </comment>
    <comment ref="H32" authorId="0" shapeId="0" xr:uid="{00000000-0006-0000-1700-000050000000}">
      <text>
        <r>
          <rPr>
            <sz val="11"/>
            <color theme="1"/>
            <rFont val="Calibri"/>
            <family val="2"/>
            <scheme val="minor"/>
          </rPr>
          <t>Source: User-editable planning assumption, 2026-10-19; not stated in YAML. Validate with workload sizing.</t>
        </r>
      </text>
    </comment>
    <comment ref="I32" authorId="0" shapeId="0" xr:uid="{00000000-0006-0000-1700-000051000000}">
      <text>
        <r>
          <rPr>
            <sz val="11"/>
            <color theme="1"/>
            <rFont val="Calibri"/>
            <family val="2"/>
            <scheme val="minor"/>
          </rPr>
          <t>Source: User-editable planning assumption, 2026-10-19; not stated in YAML. Validate with workload sizing.</t>
        </r>
      </text>
    </comment>
    <comment ref="G33" authorId="0" shapeId="0" xr:uid="{00000000-0006-0000-1700-000052000000}">
      <text>
        <r>
          <rPr>
            <sz val="11"/>
            <color theme="1"/>
            <rFont val="Calibri"/>
            <family val="2"/>
            <scheme val="minor"/>
          </rPr>
          <t>Source: User-editable planning assumption, 2026-10-19; not stated in YAML. Validate with workload sizing.</t>
        </r>
      </text>
    </comment>
    <comment ref="H33" authorId="0" shapeId="0" xr:uid="{00000000-0006-0000-1700-000053000000}">
      <text>
        <r>
          <rPr>
            <sz val="11"/>
            <color theme="1"/>
            <rFont val="Calibri"/>
            <family val="2"/>
            <scheme val="minor"/>
          </rPr>
          <t>Source: User-editable planning assumption, 2026-10-19; not stated in YAML. Validate with workload sizing.</t>
        </r>
      </text>
    </comment>
    <comment ref="I33" authorId="0" shapeId="0" xr:uid="{00000000-0006-0000-1700-000054000000}">
      <text>
        <r>
          <rPr>
            <sz val="11"/>
            <color theme="1"/>
            <rFont val="Calibri"/>
            <family val="2"/>
            <scheme val="minor"/>
          </rPr>
          <t>Source: User-editable planning assumption, 2026-10-19; not stated in YAML. Validate with workload sizing.</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G6" authorId="0" shapeId="0" xr:uid="{00000000-0006-0000-1800-000001000000}">
      <text>
        <r>
          <rPr>
            <sz val="11"/>
            <color theme="1"/>
            <rFont val="Calibri"/>
            <family val="2"/>
            <scheme val="minor"/>
          </rPr>
          <t>Source: User-editable planning assumption, 2026-10-19; not stated in YAML. Validate with workload sizing.</t>
        </r>
      </text>
    </comment>
    <comment ref="H6" authorId="0" shapeId="0" xr:uid="{00000000-0006-0000-1800-000002000000}">
      <text>
        <r>
          <rPr>
            <sz val="11"/>
            <color theme="1"/>
            <rFont val="Calibri"/>
            <family val="2"/>
            <scheme val="minor"/>
          </rPr>
          <t>Source: User-editable planning assumption, 2026-10-19; not stated in YAML. Validate with workload sizing.</t>
        </r>
      </text>
    </comment>
    <comment ref="I6" authorId="0" shapeId="0" xr:uid="{00000000-0006-0000-1800-000003000000}">
      <text>
        <r>
          <rPr>
            <sz val="11"/>
            <color theme="1"/>
            <rFont val="Calibri"/>
            <family val="2"/>
            <scheme val="minor"/>
          </rPr>
          <t>Source: User-editable planning assumption, 2026-10-19; not stated in YAML. Validate with workload sizing.</t>
        </r>
      </text>
    </comment>
    <comment ref="G7" authorId="0" shapeId="0" xr:uid="{00000000-0006-0000-1800-000004000000}">
      <text>
        <r>
          <rPr>
            <sz val="11"/>
            <color theme="1"/>
            <rFont val="Calibri"/>
            <family val="2"/>
            <scheme val="minor"/>
          </rPr>
          <t>Source: User-editable planning assumption, 2026-10-19; not stated in YAML. Validate with workload sizing.</t>
        </r>
      </text>
    </comment>
    <comment ref="H7" authorId="0" shapeId="0" xr:uid="{00000000-0006-0000-1800-000005000000}">
      <text>
        <r>
          <rPr>
            <sz val="11"/>
            <color theme="1"/>
            <rFont val="Calibri"/>
            <family val="2"/>
            <scheme val="minor"/>
          </rPr>
          <t>Source: User-editable planning assumption, 2026-10-19; not stated in YAML. Validate with workload sizing.</t>
        </r>
      </text>
    </comment>
    <comment ref="I7" authorId="0" shapeId="0" xr:uid="{00000000-0006-0000-1800-000006000000}">
      <text>
        <r>
          <rPr>
            <sz val="11"/>
            <color theme="1"/>
            <rFont val="Calibri"/>
            <family val="2"/>
            <scheme val="minor"/>
          </rPr>
          <t>Source: User-editable planning assumption, 2026-10-19; not stated in YAML. Validate with workload sizing.</t>
        </r>
      </text>
    </comment>
    <comment ref="G8" authorId="0" shapeId="0" xr:uid="{00000000-0006-0000-1800-000007000000}">
      <text>
        <r>
          <rPr>
            <sz val="11"/>
            <color theme="1"/>
            <rFont val="Calibri"/>
            <family val="2"/>
            <scheme val="minor"/>
          </rPr>
          <t>Source: User-editable planning assumption, 2026-10-19; not stated in YAML. Validate with workload sizing.</t>
        </r>
      </text>
    </comment>
    <comment ref="H8" authorId="0" shapeId="0" xr:uid="{00000000-0006-0000-1800-000008000000}">
      <text>
        <r>
          <rPr>
            <sz val="11"/>
            <color theme="1"/>
            <rFont val="Calibri"/>
            <family val="2"/>
            <scheme val="minor"/>
          </rPr>
          <t>Source: User-editable planning assumption, 2026-10-19; not stated in YAML. Validate with workload sizing.</t>
        </r>
      </text>
    </comment>
    <comment ref="I8" authorId="0" shapeId="0" xr:uid="{00000000-0006-0000-1800-000009000000}">
      <text>
        <r>
          <rPr>
            <sz val="11"/>
            <color theme="1"/>
            <rFont val="Calibri"/>
            <family val="2"/>
            <scheme val="minor"/>
          </rPr>
          <t>Source: User-editable planning assumption, 2026-10-19; not stated in YAML. Validate with workload sizing.</t>
        </r>
      </text>
    </comment>
    <comment ref="G9" authorId="0" shapeId="0" xr:uid="{00000000-0006-0000-1800-00000A000000}">
      <text>
        <r>
          <rPr>
            <sz val="11"/>
            <color theme="1"/>
            <rFont val="Calibri"/>
            <family val="2"/>
            <scheme val="minor"/>
          </rPr>
          <t>Source: User-editable planning assumption, 2026-10-19; not stated in YAML. Validate with workload sizing.</t>
        </r>
      </text>
    </comment>
    <comment ref="H9" authorId="0" shapeId="0" xr:uid="{00000000-0006-0000-1800-00000B000000}">
      <text>
        <r>
          <rPr>
            <sz val="11"/>
            <color theme="1"/>
            <rFont val="Calibri"/>
            <family val="2"/>
            <scheme val="minor"/>
          </rPr>
          <t>Source: User-editable planning assumption, 2026-10-19; not stated in YAML. Validate with workload sizing.</t>
        </r>
      </text>
    </comment>
    <comment ref="I9" authorId="0" shapeId="0" xr:uid="{00000000-0006-0000-1800-00000C000000}">
      <text>
        <r>
          <rPr>
            <sz val="11"/>
            <color theme="1"/>
            <rFont val="Calibri"/>
            <family val="2"/>
            <scheme val="minor"/>
          </rPr>
          <t>Source: User-editable planning assumption, 2026-10-19; not stated in YAML. Validate with workload sizing.</t>
        </r>
      </text>
    </comment>
    <comment ref="G10" authorId="0" shapeId="0" xr:uid="{00000000-0006-0000-1800-00000D000000}">
      <text>
        <r>
          <rPr>
            <sz val="11"/>
            <color theme="1"/>
            <rFont val="Calibri"/>
            <family val="2"/>
            <scheme val="minor"/>
          </rPr>
          <t>Source: User-editable planning assumption, 2026-10-19; not stated in YAML. Validate with workload sizing.</t>
        </r>
      </text>
    </comment>
    <comment ref="H10" authorId="0" shapeId="0" xr:uid="{00000000-0006-0000-1800-00000E000000}">
      <text>
        <r>
          <rPr>
            <sz val="11"/>
            <color theme="1"/>
            <rFont val="Calibri"/>
            <family val="2"/>
            <scheme val="minor"/>
          </rPr>
          <t>Source: User-editable planning assumption, 2026-10-19; not stated in YAML. Validate with workload sizing.</t>
        </r>
      </text>
    </comment>
    <comment ref="I10" authorId="0" shapeId="0" xr:uid="{00000000-0006-0000-1800-00000F000000}">
      <text>
        <r>
          <rPr>
            <sz val="11"/>
            <color theme="1"/>
            <rFont val="Calibri"/>
            <family val="2"/>
            <scheme val="minor"/>
          </rPr>
          <t>Source: User-editable planning assumption, 2026-10-19; not stated in YAML. Validate with workload sizing.</t>
        </r>
      </text>
    </comment>
    <comment ref="G11" authorId="0" shapeId="0" xr:uid="{00000000-0006-0000-1800-000010000000}">
      <text>
        <r>
          <rPr>
            <sz val="11"/>
            <color theme="1"/>
            <rFont val="Calibri"/>
            <family val="2"/>
            <scheme val="minor"/>
          </rPr>
          <t>Source: User-editable planning assumption, 2026-10-19; not stated in YAML. Validate with workload sizing.</t>
        </r>
      </text>
    </comment>
    <comment ref="H11" authorId="0" shapeId="0" xr:uid="{00000000-0006-0000-1800-000011000000}">
      <text>
        <r>
          <rPr>
            <sz val="11"/>
            <color theme="1"/>
            <rFont val="Calibri"/>
            <family val="2"/>
            <scheme val="minor"/>
          </rPr>
          <t>Source: User-editable planning assumption, 2026-10-19; not stated in YAML. Validate with workload sizing.</t>
        </r>
      </text>
    </comment>
    <comment ref="I11" authorId="0" shapeId="0" xr:uid="{00000000-0006-0000-1800-000012000000}">
      <text>
        <r>
          <rPr>
            <sz val="11"/>
            <color theme="1"/>
            <rFont val="Calibri"/>
            <family val="2"/>
            <scheme val="minor"/>
          </rPr>
          <t>Source: User-editable planning assumption, 2026-10-19; not stated in YAML. Validate with workload sizing.</t>
        </r>
      </text>
    </comment>
    <comment ref="G12" authorId="0" shapeId="0" xr:uid="{00000000-0006-0000-1800-000013000000}">
      <text>
        <r>
          <rPr>
            <sz val="11"/>
            <color theme="1"/>
            <rFont val="Calibri"/>
            <family val="2"/>
            <scheme val="minor"/>
          </rPr>
          <t>Source: User-editable planning assumption, 2026-10-19; not stated in YAML. Validate with workload sizing.</t>
        </r>
      </text>
    </comment>
    <comment ref="H12" authorId="0" shapeId="0" xr:uid="{00000000-0006-0000-1800-000014000000}">
      <text>
        <r>
          <rPr>
            <sz val="11"/>
            <color theme="1"/>
            <rFont val="Calibri"/>
            <family val="2"/>
            <scheme val="minor"/>
          </rPr>
          <t>Source: User-editable planning assumption, 2026-10-19; not stated in YAML. Validate with workload sizing.</t>
        </r>
      </text>
    </comment>
    <comment ref="I12" authorId="0" shapeId="0" xr:uid="{00000000-0006-0000-1800-000015000000}">
      <text>
        <r>
          <rPr>
            <sz val="11"/>
            <color theme="1"/>
            <rFont val="Calibri"/>
            <family val="2"/>
            <scheme val="minor"/>
          </rPr>
          <t>Source: User-editable planning assumption, 2026-10-19; not stated in YAML. Validate with workload sizing.</t>
        </r>
      </text>
    </comment>
    <comment ref="G13" authorId="0" shapeId="0" xr:uid="{00000000-0006-0000-1800-000016000000}">
      <text>
        <r>
          <rPr>
            <sz val="11"/>
            <color theme="1"/>
            <rFont val="Calibri"/>
            <family val="2"/>
            <scheme val="minor"/>
          </rPr>
          <t>Source: User-editable planning assumption, 2026-10-19; not stated in YAML. Validate with workload sizing.</t>
        </r>
      </text>
    </comment>
    <comment ref="H13" authorId="0" shapeId="0" xr:uid="{00000000-0006-0000-1800-000017000000}">
      <text>
        <r>
          <rPr>
            <sz val="11"/>
            <color theme="1"/>
            <rFont val="Calibri"/>
            <family val="2"/>
            <scheme val="minor"/>
          </rPr>
          <t>Source: User-editable planning assumption, 2026-10-19; not stated in YAML. Validate with workload sizing.</t>
        </r>
      </text>
    </comment>
    <comment ref="I13" authorId="0" shapeId="0" xr:uid="{00000000-0006-0000-1800-000018000000}">
      <text>
        <r>
          <rPr>
            <sz val="11"/>
            <color theme="1"/>
            <rFont val="Calibri"/>
            <family val="2"/>
            <scheme val="minor"/>
          </rPr>
          <t>Source: User-editable planning assumption, 2026-10-19; not stated in YAML. Validate with workload sizing.</t>
        </r>
      </text>
    </comment>
    <comment ref="G14" authorId="0" shapeId="0" xr:uid="{00000000-0006-0000-1800-000019000000}">
      <text>
        <r>
          <rPr>
            <sz val="11"/>
            <color theme="1"/>
            <rFont val="Calibri"/>
            <family val="2"/>
            <scheme val="minor"/>
          </rPr>
          <t>Source: User-editable planning assumption, 2026-10-19; not stated in YAML. Validate with workload sizing.</t>
        </r>
      </text>
    </comment>
    <comment ref="H14" authorId="0" shapeId="0" xr:uid="{00000000-0006-0000-1800-00001A000000}">
      <text>
        <r>
          <rPr>
            <sz val="11"/>
            <color theme="1"/>
            <rFont val="Calibri"/>
            <family val="2"/>
            <scheme val="minor"/>
          </rPr>
          <t>Source: User-editable planning assumption, 2026-10-19; not stated in YAML. Validate with workload sizing.</t>
        </r>
      </text>
    </comment>
    <comment ref="I14" authorId="0" shapeId="0" xr:uid="{00000000-0006-0000-1800-00001B000000}">
      <text>
        <r>
          <rPr>
            <sz val="11"/>
            <color theme="1"/>
            <rFont val="Calibri"/>
            <family val="2"/>
            <scheme val="minor"/>
          </rPr>
          <t>Source: User-editable planning assumption, 2026-10-19; not stated in YAML. Validate with workload sizing.</t>
        </r>
      </text>
    </comment>
    <comment ref="G15" authorId="0" shapeId="0" xr:uid="{00000000-0006-0000-1800-00001C000000}">
      <text>
        <r>
          <rPr>
            <sz val="11"/>
            <color theme="1"/>
            <rFont val="Calibri"/>
            <family val="2"/>
            <scheme val="minor"/>
          </rPr>
          <t>Source: User-editable planning assumption, 2026-10-19; not stated in YAML. Validate with workload sizing.</t>
        </r>
      </text>
    </comment>
    <comment ref="H15" authorId="0" shapeId="0" xr:uid="{00000000-0006-0000-1800-00001D000000}">
      <text>
        <r>
          <rPr>
            <sz val="11"/>
            <color theme="1"/>
            <rFont val="Calibri"/>
            <family val="2"/>
            <scheme val="minor"/>
          </rPr>
          <t>Source: User-editable planning assumption, 2026-10-19; not stated in YAML. Validate with workload sizing.</t>
        </r>
      </text>
    </comment>
    <comment ref="I15" authorId="0" shapeId="0" xr:uid="{00000000-0006-0000-1800-00001E000000}">
      <text>
        <r>
          <rPr>
            <sz val="11"/>
            <color theme="1"/>
            <rFont val="Calibri"/>
            <family val="2"/>
            <scheme val="minor"/>
          </rPr>
          <t>Source: User-editable planning assumption, 2026-10-19; not stated in YAML. Validate with workload sizing.</t>
        </r>
      </text>
    </comment>
    <comment ref="G16" authorId="0" shapeId="0" xr:uid="{00000000-0006-0000-1800-00001F000000}">
      <text>
        <r>
          <rPr>
            <sz val="11"/>
            <color theme="1"/>
            <rFont val="Calibri"/>
            <family val="2"/>
            <scheme val="minor"/>
          </rPr>
          <t>Source: User-editable planning assumption, 2026-10-19; not stated in YAML. Validate with workload sizing.</t>
        </r>
      </text>
    </comment>
    <comment ref="H16" authorId="0" shapeId="0" xr:uid="{00000000-0006-0000-1800-000020000000}">
      <text>
        <r>
          <rPr>
            <sz val="11"/>
            <color theme="1"/>
            <rFont val="Calibri"/>
            <family val="2"/>
            <scheme val="minor"/>
          </rPr>
          <t>Source: User-editable planning assumption, 2026-10-19; not stated in YAML. Validate with workload sizing.</t>
        </r>
      </text>
    </comment>
    <comment ref="I16" authorId="0" shapeId="0" xr:uid="{00000000-0006-0000-1800-000021000000}">
      <text>
        <r>
          <rPr>
            <sz val="11"/>
            <color theme="1"/>
            <rFont val="Calibri"/>
            <family val="2"/>
            <scheme val="minor"/>
          </rPr>
          <t>Source: User-editable planning assumption, 2026-10-19; not stated in YAML. Validate with workload sizing.</t>
        </r>
      </text>
    </comment>
    <comment ref="G17" authorId="0" shapeId="0" xr:uid="{00000000-0006-0000-1800-000022000000}">
      <text>
        <r>
          <rPr>
            <sz val="11"/>
            <color theme="1"/>
            <rFont val="Calibri"/>
            <family val="2"/>
            <scheme val="minor"/>
          </rPr>
          <t>Source: User-editable planning assumption, 2026-10-19; not stated in YAML. Validate with workload sizing.</t>
        </r>
      </text>
    </comment>
    <comment ref="H17" authorId="0" shapeId="0" xr:uid="{00000000-0006-0000-1800-000023000000}">
      <text>
        <r>
          <rPr>
            <sz val="11"/>
            <color theme="1"/>
            <rFont val="Calibri"/>
            <family val="2"/>
            <scheme val="minor"/>
          </rPr>
          <t>Source: User-editable planning assumption, 2026-10-19; not stated in YAML. Validate with workload sizing.</t>
        </r>
      </text>
    </comment>
    <comment ref="I17" authorId="0" shapeId="0" xr:uid="{00000000-0006-0000-1800-000024000000}">
      <text>
        <r>
          <rPr>
            <sz val="11"/>
            <color theme="1"/>
            <rFont val="Calibri"/>
            <family val="2"/>
            <scheme val="minor"/>
          </rPr>
          <t>Source: User-editable planning assumption, 2026-10-19; not stated in YAML. Validate with workload sizing.</t>
        </r>
      </text>
    </comment>
    <comment ref="G18" authorId="0" shapeId="0" xr:uid="{00000000-0006-0000-1800-000025000000}">
      <text>
        <r>
          <rPr>
            <sz val="11"/>
            <color theme="1"/>
            <rFont val="Calibri"/>
            <family val="2"/>
            <scheme val="minor"/>
          </rPr>
          <t>Source: User-editable planning assumption, 2026-10-19; not stated in YAML. Validate with workload sizing.</t>
        </r>
      </text>
    </comment>
    <comment ref="H18" authorId="0" shapeId="0" xr:uid="{00000000-0006-0000-1800-000026000000}">
      <text>
        <r>
          <rPr>
            <sz val="11"/>
            <color theme="1"/>
            <rFont val="Calibri"/>
            <family val="2"/>
            <scheme val="minor"/>
          </rPr>
          <t>Source: User-editable planning assumption, 2026-10-19; not stated in YAML. Validate with workload sizing.</t>
        </r>
      </text>
    </comment>
    <comment ref="I18" authorId="0" shapeId="0" xr:uid="{00000000-0006-0000-1800-000027000000}">
      <text>
        <r>
          <rPr>
            <sz val="11"/>
            <color theme="1"/>
            <rFont val="Calibri"/>
            <family val="2"/>
            <scheme val="minor"/>
          </rPr>
          <t>Source: User-editable planning assumption, 2026-10-19; not stated in YAML. Validate with workload sizing.</t>
        </r>
      </text>
    </comment>
    <comment ref="G19" authorId="0" shapeId="0" xr:uid="{00000000-0006-0000-1800-000028000000}">
      <text>
        <r>
          <rPr>
            <sz val="11"/>
            <color theme="1"/>
            <rFont val="Calibri"/>
            <family val="2"/>
            <scheme val="minor"/>
          </rPr>
          <t>Source: User-editable planning assumption, 2026-10-19; not stated in YAML. Validate with workload sizing.</t>
        </r>
      </text>
    </comment>
    <comment ref="H19" authorId="0" shapeId="0" xr:uid="{00000000-0006-0000-1800-000029000000}">
      <text>
        <r>
          <rPr>
            <sz val="11"/>
            <color theme="1"/>
            <rFont val="Calibri"/>
            <family val="2"/>
            <scheme val="minor"/>
          </rPr>
          <t>Source: User-editable planning assumption, 2026-10-19; not stated in YAML. Validate with workload sizing.</t>
        </r>
      </text>
    </comment>
    <comment ref="I19" authorId="0" shapeId="0" xr:uid="{00000000-0006-0000-1800-00002A000000}">
      <text>
        <r>
          <rPr>
            <sz val="11"/>
            <color theme="1"/>
            <rFont val="Calibri"/>
            <family val="2"/>
            <scheme val="minor"/>
          </rPr>
          <t>Source: User-editable planning assumption, 2026-10-19; not stated in YAML. Validate with workload sizing.</t>
        </r>
      </text>
    </comment>
    <comment ref="G20" authorId="0" shapeId="0" xr:uid="{00000000-0006-0000-1800-00002B000000}">
      <text>
        <r>
          <rPr>
            <sz val="11"/>
            <color theme="1"/>
            <rFont val="Calibri"/>
            <family val="2"/>
            <scheme val="minor"/>
          </rPr>
          <t>Source: User-editable planning assumption, 2026-10-19; not stated in YAML. Validate with workload sizing.</t>
        </r>
      </text>
    </comment>
    <comment ref="H20" authorId="0" shapeId="0" xr:uid="{00000000-0006-0000-1800-00002C000000}">
      <text>
        <r>
          <rPr>
            <sz val="11"/>
            <color theme="1"/>
            <rFont val="Calibri"/>
            <family val="2"/>
            <scheme val="minor"/>
          </rPr>
          <t>Source: User-editable planning assumption, 2026-10-19; not stated in YAML. Validate with workload sizing.</t>
        </r>
      </text>
    </comment>
    <comment ref="I20" authorId="0" shapeId="0" xr:uid="{00000000-0006-0000-1800-00002D000000}">
      <text>
        <r>
          <rPr>
            <sz val="11"/>
            <color theme="1"/>
            <rFont val="Calibri"/>
            <family val="2"/>
            <scheme val="minor"/>
          </rPr>
          <t>Source: User-editable planning assumption, 2026-10-19; not stated in YAML. Validate with workload sizing.</t>
        </r>
      </text>
    </comment>
    <comment ref="G21" authorId="0" shapeId="0" xr:uid="{00000000-0006-0000-1800-00002E000000}">
      <text>
        <r>
          <rPr>
            <sz val="11"/>
            <color theme="1"/>
            <rFont val="Calibri"/>
            <family val="2"/>
            <scheme val="minor"/>
          </rPr>
          <t>Source: User-editable planning assumption, 2026-10-19; not stated in YAML. Validate with workload sizing.</t>
        </r>
      </text>
    </comment>
    <comment ref="H21" authorId="0" shapeId="0" xr:uid="{00000000-0006-0000-1800-00002F000000}">
      <text>
        <r>
          <rPr>
            <sz val="11"/>
            <color theme="1"/>
            <rFont val="Calibri"/>
            <family val="2"/>
            <scheme val="minor"/>
          </rPr>
          <t>Source: User-editable planning assumption, 2026-10-19; not stated in YAML. Validate with workload sizing.</t>
        </r>
      </text>
    </comment>
    <comment ref="I21" authorId="0" shapeId="0" xr:uid="{00000000-0006-0000-1800-000030000000}">
      <text>
        <r>
          <rPr>
            <sz val="11"/>
            <color theme="1"/>
            <rFont val="Calibri"/>
            <family val="2"/>
            <scheme val="minor"/>
          </rPr>
          <t>Source: User-editable planning assumption, 2026-10-19; not stated in YAML. Validate with workload sizing.</t>
        </r>
      </text>
    </comment>
    <comment ref="G22" authorId="0" shapeId="0" xr:uid="{00000000-0006-0000-1800-000031000000}">
      <text>
        <r>
          <rPr>
            <sz val="11"/>
            <color theme="1"/>
            <rFont val="Calibri"/>
            <family val="2"/>
            <scheme val="minor"/>
          </rPr>
          <t>Source: User-editable planning assumption, 2026-10-19; not stated in YAML. Validate with workload sizing.</t>
        </r>
      </text>
    </comment>
    <comment ref="H22" authorId="0" shapeId="0" xr:uid="{00000000-0006-0000-1800-000032000000}">
      <text>
        <r>
          <rPr>
            <sz val="11"/>
            <color theme="1"/>
            <rFont val="Calibri"/>
            <family val="2"/>
            <scheme val="minor"/>
          </rPr>
          <t>Source: User-editable planning assumption, 2026-10-19; not stated in YAML. Validate with workload sizing.</t>
        </r>
      </text>
    </comment>
    <comment ref="I22" authorId="0" shapeId="0" xr:uid="{00000000-0006-0000-1800-000033000000}">
      <text>
        <r>
          <rPr>
            <sz val="11"/>
            <color theme="1"/>
            <rFont val="Calibri"/>
            <family val="2"/>
            <scheme val="minor"/>
          </rPr>
          <t>Source: User-editable planning assumption, 2026-10-19; not stated in YAML. Validate with workload sizing.</t>
        </r>
      </text>
    </comment>
    <comment ref="G23" authorId="0" shapeId="0" xr:uid="{00000000-0006-0000-1800-000034000000}">
      <text>
        <r>
          <rPr>
            <sz val="11"/>
            <color theme="1"/>
            <rFont val="Calibri"/>
            <family val="2"/>
            <scheme val="minor"/>
          </rPr>
          <t>Source: User-editable planning assumption, 2026-10-19; not stated in YAML. Validate with workload sizing.</t>
        </r>
      </text>
    </comment>
    <comment ref="H23" authorId="0" shapeId="0" xr:uid="{00000000-0006-0000-1800-000035000000}">
      <text>
        <r>
          <rPr>
            <sz val="11"/>
            <color theme="1"/>
            <rFont val="Calibri"/>
            <family val="2"/>
            <scheme val="minor"/>
          </rPr>
          <t>Source: User-editable planning assumption, 2026-10-19; not stated in YAML. Validate with workload sizing.</t>
        </r>
      </text>
    </comment>
    <comment ref="I23" authorId="0" shapeId="0" xr:uid="{00000000-0006-0000-1800-000036000000}">
      <text>
        <r>
          <rPr>
            <sz val="11"/>
            <color theme="1"/>
            <rFont val="Calibri"/>
            <family val="2"/>
            <scheme val="minor"/>
          </rPr>
          <t>Source: User-editable planning assumption, 2026-10-19; not stated in YAML. Validate with workload sizing.</t>
        </r>
      </text>
    </comment>
    <comment ref="G24" authorId="0" shapeId="0" xr:uid="{00000000-0006-0000-1800-000037000000}">
      <text>
        <r>
          <rPr>
            <sz val="11"/>
            <color theme="1"/>
            <rFont val="Calibri"/>
            <family val="2"/>
            <scheme val="minor"/>
          </rPr>
          <t>Source: User-editable planning assumption, 2026-10-19; not stated in YAML. Validate with workload sizing.</t>
        </r>
      </text>
    </comment>
    <comment ref="H24" authorId="0" shapeId="0" xr:uid="{00000000-0006-0000-1800-000038000000}">
      <text>
        <r>
          <rPr>
            <sz val="11"/>
            <color theme="1"/>
            <rFont val="Calibri"/>
            <family val="2"/>
            <scheme val="minor"/>
          </rPr>
          <t>Source: User-editable planning assumption, 2026-10-19; not stated in YAML. Validate with workload sizing.</t>
        </r>
      </text>
    </comment>
    <comment ref="I24" authorId="0" shapeId="0" xr:uid="{00000000-0006-0000-1800-000039000000}">
      <text>
        <r>
          <rPr>
            <sz val="11"/>
            <color theme="1"/>
            <rFont val="Calibri"/>
            <family val="2"/>
            <scheme val="minor"/>
          </rPr>
          <t>Source: User-editable planning assumption, 2026-10-19; not stated in YAML. Validate with workload sizing.</t>
        </r>
      </text>
    </comment>
    <comment ref="G25" authorId="0" shapeId="0" xr:uid="{00000000-0006-0000-1800-00003A000000}">
      <text>
        <r>
          <rPr>
            <sz val="11"/>
            <color theme="1"/>
            <rFont val="Calibri"/>
            <family val="2"/>
            <scheme val="minor"/>
          </rPr>
          <t>Source: User-editable planning assumption, 2026-10-19; not stated in YAML. Validate with workload sizing.</t>
        </r>
      </text>
    </comment>
    <comment ref="H25" authorId="0" shapeId="0" xr:uid="{00000000-0006-0000-1800-00003B000000}">
      <text>
        <r>
          <rPr>
            <sz val="11"/>
            <color theme="1"/>
            <rFont val="Calibri"/>
            <family val="2"/>
            <scheme val="minor"/>
          </rPr>
          <t>Source: User-editable planning assumption, 2026-10-19; not stated in YAML. Validate with workload sizing.</t>
        </r>
      </text>
    </comment>
    <comment ref="I25" authorId="0" shapeId="0" xr:uid="{00000000-0006-0000-1800-00003C000000}">
      <text>
        <r>
          <rPr>
            <sz val="11"/>
            <color theme="1"/>
            <rFont val="Calibri"/>
            <family val="2"/>
            <scheme val="minor"/>
          </rPr>
          <t>Source: User-editable planning assumption, 2026-10-19; not stated in YAML. Validate with workload sizing.</t>
        </r>
      </text>
    </comment>
    <comment ref="G26" authorId="0" shapeId="0" xr:uid="{00000000-0006-0000-1800-00003D000000}">
      <text>
        <r>
          <rPr>
            <sz val="11"/>
            <color theme="1"/>
            <rFont val="Calibri"/>
            <family val="2"/>
            <scheme val="minor"/>
          </rPr>
          <t>Source: User-editable planning assumption, 2026-10-19; not stated in YAML. Validate with workload sizing.</t>
        </r>
      </text>
    </comment>
    <comment ref="H26" authorId="0" shapeId="0" xr:uid="{00000000-0006-0000-1800-00003E000000}">
      <text>
        <r>
          <rPr>
            <sz val="11"/>
            <color theme="1"/>
            <rFont val="Calibri"/>
            <family val="2"/>
            <scheme val="minor"/>
          </rPr>
          <t>Source: User-editable planning assumption, 2026-10-19; not stated in YAML. Validate with workload sizing.</t>
        </r>
      </text>
    </comment>
    <comment ref="I26" authorId="0" shapeId="0" xr:uid="{00000000-0006-0000-1800-00003F000000}">
      <text>
        <r>
          <rPr>
            <sz val="11"/>
            <color theme="1"/>
            <rFont val="Calibri"/>
            <family val="2"/>
            <scheme val="minor"/>
          </rPr>
          <t>Source: User-editable planning assumption, 2026-10-19; not stated in YAML. Validate with workload sizing.</t>
        </r>
      </text>
    </comment>
    <comment ref="G27" authorId="0" shapeId="0" xr:uid="{00000000-0006-0000-1800-000040000000}">
      <text>
        <r>
          <rPr>
            <sz val="11"/>
            <color theme="1"/>
            <rFont val="Calibri"/>
            <family val="2"/>
            <scheme val="minor"/>
          </rPr>
          <t>Source: User-editable planning assumption, 2026-10-19; not stated in YAML. Validate with workload sizing.</t>
        </r>
      </text>
    </comment>
    <comment ref="H27" authorId="0" shapeId="0" xr:uid="{00000000-0006-0000-1800-000041000000}">
      <text>
        <r>
          <rPr>
            <sz val="11"/>
            <color theme="1"/>
            <rFont val="Calibri"/>
            <family val="2"/>
            <scheme val="minor"/>
          </rPr>
          <t>Source: User-editable planning assumption, 2026-10-19; not stated in YAML. Validate with workload sizing.</t>
        </r>
      </text>
    </comment>
    <comment ref="I27" authorId="0" shapeId="0" xr:uid="{00000000-0006-0000-1800-000042000000}">
      <text>
        <r>
          <rPr>
            <sz val="11"/>
            <color theme="1"/>
            <rFont val="Calibri"/>
            <family val="2"/>
            <scheme val="minor"/>
          </rPr>
          <t>Source: User-editable planning assumption, 2026-10-19; not stated in YAML. Validate with workload sizing.</t>
        </r>
      </text>
    </comment>
    <comment ref="G28" authorId="0" shapeId="0" xr:uid="{00000000-0006-0000-1800-000043000000}">
      <text>
        <r>
          <rPr>
            <sz val="11"/>
            <color theme="1"/>
            <rFont val="Calibri"/>
            <family val="2"/>
            <scheme val="minor"/>
          </rPr>
          <t>Source: User-editable planning assumption, 2026-10-19; not stated in YAML. Validate with workload sizing.</t>
        </r>
      </text>
    </comment>
    <comment ref="H28" authorId="0" shapeId="0" xr:uid="{00000000-0006-0000-1800-000044000000}">
      <text>
        <r>
          <rPr>
            <sz val="11"/>
            <color theme="1"/>
            <rFont val="Calibri"/>
            <family val="2"/>
            <scheme val="minor"/>
          </rPr>
          <t>Source: User-editable planning assumption, 2026-10-19; not stated in YAML. Validate with workload sizing.</t>
        </r>
      </text>
    </comment>
    <comment ref="I28" authorId="0" shapeId="0" xr:uid="{00000000-0006-0000-1800-000045000000}">
      <text>
        <r>
          <rPr>
            <sz val="11"/>
            <color theme="1"/>
            <rFont val="Calibri"/>
            <family val="2"/>
            <scheme val="minor"/>
          </rPr>
          <t>Source: User-editable planning assumption, 2026-10-19; not stated in YAML. Validate with workload sizing.</t>
        </r>
      </text>
    </comment>
    <comment ref="G29" authorId="0" shapeId="0" xr:uid="{00000000-0006-0000-1800-000046000000}">
      <text>
        <r>
          <rPr>
            <sz val="11"/>
            <color theme="1"/>
            <rFont val="Calibri"/>
            <family val="2"/>
            <scheme val="minor"/>
          </rPr>
          <t>Source: User-editable planning assumption, 2026-10-19; not stated in YAML. Validate with workload sizing.</t>
        </r>
      </text>
    </comment>
    <comment ref="H29" authorId="0" shapeId="0" xr:uid="{00000000-0006-0000-1800-000047000000}">
      <text>
        <r>
          <rPr>
            <sz val="11"/>
            <color theme="1"/>
            <rFont val="Calibri"/>
            <family val="2"/>
            <scheme val="minor"/>
          </rPr>
          <t>Source: User-editable planning assumption, 2026-10-19; not stated in YAML. Validate with workload sizing.</t>
        </r>
      </text>
    </comment>
    <comment ref="I29" authorId="0" shapeId="0" xr:uid="{00000000-0006-0000-1800-000048000000}">
      <text>
        <r>
          <rPr>
            <sz val="11"/>
            <color theme="1"/>
            <rFont val="Calibri"/>
            <family val="2"/>
            <scheme val="minor"/>
          </rPr>
          <t>Source: User-editable planning assumption, 2026-10-19; not stated in YAML. Validate with workload sizing.</t>
        </r>
      </text>
    </comment>
    <comment ref="G30" authorId="0" shapeId="0" xr:uid="{00000000-0006-0000-1800-000049000000}">
      <text>
        <r>
          <rPr>
            <sz val="11"/>
            <color theme="1"/>
            <rFont val="Calibri"/>
            <family val="2"/>
            <scheme val="minor"/>
          </rPr>
          <t>Source: User-editable planning assumption, 2026-10-19; not stated in YAML. Validate with workload sizing.</t>
        </r>
      </text>
    </comment>
    <comment ref="H30" authorId="0" shapeId="0" xr:uid="{00000000-0006-0000-1800-00004A000000}">
      <text>
        <r>
          <rPr>
            <sz val="11"/>
            <color theme="1"/>
            <rFont val="Calibri"/>
            <family val="2"/>
            <scheme val="minor"/>
          </rPr>
          <t>Source: User-editable planning assumption, 2026-10-19; not stated in YAML. Validate with workload sizing.</t>
        </r>
      </text>
    </comment>
    <comment ref="I30" authorId="0" shapeId="0" xr:uid="{00000000-0006-0000-1800-00004B000000}">
      <text>
        <r>
          <rPr>
            <sz val="11"/>
            <color theme="1"/>
            <rFont val="Calibri"/>
            <family val="2"/>
            <scheme val="minor"/>
          </rPr>
          <t>Source: User-editable planning assumption, 2026-10-19; not stated in YAML. Validate with workload sizing.</t>
        </r>
      </text>
    </comment>
    <comment ref="G31" authorId="0" shapeId="0" xr:uid="{00000000-0006-0000-1800-00004C000000}">
      <text>
        <r>
          <rPr>
            <sz val="11"/>
            <color theme="1"/>
            <rFont val="Calibri"/>
            <family val="2"/>
            <scheme val="minor"/>
          </rPr>
          <t>Source: User-editable planning assumption, 2026-10-19; not stated in YAML. Validate with workload sizing.</t>
        </r>
      </text>
    </comment>
    <comment ref="H31" authorId="0" shapeId="0" xr:uid="{00000000-0006-0000-1800-00004D000000}">
      <text>
        <r>
          <rPr>
            <sz val="11"/>
            <color theme="1"/>
            <rFont val="Calibri"/>
            <family val="2"/>
            <scheme val="minor"/>
          </rPr>
          <t>Source: User-editable planning assumption, 2026-10-19; not stated in YAML. Validate with workload sizing.</t>
        </r>
      </text>
    </comment>
    <comment ref="I31" authorId="0" shapeId="0" xr:uid="{00000000-0006-0000-1800-00004E000000}">
      <text>
        <r>
          <rPr>
            <sz val="11"/>
            <color theme="1"/>
            <rFont val="Calibri"/>
            <family val="2"/>
            <scheme val="minor"/>
          </rPr>
          <t>Source: User-editable planning assumption, 2026-10-19; not stated in YAML. Validate with workload sizing.</t>
        </r>
      </text>
    </comment>
    <comment ref="G32" authorId="0" shapeId="0" xr:uid="{00000000-0006-0000-1800-00004F000000}">
      <text>
        <r>
          <rPr>
            <sz val="11"/>
            <color theme="1"/>
            <rFont val="Calibri"/>
            <family val="2"/>
            <scheme val="minor"/>
          </rPr>
          <t>Source: User-editable planning assumption, 2026-10-19; not stated in YAML. Validate with workload sizing.</t>
        </r>
      </text>
    </comment>
    <comment ref="H32" authorId="0" shapeId="0" xr:uid="{00000000-0006-0000-1800-000050000000}">
      <text>
        <r>
          <rPr>
            <sz val="11"/>
            <color theme="1"/>
            <rFont val="Calibri"/>
            <family val="2"/>
            <scheme val="minor"/>
          </rPr>
          <t>Source: User-editable planning assumption, 2026-10-19; not stated in YAML. Validate with workload sizing.</t>
        </r>
      </text>
    </comment>
    <comment ref="I32" authorId="0" shapeId="0" xr:uid="{00000000-0006-0000-1800-000051000000}">
      <text>
        <r>
          <rPr>
            <sz val="11"/>
            <color theme="1"/>
            <rFont val="Calibri"/>
            <family val="2"/>
            <scheme val="minor"/>
          </rPr>
          <t>Source: User-editable planning assumption, 2026-10-19; not stated in YAML. Validate with workload sizing.</t>
        </r>
      </text>
    </comment>
    <comment ref="G33" authorId="0" shapeId="0" xr:uid="{00000000-0006-0000-1800-000052000000}">
      <text>
        <r>
          <rPr>
            <sz val="11"/>
            <color theme="1"/>
            <rFont val="Calibri"/>
            <family val="2"/>
            <scheme val="minor"/>
          </rPr>
          <t>Source: User-editable planning assumption, 2026-10-19; not stated in YAML. Validate with workload sizing.</t>
        </r>
      </text>
    </comment>
    <comment ref="H33" authorId="0" shapeId="0" xr:uid="{00000000-0006-0000-1800-000053000000}">
      <text>
        <r>
          <rPr>
            <sz val="11"/>
            <color theme="1"/>
            <rFont val="Calibri"/>
            <family val="2"/>
            <scheme val="minor"/>
          </rPr>
          <t>Source: User-editable planning assumption, 2026-10-19; not stated in YAML. Validate with workload sizing.</t>
        </r>
      </text>
    </comment>
    <comment ref="I33" authorId="0" shapeId="0" xr:uid="{00000000-0006-0000-1800-000054000000}">
      <text>
        <r>
          <rPr>
            <sz val="11"/>
            <color theme="1"/>
            <rFont val="Calibri"/>
            <family val="2"/>
            <scheme val="minor"/>
          </rPr>
          <t>Source: User-editable planning assumption, 2026-10-19; not stated in YAML. Validate with workload sizing.</t>
        </r>
      </text>
    </comment>
  </commentList>
</comments>
</file>

<file path=xl/sharedStrings.xml><?xml version="1.0" encoding="utf-8"?>
<sst xmlns="http://schemas.openxmlformats.org/spreadsheetml/2006/main" count="39435" uniqueCount="2371">
  <si>
    <t>Unified Data Platform | Azure cost model &amp; BOM</t>
  </si>
  <si>
    <t>Topic</t>
  </si>
  <si>
    <t>Instructions / interpretation</t>
  </si>
  <si>
    <t>Scope</t>
  </si>
  <si>
    <t>One workbook: tagged scripts\udp.yml + all 15 example configurations. Source snapshot 2026-10-19. All declared targets included; one target active per scenario.</t>
  </si>
  <si>
    <t>1. Choose scenario / target</t>
  </si>
  <si>
    <t>Open a BOM tab, select target in B2, and optionally filter Target to that value. Scenario Summary links to every BOM; Category Summary separates infrastructure, security, storage, Fabric, AI and other known costs.</t>
  </si>
  <si>
    <t>2. Select Fabric capacity</t>
  </si>
  <si>
    <t>Every capacity starts as SELECT SKU, as requested. Choose F2-F8192 in the Shared Fabric capacity row for your target. Capacity is an existing dependency, not deployed by these YAMLs.</t>
  </si>
  <si>
    <t>3. Change sizing</t>
  </si>
  <si>
    <t>Yellow cells are editable. Select a capability-specific SKU; edit quantity, size/monthly usage and PAYG utilization. Units are shown per line. Quantity=0 excludes a line.</t>
  </si>
  <si>
    <t>4. Compare purchase plans</t>
  </si>
  <si>
    <t>Assumptions B7 chooses PAYG / 1Y / 3Y. A line can override via Purchase plan. Eligible compute uses actual reservation prices; consumption-only services remain PAYG under all plans. Missing reservation prices remain UNPRICED.</t>
  </si>
  <si>
    <t>5. Interpret results</t>
  </si>
  <si>
    <t>Known monthly subtotal is NOT a complete estimate when unpriced active lines &gt; 0. INCOMPLETE is deliberate. Annual run rate = monthly x 12, not a cash payment schedule. Plan comparison columns each have their own gap count.</t>
  </si>
  <si>
    <t>6. Recommended baseline</t>
  </si>
  <si>
    <t>User requested ENABLED: ADLS where absent, Key Vault where absent, Sentinel, monitoring, private endpoints/DNS, egress, Azure OpenAI token usage, AI Search and Defender for Storage V2 (quote required). Every added line says Recommended baseline. Assumptions B10=0 excludes ALL such rows.</t>
  </si>
  <si>
    <t>7. Resolve gaps</t>
  </si>
  <si>
    <t>Missing SKU, exact meter or usage is UNPRICED, never a zero-cost fallback. Enter Manual monthly rate USD/unit with quote source in the row note. Override rate is already normalized to the displayed monthly size unit; it bypasses utilization and is held constant in all plan comparisons. Remove it to resume SKU-derived pricing.</t>
  </si>
  <si>
    <t>Capacity accounting</t>
  </si>
  <si>
    <t>Compute pool billed ONCE per selected scenario. Fabric items (notebooks, Spark, pipelines, eventhouses, BI, data agents) appear in inventory as covered compute, not individual charges. OneLake is a pooled physical storage assumption. External Azure services billed separately.</t>
  </si>
  <si>
    <t>Capacity caveats</t>
  </si>
  <si>
    <t>Baseline CU price comes from the official Compute Pool Capacity Usage CU meter; reservation CU totals multiplied by SKU CUs. Validate F-SKU sizing/availability with Fabric estimator and your agreement. Opt-in Spark autoscale, overages and workload-specific serverless charges are NOT covered by reserved/shared capacity and require additional allowance.</t>
  </si>
  <si>
    <t>Reservation math</t>
  </si>
  <si>
    <t>1Y total / 12; 3Y total / 36. Reserved compute is fully committed even when PAYG utilization &lt;100%. No assumed discount or automatic substitution. DBU commitments, savings plans and storage reservations are not modeled.</t>
  </si>
  <si>
    <t>Security accounting</t>
  </si>
  <si>
    <t>Sentinel is current simplified ingestion+analysis pricing. Operational Logs are a DIFFERENT volume when both appear. Defender server entries require actual protected server count. Key Vault protects secrets; private endpoints alone do not implement full network isolation.</t>
  </si>
  <si>
    <t>Production security scope</t>
  </si>
  <si>
    <t>Starter baseline is a costing allowance, not a production design approval. Validate private endpoint support, public access controls, zone links, Entra P1/P2, Purview, Defender plan coverage, backups, HA, disaster recovery and tenant policy. A visible baseline REVIEW row prevents claiming a complete production estimate without scope review.</t>
  </si>
  <si>
    <t>Storage / throughput</t>
  </si>
  <si>
    <t>Storage/transactions use first-paid-band rates, not graduated-tier blending. Enter billable usage after free allowances where indicated. Non-Hot-LRS transaction profiles and premium Files provisioning require quotes. Cosmos RU and Databricks DBU/node/storage require workload sizing.</t>
  </si>
  <si>
    <t>Source hierarchy</t>
  </si>
  <si>
    <t>YAML supplies resources and any declared SKU. Missing size/usage/model/hosting choices are explicitly labeled assumptions. SKU Catalog links to Price Evidence with raw meter ID, unit, price, reservation term, effective date and exact public API query. YAML Inventory lists effective merged resources for every target.</t>
  </si>
  <si>
    <t>Source integrity</t>
  </si>
  <si>
    <t>Source Manifest records SHA256 for every input YAML and referenced Bicep. Tagged scripts\udp.yml is byte-identical to example 09, shown separately for traceability. Example 00 and 08 are catalogs, not recommended production deployments.</t>
  </si>
  <si>
    <t>Updating prices</t>
  </si>
  <si>
    <t>Prices are a retrieved snapshot, NOT live linked. Edit blue Raw USD price cells in Price Evidence using the exact meter API query, preserving units and term. All linked SKU/BOM formulas recalculate. A new SKU requires a new catalog entry and dropdown maintenance; automatic API refresh is not embedded.</t>
  </si>
  <si>
    <t>Exclusions / commercial terms</t>
  </si>
  <si>
    <t>USD public retail East US or global meter only, regardless of YAML region. No tax, enterprise discounts, currency conversion, support plan, labor, migration, paid CI/CD, external S3/Snowflake licenses, Power BI/Entra licenses, data transfer tiers or unlisted AI tools. Scope and quotes must be added through explicit review/manual allowances.</t>
  </si>
  <si>
    <t>Retired / invalid inventory</t>
  </si>
  <si>
    <t>MariaDB retired 2025-09-19: redesign rather than quote a current deployment. Some reference resources lack ARM-required properties. A priced planning line is NOT proof the YAML is deployable.</t>
  </si>
  <si>
    <t>Scenario aggregation</t>
  </si>
  <si>
    <t>Scenarios and target variants are ALTERNATIVES, not portfolio totals. Shared capacity IDs, identical resource names, baseline subscriptions and external dependencies can overlap. No grand total is provided. Model simultaneous environments separately with deduplication.</t>
  </si>
  <si>
    <t>Model formatting</t>
  </si>
  <si>
    <t>Blue = editable input; black = calculation; green = cross-sheet formula; yellow = input needing review. Zero displayed as dash. No macros, credentials, external workbook links or deployment actions.</t>
  </si>
  <si>
    <t>Fabric reservation source</t>
  </si>
  <si>
    <t>https://learn.microsoft.com/en-us/azure/cost-management-billing/reservations/fabric-capacity</t>
  </si>
  <si>
    <t>Fabric rate / sizing source</t>
  </si>
  <si>
    <t>https://azure.microsoft.com/en-us/pricing/details/microsoft-fabric/</t>
  </si>
  <si>
    <t>Retail API documentation</t>
  </si>
  <si>
    <t>https://learn.microsoft.com/en-us/rest/api/cost-management/retail-prices/azure-retail-prices</t>
  </si>
  <si>
    <t>Unified Data Platform | scenario comparison</t>
  </si>
  <si>
    <t>Alternatives, NOT additive. Each subtotal excludes UNPRICED lines. Select Fabric SKU on each BOM to complete capacity costing.</t>
  </si>
  <si>
    <t>Scenario</t>
  </si>
  <si>
    <t>Selected target</t>
  </si>
  <si>
    <t>Known monthly subtotal (USD)</t>
  </si>
  <si>
    <t>Annual run rate (USD)</t>
  </si>
  <si>
    <t>Unpriced active lines</t>
  </si>
  <si>
    <t>Estimate status</t>
  </si>
  <si>
    <t>YAML / dependency USD</t>
  </si>
  <si>
    <t>Recommended baseline USD</t>
  </si>
  <si>
    <t>PAYG known subtotal USD</t>
  </si>
  <si>
    <t>1Y known subtotal USD</t>
  </si>
  <si>
    <t>3Y known subtotal USD</t>
  </si>
  <si>
    <t>PAYG gaps</t>
  </si>
  <si>
    <t>1Y gaps</t>
  </si>
  <si>
    <t>3Y gaps</t>
  </si>
  <si>
    <t>Base udp.yml</t>
  </si>
  <si>
    <t>BOM 00-default</t>
  </si>
  <si>
    <t>BOM 01-minimal</t>
  </si>
  <si>
    <t>BOM 02-medallion-lakehouse</t>
  </si>
  <si>
    <t>BOM 03-real-time-intelligence</t>
  </si>
  <si>
    <t>BOM 04-data-science</t>
  </si>
  <si>
    <t>BOM 05-multi-environment</t>
  </si>
  <si>
    <t>BOM 06-shortcuts-and-connectio</t>
  </si>
  <si>
    <t>BOM 07-shortcut-transformation</t>
  </si>
  <si>
    <t>BOM 08-all-resource-types</t>
  </si>
  <si>
    <t>BOM 09-tenant-settings</t>
  </si>
  <si>
    <t>BOM 10-azure-and-entra</t>
  </si>
  <si>
    <t>BOM 11-azure-data-services</t>
  </si>
  <si>
    <t>BOM 12-azure-platform-services</t>
  </si>
  <si>
    <t>BOM 13-realtime-governance</t>
  </si>
  <si>
    <t>BOM 14-streaming-lakehouse-gov</t>
  </si>
  <si>
    <t>Known monthly costs by category | USD</t>
  </si>
  <si>
    <t>Costs exclude UNPRICED lines. Fabric starts unpriced; all subtotals remain partial until pricing gaps are resolved on the BOM.</t>
  </si>
  <si>
    <t>Target</t>
  </si>
  <si>
    <t>Fabric</t>
  </si>
  <si>
    <t>Infrastructure</t>
  </si>
  <si>
    <t>Security</t>
  </si>
  <si>
    <t>Storage</t>
  </si>
  <si>
    <t>AI</t>
  </si>
  <si>
    <t>AI / Compute</t>
  </si>
  <si>
    <t>Integration</t>
  </si>
  <si>
    <t>Database</t>
  </si>
  <si>
    <t>Monitoring</t>
  </si>
  <si>
    <t>Governance</t>
  </si>
  <si>
    <t>Review</t>
  </si>
  <si>
    <t>Unpriced lines</t>
  </si>
  <si>
    <t>Model assumptions | East US | USD</t>
  </si>
  <si>
    <t>Assumption</t>
  </si>
  <si>
    <t>Value</t>
  </si>
  <si>
    <t>Units / interpretation</t>
  </si>
  <si>
    <t>Source / caveat</t>
  </si>
  <si>
    <t>Currency</t>
  </si>
  <si>
    <t>USD</t>
  </si>
  <si>
    <t>All costs in USD</t>
  </si>
  <si>
    <t>User baseline; no currency conversion</t>
  </si>
  <si>
    <t>Active hours per month</t>
  </si>
  <si>
    <t>Hours for continuously running PAYG compute</t>
  </si>
  <si>
    <t>Editable; reservation payments do not pause</t>
  </si>
  <si>
    <t>Days per modeled month</t>
  </si>
  <si>
    <t>Hours divided by 24</t>
  </si>
  <si>
    <t>Used for daily meters; 730-hour modeling convention</t>
  </si>
  <si>
    <t>Default purchase plan</t>
  </si>
  <si>
    <t>PAYG</t>
  </si>
  <si>
    <t>PAYG / 1Y / 3Y</t>
  </si>
  <si>
    <t>Applies only to reservation-eligible SKUs</t>
  </si>
  <si>
    <t>Months in 1-year term</t>
  </si>
  <si>
    <t>Months</t>
  </si>
  <si>
    <t>Reservation normalization</t>
  </si>
  <si>
    <t>Months in 3-year term</t>
  </si>
  <si>
    <t>Enable recommended baseline</t>
  </si>
  <si>
    <t>1 = enabled; 0 = YAML/dependency model only</t>
  </si>
  <si>
    <t>User requested enabled production planning baseline</t>
  </si>
  <si>
    <t>OneLake pooled storage</t>
  </si>
  <si>
    <t>GB-month per selected workspace</t>
  </si>
  <si>
    <t>Assumption; not multiplied by number of lakehouses</t>
  </si>
  <si>
    <t>Monitoring log ingestion</t>
  </si>
  <si>
    <t>GB/month</t>
  </si>
  <si>
    <t>Gross billable usage; free allowances not deducted</t>
  </si>
  <si>
    <t>Azure OpenAI input</t>
  </si>
  <si>
    <t>Million tokens/month</t>
  </si>
  <si>
    <t>GPT-4o-mini global deployment planning assumption</t>
  </si>
  <si>
    <t>Azure OpenAI output</t>
  </si>
  <si>
    <t>Output tokens billed separately</t>
  </si>
  <si>
    <t>ADLS / Blob capacity</t>
  </si>
  <si>
    <t>GB-month per account</t>
  </si>
  <si>
    <t>Assumption where YAML gives no volume</t>
  </si>
  <si>
    <t>Outbound network usage</t>
  </si>
  <si>
    <t>Billable GB/month after free allowances</t>
  </si>
  <si>
    <t>Assumption; first paid band, no graduated-tier calculation</t>
  </si>
  <si>
    <t>Private endpoints</t>
  </si>
  <si>
    <t>Endpoints</t>
  </si>
  <si>
    <t>Starter baseline: storage, Key Vault, AI; validate service support</t>
  </si>
  <si>
    <t>Private DNS zones</t>
  </si>
  <si>
    <t>Zones</t>
  </si>
  <si>
    <t>Starter baseline; reuse existing declared zones</t>
  </si>
  <si>
    <t>Protected storage accounts</t>
  </si>
  <si>
    <t>Accounts</t>
  </si>
  <si>
    <t>Defender for Storage baseline</t>
  </si>
  <si>
    <t>AI Search units</t>
  </si>
  <si>
    <t>Replicas x partitions</t>
  </si>
  <si>
    <t>Basic planning SKU; validate HA/SLA and workload requirements</t>
  </si>
  <si>
    <t>Thousands per million</t>
  </si>
  <si>
    <t>Token-meter conversion</t>
  </si>
  <si>
    <t>1 million tokens / 1 thousand tokens</t>
  </si>
  <si>
    <t>DB / external disk storage</t>
  </si>
  <si>
    <t>GB-month per database</t>
  </si>
  <si>
    <t>Use YAML volume when present; otherwise an assumption</t>
  </si>
  <si>
    <t>Key Vault transactions</t>
  </si>
  <si>
    <t>10K operations/month</t>
  </si>
  <si>
    <t>100,000 operations per vault</t>
  </si>
  <si>
    <t>Days per year</t>
  </si>
  <si>
    <t>Days</t>
  </si>
  <si>
    <t>Reference only; no reservation discount is assumed</t>
  </si>
  <si>
    <t>SKU-driven rate catalog | normalized monthly rates</t>
  </si>
  <si>
    <t>Lookup key</t>
  </si>
  <si>
    <t>Capability</t>
  </si>
  <si>
    <t>Selectable SKU</t>
  </si>
  <si>
    <t>Category</t>
  </si>
  <si>
    <t>Size / usage unit</t>
  </si>
  <si>
    <t>Billing basis</t>
  </si>
  <si>
    <t>PAYG raw unit USD</t>
  </si>
  <si>
    <t>1Y term USD</t>
  </si>
  <si>
    <t>3Y term USD</t>
  </si>
  <si>
    <t>Reservation eligible</t>
  </si>
  <si>
    <t>PAYG monthly USD/unit</t>
  </si>
  <si>
    <t>1Y monthly USD/unit</t>
  </si>
  <si>
    <t>3Y monthly USD/unit</t>
  </si>
  <si>
    <t>Evidence / caveat</t>
  </si>
  <si>
    <t>Covered|Included / no separate meter</t>
  </si>
  <si>
    <t>Covered</t>
  </si>
  <si>
    <t>Included / no separate meter</t>
  </si>
  <si>
    <t>resource</t>
  </si>
  <si>
    <t>Usage</t>
  </si>
  <si>
    <t>Fabric compute is covered by the capacity line, not free compute. Storage is pooled separately.</t>
  </si>
  <si>
    <t>Control plane|No direct provisioning charge</t>
  </si>
  <si>
    <t>Control plane</t>
  </si>
  <si>
    <t>No direct provisioning charge</t>
  </si>
  <si>
    <t>No direct resource provisioning charge. Connected services, paid licenses, traffic, processing and exported logs are separate.</t>
  </si>
  <si>
    <t>Review|REVIEW REQUIRED</t>
  </si>
  <si>
    <t>REVIEW REQUIRED</t>
  </si>
  <si>
    <t>quoted unit</t>
  </si>
  <si>
    <t>UNPRICED</t>
  </si>
  <si>
    <t>Missing service/SKU/sizing or retired service. Enter a justified manual rate; do not interpret as zero.</t>
  </si>
  <si>
    <t>Fabric capacity|SELECT SKU</t>
  </si>
  <si>
    <t>Fabric capacity</t>
  </si>
  <si>
    <t>SELECT SKU</t>
  </si>
  <si>
    <t>capacity</t>
  </si>
  <si>
    <t>Hourly</t>
  </si>
  <si>
    <t>YAML specifies capacity ID, not F SKU. Select F2-F8192; not a sizing recommendation.</t>
  </si>
  <si>
    <t>Fabric capacity|F2</t>
  </si>
  <si>
    <t>F2</t>
  </si>
  <si>
    <t>Standard CU-hour pool rate x F-SKU CUs. Reservations are full-term CU commitments; all workloads share the pool.</t>
  </si>
  <si>
    <t>Fabric capacity|F4</t>
  </si>
  <si>
    <t>F4</t>
  </si>
  <si>
    <t>Fabric capacity|F8</t>
  </si>
  <si>
    <t>F8</t>
  </si>
  <si>
    <t>Fabric capacity|F16</t>
  </si>
  <si>
    <t>F16</t>
  </si>
  <si>
    <t>Fabric capacity|F32</t>
  </si>
  <si>
    <t>F32</t>
  </si>
  <si>
    <t>Fabric capacity|F64</t>
  </si>
  <si>
    <t>F64</t>
  </si>
  <si>
    <t>Fabric capacity|F128</t>
  </si>
  <si>
    <t>F128</t>
  </si>
  <si>
    <t>Fabric capacity|F256</t>
  </si>
  <si>
    <t>F256</t>
  </si>
  <si>
    <t>Fabric capacity|F512</t>
  </si>
  <si>
    <t>F512</t>
  </si>
  <si>
    <t>Fabric capacity|F1024</t>
  </si>
  <si>
    <t>F1024</t>
  </si>
  <si>
    <t>Fabric capacity|F2048</t>
  </si>
  <si>
    <t>F2048</t>
  </si>
  <si>
    <t>Fabric capacity|F4096</t>
  </si>
  <si>
    <t>F4096</t>
  </si>
  <si>
    <t>Fabric capacity|F8192</t>
  </si>
  <si>
    <t>F8192</t>
  </si>
  <si>
    <t>OneLake storage|Hot</t>
  </si>
  <si>
    <t>OneLake storage</t>
  </si>
  <si>
    <t>Hot</t>
  </si>
  <si>
    <t>GB-month</t>
  </si>
  <si>
    <t>Pooled physical storage only; no shortcut source duplication; no mirroring allowance deduction.</t>
  </si>
  <si>
    <t>OneLake storage|Cool</t>
  </si>
  <si>
    <t>Cool</t>
  </si>
  <si>
    <t>OneLake storage|Cold</t>
  </si>
  <si>
    <t>Cold</t>
  </si>
  <si>
    <t>Blob storage|Hot LRS</t>
  </si>
  <si>
    <t>Blob storage</t>
  </si>
  <si>
    <t>Hot LRS</t>
  </si>
  <si>
    <t>First storage band; replication included in selected redundancy; retrieval and transaction meters are separate.</t>
  </si>
  <si>
    <t>Blob storage|Hot GRS</t>
  </si>
  <si>
    <t>Hot GRS</t>
  </si>
  <si>
    <t>Blob storage|Hot ZRS</t>
  </si>
  <si>
    <t>Hot ZRS</t>
  </si>
  <si>
    <t>Blob storage|Hot RA-GRS</t>
  </si>
  <si>
    <t>Hot RA-GRS</t>
  </si>
  <si>
    <t>Blob storage|Cool LRS</t>
  </si>
  <si>
    <t>Cool LRS</t>
  </si>
  <si>
    <t>Blob storage|Cool GRS</t>
  </si>
  <si>
    <t>Cool GRS</t>
  </si>
  <si>
    <t>Blob storage|Cool ZRS</t>
  </si>
  <si>
    <t>Cool ZRS</t>
  </si>
  <si>
    <t>Blob storage|Cool RA-GRS</t>
  </si>
  <si>
    <t>Cool RA-GRS</t>
  </si>
  <si>
    <t>Blob storage writes|Hot LRS</t>
  </si>
  <si>
    <t>Blob storage writes</t>
  </si>
  <si>
    <t>10K operations</t>
  </si>
  <si>
    <t>Meter units in Price Evidence. Review read/write meter for the selected storage tier.</t>
  </si>
  <si>
    <t>Blob storage reads|Hot LRS</t>
  </si>
  <si>
    <t>Blob storage reads</t>
  </si>
  <si>
    <t>ADLS storage|Hot LRS</t>
  </si>
  <si>
    <t>ADLS storage</t>
  </si>
  <si>
    <t>ADLS storage|Hot GRS</t>
  </si>
  <si>
    <t>ADLS storage|Hot ZRS</t>
  </si>
  <si>
    <t>ADLS storage|Hot RA-GRS</t>
  </si>
  <si>
    <t>ADLS storage|Cool LRS</t>
  </si>
  <si>
    <t>ADLS storage|Cool GRS</t>
  </si>
  <si>
    <t>ADLS storage|Cool ZRS</t>
  </si>
  <si>
    <t>ADLS storage|Cool RA-GRS</t>
  </si>
  <si>
    <t>ADLS storage writes|Hot LRS</t>
  </si>
  <si>
    <t>ADLS storage writes</t>
  </si>
  <si>
    <t>ADLS storage reads|Hot LRS</t>
  </si>
  <si>
    <t>ADLS storage reads</t>
  </si>
  <si>
    <t>File storage|Hot LRS</t>
  </si>
  <si>
    <t>File storage</t>
  </si>
  <si>
    <t>Queue storage|Standard LRS</t>
  </si>
  <si>
    <t>Queue storage</t>
  </si>
  <si>
    <t>Standard LRS</t>
  </si>
  <si>
    <t>Table storage|Standard LRS</t>
  </si>
  <si>
    <t>Table storage</t>
  </si>
  <si>
    <t>File storage|Premium LRS - quote required</t>
  </si>
  <si>
    <t>Premium LRS - quote required</t>
  </si>
  <si>
    <t>provisioned GiB-month</t>
  </si>
  <si>
    <t>Premium Files requires provisioned capacity/IOPS/throughput sizing. Do not substitute standard hot storage.</t>
  </si>
  <si>
    <t>Key Vault|Standard</t>
  </si>
  <si>
    <t>Key Vault</t>
  </si>
  <si>
    <t>Standard</t>
  </si>
  <si>
    <t>Logs|Analytics Logs</t>
  </si>
  <si>
    <t>Logs</t>
  </si>
  <si>
    <t>Analytics Logs</t>
  </si>
  <si>
    <t>GB ingested</t>
  </si>
  <si>
    <t>Gross paid-band ingestion. Free allowance ignored conservatively; Sentinel data is modeled separately to avoid double counting.</t>
  </si>
  <si>
    <t>Log retention|Analytics Logs</t>
  </si>
  <si>
    <t>Log retention</t>
  </si>
  <si>
    <t>GB-month beyond included retention</t>
  </si>
  <si>
    <t>Sentinel|Pay-as-you-go</t>
  </si>
  <si>
    <t>Sentinel</t>
  </si>
  <si>
    <t>Pay-as-you-go</t>
  </si>
  <si>
    <t>GB analyzed</t>
  </si>
  <si>
    <t>Current simplified Sentinel analytics meter includes log ingestion and analysis. Do not also charge Logs for this same data.</t>
  </si>
  <si>
    <t>Defender servers|Standard v2</t>
  </si>
  <si>
    <t>Defender servers</t>
  </si>
  <si>
    <t>Standard v2</t>
  </si>
  <si>
    <t>protected resource</t>
  </si>
  <si>
    <t>Verify exact Defender plan coverage. Storage entry is transaction-era Standard, not the V2 per-account plan.</t>
  </si>
  <si>
    <t>Defender storage|Standard</t>
  </si>
  <si>
    <t>Defender storage</t>
  </si>
  <si>
    <t>Defender Key Vault|Per node Std</t>
  </si>
  <si>
    <t>Defender Key Vault</t>
  </si>
  <si>
    <t>Per node Std</t>
  </si>
  <si>
    <t>Defender storage|V2 per account - quote required</t>
  </si>
  <si>
    <t>V2 per account - quote required</t>
  </si>
  <si>
    <t>protected storage account</t>
  </si>
  <si>
    <t>Recommended current DefenderForStorageV2 plan. Exact per-account price unavailable in retrieved API snapshot; obtain current quote. Malware scanning and transaction overages are additional.</t>
  </si>
  <si>
    <t>OpenAI input|GPT-4o-mini global</t>
  </si>
  <si>
    <t>OpenAI input</t>
  </si>
  <si>
    <t>GPT-4o-mini global</t>
  </si>
  <si>
    <t>million tokens</t>
  </si>
  <si>
    <t>Global deployment token rate; input/output separated. Cached, batch, PTU, training and agent tools excluded.</t>
  </si>
  <si>
    <t>OpenAI input|GPT-4o global</t>
  </si>
  <si>
    <t>GPT-4o global</t>
  </si>
  <si>
    <t>OpenAI output|GPT-4o-mini global</t>
  </si>
  <si>
    <t>OpenAI output</t>
  </si>
  <si>
    <t>OpenAI output|GPT-4o global</t>
  </si>
  <si>
    <t>AI Search|Basic</t>
  </si>
  <si>
    <t>AI Search</t>
  </si>
  <si>
    <t>Basic</t>
  </si>
  <si>
    <t>search unit (replicas x partitions)</t>
  </si>
  <si>
    <t>One unit is replicas x partitions. Validate minimum replicas for required SLA.</t>
  </si>
  <si>
    <t>AI Search|Standard S1</t>
  </si>
  <si>
    <t>Standard S1</t>
  </si>
  <si>
    <t>AI Search|Standard S2</t>
  </si>
  <si>
    <t>Standard S2</t>
  </si>
  <si>
    <t>Private endpoint|Standard</t>
  </si>
  <si>
    <t>Private endpoint</t>
  </si>
  <si>
    <t>endpoint</t>
  </si>
  <si>
    <t>Private endpoint traffic|Standard</t>
  </si>
  <si>
    <t>Private endpoint traffic</t>
  </si>
  <si>
    <t>GB processed</t>
  </si>
  <si>
    <t>First paid band; enter aggregate applicable ingress + egress volume.</t>
  </si>
  <si>
    <t>DNS|Private</t>
  </si>
  <si>
    <t>DNS</t>
  </si>
  <si>
    <t>Private</t>
  </si>
  <si>
    <t>zone</t>
  </si>
  <si>
    <t>DNS queries|Private</t>
  </si>
  <si>
    <t>DNS queries</t>
  </si>
  <si>
    <t>million queries</t>
  </si>
  <si>
    <t>DNS|Public</t>
  </si>
  <si>
    <t>Public</t>
  </si>
  <si>
    <t>DNS queries|Public</t>
  </si>
  <si>
    <t>Egress|Internet first paid band</t>
  </si>
  <si>
    <t>Egress</t>
  </si>
  <si>
    <t>Internet first paid band</t>
  </si>
  <si>
    <t>billable GB</t>
  </si>
  <si>
    <t>Enter billable volume after free allowance. First paid band only, not a graduated-tier engine.</t>
  </si>
  <si>
    <t>Firewall|Basic</t>
  </si>
  <si>
    <t>Firewall</t>
  </si>
  <si>
    <t>firewall</t>
  </si>
  <si>
    <t>Firewall traffic|Basic</t>
  </si>
  <si>
    <t>Firewall traffic</t>
  </si>
  <si>
    <t>Firewall|Standard</t>
  </si>
  <si>
    <t>Firewall traffic|Standard</t>
  </si>
  <si>
    <t>Firewall|Premium</t>
  </si>
  <si>
    <t>Premium</t>
  </si>
  <si>
    <t>Firewall traffic|Premium</t>
  </si>
  <si>
    <t>Public IP|Standard IPv4</t>
  </si>
  <si>
    <t>Public IP</t>
  </si>
  <si>
    <t>Standard IPv4</t>
  </si>
  <si>
    <t>address</t>
  </si>
  <si>
    <t>VPN Gateway|VpnGw1</t>
  </si>
  <si>
    <t>VPN Gateway</t>
  </si>
  <si>
    <t>VpnGw1</t>
  </si>
  <si>
    <t>gateway</t>
  </si>
  <si>
    <t>VPN Gateway|VpnGw2</t>
  </si>
  <si>
    <t>VpnGw2</t>
  </si>
  <si>
    <t>VPN Gateway|VpnGw3</t>
  </si>
  <si>
    <t>VpnGw3</t>
  </si>
  <si>
    <t>Virtual WAN|Routing Infrastructure Unit</t>
  </si>
  <si>
    <t>Virtual WAN</t>
  </si>
  <si>
    <t>Routing Infrastructure Unit</t>
  </si>
  <si>
    <t>hub routing unit</t>
  </si>
  <si>
    <t>Hub routing only. Connection, scale units and traffic require separate quoted components.</t>
  </si>
  <si>
    <t>Application Gateway|Standard v2</t>
  </si>
  <si>
    <t>Application Gateway</t>
  </si>
  <si>
    <t>Application Gateway capacity|Standard v2</t>
  </si>
  <si>
    <t>Application Gateway capacity</t>
  </si>
  <si>
    <t>capacity unit</t>
  </si>
  <si>
    <t>Event Hubs|Standard</t>
  </si>
  <si>
    <t>Event Hubs</t>
  </si>
  <si>
    <t>throughput unit</t>
  </si>
  <si>
    <t>Event Hubs|Basic</t>
  </si>
  <si>
    <t>Event Hubs events|Standard</t>
  </si>
  <si>
    <t>Event Hubs events</t>
  </si>
  <si>
    <t>million events</t>
  </si>
  <si>
    <t>Event Grid|Basic topic / Standard operations meter</t>
  </si>
  <si>
    <t>Event Grid</t>
  </si>
  <si>
    <t>Basic topic / Standard operations meter</t>
  </si>
  <si>
    <t>100K operations</t>
  </si>
  <si>
    <t>Basic topics use paid Standard Operations meter. Enter paid operation blocks after free allowance; review billed event size.</t>
  </si>
  <si>
    <t>Stream Analytics|Standard</t>
  </si>
  <si>
    <t>Stream Analytics</t>
  </si>
  <si>
    <t>streaming unit</t>
  </si>
  <si>
    <t>Stream Analytics|Standard V2</t>
  </si>
  <si>
    <t>Standard V2</t>
  </si>
  <si>
    <t>IoT Hub|S1</t>
  </si>
  <si>
    <t>IoT Hub</t>
  </si>
  <si>
    <t>S1</t>
  </si>
  <si>
    <t>hub unit</t>
  </si>
  <si>
    <t>IoT Hub|S2</t>
  </si>
  <si>
    <t>S2</t>
  </si>
  <si>
    <t>IoT Hub|S3</t>
  </si>
  <si>
    <t>S3</t>
  </si>
  <si>
    <t>ADF data movement|Cloud</t>
  </si>
  <si>
    <t>ADF data movement</t>
  </si>
  <si>
    <t>Cloud</t>
  </si>
  <si>
    <t>DIU-hour</t>
  </si>
  <si>
    <t>ADF orchestration|Cloud</t>
  </si>
  <si>
    <t>ADF orchestration</t>
  </si>
  <si>
    <t>1K activity runs</t>
  </si>
  <si>
    <t>Databricks DBU|Premium Jobs Compute</t>
  </si>
  <si>
    <t>Databricks DBU</t>
  </si>
  <si>
    <t>Premium Jobs Compute</t>
  </si>
  <si>
    <t>DBU-hour</t>
  </si>
  <si>
    <t>Classic compute DBUs only. VM nodes/disks/networking are separately modeled; no DBU commitment discount assumed.</t>
  </si>
  <si>
    <t>Databricks DBU|Premium All-purpose Compute</t>
  </si>
  <si>
    <t>Premium All-purpose Compute</t>
  </si>
  <si>
    <t>VM compute|Standard_D2s_v5</t>
  </si>
  <si>
    <t>VM compute</t>
  </si>
  <si>
    <t>Standard_D2s_v5</t>
  </si>
  <si>
    <t>node</t>
  </si>
  <si>
    <t>Linux classic VM compute; does not include Databricks DBUs, OS/data disks, Windows, SQL licenses or network.</t>
  </si>
  <si>
    <t>VM compute|Standard_D4s_v5</t>
  </si>
  <si>
    <t>Standard_D4s_v5</t>
  </si>
  <si>
    <t>VM compute|Standard_D8s_v5</t>
  </si>
  <si>
    <t>Standard_D8s_v5</t>
  </si>
  <si>
    <t>SQL DTU|S0</t>
  </si>
  <si>
    <t>SQL DTU</t>
  </si>
  <si>
    <t>S0</t>
  </si>
  <si>
    <t>database</t>
  </si>
  <si>
    <t>Daily</t>
  </si>
  <si>
    <t>DTU SKU, not vCore; reservation discounts are not assumed.</t>
  </si>
  <si>
    <t>SQL DTU|S1</t>
  </si>
  <si>
    <t>SQL DTU|S2</t>
  </si>
  <si>
    <t>SQL MI compute|GP Gen5</t>
  </si>
  <si>
    <t>SQL MI compute</t>
  </si>
  <si>
    <t>GP Gen5</t>
  </si>
  <si>
    <t>vCore</t>
  </si>
  <si>
    <t>vCore rate, multiply by vCore count. Database storage, backups and SQL MI licenses separate.</t>
  </si>
  <si>
    <t>PostgreSQL compute|Dsv3 vCore</t>
  </si>
  <si>
    <t>PostgreSQL compute</t>
  </si>
  <si>
    <t>Dsv3 vCore</t>
  </si>
  <si>
    <t>MySQL compute|Dsv3 vCore</t>
  </si>
  <si>
    <t>MySQL compute</t>
  </si>
  <si>
    <t>PostgreSQL storage|Storage</t>
  </si>
  <si>
    <t>PostgreSQL storage</t>
  </si>
  <si>
    <t>MySQL storage|Storage</t>
  </si>
  <si>
    <t>MySQL storage</t>
  </si>
  <si>
    <t>SQL MI storage|General Purpose</t>
  </si>
  <si>
    <t>SQL MI storage</t>
  </si>
  <si>
    <t>General Purpose</t>
  </si>
  <si>
    <t>MySQL compute|D2ds_v4 - quote required</t>
  </si>
  <si>
    <t>D2ds_v4 - quote required</t>
  </si>
  <si>
    <t>server</t>
  </si>
  <si>
    <t>Configured Standard_D2ds_v4 not matched to a current exact meter. Select supported quoted sizing; no substitution.</t>
  </si>
  <si>
    <t>SQL MI license|LicenseIncluded - quote required</t>
  </si>
  <si>
    <t>SQL MI license</t>
  </si>
  <si>
    <t>LicenseIncluded - quote required</t>
  </si>
  <si>
    <t>licensed vCore</t>
  </si>
  <si>
    <t>Compute meter alone excludes SQL licensing. Confirm license-included quote or Azure Hybrid Benefit eligibility.</t>
  </si>
  <si>
    <t>Cosmos throughput|Manual provisioned</t>
  </si>
  <si>
    <t>Cosmos throughput</t>
  </si>
  <si>
    <t>Manual provisioned</t>
  </si>
  <si>
    <t>100 RU/s</t>
  </si>
  <si>
    <t>Multiply by provisioned 100-RU/s blocks and region count. Autoscale/serverless need different meters.</t>
  </si>
  <si>
    <t>Redis|Basic C0</t>
  </si>
  <si>
    <t>Redis</t>
  </si>
  <si>
    <t>Basic C0</t>
  </si>
  <si>
    <t>cache</t>
  </si>
  <si>
    <t>Legacy Redis SKU: verify retirement/migration timeline. No Enterprise/Azure Managed Redis substitution.</t>
  </si>
  <si>
    <t>Redis|Standard C1</t>
  </si>
  <si>
    <t>Standard C1</t>
  </si>
  <si>
    <t>Purview map|Standard capacity unit</t>
  </si>
  <si>
    <t>Purview map</t>
  </si>
  <si>
    <t>Standard capacity unit</t>
  </si>
  <si>
    <t>If no exact current Data Map meter is returned, quote required. Data Governance per-asset fees are not a substitute.</t>
  </si>
  <si>
    <t>Purview catalog|Data Catalog Standard</t>
  </si>
  <si>
    <t>Purview catalog</t>
  </si>
  <si>
    <t>Data Catalog Standard</t>
  </si>
  <si>
    <t>asset-day</t>
  </si>
  <si>
    <t>Optional modern Purview Data Governance consumption; validate entitlement and workload.</t>
  </si>
  <si>
    <t>Purview processing|Data Management Basic</t>
  </si>
  <si>
    <t>Purview processing</t>
  </si>
  <si>
    <t>Data Management Basic</t>
  </si>
  <si>
    <t>DGPU</t>
  </si>
  <si>
    <t>Video Indexer|Standard Video Indexing Analysis</t>
  </si>
  <si>
    <t>Video Indexer</t>
  </si>
  <si>
    <t>Standard Video Indexing Analysis</t>
  </si>
  <si>
    <t>input minute</t>
  </si>
  <si>
    <t>Official price evidence | retrieved 2026-10-19</t>
  </si>
  <si>
    <t>Evidence ID</t>
  </si>
  <si>
    <t>Service</t>
  </si>
  <si>
    <t>Product</t>
  </si>
  <si>
    <t>SKU</t>
  </si>
  <si>
    <t>Meter</t>
  </si>
  <si>
    <t>Region</t>
  </si>
  <si>
    <t>Type</t>
  </si>
  <si>
    <t>Term</t>
  </si>
  <si>
    <t>Raw USD price</t>
  </si>
  <si>
    <t>API unit</t>
  </si>
  <si>
    <t>Tier minimum</t>
  </si>
  <si>
    <t>Effective date</t>
  </si>
  <si>
    <t>Meter ID</t>
  </si>
  <si>
    <t>API query</t>
  </si>
  <si>
    <t>Retrieved UTC</t>
  </si>
  <si>
    <t>P0001</t>
  </si>
  <si>
    <t>Microsoft Fabric</t>
  </si>
  <si>
    <t>Fabric Capacity</t>
  </si>
  <si>
    <t>Compute Pool Capacity Usage</t>
  </si>
  <si>
    <t>Compute Pool Capacity Usage CU</t>
  </si>
  <si>
    <t>eastus</t>
  </si>
  <si>
    <t>Consumption</t>
  </si>
  <si>
    <t>1 Hour</t>
  </si>
  <si>
    <t>2023-11-01T00:00:00Z</t>
  </si>
  <si>
    <t>2e1c6864-e833-5731-8dd6-220bc17b5566</t>
  </si>
  <si>
    <t>https://prices.azure.com/api/retail/prices?%24filter=serviceName+eq+%27Microsoft+Fabric%27+and+%28armRegionName+eq+%27eastus%27+or+armRegionName+eq+%27%27+or+armRegionName+eq+%27global%27%29&amp;currencyCode=%27USD%27&amp;api-version=2023-01-01-preview</t>
  </si>
  <si>
    <t>2026-10-19T20:20:48.622324+00:00</t>
  </si>
  <si>
    <t>P0002</t>
  </si>
  <si>
    <t>Fabric Capacity Reservation</t>
  </si>
  <si>
    <t>Fabric Capacity CU</t>
  </si>
  <si>
    <t>Reservation</t>
  </si>
  <si>
    <t>1 Year</t>
  </si>
  <si>
    <t>0867799b-2b02-5540-87b4-35b5ce92bdbf</t>
  </si>
  <si>
    <t>P0003</t>
  </si>
  <si>
    <t>3 Years</t>
  </si>
  <si>
    <t>2026-04-01T00:00:00Z</t>
  </si>
  <si>
    <t>P0004</t>
  </si>
  <si>
    <t>OneLake</t>
  </si>
  <si>
    <t>OneLake Storage Hot</t>
  </si>
  <si>
    <t>OneLake Storage Hot Data Stored</t>
  </si>
  <si>
    <t>1 GB/Month</t>
  </si>
  <si>
    <t>700734cc-93b2-5b4e-a266-1cbea55d2428</t>
  </si>
  <si>
    <t>P0005</t>
  </si>
  <si>
    <t>OneLake Storage Cool</t>
  </si>
  <si>
    <t>OneLake Storage Cool Data Stored</t>
  </si>
  <si>
    <t>2026-07-01T00:00:00Z</t>
  </si>
  <si>
    <t>4dda280c-0ccf-5aea-ae22-25fd3e8ba5d9</t>
  </si>
  <si>
    <t>P0006</t>
  </si>
  <si>
    <t>OneLake Storage Cold</t>
  </si>
  <si>
    <t>OneLake Storage Cold Data Stored</t>
  </si>
  <si>
    <t>0789b970-2cb8-5b76-b552-19b31db2522b</t>
  </si>
  <si>
    <t>P0007</t>
  </si>
  <si>
    <t>General Block Blob v2</t>
  </si>
  <si>
    <t>Hot LRS Data Stored</t>
  </si>
  <si>
    <t>2017-02-03T00:00:00Z</t>
  </si>
  <si>
    <t>272492b3-1c92-4a5f-bee9-52a8e10ca514</t>
  </si>
  <si>
    <t>https://prices.azure.com/api/retail/prices?%24filter=serviceName+eq+%27Storage%27+and+%28armRegionName+eq+%27eastus%27+or+armRegionName+eq+%27%27+or+armRegionName+eq+%27global%27%29&amp;currencyCode=%27USD%27&amp;api-version=2023-01-01-preview</t>
  </si>
  <si>
    <t>P0008</t>
  </si>
  <si>
    <t>Hot GRS Data Stored</t>
  </si>
  <si>
    <t>8375a86c-cc34-458a-aaf1-c8e2caf3ea71</t>
  </si>
  <si>
    <t>P0009</t>
  </si>
  <si>
    <t>Hot ZRS Data Stored</t>
  </si>
  <si>
    <t>2018-07-01T00:00:00Z</t>
  </si>
  <si>
    <t>da71cc90-624a-4006-8936-0718046ad8ab</t>
  </si>
  <si>
    <t>P0010</t>
  </si>
  <si>
    <t>Hot RA-GRS Data Stored</t>
  </si>
  <si>
    <t>469a7d8f-36f1-4a99-a884-6eb97643be2c</t>
  </si>
  <si>
    <t>P0011</t>
  </si>
  <si>
    <t>Cool LRS Data Stored</t>
  </si>
  <si>
    <t>5d16be88-bfc0-4f33-bb0a-826eb941c13f</t>
  </si>
  <si>
    <t>P0012</t>
  </si>
  <si>
    <t>Cool GRS Data Stored</t>
  </si>
  <si>
    <t>5435d17e-896a-4d1f-aabc-8b74183f6e9e</t>
  </si>
  <si>
    <t>P0013</t>
  </si>
  <si>
    <t>Cool ZRS Data Stored</t>
  </si>
  <si>
    <t>2b8a2c33-5c54-412a-bbfd-fe4f34a952d5</t>
  </si>
  <si>
    <t>P0014</t>
  </si>
  <si>
    <t>Cool RA-GRS Data Stored</t>
  </si>
  <si>
    <t>2016-11-01T00:00:00Z</t>
  </si>
  <si>
    <t>fff068af-d2b2-4ffc-895e-d2be686d9b39</t>
  </si>
  <si>
    <t>P0015</t>
  </si>
  <si>
    <t>Hot LRS Write Operations</t>
  </si>
  <si>
    <t>10K</t>
  </si>
  <si>
    <t>14854f12-8d37-4299-842a-b0f2df82a305</t>
  </si>
  <si>
    <t>P0016</t>
  </si>
  <si>
    <t>Hot Read Operations</t>
  </si>
  <si>
    <t>c5248cf8-ecba-4807-9304-6a8f14b5805a</t>
  </si>
  <si>
    <t>P0017</t>
  </si>
  <si>
    <t>General Block Blob v2 Hierarchical Namespace</t>
  </si>
  <si>
    <t>2020-03-01T00:00:00Z</t>
  </si>
  <si>
    <t>b68f7f09-5474-4996-be76-5feac4fc6680</t>
  </si>
  <si>
    <t>P0018</t>
  </si>
  <si>
    <t>36a179eb-792d-4ea0-89a6-b8a1a68c2edd</t>
  </si>
  <si>
    <t>P0019</t>
  </si>
  <si>
    <t>e2a42c01-9a81-4657-9132-026145f4351f</t>
  </si>
  <si>
    <t>P0020</t>
  </si>
  <si>
    <t>8ccedfb3-fa72-4961-b3a9-c006c11829c0</t>
  </si>
  <si>
    <t>P0021</t>
  </si>
  <si>
    <t>3d3b801b-7e0a-4ded-ab0c-29f4c962974a</t>
  </si>
  <si>
    <t>P0022</t>
  </si>
  <si>
    <t>12b8ab87-a7e3-48fc-a5e7-726979c69bb6</t>
  </si>
  <si>
    <t>P0023</t>
  </si>
  <si>
    <t>a12b62ca-1d1e-4ad9-a5e8-5b5b072f084c</t>
  </si>
  <si>
    <t>P0024</t>
  </si>
  <si>
    <t>ee44e954-b43d-4b6a-914c-dda05ea82967</t>
  </si>
  <si>
    <t>P0025</t>
  </si>
  <si>
    <t>60dc3f8d-d252-441d-979b-438577131157</t>
  </si>
  <si>
    <t>P0026</t>
  </si>
  <si>
    <t>Hot LRS Read Operations</t>
  </si>
  <si>
    <t>8c0c8101-8307-4a2b-9b2f-3943406c1df3</t>
  </si>
  <si>
    <t>P0027</t>
  </si>
  <si>
    <t>Files v2</t>
  </si>
  <si>
    <t>2020-05-01T00:00:00Z</t>
  </si>
  <si>
    <t>dac07b23-537b-464f-b622-81c9698e20e8</t>
  </si>
  <si>
    <t>P0028</t>
  </si>
  <si>
    <t>Queues</t>
  </si>
  <si>
    <t>LRS Data Stored</t>
  </si>
  <si>
    <t>2019-06-01T00:00:00Z</t>
  </si>
  <si>
    <t>a3dd3839-f638-493d-a529-e1e1427a5b78</t>
  </si>
  <si>
    <t>P0029</t>
  </si>
  <si>
    <t>Tables</t>
  </si>
  <si>
    <t>3f2b1e1c-c886-4ec6-ad6f-dd0ef38819c9</t>
  </si>
  <si>
    <t>P0030</t>
  </si>
  <si>
    <t>Operations</t>
  </si>
  <si>
    <t>2015-08-01T00:00:00Z</t>
  </si>
  <si>
    <t>0f824807-2376-435c-95c9-f992b67a07b0</t>
  </si>
  <si>
    <t>https://prices.azure.com/api/retail/prices?%24filter=serviceName+eq+%27Key+Vault%27+and+%28armRegionName+eq+%27eastus%27+or+armRegionName+eq+%27%27+or+armRegionName+eq+%27global%27%29&amp;currencyCode=%27USD%27&amp;api-version=2023-01-01-preview</t>
  </si>
  <si>
    <t>P0031</t>
  </si>
  <si>
    <t>Log Analytics</t>
  </si>
  <si>
    <t>Analytics Logs Data Ingestion</t>
  </si>
  <si>
    <t>1 GB</t>
  </si>
  <si>
    <t>2018-02-01T00:00:00Z</t>
  </si>
  <si>
    <t>ffbd06c0-e72e-42b6-b612-f03144b476df</t>
  </si>
  <si>
    <t>https://prices.azure.com/api/retail/prices?%24filter=serviceName+eq+%27Log+Analytics%27+and+%28armRegionName+eq+%27eastus%27+or+armRegionName+eq+%27%27+or+armRegionName+eq+%27global%27%29&amp;currencyCode=%27USD%27&amp;api-version=2023-01-01-preview</t>
  </si>
  <si>
    <t>P0032</t>
  </si>
  <si>
    <t>Analytics Logs Data Retention</t>
  </si>
  <si>
    <t>05bac6df-17ab-48ba-bf46-450c59ad0780</t>
  </si>
  <si>
    <t>P0033</t>
  </si>
  <si>
    <t>Pay-as-you-go Analysis</t>
  </si>
  <si>
    <t>2023-07-01T00:00:00Z</t>
  </si>
  <si>
    <t>05d96412-9ca4-5926-b2a0-c646f72b2c2c</t>
  </si>
  <si>
    <t>https://prices.azure.com/api/retail/prices?%24filter=serviceName+eq+%27Sentinel%27+and+%28armRegionName+eq+%27eastus%27+or+armRegionName+eq+%27%27+or+armRegionName+eq+%27global%27%29&amp;currencyCode=%27USD%27&amp;api-version=2023-01-01-preview</t>
  </si>
  <si>
    <t>P0034</t>
  </si>
  <si>
    <t>Microsoft Defender for Cloud</t>
  </si>
  <si>
    <t>Microsoft Defender for Servers</t>
  </si>
  <si>
    <t>Standard v2 Node</t>
  </si>
  <si>
    <t>1/Hour</t>
  </si>
  <si>
    <t>2019-12-01T00:00:00Z</t>
  </si>
  <si>
    <t>cf8a15c4-b0d9-4d15-9d0f-b4fba67f1516</t>
  </si>
  <si>
    <t>https://prices.azure.com/api/retail/prices?%24filter=serviceName+eq+%27Microsoft+Defender+for+Cloud%27+and+%28armRegionName+eq+%27eastus%27+or+armRegionName+eq+%27%27+or+armRegionName+eq+%27global%27%29&amp;currencyCode=%27USD%27&amp;api-version=2023-01-01-preview</t>
  </si>
  <si>
    <t>P0035</t>
  </si>
  <si>
    <t>Microsoft Defender for Storage</t>
  </si>
  <si>
    <t>Standard Node</t>
  </si>
  <si>
    <t>2022-11-01T00:00:00Z</t>
  </si>
  <si>
    <t>d168b937-9289-505b-bb69-9da28fab6264</t>
  </si>
  <si>
    <t>P0036</t>
  </si>
  <si>
    <t>Microsoft Defender for Key Vault</t>
  </si>
  <si>
    <t>Per node Std Node</t>
  </si>
  <si>
    <t>2023-08-01T00:00:00Z</t>
  </si>
  <si>
    <t>5ffd6fa6-59ab-5d33-87f0-8a65653d2257</t>
  </si>
  <si>
    <t>P0037</t>
  </si>
  <si>
    <t>Foundry Models</t>
  </si>
  <si>
    <t>Azure OpenAI</t>
  </si>
  <si>
    <t>gpt-4o-mini-0718-Inp-glbl</t>
  </si>
  <si>
    <t>gpt-4o-mini-0718-Inp-glbl Tokens</t>
  </si>
  <si>
    <t>1K</t>
  </si>
  <si>
    <t>2024-07-01T00:00:00Z</t>
  </si>
  <si>
    <t>932a4ba7-9944-5dd6-a3ef-f8e18f36eeae</t>
  </si>
  <si>
    <t>https://prices.azure.com/api/retail/prices?%24filter=%28contains%28productName%2C%27OpenAI%27%29%29+and+%28armRegionName+eq+%27eastus%27+or+armRegionName+eq+%27%27+or+armRegionName+eq+%27global%27%29&amp;currencyCode=%27USD%27</t>
  </si>
  <si>
    <t>P0038</t>
  </si>
  <si>
    <t>gpt-4o-0806-Inp-glbl</t>
  </si>
  <si>
    <t>gpt-4o-0806-Inp-glbl Tokens</t>
  </si>
  <si>
    <t>2024-08-01T00:00:00Z</t>
  </si>
  <si>
    <t>babc1534-2115-5f32-98cb-29d58a11eb80</t>
  </si>
  <si>
    <t>P0039</t>
  </si>
  <si>
    <t>gpt-4o-mini-0718-Outp-glbl</t>
  </si>
  <si>
    <t>gpt-4o-mini-0718-Outp-glbl Tokens</t>
  </si>
  <si>
    <t>8a5a8abb-6dbf-530a-9f40-7b17658df0f2</t>
  </si>
  <si>
    <t>P0040</t>
  </si>
  <si>
    <t>gpt-4o-0806-Outp-glbl</t>
  </si>
  <si>
    <t>gpt-4o-0806-Outp-glbl Tokens</t>
  </si>
  <si>
    <t>cd976e6c-41ab-5881-a90f-eff2e0c1d9b0</t>
  </si>
  <si>
    <t>P0041</t>
  </si>
  <si>
    <t>Azure Cognitive Search</t>
  </si>
  <si>
    <t>Azure AI Search</t>
  </si>
  <si>
    <t>Basic Unit</t>
  </si>
  <si>
    <t>2016-08-01T00:00:00Z</t>
  </si>
  <si>
    <t>0c873ca2-4113-4997-8cf6-ad5df5775599</t>
  </si>
  <si>
    <t>https://prices.azure.com/api/retail/prices?%24filter=%28contains%28serviceName%2C%27Search%27%29%29+and+%28armRegionName+eq+%27eastus%27+or+armRegionName+eq+%27%27+or+armRegionName+eq+%27global%27%29&amp;currencyCode=%27USD%27</t>
  </si>
  <si>
    <t>P0042</t>
  </si>
  <si>
    <t>Standard S1 Unit</t>
  </si>
  <si>
    <t>2015-05-01T00:00:00Z</t>
  </si>
  <si>
    <t>412d6928-652a-44ec-8bbb-d1dea652b7a6</t>
  </si>
  <si>
    <t>P0043</t>
  </si>
  <si>
    <t>Standard S2 Unit</t>
  </si>
  <si>
    <t>99f367c4-70a5-4595-a7f0-fb38478c9cff</t>
  </si>
  <si>
    <t>P0044</t>
  </si>
  <si>
    <t>Virtual Network</t>
  </si>
  <si>
    <t>Virtual Network Private Link</t>
  </si>
  <si>
    <t>Standard Private Endpoint</t>
  </si>
  <si>
    <t>Global</t>
  </si>
  <si>
    <t>2020-02-01T00:00:00Z</t>
  </si>
  <si>
    <t>e6ab7238-e433-4fe0-a2b2-2b2564df2cdb</t>
  </si>
  <si>
    <t>https://prices.azure.com/api/retail/prices?%24filter=contains%28meterName%2C%27Private+Endpoint%27%29+or+contains%28productName%2C%27DDoS%27%29+or+contains%28serviceName%2C%27Load+Testing%27%29&amp;currencyCode=%27USD%27</t>
  </si>
  <si>
    <t>P0045</t>
  </si>
  <si>
    <t>Standard Data Processed - Ingress</t>
  </si>
  <si>
    <t>2021-11-01T00:00:00Z</t>
  </si>
  <si>
    <t>10caa28b-6479-4852-9eb7-610870cb6417</t>
  </si>
  <si>
    <t>https://prices.azure.com/api/retail/prices?%24filter=serviceName+eq+%27Virtual+Network%27+and+armRegionName+eq+%27Global%27&amp;currencyCode=%27USD%27</t>
  </si>
  <si>
    <t>P0046</t>
  </si>
  <si>
    <t>Azure DNS</t>
  </si>
  <si>
    <t>Private Zone</t>
  </si>
  <si>
    <t>1</t>
  </si>
  <si>
    <t>0b608a26-f611-4232-8192-ce81b6b57194</t>
  </si>
  <si>
    <t>https://prices.azure.com/api/retail/prices?%24filter=serviceName+eq+%27Azure+DNS%27+and+%28armRegionName+eq+%27eastus%27+or+armRegionName+eq+%27%27+or+armRegionName+eq+%27global%27%29&amp;currencyCode=%27USD%27&amp;api-version=2023-01-01-preview</t>
  </si>
  <si>
    <t>P0047</t>
  </si>
  <si>
    <t>Private Queries</t>
  </si>
  <si>
    <t>1M</t>
  </si>
  <si>
    <t>46cff9cb-4b15-4af0-bf41-25143827fef8</t>
  </si>
  <si>
    <t>P0048</t>
  </si>
  <si>
    <t>Public Zone</t>
  </si>
  <si>
    <t>8f967c58-b144-4bd7-8882-8bf02767c839</t>
  </si>
  <si>
    <t>P0049</t>
  </si>
  <si>
    <t>Public Queries</t>
  </si>
  <si>
    <t>d54686f0-77ff-43f3-9e7c-2099030d32a7</t>
  </si>
  <si>
    <t>P0050</t>
  </si>
  <si>
    <t>Bandwidth</t>
  </si>
  <si>
    <t>Rtn Preference: MGN</t>
  </si>
  <si>
    <t>Standard Data Transfer Out</t>
  </si>
  <si>
    <t>2022-05-01T00:00:00Z</t>
  </si>
  <si>
    <t>9995d93a-7d35-4d3f-9c69-7a7fea447ef4</t>
  </si>
  <si>
    <t>https://prices.azure.com/api/retail/prices?%24filter=serviceName+eq+%27Bandwidth%27+and+%28armRegionName+eq+%27eastus%27+or+armRegionName+eq+%27%27+or+armRegionName+eq+%27global%27%29&amp;currencyCode=%27USD%27&amp;api-version=2023-01-01-preview</t>
  </si>
  <si>
    <t>P0051</t>
  </si>
  <si>
    <t>Azure Firewall</t>
  </si>
  <si>
    <t>Basic Deployment</t>
  </si>
  <si>
    <t>2023-03-01T00:00:00Z</t>
  </si>
  <si>
    <t>70c60dc4-0568-5d4e-839f-3c3345f46d55</t>
  </si>
  <si>
    <t>https://prices.azure.com/api/retail/prices?%24filter=serviceName+eq+%27Azure+Firewall%27+and+%28armRegionName+eq+%27eastus%27+or+armRegionName+eq+%27%27+or+armRegionName+eq+%27global%27%29&amp;currencyCode=%27USD%27&amp;api-version=2023-01-01-preview</t>
  </si>
  <si>
    <t>P0052</t>
  </si>
  <si>
    <t>Basic Data Processed</t>
  </si>
  <si>
    <t>ff9d9feb-e6a5-5070-98dd-864487cdf2a6</t>
  </si>
  <si>
    <t>P0053</t>
  </si>
  <si>
    <t>Standard Deployment</t>
  </si>
  <si>
    <t>2018-11-01T00:00:00Z</t>
  </si>
  <si>
    <t>e90604a4-719b-454b-879d-b85523882c92</t>
  </si>
  <si>
    <t>P0054</t>
  </si>
  <si>
    <t>Standard Data Processed</t>
  </si>
  <si>
    <t>2019-05-01T00:00:00Z</t>
  </si>
  <si>
    <t>5f492263-6ee9-488d-9b66-02332b889b03</t>
  </si>
  <si>
    <t>P0055</t>
  </si>
  <si>
    <t>Premium Deployment</t>
  </si>
  <si>
    <t>2021-09-01T00:00:00Z</t>
  </si>
  <si>
    <t>15bf80cd-28af-5664-9afd-fbf210165a80</t>
  </si>
  <si>
    <t>P0056</t>
  </si>
  <si>
    <t>Premium Data Processed</t>
  </si>
  <si>
    <t>a9d891ac-c48b-51f5-911d-e4392c508b6f</t>
  </si>
  <si>
    <t>P0057</t>
  </si>
  <si>
    <t>IP Addresses</t>
  </si>
  <si>
    <t>Standard IPv4 Static Public IP</t>
  </si>
  <si>
    <t>2018-06-01T00:00:00Z</t>
  </si>
  <si>
    <t>9c150bf9-2bad-430e-a53c-c213804f49ef</t>
  </si>
  <si>
    <t>P0058</t>
  </si>
  <si>
    <t>2025-02-01T00:00:00Z</t>
  </si>
  <si>
    <t>431b835b-2538-4faa-8763-8202f3fdbbb4</t>
  </si>
  <si>
    <t>https://prices.azure.com/api/retail/prices?%24filter=serviceName+eq+%27VPN+Gateway%27+and+%28armRegionName+eq+%27eastus%27+or+armRegionName+eq+%27%27+or+armRegionName+eq+%27global%27%29&amp;currencyCode=%27USD%27&amp;api-version=2023-01-01-preview</t>
  </si>
  <si>
    <t>P0059</t>
  </si>
  <si>
    <t>907aacb3-4b68-4c57-9af2-3cf4505285b1</t>
  </si>
  <si>
    <t>P0060</t>
  </si>
  <si>
    <t>5dc9b160-8b1f-4a9c-83ed-7e458511912d</t>
  </si>
  <si>
    <t>P0061</t>
  </si>
  <si>
    <t>2021-07-01T00:00:00Z</t>
  </si>
  <si>
    <t>4130b07a-39e2-5b19-83af-5c97e9a8d1d0</t>
  </si>
  <si>
    <t>https://prices.azure.com/api/retail/prices?%24filter=serviceName+eq+%27Virtual+WAN%27+and+%28armRegionName+eq+%27eastus%27+or+armRegionName+eq+%27%27+or+armRegionName+eq+%27global%27%29&amp;currencyCode=%27USD%27&amp;api-version=2023-01-01-preview</t>
  </si>
  <si>
    <t>P0062</t>
  </si>
  <si>
    <t>Application Gateway Standard v2</t>
  </si>
  <si>
    <t>Standard Fixed Cost</t>
  </si>
  <si>
    <t>2019-05-09T00:00:00Z</t>
  </si>
  <si>
    <t>4062934b-a0aa-40df-a9fb-dcf8e4e7043e</t>
  </si>
  <si>
    <t>https://prices.azure.com/api/retail/prices?%24filter=serviceName+eq+%27Application+Gateway%27+and+%28armRegionName+eq+%27eastus%27+or+armRegionName+eq+%27%27+or+armRegionName+eq+%27global%27%29&amp;currencyCode=%27USD%27&amp;api-version=2023-01-01-preview</t>
  </si>
  <si>
    <t>P0063</t>
  </si>
  <si>
    <t>Standard Capacity Units</t>
  </si>
  <si>
    <t>6e72c174-f258-4d94-899f-94beb69d135e</t>
  </si>
  <si>
    <t>P0064</t>
  </si>
  <si>
    <t>Standard Throughput Unit</t>
  </si>
  <si>
    <t>2014-12-01T00:00:00Z</t>
  </si>
  <si>
    <t>62d94a65-9300-48a6-8c15-0e70fc41eb44</t>
  </si>
  <si>
    <t>https://prices.azure.com/api/retail/prices?%24filter=serviceName+eq+%27Event+Hubs%27+and+%28armRegionName+eq+%27eastus%27+or+armRegionName+eq+%27%27+or+armRegionName+eq+%27global%27%29&amp;currencyCode=%27USD%27&amp;api-version=2023-01-01-preview</t>
  </si>
  <si>
    <t>P0065</t>
  </si>
  <si>
    <t>Basic Throughput Unit</t>
  </si>
  <si>
    <t>177ee643-5434-4c04-ae11-9e01672ed87e</t>
  </si>
  <si>
    <t>P0066</t>
  </si>
  <si>
    <t>Standard Ingress Events</t>
  </si>
  <si>
    <t>d0a685ee-f093-4c5c-ba76-3ec342a75de7</t>
  </si>
  <si>
    <t>P0067</t>
  </si>
  <si>
    <t>Standard Operations</t>
  </si>
  <si>
    <t>100K</t>
  </si>
  <si>
    <t>2018-04-01T00:00:00Z</t>
  </si>
  <si>
    <t>d207c4bb-d8a3-4f48-bc91-4b324a1399c2</t>
  </si>
  <si>
    <t>https://prices.azure.com/api/retail/prices?%24filter=serviceName+eq+%27Event+Grid%27+and+%28armRegionName+eq+%27eastus%27+or+armRegionName+eq+%27%27+or+armRegionName+eq+%27global%27%29&amp;currencyCode=%27USD%27&amp;api-version=2023-01-01-preview</t>
  </si>
  <si>
    <t>P0068</t>
  </si>
  <si>
    <t>Standard Streaming Unit</t>
  </si>
  <si>
    <t>2017-02-01T00:00:00Z</t>
  </si>
  <si>
    <t>58112973-4292-4891-b7a2-3853e88dab34</t>
  </si>
  <si>
    <t>https://prices.azure.com/api/retail/prices?%24filter=serviceName+eq+%27Stream+Analytics%27+and+%28armRegionName+eq+%27eastus%27+or+armRegionName+eq+%27%27+or+armRegionName+eq+%27global%27%29&amp;currencyCode=%27USD%27&amp;api-version=2023-01-01-preview</t>
  </si>
  <si>
    <t>P0069</t>
  </si>
  <si>
    <t>Standard V2 Streaming Unit/Job</t>
  </si>
  <si>
    <t>77f47eda-8bb3-5294-8fbf-f75791cd49d9</t>
  </si>
  <si>
    <t>P0070</t>
  </si>
  <si>
    <t>S1 Unit</t>
  </si>
  <si>
    <t>1/Month</t>
  </si>
  <si>
    <t>2018-04-02T00:00:00Z</t>
  </si>
  <si>
    <t>2885a6b2-5013-4fa9-8f3b-fc3ead8d136d</t>
  </si>
  <si>
    <t>https://prices.azure.com/api/retail/prices?%24filter=serviceName+eq+%27IoT+Hub%27+and+%28armRegionName+eq+%27eastus%27+or+armRegionName+eq+%27%27+or+armRegionName+eq+%27global%27%29&amp;currencyCode=%27USD%27&amp;api-version=2023-01-01-preview</t>
  </si>
  <si>
    <t>P0071</t>
  </si>
  <si>
    <t>S2 Unit</t>
  </si>
  <si>
    <t>a36d229a-595c-44ad-a66c-1287be4bf433</t>
  </si>
  <si>
    <t>P0072</t>
  </si>
  <si>
    <t>S3 Unit</t>
  </si>
  <si>
    <t>b42f9a44-d1d2-4792-bc98-fdaa614bdeac</t>
  </si>
  <si>
    <t>P0073</t>
  </si>
  <si>
    <t>Azure Data Factory v2</t>
  </si>
  <si>
    <t>Cloud Data Movement</t>
  </si>
  <si>
    <t>2018-08-01T00:00:00Z</t>
  </si>
  <si>
    <t>9d6f5dbf-90a1-46bc-85b7-e9c3f92bae35</t>
  </si>
  <si>
    <t>https://prices.azure.com/api/retail/prices?%24filter=serviceName+eq+%27Azure+Data+Factory+v2%27+and+%28armRegionName+eq+%27eastus%27+or+armRegionName+eq+%27%27+or+armRegionName+eq+%27global%27%29&amp;currencyCode=%27USD%27&amp;api-version=2023-01-01-preview</t>
  </si>
  <si>
    <t>P0074</t>
  </si>
  <si>
    <t>Cloud Orchestration Activity Run</t>
  </si>
  <si>
    <t>04f2be54-5cfe-4ad7-97f3-0badfc1dc247</t>
  </si>
  <si>
    <t>P0075</t>
  </si>
  <si>
    <t>Azure Databricks</t>
  </si>
  <si>
    <t>Premium Jobs Compute DBU</t>
  </si>
  <si>
    <t>2019-03-01T00:00:00Z</t>
  </si>
  <si>
    <t>8ee07b23-82ae-430e-a417-a050463ff4ee</t>
  </si>
  <si>
    <t>https://prices.azure.com/api/retail/prices?%24filter=serviceName+eq+%27Azure+Databricks%27+and+%28armRegionName+eq+%27eastus%27+or+armRegionName+eq+%27%27+or+armRegionName+eq+%27global%27%29&amp;currencyCode=%27USD%27&amp;api-version=2023-01-01-preview</t>
  </si>
  <si>
    <t>P0076</t>
  </si>
  <si>
    <t>Premium All-purpose Compute DBU</t>
  </si>
  <si>
    <t>2018-05-01T00:00:00Z</t>
  </si>
  <si>
    <t>aad24629-5578-4bfb-b890-62e2779afe8a</t>
  </si>
  <si>
    <t>P0077</t>
  </si>
  <si>
    <t>Virtual Machines</t>
  </si>
  <si>
    <t>Virtual Machines Dsv5 Series</t>
  </si>
  <si>
    <t>D2s v5</t>
  </si>
  <si>
    <t>36cc2454-47d7-517f-884f-be4d6b7efa55</t>
  </si>
  <si>
    <t>https://prices.azure.com/api/retail/prices?%24filter=serviceName+eq+%27Virtual+Machines%27+and+%28armRegionName+eq+%27eastus%27+or+armRegionName+eq+%27%27+or+armRegionName+eq+%27global%27%29&amp;currencyCode=%27USD%27&amp;api-version=2023-01-01-preview</t>
  </si>
  <si>
    <t>P0078</t>
  </si>
  <si>
    <t>2026-06-01T00:00:00Z</t>
  </si>
  <si>
    <t>P0079</t>
  </si>
  <si>
    <t>P0080</t>
  </si>
  <si>
    <t>D4s v5</t>
  </si>
  <si>
    <t>db8c0962-f3f8-5b44-99aa-f3c7c1e668c8</t>
  </si>
  <si>
    <t>P0081</t>
  </si>
  <si>
    <t>P0082</t>
  </si>
  <si>
    <t>P0083</t>
  </si>
  <si>
    <t>D8s v5</t>
  </si>
  <si>
    <t>17a4cba9-d983-5344-a8ef-ac7c8e0d34af</t>
  </si>
  <si>
    <t>P0084</t>
  </si>
  <si>
    <t>P0085</t>
  </si>
  <si>
    <t>P0086</t>
  </si>
  <si>
    <t>SQL Database</t>
  </si>
  <si>
    <t>SQL Database Single Standard</t>
  </si>
  <si>
    <t>S0 DTUs</t>
  </si>
  <si>
    <t>1/Day</t>
  </si>
  <si>
    <t>2014-11-01T00:00:00Z</t>
  </si>
  <si>
    <t>a149966f-73b4-4e1d-b335-d2a572b1e6bd</t>
  </si>
  <si>
    <t>https://prices.azure.com/api/retail/prices?%24filter=serviceName+eq+%27SQL+Database%27+and+%28armRegionName+eq+%27eastus%27+or+armRegionName+eq+%27%27+or+armRegionName+eq+%27global%27%29&amp;currencyCode=%27USD%27&amp;api-version=2023-01-01-preview</t>
  </si>
  <si>
    <t>P0087</t>
  </si>
  <si>
    <t>S1 DTUs</t>
  </si>
  <si>
    <t>54c6bbf3-322b-406d-8411-101bc4b9443a</t>
  </si>
  <si>
    <t>P0088</t>
  </si>
  <si>
    <t>S2 DTUs</t>
  </si>
  <si>
    <t>f303a21a-05f1-4563-b2ad-7523eebc4058</t>
  </si>
  <si>
    <t>P0089</t>
  </si>
  <si>
    <t>SQL Managed Instance</t>
  </si>
  <si>
    <t>SQL Managed Instance General Purpose - Compute Gen5</t>
  </si>
  <si>
    <t>2025-06-01T00:00:00Z</t>
  </si>
  <si>
    <t>3a627b99-de25-47fd-bd48-72dac0999188</t>
  </si>
  <si>
    <t>https://prices.azure.com/api/retail/prices?%24filter=serviceName+eq+%27SQL+Managed+Instance%27+and+%28armRegionName+eq+%27eastus%27+or+armRegionName+eq+%27%27+or+armRegionName+eq+%27global%27%29&amp;currencyCode=%27USD%27&amp;api-version=2023-01-01-preview</t>
  </si>
  <si>
    <t>P0090</t>
  </si>
  <si>
    <t>P0091</t>
  </si>
  <si>
    <t>P0092</t>
  </si>
  <si>
    <t>Azure Database for PostgreSQL</t>
  </si>
  <si>
    <t>Azure Database for PostgreSQL Flexible Server General Purpose Dsv3 Series Compute</t>
  </si>
  <si>
    <t>2025-07-01T00:00:00Z</t>
  </si>
  <si>
    <t>5de28048-3f13-5d69-95ff-5e3287a1dba1</t>
  </si>
  <si>
    <t>https://prices.azure.com/api/retail/prices?%24filter=serviceName+eq+%27Azure+Database+for+PostgreSQL%27+and+%28armRegionName+eq+%27eastus%27+or+armRegionName+eq+%27%27+or+armRegionName+eq+%27global%27%29&amp;currencyCode=%27USD%27&amp;api-version=2023-01-01-preview</t>
  </si>
  <si>
    <t>P0093</t>
  </si>
  <si>
    <t>P0094</t>
  </si>
  <si>
    <t>P0095</t>
  </si>
  <si>
    <t>Azure Database for MySQL</t>
  </si>
  <si>
    <t>Azure Database for MySQL Flexible Server General Purpose Series Compute</t>
  </si>
  <si>
    <t>4afef323-21b3-5602-a359-2ba3cf898f95</t>
  </si>
  <si>
    <t>https://prices.azure.com/api/retail/prices?%24filter=serviceName+eq+%27Azure+Database+for+MySQL%27+and+%28armRegionName+eq+%27eastus%27+or+armRegionName+eq+%27%27+or+armRegionName+eq+%27global%27%29&amp;currencyCode=%27USD%27&amp;api-version=2023-01-01-preview</t>
  </si>
  <si>
    <t>P0096</t>
  </si>
  <si>
    <t>P0097</t>
  </si>
  <si>
    <t>P0098</t>
  </si>
  <si>
    <t>Azure Database for PostgreSQL Flex Server Storage</t>
  </si>
  <si>
    <t>Storage Data Stored</t>
  </si>
  <si>
    <t>2021-06-01T00:00:00Z</t>
  </si>
  <si>
    <t>05116300-a5d3-5c8f-a80e-bc6bf8109556</t>
  </si>
  <si>
    <t>P0099</t>
  </si>
  <si>
    <t>Azure Database for MySQL Flexible Server Storage</t>
  </si>
  <si>
    <t>72be597c-31cf-528f-bede-85d568c7ef67</t>
  </si>
  <si>
    <t>P0100</t>
  </si>
  <si>
    <t>SQL Managed Instance General Purpose - Storage</t>
  </si>
  <si>
    <t>General Purpose Data Stored</t>
  </si>
  <si>
    <t>2018-10-05T00:00:00Z</t>
  </si>
  <si>
    <t>949523d1-a8c2-47c5-b324-1d66cc3964ce</t>
  </si>
  <si>
    <t>P0101</t>
  </si>
  <si>
    <t>Azure Cosmos DB</t>
  </si>
  <si>
    <t>RUs</t>
  </si>
  <si>
    <t>2016-04-01T00:00:00Z</t>
  </si>
  <si>
    <t>65d4ded2-41ae-43a8-bb68-3c200e1ba864</t>
  </si>
  <si>
    <t>https://prices.azure.com/api/retail/prices?%24filter=serviceName+eq+%27Azure+Cosmos+DB%27+and+%28armRegionName+eq+%27eastus%27+or+armRegionName+eq+%27%27+or+armRegionName+eq+%27global%27%29&amp;currencyCode=%27USD%27&amp;api-version=2023-01-01-preview</t>
  </si>
  <si>
    <t>P0102</t>
  </si>
  <si>
    <t>Redis Cache</t>
  </si>
  <si>
    <t>Azure Redis Cache Basic</t>
  </si>
  <si>
    <t>C0</t>
  </si>
  <si>
    <t>C0 Cache</t>
  </si>
  <si>
    <t>c7107dc5-43b9-4d42-9ba8-161345a976a3</t>
  </si>
  <si>
    <t>https://prices.azure.com/api/retail/prices?%24filter=serviceName+eq+%27Redis+Cache%27+and+%28armRegionName+eq+%27eastus%27+or+armRegionName+eq+%27%27+or+armRegionName+eq+%27global%27%29&amp;currencyCode=%27USD%27&amp;api-version=2023-01-01-preview</t>
  </si>
  <si>
    <t>P0103</t>
  </si>
  <si>
    <t>Azure Redis Cache Standard</t>
  </si>
  <si>
    <t>C1</t>
  </si>
  <si>
    <t>C1 Cache</t>
  </si>
  <si>
    <t>37c8dbd7-412b-4892-a31a-915b96a66885</t>
  </si>
  <si>
    <t>P0104</t>
  </si>
  <si>
    <t>Microsoft Purview</t>
  </si>
  <si>
    <t>Microsoft Purview Data Governance</t>
  </si>
  <si>
    <t>Data Catalog Standard Asset</t>
  </si>
  <si>
    <t>2024-11-01T00:00:00Z</t>
  </si>
  <si>
    <t>31e14497-95e2-5af1-9ff4-346342d03e28</t>
  </si>
  <si>
    <t>https://prices.azure.com/api/retail/prices?%24filter=serviceName+eq+%27Microsoft+Purview%27+and+%28armRegionName+eq+%27eastus%27+or+armRegionName+eq+%27%27+or+armRegionName+eq+%27global%27%29&amp;currencyCode=%27USD%27&amp;api-version=2023-01-01-preview</t>
  </si>
  <si>
    <t>P0105</t>
  </si>
  <si>
    <t>Data Management Basic Data Governance Processing Unit</t>
  </si>
  <si>
    <t>0b068e02-e364-5fc1-830c-6524db51407a</t>
  </si>
  <si>
    <t>P0106</t>
  </si>
  <si>
    <t>Foundry Tools</t>
  </si>
  <si>
    <t>Azure Video Indexer</t>
  </si>
  <si>
    <t>Standard Video Indexing Analysis Input Content Minutes</t>
  </si>
  <si>
    <t>2023-02-01T00:00:00Z</t>
  </si>
  <si>
    <t>bd41dacc-1a62-5c33-9619-090fc799c91b</t>
  </si>
  <si>
    <t>https://prices.azure.com/api/retail/prices?%24filter=%28contains%28productName%2C%27Private+Link%27%29+or+contains%28productName%2C%27DDoS%27%29+or+contains%28productName%2C%27Load+Testing%27%29+or+contains%28productName%2C%27Video+Indexer%27%29%29+and+%28armRegionName+eq+%27eastus%27+or+armRegionName+eq+%27%27+or+armRegionName+eq+%27global%27%29&amp;currencyCode=%27USD%27</t>
  </si>
  <si>
    <t>Complete configuration inventory | all targets</t>
  </si>
  <si>
    <t>Type / section</t>
  </si>
  <si>
    <t>Resource / setting</t>
  </si>
  <si>
    <t>Configured SKU</t>
  </si>
  <si>
    <t>YAML path</t>
  </si>
  <si>
    <t>Source file</t>
  </si>
  <si>
    <t>Effective properties (truncated)</t>
  </si>
  <si>
    <t>BOM sheet</t>
  </si>
  <si>
    <t>Treatment</t>
  </si>
  <si>
    <t>prod</t>
  </si>
  <si>
    <t>tenant_settings</t>
  </si>
  <si>
    <t>PublishToWeb</t>
  </si>
  <si>
    <t>admin.tenant_settings.PublishToWeb</t>
  </si>
  <si>
    <t>scripts\udp.yml</t>
  </si>
  <si>
    <t>{"enabled": false}</t>
  </si>
  <si>
    <t>No direct settings fee</t>
  </si>
  <si>
    <t>DevelopmentTenantSettings</t>
  </si>
  <si>
    <t>admin.tenant_settings.DevelopmentTenantSettings</t>
  </si>
  <si>
    <t>{"enabled": true, "enabled_security_groups": [{"graph_id": "${var.data_eng_group_id}", "name": "Data Engineers"}], "excluded_security_groups": [{"graph_id": "${var.contractors_group_id}", "name": "Contractors"}]}</t>
  </si>
  <si>
    <t>UsageMetricsSettings</t>
  </si>
  <si>
    <t>admin.tenant_settings.UsageMetricsSettings</t>
  </si>
  <si>
    <t>{"enabled": true, "delegate_to_capacity": true, "delegate_to_domain": false, "delegate_to_workspace": true, "enabled_security_groups": [{"graph_id": "${var.bi_admins_group_id}", "name": "BI Admins"}]}</t>
  </si>
  <si>
    <t>ExportToCsvSettings</t>
  </si>
  <si>
    <t>admin.tenant_settings.ExportToCsvSettings</t>
  </si>
  <si>
    <t>{"enabled": true, "delegate_to_workspace": true, "properties": [{"name": "WatermarkText", "value": "Internal use only", "type": "FreeText"}, {"name": "PolicyUrl", "value": "https://contoso.com/data-policy", "type": "Url"}, {"name": "RequireApproval", "value": "true", "type": "Boolean"}, {"name": "ApproversGroup", "value": "${var.bi_admins_group_id}", "type": "MailEnabledSecurityGroup"}, {"name": "MaxRows", "value": "1000000", "type": "Integer"}]}</t>
  </si>
  <si>
    <t>dev</t>
  </si>
  <si>
    <t>environments</t>
  </si>
  <si>
    <t>spark_env</t>
  </si>
  <si>
    <t>resources.environments.spark_env</t>
  </si>
  <si>
    <t>examples\00-default\udp.yml</t>
  </si>
  <si>
    <t>{"conda_dependencies": ["numpy=1.26"], "description": "Shared Spark runtime 1.3 with libraries", "libraries": ["semantic-link-labs", "great-expectations&gt;=0.18.0", "delta-spark&gt;=3.0"], "runtime": "1.3", "spark_properties": {"spark.databricks.delta.autoCompact.enabled": "true", "spark.sql.shuffle.partitions": "200"}}</t>
  </si>
  <si>
    <t>See BOM</t>
  </si>
  <si>
    <t>spark_env_legacy</t>
  </si>
  <si>
    <t>resources.environments.spark_env_legacy</t>
  </si>
  <si>
    <t>{"description": "Spark runtime 1.2 (the other supported runtime)", "libraries": ["azure-storage-blob"], "runtime": "1.2"}</t>
  </si>
  <si>
    <t>lakehouses</t>
  </si>
  <si>
    <t>raw_lakehouse</t>
  </si>
  <si>
    <t>resources.lakehouses.raw_lakehouse</t>
  </si>
  <si>
    <t>{"description": "Raw landing zone with every shortcut flavour", "enable_schemas": true, "schemas": ["./schemas/raw.json"], "shortcuts": [{"connection_id": "${var.adls_connection_id}", "name": "external_sales", "path": "Files", "target": "adls://stdatalakedev01.dfs.core.windows.net/sales/daily/*.csv", "transformation": {"destination_table": "raw_sales", "source_format": "csv", "sync": true, "type": "file"}}, {"connection_id": "${var.adls_connection_id}", "name": "api_events", "path": "Files", "target": "adls://stdatalakedev01.dfs.core.windows.net/events/*.json.gz", "transformation": {"compression": "gzip", "destination_table": "raw_events", "flatten": true, "source_format": "json", "sync": true, "type": "file"}}, {"name": "partner_products", "path": "Files", "target": "s3://partner-bucket/shared/products/", "transformation": {"destination_table": "partner_products", "source_format": "parquet", "type": "file"}}, {"connection_id": "${var.adls_connection_id}", "name": "finance_reports", "path": "Files", "target": "adls://stdatalakedev01.dfs.core.windows.net/finance/monthly/*.xlsx", "transformation": {"destination_table": "finance_monthly", "source_format": "excel", "type": "file"}}, {"name": "azure_sales_tables", "path": "Tables", "target": "adls://stdatalakedev01.dfs.core.windows.net/sales/tables"}, {"name": "partner_feed", "path": "Files", "target": "s3://partner-data-bucket/daily-feed"}, {"name": "shared_dimensions", "path": "Tables", "target": "onelake://00000000-0000-0000-0000-000000000001/00000000-0000-0000-0000-000000000002/Tables/dim_customer"}], "sql_endpoint_enabled": true}</t>
  </si>
  <si>
    <t>curated_lakehouse</t>
  </si>
  <si>
    <t>resources.lakehouses.curated_lakehouse</t>
  </si>
  <si>
    <t>{"description": "Curated, business-ready datasets", "tables": {"customers": {"description": "Customer dimension"}, "sales": {"description": "Curated sales fact table", "partition_by": ["order_date"], "schema_path": "./schemas/sales.json"}}}</t>
  </si>
  <si>
    <t>ai_lakehouse</t>
  </si>
  <si>
    <t>resources.lakehouses.ai_lakehouse</t>
  </si>
  <si>
    <t>{"description": "Unstructured data processed by AI shortcut transformations", "shortcuts": [{"connection_id": "${var.adls_connection_id}", "name": "support_tickets", "path": "Files", "target": "adls://stdatalakedev01.dfs.core.windows.net/support/tickets/*.json", "transformation": {"ai_model": "gpt-4o", "ai_skill": "summarize", "destination_table": "ticket_summaries", "type": "ai"}}, {"connection_id": "${var.adls_connection_id}", "name": "global_feedback", "path": "Files", "target": "adls://stdatalakedev01.dfs.core.windows.net/feedback/*.json", "transformation": {"ai_prompt": "Translate to English, preserve sentiment", "ai_skill": "translate", "destination_table": "feedback_english", "type": "ai"}}, {"connection_id": "${var.adls_connection_id}", "name": "customer_emails", "path": "Files", "target": "adls://stdatalakedev01.dfs.core.windows.net/emails/inbox/*.json", "transformation": {"ai_prompt": "Classify as: complaint, inquiry, feedback, urgent, spam", "ai_skill": "classify", "destination_table": "classified_emails", "type": "ai"}}]}</t>
  </si>
  <si>
    <t>telemetry_lakehouse</t>
  </si>
  <si>
    <t>resources.lakehouses.telemetry_lakehouse</t>
  </si>
  <si>
    <t>{"description": "Device telemetry (schemas and SQL endpoint explicitly disabled)", "enable_schemas": false, "sql_endpoint_enabled": false}</t>
  </si>
  <si>
    <t>notebooks</t>
  </si>
  <si>
    <t>ingest_notebook</t>
  </si>
  <si>
    <t>resources.notebooks.ingest_notebook</t>
  </si>
  <si>
    <t>{"default_lakehouse": "raw_lakehouse", "description": "Ingest raw data into the lakehouse", "environment": "spark_env", "folder": "ETL/Bronze", "parameters": {"batch_size": 1000, "full_refresh": false, "source_path": "Files/landing"}, "path": "./notebooks/ingest.py", "spark_properties": {"spark.sql.shuffle.partitions": "400"}}</t>
  </si>
  <si>
    <t>transform_notebook</t>
  </si>
  <si>
    <t>resources.notebooks.transform_notebook</t>
  </si>
  <si>
    <t>{"default_lakehouse": "curated_lakehouse", "description": "Transform raw data into curated tables", "environment": "spark_env", "folder": "ETL/Gold", "path": "./notebooks/transform.py"}</t>
  </si>
  <si>
    <t>maintenance_notebook</t>
  </si>
  <si>
    <t>resources.notebooks.maintenance_notebook</t>
  </si>
  <si>
    <t>{"default_lakehouse": "curated_lakehouse", "description": "Delta table maintenance (OPTIMIZE / VACUUM)", "environment": "spark_env_legacy", "path": "./notebooks/maintenance.py"}</t>
  </si>
  <si>
    <t>cross_workspace_notebook</t>
  </si>
  <si>
    <t>resources.notebooks.cross_workspace_notebook</t>
  </si>
  <si>
    <t>{"description": "Reads a lakehouse that lives in another workspace", "external_lakehouse": "workspace://shared-platform/shared_lakehouse", "path": "./notebooks/cross_workspace.py"}</t>
  </si>
  <si>
    <t>spark_job_definitions</t>
  </si>
  <si>
    <t>batch_job</t>
  </si>
  <si>
    <t>resources.spark_job_definitions.batch_job</t>
  </si>
  <si>
    <t>{"args": ["--mode", "full", "--epochs", "10"], "conf": {"spark.executor.memory": "8g", "spark.sql.adaptive.enabled": "true"}, "default_lakehouse": "curated_lakehouse", "description": "Scheduled Spark batch job", "environment": "spark_env", "path": "./spark_jobs/batch_job.py"}</t>
  </si>
  <si>
    <t>graphql_apis</t>
  </si>
  <si>
    <t>data_api</t>
  </si>
  <si>
    <t>resources.graphql_apis.data_api</t>
  </si>
  <si>
    <t>{"data_source": "curated_lakehouse", "description": "GraphQL API over the curated lakehouse", "path": "./graphql/schema.graphql"}</t>
  </si>
  <si>
    <t>user_data_functions</t>
  </si>
  <si>
    <t>udf_helpers</t>
  </si>
  <si>
    <t>resources.user_data_functions.udf_helpers</t>
  </si>
  <si>
    <t>{"description": "Reusable user data functions", "path": "./functions/function.json", "runtime": "python"}</t>
  </si>
  <si>
    <t>materialized_lake_views</t>
  </si>
  <si>
    <t>daily_sales_summary</t>
  </si>
  <si>
    <t>resources.materialized_lake_views.daily_sales_summary</t>
  </si>
  <si>
    <t>{"default_lakehouse": "curated_lakehouse", "description": "Daily sales rollup refreshed on a schedule", "folder": "Views", "path": "./sql/daily_sales_summary.sql", "refresh_cron": "0 2 * * *"}</t>
  </si>
  <si>
    <t>pipelines</t>
  </si>
  <si>
    <t>orchestration_pipeline</t>
  </si>
  <si>
    <t>resources.pipelines.orchestration_pipeline</t>
  </si>
  <si>
    <t>{"activities": [{"name": "ingest", "notebook": "ingest_notebook", "parameters": {"mode": "incremental"}}, {"depends_on": ["ingest"], "name": "transform", "notebook": "transform_notebook"}, {"depends_on": ["transform"], "name": "hourly_sync_run", "pipeline": "hourly_sync"}], "description": "Cron-scheduled orchestration with chained activities", "folder": "Orchestration", "schedule": {"cron": "0 6 * * *", "enabled": true, "frequency": "cron", "start_time": "2026-01-01T00:00:00Z", "timezone": "America/Chicago"}}</t>
  </si>
  <si>
    <t>nightly_pipeline</t>
  </si>
  <si>
    <t>resources.pipelines.nightly_pipeline</t>
  </si>
  <si>
    <t>{"activities": [{"name": "maintenance", "notebook": "maintenance_notebook"}], "description": "Daily schedule", "schedule": {"frequency": "daily", "timezone": "UTC"}}</t>
  </si>
  <si>
    <t>hourly_sync</t>
  </si>
  <si>
    <t>resources.pipelines.hourly_sync</t>
  </si>
  <si>
    <t>{"activities": [{"name": "sync", "notebook": "ingest_notebook"}], "description": "Hourly schedule", "schedule": {"frequency": "hourly"}}</t>
  </si>
  <si>
    <t>weekly_rollup</t>
  </si>
  <si>
    <t>resources.pipelines.weekly_rollup</t>
  </si>
  <si>
    <t>{"activities": [{"name": "rollup", "notebook": "transform_notebook"}], "description": "Weekly schedule (disabled until reviewed)", "schedule": {"enabled": false, "frequency": "weekly", "timezone": "America/New_York"}}</t>
  </si>
  <si>
    <t>monthly_close</t>
  </si>
  <si>
    <t>resources.pipelines.monthly_close</t>
  </si>
  <si>
    <t>{"activities": [{"name": "close", "notebook": "transform_notebook"}], "description": "Monthly schedule", "schedule": {"frequency": "monthly"}}</t>
  </si>
  <si>
    <t>one_time_backfill</t>
  </si>
  <si>
    <t>resources.pipelines.one_time_backfill</t>
  </si>
  <si>
    <t>{"activities": [{"name": "backfill", "notebook": "ingest_notebook"}], "description": "Runs once at the given start time", "schedule": {"frequency": "once", "start_time": "2026-12-31T23:00:00Z"}}</t>
  </si>
  <si>
    <t>manual_pipeline</t>
  </si>
  <si>
    <t>resources.pipelines.manual_pipeline</t>
  </si>
  <si>
    <t>{"description": "Pipeline uploaded from a JSON definition file (no schedule)", "path": "./pipelines/manual_pipeline.json"}</t>
  </si>
  <si>
    <t>copy_jobs</t>
  </si>
  <si>
    <t>copy_job</t>
  </si>
  <si>
    <t>resources.copy_jobs.copy_job</t>
  </si>
  <si>
    <t>{"description": "Copy data between stores", "path": "./copyjobs/copyjob.json"}</t>
  </si>
  <si>
    <t>airflow_jobs</t>
  </si>
  <si>
    <t>airflow_dag</t>
  </si>
  <si>
    <t>resources.airflow_jobs.airflow_dag</t>
  </si>
  <si>
    <t>{"description": "Apache Airflow orchestration job", "path": "./airflow/dag.py"}</t>
  </si>
  <si>
    <t>mounted_data_factories</t>
  </si>
  <si>
    <t>mounted_adf</t>
  </si>
  <si>
    <t>resources.mounted_data_factories.mounted_adf</t>
  </si>
  <si>
    <t>{"data_factory_id": "/subscriptions/${var.subscription_id}/resourceGroups/rg-data-platform/providers/Microsoft.DataFactory/factories/adf-analytics", "description": "Mounted Azure Data Factory (the one declared under azure_data_factories)"}</t>
  </si>
  <si>
    <t>dbt_jobs</t>
  </si>
  <si>
    <t>dbt_transform</t>
  </si>
  <si>
    <t>resources.dbt_jobs.dbt_transform</t>
  </si>
  <si>
    <t>{"description": "dbt transformation job (capacity-gated)", "environment": "spark_env", "path": "./dbt/dbt-project.json"}</t>
  </si>
  <si>
    <t>dataflows</t>
  </si>
  <si>
    <t>ingest_dataflow</t>
  </si>
  <si>
    <t>resources.dataflows.ingest_dataflow</t>
  </si>
  <si>
    <t>{"description": "Dataflow Gen2", "path": "./dataflows/dataflow.json"}</t>
  </si>
  <si>
    <t>warehouses</t>
  </si>
  <si>
    <t>analytics_warehouse</t>
  </si>
  <si>
    <t>resources.warehouses.analytics_warehouse</t>
  </si>
  <si>
    <t>{"description": "SQL analytics warehouse", "folder": "Warehouse", "sql_scripts": ["./sql/create_views.sql"]}</t>
  </si>
  <si>
    <t>sql_databases</t>
  </si>
  <si>
    <t>app_db</t>
  </si>
  <si>
    <t>resources.sql_databases.app_db</t>
  </si>
  <si>
    <t>{"description": "Operational SQL database", "sql_scripts": ["./sql/app_schema.sql"]}</t>
  </si>
  <si>
    <t>mirrored_databases</t>
  </si>
  <si>
    <t>mirrored_sales</t>
  </si>
  <si>
    <t>resources.mirrored_databases.mirrored_sales</t>
  </si>
  <si>
    <t>{"connection": "sql_source", "description": "Mirrored SQL Server database", "source_type": "SQLServer"}</t>
  </si>
  <si>
    <t>mirrored_warehouses</t>
  </si>
  <si>
    <t>mirrored_dw</t>
  </si>
  <si>
    <t>resources.mirrored_warehouses.mirrored_dw</t>
  </si>
  <si>
    <t>{"description": "Mirrored warehouse (list-only)", "source_type": "Snowflake"}</t>
  </si>
  <si>
    <t>snowflake_databases</t>
  </si>
  <si>
    <t>snowflake_db</t>
  </si>
  <si>
    <t>resources.snowflake_databases.snowflake_db</t>
  </si>
  <si>
    <t>{"connection": "snowflake_conn", "description": "Snowflake-backed database"}</t>
  </si>
  <si>
    <t>cosmosdb_databases</t>
  </si>
  <si>
    <t>cosmos_db</t>
  </si>
  <si>
    <t>resources.cosmosdb_databases.cosmos_db</t>
  </si>
  <si>
    <t>{"connection": "cosmos_source", "description": "Cosmos DB mirrored database"}</t>
  </si>
  <si>
    <t>mirrored_databricks_catalogs</t>
  </si>
  <si>
    <t>databricks_catalog</t>
  </si>
  <si>
    <t>resources.mirrored_databricks_catalogs.databricks_catalog</t>
  </si>
  <si>
    <t>{"connection": "databricks_conn", "description": "Mirrored Azure Databricks catalog"}</t>
  </si>
  <si>
    <t>datamarts</t>
  </si>
  <si>
    <t>sales_datamart</t>
  </si>
  <si>
    <t>resources.datamarts.sales_datamart</t>
  </si>
  <si>
    <t>{"description": "Sales datamart (list-only)", "path": "./datamarts/sales.json"}</t>
  </si>
  <si>
    <t>semantic_models</t>
  </si>
  <si>
    <t>sales_model</t>
  </si>
  <si>
    <t>resources.semantic_models.sales_model</t>
  </si>
  <si>
    <t>{"after_deploy": ["refresh"], "auto_refresh": true, "default_lakehouse": "curated_lakehouse", "depends_on_run": ["orchestration_pipeline"], "description": "Sales semantic model (TMDL)", "folder": "BI/Models", "path": "./semantic_model/", "refresh_timeout": 900}</t>
  </si>
  <si>
    <t>reports</t>
  </si>
  <si>
    <t>sales_report</t>
  </si>
  <si>
    <t>resources.reports.sales_report</t>
  </si>
  <si>
    <t>{"description": "Sales report (PBIR)", "folder": "BI/Reports", "path": "./reports/sales/", "semantic_model": "sales_model"}</t>
  </si>
  <si>
    <t>cross_workspace_report</t>
  </si>
  <si>
    <t>resources.reports.cross_workspace_report</t>
  </si>
  <si>
    <t>{"description": "Report bound to a semantic model in another workspace", "external_semantic_model": "workspace://shared-platform/enterprise_model", "path": "./reports/cross_workspace/"}</t>
  </si>
  <si>
    <t>paginated_reports</t>
  </si>
  <si>
    <t>invoice_report</t>
  </si>
  <si>
    <t>resources.paginated_reports.invoice_report</t>
  </si>
  <si>
    <t>{"data_source": "sales_model", "description": "Paginated invoice report", "path": "./reports/invoices/invoice.rdl"}</t>
  </si>
  <si>
    <t>dashboards</t>
  </si>
  <si>
    <t>exec_dashboard</t>
  </si>
  <si>
    <t>resources.dashboards.exec_dashboard</t>
  </si>
  <si>
    <t>{"description": "Executive dashboard (list-only)"}</t>
  </si>
  <si>
    <t>ml_models</t>
  </si>
  <si>
    <t>churn_model</t>
  </si>
  <si>
    <t>resources.ml_models.churn_model</t>
  </si>
  <si>
    <t>{"description": "Customer churn model", "framework": "sklearn", "path": "./ml/churn_model/"}</t>
  </si>
  <si>
    <t>ml_experiments</t>
  </si>
  <si>
    <t>churn_experiment</t>
  </si>
  <si>
    <t>resources.ml_experiments.churn_experiment</t>
  </si>
  <si>
    <t>{"description": "Churn model training experiment", "path": "./ml/churn_experiment/"}</t>
  </si>
  <si>
    <t>eventhouses</t>
  </si>
  <si>
    <t>telemetry_eventhouse</t>
  </si>
  <si>
    <t>resources.eventhouses.telemetry_eventhouse</t>
  </si>
  <si>
    <t>{"cache_days": 30, "description": "Eventhouse for IoT telemetry", "kql_scripts": ["./kql/create_tables.kql", "./kql/create_functions.kql"], "retention_days": 365}</t>
  </si>
  <si>
    <t>kql_databases</t>
  </si>
  <si>
    <t>telemetry_db</t>
  </si>
  <si>
    <t>resources.kql_databases.telemetry_db</t>
  </si>
  <si>
    <t>{"description": "KQL database for device telemetry", "kql_scripts": ["./kql/create_tables.kql"], "parent_eventhouse": "telemetry_eventhouse"}</t>
  </si>
  <si>
    <t>eventstreams</t>
  </si>
  <si>
    <t>telemetry_stream</t>
  </si>
  <si>
    <t>resources.eventstreams.telemetry_stream</t>
  </si>
  <si>
    <t>{"description": "Ingests IoT device events in real time", "destinations": [{"name": "telemetry_eventhouse", "type": "eventhouse"}], "path": "./eventstreams/eventstream.json", "sources": [{"name": "ehns-analytics", "type": "event_hub"}, {"name": "iot-analytics-hub", "type": "iot_hub"}]}</t>
  </si>
  <si>
    <t>kql_querysets</t>
  </si>
  <si>
    <t>telemetry_queries</t>
  </si>
  <si>
    <t>resources.kql_querysets.telemetry_queries</t>
  </si>
  <si>
    <t>{"data_source": "telemetry_db", "description": "Saved KQL queries", "path": "./kql/queryset.json"}</t>
  </si>
  <si>
    <t>kql_dashboards</t>
  </si>
  <si>
    <t>ops_dashboard</t>
  </si>
  <si>
    <t>resources.kql_dashboards.ops_dashboard</t>
  </si>
  <si>
    <t>{"data_source": "telemetry_db", "description": "Real-time operations dashboard", "path": "./kql/dashboard.json"}</t>
  </si>
  <si>
    <t>reflex</t>
  </si>
  <si>
    <t>anomaly_alerts</t>
  </si>
  <si>
    <t>resources.reflex.anomaly_alerts</t>
  </si>
  <si>
    <t>{"description": "Data Activator alerting rules", "path": "./reflex/reflex.json"}</t>
  </si>
  <si>
    <t>digital_twin_builders</t>
  </si>
  <si>
    <t>plant_twin</t>
  </si>
  <si>
    <t>resources.digital_twin_builders.plant_twin</t>
  </si>
  <si>
    <t>{"description": "Digital twin builder", "path": "./twins/definition.json"}</t>
  </si>
  <si>
    <t>digital_twin_builder_flows</t>
  </si>
  <si>
    <t>plant_twin_flow</t>
  </si>
  <si>
    <t>resources.digital_twin_builder_flows.plant_twin_flow</t>
  </si>
  <si>
    <t>{"description": "Digital twin builder flow", "path": "./twins/flow.json", "twin_builder": "plant_twin"}</t>
  </si>
  <si>
    <t>event_schema_sets</t>
  </si>
  <si>
    <t>event_schemas</t>
  </si>
  <si>
    <t>resources.event_schema_sets.event_schemas</t>
  </si>
  <si>
    <t>{"description": "Event schema set (capacity-gated)", "path": "./events/definition.json"}</t>
  </si>
  <si>
    <t>graph_query_sets</t>
  </si>
  <si>
    <t>graph_queries</t>
  </si>
  <si>
    <t>resources.graph_query_sets.graph_queries</t>
  </si>
  <si>
    <t>{"data_source": "knowledge_graph", "description": "Saved graph queries", "path": "./graphs/queries.json"}</t>
  </si>
  <si>
    <t>anomaly_detectors</t>
  </si>
  <si>
    <t>telemetry_anomaly_detector</t>
  </si>
  <si>
    <t>resources.anomaly_detectors.telemetry_anomaly_detector</t>
  </si>
  <si>
    <t>{"data_source": "telemetry_db", "description": "Anomaly detection over telemetry", "path": "./anomaly/definition.json"}</t>
  </si>
  <si>
    <t>data_agents</t>
  </si>
  <si>
    <t>analytics_agent</t>
  </si>
  <si>
    <t>resources.data_agents.analytics_agent</t>
  </si>
  <si>
    <t>{"description": "Natural-language analytics agent", "few_shot_examples": "./agent/examples.yaml", "instructions": "./agent/instructions.md", "sources": ["curated_lakehouse", "analytics_warehouse", "sales_model"], "tables_in_scope": ["sales", "customers"]}</t>
  </si>
  <si>
    <t>operations_agents</t>
  </si>
  <si>
    <t>ops_agent</t>
  </si>
  <si>
    <t>resources.operations_agents.ops_agent</t>
  </si>
  <si>
    <t>{"description": "Operations copilot agent", "instructions": "./agent/ops_instructions.md", "sources": ["telemetry_db"]}</t>
  </si>
  <si>
    <t>ontologies</t>
  </si>
  <si>
    <t>domain_ontology</t>
  </si>
  <si>
    <t>resources.ontologies.domain_ontology</t>
  </si>
  <si>
    <t>{"data_sources": ["curated_lakehouse"], "description": "Business domain ontology", "path": "./ontology/definition.json"}</t>
  </si>
  <si>
    <t>graphs</t>
  </si>
  <si>
    <t>knowledge_graph</t>
  </si>
  <si>
    <t>resources.graphs.knowledge_graph</t>
  </si>
  <si>
    <t>{"data_source": "curated_lakehouse", "description": "Knowledge graph", "path": "./graphs/definition.json"}</t>
  </si>
  <si>
    <t>graph_models</t>
  </si>
  <si>
    <t>graph_model</t>
  </si>
  <si>
    <t>resources.graph_models.graph_model</t>
  </si>
  <si>
    <t>{"data_source": "curated_lakehouse", "description": "Graph model definition", "path": "./graphs/model.json"}</t>
  </si>
  <si>
    <t>map_items</t>
  </si>
  <si>
    <t>asset_map</t>
  </si>
  <si>
    <t>resources.map_items.asset_map</t>
  </si>
  <si>
    <t>{"description": "Geospatial asset map", "path": "./maps/definition.json"}</t>
  </si>
  <si>
    <t>hls_cohorts</t>
  </si>
  <si>
    <t>patient_cohort</t>
  </si>
  <si>
    <t>resources.hls_cohorts.patient_cohort</t>
  </si>
  <si>
    <t>{"description": "Healthcare cohort (capacity-gated)", "path": "./cohorts/definition.json"}</t>
  </si>
  <si>
    <t>variable_libraries</t>
  </si>
  <si>
    <t>shared_vars</t>
  </si>
  <si>
    <t>resources.variable_libraries.shared_vars</t>
  </si>
  <si>
    <t>{"description": "Workspace-shared variables", "variables": {"region": "westus2", "tier": "standard"}}</t>
  </si>
  <si>
    <t>entra_groups</t>
  </si>
  <si>
    <t>sg-fabric-admins</t>
  </si>
  <si>
    <t>resources.entra_groups.sg-fabric-admins</t>
  </si>
  <si>
    <t>{"assignable_to_role": true, "description": "Fabric platform administrators", "mail_enabled": false, "mail_nickname": "sg-fabric-admins", "members": [], "owners": ["${var.entra_owner_object_id}"], "security_enabled": true}</t>
  </si>
  <si>
    <t>sg-fabric-creators</t>
  </si>
  <si>
    <t>resources.entra_groups.sg-fabric-creators</t>
  </si>
  <si>
    <t>{"description": "Fabric item and workspace creators", "owners": ["${var.entra_owner_object_id}"], "security_enabled": true}</t>
  </si>
  <si>
    <t>sg-fabric-governance</t>
  </si>
  <si>
    <t>resources.entra_groups.sg-fabric-governance</t>
  </si>
  <si>
    <t>{"description": "Data governance stewards (labels, certification, Purview)", "owners": ["${var.entra_owner_object_id}"], "security_enabled": true}</t>
  </si>
  <si>
    <t>sg-fabric-ai-users</t>
  </si>
  <si>
    <t>resources.entra_groups.sg-fabric-ai-users</t>
  </si>
  <si>
    <t>{"description": "Copilot and AI experience users", "security_enabled": true}</t>
  </si>
  <si>
    <t>sg-fabric-external-sharing</t>
  </si>
  <si>
    <t>resources.entra_groups.sg-fabric-external-sharing</t>
  </si>
  <si>
    <t>{"description": "Approved for guest access and external data sharing", "security_enabled": true}</t>
  </si>
  <si>
    <t>sg-fabric-automation</t>
  </si>
  <si>
    <t>resources.entra_groups.sg-fabric-automation</t>
  </si>
  <si>
    <t>{"description": "Service principals allowed to call Fabric and admin APIs", "security_enabled": true}</t>
  </si>
  <si>
    <t>sg-fabric-contractors</t>
  </si>
  <si>
    <t>resources.entra_groups.sg-fabric-contractors</t>
  </si>
  <si>
    <t>{"description": "Contractors (restricted export and sharing)", "security_enabled": true}</t>
  </si>
  <si>
    <t>sg-data-engineers</t>
  </si>
  <si>
    <t>resources.entra_groups.sg-data-engineers</t>
  </si>
  <si>
    <t>{"description": "Data engineering team", "members": ["${var.entra_owner_object_id}"], "security_enabled": true}</t>
  </si>
  <si>
    <t>sg-data-analysts</t>
  </si>
  <si>
    <t>resources.entra_groups.sg-data-analysts</t>
  </si>
  <si>
    <t>{"description": "Business analysts", "security_enabled": true}</t>
  </si>
  <si>
    <t>sg-data-scientists</t>
  </si>
  <si>
    <t>resources.entra_groups.sg-data-scientists</t>
  </si>
  <si>
    <t>{"description": "Data science team", "security_enabled": true}</t>
  </si>
  <si>
    <t>entra_apps</t>
  </si>
  <si>
    <t>app-udp-deploy</t>
  </si>
  <si>
    <t>resources.entra_apps.app-udp-deploy</t>
  </si>
  <si>
    <t>{"create_service_principal": true, "description": "CI/CD identity that runs udp-cicd", "identifier_uris": ["api://${var.tenant_id}/udp-deploy"], "redirect_uris": ["https://localhost:5001/signin-oidc"], "sign_in_audience": "AzureADMyOrg"}</t>
  </si>
  <si>
    <t>app-purview-scanner</t>
  </si>
  <si>
    <t>resources.entra_apps.app-purview-scanner</t>
  </si>
  <si>
    <t>{"create_service_principal": true, "description": "Service principal Microsoft Purview uses to scan Fabric / Power BI", "sign_in_audience": "AzureADMyOrg"}</t>
  </si>
  <si>
    <t>app-partner-portal</t>
  </si>
  <si>
    <t>resources.entra_apps.app-partner-portal</t>
  </si>
  <si>
    <t>{"create_service_principal": false, "description": "Multi-tenant app registration (no service principal created here)", "redirect_uris": ["https://portal.contoso.com/auth/callback", "https://portal.contoso.com/auth/silent"], "sign_in_audience": "AzureADMultipleOrgs"}</t>
  </si>
  <si>
    <t>azure_resource_groups</t>
  </si>
  <si>
    <t>rg-data-platform</t>
  </si>
  <si>
    <t>resources.azure_resource_groups.rg-data-platform</t>
  </si>
  <si>
    <t>{"location": "eastus", "tags": {"deployment": "${deployment.name}", "env": "${var.environment}", "workload": "data-platform"}}</t>
  </si>
  <si>
    <t>rg-governance</t>
  </si>
  <si>
    <t>resources.azure_resource_groups.rg-governance</t>
  </si>
  <si>
    <t>{"location": "eastus", "subscription": "${var.subscription_id}", "tags": {"data-owner": "data-platform-team", "env": "${var.environment}", "workload": "governance"}}</t>
  </si>
  <si>
    <t>rg-observability</t>
  </si>
  <si>
    <t>resources.azure_resource_groups.rg-observability</t>
  </si>
  <si>
    <t>{"location": "eastus", "tags": {"env": "${var.environment}", "workload": "observability"}}</t>
  </si>
  <si>
    <t>rg-networking</t>
  </si>
  <si>
    <t>resources.azure_resource_groups.rg-networking</t>
  </si>
  <si>
    <t>{"location": "eastus", "tags": {"env": "${var.environment}", "workload": "networking"}}</t>
  </si>
  <si>
    <t>rg-ai</t>
  </si>
  <si>
    <t>resources.azure_resource_groups.rg-ai</t>
  </si>
  <si>
    <t>{"location": "eastus2", "tags": {"env": "${var.environment}", "workload": "ai"}}</t>
  </si>
  <si>
    <t>azure_storage_accounts</t>
  </si>
  <si>
    <t>stdataplatformdev01</t>
  </si>
  <si>
    <t>Standard_GRS</t>
  </si>
  <si>
    <t>resources.azure_storage_accounts.stdataplatformdev01</t>
  </si>
  <si>
    <t>{"access_tier": "Cool", "https_only": true, "kind": "StorageV2", "location": "eastus", "resource_group": "rg-data-platform", "sku": "Standard_GRS", "subscription": "${var.subscription_id}", "tags": {"env": "${var.environment}", "tier": "archive"}}</t>
  </si>
  <si>
    <t>azure_deployments</t>
  </si>
  <si>
    <t>purview-governance</t>
  </si>
  <si>
    <t>resources.azure_deployments.purview-governance</t>
  </si>
  <si>
    <t>{"location": "eastus", "parameters": {"logAnalyticsWorkspaceId": "/subscriptions/${var.subscription_id}/resourceGroups/rg-observability/providers/Microsoft.OperationalInsights/workspaces/law-analytics", "purviewAccountName": "purview-analytics"}, "resource_group": "rg-governance", "scope": "group", "template_file": "./bicep/purview-governance.bicep"}</t>
  </si>
  <si>
    <t>subscription-policy-baseline</t>
  </si>
  <si>
    <t>resources.azure_deployments.subscription-policy-baseline</t>
  </si>
  <si>
    <t>{"location": "eastus", "parameters": {"enableDefender": false, "requiredTagName": "data-owner"}, "scope": "subscription", "subscription": "${var.subscription_id}", "template_file": "./bicep/policy-baseline.bicep"}</t>
  </si>
  <si>
    <t>azure_data_factories</t>
  </si>
  <si>
    <t>adf-analytics</t>
  </si>
  <si>
    <t>resources.azure_data_factories.adf-analytics</t>
  </si>
  <si>
    <t>{"properties": {"publicNetworkAccess": "Enabled"}, "resource_group": "rg-data-platform"}</t>
  </si>
  <si>
    <t>azure_databricks_workspaces</t>
  </si>
  <si>
    <t>dbw-analytics</t>
  </si>
  <si>
    <t>premium</t>
  </si>
  <si>
    <t>resources.azure_databricks_workspaces.dbw-analytics</t>
  </si>
  <si>
    <t>{"properties": {"managedResourceGroupId": "/subscriptions/${var.subscription_id}/resourceGroups/rg-dbw-analytics-managed", "publicNetworkAccess": "Enabled", "requiredNsgRules": "AllRules"}, "resource_group": "rg-data-platform", "sku": "premium"}</t>
  </si>
  <si>
    <t>azure_databricks_structured_streaming</t>
  </si>
  <si>
    <t>dbw-streaming</t>
  </si>
  <si>
    <t>resources.azure_databricks_structured_streaming.dbw-streaming</t>
  </si>
  <si>
    <t>{"properties": {"managedResourceGroupId": "/subscriptions/${var.subscription_id}/resourceGroups/rg-dbw-streaming-managed"}, "resource_group": "rg-data-platform", "sku": "premium"}</t>
  </si>
  <si>
    <t>azure_event_hub_namespaces</t>
  </si>
  <si>
    <t>ehns-analytics</t>
  </si>
  <si>
    <t>resources.azure_event_hub_namespaces.ehns-analytics</t>
  </si>
  <si>
    <t>{"properties": {"disableLocalAuth": true, "isAutoInflateEnabled": true, "maximumThroughputUnits": 4}, "resource_group": "rg-data-platform", "sku": "Standard"}</t>
  </si>
  <si>
    <t>azure_event_grid_topics</t>
  </si>
  <si>
    <t>egt-analytics</t>
  </si>
  <si>
    <t>resources.azure_event_grid_topics.egt-analytics</t>
  </si>
  <si>
    <t>{"properties": {"disableLocalAuth": true, "inputSchema": "CloudEventSchemaV1_0", "publicNetworkAccess": "Enabled"}, "resource_group": "rg-data-platform"}</t>
  </si>
  <si>
    <t>azure_stream_analytics_jobs</t>
  </si>
  <si>
    <t>asa-analytics</t>
  </si>
  <si>
    <t>{"name": "Standard"}</t>
  </si>
  <si>
    <t>resources.azure_stream_analytics_jobs.asa-analytics</t>
  </si>
  <si>
    <t>{"properties": {"dataLocale": "en-US", "eventsLateArrivalMaxDelayInSeconds": 5, "eventsOutOfOrderMaxDelayInSeconds": 0, "eventsOutOfOrderPolicy": "Adjust", "jobType": "Cloud", "outputErrorPolicy": "Stop", "sku": {"name": "Standard"}}, "resource_group": "rg-data-platform"}</t>
  </si>
  <si>
    <t>azure_iot_hubs</t>
  </si>
  <si>
    <t>iot-analytics-hub</t>
  </si>
  <si>
    <t>resources.azure_iot_hubs.iot-analytics-hub</t>
  </si>
  <si>
    <t>{"properties": {"publicNetworkAccess": "Enabled"}, "resource_group": "rg-data-platform", "sku": "S1"}</t>
  </si>
  <si>
    <t>azure_logic_apps</t>
  </si>
  <si>
    <t>la-analytics</t>
  </si>
  <si>
    <t>resources.azure_logic_apps.la-analytics</t>
  </si>
  <si>
    <t>{"properties": {"definition": {"$schema": "https://schema.management.azure.com/providers/Microsoft.Logic/schemas/2016-06-01/workflowdefinition.json#", "actions": {}, "contentVersion": "1.0.0.0", "triggers": {}}, "state": "Enabled"}, "resource_group": "rg-data-platform"}</t>
  </si>
  <si>
    <t>azure_functions</t>
  </si>
  <si>
    <t>func-analytics</t>
  </si>
  <si>
    <t>resources.azure_functions.func-analytics</t>
  </si>
  <si>
    <t>{"kind": "functionapp", "properties": {"httpsOnly": true, "publicNetworkAccess": "Enabled"}, "resource_group": "rg-data-platform"}</t>
  </si>
  <si>
    <t>azure_blob_storage</t>
  </si>
  <si>
    <t>stblobanalytics01</t>
  </si>
  <si>
    <t>Standard_LRS</t>
  </si>
  <si>
    <t>resources.azure_blob_storage.stblobanalytics01</t>
  </si>
  <si>
    <t>{"kind": "StorageV2", "properties": {"allowBlobPublicAccess": false, "minimumTlsVersion": "TLS1_2", "supportsHttpsTrafficOnly": true}, "resource_group": "rg-data-platform", "sku": "Standard_LRS"}</t>
  </si>
  <si>
    <t>azure_data_lake_storage</t>
  </si>
  <si>
    <t>stadlsanalytics01</t>
  </si>
  <si>
    <t>resources.azure_data_lake_storage.stadlsanalytics01</t>
  </si>
  <si>
    <t>{"kind": "StorageV2", "properties": {"allowBlobPublicAccess": false, "isHnsEnabled": true}, "resource_group": "rg-data-platform", "sku": "Standard_LRS"}</t>
  </si>
  <si>
    <t>azure_files</t>
  </si>
  <si>
    <t>stfilesanalytics01</t>
  </si>
  <si>
    <t>Premium_LRS</t>
  </si>
  <si>
    <t>resources.azure_files.stfilesanalytics01</t>
  </si>
  <si>
    <t>{"kind": "FileStorage", "resource_group": "rg-data-platform", "sku": "Premium_LRS"}</t>
  </si>
  <si>
    <t>azure_queue_storage</t>
  </si>
  <si>
    <t>stqueueanalytics01</t>
  </si>
  <si>
    <t>resources.azure_queue_storage.stqueueanalytics01</t>
  </si>
  <si>
    <t>{"kind": "StorageV2", "resource_group": "rg-data-platform", "sku": "Standard_LRS"}</t>
  </si>
  <si>
    <t>azure_table_storage</t>
  </si>
  <si>
    <t>sttableanalytics01</t>
  </si>
  <si>
    <t>resources.azure_table_storage.sttableanalytics01</t>
  </si>
  <si>
    <t>azure_sql_databases</t>
  </si>
  <si>
    <t>sql-analytics-server/sqldb-analytics</t>
  </si>
  <si>
    <t>resources.azure_sql_databases.sql-analytics-server/sqldb-analytics</t>
  </si>
  <si>
    <t>{"properties": {"collation": "SQL_Latin1_General_CP1_CI_AS", "zoneRedundant": false}, "resource_group": "rg-data-platform", "sku": "S0"}</t>
  </si>
  <si>
    <t>azure_sql_managed_instances</t>
  </si>
  <si>
    <t>sqlmi-analytics</t>
  </si>
  <si>
    <t>GP_Gen5</t>
  </si>
  <si>
    <t>resources.azure_sql_managed_instances.sqlmi-analytics</t>
  </si>
  <si>
    <t>{"properties": {"licenseType": "LicenseIncluded", "storageSizeInGB": 32, "vCores": 4}, "resource_group": "rg-data-platform", "sku": "GP_Gen5"}</t>
  </si>
  <si>
    <t>azure_sql_virtual_machines</t>
  </si>
  <si>
    <t>sqlvm-analytics</t>
  </si>
  <si>
    <t>resources.azure_sql_virtual_machines.sqlvm-analytics</t>
  </si>
  <si>
    <t>{"properties": {"sqlManagement": "Full", "sqlServerLicenseType": "PAYG"}, "resource_group": "rg-data-platform"}</t>
  </si>
  <si>
    <t>azure_postgresql</t>
  </si>
  <si>
    <t>pg-analytics</t>
  </si>
  <si>
    <t>Standard_D2s_v3</t>
  </si>
  <si>
    <t>resources.azure_postgresql.pg-analytics</t>
  </si>
  <si>
    <t>{"properties": {"authConfig": {"activeDirectoryAuth": "Enabled", "passwordAuth": "Disabled"}, "highAvailability": {"mode": "Disabled"}, "storage": {"storageSizeGB": 32}}, "resource_group": "rg-data-platform", "sku": "Standard_D2s_v3"}</t>
  </si>
  <si>
    <t>azure_mysql</t>
  </si>
  <si>
    <t>mysql-analytics</t>
  </si>
  <si>
    <t>Standard_D2ds_v4</t>
  </si>
  <si>
    <t>resources.azure_mysql.mysql-analytics</t>
  </si>
  <si>
    <t>{"properties": {"highAvailability": {"mode": "Disabled"}, "storage": {"storageSizeGB": 32}}, "resource_group": "rg-data-platform", "sku": "Standard_D2ds_v4"}</t>
  </si>
  <si>
    <t>azure_mariadb</t>
  </si>
  <si>
    <t>mariadb-analytics</t>
  </si>
  <si>
    <t>GP_Gen5_2</t>
  </si>
  <si>
    <t>resources.azure_mariadb.mariadb-analytics</t>
  </si>
  <si>
    <t>{"properties": {"minimalTlsVersion": "TLS1_2", "sslEnforcement": "Enabled"}, "resource_group": "rg-data-platform", "sku": "GP_Gen5_2"}</t>
  </si>
  <si>
    <t>azure_cosmosdb_accounts</t>
  </si>
  <si>
    <t>cosmos-analytics</t>
  </si>
  <si>
    <t>resources.azure_cosmosdb_accounts.cosmos-analytics</t>
  </si>
  <si>
    <t>{"kind": "GlobalDocumentDB", "properties": {"consistencyPolicy": {"defaultConsistencyLevel": "Session"}, "databaseAccountOfferType": "Standard", "disableLocalAuth": true, "locations": [{"failoverPriority": 0, "locationName": "eastus"}], "publicNetworkAccess": "Enabled"}, "resource_group": "rg-data-platform"}</t>
  </si>
  <si>
    <t>azure_redis_cache</t>
  </si>
  <si>
    <t>redis-analytics</t>
  </si>
  <si>
    <t>{"capacity": 1, "family": "C", "name": "Standard"}</t>
  </si>
  <si>
    <t>resources.azure_redis_cache.redis-analytics</t>
  </si>
  <si>
    <t>{"properties": {"enableNonSslPort": false, "sku": {"capacity": 1, "family": "C", "name": "Standard"}}, "resource_group": "rg-data-platform"}</t>
  </si>
  <si>
    <t>azure_data_box</t>
  </si>
  <si>
    <t>databox-analytics-job</t>
  </si>
  <si>
    <t>DataBox</t>
  </si>
  <si>
    <t>resources.azure_data_box.databox-analytics-job</t>
  </si>
  <si>
    <t>{"properties": {"transferType": "ImportToAzure"}, "resource_group": "rg-data-platform", "sku": "DataBox"}</t>
  </si>
  <si>
    <t>azure_purview_accounts</t>
  </si>
  <si>
    <t>purview-analytics</t>
  </si>
  <si>
    <t>resources.azure_purview_accounts.purview-analytics</t>
  </si>
  <si>
    <t>{"properties": {"managedEventHubState": "Enabled", "managedResourceGroupName": "rg-purview-analytics-managed", "managedResourcesPublicNetworkAccess": "Disabled", "publicNetworkAccess": "Disabled"}, "resource_group": "rg-governance", "tags": {"data-owner": "data-platform-team", "env": "${var.environment}", "workload": "governance"}}</t>
  </si>
  <si>
    <t>azure_key_vaults</t>
  </si>
  <si>
    <t>kv-governance</t>
  </si>
  <si>
    <t>{"family": "A", "name": "standard"}</t>
  </si>
  <si>
    <t>resources.azure_key_vaults.kv-governance</t>
  </si>
  <si>
    <t>{"properties": {"enablePurgeProtection": true, "enableRbacAuthorization": true, "enableSoftDelete": true, "networkAcls": {"bypass": "AzureServices", "defaultAction": "Deny"}, "publicNetworkAccess": "Disabled", "sku": {"family": "A", "name": "standard"}, "softDeleteRetentionInDays": 90, "tenantId": "${var.tenant_id}"}, "resource_group": "rg-governance"}</t>
  </si>
  <si>
    <t>azure_policy_assignments</t>
  </si>
  <si>
    <t>require-data-owner-tag</t>
  </si>
  <si>
    <t>resources.azure_policy_assignments.require-data-owner-tag</t>
  </si>
  <si>
    <t>{"properties": {"displayName": "Require a data-owner tag on resources", "enforcementMode": "DoNotEnforce", "parameters": {"tagName": {"value": "data-owner"}}, "policyDefinitionId": "/providers/Microsoft.Authorization/policyDefinitions/871b6d14-10aa-478d-b590-94f262ecfa99"}, "resource_group": "rg-data-platform"}</t>
  </si>
  <si>
    <t>azure_defender_plans</t>
  </si>
  <si>
    <t>VirtualMachines</t>
  </si>
  <si>
    <t>resources.azure_defender_plans.VirtualMachines</t>
  </si>
  <si>
    <t>{"properties": {"pricingTier": "Standard", "subPlan": "P2"}, "resource_group": "rg-governance"}</t>
  </si>
  <si>
    <t>azure_machine_learning_workspaces</t>
  </si>
  <si>
    <t>mlw-analytics</t>
  </si>
  <si>
    <t>resources.azure_machine_learning_workspaces.mlw-analytics</t>
  </si>
  <si>
    <t>{"kind": "Default", "properties": {"friendlyName": "Analytics ML workspace", "publicNetworkAccess": "Disabled"}, "resource_group": "rg-ai"}</t>
  </si>
  <si>
    <t>azure_ai_foundry</t>
  </si>
  <si>
    <t>foundry-hub</t>
  </si>
  <si>
    <t>resources.azure_ai_foundry.foundry-hub</t>
  </si>
  <si>
    <t>{"kind": "Hub", "properties": {"friendlyName": "Analytics AI Foundry hub", "publicNetworkAccess": "Disabled"}, "resource_group": "rg-ai"}</t>
  </si>
  <si>
    <t>foundry-project</t>
  </si>
  <si>
    <t>resources.azure_ai_foundry.foundry-project</t>
  </si>
  <si>
    <t>{"kind": "Project", "properties": {"friendlyName": "Analytics AI Foundry project"}, "resource_group": "rg-ai"}</t>
  </si>
  <si>
    <t>azure_sentinel</t>
  </si>
  <si>
    <t>sentinel-onboard</t>
  </si>
  <si>
    <t>resources.azure_sentinel.sentinel-onboard</t>
  </si>
  <si>
    <t>{"resource_group": "rg-observability"}</t>
  </si>
  <si>
    <t>azure_video_indexer</t>
  </si>
  <si>
    <t>vi-analytics</t>
  </si>
  <si>
    <t>resources.azure_video_indexer.vi-analytics</t>
  </si>
  <si>
    <t>{"resource_group": "rg-ai"}</t>
  </si>
  <si>
    <t>azure_openai</t>
  </si>
  <si>
    <t>aoai-analytics</t>
  </si>
  <si>
    <t>resources.azure_openai.aoai-analytics</t>
  </si>
  <si>
    <t>{"kind": "OpenAI", "location": "eastus2", "properties": {"customSubDomainName": "aoai-analytics-default", "disableLocalAuth": true, "publicNetworkAccess": "Enabled"}, "resource_group": "rg-ai", "sku": "S0", "subscription": "${var.subscription_id}", "tags": {"env": "${var.environment}", "workload": "ai"}}</t>
  </si>
  <si>
    <t>azure_load_testing</t>
  </si>
  <si>
    <t>lt-analytics</t>
  </si>
  <si>
    <t>resources.azure_load_testing.lt-analytics</t>
  </si>
  <si>
    <t>{"properties": {"description": "Load tests for the analytics APIs"}, "resource_group": "rg-observability"}</t>
  </si>
  <si>
    <t>azure_agent_ids</t>
  </si>
  <si>
    <t>agent-ingest</t>
  </si>
  <si>
    <t>resources.azure_agent_ids.agent-ingest</t>
  </si>
  <si>
    <t>azure_service_groups</t>
  </si>
  <si>
    <t>sg-platform</t>
  </si>
  <si>
    <t>resources.azure_service_groups.sg-platform</t>
  </si>
  <si>
    <t>{"resource_group": "rg-governance"}</t>
  </si>
  <si>
    <t>azure_log_analytics_workspaces</t>
  </si>
  <si>
    <t>law-analytics</t>
  </si>
  <si>
    <t>{"name": "PerGB2018"}</t>
  </si>
  <si>
    <t>resources.azure_log_analytics_workspaces.law-analytics</t>
  </si>
  <si>
    <t>{"properties": {"publicNetworkAccessForIngestion": "Enabled", "publicNetworkAccessForQuery": "Enabled", "retentionInDays": 90, "sku": {"name": "PerGB2018"}}, "resource_group": "rg-observability"}</t>
  </si>
  <si>
    <t>azure_monitor_components</t>
  </si>
  <si>
    <t>appi-analytics</t>
  </si>
  <si>
    <t>resources.azure_monitor_components.appi-analytics</t>
  </si>
  <si>
    <t>{"kind": "web", "properties": {"Application_Type": "web", "Flow_Type": "Bluefield", "IngestionMode": "LogAnalytics", "RetentionInDays": 90, "WorkspaceResourceId": "/subscriptions/${var.subscription_id}/resourceGroups/rg-observability/providers/Microsoft.OperationalInsights/workspaces/law-analytics"}, "resource_group": "rg-observability"}</t>
  </si>
  <si>
    <t>azure_alerts</t>
  </si>
  <si>
    <t>alert-high-cpu</t>
  </si>
  <si>
    <t>resources.azure_alerts.alert-high-cpu</t>
  </si>
  <si>
    <t>{"location": "global", "properties": {"criteria": {"allOf": [{"criterionType": "StaticThresholdCriterion", "metricName": "Percentage CPU", "metricNamespace": "Microsoft.Compute/virtualMachines", "name": "HighCpu", "operator": "GreaterThan", "threshold": 80, "timeAggregation": "Average"}], "odata.type": "Microsoft.Azure.Monitor.MultipleResourceMultipleMetricCriteria"}, "description": "CPU above 80% for 15 minutes", "enabled": true, "evaluationFrequency": "PT5M", "scopes": ["/subscriptions/${var.subscription_id}/resourceGroups/rg-data-platform"], "severity": 2, "windowSize": "PT15M"}, "resource_group": "rg-observability"}</t>
  </si>
  <si>
    <t>azure_diagnostic_settings</t>
  </si>
  <si>
    <t>diag-purview</t>
  </si>
  <si>
    <t>resources.azure_diagnostic_settings.diag-purview</t>
  </si>
  <si>
    <t>{"properties": {"logs": [{"categoryGroup": "allLogs", "enabled": true}], "metrics": [{"category": "AllMetrics", "enabled": true}], "workspaceId": "/subscriptions/${var.subscription_id}/resourceGroups/rg-observability/providers/Microsoft.OperationalInsights/workspaces/law-analytics"}, "resource_group": "rg-governance"}</t>
  </si>
  <si>
    <t>azure_metrics</t>
  </si>
  <si>
    <t>dcr-metrics</t>
  </si>
  <si>
    <t>resources.azure_metrics.dcr-metrics</t>
  </si>
  <si>
    <t>{"kind": "Linux", "properties": {"description": "Platform metrics collection"}, "resource_group": "rg-observability"}</t>
  </si>
  <si>
    <t>azure_workbooks</t>
  </si>
  <si>
    <t>6f1d5c2e-3b7a-4c9e-8d21-5a9b7c4e1f30</t>
  </si>
  <si>
    <t>resources.azure_workbooks.6f1d5c2e-3b7a-4c9e-8d21-5a9b7c4e1f30</t>
  </si>
  <si>
    <t>{"kind": "shared", "properties": {"category": "workbook", "displayName": "Data platform overview", "serializedData": "{\"version\":\"Notebook/1.0\",\"items\":[]}", "sourceId": "Azure Monitor"}, "resource_group": "rg-observability"}</t>
  </si>
  <si>
    <t>azure_activity_logs</t>
  </si>
  <si>
    <t>activity-export</t>
  </si>
  <si>
    <t>resources.azure_activity_logs.activity-export</t>
  </si>
  <si>
    <t>{"properties": {"logs": [{"category": "Administrative", "enabled": true}], "workspaceId": "/subscriptions/${var.subscription_id}/resourceGroups/rg-observability/providers/Microsoft.OperationalInsights/workspaces/law-analytics"}, "resource_group": "rg-observability"}</t>
  </si>
  <si>
    <t>azure_database_watchers</t>
  </si>
  <si>
    <t>dbwatcher-sql</t>
  </si>
  <si>
    <t>resources.azure_database_watchers.dbwatcher-sql</t>
  </si>
  <si>
    <t>azure_network_watchers</t>
  </si>
  <si>
    <t>nw-eastus</t>
  </si>
  <si>
    <t>resources.azure_network_watchers.nw-eastus</t>
  </si>
  <si>
    <t>{"resource_group": "rg-networking"}</t>
  </si>
  <si>
    <t>azure_dns_zones</t>
  </si>
  <si>
    <t>contoso.example.com</t>
  </si>
  <si>
    <t>resources.azure_dns_zones.contoso.example.com</t>
  </si>
  <si>
    <t>{"location": "global", "properties": {"zoneType": "Public"}, "resource_group": "rg-networking"}</t>
  </si>
  <si>
    <t>azure_private_dns_zones</t>
  </si>
  <si>
    <t>privatelink.purview.azure.com</t>
  </si>
  <si>
    <t>resources.azure_private_dns_zones.privatelink.purview.azure.com</t>
  </si>
  <si>
    <t>{"location": "global", "resource_group": "rg-networking"}</t>
  </si>
  <si>
    <t>privatelink.purviewstudio.azure.com</t>
  </si>
  <si>
    <t>resources.azure_private_dns_zones.privatelink.purviewstudio.azure.com</t>
  </si>
  <si>
    <t>privatelink.blob.core.windows.net</t>
  </si>
  <si>
    <t>resources.azure_private_dns_zones.privatelink.blob.core.windows.net</t>
  </si>
  <si>
    <t>privatelink.queue.core.windows.net</t>
  </si>
  <si>
    <t>resources.azure_private_dns_zones.privatelink.queue.core.windows.net</t>
  </si>
  <si>
    <t>privatelink.servicebus.windows.net</t>
  </si>
  <si>
    <t>resources.azure_private_dns_zones.privatelink.servicebus.windows.net</t>
  </si>
  <si>
    <t>privatelink.vaultcore.azure.net</t>
  </si>
  <si>
    <t>resources.azure_private_dns_zones.privatelink.vaultcore.azure.net</t>
  </si>
  <si>
    <t>azure_network_interfaces</t>
  </si>
  <si>
    <t>nic-app01</t>
  </si>
  <si>
    <t>resources.azure_network_interfaces.nic-app01</t>
  </si>
  <si>
    <t>{"properties": {"ipConfigurations": [{"name": "ipconfig1", "properties": {"privateIPAllocationMethod": "Dynamic"}}]}, "resource_group": "rg-networking"}</t>
  </si>
  <si>
    <t>azure_public_ip_addresses</t>
  </si>
  <si>
    <t>pip-agw</t>
  </si>
  <si>
    <t>resources.azure_public_ip_addresses.pip-agw</t>
  </si>
  <si>
    <t>{"properties": {"publicIPAddressVersion": "IPv4", "publicIPAllocationMethod": "Static"}, "resource_group": "rg-networking", "sku": "Standard"}</t>
  </si>
  <si>
    <t>azure_route_tables</t>
  </si>
  <si>
    <t>rt-spoke</t>
  </si>
  <si>
    <t>resources.azure_route_tables.rt-spoke</t>
  </si>
  <si>
    <t>{"properties": {"disableBgpRoutePropagation": true}, "resource_group": "rg-networking"}</t>
  </si>
  <si>
    <t>azure_virtual_networks</t>
  </si>
  <si>
    <t>vnet-hub</t>
  </si>
  <si>
    <t>resources.azure_virtual_networks.vnet-hub</t>
  </si>
  <si>
    <t>{"properties": {"addressSpace": {"addressPrefixes": ["10.0.0.0/16"]}, "subnets": [{"name": "snet-private-endpoints", "properties": {"addressPrefix": "10.0.1.0/24"}}, {"name": "snet-data", "properties": {"addressPrefix": "10.0.2.0/24"}}]}, "resource_group": "rg-networking"}</t>
  </si>
  <si>
    <t>azure_local_network_gateways</t>
  </si>
  <si>
    <t>lng-onprem</t>
  </si>
  <si>
    <t>resources.azure_local_network_gateways.lng-onprem</t>
  </si>
  <si>
    <t>{"properties": {"gatewayIpAddress": "203.0.113.10", "localNetworkAddressSpace": {"addressPrefixes": ["192.168.0.0/24"]}}, "resource_group": "rg-networking"}</t>
  </si>
  <si>
    <t>azure_peering_services</t>
  </si>
  <si>
    <t>peersvc-isp</t>
  </si>
  <si>
    <t>resources.azure_peering_services.peersvc-isp</t>
  </si>
  <si>
    <t>azure_peerings</t>
  </si>
  <si>
    <t>peer-isp</t>
  </si>
  <si>
    <t>resources.azure_peerings.peer-isp</t>
  </si>
  <si>
    <t>azure_virtual_network_gateways</t>
  </si>
  <si>
    <t>vng-hub</t>
  </si>
  <si>
    <t>resources.azure_virtual_network_gateways.vng-hub</t>
  </si>
  <si>
    <t>{"properties": {"gatewayType": "Vpn", "vpnType": "RouteBased"}, "resource_group": "rg-networking"}</t>
  </si>
  <si>
    <t>azure_virtual_wans</t>
  </si>
  <si>
    <t>vwan-global</t>
  </si>
  <si>
    <t>resources.azure_virtual_wans.vwan-global</t>
  </si>
  <si>
    <t>{"properties": {"allowBranchToBranchTraffic": true, "type": "Standard"}, "resource_group": "rg-networking"}</t>
  </si>
  <si>
    <t>azure_ddos_protection_plans</t>
  </si>
  <si>
    <t>ddos-hub</t>
  </si>
  <si>
    <t>resources.azure_ddos_protection_plans.ddos-hub</t>
  </si>
  <si>
    <t>azure_firewalls</t>
  </si>
  <si>
    <t>afw-hub</t>
  </si>
  <si>
    <t>{"name": "AZFW_VNet", "tier": "Standard"}</t>
  </si>
  <si>
    <t>resources.azure_firewalls.afw-hub</t>
  </si>
  <si>
    <t>{"properties": {"sku": {"name": "AZFW_VNet", "tier": "Standard"}, "threatIntelMode": "Alert"}, "resource_group": "rg-networking"}</t>
  </si>
  <si>
    <t>azure_ip_groups</t>
  </si>
  <si>
    <t>ipg-trusted</t>
  </si>
  <si>
    <t>resources.azure_ip_groups.ipg-trusted</t>
  </si>
  <si>
    <t>{"properties": {"ipAddresses": ["10.0.0.0/8"]}, "resource_group": "rg-networking"}</t>
  </si>
  <si>
    <t>azure_network_security_groups</t>
  </si>
  <si>
    <t>nsg-app</t>
  </si>
  <si>
    <t>resources.azure_network_security_groups.nsg-app</t>
  </si>
  <si>
    <t>{"properties": {"securityRules": [{"name": "deny-inbound-internet", "properties": {"access": "Deny", "destinationAddressPrefix": "*", "destinationPortRange": "*", "direction": "Inbound", "priority": 4000, "protocol": "*", "sourceAddressPrefix": "Internet", "sourcePortRange": "*"}}]}, "resource_group": "rg-networking"}</t>
  </si>
  <si>
    <t>azure_application_gateways</t>
  </si>
  <si>
    <t>agw-web</t>
  </si>
  <si>
    <t>resources.azure_application_gateways.agw-web</t>
  </si>
  <si>
    <t>azure_application_security_groups</t>
  </si>
  <si>
    <t>asg-web</t>
  </si>
  <si>
    <t>resources.azure_application_security_groups.asg-web</t>
  </si>
  <si>
    <t>FabricAddPartnerWorkload</t>
  </si>
  <si>
    <t>admin.tenant_settings.FabricAddPartnerWorkload</t>
  </si>
  <si>
    <t>{"enabled": true, "enabled_security_groups": [{"graph_id": "${var.fabric_admins_group_id}", "name": "Fabric Administrators"}], "properties": [{"name": "OnlyCapacityAdmins", "value": "true", "type": "Boolean"}]}</t>
  </si>
  <si>
    <t>FabricAddWorkloadToWorkspace</t>
  </si>
  <si>
    <t>admin.tenant_settings.FabricAddWorkloadToWorkspace</t>
  </si>
  <si>
    <t>FabricThirdPartyWorkloads</t>
  </si>
  <si>
    <t>admin.tenant_settings.FabricThirdPartyWorkloads</t>
  </si>
  <si>
    <t>ThirdPartyPrivateWorkloads</t>
  </si>
  <si>
    <t>admin.tenant_settings.ThirdPartyPrivateWorkloads</t>
  </si>
  <si>
    <t>AdminApisIncludeDetailedMetadata</t>
  </si>
  <si>
    <t>admin.tenant_settings.AdminApisIncludeDetailedMetadata</t>
  </si>
  <si>
    <t>{"enabled": true, "enabled_security_groups": [{"graph_id": "${var.fabric_automation_group_id}", "name": "Fabric Automation"}]}</t>
  </si>
  <si>
    <t>AdminApisIncludeExpressions</t>
  </si>
  <si>
    <t>admin.tenant_settings.AdminApisIncludeExpressions</t>
  </si>
  <si>
    <t>AllowServicePrincipalsUseReadAdminAPIs</t>
  </si>
  <si>
    <t>admin.tenant_settings.AllowServicePrincipalsUseReadAdminAPIs</t>
  </si>
  <si>
    <t>AllowServicePrincipalsUseWriteAdminAPIs</t>
  </si>
  <si>
    <t>admin.tenant_settings.AllowServicePrincipalsUseWriteAdminAPIs</t>
  </si>
  <si>
    <t>AllowAccessOverPrivateLinks</t>
  </si>
  <si>
    <t>admin.tenant_settings.AllowAccessOverPrivateLinks</t>
  </si>
  <si>
    <t>{"enabled": true}</t>
  </si>
  <si>
    <t>BlockAccessFromPublicNetworks</t>
  </si>
  <si>
    <t>admin.tenant_settings.BlockAccessFromPublicNetworks</t>
  </si>
  <si>
    <t>ConfigureWorkspaceLevelIPFirewallRules</t>
  </si>
  <si>
    <t>admin.tenant_settings.ConfigureWorkspaceLevelIPFirewallRules</t>
  </si>
  <si>
    <t>WorkspaceBlockInboundAccess</t>
  </si>
  <si>
    <t>admin.tenant_settings.WorkspaceBlockInboundAccess</t>
  </si>
  <si>
    <t>WorkspaceBlockOutboundAccess</t>
  </si>
  <si>
    <t>admin.tenant_settings.WorkspaceBlockOutboundAccess</t>
  </si>
  <si>
    <t>AppPush</t>
  </si>
  <si>
    <t>admin.tenant_settings.AppPush</t>
  </si>
  <si>
    <t>{"enabled": true, "enabled_security_groups": [{"graph_id": "${var.fabric_creators_group_id}", "name": "Fabric Creators"}]}</t>
  </si>
  <si>
    <t>PublishContentPack</t>
  </si>
  <si>
    <t>admin.tenant_settings.PublishContentPack</t>
  </si>
  <si>
    <t>TemplatePublish</t>
  </si>
  <si>
    <t>admin.tenant_settings.TemplatePublish</t>
  </si>
  <si>
    <t>AllowCapacityMetricsReportUserMask</t>
  </si>
  <si>
    <t>admin.tenant_settings.AllowCapacityMetricsReportUserMask</t>
  </si>
  <si>
    <t>ASCollectQueryTextTelemetryTenantSwitch</t>
  </si>
  <si>
    <t>admin.tenant_settings.ASCollectQueryTextTelemetryTenantSwitch</t>
  </si>
  <si>
    <t>LogAnalyticsAttachForWorkspaceAdmins</t>
  </si>
  <si>
    <t>admin.tenant_settings.LogAnalyticsAttachForWorkspaceAdmins</t>
  </si>
  <si>
    <t>{"enabled": true, "enabled_security_groups": [{"graph_id": "${var.fabric_admins_group_id}", "name": "Fabric Administrators"}]}</t>
  </si>
  <si>
    <t>PlatformMonitoringTenantSetting</t>
  </si>
  <si>
    <t>admin.tenant_settings.PlatformMonitoringTenantSetting</t>
  </si>
  <si>
    <t>{"enabled": true, "delegate_to_capacity": true, "enabled_security_groups": [{"graph_id": "${var.fabric_admins_group_id}", "name": "Fabric Administrators"}]}</t>
  </si>
  <si>
    <t>UsageMetrics</t>
  </si>
  <si>
    <t>admin.tenant_settings.UsageMetrics</t>
  </si>
  <si>
    <t>UsageMetricsTrackUserLevelInfo</t>
  </si>
  <si>
    <t>admin.tenant_settings.UsageMetricsTrackUserLevelInfo</t>
  </si>
  <si>
    <t>AllowUserDataProcessedByAiServicesOutOfGeo</t>
  </si>
  <si>
    <t>admin.tenant_settings.AllowUserDataProcessedByAiServicesOutOfGeo</t>
  </si>
  <si>
    <t>{"enabled": false, "delegate_to_capacity": false}</t>
  </si>
  <si>
    <t>AzureMapsInFabric</t>
  </si>
  <si>
    <t>admin.tenant_settings.AzureMapsInFabric</t>
  </si>
  <si>
    <t>AzureMapsInFabricCrossRegionDataProcessing</t>
  </si>
  <si>
    <t>admin.tenant_settings.AzureMapsInFabricCrossRegionDataProcessing</t>
  </si>
  <si>
    <t>AzureMapsWeatherServices</t>
  </si>
  <si>
    <t>admin.tenant_settings.AzureMapsWeatherServices</t>
  </si>
  <si>
    <t>AllowSendAOAIDataToOtherRegions</t>
  </si>
  <si>
    <t>admin.tenant_settings.AllowSendAOAIDataToOtherRegions</t>
  </si>
  <si>
    <t>AllowSendOpenAISubprocessorDataToOtherRegions</t>
  </si>
  <si>
    <t>admin.tenant_settings.AllowSendOpenAISubprocessorDataToOtherRegions</t>
  </si>
  <si>
    <t>AllowStoreAOAIDataInOtherRegions</t>
  </si>
  <si>
    <t>admin.tenant_settings.AllowStoreAOAIDataInOtherRegions</t>
  </si>
  <si>
    <t>CopilotCapacitySetupPermissionSwitch</t>
  </si>
  <si>
    <t>admin.tenant_settings.CopilotCapacitySetupPermissionSwitch</t>
  </si>
  <si>
    <t>EnableAOAI</t>
  </si>
  <si>
    <t>admin.tenant_settings.EnableAOAI</t>
  </si>
  <si>
    <t>{"enabled": true, "delegate_to_capacity": true, "enabled_security_groups": [{"graph_id": "${var.fabric_ai_users_group_id}", "name": "Fabric AI Users"}]}</t>
  </si>
  <si>
    <t>EnableOpenAISubprocessor</t>
  </si>
  <si>
    <t>admin.tenant_settings.EnableOpenAISubprocessor</t>
  </si>
  <si>
    <t>ImmersiveTenantAdminSwitch</t>
  </si>
  <si>
    <t>admin.tenant_settings.ImmersiveTenantAdminSwitch</t>
  </si>
  <si>
    <t>{"enabled": true, "enabled_security_groups": [{"graph_id": "${var.fabric_ai_users_group_id}", "name": "Fabric AI Users"}]}</t>
  </si>
  <si>
    <t>PreppedForCopilotContentDiscovery</t>
  </si>
  <si>
    <t>admin.tenant_settings.PreppedForCopilotContentDiscovery</t>
  </si>
  <si>
    <t>{"enabled": true, "delegate_to_domain": true, "delegate_to_workspace": true}</t>
  </si>
  <si>
    <t>WebContentTilesTenant</t>
  </si>
  <si>
    <t>admin.tenant_settings.WebContentTilesTenant</t>
  </si>
  <si>
    <t>DatamartTenant</t>
  </si>
  <si>
    <t>admin.tenant_settings.DatamartTenant</t>
  </si>
  <si>
    <t>AllowServicePrincipalsCreateAndUseProfiles</t>
  </si>
  <si>
    <t>admin.tenant_settings.AllowServicePrincipalsCreateAndUseProfiles</t>
  </si>
  <si>
    <t>BlockResourceKeyAuthentication</t>
  </si>
  <si>
    <t>admin.tenant_settings.BlockResourceKeyAuthentication</t>
  </si>
  <si>
    <t>ConfigureFabricIdentityTenantLimit</t>
  </si>
  <si>
    <t>admin.tenant_settings.ConfigureFabricIdentityTenantLimit</t>
  </si>
  <si>
    <t>{"enabled": true, "properties": [{"name": "FabricIdentityTenantLimit", "value": "100", "type": "Integer"}]}</t>
  </si>
  <si>
    <t>Embedding</t>
  </si>
  <si>
    <t>admin.tenant_settings.Embedding</t>
  </si>
  <si>
    <t>ServicePrincipalAccessGlobalAPIs</t>
  </si>
  <si>
    <t>admin.tenant_settings.ServicePrincipalAccessGlobalAPIs</t>
  </si>
  <si>
    <t>ServicePrincipalAccessPermissionAPIs</t>
  </si>
  <si>
    <t>admin.tenant_settings.ServicePrincipalAccessPermissionAPIs</t>
  </si>
  <si>
    <t>DiscoverDatasetsConsumption</t>
  </si>
  <si>
    <t>admin.tenant_settings.DiscoverDatasetsConsumption</t>
  </si>
  <si>
    <t>DiscoverDatasetsSettingsCertified</t>
  </si>
  <si>
    <t>admin.tenant_settings.DiscoverDatasetsSettingsCertified</t>
  </si>
  <si>
    <t>DiscoverDatasetsSettingsPromoted</t>
  </si>
  <si>
    <t>admin.tenant_settings.DiscoverDatasetsSettingsPromoted</t>
  </si>
  <si>
    <t>OneLakeCatalogSubItemDiscovery</t>
  </si>
  <si>
    <t>admin.tenant_settings.OneLakeCatalogSubItemDiscovery</t>
  </si>
  <si>
    <t>EnableReassignDataDomainSwitch</t>
  </si>
  <si>
    <t>admin.tenant_settings.EnableReassignDataDomainSwitch</t>
  </si>
  <si>
    <t>CMKForWorkspace_CrossTenantValidationBypass</t>
  </si>
  <si>
    <t>admin.tenant_settings.CMKForWorkspace_CrossTenantValidationBypass</t>
  </si>
  <si>
    <t>WorkspaceCmk</t>
  </si>
  <si>
    <t>admin.tenant_settings.WorkspaceCmk</t>
  </si>
  <si>
    <t>AdminDataExploreViewPermission</t>
  </si>
  <si>
    <t>admin.tenant_settings.AdminDataExploreViewPermission</t>
  </si>
  <si>
    <t>AllowEndorsementMasterDataSwitch</t>
  </si>
  <si>
    <t>admin.tenant_settings.AllowEndorsementMasterDataSwitch</t>
  </si>
  <si>
    <t>{"enabled": true, "enabled_security_groups": [{"graph_id": "${var.fabric_governance_group_id}", "name": "Fabric Governance"}]}</t>
  </si>
  <si>
    <t>AllowExternalDataSharingReceiverSwitch</t>
  </si>
  <si>
    <t>admin.tenant_settings.AllowExternalDataSharingReceiverSwitch</t>
  </si>
  <si>
    <t>{"enabled": true, "enabled_security_groups": [{"graph_id": "${var.fabric_external_sharing_group_id}", "name": "Fabric External Sharing"}], "excluded_security_groups": [{"graph_id": "${var.fabric_contractors_group_id}", "name": "Fabric Contractors"}]}</t>
  </si>
  <si>
    <t>AllowExternalDataSharingSwitch</t>
  </si>
  <si>
    <t>admin.tenant_settings.AllowExternalDataSharingSwitch</t>
  </si>
  <si>
    <t>AllowGuestLookup</t>
  </si>
  <si>
    <t>admin.tenant_settings.AllowGuestLookup</t>
  </si>
  <si>
    <t>AllowGuestUserToAccessSharedContent</t>
  </si>
  <si>
    <t>admin.tenant_settings.AllowGuestUserToAccessSharedContent</t>
  </si>
  <si>
    <t>AllowNotebookDataExport</t>
  </si>
  <si>
    <t>admin.tenant_settings.AllowNotebookDataExport</t>
  </si>
  <si>
    <t>AllowPowerBIASDQOnTenant</t>
  </si>
  <si>
    <t>admin.tenant_settings.AllowPowerBIASDQOnTenant</t>
  </si>
  <si>
    <t>AutoInstallPowerBIAppInTeamsTenant</t>
  </si>
  <si>
    <t>admin.tenant_settings.AutoInstallPowerBIAppInTeamsTenant</t>
  </si>
  <si>
    <t>CertifyDatasets</t>
  </si>
  <si>
    <t>admin.tenant_settings.CertifyDatasets</t>
  </si>
  <si>
    <t>{"enabled": true, "delegate_to_domain": false, "enabled_security_groups": [{"graph_id": "${var.fabric_governance_group_id}", "name": "Fabric Governance"}], "properties": [{"name": "CertificationDocumentationUrl", "value": "https://contoso.com/governance/certification", "type": "Url"}]}</t>
  </si>
  <si>
    <t>ElevatedGuestsTenant</t>
  </si>
  <si>
    <t>admin.tenant_settings.ElevatedGuestsTenant</t>
  </si>
  <si>
    <t>EmailSubscriptionsToB2BUsers</t>
  </si>
  <si>
    <t>admin.tenant_settings.EmailSubscriptionsToB2BUsers</t>
  </si>
  <si>
    <t>EmailSubscriptionsToExternalUsers</t>
  </si>
  <si>
    <t>admin.tenant_settings.EmailSubscriptionsToExternalUsers</t>
  </si>
  <si>
    <t>EmailSubscriptionTenant</t>
  </si>
  <si>
    <t>admin.tenant_settings.EmailSubscriptionTenant</t>
  </si>
  <si>
    <t>EnableDatasetInPlaceSharing</t>
  </si>
  <si>
    <t>admin.tenant_settings.EnableDatasetInPlaceSharing</t>
  </si>
  <si>
    <t>ExportReport</t>
  </si>
  <si>
    <t>admin.tenant_settings.ExportReport</t>
  </si>
  <si>
    <t>{"enabled": true, "excluded_security_groups": [{"graph_id": "${var.fabric_contractors_group_id}", "name": "Fabric Contractors"}]}</t>
  </si>
  <si>
    <t>ExportToCsv</t>
  </si>
  <si>
    <t>admin.tenant_settings.ExportToCsv</t>
  </si>
  <si>
    <t>ExportToExcelSetting</t>
  </si>
  <si>
    <t>admin.tenant_settings.ExportToExcelSetting</t>
  </si>
  <si>
    <t>ExportToImage</t>
  </si>
  <si>
    <t>admin.tenant_settings.ExportToImage</t>
  </si>
  <si>
    <t>{"enabled": true, "delegate_to_domain": false, "delegate_to_workspace": false}</t>
  </si>
  <si>
    <t>ExportToMHTML</t>
  </si>
  <si>
    <t>admin.tenant_settings.ExportToMHTML</t>
  </si>
  <si>
    <t>{"enabled": false, "delegate_to_domain": false, "delegate_to_workspace": false}</t>
  </si>
  <si>
    <t>ExportToPowerPoint</t>
  </si>
  <si>
    <t>admin.tenant_settings.ExportToPowerPoint</t>
  </si>
  <si>
    <t>ExportToWord</t>
  </si>
  <si>
    <t>admin.tenant_settings.ExportToWord</t>
  </si>
  <si>
    <t>ExportToXML</t>
  </si>
  <si>
    <t>admin.tenant_settings.ExportToXML</t>
  </si>
  <si>
    <t>ExportVisualImageTenant</t>
  </si>
  <si>
    <t>admin.tenant_settings.ExportVisualImageTenant</t>
  </si>
  <si>
    <t>ExternalDatasetSharingTenant</t>
  </si>
  <si>
    <t>admin.tenant_settings.ExternalDatasetSharingTenant</t>
  </si>
  <si>
    <t>ExternalSharingV2</t>
  </si>
  <si>
    <t>admin.tenant_settings.ExternalSharingV2</t>
  </si>
  <si>
    <t>LiveConnection</t>
  </si>
  <si>
    <t>admin.tenant_settings.LiveConnection</t>
  </si>
  <si>
    <t>LoopIntegration</t>
  </si>
  <si>
    <t>admin.tenant_settings.LoopIntegration</t>
  </si>
  <si>
    <t>Printing</t>
  </si>
  <si>
    <t>admin.tenant_settings.Printing</t>
  </si>
  <si>
    <t>PromoteContent</t>
  </si>
  <si>
    <t>admin.tenant_settings.PromoteContent</t>
  </si>
  <si>
    <t>{"enabled": false, "properties": [{"name": "CreateP2w", "value": "false", "type": "Boolean"}]}</t>
  </si>
  <si>
    <t>ShareLinkToEntireOrg</t>
  </si>
  <si>
    <t>admin.tenant_settings.ShareLinkToEntireOrg</t>
  </si>
  <si>
    <t>ShareToTeamsTenant</t>
  </si>
  <si>
    <t>admin.tenant_settings.ShareToTeamsTenant</t>
  </si>
  <si>
    <t>StorytellingTenant</t>
  </si>
  <si>
    <t>admin.tenant_settings.StorytellingTenant</t>
  </si>
  <si>
    <t>CDSAManagement</t>
  </si>
  <si>
    <t>admin.tenant_settings.CDSAManagement</t>
  </si>
  <si>
    <t>GitHubTenantSettings</t>
  </si>
  <si>
    <t>admin.tenant_settings.GitHubTenantSettings</t>
  </si>
  <si>
    <t>{"enabled": true, "delegate_to_capacity": false, "delegate_to_workspace": false, "enabled_security_groups": [{"graph_id": "${var.fabric_creators_group_id}", "name": "Fabric Creators"}]}</t>
  </si>
  <si>
    <t>GitIntegrationCrossGeoTenantSwitch</t>
  </si>
  <si>
    <t>admin.tenant_settings.GitIntegrationCrossGeoTenantSwitch</t>
  </si>
  <si>
    <t>{"enabled": false, "delegate_to_capacity": false, "delegate_to_workspace": false}</t>
  </si>
  <si>
    <t>GitIntegrationSensitivityLabelsTenantSwitch</t>
  </si>
  <si>
    <t>admin.tenant_settings.GitIntegrationSensitivityLabelsTenantSwitch</t>
  </si>
  <si>
    <t>GitIntegrationTenantSwitch</t>
  </si>
  <si>
    <t>admin.tenant_settings.GitIntegrationTenantSwitch</t>
  </si>
  <si>
    <t>AdminCustomDisclaimer</t>
  </si>
  <si>
    <t>admin.tenant_settings.AdminCustomDisclaimer</t>
  </si>
  <si>
    <t>{"enabled": true, "properties": [{"name": "AdminCustomDisclaimer", "value": "Confirm this content is approved for its intended audience and matches its sensitivity label.", "type": "FreeText"}]}</t>
  </si>
  <si>
    <t>AllowFreeTrial</t>
  </si>
  <si>
    <t>admin.tenant_settings.AllowFreeTrial</t>
  </si>
  <si>
    <t>EmailSecurityGroupsOnOutage</t>
  </si>
  <si>
    <t>admin.tenant_settings.EmailSecurityGroupsOnOutage</t>
  </si>
  <si>
    <t>{"enabled": true, "properties": [{"name": "EmailList", "value": "${var.outage_notification_group_id}", "type": "MailEnabledSecurityGroup"}]}</t>
  </si>
  <si>
    <t>InProductOutageNotification</t>
  </si>
  <si>
    <t>admin.tenant_settings.InProductOutageNotification</t>
  </si>
  <si>
    <t>{"enabled": true, "delegate_to_capacity": false, "delegate_to_workspace": false}</t>
  </si>
  <si>
    <t>TenantSettingPublishGetHelpInfo</t>
  </si>
  <si>
    <t>admin.tenant_settings.TenantSettingPublishGetHelpInfo</t>
  </si>
  <si>
    <t>{"enabled": true, "properties": [{"name": "TrainingDocumentation", "value": "https://contoso.com/fabric/training", "type": "Url"}, {"name": "DiscussionForum", "value": "https://contoso.com/fabric/community", "type": "Url"}, {"name": "LicensingRequests", "value": "https://contoso.com/fabric/licensing", "type": "Url"}, {"name": "HelpDesk", "value": "https://contoso.com/fabric/help", "type": "Url"}]}</t>
  </si>
  <si>
    <t>BlockProtectedLabelSharingToEntireOrg</t>
  </si>
  <si>
    <t>admin.tenant_settings.BlockProtectedLabelSharingToEntireOrg</t>
  </si>
  <si>
    <t>DataSecurityForAIInteractions</t>
  </si>
  <si>
    <t>admin.tenant_settings.DataSecurityForAIInteractions</t>
  </si>
  <si>
    <t>EimInformationProtectionDataSourceInheritanceSetting</t>
  </si>
  <si>
    <t>admin.tenant_settings.EimInformationProtectionDataSourceInheritanceSetting</t>
  </si>
  <si>
    <t>EimInformationProtectionDefaultLabelDomainSetting</t>
  </si>
  <si>
    <t>admin.tenant_settings.EimInformationProtectionDefaultLabelDomainSetting</t>
  </si>
  <si>
    <t>EimInformationProtectionDownstreamInheritanceSetting</t>
  </si>
  <si>
    <t>admin.tenant_settings.EimInformationProtectionDownstreamInheritanceSetting</t>
  </si>
  <si>
    <t>EimInformationProtectionEdit</t>
  </si>
  <si>
    <t>admin.tenant_settings.EimInformationProtectionEdit</t>
  </si>
  <si>
    <t>{"enabled": true, "enabled_security_groups": [{"graph_id": "${var.fabric_creators_group_id}", "name": "Fabric Creators"}, {"graph_id": "${var.fabric_governance_group_id}", "name": "Fabric Governance"}]}</t>
  </si>
  <si>
    <t>EimInformationProtectionWorkspaceAdminsOverrideAutomaticLabelsSetting</t>
  </si>
  <si>
    <t>admin.tenant_settings.EimInformationProtectionWorkspaceAdminsOverrideAutomaticLabelsSetting</t>
  </si>
  <si>
    <t>AutomatedInsightsEntryPoints</t>
  </si>
  <si>
    <t>admin.tenant_settings.AutomatedInsightsEntryPoints</t>
  </si>
  <si>
    <t>AutomatedInsightsTenant</t>
  </si>
  <si>
    <t>admin.tenant_settings.AutomatedInsightsTenant</t>
  </si>
  <si>
    <t>AADSSOForGateway</t>
  </si>
  <si>
    <t>admin.tenant_settings.AADSSOForGateway</t>
  </si>
  <si>
    <t>AADSSOForVnetGateway</t>
  </si>
  <si>
    <t>admin.tenant_settings.AADSSOForVnetGateway</t>
  </si>
  <si>
    <t>AllowNonEntraADAuthInEventStream</t>
  </si>
  <si>
    <t>admin.tenant_settings.AllowNonEntraADAuthInEventStream</t>
  </si>
  <si>
    <t>ArtifactSearchTenant</t>
  </si>
  <si>
    <t>admin.tenant_settings.ArtifactSearchTenant</t>
  </si>
  <si>
    <t>ASShareableCloudConnectionBindingSecurityModeTenant</t>
  </si>
  <si>
    <t>admin.tenant_settings.ASShareableCloudConnectionBindingSecurityModeTenant</t>
  </si>
  <si>
    <t>ASWritethruContinuousExportTenantSwitch</t>
  </si>
  <si>
    <t>admin.tenant_settings.ASWritethruContinuousExportTenantSwitch</t>
  </si>
  <si>
    <t>AzureMaps</t>
  </si>
  <si>
    <t>admin.tenant_settings.AzureMaps</t>
  </si>
  <si>
    <t>AzureMapsCrossRegionDataProcessing</t>
  </si>
  <si>
    <t>admin.tenant_settings.AzureMapsCrossRegionDataProcessing</t>
  </si>
  <si>
    <t>AzureMapsThirdPartyDataProcessing</t>
  </si>
  <si>
    <t>admin.tenant_settings.AzureMapsThirdPartyDataProcessing</t>
  </si>
  <si>
    <t>BingMap</t>
  </si>
  <si>
    <t>admin.tenant_settings.BingMap</t>
  </si>
  <si>
    <t>DatasetExecuteQueries</t>
  </si>
  <si>
    <t>admin.tenant_settings.DatasetExecuteQueries</t>
  </si>
  <si>
    <t>DenodoForPowerBISSO</t>
  </si>
  <si>
    <t>admin.tenant_settings.DenodoForPowerBISSO</t>
  </si>
  <si>
    <t>DremioSSO</t>
  </si>
  <si>
    <t>admin.tenant_settings.DremioSSO</t>
  </si>
  <si>
    <t>EnableEsriLibraries</t>
  </si>
  <si>
    <t>admin.tenant_settings.EnableEsriLibraries</t>
  </si>
  <si>
    <t>{"enabled": true, "delegate_to_capacity": true}</t>
  </si>
  <si>
    <t>EsriVisual</t>
  </si>
  <si>
    <t>admin.tenant_settings.EsriVisual</t>
  </si>
  <si>
    <t>GoogleBigQuerySSO</t>
  </si>
  <si>
    <t>admin.tenant_settings.GoogleBigQuerySSO</t>
  </si>
  <si>
    <t>ODSPRefreshEnforcementTenantAllowAutomaticUpdate</t>
  </si>
  <si>
    <t>admin.tenant_settings.ODSPRefreshEnforcementTenantAllowAutomaticUpdate</t>
  </si>
  <si>
    <t>OneDriveSharePointAllowSharingTenantSetting</t>
  </si>
  <si>
    <t>admin.tenant_settings.OneDriveSharePointAllowSharingTenantSetting</t>
  </si>
  <si>
    <t>OneDriveSharePointViewerIntegrationTenantSettingV2</t>
  </si>
  <si>
    <t>admin.tenant_settings.OneDriveSharePointViewerIntegrationTenantSettingV2</t>
  </si>
  <si>
    <t>OnPremAnalyzeInExcel</t>
  </si>
  <si>
    <t>admin.tenant_settings.OnPremAnalyzeInExcel</t>
  </si>
  <si>
    <t>PowerBIMCP</t>
  </si>
  <si>
    <t>admin.tenant_settings.PowerBIMCP</t>
  </si>
  <si>
    <t>RedshiftSSO</t>
  </si>
  <si>
    <t>admin.tenant_settings.RedshiftSSO</t>
  </si>
  <si>
    <t>SnowflakeSSO</t>
  </si>
  <si>
    <t>admin.tenant_settings.SnowflakeSSO</t>
  </si>
  <si>
    <t>StarburstAadSSO</t>
  </si>
  <si>
    <t>admin.tenant_settings.StarburstAadSSO</t>
  </si>
  <si>
    <t>UseAdbcByDefault</t>
  </si>
  <si>
    <t>admin.tenant_settings.UseAdbcByDefault</t>
  </si>
  <si>
    <t>{"enabled": true, "delegate_to_workspace": true}</t>
  </si>
  <si>
    <t>VisualizeListInPowerBI</t>
  </si>
  <si>
    <t>admin.tenant_settings.VisualizeListInPowerBI</t>
  </si>
  <si>
    <t>RealTimeDashboardEmbeddedApp</t>
  </si>
  <si>
    <t>admin.tenant_settings.RealTimeDashboardEmbeddedApp</t>
  </si>
  <si>
    <t>AllowA365Observability</t>
  </si>
  <si>
    <t>admin.tenant_settings.AllowA365Observability</t>
  </si>
  <si>
    <t>AllowMonitoringDataCollection</t>
  </si>
  <si>
    <t>admin.tenant_settings.AllowMonitoringDataCollection</t>
  </si>
  <si>
    <t>{"enabled": true, "delegate_to_capacity": false}</t>
  </si>
  <si>
    <t>AllowOperatorInsightsTenantSwitch</t>
  </si>
  <si>
    <t>admin.tenant_settings.AllowOperatorInsightsTenantSwitch</t>
  </si>
  <si>
    <t>AppBackendTenant</t>
  </si>
  <si>
    <t>admin.tenant_settings.AppBackendTenant</t>
  </si>
  <si>
    <t>ArtifactDatabricksStoragePreview</t>
  </si>
  <si>
    <t>admin.tenant_settings.ArtifactDatabricksStoragePreview</t>
  </si>
  <si>
    <t>{"enabled": true, "delegate_to_capacity": false, "enabled_security_groups": [{"graph_id": "${var.fabric_creators_group_id}", "name": "Fabric Creators"}]}</t>
  </si>
  <si>
    <t>ArtifactDBTItemTenantSwitch</t>
  </si>
  <si>
    <t>admin.tenant_settings.ArtifactDBTItemTenantSwitch</t>
  </si>
  <si>
    <t>ArtifactDeploymentPlanPreview</t>
  </si>
  <si>
    <t>admin.tenant_settings.ArtifactDeploymentPlanPreview</t>
  </si>
  <si>
    <t>ArtifactMirroredCatalogPreview</t>
  </si>
  <si>
    <t>admin.tenant_settings.ArtifactMirroredCatalogPreview</t>
  </si>
  <si>
    <t>DatabaseHubTenant</t>
  </si>
  <si>
    <t>admin.tenant_settings.DatabaseHubTenant</t>
  </si>
  <si>
    <t>DigitalOperationsPreview</t>
  </si>
  <si>
    <t>admin.tenant_settings.DigitalOperationsPreview</t>
  </si>
  <si>
    <t>EnableAnonymousDataAccessForFabricApps</t>
  </si>
  <si>
    <t>admin.tenant_settings.EnableAnonymousDataAccessForFabricApps</t>
  </si>
  <si>
    <t>EventDefinitionTenantSwitch</t>
  </si>
  <si>
    <t>admin.tenant_settings.EventDefinitionTenantSwitch</t>
  </si>
  <si>
    <t>FabricFeedbackTenantSwitch</t>
  </si>
  <si>
    <t>admin.tenant_settings.FabricFeedbackTenantSwitch</t>
  </si>
  <si>
    <t>FabricGAWorkloads</t>
  </si>
  <si>
    <t>admin.tenant_settings.FabricGAWorkloads</t>
  </si>
  <si>
    <t>{"enabled": true, "delegate_to_capacity": true, "enabled_security_groups": [{"graph_id": "${var.fabric_creators_group_id}", "name": "Fabric Creators"}]}</t>
  </si>
  <si>
    <t>FabricPromotionTenantSwitch</t>
  </si>
  <si>
    <t>admin.tenant_settings.FabricPromotionTenantSwitch</t>
  </si>
  <si>
    <t>MicrosoftFoundryTelemetry</t>
  </si>
  <si>
    <t>admin.tenant_settings.MicrosoftFoundryTelemetry</t>
  </si>
  <si>
    <t>MLModelEndpointsTenantSwitch</t>
  </si>
  <si>
    <t>admin.tenant_settings.MLModelEndpointsTenantSwitch</t>
  </si>
  <si>
    <t>MonitoringTenant</t>
  </si>
  <si>
    <t>admin.tenant_settings.MonitoringTenant</t>
  </si>
  <si>
    <t>OntologyPreview</t>
  </si>
  <si>
    <t>admin.tenant_settings.OntologyPreview</t>
  </si>
  <si>
    <t>PolicySetTenantSwitch</t>
  </si>
  <si>
    <t>admin.tenant_settings.PolicySetTenantSwitch</t>
  </si>
  <si>
    <t>{"enabled": true, "delegate_to_capacity": false, "enabled_security_groups": [{"graph_id": "${var.fabric_governance_group_id}", "name": "Fabric Governance"}]}</t>
  </si>
  <si>
    <t>RTHAnomalyDetectionTenantSwitch</t>
  </si>
  <si>
    <t>admin.tenant_settings.RTHAnomalyDetectionTenantSwitch</t>
  </si>
  <si>
    <t>ShowActivatorEntryPointsTenantSwitch</t>
  </si>
  <si>
    <t>admin.tenant_settings.ShowActivatorEntryPointsTenantSwitch</t>
  </si>
  <si>
    <t>AllowGetOneLakeUDK</t>
  </si>
  <si>
    <t>admin.tenant_settings.AllowGetOneLakeUDK</t>
  </si>
  <si>
    <t>AllowOneLakeUDK</t>
  </si>
  <si>
    <t>admin.tenant_settings.AllowOneLakeUDK</t>
  </si>
  <si>
    <t>{"enabled": false, "delegate_to_workspace": false}</t>
  </si>
  <si>
    <t>OneLakeDiagnosticLogsEUII</t>
  </si>
  <si>
    <t>admin.tenant_settings.OneLakeDiagnosticLogsEUII</t>
  </si>
  <si>
    <t>OneLakeFileExplorer</t>
  </si>
  <si>
    <t>admin.tenant_settings.OneLakeFileExplorer</t>
  </si>
  <si>
    <t>OneLakeForThirdParty</t>
  </si>
  <si>
    <t>admin.tenant_settings.OneLakeForThirdParty</t>
  </si>
  <si>
    <t>AllowCVAuthenticationTenant</t>
  </si>
  <si>
    <t>admin.tenant_settings.AllowCVAuthenticationTenant</t>
  </si>
  <si>
    <t>AllowCVLocalStorageV2Tenant</t>
  </si>
  <si>
    <t>admin.tenant_settings.AllowCVLocalStorageV2Tenant</t>
  </si>
  <si>
    <t>AllowCVToExportDataToFileTenant</t>
  </si>
  <si>
    <t>admin.tenant_settings.AllowCVToExportDataToFileTenant</t>
  </si>
  <si>
    <t>CertifiedCustomVisualsTenant</t>
  </si>
  <si>
    <t>admin.tenant_settings.CertifiedCustomVisualsTenant</t>
  </si>
  <si>
    <t>CustomVisualsTenant</t>
  </si>
  <si>
    <t>admin.tenant_settings.CustomVisualsTenant</t>
  </si>
  <si>
    <t>QnaFeedbackLoop</t>
  </si>
  <si>
    <t>admin.tenant_settings.QnaFeedbackLoop</t>
  </si>
  <si>
    <t>QnaLsdlSharing</t>
  </si>
  <si>
    <t>admin.tenant_settings.QnaLsdlSharing</t>
  </si>
  <si>
    <t>RScriptVisual</t>
  </si>
  <si>
    <t>admin.tenant_settings.RScriptVisual</t>
  </si>
  <si>
    <t>QueryScaleOutTenant</t>
  </si>
  <si>
    <t>admin.tenant_settings.QueryScaleOutTenant</t>
  </si>
  <si>
    <t>PowerBIGoalsTenant</t>
  </si>
  <si>
    <t>admin.tenant_settings.PowerBIGoalsTenant</t>
  </si>
  <si>
    <t>BlockAutoDiscoverAndPackageRefresh</t>
  </si>
  <si>
    <t>admin.tenant_settings.BlockAutoDiscoverAndPackageRefresh</t>
  </si>
  <si>
    <t>WebModelingTenantSwitch</t>
  </si>
  <si>
    <t>admin.tenant_settings.WebModelingTenantSwitch</t>
  </si>
  <si>
    <t>M365DataSharing</t>
  </si>
  <si>
    <t>admin.tenant_settings.M365DataSharing</t>
  </si>
  <si>
    <t>{"enabled": false, "properties": [{"name": "M365DataSharingAcrossGeos", "value": "false", "type": "Boolean"}]}</t>
  </si>
  <si>
    <t>DevelopServiceApps</t>
  </si>
  <si>
    <t>admin.tenant_settings.DevelopServiceApps</t>
  </si>
  <si>
    <t>InstallNonvalidatedTemplateApps</t>
  </si>
  <si>
    <t>admin.tenant_settings.InstallNonvalidatedTemplateApps</t>
  </si>
  <si>
    <t>InstallServiceApps</t>
  </si>
  <si>
    <t>admin.tenant_settings.InstallServiceApps</t>
  </si>
  <si>
    <t>ExpFlightingTenant</t>
  </si>
  <si>
    <t>admin.tenant_settings.ExpFlightingTenant</t>
  </si>
  <si>
    <t>ConfigureArtifactRetentionPeriod</t>
  </si>
  <si>
    <t>admin.tenant_settings.ConfigureArtifactRetentionPeriod</t>
  </si>
  <si>
    <t>{"enabled": true, "properties": [{"name": "ArtifactRetentionPeriod", "value": "14", "type": "Integer"}]}</t>
  </si>
  <si>
    <t>ConfigureFolderRetentionPeriod</t>
  </si>
  <si>
    <t>admin.tenant_settings.ConfigureFolderRetentionPeriod</t>
  </si>
  <si>
    <t>{"enabled": true, "properties": [{"name": "FolderRetentionPeriod", "value": "14", "type": "Integer"}]}</t>
  </si>
  <si>
    <t>CreateAppWorkspaces</t>
  </si>
  <si>
    <t>admin.tenant_settings.CreateAppWorkspaces</t>
  </si>
  <si>
    <t>RestrictMyFolderCapacity</t>
  </si>
  <si>
    <t>admin.tenant_settings.RestrictMyFolderCapacity</t>
  </si>
  <si>
    <t>UseDatasetsAcrossWorkspaces</t>
  </si>
  <si>
    <t>admin.tenant_settings.UseDatasetsAcrossWorkspaces</t>
  </si>
  <si>
    <t>security</t>
  </si>
  <si>
    <t>{"roles": [{"name": "platform-admins", "entra_group": "sg-fabric-admins", "workspace_role": "admin"}, {"name": "data-engineers", "entra_group": "sg-data-engineers", "workspace_role": "contributor", "onelake_roles": [{"tables": ["sales", "customers"], "folders": ["/Files/raw"], "permissions": ["readwrite"]}]}, {"name": "analytics-engineers", "entra_group": "sg-fabric-creators", "workspace_role": "member"}, {"name": "analysts", "entra_group": "sg-data-analysts", "workspace_role": "viewer", "onelake_roles": [{"tables": ["*"], "permissions": ["read"]}]}, {"name": "data-scientists", "entra_group": "sg-data-scientists", "workspace_role": "contributor", "onelake_roles": [{"tables": ["sales"], "permissions": ["read", "write"]}, {"folders": ["/Files/models"], "permissions": ["write"]}]}, {"name": "ci-cd-deployer", "service_principal": "app-udp-deploy", "workspace_role": "admin"}, {"name": "purview-scanner", "service_principal": "app-purview-scanner", "workspace_role": "viewer"}, {"name": "workspace-owner", "entra_user": "${var.workspace_owner_upn}", "workspace_role": "admin"}]}</t>
  </si>
  <si>
    <t>Supporting configuration</t>
  </si>
  <si>
    <t>connections</t>
  </si>
  <si>
    <t>{"adls_source": {"type": "adls_gen2", "endpoint": "https://stdatalakedev01.dfs.core.windows.net", "auth_method": "managed_identity"}, "sql_source": {"type": "sql_server", "endpoint": "sql-onprem.contoso.com", "database": "salesdb", "auth_method": "service_principal", "connection_string_var": "UDP_SQL_SOURCE_CONNECTION_STRING"}, "azure_sql_source": {"type": "azure_sql", "endpoint": "sql-analytics-server.database.windows.net", "database": "sqldb-analytics", "auth_method": "service_principal"}, "cosmos_source": {"type": "cosmos_db", "endpoint": "https://cosmos-analytics.documents.azure.com:443/", "database": "telemetry", "auth_method": "key", "connection_string_var": "UDP_COSMOS_CONNECTION_STRING"}, "kusto_source": {"type": "kusto", "endpoint": "https://telemetry.eastus.kusto.windows.net", "database": "telemetry", "auth_method": "managed_identity"}, "api_source": {"type": "http", "endpoint": "https://api.contoso.com/v2", "properties": {"api_version": "2024-01-01", "timeout": "30", "api_key": "${secret.CONTOSO_API_KEY}"}}, "snowflake_conn": {"type": "custom", "endpoint": "contoso-analytics.snowflakecomputing.com", "properties": {"warehouse": "ANALYTICS_WH", "role": "UDP_READER", "password": "${keyvault.kv-governance.snowflake-password}"}}, "databricks_conn": {"type": "custom", "endpoint": "adb-1234567890123456.7.azuredatabricks.net", "auth_method": "service_principal", "properties": {"catalog": "main"}}}</t>
  </si>
  <si>
    <t>policies</t>
  </si>
  <si>
    <t>{"max_notebook_size_kb": 500, "blocked_libraries": ["tensorflow", "boto3"], "rules": [{"name": "max-resources", "check": "max_resources", "value": 200, "severity": "warning"}, {"name": "require-environment", "check": "require_environment", "severity": "error"}]}</t>
  </si>
  <si>
    <t>notifications</t>
  </si>
  <si>
    <t>{"on_success": [{"type": "slack", "webhook": "${secret.UDP_SLACK_WEBHOOK}", "message": "Deployed {deployment.name} v{deployment.version} to {target}"}, {"type": "teams", "webhook": "${secret.UDP_TEAMS_WEBHOOK}"}], "on_failure": [{"type": "slack", "webhook": "${secret.UDP_SLACK_ALERTS_WEBHOOK}", "message": "FAILED: {deployment.name} v{deployment.version} deployment to {target}"}, {"type": "teams", "webhook": "${secret.UDP_TEAMS_ALERTS_WEBHOOK}"}]}</t>
  </si>
  <si>
    <t>state</t>
  </si>
  <si>
    <t>{"backend": "local"}</t>
  </si>
  <si>
    <t>staging</t>
  </si>
  <si>
    <t>{"default_lakehouse": "raw_lakehouse", "description": "Ingest raw data into the lakehouse", "environment": "spark_env", "folder": "ETL/Bronze", "parameters": {"batch_size": 1000, "full_refresh": false, "source_path": "Files/landing"}, "path": "./notebooks/ingest.py", "spark_properties": {"spark.sql.shuffle.partitions": "300"}}</t>
  </si>
  <si>
    <t>{"activities": [{"name": "ingest", "notebook": "ingest_notebook", "parameters": {"mode": "incremental"}}, {"depends_on": ["ingest"], "name": "transform", "notebook": "transform_notebook"}, {"depends_on": ["transform"], "name": "hourly_sync_run", "pipeline": "hourly_sync"}], "description": "Cron-scheduled orchestration with chained activities", "folder": "Orchestration", "schedule": {"cron": "0 6 * * *", "enabled": false, "frequency": "cron", "start_time": "2026-01-01T00:00:00Z", "timezone": "America/Chicago"}}</t>
  </si>
  <si>
    <t>{"roles": [{"name": "staging-testers", "entra_group": "sg-data-analysts", "workspace_role": "contributor"}]}</t>
  </si>
  <si>
    <t>{"description": "Production landing zone", "enable_schemas": true, "schemas": ["./schemas/raw.json"], "shortcuts": [{"connection_id": "${var.adls_connection_id}", "name": "external_sales", "path": "Files", "target": "adls://stdatalakedev01.dfs.core.windows.net/sales/daily/*.csv", "transformation": {"destination_table": "raw_sales", "source_format": "csv", "sync": true, "type": "file"}}, {"connection_id": "${var.adls_connection_id}", "name": "api_events", "path": "Files", "target": "adls://stdatalakedev01.dfs.core.windows.net/events/*.json.gz", "transformation": {"compression": "gzip", "destination_table": "raw_events", "flatten": true, "source_format": "json", "sync": true, "type": "file"}}, {"name": "partner_products", "path": "Files", "target": "s3://partner-bucket/shared/products/", "transformation": {"destination_table": "partner_products", "source_format": "parquet", "type": "file"}}, {"connection_id": "${var.adls_connection_id}", "name": "finance_reports", "path": "Files", "target": "adls://stdatalakedev01.dfs.core.windows.net/finance/monthly/*.xlsx", "transformation": {"destination_table": "finance_monthly", "source_format": "excel", "type": "file"}}, {"name": "azure_sales_tables", "path": "Tables", "target": "adls://stdatalakedev01.dfs.core.windows.net/sales/tables"}, {"name": "partner_feed", "path": "Files", "target": "s3://partner-data-bucket/daily-feed"}, {"name": "shared_dimensions", "path": "Tables", "target": "onelake://00000000-0000-0000-0000-000000000001/00000000-0000-0000-0000-000000000002/Tables/dim_customer"}], "sql_endpoint_enabled": true}</t>
  </si>
  <si>
    <t>{"default_lakehouse": "raw_lakehouse", "description": "Ingest raw data into the lakehouse", "environment": "spark_env", "folder": "ETL/Bronze", "parameters": {"batch_size": 1000, "full_refresh": false, "source_path": "Files/landing"}, "path": "./notebooks/ingest.py", "spark_properties": {"spark.sql.shuffle.partitions": "800"}}</t>
  </si>
  <si>
    <t>{"activities": [{"name": "ingest", "notebook": "ingest_notebook", "parameters": {"mode": "incremental"}}, {"depends_on": ["ingest"], "name": "transform", "notebook": "transform_notebook"}, {"depends_on": ["transform"], "name": "hourly_sync_run", "pipeline": "hourly_sync"}], "description": "Cron-scheduled orchestration with chained activities", "folder": "Orchestration", "schedule": {"cron": "0 4 * * *", "enabled": true, "frequency": "cron", "start_time": "2026-01-01T00:00:00Z", "timezone": "America/Chicago"}}</t>
  </si>
  <si>
    <t>{"description": "Production analytics warehouse", "folder": "Warehouse", "sql_scripts": ["./sql/create_views.sql"]}</t>
  </si>
  <si>
    <t>{"after_deploy": ["refresh"], "auto_refresh": true, "default_lakehouse": "curated_lakehouse", "depends_on_run": ["orchestration_pipeline"], "description": "Sales semantic model (TMDL)", "folder": "BI/Models", "path": "./semantic_model/", "refresh_timeout": 1800}</t>
  </si>
  <si>
    <t>{"description": "Sales report (PBIR)", "folder": "BI/Production", "path": "./reports/sales/", "semantic_model": "sales_model"}</t>
  </si>
  <si>
    <t>{"cache_days": 30, "description": "Eventhouse for IoT telemetry", "kql_scripts": ["./kql/create_tables.kql", "./kql/create_functions.kql"], "retention_days": 730}</t>
  </si>
  <si>
    <t>{"description": "Production telemetry stream", "destinations": [{"name": "telemetry_eventhouse", "type": "eventhouse"}], "path": "./eventstreams/eventstream.json", "sources": [{"name": "ehns-analytics", "type": "event_hub"}, {"name": "iot-analytics-hub", "type": "iot_hub"}]}</t>
  </si>
  <si>
    <t>{"description": "Natural-language analytics agent", "few_shot_examples": "./agent/examples.yaml", "instructions": "./agent/instructions.md", "sources": ["curated_lakehouse", "analytics_warehouse", "sales_model"], "tables_in_scope": ["sales"]}</t>
  </si>
  <si>
    <t>{"roles": [{"name": "prod-admins", "entra_group": "sg-fabric-admins", "workspace_role": "admin"}, {"name": "prod-readers", "entra_group": "sg-data-analysts", "workspace_role": "viewer", "onelake_roles": [{"tables": ["sales"], "permissions": ["read"]}]}]}</t>
  </si>
  <si>
    <t>existing</t>
  </si>
  <si>
    <t>my_lakehouse</t>
  </si>
  <si>
    <t>resources.lakehouses.my_lakehouse</t>
  </si>
  <si>
    <t>examples\01-minimal\udp.yml</t>
  </si>
  <si>
    <t>{"description": "Single lakehouse for data storage"}</t>
  </si>
  <si>
    <t>hello_udp</t>
  </si>
  <si>
    <t>resources.notebooks.hello_udp</t>
  </si>
  <si>
    <t>{"default_lakehouse": "my_lakehouse", "description": "Hello world notebook", "path": "./notebooks/hello.py"}</t>
  </si>
  <si>
    <t>examples\02-medallion-lakehouse\udp.yml</t>
  </si>
  <si>
    <t>{"libraries": ["semantic-link-labs", "delta-spark"], "runtime": "1.3"}</t>
  </si>
  <si>
    <t>bronze</t>
  </si>
  <si>
    <t>resources.lakehouses.bronze</t>
  </si>
  <si>
    <t>{"description": "Raw data landing zone \u2014 append-only ingestion", "enable_schemas": true}</t>
  </si>
  <si>
    <t>silver</t>
  </si>
  <si>
    <t>resources.lakehouses.silver</t>
  </si>
  <si>
    <t>{"description": "Cleaned and conformed data \u2014 validated, deduplicated", "enable_schemas": true}</t>
  </si>
  <si>
    <t>gold</t>
  </si>
  <si>
    <t>resources.lakehouses.gold</t>
  </si>
  <si>
    <t>{"description": "Business-ready aggregates for reporting and analytics", "enable_schemas": true}</t>
  </si>
  <si>
    <t>ingest_to_bronze</t>
  </si>
  <si>
    <t>resources.notebooks.ingest_to_bronze</t>
  </si>
  <si>
    <t>{"default_lakehouse": "bronze", "description": "Ingest raw data from source systems into bronze", "environment": "spark_env", "parameters": {"batch_date": "2024-01-01", "source_path": "/mnt/raw"}, "path": "./notebooks/ingest_to_bronze.py"}</t>
  </si>
  <si>
    <t>bronze_to_silver</t>
  </si>
  <si>
    <t>resources.notebooks.bronze_to_silver</t>
  </si>
  <si>
    <t>{"default_lakehouse": "silver", "description": "Clean, validate, and deduplicate bronze data", "environment": "spark_env", "path": "./notebooks/bronze_to_silver.py"}</t>
  </si>
  <si>
    <t>silver_to_gold</t>
  </si>
  <si>
    <t>resources.notebooks.silver_to_gold</t>
  </si>
  <si>
    <t>{"default_lakehouse": "gold", "description": "Aggregate and curate silver data into gold datasets", "environment": "spark_env", "path": "./notebooks/silver_to_gold.py"}</t>
  </si>
  <si>
    <t>daily_etl</t>
  </si>
  <si>
    <t>resources.pipelines.daily_etl</t>
  </si>
  <si>
    <t>{"activities": [{"name": "ingest", "notebook": "ingest_to_bronze"}, {"depends_on": ["ingest"], "name": "clean", "notebook": "bronze_to_silver"}, {"depends_on": ["clean"], "name": "aggregate", "notebook": "silver_to_gold"}], "description": "End-to-end daily refresh: bronze \u2192 silver \u2192 gold", "schedule": {"cron": "0 6 * * *", "enabled": true, "timezone": "America/Chicago"}}</t>
  </si>
  <si>
    <t>{"description": "SQL views over gold lakehouse tables", "sql_scripts": ["./sql/create_views.sql"]}</t>
  </si>
  <si>
    <t>analytics_model</t>
  </si>
  <si>
    <t>resources.semantic_models.analytics_model</t>
  </si>
  <si>
    <t>{"auto_refresh": true, "default_lakehouse": "gold", "description": "Power BI semantic model over gold data", "path": "./semantic_model/"}</t>
  </si>
  <si>
    <t>{"description": "Natural language interface to your data", "instructions": "./agent/instructions.md", "sources": ["gold", "analytics_warehouse"]}</t>
  </si>
  <si>
    <t>{"roles": [{"name": "data_engineers", "entra_group": "sg-data-engineering", "workspace_role": "contributor"}, {"name": "analysts", "entra_group": "sg-analysts", "workspace_role": "viewer", "onelake_roles": [{"tables": ["*"], "permissions": ["read"]}]}]}</t>
  </si>
  <si>
    <t>examples\03-real-time-intelligence\udp.yml</t>
  </si>
  <si>
    <t>{"description": "Eventhouse for IoT telemetry data", "kql_scripts": ["./kql/create_tables.kql"]}</t>
  </si>
  <si>
    <t>{"description": "KQL database for device telemetry", "parent_eventhouse": "telemetry_eventhouse"}</t>
  </si>
  <si>
    <t>device_telemetry_stream</t>
  </si>
  <si>
    <t>resources.eventstreams.device_telemetry_stream</t>
  </si>
  <si>
    <t>{"description": "Ingests IoT device events in real-time"}</t>
  </si>
  <si>
    <t>{"data_source": "telemetry_db", "description": "Pre-built KQL queries for telemetry analysis", "path": "./kql/queries/"}</t>
  </si>
  <si>
    <t>operations_dashboard</t>
  </si>
  <si>
    <t>resources.kql_dashboards.operations_dashboard</t>
  </si>
  <si>
    <t>{"data_source": "telemetry_db", "description": "Real-time operations monitoring dashboard"}</t>
  </si>
  <si>
    <t>{"description": "Data Activator rules for anomaly detection", "path": "./reflex/anomaly_rules.json"}</t>
  </si>
  <si>
    <t>ml_env</t>
  </si>
  <si>
    <t>resources.environments.ml_env</t>
  </si>
  <si>
    <t>examples\04-data-science\udp.yml</t>
  </si>
  <si>
    <t>{"libraries": ["scikit-learn", "mlflow", "xgboost", "pandas", "matplotlib"], "runtime": "1.3"}</t>
  </si>
  <si>
    <t>feature_store</t>
  </si>
  <si>
    <t>resources.lakehouses.feature_store</t>
  </si>
  <si>
    <t>{"description": "Feature store for ML training data", "enable_schemas": true}</t>
  </si>
  <si>
    <t>feature_engineering</t>
  </si>
  <si>
    <t>resources.notebooks.feature_engineering</t>
  </si>
  <si>
    <t>{"default_lakehouse": "feature_store", "description": "Build features from raw data", "environment": "ml_env", "path": "./notebooks/feature_engineering.py"}</t>
  </si>
  <si>
    <t>train_model</t>
  </si>
  <si>
    <t>resources.notebooks.train_model</t>
  </si>
  <si>
    <t>{"default_lakehouse": "feature_store", "description": "Train and evaluate ML model with MLflow tracking", "environment": "ml_env", "parameters": {"learning_rate": "0.1", "model_type": "xgboost", "n_estimators": "100"}, "path": "./notebooks/train_model.py"}</t>
  </si>
  <si>
    <t>batch_inference</t>
  </si>
  <si>
    <t>resources.notebooks.batch_inference</t>
  </si>
  <si>
    <t>{"default_lakehouse": "feature_store", "description": "Run batch predictions on new data", "environment": "ml_env", "path": "./notebooks/batch_inference.py"}</t>
  </si>
  <si>
    <t>churn_prediction</t>
  </si>
  <si>
    <t>resources.ml_experiments.churn_prediction</t>
  </si>
  <si>
    <t>{"description": "Customer churn prediction experiment"}</t>
  </si>
  <si>
    <t>ml_training_pipeline</t>
  </si>
  <si>
    <t>resources.pipelines.ml_training_pipeline</t>
  </si>
  <si>
    <t>{"activities": [{"name": "features", "notebook": "feature_engineering"}, {"depends_on": ["features"], "name": "train", "notebook": "train_model"}], "description": "End-to-end ML training pipeline", "schedule": {"cron": "0 2 * * 0", "timezone": "UTC"}}</t>
  </si>
  <si>
    <t>daily_inference</t>
  </si>
  <si>
    <t>resources.pipelines.daily_inference</t>
  </si>
  <si>
    <t>{"activities": [{"name": "score", "notebook": "batch_inference"}], "description": "Daily batch scoring", "schedule": {"cron": "0 8 * * *", "timezone": "UTC"}}</t>
  </si>
  <si>
    <t>distributed_training</t>
  </si>
  <si>
    <t>resources.spark_job_definitions.distributed_training</t>
  </si>
  <si>
    <t>{"args": ["--epochs", "10", "--batch-size", "256"], "default_lakehouse": "feature_store", "description": "Distributed model training job", "environment": "ml_env", "path": "./spark_jobs/distributed_train.py"}</t>
  </si>
  <si>
    <t>examples\05-multi-environment\udp.yml</t>
  </si>
  <si>
    <t>{"libraries": ["semantic-link-labs", "great-expectations"], "runtime": "1.3"}</t>
  </si>
  <si>
    <t>raw_data</t>
  </si>
  <si>
    <t>resources.lakehouses.raw_data</t>
  </si>
  <si>
    <t>{"description": "Raw ingested data from source systems", "enable_schemas": true, "shortcuts": [{"name": "external_sales", "path": "Tables", "target": "adls://datalake.dfs.core.windows.net/sales/current"}, {"name": "partner_data", "path": "Files", "target": "s3://partner-bucket/shared-data"}]}</t>
  </si>
  <si>
    <t>etl_pipeline</t>
  </si>
  <si>
    <t>resources.notebooks.etl_pipeline</t>
  </si>
  <si>
    <t>{"default_lakehouse": "raw_data", "description": "Main ETL pipeline", "environment": "spark_env", "folder": "ETL", "path": "./notebooks/etl.py"}</t>
  </si>
  <si>
    <t>nightly_refresh</t>
  </si>
  <si>
    <t>resources.pipelines.nightly_refresh</t>
  </si>
  <si>
    <t>{"activities": [{"name": "etl", "notebook": "etl_pipeline"}], "description": "Nightly data refresh", "schedule": {"cron": "0 1 * * *", "enabled": true, "timezone": "America/New_York"}}</t>
  </si>
  <si>
    <t>{"roles": [{"name": "platform_team", "entra_group": "sg-platform-engineering", "workspace_role": "admin"}, {"name": "data_engineers", "entra_group": "sg-data-engineering", "workspace_role": "contributor"}, {"name": "analysts", "entra_group": "sg-business-analysts", "workspace_role": "viewer", "onelake_roles": [{"tables": ["*"], "permissions": ["read"]}]}, {"name": "data_scientists", "entra_group": "sg-data-science", "workspace_role": "contributor", "onelake_roles": [{"tables": ["*"], "permissions": ["read", "write"]}]}]}</t>
  </si>
  <si>
    <t>{"require_description": true, "naming_convention": "snake_case", "max_notebook_size_kb": 500, "blocked_libraries": ["pandas&lt;2.0"]}</t>
  </si>
  <si>
    <t>{"on_success": [{"type": "slack", "webhook": "${secret.UDP_TEST_SLACK_WEBHOOK}", "message": "Deployed {deployment.name} v{deployment.version} to {target}"}], "on_failure": [{"type": "slack", "webhook": "${secret.UDP_TEST_SLACK_WEBHOOK}", "message": "FAILED: {deployment.name} deploy to {target}"}]}</t>
  </si>
  <si>
    <t>data_hub</t>
  </si>
  <si>
    <t>resources.lakehouses.data_hub</t>
  </si>
  <si>
    <t>examples\06-shortcuts-and-connections\udp.yml</t>
  </si>
  <si>
    <t>{"description": "Central data hub with external shortcuts", "enable_schemas": true, "shortcuts": [{"connection_id": "${var.adls_connection_id}", "name": "azure_sales_data", "path": "Tables", "target": "adls://contosodatalake/sales/2024"}, {"name": "partner_feed", "path": "Files", "target": "s3://partner-data-bucket/daily-feed"}, {"name": "shared_dimensions", "path": "Tables", "target": "onelake://shared-workspace-id/shared-lakehouse-id/Tables/dim_customer"}]}</t>
  </si>
  <si>
    <t>combine_sources</t>
  </si>
  <si>
    <t>resources.notebooks.combine_sources</t>
  </si>
  <si>
    <t>{"default_lakehouse": "data_hub", "description": "Combine external data sources", "path": "./notebooks/combine.py"}</t>
  </si>
  <si>
    <t>{"adls_source": {"type": "adls_gen2", "endpoint": "https://contosodatalake.dfs.core.windows.net", "auth_method": "service_principal"}}</t>
  </si>
  <si>
    <t>examples\07-shortcut-transformations\udp.yml</t>
  </si>
  <si>
    <t>{"description": "Landing zone with auto-transforming shortcuts", "enable_schemas": true, "shortcuts": [{"connection_id": "${var.adls_connection_id}", "name": "sales_csv", "path": "Files", "target": "adls://datalake/sales/daily/*.csv", "transformation": {"destination_table": "raw_sales", "source_format": "csv", "sync": true, "type": "file"}}, {"connection_id": "${var.adls_connection_id}", "name": "api_events", "path": "Files", "target": "adls://datalake/events/*.json.gz", "transformation": {"compression": "gzip", "destination_table": "raw_events", "flatten": true, "source_format": "json", "type": "file"}}, {"name": "partner_data", "path": "Files", "target": "s3://partner-bucket/shared/products/", "transformation": {"destination_table": "partner_products", "source_format": "parquet", "type": "file"}}, {"connection_id": "${var.adls_connection_id}", "name": "finance_reports", "path": "Files", "target": "adls://datalake/finance/monthly/*.xlsx", "transformation": {"destination_table": "finance_monthly", "source_format": "excel", "type": "file"}}]}</t>
  </si>
  <si>
    <t>documents</t>
  </si>
  <si>
    <t>resources.lakehouses.documents</t>
  </si>
  <si>
    <t>{"description": "Unstructured data with AI processing", "shortcuts": [{"connection_id": "${var.adls_connection_id}", "name": "support_tickets", "path": "Files", "target": "adls://datalake/support/tickets/*.json", "transformation": {"ai_skill": "summarize", "destination_table": "ticket_summaries", "type": "ai"}}, {"connection_id": "${var.adls_connection_id}", "name": "global_feedback", "path": "Files", "target": "adls://datalake/feedback/global/*.json", "transformation": {"ai_prompt": "Translate to English, preserve sentiment", "ai_skill": "translate", "destination_table": "feedback_english", "type": "ai"}}, {"connection_id": "${var.adls_connection_id}", "name": "customer_emails", "path": "Files", "target": "adls://datalake/emails/inbox/*.json", "transformation": {"ai_prompt": "Classify as: complaint, inquiry, feedback, urgent, spam", "ai_skill": "classify", "destination_table": "classified_emails", "type": "ai"}}]}</t>
  </si>
  <si>
    <t>analyze_transformed</t>
  </si>
  <si>
    <t>resources.notebooks.analyze_transformed</t>
  </si>
  <si>
    <t>{"default_lakehouse": "raw_data", "description": "Analyze auto-transformed Delta tables", "path": "./notebooks/analyze.py"}</t>
  </si>
  <si>
    <t>examples\08-all-resource-types\udp.yml</t>
  </si>
  <si>
    <t>{"conda_dependencies": [], "description": "Shared Spark runtime + libraries", "libraries": ["semantic-link-labs"], "runtime": "1.3", "spark_properties": {"spark.sql.shuffle.partitions": "200"}}</t>
  </si>
  <si>
    <t>{"description": "Raw landing zone", "schemas": ["landing"], "shortcuts": [{"name": "external_sales", "path": "Tables", "target": "abfss://data@contoso.dfs.core.windows.net/sales"}]}</t>
  </si>
  <si>
    <t>{"description": "Curated, business-ready datasets", "tables": {"sales": {"description": "Curated sales fact table", "partition_by": ["order_date"]}}}</t>
  </si>
  <si>
    <t>{"default_lakehouse": "raw_lakehouse", "description": "Ingest raw data into the lakehouse", "environment": "spark_env", "path": "./notebooks/ingest.py"}</t>
  </si>
  <si>
    <t>{"args": ["--mode", "full"], "default_lakehouse": "curated_lakehouse", "description": "Scheduled Spark batch job", "environment": "spark_env", "path": "./spark/batch_job.py"}</t>
  </si>
  <si>
    <t>{"data_source": "curated_lakehouse", "description": "GraphQL API over curated data"}</t>
  </si>
  <si>
    <t>{"description": "Reusable user data functions", "path": "./functions/", "runtime": "python"}</t>
  </si>
  <si>
    <t>{"activities": [{"notebook": "ingest_notebook"}], "description": "Orchestrates ingestion and transformation", "schedule": {"cron": "0 6 * * *", "timezone": "America/Chicago"}}</t>
  </si>
  <si>
    <t>{"description": "Copy data between stores", "path": "./copyjobs/copy.json"}</t>
  </si>
  <si>
    <t>{"description": "Apache Airflow orchestration job", "path": "./airflow/"}</t>
  </si>
  <si>
    <t>{"data_factory_id": "/subscriptions/.../resourceGroups/rg/providers/Microsoft.DataFactory/factories/adf", "description": "Mounted Azure Data Factory"}</t>
  </si>
  <si>
    <t>{"description": "dbt transformation job (capacity-gated)", "environment": "spark_env", "path": "./dbt/"}</t>
  </si>
  <si>
    <t>{"description": "SQL analytics warehouse", "sql_scripts": ["./sql/create_views.sql"]}</t>
  </si>
  <si>
    <t>{"connection": "${var.capacity_id}", "description": "Mirrored source database", "source_type": "SQLServer"}</t>
  </si>
  <si>
    <t>{"connection": "snowflake-conn", "description": "Snowflake-backed database (needs connection)"}</t>
  </si>
  <si>
    <t>{"connection": "cosmos-conn", "description": "Cosmos DB mirrored database"}</t>
  </si>
  <si>
    <t>{"connection": "databricks-conn", "description": "Mirrored Azure Databricks catalog"}</t>
  </si>
  <si>
    <t>{"description": "Sales datamart (list-only)"}</t>
  </si>
  <si>
    <t>{"default_lakehouse": "curated_lakehouse", "description": "Sales semantic model (needs TMDL)", "path": "./semantic_model/"}</t>
  </si>
  <si>
    <t>{"description": "Sales report (needs PBIR)", "path": "./reports/sales/", "semantic_model": "sales_model"}</t>
  </si>
  <si>
    <t>{"data_source": "sales_model", "description": "Paginated invoice report (list-only)", "path": "./reports/invoices/"}</t>
  </si>
  <si>
    <t>{"description": "Gen2 dataflow (list-only)", "path": "./dataflows/ingest/"}</t>
  </si>
  <si>
    <t>{"description": "Customer churn model", "framework": "sklearn"}</t>
  </si>
  <si>
    <t>{"description": "Churn model training experiment"}</t>
  </si>
  <si>
    <t>{"description": "Eventhouse for IoT telemetry", "kql_scripts": ["./kql/create_tables.kql"], "retention_days": 90}</t>
  </si>
  <si>
    <t>{"description": "Ingests IoT device events in real time"}</t>
  </si>
  <si>
    <t>{"data_source": "telemetry_db", "description": "Saved KQL queries", "path": "./kql/queries/"}</t>
  </si>
  <si>
    <t>{"data_source": "telemetry_db", "description": "Real-time operations dashboard"}</t>
  </si>
  <si>
    <t>{"description": "Data Activator alerting rules", "path": "./reflex/rules.json"}</t>
  </si>
  <si>
    <t>twin_builder</t>
  </si>
  <si>
    <t>resources.digital_twin_builders.twin_builder</t>
  </si>
  <si>
    <t>{"description": "Digital twin builder", "path": "./twins/"}</t>
  </si>
  <si>
    <t>twin_flow</t>
  </si>
  <si>
    <t>resources.digital_twin_builder_flows.twin_flow</t>
  </si>
  <si>
    <t>{"description": "Digital twin builder flow (needs config)", "path": "./twins/flows/", "twin_builder": "twin_builder"}</t>
  </si>
  <si>
    <t>{"description": "Event schema set (capacity-gated)", "path": "./schemas/"}</t>
  </si>
  <si>
    <t>{"data_source": "knowledge_graph", "description": "Saved graph queries", "path": "./graphs/queries/"}</t>
  </si>
  <si>
    <t>{"description": "Natural-language analytics agent", "few_shot_examples": "./agent/examples.yaml", "instructions": "./agent/instructions.md", "sources": ["curated_lakehouse"]}</t>
  </si>
  <si>
    <t>anomaly_detector</t>
  </si>
  <si>
    <t>resources.anomaly_detectors.anomaly_detector</t>
  </si>
  <si>
    <t>{"data_source": "telemetry_db", "description": "Anomaly detection over telemetry", "path": "./anomaly/"}</t>
  </si>
  <si>
    <t>{"data_sources": ["curated_lakehouse"], "description": "Business domain ontology", "path": "./ontology/"}</t>
  </si>
  <si>
    <t>{"data_source": "curated_lakehouse", "description": "Knowledge graph", "path": "./graphs/"}</t>
  </si>
  <si>
    <t>{"data_source": "curated_lakehouse", "description": "Graph model definition", "path": "./graphs/model/"}</t>
  </si>
  <si>
    <t>{"description": "Geospatial asset map", "path": "./maps/"}</t>
  </si>
  <si>
    <t>{"description": "Healthcare cohort (capacity-gated)", "path": "./cohorts/"}</t>
  </si>
  <si>
    <t>{"roles": [{"name": "engineers", "entra_group": "sg-data-eng", "workspace_role": "contributor"}, {"name": "analysts", "entra_group": "sg-analysts", "workspace_role": "viewer"}]}</t>
  </si>
  <si>
    <t>examples\09-tenant-settings\udp.yml</t>
  </si>
  <si>
    <t>analytics_lh</t>
  </si>
  <si>
    <t>resources.lakehouses.analytics_lh</t>
  </si>
  <si>
    <t>examples\10-azure-and-entra\udp.yml</t>
  </si>
  <si>
    <t>{"description": "Lakehouse for the analytics workload"}</t>
  </si>
  <si>
    <t>sg-analytics-readers</t>
  </si>
  <si>
    <t>resources.entra_groups.sg-analytics-readers</t>
  </si>
  <si>
    <t>{"description": "Read access to the analytics workload", "members": [], "security_enabled": true}</t>
  </si>
  <si>
    <t>analytics-ingest-app</t>
  </si>
  <si>
    <t>resources.entra_apps.analytics-ingest-app</t>
  </si>
  <si>
    <t>{"create_service_principal": true, "description": "Service identity for the ingestion pipeline", "sign_in_audience": "AzureADMyOrg"}</t>
  </si>
  <si>
    <t>rg-analytics-dev</t>
  </si>
  <si>
    <t>resources.azure_resource_groups.rg-analytics-dev</t>
  </si>
  <si>
    <t>{"location": "eastus", "tags": {"env": "dev", "owner": "data-platform"}}</t>
  </si>
  <si>
    <t>saanalyticsdev01</t>
  </si>
  <si>
    <t>resources.azure_storage_accounts.saanalyticsdev01</t>
  </si>
  <si>
    <t>{"access_tier": "Hot", "kind": "StorageV2", "resource_group": "rg-analytics-dev", "sku": "Standard_LRS"}</t>
  </si>
  <si>
    <t>keyvault-analytics</t>
  </si>
  <si>
    <t>resources.azure_deployments.keyvault-analytics</t>
  </si>
  <si>
    <t>{"parameters": {"vaultName": "kv-analytics-dev"}, "resource_group": "rg-analytics-dev", "scope": "group", "template_file": "./bicep/keyvault.bicep"}</t>
  </si>
  <si>
    <t>rg-data-services-dev</t>
  </si>
  <si>
    <t>resources.azure_resource_groups.rg-data-services-dev</t>
  </si>
  <si>
    <t>examples\11-azure-data-services\udp.yml</t>
  </si>
  <si>
    <t>{"location": "eastus", "tags": {"env": "dev", "workload": "data-platform"}}</t>
  </si>
  <si>
    <t>{"resource_group": "rg-data-services-dev"}</t>
  </si>
  <si>
    <t>{"properties": {"managedResourceGroupId": "/subscriptions/${var.subscription_id}/resourceGroups/rg-dbw-managed"}, "resource_group": "rg-data-services-dev", "sku": "premium"}</t>
  </si>
  <si>
    <t>{"properties": {"managedResourceGroupId": "/subscriptions/${var.subscription_id}/resourceGroups/rg-dbws-managed"}, "resource_group": "rg-data-services-dev", "sku": "premium"}</t>
  </si>
  <si>
    <t>{"resource_group": "rg-data-services-dev", "sku": "Standard"}</t>
  </si>
  <si>
    <t>{"properties": {"sku": {"name": "Standard"}}, "resource_group": "rg-data-services-dev"}</t>
  </si>
  <si>
    <t>{"resource_group": "rg-data-services-dev", "sku": "S1"}</t>
  </si>
  <si>
    <t>{"kind": "functionapp", "resource_group": "rg-data-services-dev"}</t>
  </si>
  <si>
    <t>{"kind": "StorageV2", "resource_group": "rg-data-services-dev", "sku": "Standard_LRS"}</t>
  </si>
  <si>
    <t>{"kind": "StorageV2", "properties": {"isHnsEnabled": true}, "resource_group": "rg-data-services-dev", "sku": "Standard_LRS"}</t>
  </si>
  <si>
    <t>{"kind": "FileStorage", "resource_group": "rg-data-services-dev", "sku": "Standard_LRS"}</t>
  </si>
  <si>
    <t>analytics-sqldb</t>
  </si>
  <si>
    <t>resources.azure_sql_databases.analytics-sqldb</t>
  </si>
  <si>
    <t>{"resource_group": "rg-data-services-dev", "sku": "S0"}</t>
  </si>
  <si>
    <t>{"resource_group": "rg-data-services-dev", "sku": "GP_Gen5"}</t>
  </si>
  <si>
    <t>{"resource_group": "rg-data-services-dev", "sku": "Standard_D2s_v3"}</t>
  </si>
  <si>
    <t>{"resource_group": "rg-data-services-dev", "sku": "Standard_D2ds_v4"}</t>
  </si>
  <si>
    <t>{"resource_group": "rg-data-services-dev", "sku": "GP_Gen5_2"}</t>
  </si>
  <si>
    <t>{"kind": "GlobalDocumentDB", "properties": {"databaseAccountOfferType": "Standard", "locations": [{"failoverPriority": 0, "locationName": "eastus"}]}, "resource_group": "rg-data-services-dev"}</t>
  </si>
  <si>
    <t>{"capacity": 0, "family": "C", "name": "Basic"}</t>
  </si>
  <si>
    <t>{"properties": {"sku": {"capacity": 0, "family": "C", "name": "Basic"}}, "resource_group": "rg-data-services-dev"}</t>
  </si>
  <si>
    <t>rg-platform-dev</t>
  </si>
  <si>
    <t>resources.azure_resource_groups.rg-platform-dev</t>
  </si>
  <si>
    <t>examples\12-azure-platform-services\udp.yml</t>
  </si>
  <si>
    <t>{"location": "eastus", "tags": {"env": "dev", "workload": "platform"}}</t>
  </si>
  <si>
    <t>{"resource_group": "rg-platform-dev"}</t>
  </si>
  <si>
    <t>kv-platform-dev</t>
  </si>
  <si>
    <t>resources.azure_key_vaults.kv-platform-dev</t>
  </si>
  <si>
    <t>{"properties": {"enableRbacAuthorization": true, "sku": {"family": "A", "name": "standard"}, "tenantId": "${var.tenant_id}"}, "resource_group": "rg-platform-dev"}</t>
  </si>
  <si>
    <t>require-tags</t>
  </si>
  <si>
    <t>resources.azure_policy_assignments.require-tags</t>
  </si>
  <si>
    <t>defender-servers</t>
  </si>
  <si>
    <t>resources.azure_defender_plans.defender-servers</t>
  </si>
  <si>
    <t>{"kind": "Hub", "resource_group": "rg-platform-dev"}</t>
  </si>
  <si>
    <t>{"kind": "OpenAI", "resource_group": "rg-platform-dev", "sku": "S0"}</t>
  </si>
  <si>
    <t>{"kind": "web", "properties": {"Application_Type": "web"}, "resource_group": "rg-platform-dev"}</t>
  </si>
  <si>
    <t>diag-default</t>
  </si>
  <si>
    <t>resources.azure_diagnostic_settings.diag-default</t>
  </si>
  <si>
    <t>{"properties": {"sku": {"name": "PerGB2018"}}, "resource_group": "rg-platform-dev"}</t>
  </si>
  <si>
    <t>wb-overview</t>
  </si>
  <si>
    <t>resources.azure_workbooks.wb-overview</t>
  </si>
  <si>
    <t>dbw-sql</t>
  </si>
  <si>
    <t>resources.azure_database_watchers.dbw-sql</t>
  </si>
  <si>
    <t>{"location": "global", "resource_group": "rg-platform-dev"}</t>
  </si>
  <si>
    <t>pip-app</t>
  </si>
  <si>
    <t>resources.azure_public_ip_addresses.pip-app</t>
  </si>
  <si>
    <t>{"properties": {"publicIPAllocationMethod": "Static"}, "resource_group": "rg-platform-dev", "sku": "Standard"}</t>
  </si>
  <si>
    <t>rt-hub</t>
  </si>
  <si>
    <t>resources.azure_route_tables.rt-hub</t>
  </si>
  <si>
    <t>{"properties": {"addressSpace": {"addressPrefixes": ["10.0.0.0/16"]}}, "resource_group": "rg-platform-dev"}</t>
  </si>
  <si>
    <t>{"properties": {"type": "Standard"}, "resource_group": "rg-platform-dev"}</t>
  </si>
  <si>
    <t>examples\13-realtime-governance\udp.yml</t>
  </si>
  <si>
    <t>{"description": "Curated device telemetry", "enable_schemas": true, "sql_endpoint_enabled": true}</t>
  </si>
  <si>
    <t>telemetry_agent</t>
  </si>
  <si>
    <t>resources.data_agents.telemetry_agent</t>
  </si>
  <si>
    <t>{"description": "Natural-language interface over telemetry", "instructions": "./agent/instructions.md", "sources": ["telemetry_lakehouse"]}</t>
  </si>
  <si>
    <t>{"description": "KQL store for device telemetry"}</t>
  </si>
  <si>
    <t>device_stream</t>
  </si>
  <si>
    <t>resources.eventstreams.device_stream</t>
  </si>
  <si>
    <t>{"description": "Routes IoT Hub telemetry into the eventhouse", "destinations": [{"name": "telemetry_eventhouse", "type": "eventhouse"}], "sources": [{"name": "iot-telemetry-hub", "type": "event_hub"}]}</t>
  </si>
  <si>
    <t>anomaly_activator</t>
  </si>
  <si>
    <t>resources.reflex.anomaly_activator</t>
  </si>
  <si>
    <t>{"description": "Alert when telemetry crosses thresholds"}</t>
  </si>
  <si>
    <t>device_daily_summary</t>
  </si>
  <si>
    <t>resources.materialized_lake_views.device_daily_summary</t>
  </si>
  <si>
    <t>{"default_lakehouse": "telemetry_lakehouse", "description": "Daily per-device telemetry rollup", "path": "./sql/device_daily_summary.sql", "refresh_cron": "0 2 * * *"}</t>
  </si>
  <si>
    <t>rg-realtime-dev</t>
  </si>
  <si>
    <t>resources.azure_resource_groups.rg-realtime-dev</t>
  </si>
  <si>
    <t>{"location": "eastus", "tags": {"workload": "realtime"}}</t>
  </si>
  <si>
    <t>iot-telemetry-hub</t>
  </si>
  <si>
    <t>resources.azure_iot_hubs.iot-telemetry-hub</t>
  </si>
  <si>
    <t>{"resource_group": "rg-realtime-dev", "sku": "S1"}</t>
  </si>
  <si>
    <t>kv-realtime</t>
  </si>
  <si>
    <t>resources.azure_key_vaults.kv-realtime</t>
  </si>
  <si>
    <t>{"properties": {"enableRbacAuthorization": true, "sku": {"family": "A", "name": "standard"}}, "resource_group": "rg-realtime-dev"}</t>
  </si>
  <si>
    <t>require-resource-tags</t>
  </si>
  <si>
    <t>resources.azure_policy_assignments.require-resource-tags</t>
  </si>
  <si>
    <t>{"resource_group": "rg-realtime-dev"}</t>
  </si>
  <si>
    <t>appi-realtime</t>
  </si>
  <si>
    <t>resources.azure_monitor_components.appi-realtime</t>
  </si>
  <si>
    <t>{"kind": "web", "properties": {"Application_Type": "web"}, "resource_group": "rg-realtime-dev"}</t>
  </si>
  <si>
    <t>rg-streaming-dev</t>
  </si>
  <si>
    <t>resources.azure_resource_groups.rg-streaming-dev</t>
  </si>
  <si>
    <t>examples\14-streaming-lakehouse-governance\udp.yml</t>
  </si>
  <si>
    <t>{"location": "eastus", "tags": {"workload": "streaming"}}</t>
  </si>
  <si>
    <t>ehns-streaming</t>
  </si>
  <si>
    <t>resources.azure_event_hub_namespaces.ehns-streaming</t>
  </si>
  <si>
    <t>{"resource_group": "rg-streaming-dev", "sku": "Standard"}</t>
  </si>
  <si>
    <t>resources.azure_databricks_workspaces.dbw-streaming</t>
  </si>
  <si>
    <t>{"properties": {"managedResourceGroupId": "/subscriptions/${var.subscription_id}/resourceGroups/rg-streaming-dev-dbw-managed"}, "resource_group": "rg-streaming-dev", "sku": "premium"}</t>
  </si>
  <si>
    <t>kv-streaming</t>
  </si>
  <si>
    <t>resources.azure_key_vaults.kv-streaming</t>
  </si>
  <si>
    <t>{"properties": {"enableRbacAuthorization": true, "sku": {"family": "A", "name": "standard"}}, "resource_group": "rg-streaming-dev"}</t>
  </si>
  <si>
    <t>{"resource_group": "rg-streaming-dev"}</t>
  </si>
  <si>
    <t>appi-streaming</t>
  </si>
  <si>
    <t>resources.azure_monitor_components.appi-streaming</t>
  </si>
  <si>
    <t>{"kind": "web", "properties": {"Application_Type": "web"}, "resource_group": "rg-streaming-dev"}</t>
  </si>
  <si>
    <t>streaming_lakehouse</t>
  </si>
  <si>
    <t>resources.lakehouses.streaming_lakehouse</t>
  </si>
  <si>
    <t>{"description": "Curated landing zone for processed stream data", "enable_schemas": true}</t>
  </si>
  <si>
    <t>streaming_agent</t>
  </si>
  <si>
    <t>resources.data_agents.streaming_agent</t>
  </si>
  <si>
    <t>{"description": "Natural-language interface over the streaming dataset", "instructions": "./agent/instructions.md", "sources": ["streaming_lakehouse"]}</t>
  </si>
  <si>
    <t>Source manifest | immutable input fingerprints</t>
  </si>
  <si>
    <t>Source</t>
  </si>
  <si>
    <t>SHA256</t>
  </si>
  <si>
    <t>Deployment</t>
  </si>
  <si>
    <t>Targets</t>
  </si>
  <si>
    <t>Source resource count</t>
  </si>
  <si>
    <t>Notes</t>
  </si>
  <si>
    <t>fcc8a4f5aaac7e3db82b89592d7255dcd16ce8db354b69e5723e5037afd12899</t>
  </si>
  <si>
    <t>tenant-settings</t>
  </si>
  <si>
    <t>Tagged base is identical to example 09.</t>
  </si>
  <si>
    <t>2eadbabb1d7e50d793367ebe4c81826c772e35c14a6e9bb835f97bd162411546</t>
  </si>
  <si>
    <t>default-complete</t>
  </si>
  <si>
    <t>dev, staging, prod, existing</t>
  </si>
  <si>
    <t>Alternative scenario; not additive. Bicep dependencies expanded where supported.</t>
  </si>
  <si>
    <t>6ce8a4e2802e51d968a6b134a117c823859c6ec575118649eb93c1033e6dd4e7</t>
  </si>
  <si>
    <t>minimal-example</t>
  </si>
  <si>
    <t>0551a5b59d6af53f41539a4426705b4c554f21811c846614844266fc0f0cd289</t>
  </si>
  <si>
    <t>medallion-analytics</t>
  </si>
  <si>
    <t>dev, staging, prod</t>
  </si>
  <si>
    <t>66187fa6542671bdf3f61d1cd97dc56c12041b2128b047bda0a7590e85269123</t>
  </si>
  <si>
    <t>realtime-analytics</t>
  </si>
  <si>
    <t>dev, prod</t>
  </si>
  <si>
    <t>c90fb79e7d70591b2290dfc1d3e6fe75a5fc011011ae2c20b0ae05abd2fe95b1</t>
  </si>
  <si>
    <t>ml-pipeline</t>
  </si>
  <si>
    <t>70165e9eacb63349158ca64111dfb92e49533199593c0b481f0b76de1e09d255</t>
  </si>
  <si>
    <t>enterprise-analytics</t>
  </si>
  <si>
    <t>14d678968562f34dbe87ea832383cce6ad95bf7d2d08e108b0b395da2bb69d47</t>
  </si>
  <si>
    <t>external-data-hub</t>
  </si>
  <si>
    <t>a93993e4133f29890fa83f3784d3b097bfcf4f2860eba03343df95d3e7605d0f</t>
  </si>
  <si>
    <t>shortcut-transformations</t>
  </si>
  <si>
    <t>6e3a99868a8429a77e36ef7b9bead9479c27d7d00733a1fff5e9f1b374879026</t>
  </si>
  <si>
    <t>all-resource-types</t>
  </si>
  <si>
    <t>de7f843a4c83efbe2e3eb28abf89925db9737272a29737dcf14cffa3e123db20</t>
  </si>
  <si>
    <t>azure-and-entra-example</t>
  </si>
  <si>
    <t>8281bf6790521e8933edb315e6b553955eba06bc6f836b539dd2f8d848e5aff2</t>
  </si>
  <si>
    <t>azure-data-services-example</t>
  </si>
  <si>
    <t>1633a252cbf5db4b98b3bf63e8cb7c859fb2496f98e9b8ebbfa7af835a7affb5</t>
  </si>
  <si>
    <t>azure-platform-services-example</t>
  </si>
  <si>
    <t>dcc392b336d5492968571160448bc0824b18fc5dd3a60e8b2f2a590a639b80e1</t>
  </si>
  <si>
    <t>realtime-governance-example</t>
  </si>
  <si>
    <t>8789de5965d3c75c2909439bce804ce44d7855fd1e6426350716d647d1babaf8</t>
  </si>
  <si>
    <t>streaming-lakehouse-governance-example</t>
  </si>
  <si>
    <t>examples\00-default\bicep\policy-baseline.bicep</t>
  </si>
  <si>
    <t>ed305a1c6686fb9fa11233fbb1cb26787de9f5c163c015834109aa1c2dcc6e62</t>
  </si>
  <si>
    <t>Referenced Bicep inspected for conditional resources and existing declarations.</t>
  </si>
  <si>
    <t>examples\00-default\bicep\purview-governance.bicep</t>
  </si>
  <si>
    <t>facdbd0dc92a75b1251cc8cd7cf1c48239d760a3e4ad828c2136c1d149b7f595</t>
  </si>
  <si>
    <t>examples\10-azure-and-entra\bicep\keyvault.bicep</t>
  </si>
  <si>
    <t>fbba981160f51f07ceb7d3db17d289bb9a7bd80f3974376d5335c879f64328dd</t>
  </si>
  <si>
    <t>Base udp.yml | dynamic bill of material</t>
  </si>
  <si>
    <t>Plan default</t>
  </si>
  <si>
    <t>Known monthly USD</t>
  </si>
  <si>
    <t>Filter Target to the selected value for a compact view. Quantity=0 disables a line. Yellow = editable; green = cross-sheet formula. SKU and units must match.</t>
  </si>
  <si>
    <t>Origin</t>
  </si>
  <si>
    <t>Resource / capability</t>
  </si>
  <si>
    <t>YAML key</t>
  </si>
  <si>
    <t>Selected SKU</t>
  </si>
  <si>
    <t>Quantity</t>
  </si>
  <si>
    <t>Size / monthly usage per resource</t>
  </si>
  <si>
    <t>PAYG utilization</t>
  </si>
  <si>
    <t>Purchase plan</t>
  </si>
  <si>
    <t>Manual monthly rate USD/unit</t>
  </si>
  <si>
    <t>Effective plan</t>
  </si>
  <si>
    <t>Monthly rate USD/unit</t>
  </si>
  <si>
    <t>Monthly cost USD</t>
  </si>
  <si>
    <t>Annual run rate USD</t>
  </si>
  <si>
    <t>Pricing status</t>
  </si>
  <si>
    <t>Assumptions / scope</t>
  </si>
  <si>
    <t>Capability key</t>
  </si>
  <si>
    <t>Catalog row</t>
  </si>
  <si>
    <t>PAYG monthly USD</t>
  </si>
  <si>
    <t>1Y monthly USD</t>
  </si>
  <si>
    <t>3Y monthly USD</t>
  </si>
  <si>
    <t>Dependency</t>
  </si>
  <si>
    <t>Shared Fabric capacity</t>
  </si>
  <si>
    <t>workspace.capacity_id</t>
  </si>
  <si>
    <t>Default</t>
  </si>
  <si>
    <t>Existing shared dependency, not created by this YAML. One selected target only; do not sum scenarios. Set quantity=0 for incremental-only costing.</t>
  </si>
  <si>
    <t>YAML</t>
  </si>
  <si>
    <t>Tenant setting has no separate per-setting charge. Enabling a feature may cause usage/licensing costs.</t>
  </si>
  <si>
    <t>Recommended baseline</t>
  </si>
  <si>
    <t>Not deployed by YAML</t>
  </si>
  <si>
    <t xml:space="preserve">ASSUMPTION; recommended starter cost allowance, not an architecture/SLA approval. </t>
  </si>
  <si>
    <t>User-approved production planning baseline</t>
  </si>
  <si>
    <t>ASSUMPTION; recommended starter cost allowance, not an architecture/SLA approval. Dedicated security-log volume includes ingestion/analysis; separate from application-log volume.</t>
  </si>
  <si>
    <t>ASSUMPTION; recommended starter cost allowance, not an architecture/SLA approval. Separate operational log data; do not route the same bytes to two billable allowances.</t>
  </si>
  <si>
    <t>ASSUMPTION; recommended starter cost allowance, not an architecture/SLA approval. Current per-account plan requires a confirmed quote; not replaced with classic transaction-based pricing.</t>
  </si>
  <si>
    <t>ASSUMPTION; recommended starter cost allowance, not an architecture/SLA approval. Premium identity, Power BI author/viewer licenses, private connectivity/DNS integration, CI/CD, support, backup/DR and subscription-level governance need customer-specific scope. Enter a monthly allowance or disable only after confirming exclusion.</t>
  </si>
  <si>
    <t>BOM 00-default | dynamic bill of material</t>
  </si>
  <si>
    <t>Sizing assumption</t>
  </si>
  <si>
    <t>Pooled OneLake storage</t>
  </si>
  <si>
    <t>resources.* (pooled)</t>
  </si>
  <si>
    <t>One physical storage pool per selected workspace. Does not duplicate shortcut-source bytes.</t>
  </si>
  <si>
    <t>Fabric resource inventory; compute covered by shared capacity and physical storage pooled. Validate AI/Copilot eligibility and any opt-in serverless billing.</t>
  </si>
  <si>
    <t>No direct provisioning charge; Entra premium licenses and connected consumption are not included.</t>
  </si>
  <si>
    <t>Capacity from YAML SKU/tier; volume is a sizing assumption. Transactions/retrieval require additional sizing.</t>
  </si>
  <si>
    <t>Illustrative Hot LRS transaction allowance ONLY; revise or quote for non-Hot-LRS accounts.</t>
  </si>
  <si>
    <t>Transactions, retrieval, replication traffic and early deletion for Cool GRS require sizing/quote.</t>
  </si>
  <si>
    <t>Bicep diagnostic setting + delete lock; Purview account is existing. Private endpoints skipped when subnet parameter is empty.</t>
  </si>
  <si>
    <t>Bicep policy assignment. enableDefender=false in YAML; paid Defender resources are conditional and disabled.</t>
  </si>
  <si>
    <t>100 DIU-hours/month assumed, not pipeline count.</t>
  </si>
  <si>
    <t>10 x 1K activity runs/month assumed.</t>
  </si>
  <si>
    <t>Premium workspace in YAML; assumed classic workload profile, 1 DBU continuously. Match real node DBU rates/runtime.</t>
  </si>
  <si>
    <t>Assumed 1 driver + 1 worker, always-on Linux classic cluster; editable.</t>
  </si>
  <si>
    <t>Databricks managed OS/data disks, additional nodes, network and DBU/node sizing require quote.</t>
  </si>
  <si>
    <t>SKU from YAML where supplied; otherwise explicit editable planning SKU/usage assumption. See SKU Catalog evidence.</t>
  </si>
  <si>
    <t>Million ingress events, gross without free allowances. Auto-inflate maximum is not provisioned TU count.</t>
  </si>
  <si>
    <t>Consumption vs Standard and action/connector/compute usage unspecified. Quote required.</t>
  </si>
  <si>
    <t>Function hosting plan, GB-seconds, executions, storage and free allowances unspecified. Quote required.</t>
  </si>
  <si>
    <t>FileStorage with Standard_LRS may be invalid; validate deployment SKU and provisioned performance.</t>
  </si>
  <si>
    <t>First-band capacity only; transaction volumes require separate estimate.</t>
  </si>
  <si>
    <t>Queue/Table transaction and retrieval estimate is not supplied by YAML.</t>
  </si>
  <si>
    <t>YAML/default GP Gen5 vCores; SQL licenses and storage separate.</t>
  </si>
  <si>
    <t>LicenseIncluded requires a license quote; no Hybrid Benefit assumed.</t>
  </si>
  <si>
    <t>SQL VM registration does not define VM size, license edition or disks. Quote required.</t>
  </si>
  <si>
    <t>Standard_D2s_v3 mapped to Dsv3 two vCores; non-HA. Reservations billed for full term.</t>
  </si>
  <si>
    <t>Exact YAML SKU unavailable in current catalog; do not silently replace.</t>
  </si>
  <si>
    <t>Azure Database for MariaDB retired September 19, 2025. Migration/redesign required; no current deployable price assumed.</t>
  </si>
  <si>
    <t>Cosmos data/backup storage, multi-region replicas and RU mode need sizing.</t>
  </si>
  <si>
    <t>SKU mapped from properties.sku. Validate legacy SKU lifecycle.</t>
  </si>
  <si>
    <t>No exact fully sized price mapping; supply SKU/usage and a quote via manual rate.</t>
  </si>
  <si>
    <t>Server P2 assumed where plan missing; size is protected server count, not number of plan resources.</t>
  </si>
  <si>
    <t>Hub/project/workspace control plane. Models, compute, storage, search and tools consume separate meters.</t>
  </si>
  <si>
    <t>Specify training/inference compute, managed dependencies and agent/tool runtime usage; Azure OpenAI baseline does not cover these.</t>
  </si>
  <si>
    <t>Account S0 is not a model price. Assumed GPT-4o-mini global deployment; validate model availability and data residency.</t>
  </si>
  <si>
    <t>Additional retained volume beyond included retention: sizing assumption, not a retention-days multiplier.</t>
  </si>
  <si>
    <t>Workspace-based Application Insights: bill at backing log workspace, not twice.</t>
  </si>
  <si>
    <t>Assumed processed GB; must match selected firewall tier.</t>
  </si>
  <si>
    <t>One assumed capacity unit; revise for connections/throughput.</t>
  </si>
  <si>
    <t>security configuration</t>
  </si>
  <si>
    <t>Configuration has no direct fee; external storage, premium identity/governance, secret stores and CI/CD execution can be billed separately.</t>
  </si>
  <si>
    <t>connections configuration</t>
  </si>
  <si>
    <t>policies configuration</t>
  </si>
  <si>
    <t>notifications configuration</t>
  </si>
  <si>
    <t>state configuration</t>
  </si>
  <si>
    <t>BOM 01-minimal | dynamic bill of material</t>
  </si>
  <si>
    <t>BOM 02-medallion-lakehouse | dynamic bill of material</t>
  </si>
  <si>
    <t>BOM 03-real-time-intelligence | dynamic bill of material</t>
  </si>
  <si>
    <t>BOM 04-data-science | dynamic bill of material</t>
  </si>
  <si>
    <t>BOM 05-multi-environment | dynamic bill of material</t>
  </si>
  <si>
    <t>BOM 06-shortcuts-and-connectio | dynamic bill of material</t>
  </si>
  <si>
    <t>BOM 07-shortcut-transformation | dynamic bill of material</t>
  </si>
  <si>
    <t>BOM 08-all-resource-types | dynamic bill of material</t>
  </si>
  <si>
    <t>BOM 09-tenant-settings | dynamic bill of material</t>
  </si>
  <si>
    <t>BOM 10-azure-and-entra | dynamic bill of material</t>
  </si>
  <si>
    <t>Key Vault explicitly declared inside referenced Bicep.</t>
  </si>
  <si>
    <t>BOM 11-azure-data-services | dynamic bill of material</t>
  </si>
  <si>
    <t>BOM 12-azure-platform-services | dynamic bill of material</t>
  </si>
  <si>
    <t>BOM 13-realtime-governance | dynamic bill of material</t>
  </si>
  <si>
    <t>BOM 14-streaming-lakehouse-gov | dynamic bill of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</si>
</sst>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quot;-&quot;"/>
    <numFmt numFmtId="165" formatCode="\$#,##0.00;\(\$#,##0.00\);&quot;-&quot;"/>
    <numFmt numFmtId="166" formatCode="\$#,##0.000000;\(\$#,##0.000000\);&quot;-&quot;"/>
    <numFmt numFmtId="167" formatCode="#,##0;\(#,##0\);&quot;-&quot;"/>
    <numFmt numFmtId="168" formatCode="0.0%;\(0.0%\);&quot;-&quot;"/>
  </numFmts>
  <fonts count="14" x14ac:knownFonts="1">
    <font>
      <sz val="11"/>
      <color theme="1"/>
      <name val="Calibri"/>
      <family val="2"/>
      <scheme val="minor"/>
    </font>
    <font>
      <b/>
      <sz val="20"/>
      <color rgb="FFFFFFFF"/>
      <name val="Aptos Display"/>
    </font>
    <font>
      <b/>
      <sz val="10"/>
      <color rgb="FFFFFFFF"/>
      <name val="Aptos"/>
    </font>
    <font>
      <sz val="10"/>
      <color rgb="FF243746"/>
      <name val="Aptos"/>
    </font>
    <font>
      <sz val="10"/>
      <color rgb="FF0000FF"/>
      <name val="Aptos"/>
    </font>
    <font>
      <sz val="10"/>
      <color rgb="FF000000"/>
      <name val="Aptos"/>
    </font>
    <font>
      <sz val="10"/>
      <color rgb="FF008000"/>
      <name val="Aptos"/>
    </font>
    <font>
      <b/>
      <sz val="20"/>
      <color rgb="FFFFFFFF"/>
      <name val="Cascadia Code"/>
      <family val="3"/>
    </font>
    <font>
      <sz val="11"/>
      <color theme="1"/>
      <name val="Cascadia Code"/>
      <family val="3"/>
    </font>
    <font>
      <b/>
      <sz val="10"/>
      <color rgb="FFFFFFFF"/>
      <name val="Cascadia Code"/>
      <family val="3"/>
    </font>
    <font>
      <sz val="10"/>
      <color rgb="FF243746"/>
      <name val="Cascadia Code"/>
      <family val="3"/>
    </font>
    <font>
      <sz val="10"/>
      <color rgb="FF008000"/>
      <name val="Cascadia Code"/>
      <family val="3"/>
    </font>
    <font>
      <sz val="10"/>
      <color rgb="FF0000FF"/>
      <name val="Cascadia Code"/>
      <family val="3"/>
    </font>
    <font>
      <sz val="10"/>
      <color rgb="FF000000"/>
      <name val="Cascadia Code"/>
      <family val="3"/>
    </font>
  </fonts>
  <fills count="5">
    <fill>
      <patternFill patternType="none"/>
    </fill>
    <fill>
      <patternFill patternType="gray125"/>
    </fill>
    <fill>
      <patternFill patternType="solid">
        <fgColor rgb="FF14334D"/>
      </patternFill>
    </fill>
    <fill>
      <patternFill patternType="solid">
        <fgColor rgb="FF007F86"/>
      </patternFill>
    </fill>
    <fill>
      <patternFill patternType="solid">
        <fgColor rgb="FFFFF2CC"/>
      </patternFill>
    </fill>
  </fills>
  <borders count="1">
    <border>
      <left/>
      <right/>
      <top/>
      <bottom/>
      <diagonal/>
    </border>
  </borders>
  <cellStyleXfs count="1">
    <xf numFmtId="0" fontId="0" fillId="0" borderId="0"/>
  </cellStyleXfs>
  <cellXfs count="39">
    <xf numFmtId="0" fontId="0" fillId="0" borderId="0" xfId="0"/>
    <xf numFmtId="0" fontId="2" fillId="3" borderId="0" xfId="0" applyFont="1" applyFill="1" applyAlignment="1">
      <alignment vertical="center" wrapText="1"/>
    </xf>
    <xf numFmtId="0" fontId="3" fillId="0" borderId="0" xfId="0" applyFont="1" applyAlignment="1">
      <alignment vertical="top" wrapText="1"/>
    </xf>
    <xf numFmtId="0" fontId="6" fillId="0" borderId="0" xfId="0" applyFont="1" applyAlignment="1">
      <alignment vertical="top" wrapText="1"/>
    </xf>
    <xf numFmtId="165" fontId="6" fillId="0" borderId="0" xfId="0" applyNumberFormat="1" applyFont="1" applyAlignment="1">
      <alignment vertical="top" wrapText="1"/>
    </xf>
    <xf numFmtId="0" fontId="4" fillId="4" borderId="0" xfId="0" applyFont="1" applyFill="1" applyAlignment="1">
      <alignment vertical="top" wrapText="1"/>
    </xf>
    <xf numFmtId="164" fontId="4" fillId="4" borderId="0" xfId="0" applyNumberFormat="1" applyFont="1" applyFill="1" applyAlignment="1">
      <alignment vertical="top" wrapText="1"/>
    </xf>
    <xf numFmtId="0" fontId="5" fillId="0" borderId="0" xfId="0" applyFont="1" applyAlignment="1">
      <alignment vertical="top" wrapText="1"/>
    </xf>
    <xf numFmtId="166" fontId="6" fillId="0" borderId="0" xfId="0" applyNumberFormat="1" applyFont="1" applyAlignment="1">
      <alignment vertical="top" wrapText="1"/>
    </xf>
    <xf numFmtId="165" fontId="5" fillId="0" borderId="0" xfId="0" applyNumberFormat="1" applyFont="1" applyAlignment="1">
      <alignment vertical="top" wrapText="1"/>
    </xf>
    <xf numFmtId="167" fontId="5" fillId="0" borderId="0" xfId="0" applyNumberFormat="1" applyFont="1" applyAlignment="1">
      <alignment vertical="top" wrapText="1"/>
    </xf>
    <xf numFmtId="168" fontId="4" fillId="4" borderId="0" xfId="0" applyNumberFormat="1" applyFont="1" applyFill="1" applyAlignment="1">
      <alignment vertical="top" wrapText="1"/>
    </xf>
    <xf numFmtId="165" fontId="4" fillId="4" borderId="0" xfId="0" applyNumberFormat="1" applyFont="1" applyFill="1" applyAlignment="1">
      <alignment vertical="top" wrapText="1"/>
    </xf>
    <xf numFmtId="164" fontId="6" fillId="4" borderId="0" xfId="0" applyNumberFormat="1" applyFont="1" applyFill="1" applyAlignment="1">
      <alignment vertical="top" wrapText="1"/>
    </xf>
    <xf numFmtId="0" fontId="1" fillId="2" borderId="0" xfId="0" applyFont="1" applyFill="1"/>
    <xf numFmtId="0" fontId="0" fillId="0" borderId="0" xfId="0"/>
    <xf numFmtId="0" fontId="3" fillId="0" borderId="0" xfId="0" applyFont="1" applyAlignment="1">
      <alignment vertical="top" wrapText="1"/>
    </xf>
    <xf numFmtId="0" fontId="7" fillId="2" borderId="0" xfId="0" applyFont="1" applyFill="1"/>
    <xf numFmtId="0" fontId="8" fillId="0" borderId="0" xfId="0" applyFont="1"/>
    <xf numFmtId="0" fontId="8" fillId="0" borderId="0" xfId="0" applyFont="1"/>
    <xf numFmtId="0" fontId="9" fillId="3" borderId="0" xfId="0" applyFont="1" applyFill="1" applyAlignment="1">
      <alignment vertical="center" wrapText="1"/>
    </xf>
    <xf numFmtId="0" fontId="10"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165" fontId="11" fillId="0" borderId="0" xfId="0" applyNumberFormat="1" applyFont="1" applyAlignment="1">
      <alignment vertical="top" wrapText="1"/>
    </xf>
    <xf numFmtId="167" fontId="11" fillId="0" borderId="0" xfId="0" applyNumberFormat="1" applyFont="1" applyAlignment="1">
      <alignment vertical="top" wrapText="1"/>
    </xf>
    <xf numFmtId="0" fontId="12" fillId="4" borderId="0" xfId="0" applyFont="1" applyFill="1" applyAlignment="1">
      <alignment vertical="top" wrapText="1"/>
    </xf>
    <xf numFmtId="164" fontId="12" fillId="4" borderId="0" xfId="0" applyNumberFormat="1" applyFont="1" applyFill="1" applyAlignment="1">
      <alignment vertical="top" wrapText="1"/>
    </xf>
    <xf numFmtId="0" fontId="13" fillId="0" borderId="0" xfId="0" applyFont="1" applyAlignment="1">
      <alignment vertical="top" wrapText="1"/>
    </xf>
    <xf numFmtId="165" fontId="10" fillId="0" borderId="0" xfId="0" applyNumberFormat="1" applyFont="1" applyAlignment="1">
      <alignment vertical="top" wrapText="1"/>
    </xf>
    <xf numFmtId="166" fontId="13" fillId="0" borderId="0" xfId="0" applyNumberFormat="1" applyFont="1" applyAlignment="1">
      <alignment vertical="top" wrapText="1"/>
    </xf>
    <xf numFmtId="166" fontId="11" fillId="0" borderId="0" xfId="0" applyNumberFormat="1" applyFont="1" applyAlignment="1">
      <alignment vertical="top" wrapText="1"/>
    </xf>
    <xf numFmtId="166" fontId="12" fillId="4" borderId="0" xfId="0" applyNumberFormat="1" applyFont="1" applyFill="1" applyAlignment="1">
      <alignment vertical="top" wrapText="1"/>
    </xf>
    <xf numFmtId="164" fontId="10" fillId="0" borderId="0" xfId="0" applyNumberFormat="1" applyFont="1" applyAlignment="1">
      <alignment vertical="top" wrapText="1"/>
    </xf>
    <xf numFmtId="165" fontId="13" fillId="0" borderId="0" xfId="0" applyNumberFormat="1" applyFont="1" applyAlignment="1">
      <alignment vertical="top" wrapText="1"/>
    </xf>
    <xf numFmtId="167" fontId="13" fillId="0" borderId="0" xfId="0" applyNumberFormat="1" applyFont="1" applyAlignment="1">
      <alignment vertical="top" wrapText="1"/>
    </xf>
    <xf numFmtId="168" fontId="12" fillId="4" borderId="0" xfId="0" applyNumberFormat="1" applyFont="1" applyFill="1" applyAlignment="1">
      <alignment vertical="top" wrapText="1"/>
    </xf>
    <xf numFmtId="165" fontId="12" fillId="4" borderId="0" xfId="0" applyNumberFormat="1" applyFont="1" applyFill="1" applyAlignment="1">
      <alignment vertical="top" wrapText="1"/>
    </xf>
    <xf numFmtId="164" fontId="11" fillId="4" borderId="0" xfId="0" applyNumberFormat="1" applyFont="1" applyFill="1" applyAlignment="1">
      <alignment vertical="top" wrapText="1"/>
    </xf>
  </cellXfs>
  <cellStyles count="1">
    <cellStyle name="Normal" xfId="0" builtinId="0"/>
  </cellStyles>
  <dxfs count="16">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
      <fill>
        <patternFill patternType="solid">
          <fgColor rgb="FFFFD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Known monthly costs only - excludes unpriced gaps</a:t>
            </a:r>
          </a:p>
        </c:rich>
      </c:tx>
      <c:overlay val="1"/>
    </c:title>
    <c:autoTitleDeleted val="0"/>
    <c:plotArea>
      <c:layout/>
      <c:barChart>
        <c:barDir val="col"/>
        <c:grouping val="clustered"/>
        <c:varyColors val="1"/>
        <c:ser>
          <c:idx val="0"/>
          <c:order val="0"/>
          <c:tx>
            <c:strRef>
              <c:f>'Scenario Summary'!$C$5</c:f>
              <c:strCache>
                <c:ptCount val="1"/>
                <c:pt idx="0">
                  <c:v>Known monthly subtotal (USD)</c:v>
                </c:pt>
              </c:strCache>
            </c:strRef>
          </c:tx>
          <c:spPr>
            <a:ln>
              <a:prstDash val="solid"/>
            </a:ln>
          </c:spPr>
          <c:invertIfNegative val="1"/>
          <c:cat>
            <c:strRef>
              <c:f>'Scenario Summary'!$A$6:$A$21</c:f>
              <c:strCache>
                <c:ptCount val="16"/>
                <c:pt idx="0">
                  <c:v>Base udp.yml</c:v>
                </c:pt>
                <c:pt idx="1">
                  <c:v>BOM 00-default</c:v>
                </c:pt>
                <c:pt idx="2">
                  <c:v>BOM 01-minimal</c:v>
                </c:pt>
                <c:pt idx="3">
                  <c:v>BOM 02-medallion-lakehouse</c:v>
                </c:pt>
                <c:pt idx="4">
                  <c:v>BOM 03-real-time-intelligence</c:v>
                </c:pt>
                <c:pt idx="5">
                  <c:v>BOM 04-data-science</c:v>
                </c:pt>
                <c:pt idx="6">
                  <c:v>BOM 05-multi-environment</c:v>
                </c:pt>
                <c:pt idx="7">
                  <c:v>BOM 06-shortcuts-and-connectio</c:v>
                </c:pt>
                <c:pt idx="8">
                  <c:v>BOM 07-shortcut-transformation</c:v>
                </c:pt>
                <c:pt idx="9">
                  <c:v>BOM 08-all-resource-types</c:v>
                </c:pt>
                <c:pt idx="10">
                  <c:v>BOM 09-tenant-settings</c:v>
                </c:pt>
                <c:pt idx="11">
                  <c:v>BOM 10-azure-and-entra</c:v>
                </c:pt>
                <c:pt idx="12">
                  <c:v>BOM 11-azure-data-services</c:v>
                </c:pt>
                <c:pt idx="13">
                  <c:v>BOM 12-azure-platform-services</c:v>
                </c:pt>
                <c:pt idx="14">
                  <c:v>BOM 13-realtime-governance</c:v>
                </c:pt>
                <c:pt idx="15">
                  <c:v>BOM 14-streaming-lakehouse-gov</c:v>
                </c:pt>
              </c:strCache>
            </c:strRef>
          </c:cat>
          <c:val>
            <c:numRef>
              <c:f>'Scenario Summary'!$C$6:$C$21</c:f>
              <c:numCache>
                <c:formatCode>\$#,##0.00;\(\$#,##0.00\);"-"</c:formatCode>
                <c:ptCount val="16"/>
                <c:pt idx="0">
                  <c:v>330.43400000000003</c:v>
                </c:pt>
                <c:pt idx="1">
                  <c:v>12281.033985</c:v>
                </c:pt>
                <c:pt idx="2">
                  <c:v>8766.6579999999994</c:v>
                </c:pt>
                <c:pt idx="3">
                  <c:v>357.05799999999994</c:v>
                </c:pt>
                <c:pt idx="4">
                  <c:v>357.05799999999994</c:v>
                </c:pt>
                <c:pt idx="5">
                  <c:v>357.05799999999994</c:v>
                </c:pt>
                <c:pt idx="6">
                  <c:v>357.05799999999994</c:v>
                </c:pt>
                <c:pt idx="7">
                  <c:v>357.05799999999994</c:v>
                </c:pt>
                <c:pt idx="8">
                  <c:v>357.05799999999994</c:v>
                </c:pt>
                <c:pt idx="9">
                  <c:v>357.05799999999994</c:v>
                </c:pt>
                <c:pt idx="10">
                  <c:v>330.43400000000003</c:v>
                </c:pt>
                <c:pt idx="11">
                  <c:v>356.69319999999993</c:v>
                </c:pt>
                <c:pt idx="12">
                  <c:v>2423.1383849999993</c:v>
                </c:pt>
                <c:pt idx="13">
                  <c:v>1630.2239999999999</c:v>
                </c:pt>
                <c:pt idx="14">
                  <c:v>327.65800000000002</c:v>
                </c:pt>
                <c:pt idx="15">
                  <c:v>824.15800000000002</c:v>
                </c:pt>
              </c:numCache>
            </c:numRef>
          </c:val>
          <c:extLst>
            <c:ext xmlns:c16="http://schemas.microsoft.com/office/drawing/2014/chart" uri="{C3380CC4-5D6E-409C-BE32-E72D297353CC}">
              <c16:uniqueId val="{00000000-8B81-49AF-9C50-A87512757C0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USD / month</a:t>
                </a:r>
              </a:p>
            </c:rich>
          </c:tx>
          <c:overlay val="1"/>
        </c:title>
        <c:numFmt formatCode="\$#,##0.00;\(\$#,##0.00\);&quot;-&quot;"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24</xdr:row>
      <xdr:rowOff>0</xdr:rowOff>
    </xdr:from>
    <xdr:ext cx="10800000" cy="46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earn.microsoft.com/en-us/rest/api/cost-management/retail-prices/azure-retail-prices" TargetMode="External"/><Relationship Id="rId2" Type="http://schemas.openxmlformats.org/officeDocument/2006/relationships/hyperlink" Target="https://azure.microsoft.com/en-us/pricing/details/microsoft-fabric/" TargetMode="External"/><Relationship Id="rId1" Type="http://schemas.openxmlformats.org/officeDocument/2006/relationships/hyperlink" Target="https://learn.microsoft.com/en-us/azure/cost-management-billing/reservations/fabric-capacit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workbookViewId="0">
      <pane xSplit="1" ySplit="3" topLeftCell="B4" activePane="bottomRight" state="frozen"/>
      <selection pane="topRight"/>
      <selection pane="bottomLeft"/>
      <selection pane="bottomRight" activeCell="B6" sqref="B6"/>
    </sheetView>
  </sheetViews>
  <sheetFormatPr defaultRowHeight="16.2" x14ac:dyDescent="0.35"/>
  <cols>
    <col min="1" max="1" width="32" style="19" customWidth="1"/>
    <col min="2" max="2" width="188.109375" style="19" customWidth="1"/>
    <col min="3" max="16384" width="8.88671875" style="19"/>
  </cols>
  <sheetData>
    <row r="1" spans="1:8" ht="28.8" x14ac:dyDescent="0.6">
      <c r="A1" s="17" t="s">
        <v>0</v>
      </c>
      <c r="B1" s="18"/>
      <c r="C1" s="18"/>
      <c r="D1" s="18"/>
      <c r="E1" s="18"/>
      <c r="F1" s="18"/>
      <c r="G1" s="18"/>
      <c r="H1" s="18"/>
    </row>
    <row r="3" spans="1:8" x14ac:dyDescent="0.35">
      <c r="A3" s="20" t="s">
        <v>1</v>
      </c>
      <c r="B3" s="20" t="s">
        <v>2</v>
      </c>
    </row>
    <row r="4" spans="1:8" x14ac:dyDescent="0.35">
      <c r="A4" s="21" t="s">
        <v>3</v>
      </c>
      <c r="B4" s="21" t="s">
        <v>4</v>
      </c>
    </row>
    <row r="5" spans="1:8" ht="28.8" x14ac:dyDescent="0.35">
      <c r="A5" s="21" t="s">
        <v>5</v>
      </c>
      <c r="B5" s="21" t="s">
        <v>6</v>
      </c>
    </row>
    <row r="6" spans="1:8" ht="28.8" x14ac:dyDescent="0.35">
      <c r="A6" s="21" t="s">
        <v>7</v>
      </c>
      <c r="B6" s="21" t="s">
        <v>8</v>
      </c>
    </row>
    <row r="7" spans="1:8" ht="28.8" x14ac:dyDescent="0.35">
      <c r="A7" s="21" t="s">
        <v>9</v>
      </c>
      <c r="B7" s="21" t="s">
        <v>10</v>
      </c>
    </row>
    <row r="8" spans="1:8" ht="28.8" x14ac:dyDescent="0.35">
      <c r="A8" s="21" t="s">
        <v>11</v>
      </c>
      <c r="B8" s="21" t="s">
        <v>12</v>
      </c>
    </row>
    <row r="9" spans="1:8" ht="28.8" x14ac:dyDescent="0.35">
      <c r="A9" s="21" t="s">
        <v>13</v>
      </c>
      <c r="B9" s="21" t="s">
        <v>14</v>
      </c>
    </row>
    <row r="10" spans="1:8" ht="28.8" x14ac:dyDescent="0.35">
      <c r="A10" s="21" t="s">
        <v>15</v>
      </c>
      <c r="B10" s="21" t="s">
        <v>16</v>
      </c>
    </row>
    <row r="11" spans="1:8" ht="43.2" x14ac:dyDescent="0.35">
      <c r="A11" s="21" t="s">
        <v>17</v>
      </c>
      <c r="B11" s="21" t="s">
        <v>18</v>
      </c>
    </row>
    <row r="12" spans="1:8" ht="28.8" x14ac:dyDescent="0.35">
      <c r="A12" s="21" t="s">
        <v>19</v>
      </c>
      <c r="B12" s="21" t="s">
        <v>20</v>
      </c>
    </row>
    <row r="13" spans="1:8" ht="43.2" x14ac:dyDescent="0.35">
      <c r="A13" s="21" t="s">
        <v>21</v>
      </c>
      <c r="B13" s="21" t="s">
        <v>22</v>
      </c>
    </row>
    <row r="14" spans="1:8" ht="28.8" x14ac:dyDescent="0.35">
      <c r="A14" s="21" t="s">
        <v>23</v>
      </c>
      <c r="B14" s="21" t="s">
        <v>24</v>
      </c>
    </row>
    <row r="15" spans="1:8" ht="28.8" x14ac:dyDescent="0.35">
      <c r="A15" s="21" t="s">
        <v>25</v>
      </c>
      <c r="B15" s="21" t="s">
        <v>26</v>
      </c>
    </row>
    <row r="16" spans="1:8" ht="43.2" x14ac:dyDescent="0.35">
      <c r="A16" s="21" t="s">
        <v>27</v>
      </c>
      <c r="B16" s="21" t="s">
        <v>28</v>
      </c>
    </row>
    <row r="17" spans="1:2" ht="28.8" x14ac:dyDescent="0.35">
      <c r="A17" s="21" t="s">
        <v>29</v>
      </c>
      <c r="B17" s="21" t="s">
        <v>30</v>
      </c>
    </row>
    <row r="18" spans="1:2" ht="28.8" x14ac:dyDescent="0.35">
      <c r="A18" s="21" t="s">
        <v>31</v>
      </c>
      <c r="B18" s="21" t="s">
        <v>32</v>
      </c>
    </row>
    <row r="19" spans="1:2" ht="28.8" x14ac:dyDescent="0.35">
      <c r="A19" s="21" t="s">
        <v>33</v>
      </c>
      <c r="B19" s="21" t="s">
        <v>34</v>
      </c>
    </row>
    <row r="20" spans="1:2" ht="28.8" x14ac:dyDescent="0.35">
      <c r="A20" s="21" t="s">
        <v>35</v>
      </c>
      <c r="B20" s="21" t="s">
        <v>36</v>
      </c>
    </row>
    <row r="21" spans="1:2" ht="43.2" x14ac:dyDescent="0.35">
      <c r="A21" s="21" t="s">
        <v>37</v>
      </c>
      <c r="B21" s="21" t="s">
        <v>38</v>
      </c>
    </row>
    <row r="22" spans="1:2" ht="28.8" x14ac:dyDescent="0.35">
      <c r="A22" s="21" t="s">
        <v>39</v>
      </c>
      <c r="B22" s="21" t="s">
        <v>40</v>
      </c>
    </row>
    <row r="23" spans="1:2" ht="28.8" x14ac:dyDescent="0.35">
      <c r="A23" s="21" t="s">
        <v>41</v>
      </c>
      <c r="B23" s="21" t="s">
        <v>42</v>
      </c>
    </row>
    <row r="24" spans="1:2" ht="28.8" x14ac:dyDescent="0.35">
      <c r="A24" s="21" t="s">
        <v>43</v>
      </c>
      <c r="B24" s="21" t="s">
        <v>44</v>
      </c>
    </row>
    <row r="25" spans="1:2" x14ac:dyDescent="0.35">
      <c r="A25" s="21" t="s">
        <v>45</v>
      </c>
      <c r="B25" s="21" t="s">
        <v>46</v>
      </c>
    </row>
    <row r="26" spans="1:2" x14ac:dyDescent="0.35">
      <c r="A26" s="21" t="s">
        <v>47</v>
      </c>
      <c r="B26" s="21" t="s">
        <v>48</v>
      </c>
    </row>
    <row r="27" spans="1:2" x14ac:dyDescent="0.35">
      <c r="A27" s="21" t="s">
        <v>49</v>
      </c>
      <c r="B27" s="21" t="s">
        <v>50</v>
      </c>
    </row>
  </sheetData>
  <mergeCells count="1">
    <mergeCell ref="A1:H1"/>
  </mergeCells>
  <hyperlinks>
    <hyperlink ref="B25" r:id="rId1" xr:uid="{00000000-0004-0000-0000-000000000000}"/>
    <hyperlink ref="B26" r:id="rId2" xr:uid="{00000000-0004-0000-0000-000001000000}"/>
    <hyperlink ref="B27" r:id="rId3" xr:uid="{00000000-0004-0000-0000-000002000000}"/>
  </hyperlinks>
  <pageMargins left="0.75" right="0.75" top="1" bottom="1" header="0.5" footer="0.5"/>
  <pageSetup paperSize="8" fitToHeight="0"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1"/>
  <sheetViews>
    <sheetView showGridLines="0" workbookViewId="0">
      <pane xSplit="2" ySplit="5" topLeftCell="C6" activePane="bottomRight" state="frozen"/>
      <selection pane="topRight"/>
      <selection pane="bottomLeft"/>
      <selection pane="bottomRight" activeCell="C8" sqref="C8"/>
    </sheetView>
  </sheetViews>
  <sheetFormatPr defaultRowHeight="16.2" x14ac:dyDescent="0.35"/>
  <cols>
    <col min="1" max="1" width="43" style="19" customWidth="1"/>
    <col min="2" max="14" width="24" style="19" customWidth="1"/>
    <col min="15" max="16384" width="8.88671875" style="19"/>
  </cols>
  <sheetData>
    <row r="1" spans="1:14" ht="28.8" x14ac:dyDescent="0.6">
      <c r="A1" s="17" t="s">
        <v>51</v>
      </c>
      <c r="B1" s="18"/>
      <c r="C1" s="18"/>
      <c r="D1" s="18"/>
      <c r="E1" s="18"/>
      <c r="F1" s="18"/>
      <c r="G1" s="18"/>
      <c r="H1" s="18"/>
      <c r="I1" s="18"/>
      <c r="J1" s="18"/>
      <c r="K1" s="18"/>
      <c r="L1" s="18"/>
      <c r="M1" s="18"/>
      <c r="N1" s="18"/>
    </row>
    <row r="2" spans="1:14" x14ac:dyDescent="0.35">
      <c r="A2" s="22" t="s">
        <v>52</v>
      </c>
      <c r="B2" s="18"/>
      <c r="C2" s="18"/>
      <c r="D2" s="18"/>
      <c r="E2" s="18"/>
      <c r="F2" s="18"/>
      <c r="G2" s="18"/>
      <c r="H2" s="18"/>
      <c r="I2" s="18"/>
      <c r="J2" s="18"/>
      <c r="K2" s="18"/>
      <c r="L2" s="18"/>
      <c r="M2" s="18"/>
      <c r="N2" s="18"/>
    </row>
    <row r="5" spans="1:14" ht="28.8" x14ac:dyDescent="0.35">
      <c r="A5" s="20" t="s">
        <v>53</v>
      </c>
      <c r="B5" s="20" t="s">
        <v>54</v>
      </c>
      <c r="C5" s="20" t="s">
        <v>55</v>
      </c>
      <c r="D5" s="20" t="s">
        <v>56</v>
      </c>
      <c r="E5" s="20" t="s">
        <v>57</v>
      </c>
      <c r="F5" s="20" t="s">
        <v>58</v>
      </c>
      <c r="G5" s="20" t="s">
        <v>59</v>
      </c>
      <c r="H5" s="20" t="s">
        <v>60</v>
      </c>
      <c r="I5" s="20" t="s">
        <v>61</v>
      </c>
      <c r="J5" s="20" t="s">
        <v>62</v>
      </c>
      <c r="K5" s="20" t="s">
        <v>63</v>
      </c>
      <c r="L5" s="20" t="s">
        <v>64</v>
      </c>
      <c r="M5" s="20" t="s">
        <v>65</v>
      </c>
      <c r="N5" s="20" t="s">
        <v>66</v>
      </c>
    </row>
    <row r="6" spans="1:14" x14ac:dyDescent="0.35">
      <c r="A6" s="21" t="s">
        <v>67</v>
      </c>
      <c r="B6" s="23" t="str">
        <f>'Base udp.yml'!B2</f>
        <v>prod</v>
      </c>
      <c r="C6" s="24">
        <f>'Base udp.yml'!H2</f>
        <v>330.43400000000003</v>
      </c>
      <c r="D6" s="24">
        <f>C6*Assumptions!$B$8</f>
        <v>3965.2080000000005</v>
      </c>
      <c r="E6" s="25">
        <f>'Base udp.yml'!K2</f>
        <v>3</v>
      </c>
      <c r="F6" s="23" t="str">
        <f>'Base udp.yml'!N2</f>
        <v>INCOMPLETE</v>
      </c>
      <c r="G6" s="24">
        <f>SUMIFS('Base udp.yml'!O6:O26,'Base udp.yml'!C6:C26,"&lt;&gt;Recommended baseline")</f>
        <v>0</v>
      </c>
      <c r="H6" s="24">
        <f>SUMIF('Base udp.yml'!C6:C26,"Recommended baseline",'Base udp.yml'!O6:O26)</f>
        <v>330.43400000000003</v>
      </c>
      <c r="I6" s="24">
        <f>SUM('Base udp.yml'!V6:V26)</f>
        <v>330.43400000000003</v>
      </c>
      <c r="J6" s="24">
        <f>SUM('Base udp.yml'!W6:W26)</f>
        <v>330.43400000000003</v>
      </c>
      <c r="K6" s="24">
        <f>SUM('Base udp.yml'!X6:X26)</f>
        <v>330.43400000000003</v>
      </c>
      <c r="L6" s="25">
        <f>COUNTIF('Base udp.yml'!V6:V26,"UNPRICED")</f>
        <v>3</v>
      </c>
      <c r="M6" s="25">
        <f>COUNTIF('Base udp.yml'!W6:W26,"UNPRICED")</f>
        <v>3</v>
      </c>
      <c r="N6" s="25">
        <f>COUNTIF('Base udp.yml'!X6:X26,"UNPRICED")</f>
        <v>3</v>
      </c>
    </row>
    <row r="7" spans="1:14" x14ac:dyDescent="0.35">
      <c r="A7" s="21" t="s">
        <v>68</v>
      </c>
      <c r="B7" s="23" t="str">
        <f>'BOM 00-default'!B2</f>
        <v>dev</v>
      </c>
      <c r="C7" s="24">
        <f>'BOM 00-default'!H2</f>
        <v>12281.033985</v>
      </c>
      <c r="D7" s="24">
        <f>C7*Assumptions!$B$8</f>
        <v>147372.40781999999</v>
      </c>
      <c r="E7" s="25">
        <f>'BOM 00-default'!K2</f>
        <v>34</v>
      </c>
      <c r="F7" s="23" t="str">
        <f>'BOM 00-default'!N2</f>
        <v>INCOMPLETE</v>
      </c>
      <c r="G7" s="24">
        <f>SUMIFS('BOM 00-default'!O6:O1473,'BOM 00-default'!C6:C1473,"&lt;&gt;Recommended baseline")</f>
        <v>12175.303985</v>
      </c>
      <c r="H7" s="24">
        <f>SUMIF('BOM 00-default'!C6:C1473,"Recommended baseline",'BOM 00-default'!O6:O1473)</f>
        <v>105.73</v>
      </c>
      <c r="I7" s="24">
        <f>SUM('BOM 00-default'!V6:V1473)</f>
        <v>12281.033985</v>
      </c>
      <c r="J7" s="24">
        <f>SUM('BOM 00-default'!W6:W1473)</f>
        <v>8453.9874250000012</v>
      </c>
      <c r="K7" s="24">
        <f>SUM('BOM 00-default'!X6:X1473)</f>
        <v>8215.5429805555559</v>
      </c>
      <c r="L7" s="25">
        <f>COUNTIF('BOM 00-default'!V6:V1473,"UNPRICED")</f>
        <v>34</v>
      </c>
      <c r="M7" s="25">
        <f>COUNTIF('BOM 00-default'!W6:W1473,"UNPRICED")</f>
        <v>34</v>
      </c>
      <c r="N7" s="25">
        <f>COUNTIF('BOM 00-default'!X6:X1473,"UNPRICED")</f>
        <v>34</v>
      </c>
    </row>
    <row r="8" spans="1:14" x14ac:dyDescent="0.35">
      <c r="A8" s="21" t="s">
        <v>69</v>
      </c>
      <c r="B8" s="23" t="str">
        <f>'BOM 01-minimal'!B2</f>
        <v>dev</v>
      </c>
      <c r="C8" s="24">
        <f>'BOM 01-minimal'!H2</f>
        <v>8766.6579999999994</v>
      </c>
      <c r="D8" s="24">
        <f>C8*Assumptions!$B$8</f>
        <v>105199.89599999999</v>
      </c>
      <c r="E8" s="25">
        <f>'BOM 01-minimal'!K2</f>
        <v>2</v>
      </c>
      <c r="F8" s="23" t="str">
        <f>'BOM 01-minimal'!N2</f>
        <v>INCOMPLETE</v>
      </c>
      <c r="G8" s="24">
        <f>SUMIFS('BOM 01-minimal'!O6:O25,'BOM 01-minimal'!C6:C25,"&lt;&gt;Recommended baseline")</f>
        <v>8436.2240000000002</v>
      </c>
      <c r="H8" s="24">
        <f>SUMIF('BOM 01-minimal'!C6:C25,"Recommended baseline",'BOM 01-minimal'!O6:O25)</f>
        <v>330.43400000000003</v>
      </c>
      <c r="I8" s="24">
        <f>SUM('BOM 01-minimal'!V6:V25)</f>
        <v>8766.6579999999994</v>
      </c>
      <c r="J8" s="24">
        <f>SUM('BOM 01-minimal'!W6:W25)</f>
        <v>5359.7246666666651</v>
      </c>
      <c r="K8" s="24">
        <f>SUM('BOM 01-minimal'!X6:X25)</f>
        <v>5359.7246666666651</v>
      </c>
      <c r="L8" s="25">
        <f>COUNTIF('BOM 01-minimal'!V6:V25,"UNPRICED")</f>
        <v>2</v>
      </c>
      <c r="M8" s="25">
        <f>COUNTIF('BOM 01-minimal'!W6:W25,"UNPRICED")</f>
        <v>2</v>
      </c>
      <c r="N8" s="25">
        <f>COUNTIF('BOM 01-minimal'!X6:X25,"UNPRICED")</f>
        <v>2</v>
      </c>
    </row>
    <row r="9" spans="1:14" x14ac:dyDescent="0.35">
      <c r="A9" s="21" t="s">
        <v>70</v>
      </c>
      <c r="B9" s="23" t="str">
        <f>'BOM 02-medallion-lakehouse'!B2</f>
        <v>dev</v>
      </c>
      <c r="C9" s="24">
        <f>'BOM 02-medallion-lakehouse'!H2</f>
        <v>357.05799999999994</v>
      </c>
      <c r="D9" s="24">
        <f>C9*Assumptions!$B$8</f>
        <v>4284.695999999999</v>
      </c>
      <c r="E9" s="25">
        <f>'BOM 02-medallion-lakehouse'!K2</f>
        <v>3</v>
      </c>
      <c r="F9" s="23" t="str">
        <f>'BOM 02-medallion-lakehouse'!N2</f>
        <v>INCOMPLETE</v>
      </c>
      <c r="G9" s="24">
        <f>SUMIFS('BOM 02-medallion-lakehouse'!O6:O95,'BOM 02-medallion-lakehouse'!C6:C95,"&lt;&gt;Recommended baseline")</f>
        <v>26.623999999999999</v>
      </c>
      <c r="H9" s="24">
        <f>SUMIF('BOM 02-medallion-lakehouse'!C6:C95,"Recommended baseline",'BOM 02-medallion-lakehouse'!O6:O95)</f>
        <v>330.43400000000003</v>
      </c>
      <c r="I9" s="24">
        <f>SUM('BOM 02-medallion-lakehouse'!V6:V95)</f>
        <v>357.05799999999994</v>
      </c>
      <c r="J9" s="24">
        <f>SUM('BOM 02-medallion-lakehouse'!W6:W95)</f>
        <v>357.05799999999994</v>
      </c>
      <c r="K9" s="24">
        <f>SUM('BOM 02-medallion-lakehouse'!X6:X95)</f>
        <v>357.05799999999994</v>
      </c>
      <c r="L9" s="25">
        <f>COUNTIF('BOM 02-medallion-lakehouse'!V6:V95,"UNPRICED")</f>
        <v>3</v>
      </c>
      <c r="M9" s="25">
        <f>COUNTIF('BOM 02-medallion-lakehouse'!W6:W95,"UNPRICED")</f>
        <v>3</v>
      </c>
      <c r="N9" s="25">
        <f>COUNTIF('BOM 02-medallion-lakehouse'!X6:X95,"UNPRICED")</f>
        <v>3</v>
      </c>
    </row>
    <row r="10" spans="1:14" x14ac:dyDescent="0.35">
      <c r="A10" s="21" t="s">
        <v>71</v>
      </c>
      <c r="B10" s="23" t="str">
        <f>'BOM 03-real-time-intelligence'!B2</f>
        <v>dev</v>
      </c>
      <c r="C10" s="24">
        <f>'BOM 03-real-time-intelligence'!H2</f>
        <v>357.05799999999994</v>
      </c>
      <c r="D10" s="24">
        <f>C10*Assumptions!$B$8</f>
        <v>4284.695999999999</v>
      </c>
      <c r="E10" s="25">
        <f>'BOM 03-real-time-intelligence'!K2</f>
        <v>3</v>
      </c>
      <c r="F10" s="23" t="str">
        <f>'BOM 03-real-time-intelligence'!N2</f>
        <v>INCOMPLETE</v>
      </c>
      <c r="G10" s="24">
        <f>SUMIFS('BOM 03-real-time-intelligence'!O6:O53,'BOM 03-real-time-intelligence'!C6:C53,"&lt;&gt;Recommended baseline")</f>
        <v>26.623999999999999</v>
      </c>
      <c r="H10" s="24">
        <f>SUMIF('BOM 03-real-time-intelligence'!C6:C53,"Recommended baseline",'BOM 03-real-time-intelligence'!O6:O53)</f>
        <v>330.43400000000003</v>
      </c>
      <c r="I10" s="24">
        <f>SUM('BOM 03-real-time-intelligence'!V6:V53)</f>
        <v>357.05799999999994</v>
      </c>
      <c r="J10" s="24">
        <f>SUM('BOM 03-real-time-intelligence'!W6:W53)</f>
        <v>357.05799999999994</v>
      </c>
      <c r="K10" s="24">
        <f>SUM('BOM 03-real-time-intelligence'!X6:X53)</f>
        <v>357.05799999999994</v>
      </c>
      <c r="L10" s="25">
        <f>COUNTIF('BOM 03-real-time-intelligence'!V6:V53,"UNPRICED")</f>
        <v>3</v>
      </c>
      <c r="M10" s="25">
        <f>COUNTIF('BOM 03-real-time-intelligence'!W6:W53,"UNPRICED")</f>
        <v>3</v>
      </c>
      <c r="N10" s="25">
        <f>COUNTIF('BOM 03-real-time-intelligence'!X6:X53,"UNPRICED")</f>
        <v>3</v>
      </c>
    </row>
    <row r="11" spans="1:14" x14ac:dyDescent="0.35">
      <c r="A11" s="21" t="s">
        <v>72</v>
      </c>
      <c r="B11" s="23" t="str">
        <f>'BOM 04-data-science'!B2</f>
        <v>dev</v>
      </c>
      <c r="C11" s="24">
        <f>'BOM 04-data-science'!H2</f>
        <v>357.05799999999994</v>
      </c>
      <c r="D11" s="24">
        <f>C11*Assumptions!$B$8</f>
        <v>4284.695999999999</v>
      </c>
      <c r="E11" s="25">
        <f>'BOM 04-data-science'!K2</f>
        <v>3</v>
      </c>
      <c r="F11" s="23" t="str">
        <f>'BOM 04-data-science'!N2</f>
        <v>INCOMPLETE</v>
      </c>
      <c r="G11" s="24">
        <f>SUMIFS('BOM 04-data-science'!O6:O59,'BOM 04-data-science'!C6:C59,"&lt;&gt;Recommended baseline")</f>
        <v>26.623999999999999</v>
      </c>
      <c r="H11" s="24">
        <f>SUMIF('BOM 04-data-science'!C6:C59,"Recommended baseline",'BOM 04-data-science'!O6:O59)</f>
        <v>330.43400000000003</v>
      </c>
      <c r="I11" s="24">
        <f>SUM('BOM 04-data-science'!V6:V59)</f>
        <v>357.05799999999994</v>
      </c>
      <c r="J11" s="24">
        <f>SUM('BOM 04-data-science'!W6:W59)</f>
        <v>357.05799999999994</v>
      </c>
      <c r="K11" s="24">
        <f>SUM('BOM 04-data-science'!X6:X59)</f>
        <v>357.05799999999994</v>
      </c>
      <c r="L11" s="25">
        <f>COUNTIF('BOM 04-data-science'!V6:V59,"UNPRICED")</f>
        <v>3</v>
      </c>
      <c r="M11" s="25">
        <f>COUNTIF('BOM 04-data-science'!W6:W59,"UNPRICED")</f>
        <v>3</v>
      </c>
      <c r="N11" s="25">
        <f>COUNTIF('BOM 04-data-science'!X6:X59,"UNPRICED")</f>
        <v>3</v>
      </c>
    </row>
    <row r="12" spans="1:14" x14ac:dyDescent="0.35">
      <c r="A12" s="21" t="s">
        <v>73</v>
      </c>
      <c r="B12" s="23" t="str">
        <f>'BOM 05-multi-environment'!B2</f>
        <v>dev</v>
      </c>
      <c r="C12" s="24">
        <f>'BOM 05-multi-environment'!H2</f>
        <v>357.05799999999994</v>
      </c>
      <c r="D12" s="24">
        <f>C12*Assumptions!$B$8</f>
        <v>4284.695999999999</v>
      </c>
      <c r="E12" s="25">
        <f>'BOM 05-multi-environment'!K2</f>
        <v>3</v>
      </c>
      <c r="F12" s="23" t="str">
        <f>'BOM 05-multi-environment'!N2</f>
        <v>INCOMPLETE</v>
      </c>
      <c r="G12" s="24">
        <f>SUMIFS('BOM 05-multi-environment'!O6:O80,'BOM 05-multi-environment'!C6:C80,"&lt;&gt;Recommended baseline")</f>
        <v>26.623999999999999</v>
      </c>
      <c r="H12" s="24">
        <f>SUMIF('BOM 05-multi-environment'!C6:C80,"Recommended baseline",'BOM 05-multi-environment'!O6:O80)</f>
        <v>330.43400000000003</v>
      </c>
      <c r="I12" s="24">
        <f>SUM('BOM 05-multi-environment'!V6:V80)</f>
        <v>357.05799999999994</v>
      </c>
      <c r="J12" s="24">
        <f>SUM('BOM 05-multi-environment'!W6:W80)</f>
        <v>357.05799999999994</v>
      </c>
      <c r="K12" s="24">
        <f>SUM('BOM 05-multi-environment'!X6:X80)</f>
        <v>357.05799999999994</v>
      </c>
      <c r="L12" s="25">
        <f>COUNTIF('BOM 05-multi-environment'!V6:V80,"UNPRICED")</f>
        <v>3</v>
      </c>
      <c r="M12" s="25">
        <f>COUNTIF('BOM 05-multi-environment'!W6:W80,"UNPRICED")</f>
        <v>3</v>
      </c>
      <c r="N12" s="25">
        <f>COUNTIF('BOM 05-multi-environment'!X6:X80,"UNPRICED")</f>
        <v>3</v>
      </c>
    </row>
    <row r="13" spans="1:14" x14ac:dyDescent="0.35">
      <c r="A13" s="21" t="s">
        <v>74</v>
      </c>
      <c r="B13" s="23" t="str">
        <f>'BOM 06-shortcuts-and-connectio'!B2</f>
        <v>dev</v>
      </c>
      <c r="C13" s="24">
        <f>'BOM 06-shortcuts-and-connectio'!H2</f>
        <v>357.05799999999994</v>
      </c>
      <c r="D13" s="24">
        <f>C13*Assumptions!$B$8</f>
        <v>4284.695999999999</v>
      </c>
      <c r="E13" s="25">
        <f>'BOM 06-shortcuts-and-connectio'!K2</f>
        <v>3</v>
      </c>
      <c r="F13" s="23" t="str">
        <f>'BOM 06-shortcuts-and-connectio'!N2</f>
        <v>INCOMPLETE</v>
      </c>
      <c r="G13" s="24">
        <f>SUMIFS('BOM 06-shortcuts-and-connectio'!O6:O26,'BOM 06-shortcuts-and-connectio'!C6:C26,"&lt;&gt;Recommended baseline")</f>
        <v>26.623999999999999</v>
      </c>
      <c r="H13" s="24">
        <f>SUMIF('BOM 06-shortcuts-and-connectio'!C6:C26,"Recommended baseline",'BOM 06-shortcuts-and-connectio'!O6:O26)</f>
        <v>330.43400000000003</v>
      </c>
      <c r="I13" s="24">
        <f>SUM('BOM 06-shortcuts-and-connectio'!V6:V26)</f>
        <v>357.05799999999994</v>
      </c>
      <c r="J13" s="24">
        <f>SUM('BOM 06-shortcuts-and-connectio'!W6:W26)</f>
        <v>357.05799999999994</v>
      </c>
      <c r="K13" s="24">
        <f>SUM('BOM 06-shortcuts-and-connectio'!X6:X26)</f>
        <v>357.05799999999994</v>
      </c>
      <c r="L13" s="25">
        <f>COUNTIF('BOM 06-shortcuts-and-connectio'!V6:V26,"UNPRICED")</f>
        <v>3</v>
      </c>
      <c r="M13" s="25">
        <f>COUNTIF('BOM 06-shortcuts-and-connectio'!W6:W26,"UNPRICED")</f>
        <v>3</v>
      </c>
      <c r="N13" s="25">
        <f>COUNTIF('BOM 06-shortcuts-and-connectio'!X6:X26,"UNPRICED")</f>
        <v>3</v>
      </c>
    </row>
    <row r="14" spans="1:14" x14ac:dyDescent="0.35">
      <c r="A14" s="21" t="s">
        <v>75</v>
      </c>
      <c r="B14" s="23" t="str">
        <f>'BOM 07-shortcut-transformation'!B2</f>
        <v>dev</v>
      </c>
      <c r="C14" s="24">
        <f>'BOM 07-shortcut-transformation'!H2</f>
        <v>357.05799999999994</v>
      </c>
      <c r="D14" s="24">
        <f>C14*Assumptions!$B$8</f>
        <v>4284.695999999999</v>
      </c>
      <c r="E14" s="25">
        <f>'BOM 07-shortcut-transformation'!K2</f>
        <v>3</v>
      </c>
      <c r="F14" s="23" t="str">
        <f>'BOM 07-shortcut-transformation'!N2</f>
        <v>INCOMPLETE</v>
      </c>
      <c r="G14" s="24">
        <f>SUMIFS('BOM 07-shortcut-transformation'!O6:O26,'BOM 07-shortcut-transformation'!C6:C26,"&lt;&gt;Recommended baseline")</f>
        <v>26.623999999999999</v>
      </c>
      <c r="H14" s="24">
        <f>SUMIF('BOM 07-shortcut-transformation'!C6:C26,"Recommended baseline",'BOM 07-shortcut-transformation'!O6:O26)</f>
        <v>330.43400000000003</v>
      </c>
      <c r="I14" s="24">
        <f>SUM('BOM 07-shortcut-transformation'!V6:V26)</f>
        <v>357.05799999999994</v>
      </c>
      <c r="J14" s="24">
        <f>SUM('BOM 07-shortcut-transformation'!W6:W26)</f>
        <v>357.05799999999994</v>
      </c>
      <c r="K14" s="24">
        <f>SUM('BOM 07-shortcut-transformation'!X6:X26)</f>
        <v>357.05799999999994</v>
      </c>
      <c r="L14" s="25">
        <f>COUNTIF('BOM 07-shortcut-transformation'!V6:V26,"UNPRICED")</f>
        <v>3</v>
      </c>
      <c r="M14" s="25">
        <f>COUNTIF('BOM 07-shortcut-transformation'!W6:W26,"UNPRICED")</f>
        <v>3</v>
      </c>
      <c r="N14" s="25">
        <f>COUNTIF('BOM 07-shortcut-transformation'!X6:X26,"UNPRICED")</f>
        <v>3</v>
      </c>
    </row>
    <row r="15" spans="1:14" x14ac:dyDescent="0.35">
      <c r="A15" s="21" t="s">
        <v>76</v>
      </c>
      <c r="B15" s="23" t="str">
        <f>'BOM 08-all-resource-types'!B2</f>
        <v>dev</v>
      </c>
      <c r="C15" s="24">
        <f>'BOM 08-all-resource-types'!H2</f>
        <v>357.05799999999994</v>
      </c>
      <c r="D15" s="24">
        <f>C15*Assumptions!$B$8</f>
        <v>4284.695999999999</v>
      </c>
      <c r="E15" s="25">
        <f>'BOM 08-all-resource-types'!K2</f>
        <v>3</v>
      </c>
      <c r="F15" s="23" t="str">
        <f>'BOM 08-all-resource-types'!N2</f>
        <v>INCOMPLETE</v>
      </c>
      <c r="G15" s="24">
        <f>SUMIFS('BOM 08-all-resource-types'!O6:O135,'BOM 08-all-resource-types'!C6:C135,"&lt;&gt;Recommended baseline")</f>
        <v>26.623999999999999</v>
      </c>
      <c r="H15" s="24">
        <f>SUMIF('BOM 08-all-resource-types'!C6:C135,"Recommended baseline",'BOM 08-all-resource-types'!O6:O135)</f>
        <v>330.43400000000003</v>
      </c>
      <c r="I15" s="24">
        <f>SUM('BOM 08-all-resource-types'!V6:V135)</f>
        <v>357.05799999999994</v>
      </c>
      <c r="J15" s="24">
        <f>SUM('BOM 08-all-resource-types'!W6:W135)</f>
        <v>357.05799999999994</v>
      </c>
      <c r="K15" s="24">
        <f>SUM('BOM 08-all-resource-types'!X6:X135)</f>
        <v>357.05799999999994</v>
      </c>
      <c r="L15" s="25">
        <f>COUNTIF('BOM 08-all-resource-types'!V6:V135,"UNPRICED")</f>
        <v>3</v>
      </c>
      <c r="M15" s="25">
        <f>COUNTIF('BOM 08-all-resource-types'!W6:W135,"UNPRICED")</f>
        <v>3</v>
      </c>
      <c r="N15" s="25">
        <f>COUNTIF('BOM 08-all-resource-types'!X6:X135,"UNPRICED")</f>
        <v>3</v>
      </c>
    </row>
    <row r="16" spans="1:14" x14ac:dyDescent="0.35">
      <c r="A16" s="21" t="s">
        <v>77</v>
      </c>
      <c r="B16" s="23" t="str">
        <f>'BOM 09-tenant-settings'!B2</f>
        <v>prod</v>
      </c>
      <c r="C16" s="24">
        <f>'BOM 09-tenant-settings'!H2</f>
        <v>330.43400000000003</v>
      </c>
      <c r="D16" s="24">
        <f>C16*Assumptions!$B$8</f>
        <v>3965.2080000000005</v>
      </c>
      <c r="E16" s="25">
        <f>'BOM 09-tenant-settings'!K2</f>
        <v>3</v>
      </c>
      <c r="F16" s="23" t="str">
        <f>'BOM 09-tenant-settings'!N2</f>
        <v>INCOMPLETE</v>
      </c>
      <c r="G16" s="24">
        <f>SUMIFS('BOM 09-tenant-settings'!O6:O26,'BOM 09-tenant-settings'!C6:C26,"&lt;&gt;Recommended baseline")</f>
        <v>0</v>
      </c>
      <c r="H16" s="24">
        <f>SUMIF('BOM 09-tenant-settings'!C6:C26,"Recommended baseline",'BOM 09-tenant-settings'!O6:O26)</f>
        <v>330.43400000000003</v>
      </c>
      <c r="I16" s="24">
        <f>SUM('BOM 09-tenant-settings'!V6:V26)</f>
        <v>330.43400000000003</v>
      </c>
      <c r="J16" s="24">
        <f>SUM('BOM 09-tenant-settings'!W6:W26)</f>
        <v>330.43400000000003</v>
      </c>
      <c r="K16" s="24">
        <f>SUM('BOM 09-tenant-settings'!X6:X26)</f>
        <v>330.43400000000003</v>
      </c>
      <c r="L16" s="25">
        <f>COUNTIF('BOM 09-tenant-settings'!V6:V26,"UNPRICED")</f>
        <v>3</v>
      </c>
      <c r="M16" s="25">
        <f>COUNTIF('BOM 09-tenant-settings'!W6:W26,"UNPRICED")</f>
        <v>3</v>
      </c>
      <c r="N16" s="25">
        <f>COUNTIF('BOM 09-tenant-settings'!X6:X26,"UNPRICED")</f>
        <v>3</v>
      </c>
    </row>
    <row r="17" spans="1:14" x14ac:dyDescent="0.35">
      <c r="A17" s="21" t="s">
        <v>78</v>
      </c>
      <c r="B17" s="23" t="str">
        <f>'BOM 10-azure-and-entra'!B2</f>
        <v>dev</v>
      </c>
      <c r="C17" s="24">
        <f>'BOM 10-azure-and-entra'!H2</f>
        <v>356.69319999999993</v>
      </c>
      <c r="D17" s="24">
        <f>C17*Assumptions!$B$8</f>
        <v>4280.3183999999992</v>
      </c>
      <c r="E17" s="25">
        <f>'BOM 10-azure-and-entra'!K2</f>
        <v>3</v>
      </c>
      <c r="F17" s="23" t="str">
        <f>'BOM 10-azure-and-entra'!N2</f>
        <v>INCOMPLETE</v>
      </c>
      <c r="G17" s="24">
        <f>SUMIFS('BOM 10-azure-and-entra'!O6:O27,'BOM 10-azure-and-entra'!C6:C27,"&lt;&gt;Recommended baseline")</f>
        <v>48.763199999999991</v>
      </c>
      <c r="H17" s="24">
        <f>SUMIF('BOM 10-azure-and-entra'!C6:C27,"Recommended baseline",'BOM 10-azure-and-entra'!O6:O27)</f>
        <v>307.93</v>
      </c>
      <c r="I17" s="24">
        <f>SUM('BOM 10-azure-and-entra'!V6:V27)</f>
        <v>356.69319999999993</v>
      </c>
      <c r="J17" s="24">
        <f>SUM('BOM 10-azure-and-entra'!W6:W27)</f>
        <v>356.69319999999993</v>
      </c>
      <c r="K17" s="24">
        <f>SUM('BOM 10-azure-and-entra'!X6:X27)</f>
        <v>356.69319999999993</v>
      </c>
      <c r="L17" s="25">
        <f>COUNTIF('BOM 10-azure-and-entra'!V6:V27,"UNPRICED")</f>
        <v>3</v>
      </c>
      <c r="M17" s="25">
        <f>COUNTIF('BOM 10-azure-and-entra'!W6:W27,"UNPRICED")</f>
        <v>3</v>
      </c>
      <c r="N17" s="25">
        <f>COUNTIF('BOM 10-azure-and-entra'!X6:X27,"UNPRICED")</f>
        <v>3</v>
      </c>
    </row>
    <row r="18" spans="1:14" x14ac:dyDescent="0.35">
      <c r="A18" s="21" t="s">
        <v>79</v>
      </c>
      <c r="B18" s="23" t="str">
        <f>'BOM 11-azure-data-services'!B2</f>
        <v>dev</v>
      </c>
      <c r="C18" s="24">
        <f>'BOM 11-azure-data-services'!H2</f>
        <v>2423.1383849999993</v>
      </c>
      <c r="D18" s="24">
        <f>C18*Assumptions!$B$8</f>
        <v>29077.660619999991</v>
      </c>
      <c r="E18" s="25">
        <f>'BOM 11-azure-data-services'!K2</f>
        <v>16</v>
      </c>
      <c r="F18" s="23" t="str">
        <f>'BOM 11-azure-data-services'!N2</f>
        <v>INCOMPLETE</v>
      </c>
      <c r="G18" s="24">
        <f>SUMIFS('BOM 11-azure-data-services'!O6:O60,'BOM 11-azure-data-services'!C6:C60,"&lt;&gt;Recommended baseline")</f>
        <v>2114.9083849999993</v>
      </c>
      <c r="H18" s="24">
        <f>SUMIF('BOM 11-azure-data-services'!C6:C60,"Recommended baseline",'BOM 11-azure-data-services'!O6:O60)</f>
        <v>308.23</v>
      </c>
      <c r="I18" s="24">
        <f>SUM('BOM 11-azure-data-services'!V6:V60)</f>
        <v>2423.1383849999993</v>
      </c>
      <c r="J18" s="24">
        <f>SUM('BOM 11-azure-data-services'!W6:W60)</f>
        <v>2003.0251583333331</v>
      </c>
      <c r="K18" s="24">
        <f>SUM('BOM 11-azure-data-services'!X6:X60)</f>
        <v>1764.5807138888888</v>
      </c>
      <c r="L18" s="25">
        <f>COUNTIF('BOM 11-azure-data-services'!V6:V60,"UNPRICED")</f>
        <v>16</v>
      </c>
      <c r="M18" s="25">
        <f>COUNTIF('BOM 11-azure-data-services'!W6:W60,"UNPRICED")</f>
        <v>16</v>
      </c>
      <c r="N18" s="25">
        <f>COUNTIF('BOM 11-azure-data-services'!X6:X60,"UNPRICED")</f>
        <v>16</v>
      </c>
    </row>
    <row r="19" spans="1:14" x14ac:dyDescent="0.35">
      <c r="A19" s="21" t="s">
        <v>80</v>
      </c>
      <c r="B19" s="23" t="str">
        <f>'BOM 12-azure-platform-services'!B2</f>
        <v>dev</v>
      </c>
      <c r="C19" s="24">
        <f>'BOM 12-azure-platform-services'!H2</f>
        <v>1630.2239999999999</v>
      </c>
      <c r="D19" s="24">
        <f>C19*Assumptions!$B$8</f>
        <v>19562.687999999998</v>
      </c>
      <c r="E19" s="25">
        <f>'BOM 12-azure-platform-services'!K2</f>
        <v>15</v>
      </c>
      <c r="F19" s="23" t="str">
        <f>'BOM 12-azure-platform-services'!N2</f>
        <v>INCOMPLETE</v>
      </c>
      <c r="G19" s="24">
        <f>SUMIFS('BOM 12-azure-platform-services'!O6:O61,'BOM 12-azure-platform-services'!C6:C61,"&lt;&gt;Recommended baseline")</f>
        <v>1502.2899999999997</v>
      </c>
      <c r="H19" s="24">
        <f>SUMIF('BOM 12-azure-platform-services'!C6:C61,"Recommended baseline",'BOM 12-azure-platform-services'!O6:O61)</f>
        <v>127.934</v>
      </c>
      <c r="I19" s="24">
        <f>SUM('BOM 12-azure-platform-services'!V6:V61)</f>
        <v>1630.2239999999999</v>
      </c>
      <c r="J19" s="24">
        <f>SUM('BOM 12-azure-platform-services'!W6:W61)</f>
        <v>1630.2239999999999</v>
      </c>
      <c r="K19" s="24">
        <f>SUM('BOM 12-azure-platform-services'!X6:X61)</f>
        <v>1630.2239999999999</v>
      </c>
      <c r="L19" s="25">
        <f>COUNTIF('BOM 12-azure-platform-services'!V6:V61,"UNPRICED")</f>
        <v>15</v>
      </c>
      <c r="M19" s="25">
        <f>COUNTIF('BOM 12-azure-platform-services'!W6:W61,"UNPRICED")</f>
        <v>15</v>
      </c>
      <c r="N19" s="25">
        <f>COUNTIF('BOM 12-azure-platform-services'!X6:X61,"UNPRICED")</f>
        <v>15</v>
      </c>
    </row>
    <row r="20" spans="1:14" x14ac:dyDescent="0.35">
      <c r="A20" s="21" t="s">
        <v>81</v>
      </c>
      <c r="B20" s="23" t="str">
        <f>'BOM 13-realtime-governance'!B2</f>
        <v>dev</v>
      </c>
      <c r="C20" s="24">
        <f>'BOM 13-realtime-governance'!H2</f>
        <v>327.65800000000002</v>
      </c>
      <c r="D20" s="24">
        <f>C20*Assumptions!$B$8</f>
        <v>3931.8960000000002</v>
      </c>
      <c r="E20" s="25">
        <f>'BOM 13-realtime-governance'!K2</f>
        <v>3</v>
      </c>
      <c r="F20" s="23" t="str">
        <f>'BOM 13-realtime-governance'!N2</f>
        <v>INCOMPLETE</v>
      </c>
      <c r="G20" s="24">
        <f>SUMIFS('BOM 13-realtime-governance'!O6:O33,'BOM 13-realtime-governance'!C6:C33,"&lt;&gt;Recommended baseline")</f>
        <v>195.524</v>
      </c>
      <c r="H20" s="24">
        <f>SUMIF('BOM 13-realtime-governance'!C6:C33,"Recommended baseline",'BOM 13-realtime-governance'!O6:O33)</f>
        <v>132.13400000000001</v>
      </c>
      <c r="I20" s="24">
        <f>SUM('BOM 13-realtime-governance'!V6:V33)</f>
        <v>327.65800000000002</v>
      </c>
      <c r="J20" s="24">
        <f>SUM('BOM 13-realtime-governance'!W6:W33)</f>
        <v>327.65800000000002</v>
      </c>
      <c r="K20" s="24">
        <f>SUM('BOM 13-realtime-governance'!X6:X33)</f>
        <v>327.65800000000002</v>
      </c>
      <c r="L20" s="25">
        <f>COUNTIF('BOM 13-realtime-governance'!V6:V33,"UNPRICED")</f>
        <v>3</v>
      </c>
      <c r="M20" s="25">
        <f>COUNTIF('BOM 13-realtime-governance'!W6:W33,"UNPRICED")</f>
        <v>3</v>
      </c>
      <c r="N20" s="25">
        <f>COUNTIF('BOM 13-realtime-governance'!X6:X33,"UNPRICED")</f>
        <v>3</v>
      </c>
    </row>
    <row r="21" spans="1:14" x14ac:dyDescent="0.35">
      <c r="A21" s="21" t="s">
        <v>82</v>
      </c>
      <c r="B21" s="23" t="str">
        <f>'BOM 14-streaming-lakehouse-gov'!B2</f>
        <v>dev</v>
      </c>
      <c r="C21" s="24">
        <f>'BOM 14-streaming-lakehouse-gov'!H2</f>
        <v>824.15800000000002</v>
      </c>
      <c r="D21" s="24">
        <f>C21*Assumptions!$B$8</f>
        <v>9889.8960000000006</v>
      </c>
      <c r="E21" s="25">
        <f>'BOM 14-streaming-lakehouse-gov'!K2</f>
        <v>4</v>
      </c>
      <c r="F21" s="23" t="str">
        <f>'BOM 14-streaming-lakehouse-gov'!N2</f>
        <v>INCOMPLETE</v>
      </c>
      <c r="G21" s="24">
        <f>SUMIFS('BOM 14-streaming-lakehouse-gov'!O6:O33,'BOM 14-streaming-lakehouse-gov'!C6:C33,"&lt;&gt;Recommended baseline")</f>
        <v>692.024</v>
      </c>
      <c r="H21" s="24">
        <f>SUMIF('BOM 14-streaming-lakehouse-gov'!C6:C33,"Recommended baseline",'BOM 14-streaming-lakehouse-gov'!O6:O33)</f>
        <v>132.13400000000001</v>
      </c>
      <c r="I21" s="24">
        <f>SUM('BOM 14-streaming-lakehouse-gov'!V6:V33)</f>
        <v>824.15800000000002</v>
      </c>
      <c r="J21" s="24">
        <f>SUM('BOM 14-streaming-lakehouse-gov'!W6:W33)</f>
        <v>716.83799999999997</v>
      </c>
      <c r="K21" s="24">
        <f>SUM('BOM 14-streaming-lakehouse-gov'!X6:X33)</f>
        <v>654.56022222222225</v>
      </c>
      <c r="L21" s="25">
        <f>COUNTIF('BOM 14-streaming-lakehouse-gov'!V6:V33,"UNPRICED")</f>
        <v>4</v>
      </c>
      <c r="M21" s="25">
        <f>COUNTIF('BOM 14-streaming-lakehouse-gov'!W6:W33,"UNPRICED")</f>
        <v>4</v>
      </c>
      <c r="N21" s="25">
        <f>COUNTIF('BOM 14-streaming-lakehouse-gov'!X6:X33,"UNPRICED")</f>
        <v>4</v>
      </c>
    </row>
  </sheetData>
  <autoFilter ref="A5:N21" xr:uid="{00000000-0009-0000-0000-000001000000}"/>
  <mergeCells count="2">
    <mergeCell ref="A2:N2"/>
    <mergeCell ref="A1:N1"/>
  </mergeCells>
  <hyperlinks>
    <hyperlink ref="A6" location="'Base udp.yml'!A1" display="Base udp.yml" xr:uid="{00000000-0004-0000-0100-000000000000}"/>
    <hyperlink ref="A7" location="'BOM 00-default'!A1" display="BOM 00-default" xr:uid="{00000000-0004-0000-0100-000001000000}"/>
    <hyperlink ref="A8" location="'BOM 01-minimal'!A1" display="BOM 01-minimal" xr:uid="{00000000-0004-0000-0100-000002000000}"/>
    <hyperlink ref="A9" location="'BOM 02-medallion-lakehouse'!A1" display="BOM 02-medallion-lakehouse" xr:uid="{00000000-0004-0000-0100-000003000000}"/>
    <hyperlink ref="A10" location="'BOM 03-real-time-intelligence'!A1" display="BOM 03-real-time-intelligence" xr:uid="{00000000-0004-0000-0100-000004000000}"/>
    <hyperlink ref="A11" location="'BOM 04-data-science'!A1" display="BOM 04-data-science" xr:uid="{00000000-0004-0000-0100-000005000000}"/>
    <hyperlink ref="A12" location="'BOM 05-multi-environment'!A1" display="BOM 05-multi-environment" xr:uid="{00000000-0004-0000-0100-000006000000}"/>
    <hyperlink ref="A13" location="'BOM 06-shortcuts-and-connectio'!A1" display="BOM 06-shortcuts-and-connectio" xr:uid="{00000000-0004-0000-0100-000007000000}"/>
    <hyperlink ref="A14" location="'BOM 07-shortcut-transformation'!A1" display="BOM 07-shortcut-transformation" xr:uid="{00000000-0004-0000-0100-000008000000}"/>
    <hyperlink ref="A15" location="'BOM 08-all-resource-types'!A1" display="BOM 08-all-resource-types" xr:uid="{00000000-0004-0000-0100-000009000000}"/>
    <hyperlink ref="A16" location="'BOM 09-tenant-settings'!A1" display="BOM 09-tenant-settings" xr:uid="{00000000-0004-0000-0100-00000A000000}"/>
    <hyperlink ref="A17" location="'BOM 10-azure-and-entra'!A1" display="BOM 10-azure-and-entra" xr:uid="{00000000-0004-0000-0100-00000B000000}"/>
    <hyperlink ref="A18" location="'BOM 11-azure-data-services'!A1" display="BOM 11-azure-data-services" xr:uid="{00000000-0004-0000-0100-00000C000000}"/>
    <hyperlink ref="A19" location="'BOM 12-azure-platform-services'!A1" display="BOM 12-azure-platform-services" xr:uid="{00000000-0004-0000-0100-00000D000000}"/>
    <hyperlink ref="A20" location="'BOM 13-realtime-governance'!A1" display="BOM 13-realtime-governance" xr:uid="{00000000-0004-0000-0100-00000E000000}"/>
    <hyperlink ref="A21" location="'BOM 14-streaming-lakehouse-gov'!A1" display="BOM 14-streaming-lakehouse-gov" xr:uid="{00000000-0004-0000-0100-00000F000000}"/>
  </hyperlinks>
  <pageMargins left="0.75" right="0.75" top="1" bottom="1" header="0.5" footer="0.5"/>
  <pageSetup paperSize="8"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1"/>
  <sheetViews>
    <sheetView showGridLines="0" workbookViewId="0">
      <pane xSplit="2" ySplit="5" topLeftCell="C6" activePane="bottomRight" state="frozen"/>
      <selection pane="topRight"/>
      <selection pane="bottomLeft"/>
      <selection pane="bottomRight" activeCell="A2" sqref="A2:N2"/>
    </sheetView>
  </sheetViews>
  <sheetFormatPr defaultRowHeight="16.2" x14ac:dyDescent="0.35"/>
  <cols>
    <col min="1" max="1" width="43" style="19" customWidth="1"/>
    <col min="2" max="14" width="21" style="19" customWidth="1"/>
    <col min="15" max="16384" width="8.88671875" style="19"/>
  </cols>
  <sheetData>
    <row r="1" spans="1:14" ht="28.8" x14ac:dyDescent="0.6">
      <c r="A1" s="17" t="s">
        <v>83</v>
      </c>
      <c r="B1" s="18"/>
      <c r="C1" s="18"/>
      <c r="D1" s="18"/>
      <c r="E1" s="18"/>
      <c r="F1" s="18"/>
      <c r="G1" s="18"/>
      <c r="H1" s="18"/>
      <c r="I1" s="18"/>
      <c r="J1" s="18"/>
      <c r="K1" s="18"/>
      <c r="L1" s="18"/>
      <c r="M1" s="18"/>
      <c r="N1" s="18"/>
    </row>
    <row r="2" spans="1:14" x14ac:dyDescent="0.35">
      <c r="A2" s="22" t="s">
        <v>84</v>
      </c>
      <c r="B2" s="18"/>
      <c r="C2" s="18"/>
      <c r="D2" s="18"/>
      <c r="E2" s="18"/>
      <c r="F2" s="18"/>
      <c r="G2" s="18"/>
      <c r="H2" s="18"/>
      <c r="I2" s="18"/>
      <c r="J2" s="18"/>
      <c r="K2" s="18"/>
      <c r="L2" s="18"/>
      <c r="M2" s="18"/>
      <c r="N2" s="18"/>
    </row>
    <row r="5" spans="1:14" x14ac:dyDescent="0.35">
      <c r="A5" s="20" t="s">
        <v>53</v>
      </c>
      <c r="B5" s="20" t="s">
        <v>85</v>
      </c>
      <c r="C5" s="20" t="s">
        <v>86</v>
      </c>
      <c r="D5" s="20" t="s">
        <v>87</v>
      </c>
      <c r="E5" s="20" t="s">
        <v>88</v>
      </c>
      <c r="F5" s="20" t="s">
        <v>89</v>
      </c>
      <c r="G5" s="20" t="s">
        <v>90</v>
      </c>
      <c r="H5" s="20" t="s">
        <v>91</v>
      </c>
      <c r="I5" s="20" t="s">
        <v>92</v>
      </c>
      <c r="J5" s="20" t="s">
        <v>93</v>
      </c>
      <c r="K5" s="20" t="s">
        <v>94</v>
      </c>
      <c r="L5" s="20" t="s">
        <v>95</v>
      </c>
      <c r="M5" s="20" t="s">
        <v>96</v>
      </c>
      <c r="N5" s="20" t="s">
        <v>97</v>
      </c>
    </row>
    <row r="6" spans="1:14" x14ac:dyDescent="0.35">
      <c r="A6" s="21" t="s">
        <v>67</v>
      </c>
      <c r="B6" s="23" t="str">
        <f>'Base udp.yml'!B2</f>
        <v>prod</v>
      </c>
      <c r="C6" s="24">
        <f>SUMIF('Base udp.yml'!B6:B26,C$5,'Base udp.yml'!O6:O26)</f>
        <v>0</v>
      </c>
      <c r="D6" s="24">
        <f>SUMIF('Base udp.yml'!B6:B26,D$5,'Base udp.yml'!O6:O26)</f>
        <v>33.5</v>
      </c>
      <c r="E6" s="24">
        <f>SUMIF('Base udp.yml'!B6:B26,E$5,'Base udp.yml'!O6:O26)</f>
        <v>129.30000000000001</v>
      </c>
      <c r="F6" s="24">
        <f>SUMIF('Base udp.yml'!B6:B26,F$5,'Base udp.yml'!O6:O26)</f>
        <v>22.204000000000001</v>
      </c>
      <c r="G6" s="24">
        <f>SUMIF('Base udp.yml'!B6:B26,G$5,'Base udp.yml'!O6:O26)</f>
        <v>76.430000000000007</v>
      </c>
      <c r="H6" s="24">
        <f>SUMIF('Base udp.yml'!B6:B26,H$5,'Base udp.yml'!O6:O26)</f>
        <v>0</v>
      </c>
      <c r="I6" s="24">
        <f>SUMIF('Base udp.yml'!B6:B26,I$5,'Base udp.yml'!O6:O26)</f>
        <v>0</v>
      </c>
      <c r="J6" s="24">
        <f>SUMIF('Base udp.yml'!B6:B26,J$5,'Base udp.yml'!O6:O26)</f>
        <v>0</v>
      </c>
      <c r="K6" s="24">
        <f>SUMIF('Base udp.yml'!B6:B26,K$5,'Base udp.yml'!O6:O26)</f>
        <v>69</v>
      </c>
      <c r="L6" s="24">
        <f>SUMIF('Base udp.yml'!B6:B26,L$5,'Base udp.yml'!O6:O26)</f>
        <v>0</v>
      </c>
      <c r="M6" s="24">
        <f>SUMIF('Base udp.yml'!B6:B26,M$5,'Base udp.yml'!O6:O26)</f>
        <v>0</v>
      </c>
      <c r="N6" s="25">
        <f>'Base udp.yml'!K2</f>
        <v>3</v>
      </c>
    </row>
    <row r="7" spans="1:14" x14ac:dyDescent="0.35">
      <c r="A7" s="21" t="s">
        <v>68</v>
      </c>
      <c r="B7" s="23" t="str">
        <f>'BOM 00-default'!B2</f>
        <v>dev</v>
      </c>
      <c r="C7" s="24">
        <f>SUMIF('BOM 00-default'!B6:B1473,C$5,'BOM 00-default'!O6:O1473)</f>
        <v>8409.6</v>
      </c>
      <c r="D7" s="24">
        <f>SUMIF('BOM 00-default'!B6:B1473,D$5,'BOM 00-default'!O6:O1473)</f>
        <v>959.83</v>
      </c>
      <c r="E7" s="24">
        <f>SUMIF('BOM 00-default'!B6:B1473,E$5,'BOM 00-default'!O6:O1473)</f>
        <v>1058</v>
      </c>
      <c r="F7" s="24">
        <f>SUMIF('BOM 00-default'!B6:B1473,F$5,'BOM 00-default'!O6:O1473)</f>
        <v>208.06880000000001</v>
      </c>
      <c r="G7" s="24">
        <f>SUMIF('BOM 00-default'!B6:B1473,G$5,'BOM 00-default'!O6:O1473)</f>
        <v>81.83</v>
      </c>
      <c r="H7" s="24">
        <f>SUMIF('BOM 00-default'!B6:B1473,H$5,'BOM 00-default'!O6:O1473)</f>
        <v>620.5</v>
      </c>
      <c r="I7" s="24">
        <f>SUMIF('BOM 00-default'!B6:B1473,I$5,'BOM 00-default'!O6:O1473)</f>
        <v>163.07999999999998</v>
      </c>
      <c r="J7" s="24">
        <f>SUMIF('BOM 00-default'!B6:B1473,J$5,'BOM 00-default'!O6:O1473)</f>
        <v>708.12518499999999</v>
      </c>
      <c r="K7" s="24">
        <f>SUMIF('BOM 00-default'!B6:B1473,K$5,'BOM 00-default'!O6:O1473)</f>
        <v>72</v>
      </c>
      <c r="L7" s="24">
        <f>SUMIF('BOM 00-default'!B6:B1473,L$5,'BOM 00-default'!O6:O1473)</f>
        <v>0</v>
      </c>
      <c r="M7" s="24">
        <f>SUMIF('BOM 00-default'!B6:B1473,M$5,'BOM 00-default'!O6:O1473)</f>
        <v>0</v>
      </c>
      <c r="N7" s="25">
        <f>'BOM 00-default'!K2</f>
        <v>34</v>
      </c>
    </row>
    <row r="8" spans="1:14" x14ac:dyDescent="0.35">
      <c r="A8" s="21" t="s">
        <v>69</v>
      </c>
      <c r="B8" s="23" t="str">
        <f>'BOM 01-minimal'!B2</f>
        <v>dev</v>
      </c>
      <c r="C8" s="24">
        <f>SUMIF('BOM 01-minimal'!B6:B25,C$5,'BOM 01-minimal'!O6:O25)</f>
        <v>8409.6</v>
      </c>
      <c r="D8" s="24">
        <f>SUMIF('BOM 01-minimal'!B6:B25,D$5,'BOM 01-minimal'!O6:O25)</f>
        <v>33.5</v>
      </c>
      <c r="E8" s="24">
        <f>SUMIF('BOM 01-minimal'!B6:B25,E$5,'BOM 01-minimal'!O6:O25)</f>
        <v>129.30000000000001</v>
      </c>
      <c r="F8" s="24">
        <f>SUMIF('BOM 01-minimal'!B6:B25,F$5,'BOM 01-minimal'!O6:O25)</f>
        <v>48.827999999999996</v>
      </c>
      <c r="G8" s="24">
        <f>SUMIF('BOM 01-minimal'!B6:B25,G$5,'BOM 01-minimal'!O6:O25)</f>
        <v>76.430000000000007</v>
      </c>
      <c r="H8" s="24">
        <f>SUMIF('BOM 01-minimal'!B6:B25,H$5,'BOM 01-minimal'!O6:O25)</f>
        <v>0</v>
      </c>
      <c r="I8" s="24">
        <f>SUMIF('BOM 01-minimal'!B6:B25,I$5,'BOM 01-minimal'!O6:O25)</f>
        <v>0</v>
      </c>
      <c r="J8" s="24">
        <f>SUMIF('BOM 01-minimal'!B6:B25,J$5,'BOM 01-minimal'!O6:O25)</f>
        <v>0</v>
      </c>
      <c r="K8" s="24">
        <f>SUMIF('BOM 01-minimal'!B6:B25,K$5,'BOM 01-minimal'!O6:O25)</f>
        <v>69</v>
      </c>
      <c r="L8" s="24">
        <f>SUMIF('BOM 01-minimal'!B6:B25,L$5,'BOM 01-minimal'!O6:O25)</f>
        <v>0</v>
      </c>
      <c r="M8" s="24">
        <f>SUMIF('BOM 01-minimal'!B6:B25,M$5,'BOM 01-minimal'!O6:O25)</f>
        <v>0</v>
      </c>
      <c r="N8" s="25">
        <f>'BOM 01-minimal'!K2</f>
        <v>2</v>
      </c>
    </row>
    <row r="9" spans="1:14" x14ac:dyDescent="0.35">
      <c r="A9" s="21" t="s">
        <v>70</v>
      </c>
      <c r="B9" s="23" t="str">
        <f>'BOM 02-medallion-lakehouse'!B2</f>
        <v>dev</v>
      </c>
      <c r="C9" s="24">
        <f>SUMIF('BOM 02-medallion-lakehouse'!B6:B95,C$5,'BOM 02-medallion-lakehouse'!O6:O95)</f>
        <v>0</v>
      </c>
      <c r="D9" s="24">
        <f>SUMIF('BOM 02-medallion-lakehouse'!B6:B95,D$5,'BOM 02-medallion-lakehouse'!O6:O95)</f>
        <v>33.5</v>
      </c>
      <c r="E9" s="24">
        <f>SUMIF('BOM 02-medallion-lakehouse'!B6:B95,E$5,'BOM 02-medallion-lakehouse'!O6:O95)</f>
        <v>129.30000000000001</v>
      </c>
      <c r="F9" s="24">
        <f>SUMIF('BOM 02-medallion-lakehouse'!B6:B95,F$5,'BOM 02-medallion-lakehouse'!O6:O95)</f>
        <v>48.827999999999996</v>
      </c>
      <c r="G9" s="24">
        <f>SUMIF('BOM 02-medallion-lakehouse'!B6:B95,G$5,'BOM 02-medallion-lakehouse'!O6:O95)</f>
        <v>76.430000000000007</v>
      </c>
      <c r="H9" s="24">
        <f>SUMIF('BOM 02-medallion-lakehouse'!B6:B95,H$5,'BOM 02-medallion-lakehouse'!O6:O95)</f>
        <v>0</v>
      </c>
      <c r="I9" s="24">
        <f>SUMIF('BOM 02-medallion-lakehouse'!B6:B95,I$5,'BOM 02-medallion-lakehouse'!O6:O95)</f>
        <v>0</v>
      </c>
      <c r="J9" s="24">
        <f>SUMIF('BOM 02-medallion-lakehouse'!B6:B95,J$5,'BOM 02-medallion-lakehouse'!O6:O95)</f>
        <v>0</v>
      </c>
      <c r="K9" s="24">
        <f>SUMIF('BOM 02-medallion-lakehouse'!B6:B95,K$5,'BOM 02-medallion-lakehouse'!O6:O95)</f>
        <v>69</v>
      </c>
      <c r="L9" s="24">
        <f>SUMIF('BOM 02-medallion-lakehouse'!B6:B95,L$5,'BOM 02-medallion-lakehouse'!O6:O95)</f>
        <v>0</v>
      </c>
      <c r="M9" s="24">
        <f>SUMIF('BOM 02-medallion-lakehouse'!B6:B95,M$5,'BOM 02-medallion-lakehouse'!O6:O95)</f>
        <v>0</v>
      </c>
      <c r="N9" s="25">
        <f>'BOM 02-medallion-lakehouse'!K2</f>
        <v>3</v>
      </c>
    </row>
    <row r="10" spans="1:14" x14ac:dyDescent="0.35">
      <c r="A10" s="21" t="s">
        <v>71</v>
      </c>
      <c r="B10" s="23" t="str">
        <f>'BOM 03-real-time-intelligence'!B2</f>
        <v>dev</v>
      </c>
      <c r="C10" s="24">
        <f>SUMIF('BOM 03-real-time-intelligence'!B6:B53,C$5,'BOM 03-real-time-intelligence'!O6:O53)</f>
        <v>0</v>
      </c>
      <c r="D10" s="24">
        <f>SUMIF('BOM 03-real-time-intelligence'!B6:B53,D$5,'BOM 03-real-time-intelligence'!O6:O53)</f>
        <v>33.5</v>
      </c>
      <c r="E10" s="24">
        <f>SUMIF('BOM 03-real-time-intelligence'!B6:B53,E$5,'BOM 03-real-time-intelligence'!O6:O53)</f>
        <v>129.30000000000001</v>
      </c>
      <c r="F10" s="24">
        <f>SUMIF('BOM 03-real-time-intelligence'!B6:B53,F$5,'BOM 03-real-time-intelligence'!O6:O53)</f>
        <v>48.827999999999996</v>
      </c>
      <c r="G10" s="24">
        <f>SUMIF('BOM 03-real-time-intelligence'!B6:B53,G$5,'BOM 03-real-time-intelligence'!O6:O53)</f>
        <v>76.430000000000007</v>
      </c>
      <c r="H10" s="24">
        <f>SUMIF('BOM 03-real-time-intelligence'!B6:B53,H$5,'BOM 03-real-time-intelligence'!O6:O53)</f>
        <v>0</v>
      </c>
      <c r="I10" s="24">
        <f>SUMIF('BOM 03-real-time-intelligence'!B6:B53,I$5,'BOM 03-real-time-intelligence'!O6:O53)</f>
        <v>0</v>
      </c>
      <c r="J10" s="24">
        <f>SUMIF('BOM 03-real-time-intelligence'!B6:B53,J$5,'BOM 03-real-time-intelligence'!O6:O53)</f>
        <v>0</v>
      </c>
      <c r="K10" s="24">
        <f>SUMIF('BOM 03-real-time-intelligence'!B6:B53,K$5,'BOM 03-real-time-intelligence'!O6:O53)</f>
        <v>69</v>
      </c>
      <c r="L10" s="24">
        <f>SUMIF('BOM 03-real-time-intelligence'!B6:B53,L$5,'BOM 03-real-time-intelligence'!O6:O53)</f>
        <v>0</v>
      </c>
      <c r="M10" s="24">
        <f>SUMIF('BOM 03-real-time-intelligence'!B6:B53,M$5,'BOM 03-real-time-intelligence'!O6:O53)</f>
        <v>0</v>
      </c>
      <c r="N10" s="25">
        <f>'BOM 03-real-time-intelligence'!K2</f>
        <v>3</v>
      </c>
    </row>
    <row r="11" spans="1:14" x14ac:dyDescent="0.35">
      <c r="A11" s="21" t="s">
        <v>72</v>
      </c>
      <c r="B11" s="23" t="str">
        <f>'BOM 04-data-science'!B2</f>
        <v>dev</v>
      </c>
      <c r="C11" s="24">
        <f>SUMIF('BOM 04-data-science'!B6:B59,C$5,'BOM 04-data-science'!O6:O59)</f>
        <v>0</v>
      </c>
      <c r="D11" s="24">
        <f>SUMIF('BOM 04-data-science'!B6:B59,D$5,'BOM 04-data-science'!O6:O59)</f>
        <v>33.5</v>
      </c>
      <c r="E11" s="24">
        <f>SUMIF('BOM 04-data-science'!B6:B59,E$5,'BOM 04-data-science'!O6:O59)</f>
        <v>129.30000000000001</v>
      </c>
      <c r="F11" s="24">
        <f>SUMIF('BOM 04-data-science'!B6:B59,F$5,'BOM 04-data-science'!O6:O59)</f>
        <v>48.827999999999996</v>
      </c>
      <c r="G11" s="24">
        <f>SUMIF('BOM 04-data-science'!B6:B59,G$5,'BOM 04-data-science'!O6:O59)</f>
        <v>76.430000000000007</v>
      </c>
      <c r="H11" s="24">
        <f>SUMIF('BOM 04-data-science'!B6:B59,H$5,'BOM 04-data-science'!O6:O59)</f>
        <v>0</v>
      </c>
      <c r="I11" s="24">
        <f>SUMIF('BOM 04-data-science'!B6:B59,I$5,'BOM 04-data-science'!O6:O59)</f>
        <v>0</v>
      </c>
      <c r="J11" s="24">
        <f>SUMIF('BOM 04-data-science'!B6:B59,J$5,'BOM 04-data-science'!O6:O59)</f>
        <v>0</v>
      </c>
      <c r="K11" s="24">
        <f>SUMIF('BOM 04-data-science'!B6:B59,K$5,'BOM 04-data-science'!O6:O59)</f>
        <v>69</v>
      </c>
      <c r="L11" s="24">
        <f>SUMIF('BOM 04-data-science'!B6:B59,L$5,'BOM 04-data-science'!O6:O59)</f>
        <v>0</v>
      </c>
      <c r="M11" s="24">
        <f>SUMIF('BOM 04-data-science'!B6:B59,M$5,'BOM 04-data-science'!O6:O59)</f>
        <v>0</v>
      </c>
      <c r="N11" s="25">
        <f>'BOM 04-data-science'!K2</f>
        <v>3</v>
      </c>
    </row>
    <row r="12" spans="1:14" x14ac:dyDescent="0.35">
      <c r="A12" s="21" t="s">
        <v>73</v>
      </c>
      <c r="B12" s="23" t="str">
        <f>'BOM 05-multi-environment'!B2</f>
        <v>dev</v>
      </c>
      <c r="C12" s="24">
        <f>SUMIF('BOM 05-multi-environment'!B6:B80,C$5,'BOM 05-multi-environment'!O6:O80)</f>
        <v>0</v>
      </c>
      <c r="D12" s="24">
        <f>SUMIF('BOM 05-multi-environment'!B6:B80,D$5,'BOM 05-multi-environment'!O6:O80)</f>
        <v>33.5</v>
      </c>
      <c r="E12" s="24">
        <f>SUMIF('BOM 05-multi-environment'!B6:B80,E$5,'BOM 05-multi-environment'!O6:O80)</f>
        <v>129.30000000000001</v>
      </c>
      <c r="F12" s="24">
        <f>SUMIF('BOM 05-multi-environment'!B6:B80,F$5,'BOM 05-multi-environment'!O6:O80)</f>
        <v>48.827999999999996</v>
      </c>
      <c r="G12" s="24">
        <f>SUMIF('BOM 05-multi-environment'!B6:B80,G$5,'BOM 05-multi-environment'!O6:O80)</f>
        <v>76.430000000000007</v>
      </c>
      <c r="H12" s="24">
        <f>SUMIF('BOM 05-multi-environment'!B6:B80,H$5,'BOM 05-multi-environment'!O6:O80)</f>
        <v>0</v>
      </c>
      <c r="I12" s="24">
        <f>SUMIF('BOM 05-multi-environment'!B6:B80,I$5,'BOM 05-multi-environment'!O6:O80)</f>
        <v>0</v>
      </c>
      <c r="J12" s="24">
        <f>SUMIF('BOM 05-multi-environment'!B6:B80,J$5,'BOM 05-multi-environment'!O6:O80)</f>
        <v>0</v>
      </c>
      <c r="K12" s="24">
        <f>SUMIF('BOM 05-multi-environment'!B6:B80,K$5,'BOM 05-multi-environment'!O6:O80)</f>
        <v>69</v>
      </c>
      <c r="L12" s="24">
        <f>SUMIF('BOM 05-multi-environment'!B6:B80,L$5,'BOM 05-multi-environment'!O6:O80)</f>
        <v>0</v>
      </c>
      <c r="M12" s="24">
        <f>SUMIF('BOM 05-multi-environment'!B6:B80,M$5,'BOM 05-multi-environment'!O6:O80)</f>
        <v>0</v>
      </c>
      <c r="N12" s="25">
        <f>'BOM 05-multi-environment'!K2</f>
        <v>3</v>
      </c>
    </row>
    <row r="13" spans="1:14" x14ac:dyDescent="0.35">
      <c r="A13" s="21" t="s">
        <v>74</v>
      </c>
      <c r="B13" s="23" t="str">
        <f>'BOM 06-shortcuts-and-connectio'!B2</f>
        <v>dev</v>
      </c>
      <c r="C13" s="24">
        <f>SUMIF('BOM 06-shortcuts-and-connectio'!B6:B26,C$5,'BOM 06-shortcuts-and-connectio'!O6:O26)</f>
        <v>0</v>
      </c>
      <c r="D13" s="24">
        <f>SUMIF('BOM 06-shortcuts-and-connectio'!B6:B26,D$5,'BOM 06-shortcuts-and-connectio'!O6:O26)</f>
        <v>33.5</v>
      </c>
      <c r="E13" s="24">
        <f>SUMIF('BOM 06-shortcuts-and-connectio'!B6:B26,E$5,'BOM 06-shortcuts-and-connectio'!O6:O26)</f>
        <v>129.30000000000001</v>
      </c>
      <c r="F13" s="24">
        <f>SUMIF('BOM 06-shortcuts-and-connectio'!B6:B26,F$5,'BOM 06-shortcuts-and-connectio'!O6:O26)</f>
        <v>48.827999999999996</v>
      </c>
      <c r="G13" s="24">
        <f>SUMIF('BOM 06-shortcuts-and-connectio'!B6:B26,G$5,'BOM 06-shortcuts-and-connectio'!O6:O26)</f>
        <v>76.430000000000007</v>
      </c>
      <c r="H13" s="24">
        <f>SUMIF('BOM 06-shortcuts-and-connectio'!B6:B26,H$5,'BOM 06-shortcuts-and-connectio'!O6:O26)</f>
        <v>0</v>
      </c>
      <c r="I13" s="24">
        <f>SUMIF('BOM 06-shortcuts-and-connectio'!B6:B26,I$5,'BOM 06-shortcuts-and-connectio'!O6:O26)</f>
        <v>0</v>
      </c>
      <c r="J13" s="24">
        <f>SUMIF('BOM 06-shortcuts-and-connectio'!B6:B26,J$5,'BOM 06-shortcuts-and-connectio'!O6:O26)</f>
        <v>0</v>
      </c>
      <c r="K13" s="24">
        <f>SUMIF('BOM 06-shortcuts-and-connectio'!B6:B26,K$5,'BOM 06-shortcuts-and-connectio'!O6:O26)</f>
        <v>69</v>
      </c>
      <c r="L13" s="24">
        <f>SUMIF('BOM 06-shortcuts-and-connectio'!B6:B26,L$5,'BOM 06-shortcuts-and-connectio'!O6:O26)</f>
        <v>0</v>
      </c>
      <c r="M13" s="24">
        <f>SUMIF('BOM 06-shortcuts-and-connectio'!B6:B26,M$5,'BOM 06-shortcuts-and-connectio'!O6:O26)</f>
        <v>0</v>
      </c>
      <c r="N13" s="25">
        <f>'BOM 06-shortcuts-and-connectio'!K2</f>
        <v>3</v>
      </c>
    </row>
    <row r="14" spans="1:14" x14ac:dyDescent="0.35">
      <c r="A14" s="21" t="s">
        <v>75</v>
      </c>
      <c r="B14" s="23" t="str">
        <f>'BOM 07-shortcut-transformation'!B2</f>
        <v>dev</v>
      </c>
      <c r="C14" s="24">
        <f>SUMIF('BOM 07-shortcut-transformation'!B6:B26,C$5,'BOM 07-shortcut-transformation'!O6:O26)</f>
        <v>0</v>
      </c>
      <c r="D14" s="24">
        <f>SUMIF('BOM 07-shortcut-transformation'!B6:B26,D$5,'BOM 07-shortcut-transformation'!O6:O26)</f>
        <v>33.5</v>
      </c>
      <c r="E14" s="24">
        <f>SUMIF('BOM 07-shortcut-transformation'!B6:B26,E$5,'BOM 07-shortcut-transformation'!O6:O26)</f>
        <v>129.30000000000001</v>
      </c>
      <c r="F14" s="24">
        <f>SUMIF('BOM 07-shortcut-transformation'!B6:B26,F$5,'BOM 07-shortcut-transformation'!O6:O26)</f>
        <v>48.827999999999996</v>
      </c>
      <c r="G14" s="24">
        <f>SUMIF('BOM 07-shortcut-transformation'!B6:B26,G$5,'BOM 07-shortcut-transformation'!O6:O26)</f>
        <v>76.430000000000007</v>
      </c>
      <c r="H14" s="24">
        <f>SUMIF('BOM 07-shortcut-transformation'!B6:B26,H$5,'BOM 07-shortcut-transformation'!O6:O26)</f>
        <v>0</v>
      </c>
      <c r="I14" s="24">
        <f>SUMIF('BOM 07-shortcut-transformation'!B6:B26,I$5,'BOM 07-shortcut-transformation'!O6:O26)</f>
        <v>0</v>
      </c>
      <c r="J14" s="24">
        <f>SUMIF('BOM 07-shortcut-transformation'!B6:B26,J$5,'BOM 07-shortcut-transformation'!O6:O26)</f>
        <v>0</v>
      </c>
      <c r="K14" s="24">
        <f>SUMIF('BOM 07-shortcut-transformation'!B6:B26,K$5,'BOM 07-shortcut-transformation'!O6:O26)</f>
        <v>69</v>
      </c>
      <c r="L14" s="24">
        <f>SUMIF('BOM 07-shortcut-transformation'!B6:B26,L$5,'BOM 07-shortcut-transformation'!O6:O26)</f>
        <v>0</v>
      </c>
      <c r="M14" s="24">
        <f>SUMIF('BOM 07-shortcut-transformation'!B6:B26,M$5,'BOM 07-shortcut-transformation'!O6:O26)</f>
        <v>0</v>
      </c>
      <c r="N14" s="25">
        <f>'BOM 07-shortcut-transformation'!K2</f>
        <v>3</v>
      </c>
    </row>
    <row r="15" spans="1:14" x14ac:dyDescent="0.35">
      <c r="A15" s="21" t="s">
        <v>76</v>
      </c>
      <c r="B15" s="23" t="str">
        <f>'BOM 08-all-resource-types'!B2</f>
        <v>dev</v>
      </c>
      <c r="C15" s="24">
        <f>SUMIF('BOM 08-all-resource-types'!B6:B135,C$5,'BOM 08-all-resource-types'!O6:O135)</f>
        <v>0</v>
      </c>
      <c r="D15" s="24">
        <f>SUMIF('BOM 08-all-resource-types'!B6:B135,D$5,'BOM 08-all-resource-types'!O6:O135)</f>
        <v>33.5</v>
      </c>
      <c r="E15" s="24">
        <f>SUMIF('BOM 08-all-resource-types'!B6:B135,E$5,'BOM 08-all-resource-types'!O6:O135)</f>
        <v>129.30000000000001</v>
      </c>
      <c r="F15" s="24">
        <f>SUMIF('BOM 08-all-resource-types'!B6:B135,F$5,'BOM 08-all-resource-types'!O6:O135)</f>
        <v>48.827999999999996</v>
      </c>
      <c r="G15" s="24">
        <f>SUMIF('BOM 08-all-resource-types'!B6:B135,G$5,'BOM 08-all-resource-types'!O6:O135)</f>
        <v>76.430000000000007</v>
      </c>
      <c r="H15" s="24">
        <f>SUMIF('BOM 08-all-resource-types'!B6:B135,H$5,'BOM 08-all-resource-types'!O6:O135)</f>
        <v>0</v>
      </c>
      <c r="I15" s="24">
        <f>SUMIF('BOM 08-all-resource-types'!B6:B135,I$5,'BOM 08-all-resource-types'!O6:O135)</f>
        <v>0</v>
      </c>
      <c r="J15" s="24">
        <f>SUMIF('BOM 08-all-resource-types'!B6:B135,J$5,'BOM 08-all-resource-types'!O6:O135)</f>
        <v>0</v>
      </c>
      <c r="K15" s="24">
        <f>SUMIF('BOM 08-all-resource-types'!B6:B135,K$5,'BOM 08-all-resource-types'!O6:O135)</f>
        <v>69</v>
      </c>
      <c r="L15" s="24">
        <f>SUMIF('BOM 08-all-resource-types'!B6:B135,L$5,'BOM 08-all-resource-types'!O6:O135)</f>
        <v>0</v>
      </c>
      <c r="M15" s="24">
        <f>SUMIF('BOM 08-all-resource-types'!B6:B135,M$5,'BOM 08-all-resource-types'!O6:O135)</f>
        <v>0</v>
      </c>
      <c r="N15" s="25">
        <f>'BOM 08-all-resource-types'!K2</f>
        <v>3</v>
      </c>
    </row>
    <row r="16" spans="1:14" x14ac:dyDescent="0.35">
      <c r="A16" s="21" t="s">
        <v>77</v>
      </c>
      <c r="B16" s="23" t="str">
        <f>'BOM 09-tenant-settings'!B2</f>
        <v>prod</v>
      </c>
      <c r="C16" s="24">
        <f>SUMIF('BOM 09-tenant-settings'!B6:B26,C$5,'BOM 09-tenant-settings'!O6:O26)</f>
        <v>0</v>
      </c>
      <c r="D16" s="24">
        <f>SUMIF('BOM 09-tenant-settings'!B6:B26,D$5,'BOM 09-tenant-settings'!O6:O26)</f>
        <v>33.5</v>
      </c>
      <c r="E16" s="24">
        <f>SUMIF('BOM 09-tenant-settings'!B6:B26,E$5,'BOM 09-tenant-settings'!O6:O26)</f>
        <v>129.30000000000001</v>
      </c>
      <c r="F16" s="24">
        <f>SUMIF('BOM 09-tenant-settings'!B6:B26,F$5,'BOM 09-tenant-settings'!O6:O26)</f>
        <v>22.204000000000001</v>
      </c>
      <c r="G16" s="24">
        <f>SUMIF('BOM 09-tenant-settings'!B6:B26,G$5,'BOM 09-tenant-settings'!O6:O26)</f>
        <v>76.430000000000007</v>
      </c>
      <c r="H16" s="24">
        <f>SUMIF('BOM 09-tenant-settings'!B6:B26,H$5,'BOM 09-tenant-settings'!O6:O26)</f>
        <v>0</v>
      </c>
      <c r="I16" s="24">
        <f>SUMIF('BOM 09-tenant-settings'!B6:B26,I$5,'BOM 09-tenant-settings'!O6:O26)</f>
        <v>0</v>
      </c>
      <c r="J16" s="24">
        <f>SUMIF('BOM 09-tenant-settings'!B6:B26,J$5,'BOM 09-tenant-settings'!O6:O26)</f>
        <v>0</v>
      </c>
      <c r="K16" s="24">
        <f>SUMIF('BOM 09-tenant-settings'!B6:B26,K$5,'BOM 09-tenant-settings'!O6:O26)</f>
        <v>69</v>
      </c>
      <c r="L16" s="24">
        <f>SUMIF('BOM 09-tenant-settings'!B6:B26,L$5,'BOM 09-tenant-settings'!O6:O26)</f>
        <v>0</v>
      </c>
      <c r="M16" s="24">
        <f>SUMIF('BOM 09-tenant-settings'!B6:B26,M$5,'BOM 09-tenant-settings'!O6:O26)</f>
        <v>0</v>
      </c>
      <c r="N16" s="25">
        <f>'BOM 09-tenant-settings'!K2</f>
        <v>3</v>
      </c>
    </row>
    <row r="17" spans="1:14" x14ac:dyDescent="0.35">
      <c r="A17" s="21" t="s">
        <v>78</v>
      </c>
      <c r="B17" s="23" t="str">
        <f>'BOM 10-azure-and-entra'!B2</f>
        <v>dev</v>
      </c>
      <c r="C17" s="24">
        <f>SUMIF('BOM 10-azure-and-entra'!B6:B27,C$5,'BOM 10-azure-and-entra'!O6:O27)</f>
        <v>0</v>
      </c>
      <c r="D17" s="24">
        <f>SUMIF('BOM 10-azure-and-entra'!B6:B27,D$5,'BOM 10-azure-and-entra'!O6:O27)</f>
        <v>33.5</v>
      </c>
      <c r="E17" s="24">
        <f>SUMIF('BOM 10-azure-and-entra'!B6:B27,E$5,'BOM 10-azure-and-entra'!O6:O27)</f>
        <v>129.30000000000001</v>
      </c>
      <c r="F17" s="24">
        <f>SUMIF('BOM 10-azure-and-entra'!B6:B27,F$5,'BOM 10-azure-and-entra'!O6:O27)</f>
        <v>48.463199999999993</v>
      </c>
      <c r="G17" s="24">
        <f>SUMIF('BOM 10-azure-and-entra'!B6:B27,G$5,'BOM 10-azure-and-entra'!O6:O27)</f>
        <v>76.430000000000007</v>
      </c>
      <c r="H17" s="24">
        <f>SUMIF('BOM 10-azure-and-entra'!B6:B27,H$5,'BOM 10-azure-and-entra'!O6:O27)</f>
        <v>0</v>
      </c>
      <c r="I17" s="24">
        <f>SUMIF('BOM 10-azure-and-entra'!B6:B27,I$5,'BOM 10-azure-and-entra'!O6:O27)</f>
        <v>0</v>
      </c>
      <c r="J17" s="24">
        <f>SUMIF('BOM 10-azure-and-entra'!B6:B27,J$5,'BOM 10-azure-and-entra'!O6:O27)</f>
        <v>0</v>
      </c>
      <c r="K17" s="24">
        <f>SUMIF('BOM 10-azure-and-entra'!B6:B27,K$5,'BOM 10-azure-and-entra'!O6:O27)</f>
        <v>69</v>
      </c>
      <c r="L17" s="24">
        <f>SUMIF('BOM 10-azure-and-entra'!B6:B27,L$5,'BOM 10-azure-and-entra'!O6:O27)</f>
        <v>0</v>
      </c>
      <c r="M17" s="24">
        <f>SUMIF('BOM 10-azure-and-entra'!B6:B27,M$5,'BOM 10-azure-and-entra'!O6:O27)</f>
        <v>0</v>
      </c>
      <c r="N17" s="25">
        <f>'BOM 10-azure-and-entra'!K2</f>
        <v>3</v>
      </c>
    </row>
    <row r="18" spans="1:14" x14ac:dyDescent="0.35">
      <c r="A18" s="21" t="s">
        <v>79</v>
      </c>
      <c r="B18" s="23" t="str">
        <f>'BOM 11-azure-data-services'!B2</f>
        <v>dev</v>
      </c>
      <c r="C18" s="24">
        <f>SUMIF('BOM 11-azure-data-services'!B6:B60,C$5,'BOM 11-azure-data-services'!O6:O60)</f>
        <v>0</v>
      </c>
      <c r="D18" s="24">
        <f>SUMIF('BOM 11-azure-data-services'!B6:B60,D$5,'BOM 11-azure-data-services'!O6:O60)</f>
        <v>594.14</v>
      </c>
      <c r="E18" s="24">
        <f>SUMIF('BOM 11-azure-data-services'!B6:B60,E$5,'BOM 11-azure-data-services'!O6:O60)</f>
        <v>129.30000000000001</v>
      </c>
      <c r="F18" s="24">
        <f>SUMIF('BOM 11-azure-data-services'!B6:B60,F$5,'BOM 11-azure-data-services'!O6:O60)</f>
        <v>147.2432</v>
      </c>
      <c r="G18" s="24">
        <f>SUMIF('BOM 11-azure-data-services'!B6:B60,G$5,'BOM 11-azure-data-services'!O6:O60)</f>
        <v>76.430000000000007</v>
      </c>
      <c r="H18" s="24">
        <f>SUMIF('BOM 11-azure-data-services'!B6:B60,H$5,'BOM 11-azure-data-services'!O6:O60)</f>
        <v>620.5</v>
      </c>
      <c r="I18" s="24">
        <f>SUMIF('BOM 11-azure-data-services'!B6:B60,I$5,'BOM 11-azure-data-services'!O6:O60)</f>
        <v>163.07999999999998</v>
      </c>
      <c r="J18" s="24">
        <f>SUMIF('BOM 11-azure-data-services'!B6:B60,J$5,'BOM 11-azure-data-services'!O6:O60)</f>
        <v>623.44518499999992</v>
      </c>
      <c r="K18" s="24">
        <f>SUMIF('BOM 11-azure-data-services'!B6:B60,K$5,'BOM 11-azure-data-services'!O6:O60)</f>
        <v>69</v>
      </c>
      <c r="L18" s="24">
        <f>SUMIF('BOM 11-azure-data-services'!B6:B60,L$5,'BOM 11-azure-data-services'!O6:O60)</f>
        <v>0</v>
      </c>
      <c r="M18" s="24">
        <f>SUMIF('BOM 11-azure-data-services'!B6:B60,M$5,'BOM 11-azure-data-services'!O6:O60)</f>
        <v>0</v>
      </c>
      <c r="N18" s="25">
        <f>'BOM 11-azure-data-services'!K2</f>
        <v>16</v>
      </c>
    </row>
    <row r="19" spans="1:14" x14ac:dyDescent="0.35">
      <c r="A19" s="21" t="s">
        <v>80</v>
      </c>
      <c r="B19" s="23" t="str">
        <f>'BOM 12-azure-platform-services'!B2</f>
        <v>dev</v>
      </c>
      <c r="C19" s="24">
        <f>SUMIF('BOM 12-azure-platform-services'!B6:B61,C$5,'BOM 12-azure-platform-services'!O6:O61)</f>
        <v>0</v>
      </c>
      <c r="D19" s="24">
        <f>SUMIF('BOM 12-azure-platform-services'!B6:B61,D$5,'BOM 12-azure-platform-services'!O6:O61)</f>
        <v>399.18999999999994</v>
      </c>
      <c r="E19" s="24">
        <f>SUMIF('BOM 12-azure-platform-services'!B6:B61,E$5,'BOM 12-azure-platform-services'!O6:O61)</f>
        <v>1058</v>
      </c>
      <c r="F19" s="24">
        <f>SUMIF('BOM 12-azure-platform-services'!B6:B61,F$5,'BOM 12-azure-platform-services'!O6:O61)</f>
        <v>22.204000000000001</v>
      </c>
      <c r="G19" s="24">
        <f>SUMIF('BOM 12-azure-platform-services'!B6:B61,G$5,'BOM 12-azure-platform-services'!O6:O61)</f>
        <v>81.83</v>
      </c>
      <c r="H19" s="24">
        <f>SUMIF('BOM 12-azure-platform-services'!B6:B61,H$5,'BOM 12-azure-platform-services'!O6:O61)</f>
        <v>0</v>
      </c>
      <c r="I19" s="24">
        <f>SUMIF('BOM 12-azure-platform-services'!B6:B61,I$5,'BOM 12-azure-platform-services'!O6:O61)</f>
        <v>0</v>
      </c>
      <c r="J19" s="24">
        <f>SUMIF('BOM 12-azure-platform-services'!B6:B61,J$5,'BOM 12-azure-platform-services'!O6:O61)</f>
        <v>0</v>
      </c>
      <c r="K19" s="24">
        <f>SUMIF('BOM 12-azure-platform-services'!B6:B61,K$5,'BOM 12-azure-platform-services'!O6:O61)</f>
        <v>69</v>
      </c>
      <c r="L19" s="24">
        <f>SUMIF('BOM 12-azure-platform-services'!B6:B61,L$5,'BOM 12-azure-platform-services'!O6:O61)</f>
        <v>0</v>
      </c>
      <c r="M19" s="24">
        <f>SUMIF('BOM 12-azure-platform-services'!B6:B61,M$5,'BOM 12-azure-platform-services'!O6:O61)</f>
        <v>0</v>
      </c>
      <c r="N19" s="25">
        <f>'BOM 12-azure-platform-services'!K2</f>
        <v>15</v>
      </c>
    </row>
    <row r="20" spans="1:14" x14ac:dyDescent="0.35">
      <c r="A20" s="21" t="s">
        <v>81</v>
      </c>
      <c r="B20" s="23" t="str">
        <f>'BOM 13-realtime-governance'!B2</f>
        <v>dev</v>
      </c>
      <c r="C20" s="24">
        <f>SUMIF('BOM 13-realtime-governance'!B6:B33,C$5,'BOM 13-realtime-governance'!O6:O33)</f>
        <v>0</v>
      </c>
      <c r="D20" s="24">
        <f>SUMIF('BOM 13-realtime-governance'!B6:B33,D$5,'BOM 13-realtime-governance'!O6:O33)</f>
        <v>33.5</v>
      </c>
      <c r="E20" s="24">
        <f>SUMIF('BOM 13-realtime-governance'!B6:B33,E$5,'BOM 13-realtime-governance'!O6:O33)</f>
        <v>143.9</v>
      </c>
      <c r="F20" s="24">
        <f>SUMIF('BOM 13-realtime-governance'!B6:B33,F$5,'BOM 13-realtime-governance'!O6:O33)</f>
        <v>48.827999999999996</v>
      </c>
      <c r="G20" s="24">
        <f>SUMIF('BOM 13-realtime-governance'!B6:B33,G$5,'BOM 13-realtime-governance'!O6:O33)</f>
        <v>76.430000000000007</v>
      </c>
      <c r="H20" s="24">
        <f>SUMIF('BOM 13-realtime-governance'!B6:B33,H$5,'BOM 13-realtime-governance'!O6:O33)</f>
        <v>0</v>
      </c>
      <c r="I20" s="24">
        <f>SUMIF('BOM 13-realtime-governance'!B6:B33,I$5,'BOM 13-realtime-governance'!O6:O33)</f>
        <v>25</v>
      </c>
      <c r="J20" s="24">
        <f>SUMIF('BOM 13-realtime-governance'!B6:B33,J$5,'BOM 13-realtime-governance'!O6:O33)</f>
        <v>0</v>
      </c>
      <c r="K20" s="24">
        <f>SUMIF('BOM 13-realtime-governance'!B6:B33,K$5,'BOM 13-realtime-governance'!O6:O33)</f>
        <v>0</v>
      </c>
      <c r="L20" s="24">
        <f>SUMIF('BOM 13-realtime-governance'!B6:B33,L$5,'BOM 13-realtime-governance'!O6:O33)</f>
        <v>0</v>
      </c>
      <c r="M20" s="24">
        <f>SUMIF('BOM 13-realtime-governance'!B6:B33,M$5,'BOM 13-realtime-governance'!O6:O33)</f>
        <v>0</v>
      </c>
      <c r="N20" s="25">
        <f>'BOM 13-realtime-governance'!K2</f>
        <v>3</v>
      </c>
    </row>
    <row r="21" spans="1:14" x14ac:dyDescent="0.35">
      <c r="A21" s="21" t="s">
        <v>82</v>
      </c>
      <c r="B21" s="23" t="str">
        <f>'BOM 14-streaming-lakehouse-gov'!B2</f>
        <v>dev</v>
      </c>
      <c r="C21" s="24">
        <f>SUMIF('BOM 14-streaming-lakehouse-gov'!B6:B33,C$5,'BOM 14-streaming-lakehouse-gov'!O6:O33)</f>
        <v>0</v>
      </c>
      <c r="D21" s="24">
        <f>SUMIF('BOM 14-streaming-lakehouse-gov'!B6:B33,D$5,'BOM 14-streaming-lakehouse-gov'!O6:O33)</f>
        <v>313.81999999999994</v>
      </c>
      <c r="E21" s="24">
        <f>SUMIF('BOM 14-streaming-lakehouse-gov'!B6:B33,E$5,'BOM 14-streaming-lakehouse-gov'!O6:O33)</f>
        <v>143.9</v>
      </c>
      <c r="F21" s="24">
        <f>SUMIF('BOM 14-streaming-lakehouse-gov'!B6:B33,F$5,'BOM 14-streaming-lakehouse-gov'!O6:O33)</f>
        <v>48.827999999999996</v>
      </c>
      <c r="G21" s="24">
        <f>SUMIF('BOM 14-streaming-lakehouse-gov'!B6:B33,G$5,'BOM 14-streaming-lakehouse-gov'!O6:O33)</f>
        <v>76.430000000000007</v>
      </c>
      <c r="H21" s="24">
        <f>SUMIF('BOM 14-streaming-lakehouse-gov'!B6:B33,H$5,'BOM 14-streaming-lakehouse-gov'!O6:O33)</f>
        <v>219</v>
      </c>
      <c r="I21" s="24">
        <f>SUMIF('BOM 14-streaming-lakehouse-gov'!B6:B33,I$5,'BOM 14-streaming-lakehouse-gov'!O6:O33)</f>
        <v>22.18</v>
      </c>
      <c r="J21" s="24">
        <f>SUMIF('BOM 14-streaming-lakehouse-gov'!B6:B33,J$5,'BOM 14-streaming-lakehouse-gov'!O6:O33)</f>
        <v>0</v>
      </c>
      <c r="K21" s="24">
        <f>SUMIF('BOM 14-streaming-lakehouse-gov'!B6:B33,K$5,'BOM 14-streaming-lakehouse-gov'!O6:O33)</f>
        <v>0</v>
      </c>
      <c r="L21" s="24">
        <f>SUMIF('BOM 14-streaming-lakehouse-gov'!B6:B33,L$5,'BOM 14-streaming-lakehouse-gov'!O6:O33)</f>
        <v>0</v>
      </c>
      <c r="M21" s="24">
        <f>SUMIF('BOM 14-streaming-lakehouse-gov'!B6:B33,M$5,'BOM 14-streaming-lakehouse-gov'!O6:O33)</f>
        <v>0</v>
      </c>
      <c r="N21" s="25">
        <f>'BOM 14-streaming-lakehouse-gov'!K2</f>
        <v>4</v>
      </c>
    </row>
  </sheetData>
  <autoFilter ref="A5:N21" xr:uid="{00000000-0009-0000-0000-000002000000}"/>
  <mergeCells count="2">
    <mergeCell ref="A2:N2"/>
    <mergeCell ref="A1:N1"/>
  </mergeCells>
  <hyperlinks>
    <hyperlink ref="A6" location="'Base udp.yml'!A1" display="Base udp.yml" xr:uid="{00000000-0004-0000-0200-000000000000}"/>
    <hyperlink ref="A7" location="'BOM 00-default'!A1" display="BOM 00-default" xr:uid="{00000000-0004-0000-0200-000001000000}"/>
    <hyperlink ref="A8" location="'BOM 01-minimal'!A1" display="BOM 01-minimal" xr:uid="{00000000-0004-0000-0200-000002000000}"/>
    <hyperlink ref="A9" location="'BOM 02-medallion-lakehouse'!A1" display="BOM 02-medallion-lakehouse" xr:uid="{00000000-0004-0000-0200-000003000000}"/>
    <hyperlink ref="A10" location="'BOM 03-real-time-intelligence'!A1" display="BOM 03-real-time-intelligence" xr:uid="{00000000-0004-0000-0200-000004000000}"/>
    <hyperlink ref="A11" location="'BOM 04-data-science'!A1" display="BOM 04-data-science" xr:uid="{00000000-0004-0000-0200-000005000000}"/>
    <hyperlink ref="A12" location="'BOM 05-multi-environment'!A1" display="BOM 05-multi-environment" xr:uid="{00000000-0004-0000-0200-000006000000}"/>
    <hyperlink ref="A13" location="'BOM 06-shortcuts-and-connectio'!A1" display="BOM 06-shortcuts-and-connectio" xr:uid="{00000000-0004-0000-0200-000007000000}"/>
    <hyperlink ref="A14" location="'BOM 07-shortcut-transformation'!A1" display="BOM 07-shortcut-transformation" xr:uid="{00000000-0004-0000-0200-000008000000}"/>
    <hyperlink ref="A15" location="'BOM 08-all-resource-types'!A1" display="BOM 08-all-resource-types" xr:uid="{00000000-0004-0000-0200-000009000000}"/>
    <hyperlink ref="A16" location="'BOM 09-tenant-settings'!A1" display="BOM 09-tenant-settings" xr:uid="{00000000-0004-0000-0200-00000A000000}"/>
    <hyperlink ref="A17" location="'BOM 10-azure-and-entra'!A1" display="BOM 10-azure-and-entra" xr:uid="{00000000-0004-0000-0200-00000B000000}"/>
    <hyperlink ref="A18" location="'BOM 11-azure-data-services'!A1" display="BOM 11-azure-data-services" xr:uid="{00000000-0004-0000-0200-00000C000000}"/>
    <hyperlink ref="A19" location="'BOM 12-azure-platform-services'!A1" display="BOM 12-azure-platform-services" xr:uid="{00000000-0004-0000-0200-00000D000000}"/>
    <hyperlink ref="A20" location="'BOM 13-realtime-governance'!A1" display="BOM 13-realtime-governance" xr:uid="{00000000-0004-0000-0200-00000E000000}"/>
    <hyperlink ref="A21" location="'BOM 14-streaming-lakehouse-gov'!A1" display="BOM 14-streaming-lakehouse-gov" xr:uid="{00000000-0004-0000-0200-00000F000000}"/>
  </hyperlink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4"/>
  <sheetViews>
    <sheetView showGridLines="0" workbookViewId="0">
      <pane xSplit="2" ySplit="3" topLeftCell="C4" activePane="bottomRight" state="frozen"/>
      <selection pane="topRight"/>
      <selection pane="bottomLeft"/>
      <selection pane="bottomRight" activeCell="A4" sqref="A4"/>
    </sheetView>
  </sheetViews>
  <sheetFormatPr defaultRowHeight="16.2" x14ac:dyDescent="0.35"/>
  <cols>
    <col min="1" max="1" width="33" style="19" customWidth="1"/>
    <col min="2" max="2" width="23" style="19" customWidth="1"/>
    <col min="3" max="3" width="53" style="19" customWidth="1"/>
    <col min="4" max="4" width="85" style="19" customWidth="1"/>
    <col min="5" max="16384" width="8.88671875" style="19"/>
  </cols>
  <sheetData>
    <row r="1" spans="1:5" ht="37.950000000000003" customHeight="1" x14ac:dyDescent="0.6">
      <c r="A1" s="17" t="s">
        <v>98</v>
      </c>
      <c r="B1" s="18"/>
      <c r="C1" s="18"/>
      <c r="D1" s="18"/>
      <c r="E1" s="18"/>
    </row>
    <row r="3" spans="1:5" ht="34.049999999999997" customHeight="1" x14ac:dyDescent="0.35">
      <c r="A3" s="20" t="s">
        <v>99</v>
      </c>
      <c r="B3" s="20" t="s">
        <v>100</v>
      </c>
      <c r="C3" s="20" t="s">
        <v>101</v>
      </c>
      <c r="D3" s="20" t="s">
        <v>102</v>
      </c>
    </row>
    <row r="4" spans="1:5" x14ac:dyDescent="0.35">
      <c r="A4" s="21" t="s">
        <v>103</v>
      </c>
      <c r="B4" s="26" t="s">
        <v>104</v>
      </c>
      <c r="C4" s="21" t="s">
        <v>105</v>
      </c>
      <c r="D4" s="21" t="s">
        <v>106</v>
      </c>
    </row>
    <row r="5" spans="1:5" x14ac:dyDescent="0.35">
      <c r="A5" s="21" t="s">
        <v>107</v>
      </c>
      <c r="B5" s="27">
        <v>730</v>
      </c>
      <c r="C5" s="21" t="s">
        <v>108</v>
      </c>
      <c r="D5" s="21" t="s">
        <v>109</v>
      </c>
    </row>
    <row r="6" spans="1:5" x14ac:dyDescent="0.35">
      <c r="A6" s="21" t="s">
        <v>110</v>
      </c>
      <c r="B6" s="28">
        <f>B5/24</f>
        <v>30.416666666666668</v>
      </c>
      <c r="C6" s="21" t="s">
        <v>111</v>
      </c>
      <c r="D6" s="21" t="s">
        <v>112</v>
      </c>
    </row>
    <row r="7" spans="1:5" x14ac:dyDescent="0.35">
      <c r="A7" s="21" t="s">
        <v>113</v>
      </c>
      <c r="B7" s="26" t="s">
        <v>114</v>
      </c>
      <c r="C7" s="21" t="s">
        <v>115</v>
      </c>
      <c r="D7" s="21" t="s">
        <v>116</v>
      </c>
    </row>
    <row r="8" spans="1:5" x14ac:dyDescent="0.35">
      <c r="A8" s="21" t="s">
        <v>117</v>
      </c>
      <c r="B8" s="27">
        <v>12</v>
      </c>
      <c r="C8" s="21" t="s">
        <v>118</v>
      </c>
      <c r="D8" s="21" t="s">
        <v>119</v>
      </c>
    </row>
    <row r="9" spans="1:5" x14ac:dyDescent="0.35">
      <c r="A9" s="21" t="s">
        <v>120</v>
      </c>
      <c r="B9" s="27">
        <v>36</v>
      </c>
      <c r="C9" s="21" t="s">
        <v>118</v>
      </c>
      <c r="D9" s="21" t="s">
        <v>119</v>
      </c>
    </row>
    <row r="10" spans="1:5" x14ac:dyDescent="0.35">
      <c r="A10" s="21" t="s">
        <v>121</v>
      </c>
      <c r="B10" s="27">
        <v>1</v>
      </c>
      <c r="C10" s="21" t="s">
        <v>122</v>
      </c>
      <c r="D10" s="21" t="s">
        <v>123</v>
      </c>
    </row>
    <row r="11" spans="1:5" x14ac:dyDescent="0.35">
      <c r="A11" s="21" t="s">
        <v>124</v>
      </c>
      <c r="B11" s="27">
        <v>1024</v>
      </c>
      <c r="C11" s="21" t="s">
        <v>125</v>
      </c>
      <c r="D11" s="21" t="s">
        <v>126</v>
      </c>
    </row>
    <row r="12" spans="1:5" x14ac:dyDescent="0.35">
      <c r="A12" s="21" t="s">
        <v>127</v>
      </c>
      <c r="B12" s="27">
        <v>30</v>
      </c>
      <c r="C12" s="21" t="s">
        <v>128</v>
      </c>
      <c r="D12" s="21" t="s">
        <v>129</v>
      </c>
    </row>
    <row r="13" spans="1:5" x14ac:dyDescent="0.35">
      <c r="A13" s="21" t="s">
        <v>130</v>
      </c>
      <c r="B13" s="27">
        <v>10</v>
      </c>
      <c r="C13" s="21" t="s">
        <v>131</v>
      </c>
      <c r="D13" s="21" t="s">
        <v>132</v>
      </c>
    </row>
    <row r="14" spans="1:5" x14ac:dyDescent="0.35">
      <c r="A14" s="21" t="s">
        <v>133</v>
      </c>
      <c r="B14" s="27">
        <v>2</v>
      </c>
      <c r="C14" s="21" t="s">
        <v>131</v>
      </c>
      <c r="D14" s="21" t="s">
        <v>134</v>
      </c>
    </row>
    <row r="15" spans="1:5" x14ac:dyDescent="0.35">
      <c r="A15" s="21" t="s">
        <v>135</v>
      </c>
      <c r="B15" s="27">
        <v>1024</v>
      </c>
      <c r="C15" s="21" t="s">
        <v>136</v>
      </c>
      <c r="D15" s="21" t="s">
        <v>137</v>
      </c>
    </row>
    <row r="16" spans="1:5" x14ac:dyDescent="0.35">
      <c r="A16" s="21" t="s">
        <v>138</v>
      </c>
      <c r="B16" s="27">
        <v>100</v>
      </c>
      <c r="C16" s="21" t="s">
        <v>139</v>
      </c>
      <c r="D16" s="21" t="s">
        <v>140</v>
      </c>
    </row>
    <row r="17" spans="1:4" x14ac:dyDescent="0.35">
      <c r="A17" s="21" t="s">
        <v>141</v>
      </c>
      <c r="B17" s="27">
        <v>3</v>
      </c>
      <c r="C17" s="21" t="s">
        <v>142</v>
      </c>
      <c r="D17" s="21" t="s">
        <v>143</v>
      </c>
    </row>
    <row r="18" spans="1:4" x14ac:dyDescent="0.35">
      <c r="A18" s="21" t="s">
        <v>144</v>
      </c>
      <c r="B18" s="27">
        <v>3</v>
      </c>
      <c r="C18" s="21" t="s">
        <v>145</v>
      </c>
      <c r="D18" s="21" t="s">
        <v>146</v>
      </c>
    </row>
    <row r="19" spans="1:4" x14ac:dyDescent="0.35">
      <c r="A19" s="21" t="s">
        <v>147</v>
      </c>
      <c r="B19" s="27">
        <v>1</v>
      </c>
      <c r="C19" s="21" t="s">
        <v>148</v>
      </c>
      <c r="D19" s="21" t="s">
        <v>149</v>
      </c>
    </row>
    <row r="20" spans="1:4" x14ac:dyDescent="0.35">
      <c r="A20" s="21" t="s">
        <v>150</v>
      </c>
      <c r="B20" s="27">
        <v>1</v>
      </c>
      <c r="C20" s="21" t="s">
        <v>151</v>
      </c>
      <c r="D20" s="21" t="s">
        <v>152</v>
      </c>
    </row>
    <row r="21" spans="1:4" x14ac:dyDescent="0.35">
      <c r="A21" s="21" t="s">
        <v>153</v>
      </c>
      <c r="B21" s="27">
        <v>1000</v>
      </c>
      <c r="C21" s="21" t="s">
        <v>154</v>
      </c>
      <c r="D21" s="21" t="s">
        <v>155</v>
      </c>
    </row>
    <row r="22" spans="1:4" x14ac:dyDescent="0.35">
      <c r="A22" s="21" t="s">
        <v>156</v>
      </c>
      <c r="B22" s="27">
        <v>32</v>
      </c>
      <c r="C22" s="21" t="s">
        <v>157</v>
      </c>
      <c r="D22" s="21" t="s">
        <v>158</v>
      </c>
    </row>
    <row r="23" spans="1:4" x14ac:dyDescent="0.35">
      <c r="A23" s="21" t="s">
        <v>159</v>
      </c>
      <c r="B23" s="27">
        <v>10</v>
      </c>
      <c r="C23" s="21" t="s">
        <v>160</v>
      </c>
      <c r="D23" s="21" t="s">
        <v>161</v>
      </c>
    </row>
    <row r="24" spans="1:4" x14ac:dyDescent="0.35">
      <c r="A24" s="21" t="s">
        <v>162</v>
      </c>
      <c r="B24" s="27">
        <v>365</v>
      </c>
      <c r="C24" s="21" t="s">
        <v>163</v>
      </c>
      <c r="D24" s="21" t="s">
        <v>164</v>
      </c>
    </row>
  </sheetData>
  <mergeCells count="1">
    <mergeCell ref="A1:E1"/>
  </mergeCells>
  <dataValidations count="4">
    <dataValidation type="list" showErrorMessage="1" errorTitle="Invalid model input" error="Use the supplied options or a non-negative value in the allowed range." sqref="B7" xr:uid="{00000000-0002-0000-0300-000000000000}">
      <formula1>"PAYG,1Y,3Y"</formula1>
    </dataValidation>
    <dataValidation type="list" showErrorMessage="1" errorTitle="Invalid model input" error="Use the supplied options or a non-negative value in the allowed range." sqref="B10" xr:uid="{00000000-0002-0000-0300-000001000000}">
      <formula1>"0,1"</formula1>
    </dataValidation>
    <dataValidation type="decimal" showErrorMessage="1" errorTitle="Invalid model input" error="Use the supplied options or a non-negative value in the allowed range." sqref="B5 B11:B24" xr:uid="{00000000-0002-0000-0300-000002000000}">
      <formula1>0</formula1>
      <formula2>1000000000</formula2>
    </dataValidation>
    <dataValidation type="decimal" showErrorMessage="1" errorTitle="Invalid model input" error="Use the supplied options or a non-negative value in the allowed range." sqref="B8:B9" xr:uid="{00000000-0002-0000-0300-000003000000}">
      <formula1>0.00001</formula1>
      <formula2>1000000000</formula2>
    </dataValidation>
  </dataValidations>
  <pageMargins left="0.75" right="0.75" top="1" bottom="1" header="0.5" footer="0.5"/>
  <pageSetup paperSize="8" fitToHeight="0"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16"/>
  <sheetViews>
    <sheetView showGridLines="0" workbookViewId="0">
      <pane xSplit="3" ySplit="3" topLeftCell="D4" activePane="bottomRight" state="frozen"/>
      <selection pane="topRight"/>
      <selection pane="bottomLeft"/>
      <selection pane="bottomRight" activeCell="A4" sqref="A4"/>
    </sheetView>
  </sheetViews>
  <sheetFormatPr defaultRowHeight="16.2" x14ac:dyDescent="0.35"/>
  <cols>
    <col min="1" max="13" width="26" style="19" customWidth="1"/>
    <col min="14" max="14" width="105" style="19" customWidth="1"/>
    <col min="15" max="16384" width="8.88671875" style="19"/>
  </cols>
  <sheetData>
    <row r="1" spans="1:14" ht="28.8" x14ac:dyDescent="0.6">
      <c r="A1" s="17" t="s">
        <v>165</v>
      </c>
      <c r="B1" s="18"/>
      <c r="C1" s="18"/>
      <c r="D1" s="18"/>
      <c r="E1" s="18"/>
      <c r="F1" s="18"/>
      <c r="G1" s="18"/>
      <c r="H1" s="18"/>
      <c r="I1" s="18"/>
      <c r="J1" s="18"/>
      <c r="K1" s="18"/>
      <c r="L1" s="18"/>
      <c r="M1" s="18"/>
      <c r="N1" s="18"/>
    </row>
    <row r="3" spans="1:14" x14ac:dyDescent="0.35">
      <c r="A3" s="20" t="s">
        <v>166</v>
      </c>
      <c r="B3" s="20" t="s">
        <v>167</v>
      </c>
      <c r="C3" s="20" t="s">
        <v>168</v>
      </c>
      <c r="D3" s="20" t="s">
        <v>169</v>
      </c>
      <c r="E3" s="20" t="s">
        <v>170</v>
      </c>
      <c r="F3" s="20" t="s">
        <v>171</v>
      </c>
      <c r="G3" s="20" t="s">
        <v>172</v>
      </c>
      <c r="H3" s="20" t="s">
        <v>173</v>
      </c>
      <c r="I3" s="20" t="s">
        <v>174</v>
      </c>
      <c r="J3" s="20" t="s">
        <v>175</v>
      </c>
      <c r="K3" s="20" t="s">
        <v>176</v>
      </c>
      <c r="L3" s="20" t="s">
        <v>177</v>
      </c>
      <c r="M3" s="20" t="s">
        <v>178</v>
      </c>
      <c r="N3" s="20" t="s">
        <v>179</v>
      </c>
    </row>
    <row r="4" spans="1:14" ht="28.8" x14ac:dyDescent="0.35">
      <c r="A4" s="21" t="s">
        <v>180</v>
      </c>
      <c r="B4" s="21" t="s">
        <v>181</v>
      </c>
      <c r="C4" s="21" t="s">
        <v>182</v>
      </c>
      <c r="D4" s="21" t="s">
        <v>86</v>
      </c>
      <c r="E4" s="21" t="s">
        <v>183</v>
      </c>
      <c r="F4" s="21" t="s">
        <v>184</v>
      </c>
      <c r="G4" s="29">
        <v>0</v>
      </c>
      <c r="H4" s="29">
        <v>0</v>
      </c>
      <c r="I4" s="29">
        <v>0</v>
      </c>
      <c r="J4" s="21">
        <v>0</v>
      </c>
      <c r="K4" s="30">
        <f>IF(ISNUMBER(G4),G4,"UNPRICED")</f>
        <v>0</v>
      </c>
      <c r="L4" s="31">
        <f>IF(J4=0,K4,IF(ISNUMBER(H4),H4/Assumptions!$B$8,"UNPRICED"))</f>
        <v>0</v>
      </c>
      <c r="M4" s="31">
        <f>IF(J4=0,K4,IF(ISNUMBER(I4),I4/Assumptions!$B$9,"UNPRICED"))</f>
        <v>0</v>
      </c>
      <c r="N4" s="21" t="s">
        <v>185</v>
      </c>
    </row>
    <row r="5" spans="1:14" ht="43.2" x14ac:dyDescent="0.35">
      <c r="A5" s="21" t="s">
        <v>186</v>
      </c>
      <c r="B5" s="21" t="s">
        <v>187</v>
      </c>
      <c r="C5" s="21" t="s">
        <v>188</v>
      </c>
      <c r="D5" s="21" t="s">
        <v>95</v>
      </c>
      <c r="E5" s="21" t="s">
        <v>183</v>
      </c>
      <c r="F5" s="21" t="s">
        <v>184</v>
      </c>
      <c r="G5" s="29">
        <v>0</v>
      </c>
      <c r="H5" s="29">
        <v>0</v>
      </c>
      <c r="I5" s="29">
        <v>0</v>
      </c>
      <c r="J5" s="21">
        <v>0</v>
      </c>
      <c r="K5" s="30">
        <f>IF(ISNUMBER(G5),G5,"UNPRICED")</f>
        <v>0</v>
      </c>
      <c r="L5" s="31">
        <f>IF(J5=0,K5,IF(ISNUMBER(H5),H5/Assumptions!$B$8,"UNPRICED"))</f>
        <v>0</v>
      </c>
      <c r="M5" s="31">
        <f>IF(J5=0,K5,IF(ISNUMBER(I5),I5/Assumptions!$B$9,"UNPRICED"))</f>
        <v>0</v>
      </c>
      <c r="N5" s="21" t="s">
        <v>189</v>
      </c>
    </row>
    <row r="6" spans="1:14" ht="28.8" x14ac:dyDescent="0.35">
      <c r="A6" s="21" t="s">
        <v>190</v>
      </c>
      <c r="B6" s="21" t="s">
        <v>96</v>
      </c>
      <c r="C6" s="21" t="s">
        <v>191</v>
      </c>
      <c r="D6" s="21" t="s">
        <v>96</v>
      </c>
      <c r="E6" s="21" t="s">
        <v>192</v>
      </c>
      <c r="F6" s="21" t="s">
        <v>184</v>
      </c>
      <c r="G6" s="21" t="s">
        <v>193</v>
      </c>
      <c r="H6" s="21" t="s">
        <v>193</v>
      </c>
      <c r="I6" s="21" t="s">
        <v>193</v>
      </c>
      <c r="J6" s="21">
        <v>0</v>
      </c>
      <c r="K6" s="30" t="str">
        <f>IF(ISNUMBER(G6),G6,"UNPRICED")</f>
        <v>UNPRICED</v>
      </c>
      <c r="L6" s="31" t="str">
        <f>IF(J6=0,K6,IF(ISNUMBER(H6),H6/Assumptions!$B$8,"UNPRICED"))</f>
        <v>UNPRICED</v>
      </c>
      <c r="M6" s="31" t="str">
        <f>IF(J6=0,K6,IF(ISNUMBER(I6),I6/Assumptions!$B$9,"UNPRICED"))</f>
        <v>UNPRICED</v>
      </c>
      <c r="N6" s="21" t="s">
        <v>194</v>
      </c>
    </row>
    <row r="7" spans="1:14" ht="28.8" x14ac:dyDescent="0.35">
      <c r="A7" s="21" t="s">
        <v>195</v>
      </c>
      <c r="B7" s="21" t="s">
        <v>196</v>
      </c>
      <c r="C7" s="21" t="s">
        <v>197</v>
      </c>
      <c r="D7" s="21" t="s">
        <v>86</v>
      </c>
      <c r="E7" s="21" t="s">
        <v>198</v>
      </c>
      <c r="F7" s="21" t="s">
        <v>199</v>
      </c>
      <c r="G7" s="21" t="s">
        <v>193</v>
      </c>
      <c r="H7" s="21" t="s">
        <v>193</v>
      </c>
      <c r="I7" s="21" t="s">
        <v>193</v>
      </c>
      <c r="J7" s="21">
        <v>1</v>
      </c>
      <c r="K7" s="31" t="str">
        <f>IF(ISNUMBER(G7),G7*Assumptions!$B$5,"UNPRICED")</f>
        <v>UNPRICED</v>
      </c>
      <c r="L7" s="31" t="str">
        <f>IF(J7=0,K7,IF(ISNUMBER(H7),H7/Assumptions!$B$8,"UNPRICED"))</f>
        <v>UNPRICED</v>
      </c>
      <c r="M7" s="31" t="str">
        <f>IF(J7=0,K7,IF(ISNUMBER(I7),I7/Assumptions!$B$9,"UNPRICED"))</f>
        <v>UNPRICED</v>
      </c>
      <c r="N7" s="21" t="s">
        <v>200</v>
      </c>
    </row>
    <row r="8" spans="1:14" ht="28.8" x14ac:dyDescent="0.35">
      <c r="A8" s="21" t="s">
        <v>201</v>
      </c>
      <c r="B8" s="21" t="s">
        <v>196</v>
      </c>
      <c r="C8" s="21" t="s">
        <v>202</v>
      </c>
      <c r="D8" s="21" t="s">
        <v>86</v>
      </c>
      <c r="E8" s="21" t="s">
        <v>198</v>
      </c>
      <c r="F8" s="21" t="s">
        <v>199</v>
      </c>
      <c r="G8" s="31">
        <f>'Price Evidence'!I4*2</f>
        <v>0.36</v>
      </c>
      <c r="H8" s="31">
        <f>'Price Evidence'!I5*2</f>
        <v>1876</v>
      </c>
      <c r="I8" s="31">
        <f>'Price Evidence'!I6*2</f>
        <v>5628</v>
      </c>
      <c r="J8" s="21">
        <v>1</v>
      </c>
      <c r="K8" s="31">
        <f>IF(ISNUMBER(G8),G8*Assumptions!$B$5,"UNPRICED")</f>
        <v>262.8</v>
      </c>
      <c r="L8" s="31">
        <f>IF(J8=0,K8,IF(ISNUMBER(H8),H8/Assumptions!$B$8,"UNPRICED"))</f>
        <v>156.33333333333334</v>
      </c>
      <c r="M8" s="31">
        <f>IF(J8=0,K8,IF(ISNUMBER(I8),I8/Assumptions!$B$9,"UNPRICED"))</f>
        <v>156.33333333333334</v>
      </c>
      <c r="N8" s="21" t="s">
        <v>203</v>
      </c>
    </row>
    <row r="9" spans="1:14" ht="28.8" x14ac:dyDescent="0.35">
      <c r="A9" s="21" t="s">
        <v>204</v>
      </c>
      <c r="B9" s="21" t="s">
        <v>196</v>
      </c>
      <c r="C9" s="21" t="s">
        <v>205</v>
      </c>
      <c r="D9" s="21" t="s">
        <v>86</v>
      </c>
      <c r="E9" s="21" t="s">
        <v>198</v>
      </c>
      <c r="F9" s="21" t="s">
        <v>199</v>
      </c>
      <c r="G9" s="31">
        <f>'Price Evidence'!I4*4</f>
        <v>0.72</v>
      </c>
      <c r="H9" s="31">
        <f>'Price Evidence'!I5*4</f>
        <v>3752</v>
      </c>
      <c r="I9" s="31">
        <f>'Price Evidence'!I6*4</f>
        <v>11256</v>
      </c>
      <c r="J9" s="21">
        <v>1</v>
      </c>
      <c r="K9" s="31">
        <f>IF(ISNUMBER(G9),G9*Assumptions!$B$5,"UNPRICED")</f>
        <v>525.6</v>
      </c>
      <c r="L9" s="31">
        <f>IF(J9=0,K9,IF(ISNUMBER(H9),H9/Assumptions!$B$8,"UNPRICED"))</f>
        <v>312.66666666666669</v>
      </c>
      <c r="M9" s="31">
        <f>IF(J9=0,K9,IF(ISNUMBER(I9),I9/Assumptions!$B$9,"UNPRICED"))</f>
        <v>312.66666666666669</v>
      </c>
      <c r="N9" s="21" t="s">
        <v>203</v>
      </c>
    </row>
    <row r="10" spans="1:14" ht="28.8" x14ac:dyDescent="0.35">
      <c r="A10" s="21" t="s">
        <v>206</v>
      </c>
      <c r="B10" s="21" t="s">
        <v>196</v>
      </c>
      <c r="C10" s="21" t="s">
        <v>207</v>
      </c>
      <c r="D10" s="21" t="s">
        <v>86</v>
      </c>
      <c r="E10" s="21" t="s">
        <v>198</v>
      </c>
      <c r="F10" s="21" t="s">
        <v>199</v>
      </c>
      <c r="G10" s="31">
        <f>'Price Evidence'!I4*8</f>
        <v>1.44</v>
      </c>
      <c r="H10" s="31">
        <f>'Price Evidence'!I5*8</f>
        <v>7504</v>
      </c>
      <c r="I10" s="31">
        <f>'Price Evidence'!I6*8</f>
        <v>22512</v>
      </c>
      <c r="J10" s="21">
        <v>1</v>
      </c>
      <c r="K10" s="31">
        <f>IF(ISNUMBER(G10),G10*Assumptions!$B$5,"UNPRICED")</f>
        <v>1051.2</v>
      </c>
      <c r="L10" s="31">
        <f>IF(J10=0,K10,IF(ISNUMBER(H10),H10/Assumptions!$B$8,"UNPRICED"))</f>
        <v>625.33333333333337</v>
      </c>
      <c r="M10" s="31">
        <f>IF(J10=0,K10,IF(ISNUMBER(I10),I10/Assumptions!$B$9,"UNPRICED"))</f>
        <v>625.33333333333337</v>
      </c>
      <c r="N10" s="21" t="s">
        <v>203</v>
      </c>
    </row>
    <row r="11" spans="1:14" ht="28.8" x14ac:dyDescent="0.35">
      <c r="A11" s="21" t="s">
        <v>208</v>
      </c>
      <c r="B11" s="21" t="s">
        <v>196</v>
      </c>
      <c r="C11" s="21" t="s">
        <v>209</v>
      </c>
      <c r="D11" s="21" t="s">
        <v>86</v>
      </c>
      <c r="E11" s="21" t="s">
        <v>198</v>
      </c>
      <c r="F11" s="21" t="s">
        <v>199</v>
      </c>
      <c r="G11" s="31">
        <f>'Price Evidence'!I4*16</f>
        <v>2.88</v>
      </c>
      <c r="H11" s="31">
        <f>'Price Evidence'!I5*16</f>
        <v>15008</v>
      </c>
      <c r="I11" s="31">
        <f>'Price Evidence'!I6*16</f>
        <v>45024</v>
      </c>
      <c r="J11" s="21">
        <v>1</v>
      </c>
      <c r="K11" s="31">
        <f>IF(ISNUMBER(G11),G11*Assumptions!$B$5,"UNPRICED")</f>
        <v>2102.4</v>
      </c>
      <c r="L11" s="31">
        <f>IF(J11=0,K11,IF(ISNUMBER(H11),H11/Assumptions!$B$8,"UNPRICED"))</f>
        <v>1250.6666666666667</v>
      </c>
      <c r="M11" s="31">
        <f>IF(J11=0,K11,IF(ISNUMBER(I11),I11/Assumptions!$B$9,"UNPRICED"))</f>
        <v>1250.6666666666667</v>
      </c>
      <c r="N11" s="21" t="s">
        <v>203</v>
      </c>
    </row>
    <row r="12" spans="1:14" ht="28.8" x14ac:dyDescent="0.35">
      <c r="A12" s="21" t="s">
        <v>210</v>
      </c>
      <c r="B12" s="21" t="s">
        <v>196</v>
      </c>
      <c r="C12" s="21" t="s">
        <v>211</v>
      </c>
      <c r="D12" s="21" t="s">
        <v>86</v>
      </c>
      <c r="E12" s="21" t="s">
        <v>198</v>
      </c>
      <c r="F12" s="21" t="s">
        <v>199</v>
      </c>
      <c r="G12" s="31">
        <f>'Price Evidence'!I4*32</f>
        <v>5.76</v>
      </c>
      <c r="H12" s="31">
        <f>'Price Evidence'!I5*32</f>
        <v>30016</v>
      </c>
      <c r="I12" s="31">
        <f>'Price Evidence'!I6*32</f>
        <v>90048</v>
      </c>
      <c r="J12" s="21">
        <v>1</v>
      </c>
      <c r="K12" s="31">
        <f>IF(ISNUMBER(G12),G12*Assumptions!$B$5,"UNPRICED")</f>
        <v>4204.8</v>
      </c>
      <c r="L12" s="31">
        <f>IF(J12=0,K12,IF(ISNUMBER(H12),H12/Assumptions!$B$8,"UNPRICED"))</f>
        <v>2501.3333333333335</v>
      </c>
      <c r="M12" s="31">
        <f>IF(J12=0,K12,IF(ISNUMBER(I12),I12/Assumptions!$B$9,"UNPRICED"))</f>
        <v>2501.3333333333335</v>
      </c>
      <c r="N12" s="21" t="s">
        <v>203</v>
      </c>
    </row>
    <row r="13" spans="1:14" ht="28.8" x14ac:dyDescent="0.35">
      <c r="A13" s="21" t="s">
        <v>212</v>
      </c>
      <c r="B13" s="21" t="s">
        <v>196</v>
      </c>
      <c r="C13" s="21" t="s">
        <v>213</v>
      </c>
      <c r="D13" s="21" t="s">
        <v>86</v>
      </c>
      <c r="E13" s="21" t="s">
        <v>198</v>
      </c>
      <c r="F13" s="21" t="s">
        <v>199</v>
      </c>
      <c r="G13" s="31">
        <f>'Price Evidence'!I4*64</f>
        <v>11.52</v>
      </c>
      <c r="H13" s="31">
        <f>'Price Evidence'!I5*64</f>
        <v>60032</v>
      </c>
      <c r="I13" s="31">
        <f>'Price Evidence'!I6*64</f>
        <v>180096</v>
      </c>
      <c r="J13" s="21">
        <v>1</v>
      </c>
      <c r="K13" s="31">
        <f>IF(ISNUMBER(G13),G13*Assumptions!$B$5,"UNPRICED")</f>
        <v>8409.6</v>
      </c>
      <c r="L13" s="31">
        <f>IF(J13=0,K13,IF(ISNUMBER(H13),H13/Assumptions!$B$8,"UNPRICED"))</f>
        <v>5002.666666666667</v>
      </c>
      <c r="M13" s="31">
        <f>IF(J13=0,K13,IF(ISNUMBER(I13),I13/Assumptions!$B$9,"UNPRICED"))</f>
        <v>5002.666666666667</v>
      </c>
      <c r="N13" s="21" t="s">
        <v>203</v>
      </c>
    </row>
    <row r="14" spans="1:14" ht="28.8" x14ac:dyDescent="0.35">
      <c r="A14" s="21" t="s">
        <v>214</v>
      </c>
      <c r="B14" s="21" t="s">
        <v>196</v>
      </c>
      <c r="C14" s="21" t="s">
        <v>215</v>
      </c>
      <c r="D14" s="21" t="s">
        <v>86</v>
      </c>
      <c r="E14" s="21" t="s">
        <v>198</v>
      </c>
      <c r="F14" s="21" t="s">
        <v>199</v>
      </c>
      <c r="G14" s="31">
        <f>'Price Evidence'!I4*128</f>
        <v>23.04</v>
      </c>
      <c r="H14" s="31">
        <f>'Price Evidence'!I5*128</f>
        <v>120064</v>
      </c>
      <c r="I14" s="31">
        <f>'Price Evidence'!I6*128</f>
        <v>360192</v>
      </c>
      <c r="J14" s="21">
        <v>1</v>
      </c>
      <c r="K14" s="31">
        <f>IF(ISNUMBER(G14),G14*Assumptions!$B$5,"UNPRICED")</f>
        <v>16819.2</v>
      </c>
      <c r="L14" s="31">
        <f>IF(J14=0,K14,IF(ISNUMBER(H14),H14/Assumptions!$B$8,"UNPRICED"))</f>
        <v>10005.333333333334</v>
      </c>
      <c r="M14" s="31">
        <f>IF(J14=0,K14,IF(ISNUMBER(I14),I14/Assumptions!$B$9,"UNPRICED"))</f>
        <v>10005.333333333334</v>
      </c>
      <c r="N14" s="21" t="s">
        <v>203</v>
      </c>
    </row>
    <row r="15" spans="1:14" ht="28.8" x14ac:dyDescent="0.35">
      <c r="A15" s="21" t="s">
        <v>216</v>
      </c>
      <c r="B15" s="21" t="s">
        <v>196</v>
      </c>
      <c r="C15" s="21" t="s">
        <v>217</v>
      </c>
      <c r="D15" s="21" t="s">
        <v>86</v>
      </c>
      <c r="E15" s="21" t="s">
        <v>198</v>
      </c>
      <c r="F15" s="21" t="s">
        <v>199</v>
      </c>
      <c r="G15" s="31">
        <f>'Price Evidence'!I4*256</f>
        <v>46.08</v>
      </c>
      <c r="H15" s="31">
        <f>'Price Evidence'!I5*256</f>
        <v>240128</v>
      </c>
      <c r="I15" s="31">
        <f>'Price Evidence'!I6*256</f>
        <v>720384</v>
      </c>
      <c r="J15" s="21">
        <v>1</v>
      </c>
      <c r="K15" s="31">
        <f>IF(ISNUMBER(G15),G15*Assumptions!$B$5,"UNPRICED")</f>
        <v>33638.400000000001</v>
      </c>
      <c r="L15" s="31">
        <f>IF(J15=0,K15,IF(ISNUMBER(H15),H15/Assumptions!$B$8,"UNPRICED"))</f>
        <v>20010.666666666668</v>
      </c>
      <c r="M15" s="31">
        <f>IF(J15=0,K15,IF(ISNUMBER(I15),I15/Assumptions!$B$9,"UNPRICED"))</f>
        <v>20010.666666666668</v>
      </c>
      <c r="N15" s="21" t="s">
        <v>203</v>
      </c>
    </row>
    <row r="16" spans="1:14" ht="28.8" x14ac:dyDescent="0.35">
      <c r="A16" s="21" t="s">
        <v>218</v>
      </c>
      <c r="B16" s="21" t="s">
        <v>196</v>
      </c>
      <c r="C16" s="21" t="s">
        <v>219</v>
      </c>
      <c r="D16" s="21" t="s">
        <v>86</v>
      </c>
      <c r="E16" s="21" t="s">
        <v>198</v>
      </c>
      <c r="F16" s="21" t="s">
        <v>199</v>
      </c>
      <c r="G16" s="31">
        <f>'Price Evidence'!I4*512</f>
        <v>92.16</v>
      </c>
      <c r="H16" s="31">
        <f>'Price Evidence'!I5*512</f>
        <v>480256</v>
      </c>
      <c r="I16" s="31">
        <f>'Price Evidence'!I6*512</f>
        <v>1440768</v>
      </c>
      <c r="J16" s="21">
        <v>1</v>
      </c>
      <c r="K16" s="31">
        <f>IF(ISNUMBER(G16),G16*Assumptions!$B$5,"UNPRICED")</f>
        <v>67276.800000000003</v>
      </c>
      <c r="L16" s="31">
        <f>IF(J16=0,K16,IF(ISNUMBER(H16),H16/Assumptions!$B$8,"UNPRICED"))</f>
        <v>40021.333333333336</v>
      </c>
      <c r="M16" s="31">
        <f>IF(J16=0,K16,IF(ISNUMBER(I16),I16/Assumptions!$B$9,"UNPRICED"))</f>
        <v>40021.333333333336</v>
      </c>
      <c r="N16" s="21" t="s">
        <v>203</v>
      </c>
    </row>
    <row r="17" spans="1:14" ht="28.8" x14ac:dyDescent="0.35">
      <c r="A17" s="21" t="s">
        <v>220</v>
      </c>
      <c r="B17" s="21" t="s">
        <v>196</v>
      </c>
      <c r="C17" s="21" t="s">
        <v>221</v>
      </c>
      <c r="D17" s="21" t="s">
        <v>86</v>
      </c>
      <c r="E17" s="21" t="s">
        <v>198</v>
      </c>
      <c r="F17" s="21" t="s">
        <v>199</v>
      </c>
      <c r="G17" s="31">
        <f>'Price Evidence'!I4*1024</f>
        <v>184.32</v>
      </c>
      <c r="H17" s="31">
        <f>'Price Evidence'!I5*1024</f>
        <v>960512</v>
      </c>
      <c r="I17" s="31">
        <f>'Price Evidence'!I6*1024</f>
        <v>2881536</v>
      </c>
      <c r="J17" s="21">
        <v>1</v>
      </c>
      <c r="K17" s="31">
        <f>IF(ISNUMBER(G17),G17*Assumptions!$B$5,"UNPRICED")</f>
        <v>134553.60000000001</v>
      </c>
      <c r="L17" s="31">
        <f>IF(J17=0,K17,IF(ISNUMBER(H17),H17/Assumptions!$B$8,"UNPRICED"))</f>
        <v>80042.666666666672</v>
      </c>
      <c r="M17" s="31">
        <f>IF(J17=0,K17,IF(ISNUMBER(I17),I17/Assumptions!$B$9,"UNPRICED"))</f>
        <v>80042.666666666672</v>
      </c>
      <c r="N17" s="21" t="s">
        <v>203</v>
      </c>
    </row>
    <row r="18" spans="1:14" ht="28.8" x14ac:dyDescent="0.35">
      <c r="A18" s="21" t="s">
        <v>222</v>
      </c>
      <c r="B18" s="21" t="s">
        <v>196</v>
      </c>
      <c r="C18" s="21" t="s">
        <v>223</v>
      </c>
      <c r="D18" s="21" t="s">
        <v>86</v>
      </c>
      <c r="E18" s="21" t="s">
        <v>198</v>
      </c>
      <c r="F18" s="21" t="s">
        <v>199</v>
      </c>
      <c r="G18" s="31">
        <f>'Price Evidence'!I4*2048</f>
        <v>368.64</v>
      </c>
      <c r="H18" s="31">
        <f>'Price Evidence'!I5*2048</f>
        <v>1921024</v>
      </c>
      <c r="I18" s="31">
        <f>'Price Evidence'!I6*2048</f>
        <v>5763072</v>
      </c>
      <c r="J18" s="21">
        <v>1</v>
      </c>
      <c r="K18" s="31">
        <f>IF(ISNUMBER(G18),G18*Assumptions!$B$5,"UNPRICED")</f>
        <v>269107.20000000001</v>
      </c>
      <c r="L18" s="31">
        <f>IF(J18=0,K18,IF(ISNUMBER(H18),H18/Assumptions!$B$8,"UNPRICED"))</f>
        <v>160085.33333333334</v>
      </c>
      <c r="M18" s="31">
        <f>IF(J18=0,K18,IF(ISNUMBER(I18),I18/Assumptions!$B$9,"UNPRICED"))</f>
        <v>160085.33333333334</v>
      </c>
      <c r="N18" s="21" t="s">
        <v>203</v>
      </c>
    </row>
    <row r="19" spans="1:14" ht="28.8" x14ac:dyDescent="0.35">
      <c r="A19" s="21" t="s">
        <v>224</v>
      </c>
      <c r="B19" s="21" t="s">
        <v>196</v>
      </c>
      <c r="C19" s="21" t="s">
        <v>225</v>
      </c>
      <c r="D19" s="21" t="s">
        <v>86</v>
      </c>
      <c r="E19" s="21" t="s">
        <v>198</v>
      </c>
      <c r="F19" s="21" t="s">
        <v>199</v>
      </c>
      <c r="G19" s="31">
        <f>'Price Evidence'!I4*4096</f>
        <v>737.28</v>
      </c>
      <c r="H19" s="31">
        <f>'Price Evidence'!I5*4096</f>
        <v>3842048</v>
      </c>
      <c r="I19" s="31">
        <f>'Price Evidence'!I6*4096</f>
        <v>11526144</v>
      </c>
      <c r="J19" s="21">
        <v>1</v>
      </c>
      <c r="K19" s="31">
        <f>IF(ISNUMBER(G19),G19*Assumptions!$B$5,"UNPRICED")</f>
        <v>538214.40000000002</v>
      </c>
      <c r="L19" s="31">
        <f>IF(J19=0,K19,IF(ISNUMBER(H19),H19/Assumptions!$B$8,"UNPRICED"))</f>
        <v>320170.66666666669</v>
      </c>
      <c r="M19" s="31">
        <f>IF(J19=0,K19,IF(ISNUMBER(I19),I19/Assumptions!$B$9,"UNPRICED"))</f>
        <v>320170.66666666669</v>
      </c>
      <c r="N19" s="21" t="s">
        <v>203</v>
      </c>
    </row>
    <row r="20" spans="1:14" ht="28.8" x14ac:dyDescent="0.35">
      <c r="A20" s="21" t="s">
        <v>226</v>
      </c>
      <c r="B20" s="21" t="s">
        <v>196</v>
      </c>
      <c r="C20" s="21" t="s">
        <v>227</v>
      </c>
      <c r="D20" s="21" t="s">
        <v>86</v>
      </c>
      <c r="E20" s="21" t="s">
        <v>198</v>
      </c>
      <c r="F20" s="21" t="s">
        <v>199</v>
      </c>
      <c r="G20" s="31">
        <f>'Price Evidence'!I4*8192</f>
        <v>1474.56</v>
      </c>
      <c r="H20" s="31">
        <f>'Price Evidence'!I5*8192</f>
        <v>7684096</v>
      </c>
      <c r="I20" s="31">
        <f>'Price Evidence'!I6*8192</f>
        <v>23052288</v>
      </c>
      <c r="J20" s="21">
        <v>1</v>
      </c>
      <c r="K20" s="31">
        <f>IF(ISNUMBER(G20),G20*Assumptions!$B$5,"UNPRICED")</f>
        <v>1076428.8</v>
      </c>
      <c r="L20" s="31">
        <f>IF(J20=0,K20,IF(ISNUMBER(H20),H20/Assumptions!$B$8,"UNPRICED"))</f>
        <v>640341.33333333337</v>
      </c>
      <c r="M20" s="31">
        <f>IF(J20=0,K20,IF(ISNUMBER(I20),I20/Assumptions!$B$9,"UNPRICED"))</f>
        <v>640341.33333333337</v>
      </c>
      <c r="N20" s="21" t="s">
        <v>203</v>
      </c>
    </row>
    <row r="21" spans="1:14" ht="28.8" x14ac:dyDescent="0.35">
      <c r="A21" s="21" t="s">
        <v>228</v>
      </c>
      <c r="B21" s="21" t="s">
        <v>229</v>
      </c>
      <c r="C21" s="21" t="s">
        <v>230</v>
      </c>
      <c r="D21" s="21" t="s">
        <v>89</v>
      </c>
      <c r="E21" s="21" t="s">
        <v>231</v>
      </c>
      <c r="F21" s="21" t="s">
        <v>184</v>
      </c>
      <c r="G21" s="31">
        <f>'Price Evidence'!I7</f>
        <v>2.5999999999999999E-2</v>
      </c>
      <c r="H21" s="21" t="s">
        <v>193</v>
      </c>
      <c r="I21" s="21" t="s">
        <v>193</v>
      </c>
      <c r="J21" s="21">
        <v>0</v>
      </c>
      <c r="K21" s="30">
        <f t="shared" ref="K21:K51" si="0">IF(ISNUMBER(G21),G21,"UNPRICED")</f>
        <v>2.5999999999999999E-2</v>
      </c>
      <c r="L21" s="31">
        <f>IF(J21=0,K21,IF(ISNUMBER(H21),H21/Assumptions!$B$8,"UNPRICED"))</f>
        <v>2.5999999999999999E-2</v>
      </c>
      <c r="M21" s="31">
        <f>IF(J21=0,K21,IF(ISNUMBER(I21),I21/Assumptions!$B$9,"UNPRICED"))</f>
        <v>2.5999999999999999E-2</v>
      </c>
      <c r="N21" s="21" t="s">
        <v>232</v>
      </c>
    </row>
    <row r="22" spans="1:14" ht="28.8" x14ac:dyDescent="0.35">
      <c r="A22" s="21" t="s">
        <v>233</v>
      </c>
      <c r="B22" s="21" t="s">
        <v>229</v>
      </c>
      <c r="C22" s="21" t="s">
        <v>234</v>
      </c>
      <c r="D22" s="21" t="s">
        <v>89</v>
      </c>
      <c r="E22" s="21" t="s">
        <v>231</v>
      </c>
      <c r="F22" s="21" t="s">
        <v>184</v>
      </c>
      <c r="G22" s="31">
        <f>'Price Evidence'!I8</f>
        <v>1.9E-2</v>
      </c>
      <c r="H22" s="21" t="s">
        <v>193</v>
      </c>
      <c r="I22" s="21" t="s">
        <v>193</v>
      </c>
      <c r="J22" s="21">
        <v>0</v>
      </c>
      <c r="K22" s="30">
        <f t="shared" si="0"/>
        <v>1.9E-2</v>
      </c>
      <c r="L22" s="31">
        <f>IF(J22=0,K22,IF(ISNUMBER(H22),H22/Assumptions!$B$8,"UNPRICED"))</f>
        <v>1.9E-2</v>
      </c>
      <c r="M22" s="31">
        <f>IF(J22=0,K22,IF(ISNUMBER(I22),I22/Assumptions!$B$9,"UNPRICED"))</f>
        <v>1.9E-2</v>
      </c>
      <c r="N22" s="21" t="s">
        <v>232</v>
      </c>
    </row>
    <row r="23" spans="1:14" ht="28.8" x14ac:dyDescent="0.35">
      <c r="A23" s="21" t="s">
        <v>235</v>
      </c>
      <c r="B23" s="21" t="s">
        <v>229</v>
      </c>
      <c r="C23" s="21" t="s">
        <v>236</v>
      </c>
      <c r="D23" s="21" t="s">
        <v>89</v>
      </c>
      <c r="E23" s="21" t="s">
        <v>231</v>
      </c>
      <c r="F23" s="21" t="s">
        <v>184</v>
      </c>
      <c r="G23" s="31">
        <f>'Price Evidence'!I9</f>
        <v>4.0000000000000001E-3</v>
      </c>
      <c r="H23" s="21" t="s">
        <v>193</v>
      </c>
      <c r="I23" s="21" t="s">
        <v>193</v>
      </c>
      <c r="J23" s="21">
        <v>0</v>
      </c>
      <c r="K23" s="30">
        <f t="shared" si="0"/>
        <v>4.0000000000000001E-3</v>
      </c>
      <c r="L23" s="31">
        <f>IF(J23=0,K23,IF(ISNUMBER(H23),H23/Assumptions!$B$8,"UNPRICED"))</f>
        <v>4.0000000000000001E-3</v>
      </c>
      <c r="M23" s="31">
        <f>IF(J23=0,K23,IF(ISNUMBER(I23),I23/Assumptions!$B$9,"UNPRICED"))</f>
        <v>4.0000000000000001E-3</v>
      </c>
      <c r="N23" s="21" t="s">
        <v>232</v>
      </c>
    </row>
    <row r="24" spans="1:14" ht="28.8" x14ac:dyDescent="0.35">
      <c r="A24" s="21" t="s">
        <v>237</v>
      </c>
      <c r="B24" s="21" t="s">
        <v>238</v>
      </c>
      <c r="C24" s="21" t="s">
        <v>239</v>
      </c>
      <c r="D24" s="21" t="s">
        <v>89</v>
      </c>
      <c r="E24" s="21" t="s">
        <v>231</v>
      </c>
      <c r="F24" s="21" t="s">
        <v>184</v>
      </c>
      <c r="G24" s="31">
        <f>'Price Evidence'!I10</f>
        <v>2.0799999999999999E-2</v>
      </c>
      <c r="H24" s="21" t="s">
        <v>193</v>
      </c>
      <c r="I24" s="21" t="s">
        <v>193</v>
      </c>
      <c r="J24" s="21">
        <v>0</v>
      </c>
      <c r="K24" s="30">
        <f t="shared" si="0"/>
        <v>2.0799999999999999E-2</v>
      </c>
      <c r="L24" s="31">
        <f>IF(J24=0,K24,IF(ISNUMBER(H24),H24/Assumptions!$B$8,"UNPRICED"))</f>
        <v>2.0799999999999999E-2</v>
      </c>
      <c r="M24" s="31">
        <f>IF(J24=0,K24,IF(ISNUMBER(I24),I24/Assumptions!$B$9,"UNPRICED"))</f>
        <v>2.0799999999999999E-2</v>
      </c>
      <c r="N24" s="21" t="s">
        <v>240</v>
      </c>
    </row>
    <row r="25" spans="1:14" ht="28.8" x14ac:dyDescent="0.35">
      <c r="A25" s="21" t="s">
        <v>241</v>
      </c>
      <c r="B25" s="21" t="s">
        <v>238</v>
      </c>
      <c r="C25" s="21" t="s">
        <v>242</v>
      </c>
      <c r="D25" s="21" t="s">
        <v>89</v>
      </c>
      <c r="E25" s="21" t="s">
        <v>231</v>
      </c>
      <c r="F25" s="21" t="s">
        <v>184</v>
      </c>
      <c r="G25" s="31">
        <f>'Price Evidence'!I11</f>
        <v>4.58E-2</v>
      </c>
      <c r="H25" s="21" t="s">
        <v>193</v>
      </c>
      <c r="I25" s="21" t="s">
        <v>193</v>
      </c>
      <c r="J25" s="21">
        <v>0</v>
      </c>
      <c r="K25" s="30">
        <f t="shared" si="0"/>
        <v>4.58E-2</v>
      </c>
      <c r="L25" s="31">
        <f>IF(J25=0,K25,IF(ISNUMBER(H25),H25/Assumptions!$B$8,"UNPRICED"))</f>
        <v>4.58E-2</v>
      </c>
      <c r="M25" s="31">
        <f>IF(J25=0,K25,IF(ISNUMBER(I25),I25/Assumptions!$B$9,"UNPRICED"))</f>
        <v>4.58E-2</v>
      </c>
      <c r="N25" s="21" t="s">
        <v>240</v>
      </c>
    </row>
    <row r="26" spans="1:14" ht="28.8" x14ac:dyDescent="0.35">
      <c r="A26" s="21" t="s">
        <v>243</v>
      </c>
      <c r="B26" s="21" t="s">
        <v>238</v>
      </c>
      <c r="C26" s="21" t="s">
        <v>244</v>
      </c>
      <c r="D26" s="21" t="s">
        <v>89</v>
      </c>
      <c r="E26" s="21" t="s">
        <v>231</v>
      </c>
      <c r="F26" s="21" t="s">
        <v>184</v>
      </c>
      <c r="G26" s="31">
        <f>'Price Evidence'!I12</f>
        <v>2.5999999999999999E-2</v>
      </c>
      <c r="H26" s="21" t="s">
        <v>193</v>
      </c>
      <c r="I26" s="21" t="s">
        <v>193</v>
      </c>
      <c r="J26" s="21">
        <v>0</v>
      </c>
      <c r="K26" s="30">
        <f t="shared" si="0"/>
        <v>2.5999999999999999E-2</v>
      </c>
      <c r="L26" s="31">
        <f>IF(J26=0,K26,IF(ISNUMBER(H26),H26/Assumptions!$B$8,"UNPRICED"))</f>
        <v>2.5999999999999999E-2</v>
      </c>
      <c r="M26" s="31">
        <f>IF(J26=0,K26,IF(ISNUMBER(I26),I26/Assumptions!$B$9,"UNPRICED"))</f>
        <v>2.5999999999999999E-2</v>
      </c>
      <c r="N26" s="21" t="s">
        <v>240</v>
      </c>
    </row>
    <row r="27" spans="1:14" ht="28.8" x14ac:dyDescent="0.35">
      <c r="A27" s="21" t="s">
        <v>245</v>
      </c>
      <c r="B27" s="21" t="s">
        <v>238</v>
      </c>
      <c r="C27" s="21" t="s">
        <v>246</v>
      </c>
      <c r="D27" s="21" t="s">
        <v>89</v>
      </c>
      <c r="E27" s="21" t="s">
        <v>231</v>
      </c>
      <c r="F27" s="21" t="s">
        <v>184</v>
      </c>
      <c r="G27" s="31">
        <f>'Price Evidence'!I13</f>
        <v>5.8900000000000001E-2</v>
      </c>
      <c r="H27" s="21" t="s">
        <v>193</v>
      </c>
      <c r="I27" s="21" t="s">
        <v>193</v>
      </c>
      <c r="J27" s="21">
        <v>0</v>
      </c>
      <c r="K27" s="30">
        <f t="shared" si="0"/>
        <v>5.8900000000000001E-2</v>
      </c>
      <c r="L27" s="31">
        <f>IF(J27=0,K27,IF(ISNUMBER(H27),H27/Assumptions!$B$8,"UNPRICED"))</f>
        <v>5.8900000000000001E-2</v>
      </c>
      <c r="M27" s="31">
        <f>IF(J27=0,K27,IF(ISNUMBER(I27),I27/Assumptions!$B$9,"UNPRICED"))</f>
        <v>5.8900000000000001E-2</v>
      </c>
      <c r="N27" s="21" t="s">
        <v>240</v>
      </c>
    </row>
    <row r="28" spans="1:14" ht="28.8" x14ac:dyDescent="0.35">
      <c r="A28" s="21" t="s">
        <v>247</v>
      </c>
      <c r="B28" s="21" t="s">
        <v>238</v>
      </c>
      <c r="C28" s="21" t="s">
        <v>248</v>
      </c>
      <c r="D28" s="21" t="s">
        <v>89</v>
      </c>
      <c r="E28" s="21" t="s">
        <v>231</v>
      </c>
      <c r="F28" s="21" t="s">
        <v>184</v>
      </c>
      <c r="G28" s="31">
        <f>'Price Evidence'!I14</f>
        <v>1.52E-2</v>
      </c>
      <c r="H28" s="21" t="s">
        <v>193</v>
      </c>
      <c r="I28" s="21" t="s">
        <v>193</v>
      </c>
      <c r="J28" s="21">
        <v>0</v>
      </c>
      <c r="K28" s="30">
        <f t="shared" si="0"/>
        <v>1.52E-2</v>
      </c>
      <c r="L28" s="31">
        <f>IF(J28=0,K28,IF(ISNUMBER(H28),H28/Assumptions!$B$8,"UNPRICED"))</f>
        <v>1.52E-2</v>
      </c>
      <c r="M28" s="31">
        <f>IF(J28=0,K28,IF(ISNUMBER(I28),I28/Assumptions!$B$9,"UNPRICED"))</f>
        <v>1.52E-2</v>
      </c>
      <c r="N28" s="21" t="s">
        <v>240</v>
      </c>
    </row>
    <row r="29" spans="1:14" ht="28.8" x14ac:dyDescent="0.35">
      <c r="A29" s="21" t="s">
        <v>249</v>
      </c>
      <c r="B29" s="21" t="s">
        <v>238</v>
      </c>
      <c r="C29" s="21" t="s">
        <v>250</v>
      </c>
      <c r="D29" s="21" t="s">
        <v>89</v>
      </c>
      <c r="E29" s="21" t="s">
        <v>231</v>
      </c>
      <c r="F29" s="21" t="s">
        <v>184</v>
      </c>
      <c r="G29" s="31">
        <f>'Price Evidence'!I15</f>
        <v>3.3399999999999999E-2</v>
      </c>
      <c r="H29" s="21" t="s">
        <v>193</v>
      </c>
      <c r="I29" s="21" t="s">
        <v>193</v>
      </c>
      <c r="J29" s="21">
        <v>0</v>
      </c>
      <c r="K29" s="30">
        <f t="shared" si="0"/>
        <v>3.3399999999999999E-2</v>
      </c>
      <c r="L29" s="31">
        <f>IF(J29=0,K29,IF(ISNUMBER(H29),H29/Assumptions!$B$8,"UNPRICED"))</f>
        <v>3.3399999999999999E-2</v>
      </c>
      <c r="M29" s="31">
        <f>IF(J29=0,K29,IF(ISNUMBER(I29),I29/Assumptions!$B$9,"UNPRICED"))</f>
        <v>3.3399999999999999E-2</v>
      </c>
      <c r="N29" s="21" t="s">
        <v>240</v>
      </c>
    </row>
    <row r="30" spans="1:14" ht="28.8" x14ac:dyDescent="0.35">
      <c r="A30" s="21" t="s">
        <v>251</v>
      </c>
      <c r="B30" s="21" t="s">
        <v>238</v>
      </c>
      <c r="C30" s="21" t="s">
        <v>252</v>
      </c>
      <c r="D30" s="21" t="s">
        <v>89</v>
      </c>
      <c r="E30" s="21" t="s">
        <v>231</v>
      </c>
      <c r="F30" s="21" t="s">
        <v>184</v>
      </c>
      <c r="G30" s="31">
        <f>'Price Evidence'!I16</f>
        <v>1.9E-2</v>
      </c>
      <c r="H30" s="21" t="s">
        <v>193</v>
      </c>
      <c r="I30" s="21" t="s">
        <v>193</v>
      </c>
      <c r="J30" s="21">
        <v>0</v>
      </c>
      <c r="K30" s="30">
        <f t="shared" si="0"/>
        <v>1.9E-2</v>
      </c>
      <c r="L30" s="31">
        <f>IF(J30=0,K30,IF(ISNUMBER(H30),H30/Assumptions!$B$8,"UNPRICED"))</f>
        <v>1.9E-2</v>
      </c>
      <c r="M30" s="31">
        <f>IF(J30=0,K30,IF(ISNUMBER(I30),I30/Assumptions!$B$9,"UNPRICED"))</f>
        <v>1.9E-2</v>
      </c>
      <c r="N30" s="21" t="s">
        <v>240</v>
      </c>
    </row>
    <row r="31" spans="1:14" ht="28.8" x14ac:dyDescent="0.35">
      <c r="A31" s="21" t="s">
        <v>253</v>
      </c>
      <c r="B31" s="21" t="s">
        <v>238</v>
      </c>
      <c r="C31" s="21" t="s">
        <v>254</v>
      </c>
      <c r="D31" s="21" t="s">
        <v>89</v>
      </c>
      <c r="E31" s="21" t="s">
        <v>231</v>
      </c>
      <c r="F31" s="21" t="s">
        <v>184</v>
      </c>
      <c r="G31" s="31">
        <f>'Price Evidence'!I17</f>
        <v>4.2500000000000003E-2</v>
      </c>
      <c r="H31" s="21" t="s">
        <v>193</v>
      </c>
      <c r="I31" s="21" t="s">
        <v>193</v>
      </c>
      <c r="J31" s="21">
        <v>0</v>
      </c>
      <c r="K31" s="30">
        <f t="shared" si="0"/>
        <v>4.2500000000000003E-2</v>
      </c>
      <c r="L31" s="31">
        <f>IF(J31=0,K31,IF(ISNUMBER(H31),H31/Assumptions!$B$8,"UNPRICED"))</f>
        <v>4.2500000000000003E-2</v>
      </c>
      <c r="M31" s="31">
        <f>IF(J31=0,K31,IF(ISNUMBER(I31),I31/Assumptions!$B$9,"UNPRICED"))</f>
        <v>4.2500000000000003E-2</v>
      </c>
      <c r="N31" s="21" t="s">
        <v>240</v>
      </c>
    </row>
    <row r="32" spans="1:14" ht="28.8" x14ac:dyDescent="0.35">
      <c r="A32" s="21" t="s">
        <v>255</v>
      </c>
      <c r="B32" s="21" t="s">
        <v>256</v>
      </c>
      <c r="C32" s="21" t="s">
        <v>239</v>
      </c>
      <c r="D32" s="21" t="s">
        <v>89</v>
      </c>
      <c r="E32" s="21" t="s">
        <v>257</v>
      </c>
      <c r="F32" s="21" t="s">
        <v>184</v>
      </c>
      <c r="G32" s="31">
        <f>'Price Evidence'!I18</f>
        <v>0.05</v>
      </c>
      <c r="H32" s="21" t="s">
        <v>193</v>
      </c>
      <c r="I32" s="21" t="s">
        <v>193</v>
      </c>
      <c r="J32" s="21">
        <v>0</v>
      </c>
      <c r="K32" s="30">
        <f t="shared" si="0"/>
        <v>0.05</v>
      </c>
      <c r="L32" s="31">
        <f>IF(J32=0,K32,IF(ISNUMBER(H32),H32/Assumptions!$B$8,"UNPRICED"))</f>
        <v>0.05</v>
      </c>
      <c r="M32" s="31">
        <f>IF(J32=0,K32,IF(ISNUMBER(I32),I32/Assumptions!$B$9,"UNPRICED"))</f>
        <v>0.05</v>
      </c>
      <c r="N32" s="21" t="s">
        <v>258</v>
      </c>
    </row>
    <row r="33" spans="1:14" ht="28.8" x14ac:dyDescent="0.35">
      <c r="A33" s="21" t="s">
        <v>259</v>
      </c>
      <c r="B33" s="21" t="s">
        <v>260</v>
      </c>
      <c r="C33" s="21" t="s">
        <v>239</v>
      </c>
      <c r="D33" s="21" t="s">
        <v>89</v>
      </c>
      <c r="E33" s="21" t="s">
        <v>257</v>
      </c>
      <c r="F33" s="21" t="s">
        <v>184</v>
      </c>
      <c r="G33" s="31">
        <f>'Price Evidence'!I19</f>
        <v>4.0000000000000001E-3</v>
      </c>
      <c r="H33" s="21" t="s">
        <v>193</v>
      </c>
      <c r="I33" s="21" t="s">
        <v>193</v>
      </c>
      <c r="J33" s="21">
        <v>0</v>
      </c>
      <c r="K33" s="30">
        <f t="shared" si="0"/>
        <v>4.0000000000000001E-3</v>
      </c>
      <c r="L33" s="31">
        <f>IF(J33=0,K33,IF(ISNUMBER(H33),H33/Assumptions!$B$8,"UNPRICED"))</f>
        <v>4.0000000000000001E-3</v>
      </c>
      <c r="M33" s="31">
        <f>IF(J33=0,K33,IF(ISNUMBER(I33),I33/Assumptions!$B$9,"UNPRICED"))</f>
        <v>4.0000000000000001E-3</v>
      </c>
      <c r="N33" s="21" t="s">
        <v>258</v>
      </c>
    </row>
    <row r="34" spans="1:14" ht="28.8" x14ac:dyDescent="0.35">
      <c r="A34" s="21" t="s">
        <v>261</v>
      </c>
      <c r="B34" s="21" t="s">
        <v>262</v>
      </c>
      <c r="C34" s="21" t="s">
        <v>239</v>
      </c>
      <c r="D34" s="21" t="s">
        <v>89</v>
      </c>
      <c r="E34" s="21" t="s">
        <v>231</v>
      </c>
      <c r="F34" s="21" t="s">
        <v>184</v>
      </c>
      <c r="G34" s="31">
        <f>'Price Evidence'!I20</f>
        <v>2.1000000000000001E-2</v>
      </c>
      <c r="H34" s="21" t="s">
        <v>193</v>
      </c>
      <c r="I34" s="21" t="s">
        <v>193</v>
      </c>
      <c r="J34" s="21">
        <v>0</v>
      </c>
      <c r="K34" s="30">
        <f t="shared" si="0"/>
        <v>2.1000000000000001E-2</v>
      </c>
      <c r="L34" s="31">
        <f>IF(J34=0,K34,IF(ISNUMBER(H34),H34/Assumptions!$B$8,"UNPRICED"))</f>
        <v>2.1000000000000001E-2</v>
      </c>
      <c r="M34" s="31">
        <f>IF(J34=0,K34,IF(ISNUMBER(I34),I34/Assumptions!$B$9,"UNPRICED"))</f>
        <v>2.1000000000000001E-2</v>
      </c>
      <c r="N34" s="21" t="s">
        <v>240</v>
      </c>
    </row>
    <row r="35" spans="1:14" ht="28.8" x14ac:dyDescent="0.35">
      <c r="A35" s="21" t="s">
        <v>263</v>
      </c>
      <c r="B35" s="21" t="s">
        <v>262</v>
      </c>
      <c r="C35" s="21" t="s">
        <v>242</v>
      </c>
      <c r="D35" s="21" t="s">
        <v>89</v>
      </c>
      <c r="E35" s="21" t="s">
        <v>231</v>
      </c>
      <c r="F35" s="21" t="s">
        <v>184</v>
      </c>
      <c r="G35" s="31">
        <f>'Price Evidence'!I21</f>
        <v>4.5999999999999999E-2</v>
      </c>
      <c r="H35" s="21" t="s">
        <v>193</v>
      </c>
      <c r="I35" s="21" t="s">
        <v>193</v>
      </c>
      <c r="J35" s="21">
        <v>0</v>
      </c>
      <c r="K35" s="30">
        <f t="shared" si="0"/>
        <v>4.5999999999999999E-2</v>
      </c>
      <c r="L35" s="31">
        <f>IF(J35=0,K35,IF(ISNUMBER(H35),H35/Assumptions!$B$8,"UNPRICED"))</f>
        <v>4.5999999999999999E-2</v>
      </c>
      <c r="M35" s="31">
        <f>IF(J35=0,K35,IF(ISNUMBER(I35),I35/Assumptions!$B$9,"UNPRICED"))</f>
        <v>4.5999999999999999E-2</v>
      </c>
      <c r="N35" s="21" t="s">
        <v>240</v>
      </c>
    </row>
    <row r="36" spans="1:14" ht="28.8" x14ac:dyDescent="0.35">
      <c r="A36" s="21" t="s">
        <v>264</v>
      </c>
      <c r="B36" s="21" t="s">
        <v>262</v>
      </c>
      <c r="C36" s="21" t="s">
        <v>244</v>
      </c>
      <c r="D36" s="21" t="s">
        <v>89</v>
      </c>
      <c r="E36" s="21" t="s">
        <v>231</v>
      </c>
      <c r="F36" s="21" t="s">
        <v>184</v>
      </c>
      <c r="G36" s="31">
        <f>'Price Evidence'!I22</f>
        <v>2.5999999999999999E-2</v>
      </c>
      <c r="H36" s="21" t="s">
        <v>193</v>
      </c>
      <c r="I36" s="21" t="s">
        <v>193</v>
      </c>
      <c r="J36" s="21">
        <v>0</v>
      </c>
      <c r="K36" s="30">
        <f t="shared" si="0"/>
        <v>2.5999999999999999E-2</v>
      </c>
      <c r="L36" s="31">
        <f>IF(J36=0,K36,IF(ISNUMBER(H36),H36/Assumptions!$B$8,"UNPRICED"))</f>
        <v>2.5999999999999999E-2</v>
      </c>
      <c r="M36" s="31">
        <f>IF(J36=0,K36,IF(ISNUMBER(I36),I36/Assumptions!$B$9,"UNPRICED"))</f>
        <v>2.5999999999999999E-2</v>
      </c>
      <c r="N36" s="21" t="s">
        <v>240</v>
      </c>
    </row>
    <row r="37" spans="1:14" ht="28.8" x14ac:dyDescent="0.35">
      <c r="A37" s="21" t="s">
        <v>265</v>
      </c>
      <c r="B37" s="21" t="s">
        <v>262</v>
      </c>
      <c r="C37" s="21" t="s">
        <v>246</v>
      </c>
      <c r="D37" s="21" t="s">
        <v>89</v>
      </c>
      <c r="E37" s="21" t="s">
        <v>231</v>
      </c>
      <c r="F37" s="21" t="s">
        <v>184</v>
      </c>
      <c r="G37" s="31">
        <f>'Price Evidence'!I23</f>
        <v>5.8999999999999997E-2</v>
      </c>
      <c r="H37" s="21" t="s">
        <v>193</v>
      </c>
      <c r="I37" s="21" t="s">
        <v>193</v>
      </c>
      <c r="J37" s="21">
        <v>0</v>
      </c>
      <c r="K37" s="30">
        <f t="shared" si="0"/>
        <v>5.8999999999999997E-2</v>
      </c>
      <c r="L37" s="31">
        <f>IF(J37=0,K37,IF(ISNUMBER(H37),H37/Assumptions!$B$8,"UNPRICED"))</f>
        <v>5.8999999999999997E-2</v>
      </c>
      <c r="M37" s="31">
        <f>IF(J37=0,K37,IF(ISNUMBER(I37),I37/Assumptions!$B$9,"UNPRICED"))</f>
        <v>5.8999999999999997E-2</v>
      </c>
      <c r="N37" s="21" t="s">
        <v>240</v>
      </c>
    </row>
    <row r="38" spans="1:14" ht="28.8" x14ac:dyDescent="0.35">
      <c r="A38" s="21" t="s">
        <v>266</v>
      </c>
      <c r="B38" s="21" t="s">
        <v>262</v>
      </c>
      <c r="C38" s="21" t="s">
        <v>248</v>
      </c>
      <c r="D38" s="21" t="s">
        <v>89</v>
      </c>
      <c r="E38" s="21" t="s">
        <v>231</v>
      </c>
      <c r="F38" s="21" t="s">
        <v>184</v>
      </c>
      <c r="G38" s="31">
        <f>'Price Evidence'!I24</f>
        <v>1.4999999999999999E-2</v>
      </c>
      <c r="H38" s="21" t="s">
        <v>193</v>
      </c>
      <c r="I38" s="21" t="s">
        <v>193</v>
      </c>
      <c r="J38" s="21">
        <v>0</v>
      </c>
      <c r="K38" s="30">
        <f t="shared" si="0"/>
        <v>1.4999999999999999E-2</v>
      </c>
      <c r="L38" s="31">
        <f>IF(J38=0,K38,IF(ISNUMBER(H38),H38/Assumptions!$B$8,"UNPRICED"))</f>
        <v>1.4999999999999999E-2</v>
      </c>
      <c r="M38" s="31">
        <f>IF(J38=0,K38,IF(ISNUMBER(I38),I38/Assumptions!$B$9,"UNPRICED"))</f>
        <v>1.4999999999999999E-2</v>
      </c>
      <c r="N38" s="21" t="s">
        <v>240</v>
      </c>
    </row>
    <row r="39" spans="1:14" ht="28.8" x14ac:dyDescent="0.35">
      <c r="A39" s="21" t="s">
        <v>267</v>
      </c>
      <c r="B39" s="21" t="s">
        <v>262</v>
      </c>
      <c r="C39" s="21" t="s">
        <v>250</v>
      </c>
      <c r="D39" s="21" t="s">
        <v>89</v>
      </c>
      <c r="E39" s="21" t="s">
        <v>231</v>
      </c>
      <c r="F39" s="21" t="s">
        <v>184</v>
      </c>
      <c r="G39" s="31">
        <f>'Price Evidence'!I25</f>
        <v>3.3000000000000002E-2</v>
      </c>
      <c r="H39" s="21" t="s">
        <v>193</v>
      </c>
      <c r="I39" s="21" t="s">
        <v>193</v>
      </c>
      <c r="J39" s="21">
        <v>0</v>
      </c>
      <c r="K39" s="30">
        <f t="shared" si="0"/>
        <v>3.3000000000000002E-2</v>
      </c>
      <c r="L39" s="31">
        <f>IF(J39=0,K39,IF(ISNUMBER(H39),H39/Assumptions!$B$8,"UNPRICED"))</f>
        <v>3.3000000000000002E-2</v>
      </c>
      <c r="M39" s="31">
        <f>IF(J39=0,K39,IF(ISNUMBER(I39),I39/Assumptions!$B$9,"UNPRICED"))</f>
        <v>3.3000000000000002E-2</v>
      </c>
      <c r="N39" s="21" t="s">
        <v>240</v>
      </c>
    </row>
    <row r="40" spans="1:14" ht="28.8" x14ac:dyDescent="0.35">
      <c r="A40" s="21" t="s">
        <v>268</v>
      </c>
      <c r="B40" s="21" t="s">
        <v>262</v>
      </c>
      <c r="C40" s="21" t="s">
        <v>252</v>
      </c>
      <c r="D40" s="21" t="s">
        <v>89</v>
      </c>
      <c r="E40" s="21" t="s">
        <v>231</v>
      </c>
      <c r="F40" s="21" t="s">
        <v>184</v>
      </c>
      <c r="G40" s="31">
        <f>'Price Evidence'!I26</f>
        <v>1.9E-2</v>
      </c>
      <c r="H40" s="21" t="s">
        <v>193</v>
      </c>
      <c r="I40" s="21" t="s">
        <v>193</v>
      </c>
      <c r="J40" s="21">
        <v>0</v>
      </c>
      <c r="K40" s="30">
        <f t="shared" si="0"/>
        <v>1.9E-2</v>
      </c>
      <c r="L40" s="31">
        <f>IF(J40=0,K40,IF(ISNUMBER(H40),H40/Assumptions!$B$8,"UNPRICED"))</f>
        <v>1.9E-2</v>
      </c>
      <c r="M40" s="31">
        <f>IF(J40=0,K40,IF(ISNUMBER(I40),I40/Assumptions!$B$9,"UNPRICED"))</f>
        <v>1.9E-2</v>
      </c>
      <c r="N40" s="21" t="s">
        <v>240</v>
      </c>
    </row>
    <row r="41" spans="1:14" ht="28.8" x14ac:dyDescent="0.35">
      <c r="A41" s="21" t="s">
        <v>269</v>
      </c>
      <c r="B41" s="21" t="s">
        <v>262</v>
      </c>
      <c r="C41" s="21" t="s">
        <v>254</v>
      </c>
      <c r="D41" s="21" t="s">
        <v>89</v>
      </c>
      <c r="E41" s="21" t="s">
        <v>231</v>
      </c>
      <c r="F41" s="21" t="s">
        <v>184</v>
      </c>
      <c r="G41" s="31">
        <f>'Price Evidence'!I27</f>
        <v>4.2999999999999997E-2</v>
      </c>
      <c r="H41" s="21" t="s">
        <v>193</v>
      </c>
      <c r="I41" s="21" t="s">
        <v>193</v>
      </c>
      <c r="J41" s="21">
        <v>0</v>
      </c>
      <c r="K41" s="30">
        <f t="shared" si="0"/>
        <v>4.2999999999999997E-2</v>
      </c>
      <c r="L41" s="31">
        <f>IF(J41=0,K41,IF(ISNUMBER(H41),H41/Assumptions!$B$8,"UNPRICED"))</f>
        <v>4.2999999999999997E-2</v>
      </c>
      <c r="M41" s="31">
        <f>IF(J41=0,K41,IF(ISNUMBER(I41),I41/Assumptions!$B$9,"UNPRICED"))</f>
        <v>4.2999999999999997E-2</v>
      </c>
      <c r="N41" s="21" t="s">
        <v>240</v>
      </c>
    </row>
    <row r="42" spans="1:14" ht="28.8" x14ac:dyDescent="0.35">
      <c r="A42" s="21" t="s">
        <v>270</v>
      </c>
      <c r="B42" s="21" t="s">
        <v>271</v>
      </c>
      <c r="C42" s="21" t="s">
        <v>239</v>
      </c>
      <c r="D42" s="21" t="s">
        <v>89</v>
      </c>
      <c r="E42" s="21" t="s">
        <v>257</v>
      </c>
      <c r="F42" s="21" t="s">
        <v>184</v>
      </c>
      <c r="G42" s="31">
        <f>'Price Evidence'!I28</f>
        <v>6.5000000000000002E-2</v>
      </c>
      <c r="H42" s="21" t="s">
        <v>193</v>
      </c>
      <c r="I42" s="21" t="s">
        <v>193</v>
      </c>
      <c r="J42" s="21">
        <v>0</v>
      </c>
      <c r="K42" s="30">
        <f t="shared" si="0"/>
        <v>6.5000000000000002E-2</v>
      </c>
      <c r="L42" s="31">
        <f>IF(J42=0,K42,IF(ISNUMBER(H42),H42/Assumptions!$B$8,"UNPRICED"))</f>
        <v>6.5000000000000002E-2</v>
      </c>
      <c r="M42" s="31">
        <f>IF(J42=0,K42,IF(ISNUMBER(I42),I42/Assumptions!$B$9,"UNPRICED"))</f>
        <v>6.5000000000000002E-2</v>
      </c>
      <c r="N42" s="21" t="s">
        <v>258</v>
      </c>
    </row>
    <row r="43" spans="1:14" ht="28.8" x14ac:dyDescent="0.35">
      <c r="A43" s="21" t="s">
        <v>272</v>
      </c>
      <c r="B43" s="21" t="s">
        <v>273</v>
      </c>
      <c r="C43" s="21" t="s">
        <v>239</v>
      </c>
      <c r="D43" s="21" t="s">
        <v>89</v>
      </c>
      <c r="E43" s="21" t="s">
        <v>257</v>
      </c>
      <c r="F43" s="21" t="s">
        <v>184</v>
      </c>
      <c r="G43" s="31">
        <f>'Price Evidence'!I29</f>
        <v>5.0000000000000001E-3</v>
      </c>
      <c r="H43" s="21" t="s">
        <v>193</v>
      </c>
      <c r="I43" s="21" t="s">
        <v>193</v>
      </c>
      <c r="J43" s="21">
        <v>0</v>
      </c>
      <c r="K43" s="30">
        <f t="shared" si="0"/>
        <v>5.0000000000000001E-3</v>
      </c>
      <c r="L43" s="31">
        <f>IF(J43=0,K43,IF(ISNUMBER(H43),H43/Assumptions!$B$8,"UNPRICED"))</f>
        <v>5.0000000000000001E-3</v>
      </c>
      <c r="M43" s="31">
        <f>IF(J43=0,K43,IF(ISNUMBER(I43),I43/Assumptions!$B$9,"UNPRICED"))</f>
        <v>5.0000000000000001E-3</v>
      </c>
      <c r="N43" s="21" t="s">
        <v>258</v>
      </c>
    </row>
    <row r="44" spans="1:14" x14ac:dyDescent="0.35">
      <c r="A44" s="21" t="s">
        <v>274</v>
      </c>
      <c r="B44" s="21" t="s">
        <v>275</v>
      </c>
      <c r="C44" s="21" t="s">
        <v>239</v>
      </c>
      <c r="D44" s="21" t="s">
        <v>89</v>
      </c>
      <c r="E44" s="21" t="s">
        <v>231</v>
      </c>
      <c r="F44" s="21" t="s">
        <v>184</v>
      </c>
      <c r="G44" s="31">
        <f>'Price Evidence'!I30</f>
        <v>2.87E-2</v>
      </c>
      <c r="H44" s="21" t="s">
        <v>193</v>
      </c>
      <c r="I44" s="21" t="s">
        <v>193</v>
      </c>
      <c r="J44" s="21">
        <v>0</v>
      </c>
      <c r="K44" s="30">
        <f t="shared" si="0"/>
        <v>2.87E-2</v>
      </c>
      <c r="L44" s="31">
        <f>IF(J44=0,K44,IF(ISNUMBER(H44),H44/Assumptions!$B$8,"UNPRICED"))</f>
        <v>2.87E-2</v>
      </c>
      <c r="M44" s="31">
        <f>IF(J44=0,K44,IF(ISNUMBER(I44),I44/Assumptions!$B$9,"UNPRICED"))</f>
        <v>2.87E-2</v>
      </c>
      <c r="N44" s="21"/>
    </row>
    <row r="45" spans="1:14" ht="28.8" x14ac:dyDescent="0.35">
      <c r="A45" s="21" t="s">
        <v>276</v>
      </c>
      <c r="B45" s="21" t="s">
        <v>277</v>
      </c>
      <c r="C45" s="21" t="s">
        <v>278</v>
      </c>
      <c r="D45" s="21" t="s">
        <v>89</v>
      </c>
      <c r="E45" s="21" t="s">
        <v>231</v>
      </c>
      <c r="F45" s="21" t="s">
        <v>184</v>
      </c>
      <c r="G45" s="31">
        <f>'Price Evidence'!I31</f>
        <v>4.4999999999999998E-2</v>
      </c>
      <c r="H45" s="21" t="s">
        <v>193</v>
      </c>
      <c r="I45" s="21" t="s">
        <v>193</v>
      </c>
      <c r="J45" s="21">
        <v>0</v>
      </c>
      <c r="K45" s="30">
        <f t="shared" si="0"/>
        <v>4.4999999999999998E-2</v>
      </c>
      <c r="L45" s="31">
        <f>IF(J45=0,K45,IF(ISNUMBER(H45),H45/Assumptions!$B$8,"UNPRICED"))</f>
        <v>4.4999999999999998E-2</v>
      </c>
      <c r="M45" s="31">
        <f>IF(J45=0,K45,IF(ISNUMBER(I45),I45/Assumptions!$B$9,"UNPRICED"))</f>
        <v>4.4999999999999998E-2</v>
      </c>
      <c r="N45" s="21"/>
    </row>
    <row r="46" spans="1:14" ht="28.8" x14ac:dyDescent="0.35">
      <c r="A46" s="21" t="s">
        <v>279</v>
      </c>
      <c r="B46" s="21" t="s">
        <v>280</v>
      </c>
      <c r="C46" s="21" t="s">
        <v>278</v>
      </c>
      <c r="D46" s="21" t="s">
        <v>89</v>
      </c>
      <c r="E46" s="21" t="s">
        <v>231</v>
      </c>
      <c r="F46" s="21" t="s">
        <v>184</v>
      </c>
      <c r="G46" s="31">
        <f>'Price Evidence'!I32</f>
        <v>4.4999999999999998E-2</v>
      </c>
      <c r="H46" s="21" t="s">
        <v>193</v>
      </c>
      <c r="I46" s="21" t="s">
        <v>193</v>
      </c>
      <c r="J46" s="21">
        <v>0</v>
      </c>
      <c r="K46" s="30">
        <f t="shared" si="0"/>
        <v>4.4999999999999998E-2</v>
      </c>
      <c r="L46" s="31">
        <f>IF(J46=0,K46,IF(ISNUMBER(H46),H46/Assumptions!$B$8,"UNPRICED"))</f>
        <v>4.4999999999999998E-2</v>
      </c>
      <c r="M46" s="31">
        <f>IF(J46=0,K46,IF(ISNUMBER(I46),I46/Assumptions!$B$9,"UNPRICED"))</f>
        <v>4.4999999999999998E-2</v>
      </c>
      <c r="N46" s="21"/>
    </row>
    <row r="47" spans="1:14" ht="28.8" x14ac:dyDescent="0.35">
      <c r="A47" s="21" t="s">
        <v>281</v>
      </c>
      <c r="B47" s="21" t="s">
        <v>275</v>
      </c>
      <c r="C47" s="21" t="s">
        <v>282</v>
      </c>
      <c r="D47" s="21" t="s">
        <v>89</v>
      </c>
      <c r="E47" s="21" t="s">
        <v>283</v>
      </c>
      <c r="F47" s="21" t="s">
        <v>184</v>
      </c>
      <c r="G47" s="21" t="s">
        <v>193</v>
      </c>
      <c r="H47" s="21" t="s">
        <v>193</v>
      </c>
      <c r="I47" s="21" t="s">
        <v>193</v>
      </c>
      <c r="J47" s="21">
        <v>0</v>
      </c>
      <c r="K47" s="30" t="str">
        <f t="shared" si="0"/>
        <v>UNPRICED</v>
      </c>
      <c r="L47" s="31" t="str">
        <f>IF(J47=0,K47,IF(ISNUMBER(H47),H47/Assumptions!$B$8,"UNPRICED"))</f>
        <v>UNPRICED</v>
      </c>
      <c r="M47" s="31" t="str">
        <f>IF(J47=0,K47,IF(ISNUMBER(I47),I47/Assumptions!$B$9,"UNPRICED"))</f>
        <v>UNPRICED</v>
      </c>
      <c r="N47" s="21" t="s">
        <v>284</v>
      </c>
    </row>
    <row r="48" spans="1:14" x14ac:dyDescent="0.35">
      <c r="A48" s="21" t="s">
        <v>285</v>
      </c>
      <c r="B48" s="21" t="s">
        <v>286</v>
      </c>
      <c r="C48" s="21" t="s">
        <v>287</v>
      </c>
      <c r="D48" s="21" t="s">
        <v>88</v>
      </c>
      <c r="E48" s="21" t="s">
        <v>257</v>
      </c>
      <c r="F48" s="21" t="s">
        <v>184</v>
      </c>
      <c r="G48" s="31">
        <f>'Price Evidence'!I33</f>
        <v>0.03</v>
      </c>
      <c r="H48" s="21" t="s">
        <v>193</v>
      </c>
      <c r="I48" s="21" t="s">
        <v>193</v>
      </c>
      <c r="J48" s="21">
        <v>0</v>
      </c>
      <c r="K48" s="30">
        <f t="shared" si="0"/>
        <v>0.03</v>
      </c>
      <c r="L48" s="31">
        <f>IF(J48=0,K48,IF(ISNUMBER(H48),H48/Assumptions!$B$8,"UNPRICED"))</f>
        <v>0.03</v>
      </c>
      <c r="M48" s="31">
        <f>IF(J48=0,K48,IF(ISNUMBER(I48),I48/Assumptions!$B$9,"UNPRICED"))</f>
        <v>0.03</v>
      </c>
      <c r="N48" s="21"/>
    </row>
    <row r="49" spans="1:14" ht="28.8" x14ac:dyDescent="0.35">
      <c r="A49" s="21" t="s">
        <v>288</v>
      </c>
      <c r="B49" s="21" t="s">
        <v>289</v>
      </c>
      <c r="C49" s="21" t="s">
        <v>290</v>
      </c>
      <c r="D49" s="21" t="s">
        <v>94</v>
      </c>
      <c r="E49" s="21" t="s">
        <v>291</v>
      </c>
      <c r="F49" s="21" t="s">
        <v>184</v>
      </c>
      <c r="G49" s="31">
        <f>'Price Evidence'!I34</f>
        <v>2.2999999999999998</v>
      </c>
      <c r="H49" s="21" t="s">
        <v>193</v>
      </c>
      <c r="I49" s="21" t="s">
        <v>193</v>
      </c>
      <c r="J49" s="21">
        <v>0</v>
      </c>
      <c r="K49" s="30">
        <f t="shared" si="0"/>
        <v>2.2999999999999998</v>
      </c>
      <c r="L49" s="31">
        <f>IF(J49=0,K49,IF(ISNUMBER(H49),H49/Assumptions!$B$8,"UNPRICED"))</f>
        <v>2.2999999999999998</v>
      </c>
      <c r="M49" s="31">
        <f>IF(J49=0,K49,IF(ISNUMBER(I49),I49/Assumptions!$B$9,"UNPRICED"))</f>
        <v>2.2999999999999998</v>
      </c>
      <c r="N49" s="21" t="s">
        <v>292</v>
      </c>
    </row>
    <row r="50" spans="1:14" ht="43.2" x14ac:dyDescent="0.35">
      <c r="A50" s="21" t="s">
        <v>293</v>
      </c>
      <c r="B50" s="21" t="s">
        <v>294</v>
      </c>
      <c r="C50" s="21" t="s">
        <v>290</v>
      </c>
      <c r="D50" s="21" t="s">
        <v>94</v>
      </c>
      <c r="E50" s="21" t="s">
        <v>295</v>
      </c>
      <c r="F50" s="21" t="s">
        <v>184</v>
      </c>
      <c r="G50" s="31">
        <f>'Price Evidence'!I35</f>
        <v>0.1</v>
      </c>
      <c r="H50" s="21" t="s">
        <v>193</v>
      </c>
      <c r="I50" s="21" t="s">
        <v>193</v>
      </c>
      <c r="J50" s="21">
        <v>0</v>
      </c>
      <c r="K50" s="30">
        <f t="shared" si="0"/>
        <v>0.1</v>
      </c>
      <c r="L50" s="31">
        <f>IF(J50=0,K50,IF(ISNUMBER(H50),H50/Assumptions!$B$8,"UNPRICED"))</f>
        <v>0.1</v>
      </c>
      <c r="M50" s="31">
        <f>IF(J50=0,K50,IF(ISNUMBER(I50),I50/Assumptions!$B$9,"UNPRICED"))</f>
        <v>0.1</v>
      </c>
      <c r="N50" s="21"/>
    </row>
    <row r="51" spans="1:14" ht="28.8" x14ac:dyDescent="0.35">
      <c r="A51" s="21" t="s">
        <v>296</v>
      </c>
      <c r="B51" s="21" t="s">
        <v>297</v>
      </c>
      <c r="C51" s="21" t="s">
        <v>298</v>
      </c>
      <c r="D51" s="21" t="s">
        <v>88</v>
      </c>
      <c r="E51" s="21" t="s">
        <v>299</v>
      </c>
      <c r="F51" s="21" t="s">
        <v>184</v>
      </c>
      <c r="G51" s="31">
        <f>'Price Evidence'!I36</f>
        <v>4.3</v>
      </c>
      <c r="H51" s="21" t="s">
        <v>193</v>
      </c>
      <c r="I51" s="21" t="s">
        <v>193</v>
      </c>
      <c r="J51" s="21">
        <v>0</v>
      </c>
      <c r="K51" s="30">
        <f t="shared" si="0"/>
        <v>4.3</v>
      </c>
      <c r="L51" s="31">
        <f>IF(J51=0,K51,IF(ISNUMBER(H51),H51/Assumptions!$B$8,"UNPRICED"))</f>
        <v>4.3</v>
      </c>
      <c r="M51" s="31">
        <f>IF(J51=0,K51,IF(ISNUMBER(I51),I51/Assumptions!$B$9,"UNPRICED"))</f>
        <v>4.3</v>
      </c>
      <c r="N51" s="21" t="s">
        <v>300</v>
      </c>
    </row>
    <row r="52" spans="1:14" ht="28.8" x14ac:dyDescent="0.35">
      <c r="A52" s="21" t="s">
        <v>301</v>
      </c>
      <c r="B52" s="21" t="s">
        <v>302</v>
      </c>
      <c r="C52" s="21" t="s">
        <v>303</v>
      </c>
      <c r="D52" s="21" t="s">
        <v>88</v>
      </c>
      <c r="E52" s="21" t="s">
        <v>304</v>
      </c>
      <c r="F52" s="21" t="s">
        <v>199</v>
      </c>
      <c r="G52" s="31">
        <f>'Price Evidence'!I37</f>
        <v>0.02</v>
      </c>
      <c r="H52" s="21" t="s">
        <v>193</v>
      </c>
      <c r="I52" s="21" t="s">
        <v>193</v>
      </c>
      <c r="J52" s="21">
        <v>0</v>
      </c>
      <c r="K52" s="31">
        <f>IF(ISNUMBER(G52),G52*Assumptions!$B$5,"UNPRICED")</f>
        <v>14.6</v>
      </c>
      <c r="L52" s="31">
        <f>IF(J52=0,K52,IF(ISNUMBER(H52),H52/Assumptions!$B$8,"UNPRICED"))</f>
        <v>14.6</v>
      </c>
      <c r="M52" s="31">
        <f>IF(J52=0,K52,IF(ISNUMBER(I52),I52/Assumptions!$B$9,"UNPRICED"))</f>
        <v>14.6</v>
      </c>
      <c r="N52" s="21" t="s">
        <v>305</v>
      </c>
    </row>
    <row r="53" spans="1:14" ht="28.8" x14ac:dyDescent="0.35">
      <c r="A53" s="21" t="s">
        <v>306</v>
      </c>
      <c r="B53" s="21" t="s">
        <v>307</v>
      </c>
      <c r="C53" s="21" t="s">
        <v>287</v>
      </c>
      <c r="D53" s="21" t="s">
        <v>88</v>
      </c>
      <c r="E53" s="21" t="s">
        <v>304</v>
      </c>
      <c r="F53" s="21" t="s">
        <v>199</v>
      </c>
      <c r="G53" s="31">
        <f>'Price Evidence'!I38</f>
        <v>1.34E-2</v>
      </c>
      <c r="H53" s="21" t="s">
        <v>193</v>
      </c>
      <c r="I53" s="21" t="s">
        <v>193</v>
      </c>
      <c r="J53" s="21">
        <v>0</v>
      </c>
      <c r="K53" s="31">
        <f>IF(ISNUMBER(G53),G53*Assumptions!$B$5,"UNPRICED")</f>
        <v>9.782</v>
      </c>
      <c r="L53" s="31">
        <f>IF(J53=0,K53,IF(ISNUMBER(H53),H53/Assumptions!$B$8,"UNPRICED"))</f>
        <v>9.782</v>
      </c>
      <c r="M53" s="31">
        <f>IF(J53=0,K53,IF(ISNUMBER(I53),I53/Assumptions!$B$9,"UNPRICED"))</f>
        <v>9.782</v>
      </c>
      <c r="N53" s="21" t="s">
        <v>305</v>
      </c>
    </row>
    <row r="54" spans="1:14" ht="28.8" x14ac:dyDescent="0.35">
      <c r="A54" s="21" t="s">
        <v>308</v>
      </c>
      <c r="B54" s="21" t="s">
        <v>309</v>
      </c>
      <c r="C54" s="21" t="s">
        <v>310</v>
      </c>
      <c r="D54" s="21" t="s">
        <v>88</v>
      </c>
      <c r="E54" s="21" t="s">
        <v>304</v>
      </c>
      <c r="F54" s="21" t="s">
        <v>199</v>
      </c>
      <c r="G54" s="31">
        <f>'Price Evidence'!I39</f>
        <v>3.4000000000000002E-4</v>
      </c>
      <c r="H54" s="21" t="s">
        <v>193</v>
      </c>
      <c r="I54" s="21" t="s">
        <v>193</v>
      </c>
      <c r="J54" s="21">
        <v>0</v>
      </c>
      <c r="K54" s="31">
        <f>IF(ISNUMBER(G54),G54*Assumptions!$B$5,"UNPRICED")</f>
        <v>0.24820000000000003</v>
      </c>
      <c r="L54" s="31">
        <f>IF(J54=0,K54,IF(ISNUMBER(H54),H54/Assumptions!$B$8,"UNPRICED"))</f>
        <v>0.24820000000000003</v>
      </c>
      <c r="M54" s="31">
        <f>IF(J54=0,K54,IF(ISNUMBER(I54),I54/Assumptions!$B$9,"UNPRICED"))</f>
        <v>0.24820000000000003</v>
      </c>
      <c r="N54" s="21" t="s">
        <v>305</v>
      </c>
    </row>
    <row r="55" spans="1:14" ht="43.2" x14ac:dyDescent="0.35">
      <c r="A55" s="21" t="s">
        <v>311</v>
      </c>
      <c r="B55" s="21" t="s">
        <v>307</v>
      </c>
      <c r="C55" s="21" t="s">
        <v>312</v>
      </c>
      <c r="D55" s="21" t="s">
        <v>88</v>
      </c>
      <c r="E55" s="21" t="s">
        <v>313</v>
      </c>
      <c r="F55" s="21" t="s">
        <v>184</v>
      </c>
      <c r="G55" s="21" t="s">
        <v>193</v>
      </c>
      <c r="H55" s="21" t="s">
        <v>193</v>
      </c>
      <c r="I55" s="21" t="s">
        <v>193</v>
      </c>
      <c r="J55" s="21">
        <v>0</v>
      </c>
      <c r="K55" s="30" t="str">
        <f>IF(ISNUMBER(G55),G55,"UNPRICED")</f>
        <v>UNPRICED</v>
      </c>
      <c r="L55" s="31" t="str">
        <f>IF(J55=0,K55,IF(ISNUMBER(H55),H55/Assumptions!$B$8,"UNPRICED"))</f>
        <v>UNPRICED</v>
      </c>
      <c r="M55" s="31" t="str">
        <f>IF(J55=0,K55,IF(ISNUMBER(I55),I55/Assumptions!$B$9,"UNPRICED"))</f>
        <v>UNPRICED</v>
      </c>
      <c r="N55" s="21" t="s">
        <v>314</v>
      </c>
    </row>
    <row r="56" spans="1:14" ht="28.8" x14ac:dyDescent="0.35">
      <c r="A56" s="21" t="s">
        <v>315</v>
      </c>
      <c r="B56" s="21" t="s">
        <v>316</v>
      </c>
      <c r="C56" s="21" t="s">
        <v>317</v>
      </c>
      <c r="D56" s="21" t="s">
        <v>90</v>
      </c>
      <c r="E56" s="21" t="s">
        <v>318</v>
      </c>
      <c r="F56" s="21" t="s">
        <v>184</v>
      </c>
      <c r="G56" s="31">
        <f>'Price Evidence'!I40*Assumptions!$B$21</f>
        <v>0.15</v>
      </c>
      <c r="H56" s="21" t="s">
        <v>193</v>
      </c>
      <c r="I56" s="21" t="s">
        <v>193</v>
      </c>
      <c r="J56" s="21">
        <v>0</v>
      </c>
      <c r="K56" s="30">
        <f>IF(ISNUMBER(G56),G56,"UNPRICED")</f>
        <v>0.15</v>
      </c>
      <c r="L56" s="31">
        <f>IF(J56=0,K56,IF(ISNUMBER(H56),H56/Assumptions!$B$8,"UNPRICED"))</f>
        <v>0.15</v>
      </c>
      <c r="M56" s="31">
        <f>IF(J56=0,K56,IF(ISNUMBER(I56),I56/Assumptions!$B$9,"UNPRICED"))</f>
        <v>0.15</v>
      </c>
      <c r="N56" s="21" t="s">
        <v>319</v>
      </c>
    </row>
    <row r="57" spans="1:14" ht="28.8" x14ac:dyDescent="0.35">
      <c r="A57" s="21" t="s">
        <v>320</v>
      </c>
      <c r="B57" s="21" t="s">
        <v>316</v>
      </c>
      <c r="C57" s="21" t="s">
        <v>321</v>
      </c>
      <c r="D57" s="21" t="s">
        <v>90</v>
      </c>
      <c r="E57" s="21" t="s">
        <v>318</v>
      </c>
      <c r="F57" s="21" t="s">
        <v>184</v>
      </c>
      <c r="G57" s="31">
        <f>'Price Evidence'!I41*Assumptions!$B$21</f>
        <v>2.5</v>
      </c>
      <c r="H57" s="21" t="s">
        <v>193</v>
      </c>
      <c r="I57" s="21" t="s">
        <v>193</v>
      </c>
      <c r="J57" s="21">
        <v>0</v>
      </c>
      <c r="K57" s="30">
        <f>IF(ISNUMBER(G57),G57,"UNPRICED")</f>
        <v>2.5</v>
      </c>
      <c r="L57" s="31">
        <f>IF(J57=0,K57,IF(ISNUMBER(H57),H57/Assumptions!$B$8,"UNPRICED"))</f>
        <v>2.5</v>
      </c>
      <c r="M57" s="31">
        <f>IF(J57=0,K57,IF(ISNUMBER(I57),I57/Assumptions!$B$9,"UNPRICED"))</f>
        <v>2.5</v>
      </c>
      <c r="N57" s="21" t="s">
        <v>319</v>
      </c>
    </row>
    <row r="58" spans="1:14" ht="28.8" x14ac:dyDescent="0.35">
      <c r="A58" s="21" t="s">
        <v>322</v>
      </c>
      <c r="B58" s="21" t="s">
        <v>323</v>
      </c>
      <c r="C58" s="21" t="s">
        <v>317</v>
      </c>
      <c r="D58" s="21" t="s">
        <v>90</v>
      </c>
      <c r="E58" s="21" t="s">
        <v>318</v>
      </c>
      <c r="F58" s="21" t="s">
        <v>184</v>
      </c>
      <c r="G58" s="31">
        <f>'Price Evidence'!I42*Assumptions!$B$21</f>
        <v>0.6</v>
      </c>
      <c r="H58" s="21" t="s">
        <v>193</v>
      </c>
      <c r="I58" s="21" t="s">
        <v>193</v>
      </c>
      <c r="J58" s="21">
        <v>0</v>
      </c>
      <c r="K58" s="30">
        <f>IF(ISNUMBER(G58),G58,"UNPRICED")</f>
        <v>0.6</v>
      </c>
      <c r="L58" s="31">
        <f>IF(J58=0,K58,IF(ISNUMBER(H58),H58/Assumptions!$B$8,"UNPRICED"))</f>
        <v>0.6</v>
      </c>
      <c r="M58" s="31">
        <f>IF(J58=0,K58,IF(ISNUMBER(I58),I58/Assumptions!$B$9,"UNPRICED"))</f>
        <v>0.6</v>
      </c>
      <c r="N58" s="21" t="s">
        <v>319</v>
      </c>
    </row>
    <row r="59" spans="1:14" ht="28.8" x14ac:dyDescent="0.35">
      <c r="A59" s="21" t="s">
        <v>324</v>
      </c>
      <c r="B59" s="21" t="s">
        <v>323</v>
      </c>
      <c r="C59" s="21" t="s">
        <v>321</v>
      </c>
      <c r="D59" s="21" t="s">
        <v>90</v>
      </c>
      <c r="E59" s="21" t="s">
        <v>318</v>
      </c>
      <c r="F59" s="21" t="s">
        <v>184</v>
      </c>
      <c r="G59" s="31">
        <f>'Price Evidence'!I43*Assumptions!$B$21</f>
        <v>10</v>
      </c>
      <c r="H59" s="21" t="s">
        <v>193</v>
      </c>
      <c r="I59" s="21" t="s">
        <v>193</v>
      </c>
      <c r="J59" s="21">
        <v>0</v>
      </c>
      <c r="K59" s="30">
        <f>IF(ISNUMBER(G59),G59,"UNPRICED")</f>
        <v>10</v>
      </c>
      <c r="L59" s="31">
        <f>IF(J59=0,K59,IF(ISNUMBER(H59),H59/Assumptions!$B$8,"UNPRICED"))</f>
        <v>10</v>
      </c>
      <c r="M59" s="31">
        <f>IF(J59=0,K59,IF(ISNUMBER(I59),I59/Assumptions!$B$9,"UNPRICED"))</f>
        <v>10</v>
      </c>
      <c r="N59" s="21" t="s">
        <v>319</v>
      </c>
    </row>
    <row r="60" spans="1:14" ht="28.8" x14ac:dyDescent="0.35">
      <c r="A60" s="21" t="s">
        <v>325</v>
      </c>
      <c r="B60" s="21" t="s">
        <v>326</v>
      </c>
      <c r="C60" s="21" t="s">
        <v>327</v>
      </c>
      <c r="D60" s="21" t="s">
        <v>90</v>
      </c>
      <c r="E60" s="21" t="s">
        <v>328</v>
      </c>
      <c r="F60" s="21" t="s">
        <v>199</v>
      </c>
      <c r="G60" s="31">
        <f>'Price Evidence'!I44</f>
        <v>0.10100000000000001</v>
      </c>
      <c r="H60" s="21" t="s">
        <v>193</v>
      </c>
      <c r="I60" s="21" t="s">
        <v>193</v>
      </c>
      <c r="J60" s="21">
        <v>0</v>
      </c>
      <c r="K60" s="31">
        <f>IF(ISNUMBER(G60),G60*Assumptions!$B$5,"UNPRICED")</f>
        <v>73.73</v>
      </c>
      <c r="L60" s="31">
        <f>IF(J60=0,K60,IF(ISNUMBER(H60),H60/Assumptions!$B$8,"UNPRICED"))</f>
        <v>73.73</v>
      </c>
      <c r="M60" s="31">
        <f>IF(J60=0,K60,IF(ISNUMBER(I60),I60/Assumptions!$B$9,"UNPRICED"))</f>
        <v>73.73</v>
      </c>
      <c r="N60" s="21" t="s">
        <v>329</v>
      </c>
    </row>
    <row r="61" spans="1:14" ht="28.8" x14ac:dyDescent="0.35">
      <c r="A61" s="21" t="s">
        <v>330</v>
      </c>
      <c r="B61" s="21" t="s">
        <v>326</v>
      </c>
      <c r="C61" s="21" t="s">
        <v>331</v>
      </c>
      <c r="D61" s="21" t="s">
        <v>90</v>
      </c>
      <c r="E61" s="21" t="s">
        <v>328</v>
      </c>
      <c r="F61" s="21" t="s">
        <v>199</v>
      </c>
      <c r="G61" s="31">
        <f>'Price Evidence'!I45</f>
        <v>0.33600000000000002</v>
      </c>
      <c r="H61" s="21" t="s">
        <v>193</v>
      </c>
      <c r="I61" s="21" t="s">
        <v>193</v>
      </c>
      <c r="J61" s="21">
        <v>0</v>
      </c>
      <c r="K61" s="31">
        <f>IF(ISNUMBER(G61),G61*Assumptions!$B$5,"UNPRICED")</f>
        <v>245.28</v>
      </c>
      <c r="L61" s="31">
        <f>IF(J61=0,K61,IF(ISNUMBER(H61),H61/Assumptions!$B$8,"UNPRICED"))</f>
        <v>245.28</v>
      </c>
      <c r="M61" s="31">
        <f>IF(J61=0,K61,IF(ISNUMBER(I61),I61/Assumptions!$B$9,"UNPRICED"))</f>
        <v>245.28</v>
      </c>
      <c r="N61" s="21" t="s">
        <v>329</v>
      </c>
    </row>
    <row r="62" spans="1:14" ht="28.8" x14ac:dyDescent="0.35">
      <c r="A62" s="21" t="s">
        <v>332</v>
      </c>
      <c r="B62" s="21" t="s">
        <v>326</v>
      </c>
      <c r="C62" s="21" t="s">
        <v>333</v>
      </c>
      <c r="D62" s="21" t="s">
        <v>90</v>
      </c>
      <c r="E62" s="21" t="s">
        <v>328</v>
      </c>
      <c r="F62" s="21" t="s">
        <v>199</v>
      </c>
      <c r="G62" s="31">
        <f>'Price Evidence'!I46</f>
        <v>1.3440000000000001</v>
      </c>
      <c r="H62" s="21" t="s">
        <v>193</v>
      </c>
      <c r="I62" s="21" t="s">
        <v>193</v>
      </c>
      <c r="J62" s="21">
        <v>0</v>
      </c>
      <c r="K62" s="31">
        <f>IF(ISNUMBER(G62),G62*Assumptions!$B$5,"UNPRICED")</f>
        <v>981.12</v>
      </c>
      <c r="L62" s="31">
        <f>IF(J62=0,K62,IF(ISNUMBER(H62),H62/Assumptions!$B$8,"UNPRICED"))</f>
        <v>981.12</v>
      </c>
      <c r="M62" s="31">
        <f>IF(J62=0,K62,IF(ISNUMBER(I62),I62/Assumptions!$B$9,"UNPRICED"))</f>
        <v>981.12</v>
      </c>
      <c r="N62" s="21" t="s">
        <v>329</v>
      </c>
    </row>
    <row r="63" spans="1:14" ht="28.8" x14ac:dyDescent="0.35">
      <c r="A63" s="21" t="s">
        <v>334</v>
      </c>
      <c r="B63" s="21" t="s">
        <v>335</v>
      </c>
      <c r="C63" s="21" t="s">
        <v>287</v>
      </c>
      <c r="D63" s="21" t="s">
        <v>87</v>
      </c>
      <c r="E63" s="21" t="s">
        <v>336</v>
      </c>
      <c r="F63" s="21" t="s">
        <v>199</v>
      </c>
      <c r="G63" s="31">
        <f>'Price Evidence'!I47</f>
        <v>0.01</v>
      </c>
      <c r="H63" s="21" t="s">
        <v>193</v>
      </c>
      <c r="I63" s="21" t="s">
        <v>193</v>
      </c>
      <c r="J63" s="21">
        <v>0</v>
      </c>
      <c r="K63" s="31">
        <f>IF(ISNUMBER(G63),G63*Assumptions!$B$5,"UNPRICED")</f>
        <v>7.3</v>
      </c>
      <c r="L63" s="31">
        <f>IF(J63=0,K63,IF(ISNUMBER(H63),H63/Assumptions!$B$8,"UNPRICED"))</f>
        <v>7.3</v>
      </c>
      <c r="M63" s="31">
        <f>IF(J63=0,K63,IF(ISNUMBER(I63),I63/Assumptions!$B$9,"UNPRICED"))</f>
        <v>7.3</v>
      </c>
      <c r="N63" s="21"/>
    </row>
    <row r="64" spans="1:14" ht="28.8" x14ac:dyDescent="0.35">
      <c r="A64" s="21" t="s">
        <v>337</v>
      </c>
      <c r="B64" s="21" t="s">
        <v>338</v>
      </c>
      <c r="C64" s="21" t="s">
        <v>287</v>
      </c>
      <c r="D64" s="21" t="s">
        <v>87</v>
      </c>
      <c r="E64" s="21" t="s">
        <v>339</v>
      </c>
      <c r="F64" s="21" t="s">
        <v>184</v>
      </c>
      <c r="G64" s="31">
        <f>'Price Evidence'!I48</f>
        <v>0.01</v>
      </c>
      <c r="H64" s="21" t="s">
        <v>193</v>
      </c>
      <c r="I64" s="21" t="s">
        <v>193</v>
      </c>
      <c r="J64" s="21">
        <v>0</v>
      </c>
      <c r="K64" s="30">
        <f t="shared" ref="K64:K69" si="1">IF(ISNUMBER(G64),G64,"UNPRICED")</f>
        <v>0.01</v>
      </c>
      <c r="L64" s="31">
        <f>IF(J64=0,K64,IF(ISNUMBER(H64),H64/Assumptions!$B$8,"UNPRICED"))</f>
        <v>0.01</v>
      </c>
      <c r="M64" s="31">
        <f>IF(J64=0,K64,IF(ISNUMBER(I64),I64/Assumptions!$B$9,"UNPRICED"))</f>
        <v>0.01</v>
      </c>
      <c r="N64" s="21" t="s">
        <v>340</v>
      </c>
    </row>
    <row r="65" spans="1:14" x14ac:dyDescent="0.35">
      <c r="A65" s="21" t="s">
        <v>341</v>
      </c>
      <c r="B65" s="21" t="s">
        <v>342</v>
      </c>
      <c r="C65" s="21" t="s">
        <v>343</v>
      </c>
      <c r="D65" s="21" t="s">
        <v>87</v>
      </c>
      <c r="E65" s="21" t="s">
        <v>344</v>
      </c>
      <c r="F65" s="21" t="s">
        <v>184</v>
      </c>
      <c r="G65" s="31">
        <f>'Price Evidence'!I49</f>
        <v>0.5</v>
      </c>
      <c r="H65" s="21" t="s">
        <v>193</v>
      </c>
      <c r="I65" s="21" t="s">
        <v>193</v>
      </c>
      <c r="J65" s="21">
        <v>0</v>
      </c>
      <c r="K65" s="30">
        <f t="shared" si="1"/>
        <v>0.5</v>
      </c>
      <c r="L65" s="31">
        <f>IF(J65=0,K65,IF(ISNUMBER(H65),H65/Assumptions!$B$8,"UNPRICED"))</f>
        <v>0.5</v>
      </c>
      <c r="M65" s="31">
        <f>IF(J65=0,K65,IF(ISNUMBER(I65),I65/Assumptions!$B$9,"UNPRICED"))</f>
        <v>0.5</v>
      </c>
      <c r="N65" s="21"/>
    </row>
    <row r="66" spans="1:14" x14ac:dyDescent="0.35">
      <c r="A66" s="21" t="s">
        <v>345</v>
      </c>
      <c r="B66" s="21" t="s">
        <v>346</v>
      </c>
      <c r="C66" s="21" t="s">
        <v>343</v>
      </c>
      <c r="D66" s="21" t="s">
        <v>87</v>
      </c>
      <c r="E66" s="21" t="s">
        <v>347</v>
      </c>
      <c r="F66" s="21" t="s">
        <v>184</v>
      </c>
      <c r="G66" s="31">
        <f>'Price Evidence'!I50</f>
        <v>0.4</v>
      </c>
      <c r="H66" s="21" t="s">
        <v>193</v>
      </c>
      <c r="I66" s="21" t="s">
        <v>193</v>
      </c>
      <c r="J66" s="21">
        <v>0</v>
      </c>
      <c r="K66" s="30">
        <f t="shared" si="1"/>
        <v>0.4</v>
      </c>
      <c r="L66" s="31">
        <f>IF(J66=0,K66,IF(ISNUMBER(H66),H66/Assumptions!$B$8,"UNPRICED"))</f>
        <v>0.4</v>
      </c>
      <c r="M66" s="31">
        <f>IF(J66=0,K66,IF(ISNUMBER(I66),I66/Assumptions!$B$9,"UNPRICED"))</f>
        <v>0.4</v>
      </c>
      <c r="N66" s="21"/>
    </row>
    <row r="67" spans="1:14" x14ac:dyDescent="0.35">
      <c r="A67" s="21" t="s">
        <v>348</v>
      </c>
      <c r="B67" s="21" t="s">
        <v>342</v>
      </c>
      <c r="C67" s="21" t="s">
        <v>349</v>
      </c>
      <c r="D67" s="21" t="s">
        <v>87</v>
      </c>
      <c r="E67" s="21" t="s">
        <v>344</v>
      </c>
      <c r="F67" s="21" t="s">
        <v>184</v>
      </c>
      <c r="G67" s="31">
        <f>'Price Evidence'!I51</f>
        <v>0.5</v>
      </c>
      <c r="H67" s="21" t="s">
        <v>193</v>
      </c>
      <c r="I67" s="21" t="s">
        <v>193</v>
      </c>
      <c r="J67" s="21">
        <v>0</v>
      </c>
      <c r="K67" s="30">
        <f t="shared" si="1"/>
        <v>0.5</v>
      </c>
      <c r="L67" s="31">
        <f>IF(J67=0,K67,IF(ISNUMBER(H67),H67/Assumptions!$B$8,"UNPRICED"))</f>
        <v>0.5</v>
      </c>
      <c r="M67" s="31">
        <f>IF(J67=0,K67,IF(ISNUMBER(I67),I67/Assumptions!$B$9,"UNPRICED"))</f>
        <v>0.5</v>
      </c>
      <c r="N67" s="21"/>
    </row>
    <row r="68" spans="1:14" x14ac:dyDescent="0.35">
      <c r="A68" s="21" t="s">
        <v>350</v>
      </c>
      <c r="B68" s="21" t="s">
        <v>346</v>
      </c>
      <c r="C68" s="21" t="s">
        <v>349</v>
      </c>
      <c r="D68" s="21" t="s">
        <v>87</v>
      </c>
      <c r="E68" s="21" t="s">
        <v>347</v>
      </c>
      <c r="F68" s="21" t="s">
        <v>184</v>
      </c>
      <c r="G68" s="31">
        <f>'Price Evidence'!I52</f>
        <v>0.4</v>
      </c>
      <c r="H68" s="21" t="s">
        <v>193</v>
      </c>
      <c r="I68" s="21" t="s">
        <v>193</v>
      </c>
      <c r="J68" s="21">
        <v>0</v>
      </c>
      <c r="K68" s="30">
        <f t="shared" si="1"/>
        <v>0.4</v>
      </c>
      <c r="L68" s="31">
        <f>IF(J68=0,K68,IF(ISNUMBER(H68),H68/Assumptions!$B$8,"UNPRICED"))</f>
        <v>0.4</v>
      </c>
      <c r="M68" s="31">
        <f>IF(J68=0,K68,IF(ISNUMBER(I68),I68/Assumptions!$B$9,"UNPRICED"))</f>
        <v>0.4</v>
      </c>
      <c r="N68" s="21"/>
    </row>
    <row r="69" spans="1:14" ht="28.8" x14ac:dyDescent="0.35">
      <c r="A69" s="21" t="s">
        <v>351</v>
      </c>
      <c r="B69" s="21" t="s">
        <v>352</v>
      </c>
      <c r="C69" s="21" t="s">
        <v>353</v>
      </c>
      <c r="D69" s="21" t="s">
        <v>87</v>
      </c>
      <c r="E69" s="21" t="s">
        <v>354</v>
      </c>
      <c r="F69" s="21" t="s">
        <v>184</v>
      </c>
      <c r="G69" s="31">
        <f>'Price Evidence'!I53</f>
        <v>8.6999999999999994E-2</v>
      </c>
      <c r="H69" s="21" t="s">
        <v>193</v>
      </c>
      <c r="I69" s="21" t="s">
        <v>193</v>
      </c>
      <c r="J69" s="21">
        <v>0</v>
      </c>
      <c r="K69" s="30">
        <f t="shared" si="1"/>
        <v>8.6999999999999994E-2</v>
      </c>
      <c r="L69" s="31">
        <f>IF(J69=0,K69,IF(ISNUMBER(H69),H69/Assumptions!$B$8,"UNPRICED"))</f>
        <v>8.6999999999999994E-2</v>
      </c>
      <c r="M69" s="31">
        <f>IF(J69=0,K69,IF(ISNUMBER(I69),I69/Assumptions!$B$9,"UNPRICED"))</f>
        <v>8.6999999999999994E-2</v>
      </c>
      <c r="N69" s="21" t="s">
        <v>355</v>
      </c>
    </row>
    <row r="70" spans="1:14" x14ac:dyDescent="0.35">
      <c r="A70" s="21" t="s">
        <v>356</v>
      </c>
      <c r="B70" s="21" t="s">
        <v>357</v>
      </c>
      <c r="C70" s="21" t="s">
        <v>327</v>
      </c>
      <c r="D70" s="21" t="s">
        <v>88</v>
      </c>
      <c r="E70" s="21" t="s">
        <v>358</v>
      </c>
      <c r="F70" s="21" t="s">
        <v>199</v>
      </c>
      <c r="G70" s="31">
        <f>'Price Evidence'!I54</f>
        <v>0.39500000000000002</v>
      </c>
      <c r="H70" s="21" t="s">
        <v>193</v>
      </c>
      <c r="I70" s="21" t="s">
        <v>193</v>
      </c>
      <c r="J70" s="21">
        <v>0</v>
      </c>
      <c r="K70" s="31">
        <f>IF(ISNUMBER(G70),G70*Assumptions!$B$5,"UNPRICED")</f>
        <v>288.35000000000002</v>
      </c>
      <c r="L70" s="31">
        <f>IF(J70=0,K70,IF(ISNUMBER(H70),H70/Assumptions!$B$8,"UNPRICED"))</f>
        <v>288.35000000000002</v>
      </c>
      <c r="M70" s="31">
        <f>IF(J70=0,K70,IF(ISNUMBER(I70),I70/Assumptions!$B$9,"UNPRICED"))</f>
        <v>288.35000000000002</v>
      </c>
      <c r="N70" s="21"/>
    </row>
    <row r="71" spans="1:14" x14ac:dyDescent="0.35">
      <c r="A71" s="21" t="s">
        <v>359</v>
      </c>
      <c r="B71" s="21" t="s">
        <v>360</v>
      </c>
      <c r="C71" s="21" t="s">
        <v>327</v>
      </c>
      <c r="D71" s="21" t="s">
        <v>88</v>
      </c>
      <c r="E71" s="21" t="s">
        <v>339</v>
      </c>
      <c r="F71" s="21" t="s">
        <v>184</v>
      </c>
      <c r="G71" s="31">
        <f>'Price Evidence'!I55</f>
        <v>6.5000000000000002E-2</v>
      </c>
      <c r="H71" s="21" t="s">
        <v>193</v>
      </c>
      <c r="I71" s="21" t="s">
        <v>193</v>
      </c>
      <c r="J71" s="21">
        <v>0</v>
      </c>
      <c r="K71" s="30">
        <f>IF(ISNUMBER(G71),G71,"UNPRICED")</f>
        <v>6.5000000000000002E-2</v>
      </c>
      <c r="L71" s="31">
        <f>IF(J71=0,K71,IF(ISNUMBER(H71),H71/Assumptions!$B$8,"UNPRICED"))</f>
        <v>6.5000000000000002E-2</v>
      </c>
      <c r="M71" s="31">
        <f>IF(J71=0,K71,IF(ISNUMBER(I71),I71/Assumptions!$B$9,"UNPRICED"))</f>
        <v>6.5000000000000002E-2</v>
      </c>
      <c r="N71" s="21"/>
    </row>
    <row r="72" spans="1:14" x14ac:dyDescent="0.35">
      <c r="A72" s="21" t="s">
        <v>361</v>
      </c>
      <c r="B72" s="21" t="s">
        <v>357</v>
      </c>
      <c r="C72" s="21" t="s">
        <v>287</v>
      </c>
      <c r="D72" s="21" t="s">
        <v>88</v>
      </c>
      <c r="E72" s="21" t="s">
        <v>358</v>
      </c>
      <c r="F72" s="21" t="s">
        <v>199</v>
      </c>
      <c r="G72" s="31">
        <f>'Price Evidence'!I56</f>
        <v>1.25</v>
      </c>
      <c r="H72" s="21" t="s">
        <v>193</v>
      </c>
      <c r="I72" s="21" t="s">
        <v>193</v>
      </c>
      <c r="J72" s="21">
        <v>0</v>
      </c>
      <c r="K72" s="31">
        <f>IF(ISNUMBER(G72),G72*Assumptions!$B$5,"UNPRICED")</f>
        <v>912.5</v>
      </c>
      <c r="L72" s="31">
        <f>IF(J72=0,K72,IF(ISNUMBER(H72),H72/Assumptions!$B$8,"UNPRICED"))</f>
        <v>912.5</v>
      </c>
      <c r="M72" s="31">
        <f>IF(J72=0,K72,IF(ISNUMBER(I72),I72/Assumptions!$B$9,"UNPRICED"))</f>
        <v>912.5</v>
      </c>
      <c r="N72" s="21"/>
    </row>
    <row r="73" spans="1:14" ht="28.8" x14ac:dyDescent="0.35">
      <c r="A73" s="21" t="s">
        <v>362</v>
      </c>
      <c r="B73" s="21" t="s">
        <v>360</v>
      </c>
      <c r="C73" s="21" t="s">
        <v>287</v>
      </c>
      <c r="D73" s="21" t="s">
        <v>88</v>
      </c>
      <c r="E73" s="21" t="s">
        <v>339</v>
      </c>
      <c r="F73" s="21" t="s">
        <v>184</v>
      </c>
      <c r="G73" s="31">
        <f>'Price Evidence'!I57</f>
        <v>1.6E-2</v>
      </c>
      <c r="H73" s="21" t="s">
        <v>193</v>
      </c>
      <c r="I73" s="21" t="s">
        <v>193</v>
      </c>
      <c r="J73" s="21">
        <v>0</v>
      </c>
      <c r="K73" s="30">
        <f>IF(ISNUMBER(G73),G73,"UNPRICED")</f>
        <v>1.6E-2</v>
      </c>
      <c r="L73" s="31">
        <f>IF(J73=0,K73,IF(ISNUMBER(H73),H73/Assumptions!$B$8,"UNPRICED"))</f>
        <v>1.6E-2</v>
      </c>
      <c r="M73" s="31">
        <f>IF(J73=0,K73,IF(ISNUMBER(I73),I73/Assumptions!$B$9,"UNPRICED"))</f>
        <v>1.6E-2</v>
      </c>
      <c r="N73" s="21"/>
    </row>
    <row r="74" spans="1:14" x14ac:dyDescent="0.35">
      <c r="A74" s="21" t="s">
        <v>363</v>
      </c>
      <c r="B74" s="21" t="s">
        <v>357</v>
      </c>
      <c r="C74" s="21" t="s">
        <v>364</v>
      </c>
      <c r="D74" s="21" t="s">
        <v>88</v>
      </c>
      <c r="E74" s="21" t="s">
        <v>358</v>
      </c>
      <c r="F74" s="21" t="s">
        <v>199</v>
      </c>
      <c r="G74" s="31">
        <f>'Price Evidence'!I58</f>
        <v>1.75</v>
      </c>
      <c r="H74" s="21" t="s">
        <v>193</v>
      </c>
      <c r="I74" s="21" t="s">
        <v>193</v>
      </c>
      <c r="J74" s="21">
        <v>0</v>
      </c>
      <c r="K74" s="31">
        <f>IF(ISNUMBER(G74),G74*Assumptions!$B$5,"UNPRICED")</f>
        <v>1277.5</v>
      </c>
      <c r="L74" s="31">
        <f>IF(J74=0,K74,IF(ISNUMBER(H74),H74/Assumptions!$B$8,"UNPRICED"))</f>
        <v>1277.5</v>
      </c>
      <c r="M74" s="31">
        <f>IF(J74=0,K74,IF(ISNUMBER(I74),I74/Assumptions!$B$9,"UNPRICED"))</f>
        <v>1277.5</v>
      </c>
      <c r="N74" s="21"/>
    </row>
    <row r="75" spans="1:14" ht="28.8" x14ac:dyDescent="0.35">
      <c r="A75" s="21" t="s">
        <v>365</v>
      </c>
      <c r="B75" s="21" t="s">
        <v>360</v>
      </c>
      <c r="C75" s="21" t="s">
        <v>364</v>
      </c>
      <c r="D75" s="21" t="s">
        <v>88</v>
      </c>
      <c r="E75" s="21" t="s">
        <v>339</v>
      </c>
      <c r="F75" s="21" t="s">
        <v>184</v>
      </c>
      <c r="G75" s="31">
        <f>'Price Evidence'!I59</f>
        <v>1.6E-2</v>
      </c>
      <c r="H75" s="21" t="s">
        <v>193</v>
      </c>
      <c r="I75" s="21" t="s">
        <v>193</v>
      </c>
      <c r="J75" s="21">
        <v>0</v>
      </c>
      <c r="K75" s="30">
        <f>IF(ISNUMBER(G75),G75,"UNPRICED")</f>
        <v>1.6E-2</v>
      </c>
      <c r="L75" s="31">
        <f>IF(J75=0,K75,IF(ISNUMBER(H75),H75/Assumptions!$B$8,"UNPRICED"))</f>
        <v>1.6E-2</v>
      </c>
      <c r="M75" s="31">
        <f>IF(J75=0,K75,IF(ISNUMBER(I75),I75/Assumptions!$B$9,"UNPRICED"))</f>
        <v>1.6E-2</v>
      </c>
      <c r="N75" s="21"/>
    </row>
    <row r="76" spans="1:14" ht="28.8" x14ac:dyDescent="0.35">
      <c r="A76" s="21" t="s">
        <v>366</v>
      </c>
      <c r="B76" s="21" t="s">
        <v>367</v>
      </c>
      <c r="C76" s="21" t="s">
        <v>368</v>
      </c>
      <c r="D76" s="21" t="s">
        <v>87</v>
      </c>
      <c r="E76" s="21" t="s">
        <v>369</v>
      </c>
      <c r="F76" s="21" t="s">
        <v>199</v>
      </c>
      <c r="G76" s="31">
        <f>'Price Evidence'!I60</f>
        <v>5.0000000000000001E-3</v>
      </c>
      <c r="H76" s="21" t="s">
        <v>193</v>
      </c>
      <c r="I76" s="21" t="s">
        <v>193</v>
      </c>
      <c r="J76" s="21">
        <v>0</v>
      </c>
      <c r="K76" s="31">
        <f>IF(ISNUMBER(G76),G76*Assumptions!$B$5,"UNPRICED")</f>
        <v>3.65</v>
      </c>
      <c r="L76" s="31">
        <f>IF(J76=0,K76,IF(ISNUMBER(H76),H76/Assumptions!$B$8,"UNPRICED"))</f>
        <v>3.65</v>
      </c>
      <c r="M76" s="31">
        <f>IF(J76=0,K76,IF(ISNUMBER(I76),I76/Assumptions!$B$9,"UNPRICED"))</f>
        <v>3.65</v>
      </c>
      <c r="N76" s="21"/>
    </row>
    <row r="77" spans="1:14" x14ac:dyDescent="0.35">
      <c r="A77" s="21" t="s">
        <v>370</v>
      </c>
      <c r="B77" s="21" t="s">
        <v>371</v>
      </c>
      <c r="C77" s="21" t="s">
        <v>372</v>
      </c>
      <c r="D77" s="21" t="s">
        <v>87</v>
      </c>
      <c r="E77" s="21" t="s">
        <v>373</v>
      </c>
      <c r="F77" s="21" t="s">
        <v>199</v>
      </c>
      <c r="G77" s="31">
        <f>'Price Evidence'!I61</f>
        <v>0.19</v>
      </c>
      <c r="H77" s="21" t="s">
        <v>193</v>
      </c>
      <c r="I77" s="21" t="s">
        <v>193</v>
      </c>
      <c r="J77" s="21">
        <v>0</v>
      </c>
      <c r="K77" s="31">
        <f>IF(ISNUMBER(G77),G77*Assumptions!$B$5,"UNPRICED")</f>
        <v>138.69999999999999</v>
      </c>
      <c r="L77" s="31">
        <f>IF(J77=0,K77,IF(ISNUMBER(H77),H77/Assumptions!$B$8,"UNPRICED"))</f>
        <v>138.69999999999999</v>
      </c>
      <c r="M77" s="31">
        <f>IF(J77=0,K77,IF(ISNUMBER(I77),I77/Assumptions!$B$9,"UNPRICED"))</f>
        <v>138.69999999999999</v>
      </c>
      <c r="N77" s="21"/>
    </row>
    <row r="78" spans="1:14" x14ac:dyDescent="0.35">
      <c r="A78" s="21" t="s">
        <v>374</v>
      </c>
      <c r="B78" s="21" t="s">
        <v>371</v>
      </c>
      <c r="C78" s="21" t="s">
        <v>375</v>
      </c>
      <c r="D78" s="21" t="s">
        <v>87</v>
      </c>
      <c r="E78" s="21" t="s">
        <v>373</v>
      </c>
      <c r="F78" s="21" t="s">
        <v>199</v>
      </c>
      <c r="G78" s="31">
        <f>'Price Evidence'!I62</f>
        <v>0.49</v>
      </c>
      <c r="H78" s="21" t="s">
        <v>193</v>
      </c>
      <c r="I78" s="21" t="s">
        <v>193</v>
      </c>
      <c r="J78" s="21">
        <v>0</v>
      </c>
      <c r="K78" s="31">
        <f>IF(ISNUMBER(G78),G78*Assumptions!$B$5,"UNPRICED")</f>
        <v>357.7</v>
      </c>
      <c r="L78" s="31">
        <f>IF(J78=0,K78,IF(ISNUMBER(H78),H78/Assumptions!$B$8,"UNPRICED"))</f>
        <v>357.7</v>
      </c>
      <c r="M78" s="31">
        <f>IF(J78=0,K78,IF(ISNUMBER(I78),I78/Assumptions!$B$9,"UNPRICED"))</f>
        <v>357.7</v>
      </c>
      <c r="N78" s="21"/>
    </row>
    <row r="79" spans="1:14" x14ac:dyDescent="0.35">
      <c r="A79" s="21" t="s">
        <v>376</v>
      </c>
      <c r="B79" s="21" t="s">
        <v>371</v>
      </c>
      <c r="C79" s="21" t="s">
        <v>377</v>
      </c>
      <c r="D79" s="21" t="s">
        <v>87</v>
      </c>
      <c r="E79" s="21" t="s">
        <v>373</v>
      </c>
      <c r="F79" s="21" t="s">
        <v>199</v>
      </c>
      <c r="G79" s="31">
        <f>'Price Evidence'!I63</f>
        <v>1.25</v>
      </c>
      <c r="H79" s="21" t="s">
        <v>193</v>
      </c>
      <c r="I79" s="21" t="s">
        <v>193</v>
      </c>
      <c r="J79" s="21">
        <v>0</v>
      </c>
      <c r="K79" s="31">
        <f>IF(ISNUMBER(G79),G79*Assumptions!$B$5,"UNPRICED")</f>
        <v>912.5</v>
      </c>
      <c r="L79" s="31">
        <f>IF(J79=0,K79,IF(ISNUMBER(H79),H79/Assumptions!$B$8,"UNPRICED"))</f>
        <v>912.5</v>
      </c>
      <c r="M79" s="31">
        <f>IF(J79=0,K79,IF(ISNUMBER(I79),I79/Assumptions!$B$9,"UNPRICED"))</f>
        <v>912.5</v>
      </c>
      <c r="N79" s="21"/>
    </row>
    <row r="80" spans="1:14" ht="28.8" x14ac:dyDescent="0.35">
      <c r="A80" s="21" t="s">
        <v>378</v>
      </c>
      <c r="B80" s="21" t="s">
        <v>379</v>
      </c>
      <c r="C80" s="21" t="s">
        <v>380</v>
      </c>
      <c r="D80" s="21" t="s">
        <v>87</v>
      </c>
      <c r="E80" s="21" t="s">
        <v>381</v>
      </c>
      <c r="F80" s="21" t="s">
        <v>199</v>
      </c>
      <c r="G80" s="31">
        <f>'Price Evidence'!I64</f>
        <v>0.1</v>
      </c>
      <c r="H80" s="21" t="s">
        <v>193</v>
      </c>
      <c r="I80" s="21" t="s">
        <v>193</v>
      </c>
      <c r="J80" s="21">
        <v>0</v>
      </c>
      <c r="K80" s="31">
        <f>IF(ISNUMBER(G80),G80*Assumptions!$B$5,"UNPRICED")</f>
        <v>73</v>
      </c>
      <c r="L80" s="31">
        <f>IF(J80=0,K80,IF(ISNUMBER(H80),H80/Assumptions!$B$8,"UNPRICED"))</f>
        <v>73</v>
      </c>
      <c r="M80" s="31">
        <f>IF(J80=0,K80,IF(ISNUMBER(I80),I80/Assumptions!$B$9,"UNPRICED"))</f>
        <v>73</v>
      </c>
      <c r="N80" s="21" t="s">
        <v>382</v>
      </c>
    </row>
    <row r="81" spans="1:14" ht="28.8" x14ac:dyDescent="0.35">
      <c r="A81" s="21" t="s">
        <v>383</v>
      </c>
      <c r="B81" s="21" t="s">
        <v>384</v>
      </c>
      <c r="C81" s="21" t="s">
        <v>303</v>
      </c>
      <c r="D81" s="21" t="s">
        <v>87</v>
      </c>
      <c r="E81" s="21" t="s">
        <v>373</v>
      </c>
      <c r="F81" s="21" t="s">
        <v>199</v>
      </c>
      <c r="G81" s="31">
        <f>'Price Evidence'!I65</f>
        <v>0.2</v>
      </c>
      <c r="H81" s="21" t="s">
        <v>193</v>
      </c>
      <c r="I81" s="21" t="s">
        <v>193</v>
      </c>
      <c r="J81" s="21">
        <v>0</v>
      </c>
      <c r="K81" s="31">
        <f>IF(ISNUMBER(G81),G81*Assumptions!$B$5,"UNPRICED")</f>
        <v>146</v>
      </c>
      <c r="L81" s="31">
        <f>IF(J81=0,K81,IF(ISNUMBER(H81),H81/Assumptions!$B$8,"UNPRICED"))</f>
        <v>146</v>
      </c>
      <c r="M81" s="31">
        <f>IF(J81=0,K81,IF(ISNUMBER(I81),I81/Assumptions!$B$9,"UNPRICED"))</f>
        <v>146</v>
      </c>
      <c r="N81" s="21"/>
    </row>
    <row r="82" spans="1:14" ht="28.8" x14ac:dyDescent="0.35">
      <c r="A82" s="21" t="s">
        <v>385</v>
      </c>
      <c r="B82" s="21" t="s">
        <v>386</v>
      </c>
      <c r="C82" s="21" t="s">
        <v>303</v>
      </c>
      <c r="D82" s="21" t="s">
        <v>87</v>
      </c>
      <c r="E82" s="21" t="s">
        <v>387</v>
      </c>
      <c r="F82" s="21" t="s">
        <v>199</v>
      </c>
      <c r="G82" s="31">
        <f>'Price Evidence'!I66</f>
        <v>8.0000000000000002E-3</v>
      </c>
      <c r="H82" s="21" t="s">
        <v>193</v>
      </c>
      <c r="I82" s="21" t="s">
        <v>193</v>
      </c>
      <c r="J82" s="21">
        <v>0</v>
      </c>
      <c r="K82" s="31">
        <f>IF(ISNUMBER(G82),G82*Assumptions!$B$5,"UNPRICED")</f>
        <v>5.84</v>
      </c>
      <c r="L82" s="31">
        <f>IF(J82=0,K82,IF(ISNUMBER(H82),H82/Assumptions!$B$8,"UNPRICED"))</f>
        <v>5.84</v>
      </c>
      <c r="M82" s="31">
        <f>IF(J82=0,K82,IF(ISNUMBER(I82),I82/Assumptions!$B$9,"UNPRICED"))</f>
        <v>5.84</v>
      </c>
      <c r="N82" s="21"/>
    </row>
    <row r="83" spans="1:14" x14ac:dyDescent="0.35">
      <c r="A83" s="21" t="s">
        <v>388</v>
      </c>
      <c r="B83" s="21" t="s">
        <v>389</v>
      </c>
      <c r="C83" s="21" t="s">
        <v>287</v>
      </c>
      <c r="D83" s="21" t="s">
        <v>92</v>
      </c>
      <c r="E83" s="21" t="s">
        <v>390</v>
      </c>
      <c r="F83" s="21" t="s">
        <v>199</v>
      </c>
      <c r="G83" s="31">
        <f>'Price Evidence'!I67</f>
        <v>0.03</v>
      </c>
      <c r="H83" s="21" t="s">
        <v>193</v>
      </c>
      <c r="I83" s="21" t="s">
        <v>193</v>
      </c>
      <c r="J83" s="21">
        <v>0</v>
      </c>
      <c r="K83" s="31">
        <f>IF(ISNUMBER(G83),G83*Assumptions!$B$5,"UNPRICED")</f>
        <v>21.9</v>
      </c>
      <c r="L83" s="31">
        <f>IF(J83=0,K83,IF(ISNUMBER(H83),H83/Assumptions!$B$8,"UNPRICED"))</f>
        <v>21.9</v>
      </c>
      <c r="M83" s="31">
        <f>IF(J83=0,K83,IF(ISNUMBER(I83),I83/Assumptions!$B$9,"UNPRICED"))</f>
        <v>21.9</v>
      </c>
      <c r="N83" s="21"/>
    </row>
    <row r="84" spans="1:14" x14ac:dyDescent="0.35">
      <c r="A84" s="21" t="s">
        <v>391</v>
      </c>
      <c r="B84" s="21" t="s">
        <v>389</v>
      </c>
      <c r="C84" s="21" t="s">
        <v>327</v>
      </c>
      <c r="D84" s="21" t="s">
        <v>92</v>
      </c>
      <c r="E84" s="21" t="s">
        <v>390</v>
      </c>
      <c r="F84" s="21" t="s">
        <v>199</v>
      </c>
      <c r="G84" s="31">
        <f>'Price Evidence'!I68</f>
        <v>1.4999999999999999E-2</v>
      </c>
      <c r="H84" s="21" t="s">
        <v>193</v>
      </c>
      <c r="I84" s="21" t="s">
        <v>193</v>
      </c>
      <c r="J84" s="21">
        <v>0</v>
      </c>
      <c r="K84" s="31">
        <f>IF(ISNUMBER(G84),G84*Assumptions!$B$5,"UNPRICED")</f>
        <v>10.95</v>
      </c>
      <c r="L84" s="31">
        <f>IF(J84=0,K84,IF(ISNUMBER(H84),H84/Assumptions!$B$8,"UNPRICED"))</f>
        <v>10.95</v>
      </c>
      <c r="M84" s="31">
        <f>IF(J84=0,K84,IF(ISNUMBER(I84),I84/Assumptions!$B$9,"UNPRICED"))</f>
        <v>10.95</v>
      </c>
      <c r="N84" s="21"/>
    </row>
    <row r="85" spans="1:14" ht="28.8" x14ac:dyDescent="0.35">
      <c r="A85" s="21" t="s">
        <v>392</v>
      </c>
      <c r="B85" s="21" t="s">
        <v>393</v>
      </c>
      <c r="C85" s="21" t="s">
        <v>287</v>
      </c>
      <c r="D85" s="21" t="s">
        <v>92</v>
      </c>
      <c r="E85" s="21" t="s">
        <v>394</v>
      </c>
      <c r="F85" s="21" t="s">
        <v>184</v>
      </c>
      <c r="G85" s="31">
        <f>'Price Evidence'!I69</f>
        <v>2.8000000000000001E-2</v>
      </c>
      <c r="H85" s="21" t="s">
        <v>193</v>
      </c>
      <c r="I85" s="21" t="s">
        <v>193</v>
      </c>
      <c r="J85" s="21">
        <v>0</v>
      </c>
      <c r="K85" s="30">
        <f>IF(ISNUMBER(G85),G85,"UNPRICED")</f>
        <v>2.8000000000000001E-2</v>
      </c>
      <c r="L85" s="31">
        <f>IF(J85=0,K85,IF(ISNUMBER(H85),H85/Assumptions!$B$8,"UNPRICED"))</f>
        <v>2.8000000000000001E-2</v>
      </c>
      <c r="M85" s="31">
        <f>IF(J85=0,K85,IF(ISNUMBER(I85),I85/Assumptions!$B$9,"UNPRICED"))</f>
        <v>2.8000000000000001E-2</v>
      </c>
      <c r="N85" s="21"/>
    </row>
    <row r="86" spans="1:14" ht="43.2" x14ac:dyDescent="0.35">
      <c r="A86" s="21" t="s">
        <v>395</v>
      </c>
      <c r="B86" s="21" t="s">
        <v>396</v>
      </c>
      <c r="C86" s="21" t="s">
        <v>397</v>
      </c>
      <c r="D86" s="21" t="s">
        <v>92</v>
      </c>
      <c r="E86" s="21" t="s">
        <v>398</v>
      </c>
      <c r="F86" s="21" t="s">
        <v>184</v>
      </c>
      <c r="G86" s="31">
        <f>'Price Evidence'!I70</f>
        <v>0.06</v>
      </c>
      <c r="H86" s="21" t="s">
        <v>193</v>
      </c>
      <c r="I86" s="21" t="s">
        <v>193</v>
      </c>
      <c r="J86" s="21">
        <v>0</v>
      </c>
      <c r="K86" s="30">
        <f>IF(ISNUMBER(G86),G86,"UNPRICED")</f>
        <v>0.06</v>
      </c>
      <c r="L86" s="31">
        <f>IF(J86=0,K86,IF(ISNUMBER(H86),H86/Assumptions!$B$8,"UNPRICED"))</f>
        <v>0.06</v>
      </c>
      <c r="M86" s="31">
        <f>IF(J86=0,K86,IF(ISNUMBER(I86),I86/Assumptions!$B$9,"UNPRICED"))</f>
        <v>0.06</v>
      </c>
      <c r="N86" s="21" t="s">
        <v>399</v>
      </c>
    </row>
    <row r="87" spans="1:14" ht="28.8" x14ac:dyDescent="0.35">
      <c r="A87" s="21" t="s">
        <v>400</v>
      </c>
      <c r="B87" s="21" t="s">
        <v>401</v>
      </c>
      <c r="C87" s="21" t="s">
        <v>287</v>
      </c>
      <c r="D87" s="21" t="s">
        <v>92</v>
      </c>
      <c r="E87" s="21" t="s">
        <v>402</v>
      </c>
      <c r="F87" s="21" t="s">
        <v>199</v>
      </c>
      <c r="G87" s="31">
        <f>'Price Evidence'!I71</f>
        <v>0.11</v>
      </c>
      <c r="H87" s="21" t="s">
        <v>193</v>
      </c>
      <c r="I87" s="21" t="s">
        <v>193</v>
      </c>
      <c r="J87" s="21">
        <v>0</v>
      </c>
      <c r="K87" s="31">
        <f>IF(ISNUMBER(G87),G87*Assumptions!$B$5,"UNPRICED")</f>
        <v>80.3</v>
      </c>
      <c r="L87" s="31">
        <f>IF(J87=0,K87,IF(ISNUMBER(H87),H87/Assumptions!$B$8,"UNPRICED"))</f>
        <v>80.3</v>
      </c>
      <c r="M87" s="31">
        <f>IF(J87=0,K87,IF(ISNUMBER(I87),I87/Assumptions!$B$9,"UNPRICED"))</f>
        <v>80.3</v>
      </c>
      <c r="N87" s="21"/>
    </row>
    <row r="88" spans="1:14" ht="28.8" x14ac:dyDescent="0.35">
      <c r="A88" s="21" t="s">
        <v>403</v>
      </c>
      <c r="B88" s="21" t="s">
        <v>401</v>
      </c>
      <c r="C88" s="21" t="s">
        <v>404</v>
      </c>
      <c r="D88" s="21" t="s">
        <v>92</v>
      </c>
      <c r="E88" s="21" t="s">
        <v>402</v>
      </c>
      <c r="F88" s="21" t="s">
        <v>199</v>
      </c>
      <c r="G88" s="31">
        <f>'Price Evidence'!I72</f>
        <v>0.33</v>
      </c>
      <c r="H88" s="21" t="s">
        <v>193</v>
      </c>
      <c r="I88" s="21" t="s">
        <v>193</v>
      </c>
      <c r="J88" s="21">
        <v>0</v>
      </c>
      <c r="K88" s="31">
        <f>IF(ISNUMBER(G88),G88*Assumptions!$B$5,"UNPRICED")</f>
        <v>240.9</v>
      </c>
      <c r="L88" s="31">
        <f>IF(J88=0,K88,IF(ISNUMBER(H88),H88/Assumptions!$B$8,"UNPRICED"))</f>
        <v>240.9</v>
      </c>
      <c r="M88" s="31">
        <f>IF(J88=0,K88,IF(ISNUMBER(I88),I88/Assumptions!$B$9,"UNPRICED"))</f>
        <v>240.9</v>
      </c>
      <c r="N88" s="21"/>
    </row>
    <row r="89" spans="1:14" x14ac:dyDescent="0.35">
      <c r="A89" s="21" t="s">
        <v>405</v>
      </c>
      <c r="B89" s="21" t="s">
        <v>406</v>
      </c>
      <c r="C89" s="21" t="s">
        <v>407</v>
      </c>
      <c r="D89" s="21" t="s">
        <v>92</v>
      </c>
      <c r="E89" s="21" t="s">
        <v>408</v>
      </c>
      <c r="F89" s="21" t="s">
        <v>184</v>
      </c>
      <c r="G89" s="31">
        <f>'Price Evidence'!I73</f>
        <v>25</v>
      </c>
      <c r="H89" s="21" t="s">
        <v>193</v>
      </c>
      <c r="I89" s="21" t="s">
        <v>193</v>
      </c>
      <c r="J89" s="21">
        <v>0</v>
      </c>
      <c r="K89" s="30">
        <f t="shared" ref="K89:K95" si="2">IF(ISNUMBER(G89),G89,"UNPRICED")</f>
        <v>25</v>
      </c>
      <c r="L89" s="31">
        <f>IF(J89=0,K89,IF(ISNUMBER(H89),H89/Assumptions!$B$8,"UNPRICED"))</f>
        <v>25</v>
      </c>
      <c r="M89" s="31">
        <f>IF(J89=0,K89,IF(ISNUMBER(I89),I89/Assumptions!$B$9,"UNPRICED"))</f>
        <v>25</v>
      </c>
      <c r="N89" s="21"/>
    </row>
    <row r="90" spans="1:14" x14ac:dyDescent="0.35">
      <c r="A90" s="21" t="s">
        <v>409</v>
      </c>
      <c r="B90" s="21" t="s">
        <v>406</v>
      </c>
      <c r="C90" s="21" t="s">
        <v>410</v>
      </c>
      <c r="D90" s="21" t="s">
        <v>92</v>
      </c>
      <c r="E90" s="21" t="s">
        <v>408</v>
      </c>
      <c r="F90" s="21" t="s">
        <v>184</v>
      </c>
      <c r="G90" s="31">
        <f>'Price Evidence'!I74</f>
        <v>250</v>
      </c>
      <c r="H90" s="21" t="s">
        <v>193</v>
      </c>
      <c r="I90" s="21" t="s">
        <v>193</v>
      </c>
      <c r="J90" s="21">
        <v>0</v>
      </c>
      <c r="K90" s="30">
        <f t="shared" si="2"/>
        <v>250</v>
      </c>
      <c r="L90" s="31">
        <f>IF(J90=0,K90,IF(ISNUMBER(H90),H90/Assumptions!$B$8,"UNPRICED"))</f>
        <v>250</v>
      </c>
      <c r="M90" s="31">
        <f>IF(J90=0,K90,IF(ISNUMBER(I90),I90/Assumptions!$B$9,"UNPRICED"))</f>
        <v>250</v>
      </c>
      <c r="N90" s="21"/>
    </row>
    <row r="91" spans="1:14" x14ac:dyDescent="0.35">
      <c r="A91" s="21" t="s">
        <v>411</v>
      </c>
      <c r="B91" s="21" t="s">
        <v>406</v>
      </c>
      <c r="C91" s="21" t="s">
        <v>412</v>
      </c>
      <c r="D91" s="21" t="s">
        <v>92</v>
      </c>
      <c r="E91" s="21" t="s">
        <v>408</v>
      </c>
      <c r="F91" s="21" t="s">
        <v>184</v>
      </c>
      <c r="G91" s="31">
        <f>'Price Evidence'!I75</f>
        <v>2500</v>
      </c>
      <c r="H91" s="21" t="s">
        <v>193</v>
      </c>
      <c r="I91" s="21" t="s">
        <v>193</v>
      </c>
      <c r="J91" s="21">
        <v>0</v>
      </c>
      <c r="K91" s="30">
        <f t="shared" si="2"/>
        <v>2500</v>
      </c>
      <c r="L91" s="31">
        <f>IF(J91=0,K91,IF(ISNUMBER(H91),H91/Assumptions!$B$8,"UNPRICED"))</f>
        <v>2500</v>
      </c>
      <c r="M91" s="31">
        <f>IF(J91=0,K91,IF(ISNUMBER(I91),I91/Assumptions!$B$9,"UNPRICED"))</f>
        <v>2500</v>
      </c>
      <c r="N91" s="21"/>
    </row>
    <row r="92" spans="1:14" ht="28.8" x14ac:dyDescent="0.35">
      <c r="A92" s="21" t="s">
        <v>413</v>
      </c>
      <c r="B92" s="21" t="s">
        <v>414</v>
      </c>
      <c r="C92" s="21" t="s">
        <v>415</v>
      </c>
      <c r="D92" s="21" t="s">
        <v>92</v>
      </c>
      <c r="E92" s="21" t="s">
        <v>416</v>
      </c>
      <c r="F92" s="21" t="s">
        <v>184</v>
      </c>
      <c r="G92" s="31">
        <f>'Price Evidence'!I76</f>
        <v>0.25</v>
      </c>
      <c r="H92" s="21" t="s">
        <v>193</v>
      </c>
      <c r="I92" s="21" t="s">
        <v>193</v>
      </c>
      <c r="J92" s="21">
        <v>0</v>
      </c>
      <c r="K92" s="30">
        <f t="shared" si="2"/>
        <v>0.25</v>
      </c>
      <c r="L92" s="31">
        <f>IF(J92=0,K92,IF(ISNUMBER(H92),H92/Assumptions!$B$8,"UNPRICED"))</f>
        <v>0.25</v>
      </c>
      <c r="M92" s="31">
        <f>IF(J92=0,K92,IF(ISNUMBER(I92),I92/Assumptions!$B$9,"UNPRICED"))</f>
        <v>0.25</v>
      </c>
      <c r="N92" s="21"/>
    </row>
    <row r="93" spans="1:14" ht="28.8" x14ac:dyDescent="0.35">
      <c r="A93" s="21" t="s">
        <v>417</v>
      </c>
      <c r="B93" s="21" t="s">
        <v>418</v>
      </c>
      <c r="C93" s="21" t="s">
        <v>415</v>
      </c>
      <c r="D93" s="21" t="s">
        <v>92</v>
      </c>
      <c r="E93" s="21" t="s">
        <v>419</v>
      </c>
      <c r="F93" s="21" t="s">
        <v>184</v>
      </c>
      <c r="G93" s="31">
        <f>'Price Evidence'!I77</f>
        <v>1</v>
      </c>
      <c r="H93" s="21" t="s">
        <v>193</v>
      </c>
      <c r="I93" s="21" t="s">
        <v>193</v>
      </c>
      <c r="J93" s="21">
        <v>0</v>
      </c>
      <c r="K93" s="30">
        <f t="shared" si="2"/>
        <v>1</v>
      </c>
      <c r="L93" s="31">
        <f>IF(J93=0,K93,IF(ISNUMBER(H93),H93/Assumptions!$B$8,"UNPRICED"))</f>
        <v>1</v>
      </c>
      <c r="M93" s="31">
        <f>IF(J93=0,K93,IF(ISNUMBER(I93),I93/Assumptions!$B$9,"UNPRICED"))</f>
        <v>1</v>
      </c>
      <c r="N93" s="21"/>
    </row>
    <row r="94" spans="1:14" ht="28.8" x14ac:dyDescent="0.35">
      <c r="A94" s="21" t="s">
        <v>420</v>
      </c>
      <c r="B94" s="21" t="s">
        <v>421</v>
      </c>
      <c r="C94" s="21" t="s">
        <v>422</v>
      </c>
      <c r="D94" s="21" t="s">
        <v>91</v>
      </c>
      <c r="E94" s="21" t="s">
        <v>423</v>
      </c>
      <c r="F94" s="21" t="s">
        <v>184</v>
      </c>
      <c r="G94" s="31">
        <f>'Price Evidence'!I78</f>
        <v>0.3</v>
      </c>
      <c r="H94" s="21" t="s">
        <v>193</v>
      </c>
      <c r="I94" s="21" t="s">
        <v>193</v>
      </c>
      <c r="J94" s="21">
        <v>0</v>
      </c>
      <c r="K94" s="30">
        <f t="shared" si="2"/>
        <v>0.3</v>
      </c>
      <c r="L94" s="31">
        <f>IF(J94=0,K94,IF(ISNUMBER(H94),H94/Assumptions!$B$8,"UNPRICED"))</f>
        <v>0.3</v>
      </c>
      <c r="M94" s="31">
        <f>IF(J94=0,K94,IF(ISNUMBER(I94),I94/Assumptions!$B$9,"UNPRICED"))</f>
        <v>0.3</v>
      </c>
      <c r="N94" s="21" t="s">
        <v>424</v>
      </c>
    </row>
    <row r="95" spans="1:14" ht="28.8" x14ac:dyDescent="0.35">
      <c r="A95" s="21" t="s">
        <v>425</v>
      </c>
      <c r="B95" s="21" t="s">
        <v>421</v>
      </c>
      <c r="C95" s="21" t="s">
        <v>426</v>
      </c>
      <c r="D95" s="21" t="s">
        <v>91</v>
      </c>
      <c r="E95" s="21" t="s">
        <v>423</v>
      </c>
      <c r="F95" s="21" t="s">
        <v>184</v>
      </c>
      <c r="G95" s="31">
        <f>'Price Evidence'!I79</f>
        <v>0.55000000000000004</v>
      </c>
      <c r="H95" s="21" t="s">
        <v>193</v>
      </c>
      <c r="I95" s="21" t="s">
        <v>193</v>
      </c>
      <c r="J95" s="21">
        <v>0</v>
      </c>
      <c r="K95" s="30">
        <f t="shared" si="2"/>
        <v>0.55000000000000004</v>
      </c>
      <c r="L95" s="31">
        <f>IF(J95=0,K95,IF(ISNUMBER(H95),H95/Assumptions!$B$8,"UNPRICED"))</f>
        <v>0.55000000000000004</v>
      </c>
      <c r="M95" s="31">
        <f>IF(J95=0,K95,IF(ISNUMBER(I95),I95/Assumptions!$B$9,"UNPRICED"))</f>
        <v>0.55000000000000004</v>
      </c>
      <c r="N95" s="21" t="s">
        <v>424</v>
      </c>
    </row>
    <row r="96" spans="1:14" ht="43.2" x14ac:dyDescent="0.35">
      <c r="A96" s="21" t="s">
        <v>427</v>
      </c>
      <c r="B96" s="21" t="s">
        <v>428</v>
      </c>
      <c r="C96" s="21" t="s">
        <v>429</v>
      </c>
      <c r="D96" s="21" t="s">
        <v>87</v>
      </c>
      <c r="E96" s="21" t="s">
        <v>430</v>
      </c>
      <c r="F96" s="21" t="s">
        <v>199</v>
      </c>
      <c r="G96" s="31">
        <f>'Price Evidence'!I80</f>
        <v>9.6000000000000002E-2</v>
      </c>
      <c r="H96" s="31">
        <f>'Price Evidence'!I81</f>
        <v>519</v>
      </c>
      <c r="I96" s="31">
        <f>'Price Evidence'!I82</f>
        <v>997</v>
      </c>
      <c r="J96" s="21">
        <v>1</v>
      </c>
      <c r="K96" s="31">
        <f>IF(ISNUMBER(G96),G96*Assumptions!$B$5,"UNPRICED")</f>
        <v>70.08</v>
      </c>
      <c r="L96" s="31">
        <f>IF(J96=0,K96,IF(ISNUMBER(H96),H96/Assumptions!$B$8,"UNPRICED"))</f>
        <v>43.25</v>
      </c>
      <c r="M96" s="31">
        <f>IF(J96=0,K96,IF(ISNUMBER(I96),I96/Assumptions!$B$9,"UNPRICED"))</f>
        <v>27.694444444444443</v>
      </c>
      <c r="N96" s="21" t="s">
        <v>431</v>
      </c>
    </row>
    <row r="97" spans="1:14" ht="43.2" x14ac:dyDescent="0.35">
      <c r="A97" s="21" t="s">
        <v>432</v>
      </c>
      <c r="B97" s="21" t="s">
        <v>428</v>
      </c>
      <c r="C97" s="21" t="s">
        <v>433</v>
      </c>
      <c r="D97" s="21" t="s">
        <v>87</v>
      </c>
      <c r="E97" s="21" t="s">
        <v>430</v>
      </c>
      <c r="F97" s="21" t="s">
        <v>199</v>
      </c>
      <c r="G97" s="31">
        <f>'Price Evidence'!I83</f>
        <v>0.192</v>
      </c>
      <c r="H97" s="31">
        <f>'Price Evidence'!I84</f>
        <v>1038</v>
      </c>
      <c r="I97" s="31">
        <f>'Price Evidence'!I85</f>
        <v>1993</v>
      </c>
      <c r="J97" s="21">
        <v>1</v>
      </c>
      <c r="K97" s="31">
        <f>IF(ISNUMBER(G97),G97*Assumptions!$B$5,"UNPRICED")</f>
        <v>140.16</v>
      </c>
      <c r="L97" s="31">
        <f>IF(J97=0,K97,IF(ISNUMBER(H97),H97/Assumptions!$B$8,"UNPRICED"))</f>
        <v>86.5</v>
      </c>
      <c r="M97" s="31">
        <f>IF(J97=0,K97,IF(ISNUMBER(I97),I97/Assumptions!$B$9,"UNPRICED"))</f>
        <v>55.361111111111114</v>
      </c>
      <c r="N97" s="21" t="s">
        <v>431</v>
      </c>
    </row>
    <row r="98" spans="1:14" ht="43.2" x14ac:dyDescent="0.35">
      <c r="A98" s="21" t="s">
        <v>434</v>
      </c>
      <c r="B98" s="21" t="s">
        <v>428</v>
      </c>
      <c r="C98" s="21" t="s">
        <v>435</v>
      </c>
      <c r="D98" s="21" t="s">
        <v>87</v>
      </c>
      <c r="E98" s="21" t="s">
        <v>430</v>
      </c>
      <c r="F98" s="21" t="s">
        <v>199</v>
      </c>
      <c r="G98" s="31">
        <f>'Price Evidence'!I86</f>
        <v>0.38400000000000001</v>
      </c>
      <c r="H98" s="31">
        <f>'Price Evidence'!I87</f>
        <v>2075</v>
      </c>
      <c r="I98" s="31">
        <f>'Price Evidence'!I88</f>
        <v>3986</v>
      </c>
      <c r="J98" s="21">
        <v>1</v>
      </c>
      <c r="K98" s="31">
        <f>IF(ISNUMBER(G98),G98*Assumptions!$B$5,"UNPRICED")</f>
        <v>280.32</v>
      </c>
      <c r="L98" s="31">
        <f>IF(J98=0,K98,IF(ISNUMBER(H98),H98/Assumptions!$B$8,"UNPRICED"))</f>
        <v>172.91666666666666</v>
      </c>
      <c r="M98" s="31">
        <f>IF(J98=0,K98,IF(ISNUMBER(I98),I98/Assumptions!$B$9,"UNPRICED"))</f>
        <v>110.72222222222223</v>
      </c>
      <c r="N98" s="21" t="s">
        <v>431</v>
      </c>
    </row>
    <row r="99" spans="1:14" x14ac:dyDescent="0.35">
      <c r="A99" s="21" t="s">
        <v>436</v>
      </c>
      <c r="B99" s="21" t="s">
        <v>437</v>
      </c>
      <c r="C99" s="21" t="s">
        <v>438</v>
      </c>
      <c r="D99" s="21" t="s">
        <v>93</v>
      </c>
      <c r="E99" s="21" t="s">
        <v>439</v>
      </c>
      <c r="F99" s="21" t="s">
        <v>440</v>
      </c>
      <c r="G99" s="31">
        <f>'Price Evidence'!I89</f>
        <v>0.4839</v>
      </c>
      <c r="H99" s="21" t="s">
        <v>193</v>
      </c>
      <c r="I99" s="21" t="s">
        <v>193</v>
      </c>
      <c r="J99" s="21">
        <v>0</v>
      </c>
      <c r="K99" s="31">
        <f>IF(ISNUMBER(G99),G99*Assumptions!$B$6,"UNPRICED")</f>
        <v>14.718625000000001</v>
      </c>
      <c r="L99" s="31">
        <f>IF(J99=0,K99,IF(ISNUMBER(H99),H99/Assumptions!$B$8,"UNPRICED"))</f>
        <v>14.718625000000001</v>
      </c>
      <c r="M99" s="31">
        <f>IF(J99=0,K99,IF(ISNUMBER(I99),I99/Assumptions!$B$9,"UNPRICED"))</f>
        <v>14.718625000000001</v>
      </c>
      <c r="N99" s="21" t="s">
        <v>441</v>
      </c>
    </row>
    <row r="100" spans="1:14" x14ac:dyDescent="0.35">
      <c r="A100" s="21" t="s">
        <v>442</v>
      </c>
      <c r="B100" s="21" t="s">
        <v>437</v>
      </c>
      <c r="C100" s="21" t="s">
        <v>407</v>
      </c>
      <c r="D100" s="21" t="s">
        <v>93</v>
      </c>
      <c r="E100" s="21" t="s">
        <v>439</v>
      </c>
      <c r="F100" s="21" t="s">
        <v>440</v>
      </c>
      <c r="G100" s="31">
        <f>'Price Evidence'!I90</f>
        <v>0.9677</v>
      </c>
      <c r="H100" s="21" t="s">
        <v>193</v>
      </c>
      <c r="I100" s="21" t="s">
        <v>193</v>
      </c>
      <c r="J100" s="21">
        <v>0</v>
      </c>
      <c r="K100" s="31">
        <f>IF(ISNUMBER(G100),G100*Assumptions!$B$6,"UNPRICED")</f>
        <v>29.434208333333334</v>
      </c>
      <c r="L100" s="31">
        <f>IF(J100=0,K100,IF(ISNUMBER(H100),H100/Assumptions!$B$8,"UNPRICED"))</f>
        <v>29.434208333333334</v>
      </c>
      <c r="M100" s="31">
        <f>IF(J100=0,K100,IF(ISNUMBER(I100),I100/Assumptions!$B$9,"UNPRICED"))</f>
        <v>29.434208333333334</v>
      </c>
      <c r="N100" s="21" t="s">
        <v>441</v>
      </c>
    </row>
    <row r="101" spans="1:14" x14ac:dyDescent="0.35">
      <c r="A101" s="21" t="s">
        <v>443</v>
      </c>
      <c r="B101" s="21" t="s">
        <v>437</v>
      </c>
      <c r="C101" s="21" t="s">
        <v>410</v>
      </c>
      <c r="D101" s="21" t="s">
        <v>93</v>
      </c>
      <c r="E101" s="21" t="s">
        <v>439</v>
      </c>
      <c r="F101" s="21" t="s">
        <v>440</v>
      </c>
      <c r="G101" s="31">
        <f>'Price Evidence'!I91</f>
        <v>2.42</v>
      </c>
      <c r="H101" s="21" t="s">
        <v>193</v>
      </c>
      <c r="I101" s="21" t="s">
        <v>193</v>
      </c>
      <c r="J101" s="21">
        <v>0</v>
      </c>
      <c r="K101" s="31">
        <f>IF(ISNUMBER(G101),G101*Assumptions!$B$6,"UNPRICED")</f>
        <v>73.608333333333334</v>
      </c>
      <c r="L101" s="31">
        <f>IF(J101=0,K101,IF(ISNUMBER(H101),H101/Assumptions!$B$8,"UNPRICED"))</f>
        <v>73.608333333333334</v>
      </c>
      <c r="M101" s="31">
        <f>IF(J101=0,K101,IF(ISNUMBER(I101),I101/Assumptions!$B$9,"UNPRICED"))</f>
        <v>73.608333333333334</v>
      </c>
      <c r="N101" s="21" t="s">
        <v>441</v>
      </c>
    </row>
    <row r="102" spans="1:14" ht="28.8" x14ac:dyDescent="0.35">
      <c r="A102" s="21" t="s">
        <v>444</v>
      </c>
      <c r="B102" s="21" t="s">
        <v>445</v>
      </c>
      <c r="C102" s="21" t="s">
        <v>446</v>
      </c>
      <c r="D102" s="21" t="s">
        <v>93</v>
      </c>
      <c r="E102" s="21" t="s">
        <v>447</v>
      </c>
      <c r="F102" s="21" t="s">
        <v>199</v>
      </c>
      <c r="G102" s="31">
        <f>'Price Evidence'!I92</f>
        <v>0.15221799999999999</v>
      </c>
      <c r="H102" s="31">
        <f>'Price Evidence'!I93</f>
        <v>867</v>
      </c>
      <c r="I102" s="31">
        <f>'Price Evidence'!I94</f>
        <v>1800</v>
      </c>
      <c r="J102" s="21">
        <v>1</v>
      </c>
      <c r="K102" s="31">
        <f>IF(ISNUMBER(G102),G102*Assumptions!$B$5,"UNPRICED")</f>
        <v>111.11913999999999</v>
      </c>
      <c r="L102" s="31">
        <f>IF(J102=0,K102,IF(ISNUMBER(H102),H102/Assumptions!$B$8,"UNPRICED"))</f>
        <v>72.25</v>
      </c>
      <c r="M102" s="31">
        <f>IF(J102=0,K102,IF(ISNUMBER(I102),I102/Assumptions!$B$9,"UNPRICED"))</f>
        <v>50</v>
      </c>
      <c r="N102" s="21" t="s">
        <v>448</v>
      </c>
    </row>
    <row r="103" spans="1:14" ht="28.8" x14ac:dyDescent="0.35">
      <c r="A103" s="21" t="s">
        <v>449</v>
      </c>
      <c r="B103" s="21" t="s">
        <v>450</v>
      </c>
      <c r="C103" s="21" t="s">
        <v>451</v>
      </c>
      <c r="D103" s="21" t="s">
        <v>93</v>
      </c>
      <c r="E103" s="21" t="s">
        <v>447</v>
      </c>
      <c r="F103" s="21" t="s">
        <v>199</v>
      </c>
      <c r="G103" s="31">
        <f>'Price Evidence'!I95</f>
        <v>8.5500000000000007E-2</v>
      </c>
      <c r="H103" s="31">
        <f>'Price Evidence'!I96</f>
        <v>449</v>
      </c>
      <c r="I103" s="31">
        <f>'Price Evidence'!I97</f>
        <v>899</v>
      </c>
      <c r="J103" s="21">
        <v>1</v>
      </c>
      <c r="K103" s="31">
        <f>IF(ISNUMBER(G103),G103*Assumptions!$B$5,"UNPRICED")</f>
        <v>62.415000000000006</v>
      </c>
      <c r="L103" s="31">
        <f>IF(J103=0,K103,IF(ISNUMBER(H103),H103/Assumptions!$B$8,"UNPRICED"))</f>
        <v>37.416666666666664</v>
      </c>
      <c r="M103" s="31">
        <f>IF(J103=0,K103,IF(ISNUMBER(I103),I103/Assumptions!$B$9,"UNPRICED"))</f>
        <v>24.972222222222221</v>
      </c>
      <c r="N103" s="21" t="s">
        <v>448</v>
      </c>
    </row>
    <row r="104" spans="1:14" ht="28.8" x14ac:dyDescent="0.35">
      <c r="A104" s="21" t="s">
        <v>452</v>
      </c>
      <c r="B104" s="21" t="s">
        <v>453</v>
      </c>
      <c r="C104" s="21" t="s">
        <v>451</v>
      </c>
      <c r="D104" s="21" t="s">
        <v>93</v>
      </c>
      <c r="E104" s="21" t="s">
        <v>447</v>
      </c>
      <c r="F104" s="21" t="s">
        <v>199</v>
      </c>
      <c r="G104" s="31">
        <f>'Price Evidence'!I98</f>
        <v>8.5500000000000007E-2</v>
      </c>
      <c r="H104" s="31">
        <f>'Price Evidence'!I99</f>
        <v>449</v>
      </c>
      <c r="I104" s="31">
        <f>'Price Evidence'!I100</f>
        <v>899</v>
      </c>
      <c r="J104" s="21">
        <v>1</v>
      </c>
      <c r="K104" s="31">
        <f>IF(ISNUMBER(G104),G104*Assumptions!$B$5,"UNPRICED")</f>
        <v>62.415000000000006</v>
      </c>
      <c r="L104" s="31">
        <f>IF(J104=0,K104,IF(ISNUMBER(H104),H104/Assumptions!$B$8,"UNPRICED"))</f>
        <v>37.416666666666664</v>
      </c>
      <c r="M104" s="31">
        <f>IF(J104=0,K104,IF(ISNUMBER(I104),I104/Assumptions!$B$9,"UNPRICED"))</f>
        <v>24.972222222222221</v>
      </c>
      <c r="N104" s="21" t="s">
        <v>448</v>
      </c>
    </row>
    <row r="105" spans="1:14" ht="28.8" x14ac:dyDescent="0.35">
      <c r="A105" s="21" t="s">
        <v>454</v>
      </c>
      <c r="B105" s="21" t="s">
        <v>455</v>
      </c>
      <c r="C105" s="21" t="s">
        <v>89</v>
      </c>
      <c r="D105" s="21" t="s">
        <v>89</v>
      </c>
      <c r="E105" s="21" t="s">
        <v>231</v>
      </c>
      <c r="F105" s="21" t="s">
        <v>184</v>
      </c>
      <c r="G105" s="31">
        <f>'Price Evidence'!I101</f>
        <v>0.115</v>
      </c>
      <c r="H105" s="21" t="s">
        <v>193</v>
      </c>
      <c r="I105" s="21" t="s">
        <v>193</v>
      </c>
      <c r="J105" s="21">
        <v>0</v>
      </c>
      <c r="K105" s="30">
        <f>IF(ISNUMBER(G105),G105,"UNPRICED")</f>
        <v>0.115</v>
      </c>
      <c r="L105" s="31">
        <f>IF(J105=0,K105,IF(ISNUMBER(H105),H105/Assumptions!$B$8,"UNPRICED"))</f>
        <v>0.115</v>
      </c>
      <c r="M105" s="31">
        <f>IF(J105=0,K105,IF(ISNUMBER(I105),I105/Assumptions!$B$9,"UNPRICED"))</f>
        <v>0.115</v>
      </c>
      <c r="N105" s="21"/>
    </row>
    <row r="106" spans="1:14" x14ac:dyDescent="0.35">
      <c r="A106" s="21" t="s">
        <v>456</v>
      </c>
      <c r="B106" s="21" t="s">
        <v>457</v>
      </c>
      <c r="C106" s="21" t="s">
        <v>89</v>
      </c>
      <c r="D106" s="21" t="s">
        <v>89</v>
      </c>
      <c r="E106" s="21" t="s">
        <v>231</v>
      </c>
      <c r="F106" s="21" t="s">
        <v>184</v>
      </c>
      <c r="G106" s="31">
        <f>'Price Evidence'!I102</f>
        <v>0.115</v>
      </c>
      <c r="H106" s="21" t="s">
        <v>193</v>
      </c>
      <c r="I106" s="21" t="s">
        <v>193</v>
      </c>
      <c r="J106" s="21">
        <v>0</v>
      </c>
      <c r="K106" s="30">
        <f>IF(ISNUMBER(G106),G106,"UNPRICED")</f>
        <v>0.115</v>
      </c>
      <c r="L106" s="31">
        <f>IF(J106=0,K106,IF(ISNUMBER(H106),H106/Assumptions!$B$8,"UNPRICED"))</f>
        <v>0.115</v>
      </c>
      <c r="M106" s="31">
        <f>IF(J106=0,K106,IF(ISNUMBER(I106),I106/Assumptions!$B$9,"UNPRICED"))</f>
        <v>0.115</v>
      </c>
      <c r="N106" s="21"/>
    </row>
    <row r="107" spans="1:14" ht="28.8" x14ac:dyDescent="0.35">
      <c r="A107" s="21" t="s">
        <v>458</v>
      </c>
      <c r="B107" s="21" t="s">
        <v>459</v>
      </c>
      <c r="C107" s="21" t="s">
        <v>460</v>
      </c>
      <c r="D107" s="21" t="s">
        <v>89</v>
      </c>
      <c r="E107" s="21" t="s">
        <v>231</v>
      </c>
      <c r="F107" s="21" t="s">
        <v>184</v>
      </c>
      <c r="G107" s="31">
        <f>'Price Evidence'!I103</f>
        <v>0.115</v>
      </c>
      <c r="H107" s="21" t="s">
        <v>193</v>
      </c>
      <c r="I107" s="21" t="s">
        <v>193</v>
      </c>
      <c r="J107" s="21">
        <v>0</v>
      </c>
      <c r="K107" s="30">
        <f>IF(ISNUMBER(G107),G107,"UNPRICED")</f>
        <v>0.115</v>
      </c>
      <c r="L107" s="31">
        <f>IF(J107=0,K107,IF(ISNUMBER(H107),H107/Assumptions!$B$8,"UNPRICED"))</f>
        <v>0.115</v>
      </c>
      <c r="M107" s="31">
        <f>IF(J107=0,K107,IF(ISNUMBER(I107),I107/Assumptions!$B$9,"UNPRICED"))</f>
        <v>0.115</v>
      </c>
      <c r="N107" s="21"/>
    </row>
    <row r="108" spans="1:14" ht="28.8" x14ac:dyDescent="0.35">
      <c r="A108" s="21" t="s">
        <v>461</v>
      </c>
      <c r="B108" s="21" t="s">
        <v>453</v>
      </c>
      <c r="C108" s="21" t="s">
        <v>462</v>
      </c>
      <c r="D108" s="21" t="s">
        <v>93</v>
      </c>
      <c r="E108" s="21" t="s">
        <v>463</v>
      </c>
      <c r="F108" s="21" t="s">
        <v>199</v>
      </c>
      <c r="G108" s="21" t="s">
        <v>193</v>
      </c>
      <c r="H108" s="21" t="s">
        <v>193</v>
      </c>
      <c r="I108" s="21" t="s">
        <v>193</v>
      </c>
      <c r="J108" s="21">
        <v>1</v>
      </c>
      <c r="K108" s="31" t="str">
        <f>IF(ISNUMBER(G108),G108*Assumptions!$B$5,"UNPRICED")</f>
        <v>UNPRICED</v>
      </c>
      <c r="L108" s="31" t="str">
        <f>IF(J108=0,K108,IF(ISNUMBER(H108),H108/Assumptions!$B$8,"UNPRICED"))</f>
        <v>UNPRICED</v>
      </c>
      <c r="M108" s="31" t="str">
        <f>IF(J108=0,K108,IF(ISNUMBER(I108),I108/Assumptions!$B$9,"UNPRICED"))</f>
        <v>UNPRICED</v>
      </c>
      <c r="N108" s="21" t="s">
        <v>464</v>
      </c>
    </row>
    <row r="109" spans="1:14" ht="43.2" x14ac:dyDescent="0.35">
      <c r="A109" s="21" t="s">
        <v>465</v>
      </c>
      <c r="B109" s="21" t="s">
        <v>466</v>
      </c>
      <c r="C109" s="21" t="s">
        <v>467</v>
      </c>
      <c r="D109" s="21" t="s">
        <v>93</v>
      </c>
      <c r="E109" s="21" t="s">
        <v>468</v>
      </c>
      <c r="F109" s="21" t="s">
        <v>184</v>
      </c>
      <c r="G109" s="21" t="s">
        <v>193</v>
      </c>
      <c r="H109" s="21" t="s">
        <v>193</v>
      </c>
      <c r="I109" s="21" t="s">
        <v>193</v>
      </c>
      <c r="J109" s="21">
        <v>0</v>
      </c>
      <c r="K109" s="30" t="str">
        <f>IF(ISNUMBER(G109),G109,"UNPRICED")</f>
        <v>UNPRICED</v>
      </c>
      <c r="L109" s="31" t="str">
        <f>IF(J109=0,K109,IF(ISNUMBER(H109),H109/Assumptions!$B$8,"UNPRICED"))</f>
        <v>UNPRICED</v>
      </c>
      <c r="M109" s="31" t="str">
        <f>IF(J109=0,K109,IF(ISNUMBER(I109),I109/Assumptions!$B$9,"UNPRICED"))</f>
        <v>UNPRICED</v>
      </c>
      <c r="N109" s="21" t="s">
        <v>469</v>
      </c>
    </row>
    <row r="110" spans="1:14" ht="43.2" x14ac:dyDescent="0.35">
      <c r="A110" s="21" t="s">
        <v>470</v>
      </c>
      <c r="B110" s="21" t="s">
        <v>471</v>
      </c>
      <c r="C110" s="21" t="s">
        <v>472</v>
      </c>
      <c r="D110" s="21" t="s">
        <v>93</v>
      </c>
      <c r="E110" s="21" t="s">
        <v>473</v>
      </c>
      <c r="F110" s="21" t="s">
        <v>199</v>
      </c>
      <c r="G110" s="31">
        <f>'Price Evidence'!I104</f>
        <v>8.0000000000000002E-3</v>
      </c>
      <c r="H110" s="21" t="s">
        <v>193</v>
      </c>
      <c r="I110" s="21" t="s">
        <v>193</v>
      </c>
      <c r="J110" s="21">
        <v>0</v>
      </c>
      <c r="K110" s="31">
        <f>IF(ISNUMBER(G110),G110*Assumptions!$B$5,"UNPRICED")</f>
        <v>5.84</v>
      </c>
      <c r="L110" s="31">
        <f>IF(J110=0,K110,IF(ISNUMBER(H110),H110/Assumptions!$B$8,"UNPRICED"))</f>
        <v>5.84</v>
      </c>
      <c r="M110" s="31">
        <f>IF(J110=0,K110,IF(ISNUMBER(I110),I110/Assumptions!$B$9,"UNPRICED"))</f>
        <v>5.84</v>
      </c>
      <c r="N110" s="21" t="s">
        <v>474</v>
      </c>
    </row>
    <row r="111" spans="1:14" ht="28.8" x14ac:dyDescent="0.35">
      <c r="A111" s="21" t="s">
        <v>475</v>
      </c>
      <c r="B111" s="21" t="s">
        <v>476</v>
      </c>
      <c r="C111" s="21" t="s">
        <v>477</v>
      </c>
      <c r="D111" s="21" t="s">
        <v>93</v>
      </c>
      <c r="E111" s="21" t="s">
        <v>478</v>
      </c>
      <c r="F111" s="21" t="s">
        <v>199</v>
      </c>
      <c r="G111" s="31">
        <f>'Price Evidence'!I105</f>
        <v>2.1999999999999999E-2</v>
      </c>
      <c r="H111" s="21" t="s">
        <v>193</v>
      </c>
      <c r="I111" s="21" t="s">
        <v>193</v>
      </c>
      <c r="J111" s="21">
        <v>0</v>
      </c>
      <c r="K111" s="31">
        <f>IF(ISNUMBER(G111),G111*Assumptions!$B$5,"UNPRICED")</f>
        <v>16.059999999999999</v>
      </c>
      <c r="L111" s="31">
        <f>IF(J111=0,K111,IF(ISNUMBER(H111),H111/Assumptions!$B$8,"UNPRICED"))</f>
        <v>16.059999999999999</v>
      </c>
      <c r="M111" s="31">
        <f>IF(J111=0,K111,IF(ISNUMBER(I111),I111/Assumptions!$B$9,"UNPRICED"))</f>
        <v>16.059999999999999</v>
      </c>
      <c r="N111" s="21" t="s">
        <v>479</v>
      </c>
    </row>
    <row r="112" spans="1:14" ht="28.8" x14ac:dyDescent="0.35">
      <c r="A112" s="21" t="s">
        <v>480</v>
      </c>
      <c r="B112" s="21" t="s">
        <v>476</v>
      </c>
      <c r="C112" s="21" t="s">
        <v>481</v>
      </c>
      <c r="D112" s="21" t="s">
        <v>93</v>
      </c>
      <c r="E112" s="21" t="s">
        <v>478</v>
      </c>
      <c r="F112" s="21" t="s">
        <v>199</v>
      </c>
      <c r="G112" s="31">
        <f>'Price Evidence'!I106</f>
        <v>0.13800000000000001</v>
      </c>
      <c r="H112" s="21" t="s">
        <v>193</v>
      </c>
      <c r="I112" s="21" t="s">
        <v>193</v>
      </c>
      <c r="J112" s="21">
        <v>0</v>
      </c>
      <c r="K112" s="31">
        <f>IF(ISNUMBER(G112),G112*Assumptions!$B$5,"UNPRICED")</f>
        <v>100.74000000000001</v>
      </c>
      <c r="L112" s="31">
        <f>IF(J112=0,K112,IF(ISNUMBER(H112),H112/Assumptions!$B$8,"UNPRICED"))</f>
        <v>100.74000000000001</v>
      </c>
      <c r="M112" s="31">
        <f>IF(J112=0,K112,IF(ISNUMBER(I112),I112/Assumptions!$B$9,"UNPRICED"))</f>
        <v>100.74000000000001</v>
      </c>
      <c r="N112" s="21" t="s">
        <v>479</v>
      </c>
    </row>
    <row r="113" spans="1:14" ht="28.8" x14ac:dyDescent="0.35">
      <c r="A113" s="21" t="s">
        <v>482</v>
      </c>
      <c r="B113" s="21" t="s">
        <v>483</v>
      </c>
      <c r="C113" s="21" t="s">
        <v>484</v>
      </c>
      <c r="D113" s="21" t="s">
        <v>95</v>
      </c>
      <c r="E113" s="21" t="s">
        <v>387</v>
      </c>
      <c r="F113" s="21" t="s">
        <v>199</v>
      </c>
      <c r="G113" s="21" t="s">
        <v>193</v>
      </c>
      <c r="H113" s="21" t="s">
        <v>193</v>
      </c>
      <c r="I113" s="21" t="s">
        <v>193</v>
      </c>
      <c r="J113" s="21">
        <v>0</v>
      </c>
      <c r="K113" s="31" t="str">
        <f>IF(ISNUMBER(G113),G113*Assumptions!$B$5,"UNPRICED")</f>
        <v>UNPRICED</v>
      </c>
      <c r="L113" s="31" t="str">
        <f>IF(J113=0,K113,IF(ISNUMBER(H113),H113/Assumptions!$B$8,"UNPRICED"))</f>
        <v>UNPRICED</v>
      </c>
      <c r="M113" s="31" t="str">
        <f>IF(J113=0,K113,IF(ISNUMBER(I113),I113/Assumptions!$B$9,"UNPRICED"))</f>
        <v>UNPRICED</v>
      </c>
      <c r="N113" s="21" t="s">
        <v>485</v>
      </c>
    </row>
    <row r="114" spans="1:14" ht="28.8" x14ac:dyDescent="0.35">
      <c r="A114" s="21" t="s">
        <v>486</v>
      </c>
      <c r="B114" s="21" t="s">
        <v>487</v>
      </c>
      <c r="C114" s="21" t="s">
        <v>488</v>
      </c>
      <c r="D114" s="21" t="s">
        <v>95</v>
      </c>
      <c r="E114" s="21" t="s">
        <v>489</v>
      </c>
      <c r="F114" s="21" t="s">
        <v>184</v>
      </c>
      <c r="G114" s="31">
        <f>'Price Evidence'!I107</f>
        <v>1.6500000000000001E-2</v>
      </c>
      <c r="H114" s="21" t="s">
        <v>193</v>
      </c>
      <c r="I114" s="21" t="s">
        <v>193</v>
      </c>
      <c r="J114" s="21">
        <v>0</v>
      </c>
      <c r="K114" s="30">
        <f>IF(ISNUMBER(G114),G114,"UNPRICED")</f>
        <v>1.6500000000000001E-2</v>
      </c>
      <c r="L114" s="31">
        <f>IF(J114=0,K114,IF(ISNUMBER(H114),H114/Assumptions!$B$8,"UNPRICED"))</f>
        <v>1.6500000000000001E-2</v>
      </c>
      <c r="M114" s="31">
        <f>IF(J114=0,K114,IF(ISNUMBER(I114),I114/Assumptions!$B$9,"UNPRICED"))</f>
        <v>1.6500000000000001E-2</v>
      </c>
      <c r="N114" s="21" t="s">
        <v>490</v>
      </c>
    </row>
    <row r="115" spans="1:14" ht="43.2" x14ac:dyDescent="0.35">
      <c r="A115" s="21" t="s">
        <v>491</v>
      </c>
      <c r="B115" s="21" t="s">
        <v>492</v>
      </c>
      <c r="C115" s="21" t="s">
        <v>493</v>
      </c>
      <c r="D115" s="21" t="s">
        <v>95</v>
      </c>
      <c r="E115" s="21" t="s">
        <v>494</v>
      </c>
      <c r="F115" s="21" t="s">
        <v>184</v>
      </c>
      <c r="G115" s="31">
        <f>'Price Evidence'!I108</f>
        <v>15</v>
      </c>
      <c r="H115" s="21" t="s">
        <v>193</v>
      </c>
      <c r="I115" s="21" t="s">
        <v>193</v>
      </c>
      <c r="J115" s="21">
        <v>0</v>
      </c>
      <c r="K115" s="30">
        <f>IF(ISNUMBER(G115),G115,"UNPRICED")</f>
        <v>15</v>
      </c>
      <c r="L115" s="31">
        <f>IF(J115=0,K115,IF(ISNUMBER(H115),H115/Assumptions!$B$8,"UNPRICED"))</f>
        <v>15</v>
      </c>
      <c r="M115" s="31">
        <f>IF(J115=0,K115,IF(ISNUMBER(I115),I115/Assumptions!$B$9,"UNPRICED"))</f>
        <v>15</v>
      </c>
      <c r="N115" s="21" t="s">
        <v>490</v>
      </c>
    </row>
    <row r="116" spans="1:14" ht="43.2" x14ac:dyDescent="0.35">
      <c r="A116" s="21" t="s">
        <v>495</v>
      </c>
      <c r="B116" s="21" t="s">
        <v>496</v>
      </c>
      <c r="C116" s="21" t="s">
        <v>497</v>
      </c>
      <c r="D116" s="21" t="s">
        <v>90</v>
      </c>
      <c r="E116" s="21" t="s">
        <v>498</v>
      </c>
      <c r="F116" s="21" t="s">
        <v>184</v>
      </c>
      <c r="G116" s="31">
        <f>'Price Evidence'!I109</f>
        <v>0.09</v>
      </c>
      <c r="H116" s="21" t="s">
        <v>193</v>
      </c>
      <c r="I116" s="21" t="s">
        <v>193</v>
      </c>
      <c r="J116" s="21">
        <v>0</v>
      </c>
      <c r="K116" s="30">
        <f>IF(ISNUMBER(G116),G116,"UNPRICED")</f>
        <v>0.09</v>
      </c>
      <c r="L116" s="31">
        <f>IF(J116=0,K116,IF(ISNUMBER(H116),H116/Assumptions!$B$8,"UNPRICED"))</f>
        <v>0.09</v>
      </c>
      <c r="M116" s="31">
        <f>IF(J116=0,K116,IF(ISNUMBER(I116),I116/Assumptions!$B$9,"UNPRICED"))</f>
        <v>0.09</v>
      </c>
      <c r="N116" s="21"/>
    </row>
  </sheetData>
  <autoFilter ref="A3:N116" xr:uid="{00000000-0009-0000-0000-000004000000}"/>
  <mergeCells count="1">
    <mergeCell ref="A1:N1"/>
  </mergeCells>
  <pageMargins left="0.75" right="0.75" top="1" bottom="1" header="0.5" footer="0.5"/>
  <pageSetup paperSize="8" fitToHeight="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09"/>
  <sheetViews>
    <sheetView showGridLines="0" workbookViewId="0">
      <pane xSplit="3" ySplit="3" topLeftCell="D4" activePane="bottomRight" state="frozen"/>
      <selection pane="topRight"/>
      <selection pane="bottomLeft"/>
      <selection pane="bottomRight" activeCell="A4" sqref="A4"/>
    </sheetView>
  </sheetViews>
  <sheetFormatPr defaultRowHeight="16.2" x14ac:dyDescent="0.35"/>
  <cols>
    <col min="1" max="13" width="26" style="19" customWidth="1"/>
    <col min="14" max="14" width="85" style="19" customWidth="1"/>
    <col min="15" max="15" width="26" style="19" customWidth="1"/>
    <col min="16" max="16384" width="8.88671875" style="19"/>
  </cols>
  <sheetData>
    <row r="1" spans="1:15" ht="28.8" x14ac:dyDescent="0.6">
      <c r="A1" s="17" t="s">
        <v>499</v>
      </c>
      <c r="B1" s="18"/>
      <c r="C1" s="18"/>
      <c r="D1" s="18"/>
      <c r="E1" s="18"/>
      <c r="F1" s="18"/>
      <c r="G1" s="18"/>
      <c r="H1" s="18"/>
      <c r="I1" s="18"/>
      <c r="J1" s="18"/>
      <c r="K1" s="18"/>
      <c r="L1" s="18"/>
      <c r="M1" s="18"/>
      <c r="N1" s="18"/>
      <c r="O1" s="18"/>
    </row>
    <row r="3" spans="1:15" x14ac:dyDescent="0.35">
      <c r="A3" s="20" t="s">
        <v>500</v>
      </c>
      <c r="B3" s="20" t="s">
        <v>501</v>
      </c>
      <c r="C3" s="20" t="s">
        <v>502</v>
      </c>
      <c r="D3" s="20" t="s">
        <v>503</v>
      </c>
      <c r="E3" s="20" t="s">
        <v>504</v>
      </c>
      <c r="F3" s="20" t="s">
        <v>505</v>
      </c>
      <c r="G3" s="20" t="s">
        <v>506</v>
      </c>
      <c r="H3" s="20" t="s">
        <v>507</v>
      </c>
      <c r="I3" s="20" t="s">
        <v>508</v>
      </c>
      <c r="J3" s="20" t="s">
        <v>509</v>
      </c>
      <c r="K3" s="20" t="s">
        <v>510</v>
      </c>
      <c r="L3" s="20" t="s">
        <v>511</v>
      </c>
      <c r="M3" s="20" t="s">
        <v>512</v>
      </c>
      <c r="N3" s="20" t="s">
        <v>513</v>
      </c>
      <c r="O3" s="20" t="s">
        <v>514</v>
      </c>
    </row>
    <row r="4" spans="1:15" ht="57.6" x14ac:dyDescent="0.35">
      <c r="A4" s="21" t="s">
        <v>515</v>
      </c>
      <c r="B4" s="21" t="s">
        <v>516</v>
      </c>
      <c r="C4" s="21" t="s">
        <v>517</v>
      </c>
      <c r="D4" s="21" t="s">
        <v>518</v>
      </c>
      <c r="E4" s="21" t="s">
        <v>519</v>
      </c>
      <c r="F4" s="21" t="s">
        <v>520</v>
      </c>
      <c r="G4" s="21" t="s">
        <v>521</v>
      </c>
      <c r="H4" s="21"/>
      <c r="I4" s="32">
        <v>0.18</v>
      </c>
      <c r="J4" s="21" t="s">
        <v>522</v>
      </c>
      <c r="K4" s="33">
        <v>0</v>
      </c>
      <c r="L4" s="21" t="s">
        <v>523</v>
      </c>
      <c r="M4" s="21" t="s">
        <v>524</v>
      </c>
      <c r="N4" s="21" t="s">
        <v>525</v>
      </c>
      <c r="O4" s="21" t="s">
        <v>526</v>
      </c>
    </row>
    <row r="5" spans="1:15" ht="57.6" x14ac:dyDescent="0.35">
      <c r="A5" s="21" t="s">
        <v>527</v>
      </c>
      <c r="B5" s="21" t="s">
        <v>516</v>
      </c>
      <c r="C5" s="21" t="s">
        <v>528</v>
      </c>
      <c r="D5" s="21" t="s">
        <v>517</v>
      </c>
      <c r="E5" s="21" t="s">
        <v>529</v>
      </c>
      <c r="F5" s="21" t="s">
        <v>520</v>
      </c>
      <c r="G5" s="21" t="s">
        <v>530</v>
      </c>
      <c r="H5" s="21" t="s">
        <v>531</v>
      </c>
      <c r="I5" s="32">
        <v>938</v>
      </c>
      <c r="J5" s="21" t="s">
        <v>522</v>
      </c>
      <c r="K5" s="33">
        <v>0</v>
      </c>
      <c r="L5" s="21" t="s">
        <v>523</v>
      </c>
      <c r="M5" s="21" t="s">
        <v>532</v>
      </c>
      <c r="N5" s="21" t="s">
        <v>525</v>
      </c>
      <c r="O5" s="21" t="s">
        <v>526</v>
      </c>
    </row>
    <row r="6" spans="1:15" ht="57.6" x14ac:dyDescent="0.35">
      <c r="A6" s="21" t="s">
        <v>533</v>
      </c>
      <c r="B6" s="21" t="s">
        <v>516</v>
      </c>
      <c r="C6" s="21" t="s">
        <v>528</v>
      </c>
      <c r="D6" s="21" t="s">
        <v>517</v>
      </c>
      <c r="E6" s="21" t="s">
        <v>529</v>
      </c>
      <c r="F6" s="21" t="s">
        <v>520</v>
      </c>
      <c r="G6" s="21" t="s">
        <v>530</v>
      </c>
      <c r="H6" s="21" t="s">
        <v>534</v>
      </c>
      <c r="I6" s="32">
        <v>2814</v>
      </c>
      <c r="J6" s="21" t="s">
        <v>522</v>
      </c>
      <c r="K6" s="33">
        <v>0</v>
      </c>
      <c r="L6" s="21" t="s">
        <v>535</v>
      </c>
      <c r="M6" s="21" t="s">
        <v>532</v>
      </c>
      <c r="N6" s="21" t="s">
        <v>525</v>
      </c>
      <c r="O6" s="21" t="s">
        <v>526</v>
      </c>
    </row>
    <row r="7" spans="1:15" ht="57.6" x14ac:dyDescent="0.35">
      <c r="A7" s="21" t="s">
        <v>536</v>
      </c>
      <c r="B7" s="21" t="s">
        <v>516</v>
      </c>
      <c r="C7" s="21" t="s">
        <v>537</v>
      </c>
      <c r="D7" s="21" t="s">
        <v>538</v>
      </c>
      <c r="E7" s="21" t="s">
        <v>539</v>
      </c>
      <c r="F7" s="21" t="s">
        <v>520</v>
      </c>
      <c r="G7" s="21" t="s">
        <v>521</v>
      </c>
      <c r="H7" s="21"/>
      <c r="I7" s="32">
        <v>2.5999999999999999E-2</v>
      </c>
      <c r="J7" s="21" t="s">
        <v>540</v>
      </c>
      <c r="K7" s="33">
        <v>0</v>
      </c>
      <c r="L7" s="21" t="s">
        <v>523</v>
      </c>
      <c r="M7" s="21" t="s">
        <v>541</v>
      </c>
      <c r="N7" s="21" t="s">
        <v>525</v>
      </c>
      <c r="O7" s="21" t="s">
        <v>526</v>
      </c>
    </row>
    <row r="8" spans="1:15" ht="57.6" x14ac:dyDescent="0.35">
      <c r="A8" s="21" t="s">
        <v>542</v>
      </c>
      <c r="B8" s="21" t="s">
        <v>516</v>
      </c>
      <c r="C8" s="21" t="s">
        <v>537</v>
      </c>
      <c r="D8" s="21" t="s">
        <v>543</v>
      </c>
      <c r="E8" s="21" t="s">
        <v>544</v>
      </c>
      <c r="F8" s="21" t="s">
        <v>520</v>
      </c>
      <c r="G8" s="21" t="s">
        <v>521</v>
      </c>
      <c r="H8" s="21"/>
      <c r="I8" s="32">
        <v>1.9E-2</v>
      </c>
      <c r="J8" s="21" t="s">
        <v>540</v>
      </c>
      <c r="K8" s="33">
        <v>0</v>
      </c>
      <c r="L8" s="21" t="s">
        <v>545</v>
      </c>
      <c r="M8" s="21" t="s">
        <v>546</v>
      </c>
      <c r="N8" s="21" t="s">
        <v>525</v>
      </c>
      <c r="O8" s="21" t="s">
        <v>526</v>
      </c>
    </row>
    <row r="9" spans="1:15" ht="57.6" x14ac:dyDescent="0.35">
      <c r="A9" s="21" t="s">
        <v>547</v>
      </c>
      <c r="B9" s="21" t="s">
        <v>516</v>
      </c>
      <c r="C9" s="21" t="s">
        <v>537</v>
      </c>
      <c r="D9" s="21" t="s">
        <v>548</v>
      </c>
      <c r="E9" s="21" t="s">
        <v>549</v>
      </c>
      <c r="F9" s="21" t="s">
        <v>520</v>
      </c>
      <c r="G9" s="21" t="s">
        <v>521</v>
      </c>
      <c r="H9" s="21"/>
      <c r="I9" s="32">
        <v>4.0000000000000001E-3</v>
      </c>
      <c r="J9" s="21" t="s">
        <v>540</v>
      </c>
      <c r="K9" s="33">
        <v>0</v>
      </c>
      <c r="L9" s="21" t="s">
        <v>545</v>
      </c>
      <c r="M9" s="21" t="s">
        <v>550</v>
      </c>
      <c r="N9" s="21" t="s">
        <v>525</v>
      </c>
      <c r="O9" s="21" t="s">
        <v>526</v>
      </c>
    </row>
    <row r="10" spans="1:15" ht="57.6" x14ac:dyDescent="0.35">
      <c r="A10" s="21" t="s">
        <v>551</v>
      </c>
      <c r="B10" s="21" t="s">
        <v>89</v>
      </c>
      <c r="C10" s="21" t="s">
        <v>552</v>
      </c>
      <c r="D10" s="21" t="s">
        <v>239</v>
      </c>
      <c r="E10" s="21" t="s">
        <v>553</v>
      </c>
      <c r="F10" s="21" t="s">
        <v>520</v>
      </c>
      <c r="G10" s="21" t="s">
        <v>521</v>
      </c>
      <c r="H10" s="21"/>
      <c r="I10" s="32">
        <v>2.0799999999999999E-2</v>
      </c>
      <c r="J10" s="21" t="s">
        <v>540</v>
      </c>
      <c r="K10" s="33">
        <v>0</v>
      </c>
      <c r="L10" s="21" t="s">
        <v>554</v>
      </c>
      <c r="M10" s="21" t="s">
        <v>555</v>
      </c>
      <c r="N10" s="21" t="s">
        <v>556</v>
      </c>
      <c r="O10" s="21" t="s">
        <v>526</v>
      </c>
    </row>
    <row r="11" spans="1:15" ht="57.6" x14ac:dyDescent="0.35">
      <c r="A11" s="21" t="s">
        <v>557</v>
      </c>
      <c r="B11" s="21" t="s">
        <v>89</v>
      </c>
      <c r="C11" s="21" t="s">
        <v>552</v>
      </c>
      <c r="D11" s="21" t="s">
        <v>242</v>
      </c>
      <c r="E11" s="21" t="s">
        <v>558</v>
      </c>
      <c r="F11" s="21" t="s">
        <v>520</v>
      </c>
      <c r="G11" s="21" t="s">
        <v>521</v>
      </c>
      <c r="H11" s="21"/>
      <c r="I11" s="32">
        <v>4.58E-2</v>
      </c>
      <c r="J11" s="21" t="s">
        <v>540</v>
      </c>
      <c r="K11" s="33">
        <v>0</v>
      </c>
      <c r="L11" s="21" t="s">
        <v>554</v>
      </c>
      <c r="M11" s="21" t="s">
        <v>559</v>
      </c>
      <c r="N11" s="21" t="s">
        <v>556</v>
      </c>
      <c r="O11" s="21" t="s">
        <v>526</v>
      </c>
    </row>
    <row r="12" spans="1:15" ht="57.6" x14ac:dyDescent="0.35">
      <c r="A12" s="21" t="s">
        <v>560</v>
      </c>
      <c r="B12" s="21" t="s">
        <v>89</v>
      </c>
      <c r="C12" s="21" t="s">
        <v>552</v>
      </c>
      <c r="D12" s="21" t="s">
        <v>244</v>
      </c>
      <c r="E12" s="21" t="s">
        <v>561</v>
      </c>
      <c r="F12" s="21" t="s">
        <v>520</v>
      </c>
      <c r="G12" s="21" t="s">
        <v>521</v>
      </c>
      <c r="H12" s="21"/>
      <c r="I12" s="32">
        <v>2.5999999999999999E-2</v>
      </c>
      <c r="J12" s="21" t="s">
        <v>540</v>
      </c>
      <c r="K12" s="33">
        <v>0</v>
      </c>
      <c r="L12" s="21" t="s">
        <v>562</v>
      </c>
      <c r="M12" s="21" t="s">
        <v>563</v>
      </c>
      <c r="N12" s="21" t="s">
        <v>556</v>
      </c>
      <c r="O12" s="21" t="s">
        <v>526</v>
      </c>
    </row>
    <row r="13" spans="1:15" ht="57.6" x14ac:dyDescent="0.35">
      <c r="A13" s="21" t="s">
        <v>564</v>
      </c>
      <c r="B13" s="21" t="s">
        <v>89</v>
      </c>
      <c r="C13" s="21" t="s">
        <v>552</v>
      </c>
      <c r="D13" s="21" t="s">
        <v>246</v>
      </c>
      <c r="E13" s="21" t="s">
        <v>565</v>
      </c>
      <c r="F13" s="21" t="s">
        <v>520</v>
      </c>
      <c r="G13" s="21" t="s">
        <v>521</v>
      </c>
      <c r="H13" s="21"/>
      <c r="I13" s="32">
        <v>5.8900000000000001E-2</v>
      </c>
      <c r="J13" s="21" t="s">
        <v>540</v>
      </c>
      <c r="K13" s="33">
        <v>0</v>
      </c>
      <c r="L13" s="21" t="s">
        <v>554</v>
      </c>
      <c r="M13" s="21" t="s">
        <v>566</v>
      </c>
      <c r="N13" s="21" t="s">
        <v>556</v>
      </c>
      <c r="O13" s="21" t="s">
        <v>526</v>
      </c>
    </row>
    <row r="14" spans="1:15" ht="57.6" x14ac:dyDescent="0.35">
      <c r="A14" s="21" t="s">
        <v>567</v>
      </c>
      <c r="B14" s="21" t="s">
        <v>89</v>
      </c>
      <c r="C14" s="21" t="s">
        <v>552</v>
      </c>
      <c r="D14" s="21" t="s">
        <v>248</v>
      </c>
      <c r="E14" s="21" t="s">
        <v>568</v>
      </c>
      <c r="F14" s="21" t="s">
        <v>520</v>
      </c>
      <c r="G14" s="21" t="s">
        <v>521</v>
      </c>
      <c r="H14" s="21"/>
      <c r="I14" s="32">
        <v>1.52E-2</v>
      </c>
      <c r="J14" s="21" t="s">
        <v>540</v>
      </c>
      <c r="K14" s="33">
        <v>0</v>
      </c>
      <c r="L14" s="21" t="s">
        <v>554</v>
      </c>
      <c r="M14" s="21" t="s">
        <v>569</v>
      </c>
      <c r="N14" s="21" t="s">
        <v>556</v>
      </c>
      <c r="O14" s="21" t="s">
        <v>526</v>
      </c>
    </row>
    <row r="15" spans="1:15" ht="57.6" x14ac:dyDescent="0.35">
      <c r="A15" s="21" t="s">
        <v>570</v>
      </c>
      <c r="B15" s="21" t="s">
        <v>89</v>
      </c>
      <c r="C15" s="21" t="s">
        <v>552</v>
      </c>
      <c r="D15" s="21" t="s">
        <v>250</v>
      </c>
      <c r="E15" s="21" t="s">
        <v>571</v>
      </c>
      <c r="F15" s="21" t="s">
        <v>520</v>
      </c>
      <c r="G15" s="21" t="s">
        <v>521</v>
      </c>
      <c r="H15" s="21"/>
      <c r="I15" s="32">
        <v>3.3399999999999999E-2</v>
      </c>
      <c r="J15" s="21" t="s">
        <v>540</v>
      </c>
      <c r="K15" s="33">
        <v>0</v>
      </c>
      <c r="L15" s="21" t="s">
        <v>554</v>
      </c>
      <c r="M15" s="21" t="s">
        <v>572</v>
      </c>
      <c r="N15" s="21" t="s">
        <v>556</v>
      </c>
      <c r="O15" s="21" t="s">
        <v>526</v>
      </c>
    </row>
    <row r="16" spans="1:15" ht="57.6" x14ac:dyDescent="0.35">
      <c r="A16" s="21" t="s">
        <v>573</v>
      </c>
      <c r="B16" s="21" t="s">
        <v>89</v>
      </c>
      <c r="C16" s="21" t="s">
        <v>552</v>
      </c>
      <c r="D16" s="21" t="s">
        <v>252</v>
      </c>
      <c r="E16" s="21" t="s">
        <v>574</v>
      </c>
      <c r="F16" s="21" t="s">
        <v>520</v>
      </c>
      <c r="G16" s="21" t="s">
        <v>521</v>
      </c>
      <c r="H16" s="21"/>
      <c r="I16" s="32">
        <v>1.9E-2</v>
      </c>
      <c r="J16" s="21" t="s">
        <v>540</v>
      </c>
      <c r="K16" s="33">
        <v>0</v>
      </c>
      <c r="L16" s="21" t="s">
        <v>562</v>
      </c>
      <c r="M16" s="21" t="s">
        <v>575</v>
      </c>
      <c r="N16" s="21" t="s">
        <v>556</v>
      </c>
      <c r="O16" s="21" t="s">
        <v>526</v>
      </c>
    </row>
    <row r="17" spans="1:15" ht="57.6" x14ac:dyDescent="0.35">
      <c r="A17" s="21" t="s">
        <v>576</v>
      </c>
      <c r="B17" s="21" t="s">
        <v>89</v>
      </c>
      <c r="C17" s="21" t="s">
        <v>552</v>
      </c>
      <c r="D17" s="21" t="s">
        <v>254</v>
      </c>
      <c r="E17" s="21" t="s">
        <v>577</v>
      </c>
      <c r="F17" s="21" t="s">
        <v>520</v>
      </c>
      <c r="G17" s="21" t="s">
        <v>521</v>
      </c>
      <c r="H17" s="21"/>
      <c r="I17" s="32">
        <v>4.2500000000000003E-2</v>
      </c>
      <c r="J17" s="21" t="s">
        <v>540</v>
      </c>
      <c r="K17" s="33">
        <v>0</v>
      </c>
      <c r="L17" s="21" t="s">
        <v>578</v>
      </c>
      <c r="M17" s="21" t="s">
        <v>579</v>
      </c>
      <c r="N17" s="21" t="s">
        <v>556</v>
      </c>
      <c r="O17" s="21" t="s">
        <v>526</v>
      </c>
    </row>
    <row r="18" spans="1:15" ht="57.6" x14ac:dyDescent="0.35">
      <c r="A18" s="21" t="s">
        <v>580</v>
      </c>
      <c r="B18" s="21" t="s">
        <v>89</v>
      </c>
      <c r="C18" s="21" t="s">
        <v>552</v>
      </c>
      <c r="D18" s="21" t="s">
        <v>239</v>
      </c>
      <c r="E18" s="21" t="s">
        <v>581</v>
      </c>
      <c r="F18" s="21" t="s">
        <v>520</v>
      </c>
      <c r="G18" s="21" t="s">
        <v>521</v>
      </c>
      <c r="H18" s="21"/>
      <c r="I18" s="32">
        <v>0.05</v>
      </c>
      <c r="J18" s="21" t="s">
        <v>582</v>
      </c>
      <c r="K18" s="33">
        <v>0</v>
      </c>
      <c r="L18" s="21" t="s">
        <v>578</v>
      </c>
      <c r="M18" s="21" t="s">
        <v>583</v>
      </c>
      <c r="N18" s="21" t="s">
        <v>556</v>
      </c>
      <c r="O18" s="21" t="s">
        <v>526</v>
      </c>
    </row>
    <row r="19" spans="1:15" ht="57.6" x14ac:dyDescent="0.35">
      <c r="A19" s="21" t="s">
        <v>584</v>
      </c>
      <c r="B19" s="21" t="s">
        <v>89</v>
      </c>
      <c r="C19" s="21" t="s">
        <v>552</v>
      </c>
      <c r="D19" s="21" t="s">
        <v>239</v>
      </c>
      <c r="E19" s="21" t="s">
        <v>585</v>
      </c>
      <c r="F19" s="21" t="s">
        <v>520</v>
      </c>
      <c r="G19" s="21" t="s">
        <v>521</v>
      </c>
      <c r="H19" s="21"/>
      <c r="I19" s="32">
        <v>4.0000000000000001E-3</v>
      </c>
      <c r="J19" s="21" t="s">
        <v>582</v>
      </c>
      <c r="K19" s="33">
        <v>0</v>
      </c>
      <c r="L19" s="21" t="s">
        <v>578</v>
      </c>
      <c r="M19" s="21" t="s">
        <v>586</v>
      </c>
      <c r="N19" s="21" t="s">
        <v>556</v>
      </c>
      <c r="O19" s="21" t="s">
        <v>526</v>
      </c>
    </row>
    <row r="20" spans="1:15" ht="57.6" x14ac:dyDescent="0.35">
      <c r="A20" s="21" t="s">
        <v>587</v>
      </c>
      <c r="B20" s="21" t="s">
        <v>89</v>
      </c>
      <c r="C20" s="21" t="s">
        <v>588</v>
      </c>
      <c r="D20" s="21" t="s">
        <v>239</v>
      </c>
      <c r="E20" s="21" t="s">
        <v>553</v>
      </c>
      <c r="F20" s="21" t="s">
        <v>520</v>
      </c>
      <c r="G20" s="21" t="s">
        <v>521</v>
      </c>
      <c r="H20" s="21"/>
      <c r="I20" s="32">
        <v>2.1000000000000001E-2</v>
      </c>
      <c r="J20" s="21" t="s">
        <v>540</v>
      </c>
      <c r="K20" s="33">
        <v>0</v>
      </c>
      <c r="L20" s="21" t="s">
        <v>589</v>
      </c>
      <c r="M20" s="21" t="s">
        <v>590</v>
      </c>
      <c r="N20" s="21" t="s">
        <v>556</v>
      </c>
      <c r="O20" s="21" t="s">
        <v>526</v>
      </c>
    </row>
    <row r="21" spans="1:15" ht="57.6" x14ac:dyDescent="0.35">
      <c r="A21" s="21" t="s">
        <v>591</v>
      </c>
      <c r="B21" s="21" t="s">
        <v>89</v>
      </c>
      <c r="C21" s="21" t="s">
        <v>588</v>
      </c>
      <c r="D21" s="21" t="s">
        <v>242</v>
      </c>
      <c r="E21" s="21" t="s">
        <v>558</v>
      </c>
      <c r="F21" s="21" t="s">
        <v>520</v>
      </c>
      <c r="G21" s="21" t="s">
        <v>521</v>
      </c>
      <c r="H21" s="21"/>
      <c r="I21" s="32">
        <v>4.5999999999999999E-2</v>
      </c>
      <c r="J21" s="21" t="s">
        <v>540</v>
      </c>
      <c r="K21" s="33">
        <v>0</v>
      </c>
      <c r="L21" s="21" t="s">
        <v>589</v>
      </c>
      <c r="M21" s="21" t="s">
        <v>592</v>
      </c>
      <c r="N21" s="21" t="s">
        <v>556</v>
      </c>
      <c r="O21" s="21" t="s">
        <v>526</v>
      </c>
    </row>
    <row r="22" spans="1:15" ht="57.6" x14ac:dyDescent="0.35">
      <c r="A22" s="21" t="s">
        <v>593</v>
      </c>
      <c r="B22" s="21" t="s">
        <v>89</v>
      </c>
      <c r="C22" s="21" t="s">
        <v>588</v>
      </c>
      <c r="D22" s="21" t="s">
        <v>244</v>
      </c>
      <c r="E22" s="21" t="s">
        <v>561</v>
      </c>
      <c r="F22" s="21" t="s">
        <v>520</v>
      </c>
      <c r="G22" s="21" t="s">
        <v>521</v>
      </c>
      <c r="H22" s="21"/>
      <c r="I22" s="32">
        <v>2.5999999999999999E-2</v>
      </c>
      <c r="J22" s="21" t="s">
        <v>540</v>
      </c>
      <c r="K22" s="33">
        <v>0</v>
      </c>
      <c r="L22" s="21" t="s">
        <v>589</v>
      </c>
      <c r="M22" s="21" t="s">
        <v>594</v>
      </c>
      <c r="N22" s="21" t="s">
        <v>556</v>
      </c>
      <c r="O22" s="21" t="s">
        <v>526</v>
      </c>
    </row>
    <row r="23" spans="1:15" ht="57.6" x14ac:dyDescent="0.35">
      <c r="A23" s="21" t="s">
        <v>595</v>
      </c>
      <c r="B23" s="21" t="s">
        <v>89</v>
      </c>
      <c r="C23" s="21" t="s">
        <v>588</v>
      </c>
      <c r="D23" s="21" t="s">
        <v>246</v>
      </c>
      <c r="E23" s="21" t="s">
        <v>565</v>
      </c>
      <c r="F23" s="21" t="s">
        <v>520</v>
      </c>
      <c r="G23" s="21" t="s">
        <v>521</v>
      </c>
      <c r="H23" s="21"/>
      <c r="I23" s="32">
        <v>5.8999999999999997E-2</v>
      </c>
      <c r="J23" s="21" t="s">
        <v>540</v>
      </c>
      <c r="K23" s="33">
        <v>0</v>
      </c>
      <c r="L23" s="21" t="s">
        <v>589</v>
      </c>
      <c r="M23" s="21" t="s">
        <v>596</v>
      </c>
      <c r="N23" s="21" t="s">
        <v>556</v>
      </c>
      <c r="O23" s="21" t="s">
        <v>526</v>
      </c>
    </row>
    <row r="24" spans="1:15" ht="57.6" x14ac:dyDescent="0.35">
      <c r="A24" s="21" t="s">
        <v>597</v>
      </c>
      <c r="B24" s="21" t="s">
        <v>89</v>
      </c>
      <c r="C24" s="21" t="s">
        <v>588</v>
      </c>
      <c r="D24" s="21" t="s">
        <v>248</v>
      </c>
      <c r="E24" s="21" t="s">
        <v>568</v>
      </c>
      <c r="F24" s="21" t="s">
        <v>520</v>
      </c>
      <c r="G24" s="21" t="s">
        <v>521</v>
      </c>
      <c r="H24" s="21"/>
      <c r="I24" s="32">
        <v>1.4999999999999999E-2</v>
      </c>
      <c r="J24" s="21" t="s">
        <v>540</v>
      </c>
      <c r="K24" s="33">
        <v>0</v>
      </c>
      <c r="L24" s="21" t="s">
        <v>589</v>
      </c>
      <c r="M24" s="21" t="s">
        <v>598</v>
      </c>
      <c r="N24" s="21" t="s">
        <v>556</v>
      </c>
      <c r="O24" s="21" t="s">
        <v>526</v>
      </c>
    </row>
    <row r="25" spans="1:15" ht="57.6" x14ac:dyDescent="0.35">
      <c r="A25" s="21" t="s">
        <v>599</v>
      </c>
      <c r="B25" s="21" t="s">
        <v>89</v>
      </c>
      <c r="C25" s="21" t="s">
        <v>588</v>
      </c>
      <c r="D25" s="21" t="s">
        <v>250</v>
      </c>
      <c r="E25" s="21" t="s">
        <v>571</v>
      </c>
      <c r="F25" s="21" t="s">
        <v>520</v>
      </c>
      <c r="G25" s="21" t="s">
        <v>521</v>
      </c>
      <c r="H25" s="21"/>
      <c r="I25" s="32">
        <v>3.3000000000000002E-2</v>
      </c>
      <c r="J25" s="21" t="s">
        <v>540</v>
      </c>
      <c r="K25" s="33">
        <v>0</v>
      </c>
      <c r="L25" s="21" t="s">
        <v>589</v>
      </c>
      <c r="M25" s="21" t="s">
        <v>600</v>
      </c>
      <c r="N25" s="21" t="s">
        <v>556</v>
      </c>
      <c r="O25" s="21" t="s">
        <v>526</v>
      </c>
    </row>
    <row r="26" spans="1:15" ht="57.6" x14ac:dyDescent="0.35">
      <c r="A26" s="21" t="s">
        <v>601</v>
      </c>
      <c r="B26" s="21" t="s">
        <v>89</v>
      </c>
      <c r="C26" s="21" t="s">
        <v>588</v>
      </c>
      <c r="D26" s="21" t="s">
        <v>252</v>
      </c>
      <c r="E26" s="21" t="s">
        <v>574</v>
      </c>
      <c r="F26" s="21" t="s">
        <v>520</v>
      </c>
      <c r="G26" s="21" t="s">
        <v>521</v>
      </c>
      <c r="H26" s="21"/>
      <c r="I26" s="32">
        <v>1.9E-2</v>
      </c>
      <c r="J26" s="21" t="s">
        <v>540</v>
      </c>
      <c r="K26" s="33">
        <v>0</v>
      </c>
      <c r="L26" s="21" t="s">
        <v>589</v>
      </c>
      <c r="M26" s="21" t="s">
        <v>602</v>
      </c>
      <c r="N26" s="21" t="s">
        <v>556</v>
      </c>
      <c r="O26" s="21" t="s">
        <v>526</v>
      </c>
    </row>
    <row r="27" spans="1:15" ht="57.6" x14ac:dyDescent="0.35">
      <c r="A27" s="21" t="s">
        <v>603</v>
      </c>
      <c r="B27" s="21" t="s">
        <v>89</v>
      </c>
      <c r="C27" s="21" t="s">
        <v>588</v>
      </c>
      <c r="D27" s="21" t="s">
        <v>254</v>
      </c>
      <c r="E27" s="21" t="s">
        <v>577</v>
      </c>
      <c r="F27" s="21" t="s">
        <v>520</v>
      </c>
      <c r="G27" s="21" t="s">
        <v>521</v>
      </c>
      <c r="H27" s="21"/>
      <c r="I27" s="32">
        <v>4.2999999999999997E-2</v>
      </c>
      <c r="J27" s="21" t="s">
        <v>540</v>
      </c>
      <c r="K27" s="33">
        <v>0</v>
      </c>
      <c r="L27" s="21" t="s">
        <v>589</v>
      </c>
      <c r="M27" s="21" t="s">
        <v>604</v>
      </c>
      <c r="N27" s="21" t="s">
        <v>556</v>
      </c>
      <c r="O27" s="21" t="s">
        <v>526</v>
      </c>
    </row>
    <row r="28" spans="1:15" ht="57.6" x14ac:dyDescent="0.35">
      <c r="A28" s="21" t="s">
        <v>605</v>
      </c>
      <c r="B28" s="21" t="s">
        <v>89</v>
      </c>
      <c r="C28" s="21" t="s">
        <v>588</v>
      </c>
      <c r="D28" s="21" t="s">
        <v>239</v>
      </c>
      <c r="E28" s="21" t="s">
        <v>581</v>
      </c>
      <c r="F28" s="21" t="s">
        <v>520</v>
      </c>
      <c r="G28" s="21" t="s">
        <v>521</v>
      </c>
      <c r="H28" s="21"/>
      <c r="I28" s="32">
        <v>6.5000000000000002E-2</v>
      </c>
      <c r="J28" s="21" t="s">
        <v>582</v>
      </c>
      <c r="K28" s="33">
        <v>0</v>
      </c>
      <c r="L28" s="21" t="s">
        <v>589</v>
      </c>
      <c r="M28" s="21" t="s">
        <v>606</v>
      </c>
      <c r="N28" s="21" t="s">
        <v>556</v>
      </c>
      <c r="O28" s="21" t="s">
        <v>526</v>
      </c>
    </row>
    <row r="29" spans="1:15" ht="57.6" x14ac:dyDescent="0.35">
      <c r="A29" s="21" t="s">
        <v>607</v>
      </c>
      <c r="B29" s="21" t="s">
        <v>89</v>
      </c>
      <c r="C29" s="21" t="s">
        <v>588</v>
      </c>
      <c r="D29" s="21" t="s">
        <v>239</v>
      </c>
      <c r="E29" s="21" t="s">
        <v>608</v>
      </c>
      <c r="F29" s="21" t="s">
        <v>520</v>
      </c>
      <c r="G29" s="21" t="s">
        <v>521</v>
      </c>
      <c r="H29" s="21"/>
      <c r="I29" s="32">
        <v>5.0000000000000001E-3</v>
      </c>
      <c r="J29" s="21" t="s">
        <v>582</v>
      </c>
      <c r="K29" s="33">
        <v>0</v>
      </c>
      <c r="L29" s="21" t="s">
        <v>589</v>
      </c>
      <c r="M29" s="21" t="s">
        <v>609</v>
      </c>
      <c r="N29" s="21" t="s">
        <v>556</v>
      </c>
      <c r="O29" s="21" t="s">
        <v>526</v>
      </c>
    </row>
    <row r="30" spans="1:15" ht="57.6" x14ac:dyDescent="0.35">
      <c r="A30" s="21" t="s">
        <v>610</v>
      </c>
      <c r="B30" s="21" t="s">
        <v>89</v>
      </c>
      <c r="C30" s="21" t="s">
        <v>611</v>
      </c>
      <c r="D30" s="21" t="s">
        <v>239</v>
      </c>
      <c r="E30" s="21" t="s">
        <v>553</v>
      </c>
      <c r="F30" s="21" t="s">
        <v>520</v>
      </c>
      <c r="G30" s="21" t="s">
        <v>521</v>
      </c>
      <c r="H30" s="21"/>
      <c r="I30" s="32">
        <v>2.87E-2</v>
      </c>
      <c r="J30" s="21" t="s">
        <v>540</v>
      </c>
      <c r="K30" s="33">
        <v>0</v>
      </c>
      <c r="L30" s="21" t="s">
        <v>612</v>
      </c>
      <c r="M30" s="21" t="s">
        <v>613</v>
      </c>
      <c r="N30" s="21" t="s">
        <v>556</v>
      </c>
      <c r="O30" s="21" t="s">
        <v>526</v>
      </c>
    </row>
    <row r="31" spans="1:15" ht="57.6" x14ac:dyDescent="0.35">
      <c r="A31" s="21" t="s">
        <v>614</v>
      </c>
      <c r="B31" s="21" t="s">
        <v>89</v>
      </c>
      <c r="C31" s="21" t="s">
        <v>615</v>
      </c>
      <c r="D31" s="21" t="s">
        <v>278</v>
      </c>
      <c r="E31" s="21" t="s">
        <v>616</v>
      </c>
      <c r="F31" s="21" t="s">
        <v>520</v>
      </c>
      <c r="G31" s="21" t="s">
        <v>521</v>
      </c>
      <c r="H31" s="21"/>
      <c r="I31" s="32">
        <v>4.4999999999999998E-2</v>
      </c>
      <c r="J31" s="21" t="s">
        <v>540</v>
      </c>
      <c r="K31" s="33">
        <v>0</v>
      </c>
      <c r="L31" s="21" t="s">
        <v>617</v>
      </c>
      <c r="M31" s="21" t="s">
        <v>618</v>
      </c>
      <c r="N31" s="21" t="s">
        <v>556</v>
      </c>
      <c r="O31" s="21" t="s">
        <v>526</v>
      </c>
    </row>
    <row r="32" spans="1:15" ht="57.6" x14ac:dyDescent="0.35">
      <c r="A32" s="21" t="s">
        <v>619</v>
      </c>
      <c r="B32" s="21" t="s">
        <v>89</v>
      </c>
      <c r="C32" s="21" t="s">
        <v>620</v>
      </c>
      <c r="D32" s="21" t="s">
        <v>278</v>
      </c>
      <c r="E32" s="21" t="s">
        <v>616</v>
      </c>
      <c r="F32" s="21" t="s">
        <v>520</v>
      </c>
      <c r="G32" s="21" t="s">
        <v>521</v>
      </c>
      <c r="H32" s="21"/>
      <c r="I32" s="32">
        <v>4.4999999999999998E-2</v>
      </c>
      <c r="J32" s="21" t="s">
        <v>540</v>
      </c>
      <c r="K32" s="33">
        <v>0</v>
      </c>
      <c r="L32" s="21" t="s">
        <v>617</v>
      </c>
      <c r="M32" s="21" t="s">
        <v>621</v>
      </c>
      <c r="N32" s="21" t="s">
        <v>556</v>
      </c>
      <c r="O32" s="21" t="s">
        <v>526</v>
      </c>
    </row>
    <row r="33" spans="1:15" ht="57.6" x14ac:dyDescent="0.35">
      <c r="A33" s="21" t="s">
        <v>622</v>
      </c>
      <c r="B33" s="21" t="s">
        <v>286</v>
      </c>
      <c r="C33" s="21" t="s">
        <v>286</v>
      </c>
      <c r="D33" s="21" t="s">
        <v>287</v>
      </c>
      <c r="E33" s="21" t="s">
        <v>623</v>
      </c>
      <c r="F33" s="21" t="s">
        <v>520</v>
      </c>
      <c r="G33" s="21" t="s">
        <v>521</v>
      </c>
      <c r="H33" s="21"/>
      <c r="I33" s="32">
        <v>0.03</v>
      </c>
      <c r="J33" s="21" t="s">
        <v>582</v>
      </c>
      <c r="K33" s="33">
        <v>0</v>
      </c>
      <c r="L33" s="21" t="s">
        <v>624</v>
      </c>
      <c r="M33" s="21" t="s">
        <v>625</v>
      </c>
      <c r="N33" s="21" t="s">
        <v>626</v>
      </c>
      <c r="O33" s="21" t="s">
        <v>526</v>
      </c>
    </row>
    <row r="34" spans="1:15" ht="57.6" x14ac:dyDescent="0.35">
      <c r="A34" s="21" t="s">
        <v>627</v>
      </c>
      <c r="B34" s="21" t="s">
        <v>628</v>
      </c>
      <c r="C34" s="21" t="s">
        <v>628</v>
      </c>
      <c r="D34" s="21" t="s">
        <v>290</v>
      </c>
      <c r="E34" s="21" t="s">
        <v>629</v>
      </c>
      <c r="F34" s="21" t="s">
        <v>520</v>
      </c>
      <c r="G34" s="21" t="s">
        <v>521</v>
      </c>
      <c r="H34" s="21"/>
      <c r="I34" s="32">
        <v>2.2999999999999998</v>
      </c>
      <c r="J34" s="21" t="s">
        <v>630</v>
      </c>
      <c r="K34" s="33">
        <v>5</v>
      </c>
      <c r="L34" s="21" t="s">
        <v>631</v>
      </c>
      <c r="M34" s="21" t="s">
        <v>632</v>
      </c>
      <c r="N34" s="21" t="s">
        <v>633</v>
      </c>
      <c r="O34" s="21" t="s">
        <v>526</v>
      </c>
    </row>
    <row r="35" spans="1:15" ht="57.6" x14ac:dyDescent="0.35">
      <c r="A35" s="21" t="s">
        <v>634</v>
      </c>
      <c r="B35" s="21" t="s">
        <v>628</v>
      </c>
      <c r="C35" s="21" t="s">
        <v>628</v>
      </c>
      <c r="D35" s="21" t="s">
        <v>290</v>
      </c>
      <c r="E35" s="21" t="s">
        <v>635</v>
      </c>
      <c r="F35" s="21" t="s">
        <v>520</v>
      </c>
      <c r="G35" s="21" t="s">
        <v>521</v>
      </c>
      <c r="H35" s="21"/>
      <c r="I35" s="32">
        <v>0.1</v>
      </c>
      <c r="J35" s="21" t="s">
        <v>540</v>
      </c>
      <c r="K35" s="33">
        <v>0</v>
      </c>
      <c r="L35" s="21" t="s">
        <v>631</v>
      </c>
      <c r="M35" s="21" t="s">
        <v>636</v>
      </c>
      <c r="N35" s="21" t="s">
        <v>633</v>
      </c>
      <c r="O35" s="21" t="s">
        <v>526</v>
      </c>
    </row>
    <row r="36" spans="1:15" ht="57.6" x14ac:dyDescent="0.35">
      <c r="A36" s="21" t="s">
        <v>637</v>
      </c>
      <c r="B36" s="21" t="s">
        <v>297</v>
      </c>
      <c r="C36" s="21" t="s">
        <v>297</v>
      </c>
      <c r="D36" s="21" t="s">
        <v>298</v>
      </c>
      <c r="E36" s="21" t="s">
        <v>638</v>
      </c>
      <c r="F36" s="21" t="s">
        <v>520</v>
      </c>
      <c r="G36" s="21" t="s">
        <v>521</v>
      </c>
      <c r="H36" s="21"/>
      <c r="I36" s="32">
        <v>4.3</v>
      </c>
      <c r="J36" s="21" t="s">
        <v>630</v>
      </c>
      <c r="K36" s="33">
        <v>0</v>
      </c>
      <c r="L36" s="21" t="s">
        <v>639</v>
      </c>
      <c r="M36" s="21" t="s">
        <v>640</v>
      </c>
      <c r="N36" s="21" t="s">
        <v>641</v>
      </c>
      <c r="O36" s="21" t="s">
        <v>526</v>
      </c>
    </row>
    <row r="37" spans="1:15" ht="57.6" x14ac:dyDescent="0.35">
      <c r="A37" s="21" t="s">
        <v>642</v>
      </c>
      <c r="B37" s="21" t="s">
        <v>643</v>
      </c>
      <c r="C37" s="21" t="s">
        <v>644</v>
      </c>
      <c r="D37" s="21" t="s">
        <v>303</v>
      </c>
      <c r="E37" s="21" t="s">
        <v>645</v>
      </c>
      <c r="F37" s="21" t="s">
        <v>520</v>
      </c>
      <c r="G37" s="21" t="s">
        <v>521</v>
      </c>
      <c r="H37" s="21"/>
      <c r="I37" s="32">
        <v>0.02</v>
      </c>
      <c r="J37" s="21" t="s">
        <v>646</v>
      </c>
      <c r="K37" s="33">
        <v>0</v>
      </c>
      <c r="L37" s="21" t="s">
        <v>647</v>
      </c>
      <c r="M37" s="21" t="s">
        <v>648</v>
      </c>
      <c r="N37" s="21" t="s">
        <v>649</v>
      </c>
      <c r="O37" s="21" t="s">
        <v>526</v>
      </c>
    </row>
    <row r="38" spans="1:15" ht="57.6" x14ac:dyDescent="0.35">
      <c r="A38" s="21" t="s">
        <v>650</v>
      </c>
      <c r="B38" s="21" t="s">
        <v>643</v>
      </c>
      <c r="C38" s="21" t="s">
        <v>651</v>
      </c>
      <c r="D38" s="21" t="s">
        <v>287</v>
      </c>
      <c r="E38" s="21" t="s">
        <v>652</v>
      </c>
      <c r="F38" s="21" t="s">
        <v>520</v>
      </c>
      <c r="G38" s="21" t="s">
        <v>521</v>
      </c>
      <c r="H38" s="21"/>
      <c r="I38" s="32">
        <v>1.34E-2</v>
      </c>
      <c r="J38" s="21" t="s">
        <v>646</v>
      </c>
      <c r="K38" s="33">
        <v>0</v>
      </c>
      <c r="L38" s="21" t="s">
        <v>653</v>
      </c>
      <c r="M38" s="21" t="s">
        <v>654</v>
      </c>
      <c r="N38" s="21" t="s">
        <v>649</v>
      </c>
      <c r="O38" s="21" t="s">
        <v>526</v>
      </c>
    </row>
    <row r="39" spans="1:15" ht="57.6" x14ac:dyDescent="0.35">
      <c r="A39" s="21" t="s">
        <v>655</v>
      </c>
      <c r="B39" s="21" t="s">
        <v>643</v>
      </c>
      <c r="C39" s="21" t="s">
        <v>656</v>
      </c>
      <c r="D39" s="21" t="s">
        <v>310</v>
      </c>
      <c r="E39" s="21" t="s">
        <v>657</v>
      </c>
      <c r="F39" s="21" t="s">
        <v>520</v>
      </c>
      <c r="G39" s="21" t="s">
        <v>521</v>
      </c>
      <c r="H39" s="21"/>
      <c r="I39" s="32">
        <v>3.4000000000000002E-4</v>
      </c>
      <c r="J39" s="21" t="s">
        <v>646</v>
      </c>
      <c r="K39" s="33">
        <v>0</v>
      </c>
      <c r="L39" s="21" t="s">
        <v>658</v>
      </c>
      <c r="M39" s="21" t="s">
        <v>659</v>
      </c>
      <c r="N39" s="21" t="s">
        <v>649</v>
      </c>
      <c r="O39" s="21" t="s">
        <v>526</v>
      </c>
    </row>
    <row r="40" spans="1:15" ht="57.6" x14ac:dyDescent="0.35">
      <c r="A40" s="21" t="s">
        <v>660</v>
      </c>
      <c r="B40" s="21" t="s">
        <v>661</v>
      </c>
      <c r="C40" s="21" t="s">
        <v>662</v>
      </c>
      <c r="D40" s="21" t="s">
        <v>663</v>
      </c>
      <c r="E40" s="21" t="s">
        <v>664</v>
      </c>
      <c r="F40" s="21" t="s">
        <v>520</v>
      </c>
      <c r="G40" s="21" t="s">
        <v>521</v>
      </c>
      <c r="H40" s="21"/>
      <c r="I40" s="32">
        <v>1.4999999999999999E-4</v>
      </c>
      <c r="J40" s="21" t="s">
        <v>665</v>
      </c>
      <c r="K40" s="33">
        <v>0</v>
      </c>
      <c r="L40" s="21" t="s">
        <v>666</v>
      </c>
      <c r="M40" s="21" t="s">
        <v>667</v>
      </c>
      <c r="N40" s="21" t="s">
        <v>668</v>
      </c>
      <c r="O40" s="21" t="s">
        <v>526</v>
      </c>
    </row>
    <row r="41" spans="1:15" ht="57.6" x14ac:dyDescent="0.35">
      <c r="A41" s="21" t="s">
        <v>669</v>
      </c>
      <c r="B41" s="21" t="s">
        <v>661</v>
      </c>
      <c r="C41" s="21" t="s">
        <v>662</v>
      </c>
      <c r="D41" s="21" t="s">
        <v>670</v>
      </c>
      <c r="E41" s="21" t="s">
        <v>671</v>
      </c>
      <c r="F41" s="21" t="s">
        <v>520</v>
      </c>
      <c r="G41" s="21" t="s">
        <v>521</v>
      </c>
      <c r="H41" s="21"/>
      <c r="I41" s="32">
        <v>2.5000000000000001E-3</v>
      </c>
      <c r="J41" s="21" t="s">
        <v>665</v>
      </c>
      <c r="K41" s="33">
        <v>0</v>
      </c>
      <c r="L41" s="21" t="s">
        <v>672</v>
      </c>
      <c r="M41" s="21" t="s">
        <v>673</v>
      </c>
      <c r="N41" s="21" t="s">
        <v>668</v>
      </c>
      <c r="O41" s="21" t="s">
        <v>526</v>
      </c>
    </row>
    <row r="42" spans="1:15" ht="57.6" x14ac:dyDescent="0.35">
      <c r="A42" s="21" t="s">
        <v>674</v>
      </c>
      <c r="B42" s="21" t="s">
        <v>661</v>
      </c>
      <c r="C42" s="21" t="s">
        <v>662</v>
      </c>
      <c r="D42" s="21" t="s">
        <v>675</v>
      </c>
      <c r="E42" s="21" t="s">
        <v>676</v>
      </c>
      <c r="F42" s="21" t="s">
        <v>520</v>
      </c>
      <c r="G42" s="21" t="s">
        <v>521</v>
      </c>
      <c r="H42" s="21"/>
      <c r="I42" s="32">
        <v>5.9999999999999995E-4</v>
      </c>
      <c r="J42" s="21" t="s">
        <v>665</v>
      </c>
      <c r="K42" s="33">
        <v>0</v>
      </c>
      <c r="L42" s="21" t="s">
        <v>666</v>
      </c>
      <c r="M42" s="21" t="s">
        <v>677</v>
      </c>
      <c r="N42" s="21" t="s">
        <v>668</v>
      </c>
      <c r="O42" s="21" t="s">
        <v>526</v>
      </c>
    </row>
    <row r="43" spans="1:15" ht="57.6" x14ac:dyDescent="0.35">
      <c r="A43" s="21" t="s">
        <v>678</v>
      </c>
      <c r="B43" s="21" t="s">
        <v>661</v>
      </c>
      <c r="C43" s="21" t="s">
        <v>662</v>
      </c>
      <c r="D43" s="21" t="s">
        <v>679</v>
      </c>
      <c r="E43" s="21" t="s">
        <v>680</v>
      </c>
      <c r="F43" s="21" t="s">
        <v>520</v>
      </c>
      <c r="G43" s="21" t="s">
        <v>521</v>
      </c>
      <c r="H43" s="21"/>
      <c r="I43" s="32">
        <v>0.01</v>
      </c>
      <c r="J43" s="21" t="s">
        <v>665</v>
      </c>
      <c r="K43" s="33">
        <v>0</v>
      </c>
      <c r="L43" s="21" t="s">
        <v>672</v>
      </c>
      <c r="M43" s="21" t="s">
        <v>681</v>
      </c>
      <c r="N43" s="21" t="s">
        <v>668</v>
      </c>
      <c r="O43" s="21" t="s">
        <v>526</v>
      </c>
    </row>
    <row r="44" spans="1:15" ht="57.6" x14ac:dyDescent="0.35">
      <c r="A44" s="21" t="s">
        <v>682</v>
      </c>
      <c r="B44" s="21" t="s">
        <v>683</v>
      </c>
      <c r="C44" s="21" t="s">
        <v>684</v>
      </c>
      <c r="D44" s="21" t="s">
        <v>327</v>
      </c>
      <c r="E44" s="21" t="s">
        <v>685</v>
      </c>
      <c r="F44" s="21" t="s">
        <v>520</v>
      </c>
      <c r="G44" s="21" t="s">
        <v>521</v>
      </c>
      <c r="H44" s="21"/>
      <c r="I44" s="32">
        <v>0.10100000000000001</v>
      </c>
      <c r="J44" s="21" t="s">
        <v>522</v>
      </c>
      <c r="K44" s="33">
        <v>0</v>
      </c>
      <c r="L44" s="21" t="s">
        <v>686</v>
      </c>
      <c r="M44" s="21" t="s">
        <v>687</v>
      </c>
      <c r="N44" s="21" t="s">
        <v>688</v>
      </c>
      <c r="O44" s="21" t="s">
        <v>526</v>
      </c>
    </row>
    <row r="45" spans="1:15" ht="57.6" x14ac:dyDescent="0.35">
      <c r="A45" s="21" t="s">
        <v>689</v>
      </c>
      <c r="B45" s="21" t="s">
        <v>683</v>
      </c>
      <c r="C45" s="21" t="s">
        <v>684</v>
      </c>
      <c r="D45" s="21" t="s">
        <v>331</v>
      </c>
      <c r="E45" s="21" t="s">
        <v>690</v>
      </c>
      <c r="F45" s="21" t="s">
        <v>520</v>
      </c>
      <c r="G45" s="21" t="s">
        <v>521</v>
      </c>
      <c r="H45" s="21"/>
      <c r="I45" s="32">
        <v>0.33600000000000002</v>
      </c>
      <c r="J45" s="21" t="s">
        <v>522</v>
      </c>
      <c r="K45" s="33">
        <v>0</v>
      </c>
      <c r="L45" s="21" t="s">
        <v>691</v>
      </c>
      <c r="M45" s="21" t="s">
        <v>692</v>
      </c>
      <c r="N45" s="21" t="s">
        <v>688</v>
      </c>
      <c r="O45" s="21" t="s">
        <v>526</v>
      </c>
    </row>
    <row r="46" spans="1:15" ht="57.6" x14ac:dyDescent="0.35">
      <c r="A46" s="21" t="s">
        <v>693</v>
      </c>
      <c r="B46" s="21" t="s">
        <v>683</v>
      </c>
      <c r="C46" s="21" t="s">
        <v>684</v>
      </c>
      <c r="D46" s="21" t="s">
        <v>333</v>
      </c>
      <c r="E46" s="21" t="s">
        <v>694</v>
      </c>
      <c r="F46" s="21" t="s">
        <v>520</v>
      </c>
      <c r="G46" s="21" t="s">
        <v>521</v>
      </c>
      <c r="H46" s="21"/>
      <c r="I46" s="32">
        <v>1.3440000000000001</v>
      </c>
      <c r="J46" s="21" t="s">
        <v>522</v>
      </c>
      <c r="K46" s="33">
        <v>0</v>
      </c>
      <c r="L46" s="21" t="s">
        <v>691</v>
      </c>
      <c r="M46" s="21" t="s">
        <v>695</v>
      </c>
      <c r="N46" s="21" t="s">
        <v>688</v>
      </c>
      <c r="O46" s="21" t="s">
        <v>526</v>
      </c>
    </row>
    <row r="47" spans="1:15" ht="43.2" x14ac:dyDescent="0.35">
      <c r="A47" s="21" t="s">
        <v>696</v>
      </c>
      <c r="B47" s="21" t="s">
        <v>697</v>
      </c>
      <c r="C47" s="21" t="s">
        <v>698</v>
      </c>
      <c r="D47" s="21" t="s">
        <v>287</v>
      </c>
      <c r="E47" s="21" t="s">
        <v>699</v>
      </c>
      <c r="F47" s="21" t="s">
        <v>700</v>
      </c>
      <c r="G47" s="21" t="s">
        <v>521</v>
      </c>
      <c r="H47" s="21"/>
      <c r="I47" s="32">
        <v>0.01</v>
      </c>
      <c r="J47" s="21" t="s">
        <v>522</v>
      </c>
      <c r="K47" s="33">
        <v>0</v>
      </c>
      <c r="L47" s="21" t="s">
        <v>701</v>
      </c>
      <c r="M47" s="21" t="s">
        <v>702</v>
      </c>
      <c r="N47" s="21" t="s">
        <v>703</v>
      </c>
      <c r="O47" s="21" t="s">
        <v>526</v>
      </c>
    </row>
    <row r="48" spans="1:15" ht="43.2" x14ac:dyDescent="0.35">
      <c r="A48" s="21" t="s">
        <v>704</v>
      </c>
      <c r="B48" s="21" t="s">
        <v>697</v>
      </c>
      <c r="C48" s="21" t="s">
        <v>698</v>
      </c>
      <c r="D48" s="21" t="s">
        <v>287</v>
      </c>
      <c r="E48" s="21" t="s">
        <v>705</v>
      </c>
      <c r="F48" s="21" t="s">
        <v>700</v>
      </c>
      <c r="G48" s="21" t="s">
        <v>521</v>
      </c>
      <c r="H48" s="21"/>
      <c r="I48" s="32">
        <v>0.01</v>
      </c>
      <c r="J48" s="21" t="s">
        <v>630</v>
      </c>
      <c r="K48" s="33">
        <v>0</v>
      </c>
      <c r="L48" s="21" t="s">
        <v>706</v>
      </c>
      <c r="M48" s="21" t="s">
        <v>707</v>
      </c>
      <c r="N48" s="21" t="s">
        <v>708</v>
      </c>
      <c r="O48" s="21" t="s">
        <v>526</v>
      </c>
    </row>
    <row r="49" spans="1:15" ht="57.6" x14ac:dyDescent="0.35">
      <c r="A49" s="21" t="s">
        <v>709</v>
      </c>
      <c r="B49" s="21" t="s">
        <v>710</v>
      </c>
      <c r="C49" s="21" t="s">
        <v>710</v>
      </c>
      <c r="D49" s="21" t="s">
        <v>343</v>
      </c>
      <c r="E49" s="21" t="s">
        <v>711</v>
      </c>
      <c r="F49" s="21"/>
      <c r="G49" s="21" t="s">
        <v>521</v>
      </c>
      <c r="H49" s="21"/>
      <c r="I49" s="32">
        <v>0.5</v>
      </c>
      <c r="J49" s="21" t="s">
        <v>712</v>
      </c>
      <c r="K49" s="33">
        <v>0</v>
      </c>
      <c r="L49" s="21" t="s">
        <v>647</v>
      </c>
      <c r="M49" s="21" t="s">
        <v>713</v>
      </c>
      <c r="N49" s="21" t="s">
        <v>714</v>
      </c>
      <c r="O49" s="21" t="s">
        <v>526</v>
      </c>
    </row>
    <row r="50" spans="1:15" ht="57.6" x14ac:dyDescent="0.35">
      <c r="A50" s="21" t="s">
        <v>715</v>
      </c>
      <c r="B50" s="21" t="s">
        <v>710</v>
      </c>
      <c r="C50" s="21" t="s">
        <v>710</v>
      </c>
      <c r="D50" s="21" t="s">
        <v>343</v>
      </c>
      <c r="E50" s="21" t="s">
        <v>716</v>
      </c>
      <c r="F50" s="21"/>
      <c r="G50" s="21" t="s">
        <v>521</v>
      </c>
      <c r="H50" s="21"/>
      <c r="I50" s="32">
        <v>0.4</v>
      </c>
      <c r="J50" s="21" t="s">
        <v>717</v>
      </c>
      <c r="K50" s="33">
        <v>0</v>
      </c>
      <c r="L50" s="21" t="s">
        <v>647</v>
      </c>
      <c r="M50" s="21" t="s">
        <v>718</v>
      </c>
      <c r="N50" s="21" t="s">
        <v>714</v>
      </c>
      <c r="O50" s="21" t="s">
        <v>526</v>
      </c>
    </row>
    <row r="51" spans="1:15" ht="57.6" x14ac:dyDescent="0.35">
      <c r="A51" s="21" t="s">
        <v>719</v>
      </c>
      <c r="B51" s="21" t="s">
        <v>710</v>
      </c>
      <c r="C51" s="21" t="s">
        <v>710</v>
      </c>
      <c r="D51" s="21" t="s">
        <v>349</v>
      </c>
      <c r="E51" s="21" t="s">
        <v>720</v>
      </c>
      <c r="F51" s="21"/>
      <c r="G51" s="21" t="s">
        <v>521</v>
      </c>
      <c r="H51" s="21"/>
      <c r="I51" s="32">
        <v>0.5</v>
      </c>
      <c r="J51" s="21" t="s">
        <v>712</v>
      </c>
      <c r="K51" s="33">
        <v>0</v>
      </c>
      <c r="L51" s="21" t="s">
        <v>578</v>
      </c>
      <c r="M51" s="21" t="s">
        <v>721</v>
      </c>
      <c r="N51" s="21" t="s">
        <v>714</v>
      </c>
      <c r="O51" s="21" t="s">
        <v>526</v>
      </c>
    </row>
    <row r="52" spans="1:15" ht="57.6" x14ac:dyDescent="0.35">
      <c r="A52" s="21" t="s">
        <v>722</v>
      </c>
      <c r="B52" s="21" t="s">
        <v>710</v>
      </c>
      <c r="C52" s="21" t="s">
        <v>710</v>
      </c>
      <c r="D52" s="21" t="s">
        <v>349</v>
      </c>
      <c r="E52" s="21" t="s">
        <v>723</v>
      </c>
      <c r="F52" s="21"/>
      <c r="G52" s="21" t="s">
        <v>521</v>
      </c>
      <c r="H52" s="21"/>
      <c r="I52" s="32">
        <v>0.4</v>
      </c>
      <c r="J52" s="21" t="s">
        <v>717</v>
      </c>
      <c r="K52" s="33">
        <v>0</v>
      </c>
      <c r="L52" s="21" t="s">
        <v>578</v>
      </c>
      <c r="M52" s="21" t="s">
        <v>724</v>
      </c>
      <c r="N52" s="21" t="s">
        <v>714</v>
      </c>
      <c r="O52" s="21" t="s">
        <v>526</v>
      </c>
    </row>
    <row r="53" spans="1:15" ht="57.6" x14ac:dyDescent="0.35">
      <c r="A53" s="21" t="s">
        <v>725</v>
      </c>
      <c r="B53" s="21" t="s">
        <v>726</v>
      </c>
      <c r="C53" s="21" t="s">
        <v>727</v>
      </c>
      <c r="D53" s="21" t="s">
        <v>287</v>
      </c>
      <c r="E53" s="21" t="s">
        <v>728</v>
      </c>
      <c r="F53" s="21" t="s">
        <v>520</v>
      </c>
      <c r="G53" s="21" t="s">
        <v>521</v>
      </c>
      <c r="H53" s="21"/>
      <c r="I53" s="32">
        <v>8.6999999999999994E-2</v>
      </c>
      <c r="J53" s="21" t="s">
        <v>630</v>
      </c>
      <c r="K53" s="33">
        <v>100</v>
      </c>
      <c r="L53" s="21" t="s">
        <v>729</v>
      </c>
      <c r="M53" s="21" t="s">
        <v>730</v>
      </c>
      <c r="N53" s="21" t="s">
        <v>731</v>
      </c>
      <c r="O53" s="21" t="s">
        <v>526</v>
      </c>
    </row>
    <row r="54" spans="1:15" ht="57.6" x14ac:dyDescent="0.35">
      <c r="A54" s="21" t="s">
        <v>732</v>
      </c>
      <c r="B54" s="21" t="s">
        <v>733</v>
      </c>
      <c r="C54" s="21" t="s">
        <v>733</v>
      </c>
      <c r="D54" s="21" t="s">
        <v>327</v>
      </c>
      <c r="E54" s="21" t="s">
        <v>734</v>
      </c>
      <c r="F54" s="21" t="s">
        <v>520</v>
      </c>
      <c r="G54" s="21" t="s">
        <v>521</v>
      </c>
      <c r="H54" s="21"/>
      <c r="I54" s="32">
        <v>0.39500000000000002</v>
      </c>
      <c r="J54" s="21" t="s">
        <v>522</v>
      </c>
      <c r="K54" s="33">
        <v>0</v>
      </c>
      <c r="L54" s="21" t="s">
        <v>735</v>
      </c>
      <c r="M54" s="21" t="s">
        <v>736</v>
      </c>
      <c r="N54" s="21" t="s">
        <v>737</v>
      </c>
      <c r="O54" s="21" t="s">
        <v>526</v>
      </c>
    </row>
    <row r="55" spans="1:15" ht="57.6" x14ac:dyDescent="0.35">
      <c r="A55" s="21" t="s">
        <v>738</v>
      </c>
      <c r="B55" s="21" t="s">
        <v>733</v>
      </c>
      <c r="C55" s="21" t="s">
        <v>733</v>
      </c>
      <c r="D55" s="21" t="s">
        <v>327</v>
      </c>
      <c r="E55" s="21" t="s">
        <v>739</v>
      </c>
      <c r="F55" s="21" t="s">
        <v>520</v>
      </c>
      <c r="G55" s="21" t="s">
        <v>521</v>
      </c>
      <c r="H55" s="21"/>
      <c r="I55" s="32">
        <v>6.5000000000000002E-2</v>
      </c>
      <c r="J55" s="21" t="s">
        <v>630</v>
      </c>
      <c r="K55" s="33">
        <v>0</v>
      </c>
      <c r="L55" s="21" t="s">
        <v>735</v>
      </c>
      <c r="M55" s="21" t="s">
        <v>740</v>
      </c>
      <c r="N55" s="21" t="s">
        <v>737</v>
      </c>
      <c r="O55" s="21" t="s">
        <v>526</v>
      </c>
    </row>
    <row r="56" spans="1:15" ht="57.6" x14ac:dyDescent="0.35">
      <c r="A56" s="21" t="s">
        <v>741</v>
      </c>
      <c r="B56" s="21" t="s">
        <v>733</v>
      </c>
      <c r="C56" s="21" t="s">
        <v>733</v>
      </c>
      <c r="D56" s="21" t="s">
        <v>287</v>
      </c>
      <c r="E56" s="21" t="s">
        <v>742</v>
      </c>
      <c r="F56" s="21" t="s">
        <v>520</v>
      </c>
      <c r="G56" s="21" t="s">
        <v>521</v>
      </c>
      <c r="H56" s="21"/>
      <c r="I56" s="32">
        <v>1.25</v>
      </c>
      <c r="J56" s="21" t="s">
        <v>522</v>
      </c>
      <c r="K56" s="33">
        <v>0</v>
      </c>
      <c r="L56" s="21" t="s">
        <v>743</v>
      </c>
      <c r="M56" s="21" t="s">
        <v>744</v>
      </c>
      <c r="N56" s="21" t="s">
        <v>737</v>
      </c>
      <c r="O56" s="21" t="s">
        <v>526</v>
      </c>
    </row>
    <row r="57" spans="1:15" ht="57.6" x14ac:dyDescent="0.35">
      <c r="A57" s="21" t="s">
        <v>745</v>
      </c>
      <c r="B57" s="21" t="s">
        <v>733</v>
      </c>
      <c r="C57" s="21" t="s">
        <v>733</v>
      </c>
      <c r="D57" s="21" t="s">
        <v>287</v>
      </c>
      <c r="E57" s="21" t="s">
        <v>746</v>
      </c>
      <c r="F57" s="21" t="s">
        <v>520</v>
      </c>
      <c r="G57" s="21" t="s">
        <v>521</v>
      </c>
      <c r="H57" s="21"/>
      <c r="I57" s="32">
        <v>1.6E-2</v>
      </c>
      <c r="J57" s="21" t="s">
        <v>630</v>
      </c>
      <c r="K57" s="33">
        <v>0</v>
      </c>
      <c r="L57" s="21" t="s">
        <v>747</v>
      </c>
      <c r="M57" s="21" t="s">
        <v>748</v>
      </c>
      <c r="N57" s="21" t="s">
        <v>737</v>
      </c>
      <c r="O57" s="21" t="s">
        <v>526</v>
      </c>
    </row>
    <row r="58" spans="1:15" ht="57.6" x14ac:dyDescent="0.35">
      <c r="A58" s="21" t="s">
        <v>749</v>
      </c>
      <c r="B58" s="21" t="s">
        <v>733</v>
      </c>
      <c r="C58" s="21" t="s">
        <v>733</v>
      </c>
      <c r="D58" s="21" t="s">
        <v>364</v>
      </c>
      <c r="E58" s="21" t="s">
        <v>750</v>
      </c>
      <c r="F58" s="21" t="s">
        <v>520</v>
      </c>
      <c r="G58" s="21" t="s">
        <v>521</v>
      </c>
      <c r="H58" s="21"/>
      <c r="I58" s="32">
        <v>1.75</v>
      </c>
      <c r="J58" s="21" t="s">
        <v>522</v>
      </c>
      <c r="K58" s="33">
        <v>0</v>
      </c>
      <c r="L58" s="21" t="s">
        <v>751</v>
      </c>
      <c r="M58" s="21" t="s">
        <v>752</v>
      </c>
      <c r="N58" s="21" t="s">
        <v>737</v>
      </c>
      <c r="O58" s="21" t="s">
        <v>526</v>
      </c>
    </row>
    <row r="59" spans="1:15" ht="57.6" x14ac:dyDescent="0.35">
      <c r="A59" s="21" t="s">
        <v>753</v>
      </c>
      <c r="B59" s="21" t="s">
        <v>733</v>
      </c>
      <c r="C59" s="21" t="s">
        <v>733</v>
      </c>
      <c r="D59" s="21" t="s">
        <v>364</v>
      </c>
      <c r="E59" s="21" t="s">
        <v>754</v>
      </c>
      <c r="F59" s="21" t="s">
        <v>520</v>
      </c>
      <c r="G59" s="21" t="s">
        <v>521</v>
      </c>
      <c r="H59" s="21"/>
      <c r="I59" s="32">
        <v>1.6E-2</v>
      </c>
      <c r="J59" s="21" t="s">
        <v>630</v>
      </c>
      <c r="K59" s="33">
        <v>0</v>
      </c>
      <c r="L59" s="21" t="s">
        <v>751</v>
      </c>
      <c r="M59" s="21" t="s">
        <v>755</v>
      </c>
      <c r="N59" s="21" t="s">
        <v>737</v>
      </c>
      <c r="O59" s="21" t="s">
        <v>526</v>
      </c>
    </row>
    <row r="60" spans="1:15" ht="43.2" x14ac:dyDescent="0.35">
      <c r="A60" s="21" t="s">
        <v>756</v>
      </c>
      <c r="B60" s="21" t="s">
        <v>697</v>
      </c>
      <c r="C60" s="21" t="s">
        <v>757</v>
      </c>
      <c r="D60" s="21" t="s">
        <v>287</v>
      </c>
      <c r="E60" s="21" t="s">
        <v>758</v>
      </c>
      <c r="F60" s="21" t="s">
        <v>700</v>
      </c>
      <c r="G60" s="21" t="s">
        <v>521</v>
      </c>
      <c r="H60" s="21"/>
      <c r="I60" s="32">
        <v>5.0000000000000001E-3</v>
      </c>
      <c r="J60" s="21" t="s">
        <v>522</v>
      </c>
      <c r="K60" s="33">
        <v>0</v>
      </c>
      <c r="L60" s="21" t="s">
        <v>759</v>
      </c>
      <c r="M60" s="21" t="s">
        <v>760</v>
      </c>
      <c r="N60" s="21" t="s">
        <v>708</v>
      </c>
      <c r="O60" s="21" t="s">
        <v>526</v>
      </c>
    </row>
    <row r="61" spans="1:15" ht="57.6" x14ac:dyDescent="0.35">
      <c r="A61" s="21" t="s">
        <v>761</v>
      </c>
      <c r="B61" s="21" t="s">
        <v>371</v>
      </c>
      <c r="C61" s="21" t="s">
        <v>371</v>
      </c>
      <c r="D61" s="21" t="s">
        <v>372</v>
      </c>
      <c r="E61" s="21" t="s">
        <v>372</v>
      </c>
      <c r="F61" s="21" t="s">
        <v>520</v>
      </c>
      <c r="G61" s="21" t="s">
        <v>521</v>
      </c>
      <c r="H61" s="21"/>
      <c r="I61" s="32">
        <v>0.19</v>
      </c>
      <c r="J61" s="21" t="s">
        <v>522</v>
      </c>
      <c r="K61" s="33">
        <v>0</v>
      </c>
      <c r="L61" s="21" t="s">
        <v>762</v>
      </c>
      <c r="M61" s="21" t="s">
        <v>763</v>
      </c>
      <c r="N61" s="21" t="s">
        <v>764</v>
      </c>
      <c r="O61" s="21" t="s">
        <v>526</v>
      </c>
    </row>
    <row r="62" spans="1:15" ht="57.6" x14ac:dyDescent="0.35">
      <c r="A62" s="21" t="s">
        <v>765</v>
      </c>
      <c r="B62" s="21" t="s">
        <v>371</v>
      </c>
      <c r="C62" s="21" t="s">
        <v>371</v>
      </c>
      <c r="D62" s="21" t="s">
        <v>375</v>
      </c>
      <c r="E62" s="21" t="s">
        <v>375</v>
      </c>
      <c r="F62" s="21" t="s">
        <v>520</v>
      </c>
      <c r="G62" s="21" t="s">
        <v>521</v>
      </c>
      <c r="H62" s="21"/>
      <c r="I62" s="32">
        <v>0.49</v>
      </c>
      <c r="J62" s="21" t="s">
        <v>522</v>
      </c>
      <c r="K62" s="33">
        <v>0</v>
      </c>
      <c r="L62" s="21" t="s">
        <v>762</v>
      </c>
      <c r="M62" s="21" t="s">
        <v>766</v>
      </c>
      <c r="N62" s="21" t="s">
        <v>764</v>
      </c>
      <c r="O62" s="21" t="s">
        <v>526</v>
      </c>
    </row>
    <row r="63" spans="1:15" ht="57.6" x14ac:dyDescent="0.35">
      <c r="A63" s="21" t="s">
        <v>767</v>
      </c>
      <c r="B63" s="21" t="s">
        <v>371</v>
      </c>
      <c r="C63" s="21" t="s">
        <v>371</v>
      </c>
      <c r="D63" s="21" t="s">
        <v>377</v>
      </c>
      <c r="E63" s="21" t="s">
        <v>377</v>
      </c>
      <c r="F63" s="21" t="s">
        <v>520</v>
      </c>
      <c r="G63" s="21" t="s">
        <v>521</v>
      </c>
      <c r="H63" s="21"/>
      <c r="I63" s="32">
        <v>1.25</v>
      </c>
      <c r="J63" s="21" t="s">
        <v>522</v>
      </c>
      <c r="K63" s="33">
        <v>0</v>
      </c>
      <c r="L63" s="21" t="s">
        <v>762</v>
      </c>
      <c r="M63" s="21" t="s">
        <v>768</v>
      </c>
      <c r="N63" s="21" t="s">
        <v>764</v>
      </c>
      <c r="O63" s="21" t="s">
        <v>526</v>
      </c>
    </row>
    <row r="64" spans="1:15" ht="57.6" x14ac:dyDescent="0.35">
      <c r="A64" s="21" t="s">
        <v>769</v>
      </c>
      <c r="B64" s="21" t="s">
        <v>379</v>
      </c>
      <c r="C64" s="21" t="s">
        <v>379</v>
      </c>
      <c r="D64" s="21" t="s">
        <v>380</v>
      </c>
      <c r="E64" s="21" t="s">
        <v>380</v>
      </c>
      <c r="F64" s="21" t="s">
        <v>520</v>
      </c>
      <c r="G64" s="21" t="s">
        <v>521</v>
      </c>
      <c r="H64" s="21"/>
      <c r="I64" s="32">
        <v>0.1</v>
      </c>
      <c r="J64" s="21" t="s">
        <v>522</v>
      </c>
      <c r="K64" s="33">
        <v>0</v>
      </c>
      <c r="L64" s="21" t="s">
        <v>770</v>
      </c>
      <c r="M64" s="21" t="s">
        <v>771</v>
      </c>
      <c r="N64" s="21" t="s">
        <v>772</v>
      </c>
      <c r="O64" s="21" t="s">
        <v>526</v>
      </c>
    </row>
    <row r="65" spans="1:15" ht="57.6" x14ac:dyDescent="0.35">
      <c r="A65" s="21" t="s">
        <v>773</v>
      </c>
      <c r="B65" s="21" t="s">
        <v>384</v>
      </c>
      <c r="C65" s="21" t="s">
        <v>774</v>
      </c>
      <c r="D65" s="21" t="s">
        <v>287</v>
      </c>
      <c r="E65" s="21" t="s">
        <v>775</v>
      </c>
      <c r="F65" s="21" t="s">
        <v>520</v>
      </c>
      <c r="G65" s="21" t="s">
        <v>521</v>
      </c>
      <c r="H65" s="21"/>
      <c r="I65" s="32">
        <v>0.2</v>
      </c>
      <c r="J65" s="21" t="s">
        <v>646</v>
      </c>
      <c r="K65" s="33">
        <v>0</v>
      </c>
      <c r="L65" s="21" t="s">
        <v>776</v>
      </c>
      <c r="M65" s="21" t="s">
        <v>777</v>
      </c>
      <c r="N65" s="21" t="s">
        <v>778</v>
      </c>
      <c r="O65" s="21" t="s">
        <v>526</v>
      </c>
    </row>
    <row r="66" spans="1:15" ht="57.6" x14ac:dyDescent="0.35">
      <c r="A66" s="21" t="s">
        <v>779</v>
      </c>
      <c r="B66" s="21" t="s">
        <v>384</v>
      </c>
      <c r="C66" s="21" t="s">
        <v>774</v>
      </c>
      <c r="D66" s="21" t="s">
        <v>287</v>
      </c>
      <c r="E66" s="21" t="s">
        <v>780</v>
      </c>
      <c r="F66" s="21" t="s">
        <v>520</v>
      </c>
      <c r="G66" s="21" t="s">
        <v>521</v>
      </c>
      <c r="H66" s="21"/>
      <c r="I66" s="32">
        <v>8.0000000000000002E-3</v>
      </c>
      <c r="J66" s="21" t="s">
        <v>646</v>
      </c>
      <c r="K66" s="33">
        <v>0</v>
      </c>
      <c r="L66" s="21" t="s">
        <v>776</v>
      </c>
      <c r="M66" s="21" t="s">
        <v>781</v>
      </c>
      <c r="N66" s="21" t="s">
        <v>778</v>
      </c>
      <c r="O66" s="21" t="s">
        <v>526</v>
      </c>
    </row>
    <row r="67" spans="1:15" ht="57.6" x14ac:dyDescent="0.35">
      <c r="A67" s="21" t="s">
        <v>782</v>
      </c>
      <c r="B67" s="21" t="s">
        <v>389</v>
      </c>
      <c r="C67" s="21" t="s">
        <v>389</v>
      </c>
      <c r="D67" s="21" t="s">
        <v>287</v>
      </c>
      <c r="E67" s="21" t="s">
        <v>783</v>
      </c>
      <c r="F67" s="21" t="s">
        <v>520</v>
      </c>
      <c r="G67" s="21" t="s">
        <v>521</v>
      </c>
      <c r="H67" s="21"/>
      <c r="I67" s="32">
        <v>0.03</v>
      </c>
      <c r="J67" s="21" t="s">
        <v>522</v>
      </c>
      <c r="K67" s="33">
        <v>0</v>
      </c>
      <c r="L67" s="21" t="s">
        <v>784</v>
      </c>
      <c r="M67" s="21" t="s">
        <v>785</v>
      </c>
      <c r="N67" s="21" t="s">
        <v>786</v>
      </c>
      <c r="O67" s="21" t="s">
        <v>526</v>
      </c>
    </row>
    <row r="68" spans="1:15" ht="57.6" x14ac:dyDescent="0.35">
      <c r="A68" s="21" t="s">
        <v>787</v>
      </c>
      <c r="B68" s="21" t="s">
        <v>389</v>
      </c>
      <c r="C68" s="21" t="s">
        <v>389</v>
      </c>
      <c r="D68" s="21" t="s">
        <v>327</v>
      </c>
      <c r="E68" s="21" t="s">
        <v>788</v>
      </c>
      <c r="F68" s="21" t="s">
        <v>520</v>
      </c>
      <c r="G68" s="21" t="s">
        <v>521</v>
      </c>
      <c r="H68" s="21"/>
      <c r="I68" s="32">
        <v>1.4999999999999999E-2</v>
      </c>
      <c r="J68" s="21" t="s">
        <v>522</v>
      </c>
      <c r="K68" s="33">
        <v>0</v>
      </c>
      <c r="L68" s="21" t="s">
        <v>784</v>
      </c>
      <c r="M68" s="21" t="s">
        <v>789</v>
      </c>
      <c r="N68" s="21" t="s">
        <v>786</v>
      </c>
      <c r="O68" s="21" t="s">
        <v>526</v>
      </c>
    </row>
    <row r="69" spans="1:15" ht="57.6" x14ac:dyDescent="0.35">
      <c r="A69" s="21" t="s">
        <v>790</v>
      </c>
      <c r="B69" s="21" t="s">
        <v>389</v>
      </c>
      <c r="C69" s="21" t="s">
        <v>389</v>
      </c>
      <c r="D69" s="21" t="s">
        <v>287</v>
      </c>
      <c r="E69" s="21" t="s">
        <v>791</v>
      </c>
      <c r="F69" s="21" t="s">
        <v>520</v>
      </c>
      <c r="G69" s="21" t="s">
        <v>521</v>
      </c>
      <c r="H69" s="21"/>
      <c r="I69" s="32">
        <v>2.8000000000000001E-2</v>
      </c>
      <c r="J69" s="21" t="s">
        <v>717</v>
      </c>
      <c r="K69" s="33">
        <v>0</v>
      </c>
      <c r="L69" s="21" t="s">
        <v>784</v>
      </c>
      <c r="M69" s="21" t="s">
        <v>792</v>
      </c>
      <c r="N69" s="21" t="s">
        <v>786</v>
      </c>
      <c r="O69" s="21" t="s">
        <v>526</v>
      </c>
    </row>
    <row r="70" spans="1:15" ht="57.6" x14ac:dyDescent="0.35">
      <c r="A70" s="21" t="s">
        <v>793</v>
      </c>
      <c r="B70" s="21" t="s">
        <v>396</v>
      </c>
      <c r="C70" s="21" t="s">
        <v>396</v>
      </c>
      <c r="D70" s="21" t="s">
        <v>287</v>
      </c>
      <c r="E70" s="21" t="s">
        <v>794</v>
      </c>
      <c r="F70" s="21" t="s">
        <v>520</v>
      </c>
      <c r="G70" s="21" t="s">
        <v>521</v>
      </c>
      <c r="H70" s="21"/>
      <c r="I70" s="32">
        <v>0.06</v>
      </c>
      <c r="J70" s="21" t="s">
        <v>795</v>
      </c>
      <c r="K70" s="33">
        <v>1</v>
      </c>
      <c r="L70" s="21" t="s">
        <v>796</v>
      </c>
      <c r="M70" s="21" t="s">
        <v>797</v>
      </c>
      <c r="N70" s="21" t="s">
        <v>798</v>
      </c>
      <c r="O70" s="21" t="s">
        <v>526</v>
      </c>
    </row>
    <row r="71" spans="1:15" ht="57.6" x14ac:dyDescent="0.35">
      <c r="A71" s="21" t="s">
        <v>799</v>
      </c>
      <c r="B71" s="21" t="s">
        <v>401</v>
      </c>
      <c r="C71" s="21" t="s">
        <v>401</v>
      </c>
      <c r="D71" s="21" t="s">
        <v>287</v>
      </c>
      <c r="E71" s="21" t="s">
        <v>800</v>
      </c>
      <c r="F71" s="21" t="s">
        <v>520</v>
      </c>
      <c r="G71" s="21" t="s">
        <v>521</v>
      </c>
      <c r="H71" s="21"/>
      <c r="I71" s="32">
        <v>0.11</v>
      </c>
      <c r="J71" s="21" t="s">
        <v>522</v>
      </c>
      <c r="K71" s="33">
        <v>0</v>
      </c>
      <c r="L71" s="21" t="s">
        <v>801</v>
      </c>
      <c r="M71" s="21" t="s">
        <v>802</v>
      </c>
      <c r="N71" s="21" t="s">
        <v>803</v>
      </c>
      <c r="O71" s="21" t="s">
        <v>526</v>
      </c>
    </row>
    <row r="72" spans="1:15" ht="57.6" x14ac:dyDescent="0.35">
      <c r="A72" s="21" t="s">
        <v>804</v>
      </c>
      <c r="B72" s="21" t="s">
        <v>401</v>
      </c>
      <c r="C72" s="21" t="s">
        <v>401</v>
      </c>
      <c r="D72" s="21" t="s">
        <v>404</v>
      </c>
      <c r="E72" s="21" t="s">
        <v>805</v>
      </c>
      <c r="F72" s="21" t="s">
        <v>520</v>
      </c>
      <c r="G72" s="21" t="s">
        <v>521</v>
      </c>
      <c r="H72" s="21"/>
      <c r="I72" s="32">
        <v>0.33</v>
      </c>
      <c r="J72" s="21" t="s">
        <v>522</v>
      </c>
      <c r="K72" s="33">
        <v>0</v>
      </c>
      <c r="L72" s="21" t="s">
        <v>639</v>
      </c>
      <c r="M72" s="21" t="s">
        <v>806</v>
      </c>
      <c r="N72" s="21" t="s">
        <v>803</v>
      </c>
      <c r="O72" s="21" t="s">
        <v>526</v>
      </c>
    </row>
    <row r="73" spans="1:15" ht="57.6" x14ac:dyDescent="0.35">
      <c r="A73" s="21" t="s">
        <v>807</v>
      </c>
      <c r="B73" s="21" t="s">
        <v>406</v>
      </c>
      <c r="C73" s="21" t="s">
        <v>406</v>
      </c>
      <c r="D73" s="21" t="s">
        <v>407</v>
      </c>
      <c r="E73" s="21" t="s">
        <v>808</v>
      </c>
      <c r="F73" s="21" t="s">
        <v>520</v>
      </c>
      <c r="G73" s="21" t="s">
        <v>521</v>
      </c>
      <c r="H73" s="21"/>
      <c r="I73" s="32">
        <v>25</v>
      </c>
      <c r="J73" s="21" t="s">
        <v>809</v>
      </c>
      <c r="K73" s="33">
        <v>0</v>
      </c>
      <c r="L73" s="21" t="s">
        <v>810</v>
      </c>
      <c r="M73" s="21" t="s">
        <v>811</v>
      </c>
      <c r="N73" s="21" t="s">
        <v>812</v>
      </c>
      <c r="O73" s="21" t="s">
        <v>526</v>
      </c>
    </row>
    <row r="74" spans="1:15" ht="57.6" x14ac:dyDescent="0.35">
      <c r="A74" s="21" t="s">
        <v>813</v>
      </c>
      <c r="B74" s="21" t="s">
        <v>406</v>
      </c>
      <c r="C74" s="21" t="s">
        <v>406</v>
      </c>
      <c r="D74" s="21" t="s">
        <v>410</v>
      </c>
      <c r="E74" s="21" t="s">
        <v>814</v>
      </c>
      <c r="F74" s="21" t="s">
        <v>520</v>
      </c>
      <c r="G74" s="21" t="s">
        <v>521</v>
      </c>
      <c r="H74" s="21"/>
      <c r="I74" s="32">
        <v>250</v>
      </c>
      <c r="J74" s="21" t="s">
        <v>809</v>
      </c>
      <c r="K74" s="33">
        <v>0</v>
      </c>
      <c r="L74" s="21" t="s">
        <v>810</v>
      </c>
      <c r="M74" s="21" t="s">
        <v>815</v>
      </c>
      <c r="N74" s="21" t="s">
        <v>812</v>
      </c>
      <c r="O74" s="21" t="s">
        <v>526</v>
      </c>
    </row>
    <row r="75" spans="1:15" ht="57.6" x14ac:dyDescent="0.35">
      <c r="A75" s="21" t="s">
        <v>816</v>
      </c>
      <c r="B75" s="21" t="s">
        <v>406</v>
      </c>
      <c r="C75" s="21" t="s">
        <v>406</v>
      </c>
      <c r="D75" s="21" t="s">
        <v>412</v>
      </c>
      <c r="E75" s="21" t="s">
        <v>817</v>
      </c>
      <c r="F75" s="21" t="s">
        <v>520</v>
      </c>
      <c r="G75" s="21" t="s">
        <v>521</v>
      </c>
      <c r="H75" s="21"/>
      <c r="I75" s="32">
        <v>2500</v>
      </c>
      <c r="J75" s="21" t="s">
        <v>809</v>
      </c>
      <c r="K75" s="33">
        <v>0</v>
      </c>
      <c r="L75" s="21" t="s">
        <v>810</v>
      </c>
      <c r="M75" s="21" t="s">
        <v>818</v>
      </c>
      <c r="N75" s="21" t="s">
        <v>812</v>
      </c>
      <c r="O75" s="21" t="s">
        <v>526</v>
      </c>
    </row>
    <row r="76" spans="1:15" ht="57.6" x14ac:dyDescent="0.35">
      <c r="A76" s="21" t="s">
        <v>819</v>
      </c>
      <c r="B76" s="21" t="s">
        <v>820</v>
      </c>
      <c r="C76" s="21" t="s">
        <v>820</v>
      </c>
      <c r="D76" s="21" t="s">
        <v>415</v>
      </c>
      <c r="E76" s="21" t="s">
        <v>821</v>
      </c>
      <c r="F76" s="21" t="s">
        <v>520</v>
      </c>
      <c r="G76" s="21" t="s">
        <v>521</v>
      </c>
      <c r="H76" s="21"/>
      <c r="I76" s="32">
        <v>0.25</v>
      </c>
      <c r="J76" s="21" t="s">
        <v>522</v>
      </c>
      <c r="K76" s="33">
        <v>0</v>
      </c>
      <c r="L76" s="21" t="s">
        <v>822</v>
      </c>
      <c r="M76" s="21" t="s">
        <v>823</v>
      </c>
      <c r="N76" s="21" t="s">
        <v>824</v>
      </c>
      <c r="O76" s="21" t="s">
        <v>526</v>
      </c>
    </row>
    <row r="77" spans="1:15" ht="57.6" x14ac:dyDescent="0.35">
      <c r="A77" s="21" t="s">
        <v>825</v>
      </c>
      <c r="B77" s="21" t="s">
        <v>820</v>
      </c>
      <c r="C77" s="21" t="s">
        <v>820</v>
      </c>
      <c r="D77" s="21" t="s">
        <v>415</v>
      </c>
      <c r="E77" s="21" t="s">
        <v>826</v>
      </c>
      <c r="F77" s="21" t="s">
        <v>520</v>
      </c>
      <c r="G77" s="21" t="s">
        <v>521</v>
      </c>
      <c r="H77" s="21"/>
      <c r="I77" s="32">
        <v>1</v>
      </c>
      <c r="J77" s="21" t="s">
        <v>665</v>
      </c>
      <c r="K77" s="33">
        <v>0</v>
      </c>
      <c r="L77" s="21" t="s">
        <v>822</v>
      </c>
      <c r="M77" s="21" t="s">
        <v>827</v>
      </c>
      <c r="N77" s="21" t="s">
        <v>824</v>
      </c>
      <c r="O77" s="21" t="s">
        <v>526</v>
      </c>
    </row>
    <row r="78" spans="1:15" ht="57.6" x14ac:dyDescent="0.35">
      <c r="A78" s="21" t="s">
        <v>828</v>
      </c>
      <c r="B78" s="21" t="s">
        <v>829</v>
      </c>
      <c r="C78" s="21" t="s">
        <v>829</v>
      </c>
      <c r="D78" s="21" t="s">
        <v>422</v>
      </c>
      <c r="E78" s="21" t="s">
        <v>830</v>
      </c>
      <c r="F78" s="21" t="s">
        <v>520</v>
      </c>
      <c r="G78" s="21" t="s">
        <v>521</v>
      </c>
      <c r="H78" s="21"/>
      <c r="I78" s="32">
        <v>0.3</v>
      </c>
      <c r="J78" s="21" t="s">
        <v>522</v>
      </c>
      <c r="K78" s="33">
        <v>0</v>
      </c>
      <c r="L78" s="21" t="s">
        <v>831</v>
      </c>
      <c r="M78" s="21" t="s">
        <v>832</v>
      </c>
      <c r="N78" s="21" t="s">
        <v>833</v>
      </c>
      <c r="O78" s="21" t="s">
        <v>526</v>
      </c>
    </row>
    <row r="79" spans="1:15" ht="57.6" x14ac:dyDescent="0.35">
      <c r="A79" s="21" t="s">
        <v>834</v>
      </c>
      <c r="B79" s="21" t="s">
        <v>829</v>
      </c>
      <c r="C79" s="21" t="s">
        <v>829</v>
      </c>
      <c r="D79" s="21" t="s">
        <v>426</v>
      </c>
      <c r="E79" s="21" t="s">
        <v>835</v>
      </c>
      <c r="F79" s="21" t="s">
        <v>520</v>
      </c>
      <c r="G79" s="21" t="s">
        <v>521</v>
      </c>
      <c r="H79" s="21"/>
      <c r="I79" s="32">
        <v>0.55000000000000004</v>
      </c>
      <c r="J79" s="21" t="s">
        <v>522</v>
      </c>
      <c r="K79" s="33">
        <v>0</v>
      </c>
      <c r="L79" s="21" t="s">
        <v>836</v>
      </c>
      <c r="M79" s="21" t="s">
        <v>837</v>
      </c>
      <c r="N79" s="21" t="s">
        <v>833</v>
      </c>
      <c r="O79" s="21" t="s">
        <v>526</v>
      </c>
    </row>
    <row r="80" spans="1:15" ht="57.6" x14ac:dyDescent="0.35">
      <c r="A80" s="21" t="s">
        <v>838</v>
      </c>
      <c r="B80" s="21" t="s">
        <v>839</v>
      </c>
      <c r="C80" s="21" t="s">
        <v>840</v>
      </c>
      <c r="D80" s="21" t="s">
        <v>429</v>
      </c>
      <c r="E80" s="21" t="s">
        <v>841</v>
      </c>
      <c r="F80" s="21" t="s">
        <v>520</v>
      </c>
      <c r="G80" s="21" t="s">
        <v>521</v>
      </c>
      <c r="H80" s="21"/>
      <c r="I80" s="32">
        <v>9.6000000000000002E-2</v>
      </c>
      <c r="J80" s="21" t="s">
        <v>522</v>
      </c>
      <c r="K80" s="33">
        <v>0</v>
      </c>
      <c r="L80" s="21" t="s">
        <v>706</v>
      </c>
      <c r="M80" s="21" t="s">
        <v>842</v>
      </c>
      <c r="N80" s="21" t="s">
        <v>843</v>
      </c>
      <c r="O80" s="21" t="s">
        <v>526</v>
      </c>
    </row>
    <row r="81" spans="1:15" ht="57.6" x14ac:dyDescent="0.35">
      <c r="A81" s="21" t="s">
        <v>844</v>
      </c>
      <c r="B81" s="21" t="s">
        <v>839</v>
      </c>
      <c r="C81" s="21" t="s">
        <v>840</v>
      </c>
      <c r="D81" s="21" t="s">
        <v>429</v>
      </c>
      <c r="E81" s="21" t="s">
        <v>841</v>
      </c>
      <c r="F81" s="21" t="s">
        <v>520</v>
      </c>
      <c r="G81" s="21" t="s">
        <v>530</v>
      </c>
      <c r="H81" s="21" t="s">
        <v>531</v>
      </c>
      <c r="I81" s="32">
        <v>519</v>
      </c>
      <c r="J81" s="21" t="s">
        <v>522</v>
      </c>
      <c r="K81" s="33">
        <v>0</v>
      </c>
      <c r="L81" s="21" t="s">
        <v>845</v>
      </c>
      <c r="M81" s="21" t="s">
        <v>842</v>
      </c>
      <c r="N81" s="21" t="s">
        <v>843</v>
      </c>
      <c r="O81" s="21" t="s">
        <v>526</v>
      </c>
    </row>
    <row r="82" spans="1:15" ht="57.6" x14ac:dyDescent="0.35">
      <c r="A82" s="21" t="s">
        <v>846</v>
      </c>
      <c r="B82" s="21" t="s">
        <v>839</v>
      </c>
      <c r="C82" s="21" t="s">
        <v>840</v>
      </c>
      <c r="D82" s="21" t="s">
        <v>429</v>
      </c>
      <c r="E82" s="21" t="s">
        <v>841</v>
      </c>
      <c r="F82" s="21" t="s">
        <v>520</v>
      </c>
      <c r="G82" s="21" t="s">
        <v>530</v>
      </c>
      <c r="H82" s="21" t="s">
        <v>534</v>
      </c>
      <c r="I82" s="32">
        <v>997</v>
      </c>
      <c r="J82" s="21" t="s">
        <v>522</v>
      </c>
      <c r="K82" s="33">
        <v>0</v>
      </c>
      <c r="L82" s="21" t="s">
        <v>845</v>
      </c>
      <c r="M82" s="21" t="s">
        <v>842</v>
      </c>
      <c r="N82" s="21" t="s">
        <v>843</v>
      </c>
      <c r="O82" s="21" t="s">
        <v>526</v>
      </c>
    </row>
    <row r="83" spans="1:15" ht="57.6" x14ac:dyDescent="0.35">
      <c r="A83" s="21" t="s">
        <v>847</v>
      </c>
      <c r="B83" s="21" t="s">
        <v>839</v>
      </c>
      <c r="C83" s="21" t="s">
        <v>840</v>
      </c>
      <c r="D83" s="21" t="s">
        <v>433</v>
      </c>
      <c r="E83" s="21" t="s">
        <v>848</v>
      </c>
      <c r="F83" s="21" t="s">
        <v>520</v>
      </c>
      <c r="G83" s="21" t="s">
        <v>521</v>
      </c>
      <c r="H83" s="21"/>
      <c r="I83" s="32">
        <v>0.192</v>
      </c>
      <c r="J83" s="21" t="s">
        <v>522</v>
      </c>
      <c r="K83" s="33">
        <v>0</v>
      </c>
      <c r="L83" s="21" t="s">
        <v>706</v>
      </c>
      <c r="M83" s="21" t="s">
        <v>849</v>
      </c>
      <c r="N83" s="21" t="s">
        <v>843</v>
      </c>
      <c r="O83" s="21" t="s">
        <v>526</v>
      </c>
    </row>
    <row r="84" spans="1:15" ht="57.6" x14ac:dyDescent="0.35">
      <c r="A84" s="21" t="s">
        <v>850</v>
      </c>
      <c r="B84" s="21" t="s">
        <v>839</v>
      </c>
      <c r="C84" s="21" t="s">
        <v>840</v>
      </c>
      <c r="D84" s="21" t="s">
        <v>433</v>
      </c>
      <c r="E84" s="21" t="s">
        <v>848</v>
      </c>
      <c r="F84" s="21" t="s">
        <v>520</v>
      </c>
      <c r="G84" s="21" t="s">
        <v>530</v>
      </c>
      <c r="H84" s="21" t="s">
        <v>531</v>
      </c>
      <c r="I84" s="32">
        <v>1038</v>
      </c>
      <c r="J84" s="21" t="s">
        <v>522</v>
      </c>
      <c r="K84" s="33">
        <v>0</v>
      </c>
      <c r="L84" s="21" t="s">
        <v>845</v>
      </c>
      <c r="M84" s="21" t="s">
        <v>849</v>
      </c>
      <c r="N84" s="21" t="s">
        <v>843</v>
      </c>
      <c r="O84" s="21" t="s">
        <v>526</v>
      </c>
    </row>
    <row r="85" spans="1:15" ht="57.6" x14ac:dyDescent="0.35">
      <c r="A85" s="21" t="s">
        <v>851</v>
      </c>
      <c r="B85" s="21" t="s">
        <v>839</v>
      </c>
      <c r="C85" s="21" t="s">
        <v>840</v>
      </c>
      <c r="D85" s="21" t="s">
        <v>433</v>
      </c>
      <c r="E85" s="21" t="s">
        <v>848</v>
      </c>
      <c r="F85" s="21" t="s">
        <v>520</v>
      </c>
      <c r="G85" s="21" t="s">
        <v>530</v>
      </c>
      <c r="H85" s="21" t="s">
        <v>534</v>
      </c>
      <c r="I85" s="32">
        <v>1993</v>
      </c>
      <c r="J85" s="21" t="s">
        <v>522</v>
      </c>
      <c r="K85" s="33">
        <v>0</v>
      </c>
      <c r="L85" s="21" t="s">
        <v>845</v>
      </c>
      <c r="M85" s="21" t="s">
        <v>849</v>
      </c>
      <c r="N85" s="21" t="s">
        <v>843</v>
      </c>
      <c r="O85" s="21" t="s">
        <v>526</v>
      </c>
    </row>
    <row r="86" spans="1:15" ht="57.6" x14ac:dyDescent="0.35">
      <c r="A86" s="21" t="s">
        <v>852</v>
      </c>
      <c r="B86" s="21" t="s">
        <v>839</v>
      </c>
      <c r="C86" s="21" t="s">
        <v>840</v>
      </c>
      <c r="D86" s="21" t="s">
        <v>435</v>
      </c>
      <c r="E86" s="21" t="s">
        <v>853</v>
      </c>
      <c r="F86" s="21" t="s">
        <v>520</v>
      </c>
      <c r="G86" s="21" t="s">
        <v>521</v>
      </c>
      <c r="H86" s="21"/>
      <c r="I86" s="32">
        <v>0.38400000000000001</v>
      </c>
      <c r="J86" s="21" t="s">
        <v>522</v>
      </c>
      <c r="K86" s="33">
        <v>0</v>
      </c>
      <c r="L86" s="21" t="s">
        <v>706</v>
      </c>
      <c r="M86" s="21" t="s">
        <v>854</v>
      </c>
      <c r="N86" s="21" t="s">
        <v>843</v>
      </c>
      <c r="O86" s="21" t="s">
        <v>526</v>
      </c>
    </row>
    <row r="87" spans="1:15" ht="57.6" x14ac:dyDescent="0.35">
      <c r="A87" s="21" t="s">
        <v>855</v>
      </c>
      <c r="B87" s="21" t="s">
        <v>839</v>
      </c>
      <c r="C87" s="21" t="s">
        <v>840</v>
      </c>
      <c r="D87" s="21" t="s">
        <v>435</v>
      </c>
      <c r="E87" s="21" t="s">
        <v>853</v>
      </c>
      <c r="F87" s="21" t="s">
        <v>520</v>
      </c>
      <c r="G87" s="21" t="s">
        <v>530</v>
      </c>
      <c r="H87" s="21" t="s">
        <v>531</v>
      </c>
      <c r="I87" s="32">
        <v>2075</v>
      </c>
      <c r="J87" s="21" t="s">
        <v>522</v>
      </c>
      <c r="K87" s="33">
        <v>0</v>
      </c>
      <c r="L87" s="21" t="s">
        <v>845</v>
      </c>
      <c r="M87" s="21" t="s">
        <v>854</v>
      </c>
      <c r="N87" s="21" t="s">
        <v>843</v>
      </c>
      <c r="O87" s="21" t="s">
        <v>526</v>
      </c>
    </row>
    <row r="88" spans="1:15" ht="57.6" x14ac:dyDescent="0.35">
      <c r="A88" s="21" t="s">
        <v>856</v>
      </c>
      <c r="B88" s="21" t="s">
        <v>839</v>
      </c>
      <c r="C88" s="21" t="s">
        <v>840</v>
      </c>
      <c r="D88" s="21" t="s">
        <v>435</v>
      </c>
      <c r="E88" s="21" t="s">
        <v>853</v>
      </c>
      <c r="F88" s="21" t="s">
        <v>520</v>
      </c>
      <c r="G88" s="21" t="s">
        <v>530</v>
      </c>
      <c r="H88" s="21" t="s">
        <v>534</v>
      </c>
      <c r="I88" s="32">
        <v>3986</v>
      </c>
      <c r="J88" s="21" t="s">
        <v>522</v>
      </c>
      <c r="K88" s="33">
        <v>0</v>
      </c>
      <c r="L88" s="21" t="s">
        <v>845</v>
      </c>
      <c r="M88" s="21" t="s">
        <v>854</v>
      </c>
      <c r="N88" s="21" t="s">
        <v>843</v>
      </c>
      <c r="O88" s="21" t="s">
        <v>526</v>
      </c>
    </row>
    <row r="89" spans="1:15" ht="57.6" x14ac:dyDescent="0.35">
      <c r="A89" s="21" t="s">
        <v>857</v>
      </c>
      <c r="B89" s="21" t="s">
        <v>858</v>
      </c>
      <c r="C89" s="21" t="s">
        <v>859</v>
      </c>
      <c r="D89" s="21" t="s">
        <v>438</v>
      </c>
      <c r="E89" s="21" t="s">
        <v>860</v>
      </c>
      <c r="F89" s="21" t="s">
        <v>520</v>
      </c>
      <c r="G89" s="21" t="s">
        <v>521</v>
      </c>
      <c r="H89" s="21"/>
      <c r="I89" s="32">
        <v>0.4839</v>
      </c>
      <c r="J89" s="21" t="s">
        <v>861</v>
      </c>
      <c r="K89" s="33">
        <v>0</v>
      </c>
      <c r="L89" s="21" t="s">
        <v>862</v>
      </c>
      <c r="M89" s="21" t="s">
        <v>863</v>
      </c>
      <c r="N89" s="21" t="s">
        <v>864</v>
      </c>
      <c r="O89" s="21" t="s">
        <v>526</v>
      </c>
    </row>
    <row r="90" spans="1:15" ht="57.6" x14ac:dyDescent="0.35">
      <c r="A90" s="21" t="s">
        <v>865</v>
      </c>
      <c r="B90" s="21" t="s">
        <v>858</v>
      </c>
      <c r="C90" s="21" t="s">
        <v>859</v>
      </c>
      <c r="D90" s="21" t="s">
        <v>407</v>
      </c>
      <c r="E90" s="21" t="s">
        <v>866</v>
      </c>
      <c r="F90" s="21" t="s">
        <v>520</v>
      </c>
      <c r="G90" s="21" t="s">
        <v>521</v>
      </c>
      <c r="H90" s="21"/>
      <c r="I90" s="32">
        <v>0.9677</v>
      </c>
      <c r="J90" s="21" t="s">
        <v>861</v>
      </c>
      <c r="K90" s="33">
        <v>0</v>
      </c>
      <c r="L90" s="21" t="s">
        <v>862</v>
      </c>
      <c r="M90" s="21" t="s">
        <v>867</v>
      </c>
      <c r="N90" s="21" t="s">
        <v>864</v>
      </c>
      <c r="O90" s="21" t="s">
        <v>526</v>
      </c>
    </row>
    <row r="91" spans="1:15" ht="57.6" x14ac:dyDescent="0.35">
      <c r="A91" s="21" t="s">
        <v>868</v>
      </c>
      <c r="B91" s="21" t="s">
        <v>858</v>
      </c>
      <c r="C91" s="21" t="s">
        <v>859</v>
      </c>
      <c r="D91" s="21" t="s">
        <v>410</v>
      </c>
      <c r="E91" s="21" t="s">
        <v>869</v>
      </c>
      <c r="F91" s="21" t="s">
        <v>520</v>
      </c>
      <c r="G91" s="21" t="s">
        <v>521</v>
      </c>
      <c r="H91" s="21"/>
      <c r="I91" s="32">
        <v>2.42</v>
      </c>
      <c r="J91" s="21" t="s">
        <v>861</v>
      </c>
      <c r="K91" s="33">
        <v>0</v>
      </c>
      <c r="L91" s="21" t="s">
        <v>862</v>
      </c>
      <c r="M91" s="21" t="s">
        <v>870</v>
      </c>
      <c r="N91" s="21" t="s">
        <v>864</v>
      </c>
      <c r="O91" s="21" t="s">
        <v>526</v>
      </c>
    </row>
    <row r="92" spans="1:15" ht="57.6" x14ac:dyDescent="0.35">
      <c r="A92" s="21" t="s">
        <v>871</v>
      </c>
      <c r="B92" s="21" t="s">
        <v>872</v>
      </c>
      <c r="C92" s="21" t="s">
        <v>873</v>
      </c>
      <c r="D92" s="21" t="s">
        <v>447</v>
      </c>
      <c r="E92" s="21" t="s">
        <v>447</v>
      </c>
      <c r="F92" s="21" t="s">
        <v>520</v>
      </c>
      <c r="G92" s="21" t="s">
        <v>521</v>
      </c>
      <c r="H92" s="21"/>
      <c r="I92" s="32">
        <v>0.15221799999999999</v>
      </c>
      <c r="J92" s="21" t="s">
        <v>522</v>
      </c>
      <c r="K92" s="33">
        <v>0</v>
      </c>
      <c r="L92" s="21" t="s">
        <v>874</v>
      </c>
      <c r="M92" s="21" t="s">
        <v>875</v>
      </c>
      <c r="N92" s="21" t="s">
        <v>876</v>
      </c>
      <c r="O92" s="21" t="s">
        <v>526</v>
      </c>
    </row>
    <row r="93" spans="1:15" ht="57.6" x14ac:dyDescent="0.35">
      <c r="A93" s="21" t="s">
        <v>877</v>
      </c>
      <c r="B93" s="21" t="s">
        <v>872</v>
      </c>
      <c r="C93" s="21" t="s">
        <v>873</v>
      </c>
      <c r="D93" s="21" t="s">
        <v>447</v>
      </c>
      <c r="E93" s="21" t="s">
        <v>447</v>
      </c>
      <c r="F93" s="21" t="s">
        <v>520</v>
      </c>
      <c r="G93" s="21" t="s">
        <v>530</v>
      </c>
      <c r="H93" s="21" t="s">
        <v>531</v>
      </c>
      <c r="I93" s="32">
        <v>867</v>
      </c>
      <c r="J93" s="21" t="s">
        <v>522</v>
      </c>
      <c r="K93" s="33">
        <v>0</v>
      </c>
      <c r="L93" s="21" t="s">
        <v>874</v>
      </c>
      <c r="M93" s="21" t="s">
        <v>875</v>
      </c>
      <c r="N93" s="21" t="s">
        <v>876</v>
      </c>
      <c r="O93" s="21" t="s">
        <v>526</v>
      </c>
    </row>
    <row r="94" spans="1:15" ht="57.6" x14ac:dyDescent="0.35">
      <c r="A94" s="21" t="s">
        <v>878</v>
      </c>
      <c r="B94" s="21" t="s">
        <v>872</v>
      </c>
      <c r="C94" s="21" t="s">
        <v>873</v>
      </c>
      <c r="D94" s="21" t="s">
        <v>447</v>
      </c>
      <c r="E94" s="21" t="s">
        <v>447</v>
      </c>
      <c r="F94" s="21" t="s">
        <v>520</v>
      </c>
      <c r="G94" s="21" t="s">
        <v>530</v>
      </c>
      <c r="H94" s="21" t="s">
        <v>534</v>
      </c>
      <c r="I94" s="32">
        <v>1800</v>
      </c>
      <c r="J94" s="21" t="s">
        <v>522</v>
      </c>
      <c r="K94" s="33">
        <v>0</v>
      </c>
      <c r="L94" s="21" t="s">
        <v>874</v>
      </c>
      <c r="M94" s="21" t="s">
        <v>875</v>
      </c>
      <c r="N94" s="21" t="s">
        <v>876</v>
      </c>
      <c r="O94" s="21" t="s">
        <v>526</v>
      </c>
    </row>
    <row r="95" spans="1:15" ht="57.6" x14ac:dyDescent="0.35">
      <c r="A95" s="21" t="s">
        <v>879</v>
      </c>
      <c r="B95" s="21" t="s">
        <v>880</v>
      </c>
      <c r="C95" s="21" t="s">
        <v>881</v>
      </c>
      <c r="D95" s="21" t="s">
        <v>447</v>
      </c>
      <c r="E95" s="21" t="s">
        <v>447</v>
      </c>
      <c r="F95" s="21" t="s">
        <v>520</v>
      </c>
      <c r="G95" s="21" t="s">
        <v>521</v>
      </c>
      <c r="H95" s="21"/>
      <c r="I95" s="32">
        <v>8.5500000000000007E-2</v>
      </c>
      <c r="J95" s="21" t="s">
        <v>522</v>
      </c>
      <c r="K95" s="33">
        <v>0</v>
      </c>
      <c r="L95" s="21" t="s">
        <v>882</v>
      </c>
      <c r="M95" s="21" t="s">
        <v>883</v>
      </c>
      <c r="N95" s="21" t="s">
        <v>884</v>
      </c>
      <c r="O95" s="21" t="s">
        <v>526</v>
      </c>
    </row>
    <row r="96" spans="1:15" ht="57.6" x14ac:dyDescent="0.35">
      <c r="A96" s="21" t="s">
        <v>885</v>
      </c>
      <c r="B96" s="21" t="s">
        <v>880</v>
      </c>
      <c r="C96" s="21" t="s">
        <v>881</v>
      </c>
      <c r="D96" s="21" t="s">
        <v>447</v>
      </c>
      <c r="E96" s="21" t="s">
        <v>447</v>
      </c>
      <c r="F96" s="21" t="s">
        <v>520</v>
      </c>
      <c r="G96" s="21" t="s">
        <v>530</v>
      </c>
      <c r="H96" s="21" t="s">
        <v>531</v>
      </c>
      <c r="I96" s="32">
        <v>449</v>
      </c>
      <c r="J96" s="21" t="s">
        <v>522</v>
      </c>
      <c r="K96" s="33">
        <v>0</v>
      </c>
      <c r="L96" s="21" t="s">
        <v>882</v>
      </c>
      <c r="M96" s="21" t="s">
        <v>883</v>
      </c>
      <c r="N96" s="21" t="s">
        <v>884</v>
      </c>
      <c r="O96" s="21" t="s">
        <v>526</v>
      </c>
    </row>
    <row r="97" spans="1:15" ht="57.6" x14ac:dyDescent="0.35">
      <c r="A97" s="21" t="s">
        <v>886</v>
      </c>
      <c r="B97" s="21" t="s">
        <v>880</v>
      </c>
      <c r="C97" s="21" t="s">
        <v>881</v>
      </c>
      <c r="D97" s="21" t="s">
        <v>447</v>
      </c>
      <c r="E97" s="21" t="s">
        <v>447</v>
      </c>
      <c r="F97" s="21" t="s">
        <v>520</v>
      </c>
      <c r="G97" s="21" t="s">
        <v>530</v>
      </c>
      <c r="H97" s="21" t="s">
        <v>534</v>
      </c>
      <c r="I97" s="32">
        <v>899</v>
      </c>
      <c r="J97" s="21" t="s">
        <v>522</v>
      </c>
      <c r="K97" s="33">
        <v>0</v>
      </c>
      <c r="L97" s="21" t="s">
        <v>882</v>
      </c>
      <c r="M97" s="21" t="s">
        <v>883</v>
      </c>
      <c r="N97" s="21" t="s">
        <v>884</v>
      </c>
      <c r="O97" s="21" t="s">
        <v>526</v>
      </c>
    </row>
    <row r="98" spans="1:15" ht="57.6" x14ac:dyDescent="0.35">
      <c r="A98" s="21" t="s">
        <v>887</v>
      </c>
      <c r="B98" s="21" t="s">
        <v>888</v>
      </c>
      <c r="C98" s="21" t="s">
        <v>889</v>
      </c>
      <c r="D98" s="21" t="s">
        <v>447</v>
      </c>
      <c r="E98" s="21" t="s">
        <v>447</v>
      </c>
      <c r="F98" s="21" t="s">
        <v>520</v>
      </c>
      <c r="G98" s="21" t="s">
        <v>521</v>
      </c>
      <c r="H98" s="21"/>
      <c r="I98" s="32">
        <v>8.5500000000000007E-2</v>
      </c>
      <c r="J98" s="21" t="s">
        <v>522</v>
      </c>
      <c r="K98" s="33">
        <v>0</v>
      </c>
      <c r="L98" s="21" t="s">
        <v>882</v>
      </c>
      <c r="M98" s="21" t="s">
        <v>890</v>
      </c>
      <c r="N98" s="21" t="s">
        <v>891</v>
      </c>
      <c r="O98" s="21" t="s">
        <v>526</v>
      </c>
    </row>
    <row r="99" spans="1:15" ht="57.6" x14ac:dyDescent="0.35">
      <c r="A99" s="21" t="s">
        <v>892</v>
      </c>
      <c r="B99" s="21" t="s">
        <v>888</v>
      </c>
      <c r="C99" s="21" t="s">
        <v>889</v>
      </c>
      <c r="D99" s="21" t="s">
        <v>447</v>
      </c>
      <c r="E99" s="21" t="s">
        <v>447</v>
      </c>
      <c r="F99" s="21" t="s">
        <v>520</v>
      </c>
      <c r="G99" s="21" t="s">
        <v>530</v>
      </c>
      <c r="H99" s="21" t="s">
        <v>531</v>
      </c>
      <c r="I99" s="32">
        <v>449</v>
      </c>
      <c r="J99" s="21" t="s">
        <v>522</v>
      </c>
      <c r="K99" s="33">
        <v>0</v>
      </c>
      <c r="L99" s="21" t="s">
        <v>882</v>
      </c>
      <c r="M99" s="21" t="s">
        <v>890</v>
      </c>
      <c r="N99" s="21" t="s">
        <v>891</v>
      </c>
      <c r="O99" s="21" t="s">
        <v>526</v>
      </c>
    </row>
    <row r="100" spans="1:15" ht="57.6" x14ac:dyDescent="0.35">
      <c r="A100" s="21" t="s">
        <v>893</v>
      </c>
      <c r="B100" s="21" t="s">
        <v>888</v>
      </c>
      <c r="C100" s="21" t="s">
        <v>889</v>
      </c>
      <c r="D100" s="21" t="s">
        <v>447</v>
      </c>
      <c r="E100" s="21" t="s">
        <v>447</v>
      </c>
      <c r="F100" s="21" t="s">
        <v>520</v>
      </c>
      <c r="G100" s="21" t="s">
        <v>530</v>
      </c>
      <c r="H100" s="21" t="s">
        <v>534</v>
      </c>
      <c r="I100" s="32">
        <v>899</v>
      </c>
      <c r="J100" s="21" t="s">
        <v>522</v>
      </c>
      <c r="K100" s="33">
        <v>0</v>
      </c>
      <c r="L100" s="21" t="s">
        <v>882</v>
      </c>
      <c r="M100" s="21" t="s">
        <v>890</v>
      </c>
      <c r="N100" s="21" t="s">
        <v>891</v>
      </c>
      <c r="O100" s="21" t="s">
        <v>526</v>
      </c>
    </row>
    <row r="101" spans="1:15" ht="57.6" x14ac:dyDescent="0.35">
      <c r="A101" s="21" t="s">
        <v>894</v>
      </c>
      <c r="B101" s="21" t="s">
        <v>880</v>
      </c>
      <c r="C101" s="21" t="s">
        <v>895</v>
      </c>
      <c r="D101" s="21" t="s">
        <v>89</v>
      </c>
      <c r="E101" s="21" t="s">
        <v>896</v>
      </c>
      <c r="F101" s="21" t="s">
        <v>520</v>
      </c>
      <c r="G101" s="21" t="s">
        <v>521</v>
      </c>
      <c r="H101" s="21"/>
      <c r="I101" s="32">
        <v>0.115</v>
      </c>
      <c r="J101" s="21" t="s">
        <v>540</v>
      </c>
      <c r="K101" s="33">
        <v>0</v>
      </c>
      <c r="L101" s="21" t="s">
        <v>897</v>
      </c>
      <c r="M101" s="21" t="s">
        <v>898</v>
      </c>
      <c r="N101" s="21" t="s">
        <v>884</v>
      </c>
      <c r="O101" s="21" t="s">
        <v>526</v>
      </c>
    </row>
    <row r="102" spans="1:15" ht="57.6" x14ac:dyDescent="0.35">
      <c r="A102" s="21" t="s">
        <v>899</v>
      </c>
      <c r="B102" s="21" t="s">
        <v>888</v>
      </c>
      <c r="C102" s="21" t="s">
        <v>900</v>
      </c>
      <c r="D102" s="21" t="s">
        <v>89</v>
      </c>
      <c r="E102" s="21" t="s">
        <v>896</v>
      </c>
      <c r="F102" s="21" t="s">
        <v>520</v>
      </c>
      <c r="G102" s="21" t="s">
        <v>521</v>
      </c>
      <c r="H102" s="21"/>
      <c r="I102" s="32">
        <v>0.115</v>
      </c>
      <c r="J102" s="21" t="s">
        <v>540</v>
      </c>
      <c r="K102" s="33">
        <v>0</v>
      </c>
      <c r="L102" s="21" t="s">
        <v>897</v>
      </c>
      <c r="M102" s="21" t="s">
        <v>901</v>
      </c>
      <c r="N102" s="21" t="s">
        <v>891</v>
      </c>
      <c r="O102" s="21" t="s">
        <v>526</v>
      </c>
    </row>
    <row r="103" spans="1:15" ht="57.6" x14ac:dyDescent="0.35">
      <c r="A103" s="21" t="s">
        <v>902</v>
      </c>
      <c r="B103" s="21" t="s">
        <v>872</v>
      </c>
      <c r="C103" s="21" t="s">
        <v>903</v>
      </c>
      <c r="D103" s="21" t="s">
        <v>460</v>
      </c>
      <c r="E103" s="21" t="s">
        <v>904</v>
      </c>
      <c r="F103" s="21" t="s">
        <v>520</v>
      </c>
      <c r="G103" s="21" t="s">
        <v>521</v>
      </c>
      <c r="H103" s="21"/>
      <c r="I103" s="32">
        <v>0.115</v>
      </c>
      <c r="J103" s="21" t="s">
        <v>540</v>
      </c>
      <c r="K103" s="33">
        <v>0</v>
      </c>
      <c r="L103" s="21" t="s">
        <v>905</v>
      </c>
      <c r="M103" s="21" t="s">
        <v>906</v>
      </c>
      <c r="N103" s="21" t="s">
        <v>876</v>
      </c>
      <c r="O103" s="21" t="s">
        <v>526</v>
      </c>
    </row>
    <row r="104" spans="1:15" ht="57.6" x14ac:dyDescent="0.35">
      <c r="A104" s="21" t="s">
        <v>907</v>
      </c>
      <c r="B104" s="21" t="s">
        <v>908</v>
      </c>
      <c r="C104" s="21" t="s">
        <v>908</v>
      </c>
      <c r="D104" s="21" t="s">
        <v>909</v>
      </c>
      <c r="E104" s="21" t="s">
        <v>473</v>
      </c>
      <c r="F104" s="21" t="s">
        <v>520</v>
      </c>
      <c r="G104" s="21" t="s">
        <v>521</v>
      </c>
      <c r="H104" s="21"/>
      <c r="I104" s="32">
        <v>8.0000000000000002E-3</v>
      </c>
      <c r="J104" s="21" t="s">
        <v>646</v>
      </c>
      <c r="K104" s="33">
        <v>0</v>
      </c>
      <c r="L104" s="21" t="s">
        <v>910</v>
      </c>
      <c r="M104" s="21" t="s">
        <v>911</v>
      </c>
      <c r="N104" s="21" t="s">
        <v>912</v>
      </c>
      <c r="O104" s="21" t="s">
        <v>526</v>
      </c>
    </row>
    <row r="105" spans="1:15" ht="57.6" x14ac:dyDescent="0.35">
      <c r="A105" s="21" t="s">
        <v>913</v>
      </c>
      <c r="B105" s="21" t="s">
        <v>914</v>
      </c>
      <c r="C105" s="21" t="s">
        <v>915</v>
      </c>
      <c r="D105" s="21" t="s">
        <v>916</v>
      </c>
      <c r="E105" s="21" t="s">
        <v>917</v>
      </c>
      <c r="F105" s="21" t="s">
        <v>520</v>
      </c>
      <c r="G105" s="21" t="s">
        <v>521</v>
      </c>
      <c r="H105" s="21"/>
      <c r="I105" s="32">
        <v>2.1999999999999999E-2</v>
      </c>
      <c r="J105" s="21" t="s">
        <v>522</v>
      </c>
      <c r="K105" s="33">
        <v>0</v>
      </c>
      <c r="L105" s="21" t="s">
        <v>862</v>
      </c>
      <c r="M105" s="21" t="s">
        <v>918</v>
      </c>
      <c r="N105" s="21" t="s">
        <v>919</v>
      </c>
      <c r="O105" s="21" t="s">
        <v>526</v>
      </c>
    </row>
    <row r="106" spans="1:15" ht="57.6" x14ac:dyDescent="0.35">
      <c r="A106" s="21" t="s">
        <v>920</v>
      </c>
      <c r="B106" s="21" t="s">
        <v>914</v>
      </c>
      <c r="C106" s="21" t="s">
        <v>921</v>
      </c>
      <c r="D106" s="21" t="s">
        <v>922</v>
      </c>
      <c r="E106" s="21" t="s">
        <v>923</v>
      </c>
      <c r="F106" s="21" t="s">
        <v>520</v>
      </c>
      <c r="G106" s="21" t="s">
        <v>521</v>
      </c>
      <c r="H106" s="21"/>
      <c r="I106" s="32">
        <v>0.13800000000000001</v>
      </c>
      <c r="J106" s="21" t="s">
        <v>522</v>
      </c>
      <c r="K106" s="33">
        <v>0</v>
      </c>
      <c r="L106" s="21" t="s">
        <v>862</v>
      </c>
      <c r="M106" s="21" t="s">
        <v>924</v>
      </c>
      <c r="N106" s="21" t="s">
        <v>919</v>
      </c>
      <c r="O106" s="21" t="s">
        <v>526</v>
      </c>
    </row>
    <row r="107" spans="1:15" ht="57.6" x14ac:dyDescent="0.35">
      <c r="A107" s="21" t="s">
        <v>925</v>
      </c>
      <c r="B107" s="21" t="s">
        <v>926</v>
      </c>
      <c r="C107" s="21" t="s">
        <v>927</v>
      </c>
      <c r="D107" s="21" t="s">
        <v>488</v>
      </c>
      <c r="E107" s="21" t="s">
        <v>928</v>
      </c>
      <c r="F107" s="21" t="s">
        <v>520</v>
      </c>
      <c r="G107" s="21" t="s">
        <v>521</v>
      </c>
      <c r="H107" s="21"/>
      <c r="I107" s="32">
        <v>1.6500000000000001E-2</v>
      </c>
      <c r="J107" s="21" t="s">
        <v>861</v>
      </c>
      <c r="K107" s="33">
        <v>0</v>
      </c>
      <c r="L107" s="21" t="s">
        <v>929</v>
      </c>
      <c r="M107" s="21" t="s">
        <v>930</v>
      </c>
      <c r="N107" s="21" t="s">
        <v>931</v>
      </c>
      <c r="O107" s="21" t="s">
        <v>526</v>
      </c>
    </row>
    <row r="108" spans="1:15" ht="57.6" x14ac:dyDescent="0.35">
      <c r="A108" s="21" t="s">
        <v>932</v>
      </c>
      <c r="B108" s="21" t="s">
        <v>926</v>
      </c>
      <c r="C108" s="21" t="s">
        <v>927</v>
      </c>
      <c r="D108" s="21" t="s">
        <v>493</v>
      </c>
      <c r="E108" s="21" t="s">
        <v>933</v>
      </c>
      <c r="F108" s="21" t="s">
        <v>520</v>
      </c>
      <c r="G108" s="21" t="s">
        <v>521</v>
      </c>
      <c r="H108" s="21"/>
      <c r="I108" s="32">
        <v>15</v>
      </c>
      <c r="J108" s="21" t="s">
        <v>712</v>
      </c>
      <c r="K108" s="33">
        <v>0</v>
      </c>
      <c r="L108" s="21" t="s">
        <v>929</v>
      </c>
      <c r="M108" s="21" t="s">
        <v>934</v>
      </c>
      <c r="N108" s="21" t="s">
        <v>931</v>
      </c>
      <c r="O108" s="21" t="s">
        <v>526</v>
      </c>
    </row>
    <row r="109" spans="1:15" ht="86.4" x14ac:dyDescent="0.35">
      <c r="A109" s="21" t="s">
        <v>935</v>
      </c>
      <c r="B109" s="21" t="s">
        <v>936</v>
      </c>
      <c r="C109" s="21" t="s">
        <v>937</v>
      </c>
      <c r="D109" s="21" t="s">
        <v>497</v>
      </c>
      <c r="E109" s="21" t="s">
        <v>938</v>
      </c>
      <c r="F109" s="21" t="s">
        <v>520</v>
      </c>
      <c r="G109" s="21" t="s">
        <v>521</v>
      </c>
      <c r="H109" s="21"/>
      <c r="I109" s="32">
        <v>0.09</v>
      </c>
      <c r="J109" s="21" t="s">
        <v>712</v>
      </c>
      <c r="K109" s="33">
        <v>0</v>
      </c>
      <c r="L109" s="21" t="s">
        <v>939</v>
      </c>
      <c r="M109" s="21" t="s">
        <v>940</v>
      </c>
      <c r="N109" s="21" t="s">
        <v>941</v>
      </c>
      <c r="O109" s="21" t="s">
        <v>526</v>
      </c>
    </row>
  </sheetData>
  <autoFilter ref="A3:O109" xr:uid="{00000000-0009-0000-0000-000005000000}"/>
  <mergeCells count="1">
    <mergeCell ref="A1:O1"/>
  </mergeCells>
  <pageMargins left="0.75" right="0.75" top="1" bottom="1" header="0.5" footer="0.5"/>
  <pageSetup paperSize="8" fitToHeight="0"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616"/>
  <sheetViews>
    <sheetView showGridLines="0" workbookViewId="0">
      <pane xSplit="3" ySplit="3" topLeftCell="D4" activePane="bottomRight" state="frozen"/>
      <selection pane="topRight"/>
      <selection pane="bottomLeft"/>
      <selection pane="bottomRight" activeCell="A4" sqref="A4"/>
    </sheetView>
  </sheetViews>
  <sheetFormatPr defaultRowHeight="16.2" x14ac:dyDescent="0.35"/>
  <cols>
    <col min="1" max="7" width="26" style="19" customWidth="1"/>
    <col min="8" max="8" width="100" style="19" customWidth="1"/>
    <col min="9" max="10" width="26" style="19" customWidth="1"/>
    <col min="11" max="16384" width="8.88671875" style="19"/>
  </cols>
  <sheetData>
    <row r="1" spans="1:10" ht="28.8" x14ac:dyDescent="0.6">
      <c r="A1" s="17" t="s">
        <v>942</v>
      </c>
      <c r="B1" s="18"/>
      <c r="C1" s="18"/>
      <c r="D1" s="18"/>
      <c r="E1" s="18"/>
      <c r="F1" s="18"/>
      <c r="G1" s="18"/>
      <c r="H1" s="18"/>
      <c r="I1" s="18"/>
      <c r="J1" s="18"/>
    </row>
    <row r="3" spans="1:10" x14ac:dyDescent="0.35">
      <c r="A3" s="20" t="s">
        <v>53</v>
      </c>
      <c r="B3" s="20" t="s">
        <v>85</v>
      </c>
      <c r="C3" s="20" t="s">
        <v>943</v>
      </c>
      <c r="D3" s="20" t="s">
        <v>944</v>
      </c>
      <c r="E3" s="20" t="s">
        <v>945</v>
      </c>
      <c r="F3" s="20" t="s">
        <v>946</v>
      </c>
      <c r="G3" s="20" t="s">
        <v>947</v>
      </c>
      <c r="H3" s="20" t="s">
        <v>948</v>
      </c>
      <c r="I3" s="20" t="s">
        <v>949</v>
      </c>
      <c r="J3" s="20" t="s">
        <v>950</v>
      </c>
    </row>
    <row r="4" spans="1:10" ht="28.8" x14ac:dyDescent="0.35">
      <c r="A4" s="21" t="s">
        <v>67</v>
      </c>
      <c r="B4" s="21" t="s">
        <v>951</v>
      </c>
      <c r="C4" s="21" t="s">
        <v>952</v>
      </c>
      <c r="D4" s="21" t="s">
        <v>953</v>
      </c>
      <c r="E4" s="21"/>
      <c r="F4" s="21" t="s">
        <v>954</v>
      </c>
      <c r="G4" s="21" t="s">
        <v>955</v>
      </c>
      <c r="H4" s="21" t="s">
        <v>956</v>
      </c>
      <c r="I4" s="21" t="s">
        <v>67</v>
      </c>
      <c r="J4" s="21" t="s">
        <v>957</v>
      </c>
    </row>
    <row r="5" spans="1:10" ht="43.2" x14ac:dyDescent="0.35">
      <c r="A5" s="21" t="s">
        <v>67</v>
      </c>
      <c r="B5" s="21" t="s">
        <v>951</v>
      </c>
      <c r="C5" s="21" t="s">
        <v>952</v>
      </c>
      <c r="D5" s="21" t="s">
        <v>958</v>
      </c>
      <c r="E5" s="21"/>
      <c r="F5" s="21" t="s">
        <v>959</v>
      </c>
      <c r="G5" s="21" t="s">
        <v>955</v>
      </c>
      <c r="H5" s="21" t="s">
        <v>960</v>
      </c>
      <c r="I5" s="21" t="s">
        <v>67</v>
      </c>
      <c r="J5" s="21" t="s">
        <v>957</v>
      </c>
    </row>
    <row r="6" spans="1:10" ht="43.2" x14ac:dyDescent="0.35">
      <c r="A6" s="21" t="s">
        <v>67</v>
      </c>
      <c r="B6" s="21" t="s">
        <v>951</v>
      </c>
      <c r="C6" s="21" t="s">
        <v>952</v>
      </c>
      <c r="D6" s="21" t="s">
        <v>961</v>
      </c>
      <c r="E6" s="21"/>
      <c r="F6" s="21" t="s">
        <v>962</v>
      </c>
      <c r="G6" s="21" t="s">
        <v>955</v>
      </c>
      <c r="H6" s="21" t="s">
        <v>963</v>
      </c>
      <c r="I6" s="21" t="s">
        <v>67</v>
      </c>
      <c r="J6" s="21" t="s">
        <v>957</v>
      </c>
    </row>
    <row r="7" spans="1:10" ht="86.4" x14ac:dyDescent="0.35">
      <c r="A7" s="21" t="s">
        <v>67</v>
      </c>
      <c r="B7" s="21" t="s">
        <v>951</v>
      </c>
      <c r="C7" s="21" t="s">
        <v>952</v>
      </c>
      <c r="D7" s="21" t="s">
        <v>964</v>
      </c>
      <c r="E7" s="21"/>
      <c r="F7" s="21" t="s">
        <v>965</v>
      </c>
      <c r="G7" s="21" t="s">
        <v>955</v>
      </c>
      <c r="H7" s="21" t="s">
        <v>966</v>
      </c>
      <c r="I7" s="21" t="s">
        <v>67</v>
      </c>
      <c r="J7" s="21" t="s">
        <v>957</v>
      </c>
    </row>
    <row r="8" spans="1:10" ht="72" x14ac:dyDescent="0.35">
      <c r="A8" s="21" t="s">
        <v>68</v>
      </c>
      <c r="B8" s="21" t="s">
        <v>967</v>
      </c>
      <c r="C8" s="21" t="s">
        <v>968</v>
      </c>
      <c r="D8" s="21" t="s">
        <v>969</v>
      </c>
      <c r="E8" s="21"/>
      <c r="F8" s="21" t="s">
        <v>970</v>
      </c>
      <c r="G8" s="21" t="s">
        <v>971</v>
      </c>
      <c r="H8" s="21" t="s">
        <v>972</v>
      </c>
      <c r="I8" s="21" t="s">
        <v>68</v>
      </c>
      <c r="J8" s="21" t="s">
        <v>973</v>
      </c>
    </row>
    <row r="9" spans="1:10" ht="28.8" x14ac:dyDescent="0.35">
      <c r="A9" s="21" t="s">
        <v>68</v>
      </c>
      <c r="B9" s="21" t="s">
        <v>967</v>
      </c>
      <c r="C9" s="21" t="s">
        <v>968</v>
      </c>
      <c r="D9" s="21" t="s">
        <v>974</v>
      </c>
      <c r="E9" s="21"/>
      <c r="F9" s="21" t="s">
        <v>975</v>
      </c>
      <c r="G9" s="21" t="s">
        <v>971</v>
      </c>
      <c r="H9" s="21" t="s">
        <v>976</v>
      </c>
      <c r="I9" s="21" t="s">
        <v>68</v>
      </c>
      <c r="J9" s="21" t="s">
        <v>973</v>
      </c>
    </row>
    <row r="10" spans="1:10" ht="302.39999999999998" x14ac:dyDescent="0.35">
      <c r="A10" s="21" t="s">
        <v>68</v>
      </c>
      <c r="B10" s="21" t="s">
        <v>967</v>
      </c>
      <c r="C10" s="21" t="s">
        <v>977</v>
      </c>
      <c r="D10" s="21" t="s">
        <v>978</v>
      </c>
      <c r="E10" s="21"/>
      <c r="F10" s="21" t="s">
        <v>979</v>
      </c>
      <c r="G10" s="21" t="s">
        <v>971</v>
      </c>
      <c r="H10" s="21" t="s">
        <v>980</v>
      </c>
      <c r="I10" s="21" t="s">
        <v>68</v>
      </c>
      <c r="J10" s="21" t="s">
        <v>973</v>
      </c>
    </row>
    <row r="11" spans="1:10" ht="43.2" x14ac:dyDescent="0.35">
      <c r="A11" s="21" t="s">
        <v>68</v>
      </c>
      <c r="B11" s="21" t="s">
        <v>967</v>
      </c>
      <c r="C11" s="21" t="s">
        <v>977</v>
      </c>
      <c r="D11" s="21" t="s">
        <v>981</v>
      </c>
      <c r="E11" s="21"/>
      <c r="F11" s="21" t="s">
        <v>982</v>
      </c>
      <c r="G11" s="21" t="s">
        <v>971</v>
      </c>
      <c r="H11" s="21" t="s">
        <v>983</v>
      </c>
      <c r="I11" s="21" t="s">
        <v>68</v>
      </c>
      <c r="J11" s="21" t="s">
        <v>973</v>
      </c>
    </row>
    <row r="12" spans="1:10" ht="201.6" x14ac:dyDescent="0.35">
      <c r="A12" s="21" t="s">
        <v>68</v>
      </c>
      <c r="B12" s="21" t="s">
        <v>967</v>
      </c>
      <c r="C12" s="21" t="s">
        <v>977</v>
      </c>
      <c r="D12" s="21" t="s">
        <v>984</v>
      </c>
      <c r="E12" s="21"/>
      <c r="F12" s="21" t="s">
        <v>985</v>
      </c>
      <c r="G12" s="21" t="s">
        <v>971</v>
      </c>
      <c r="H12" s="21" t="s">
        <v>986</v>
      </c>
      <c r="I12" s="21" t="s">
        <v>68</v>
      </c>
      <c r="J12" s="21" t="s">
        <v>973</v>
      </c>
    </row>
    <row r="13" spans="1:10" ht="28.8" x14ac:dyDescent="0.35">
      <c r="A13" s="21" t="s">
        <v>68</v>
      </c>
      <c r="B13" s="21" t="s">
        <v>967</v>
      </c>
      <c r="C13" s="21" t="s">
        <v>977</v>
      </c>
      <c r="D13" s="21" t="s">
        <v>987</v>
      </c>
      <c r="E13" s="21"/>
      <c r="F13" s="21" t="s">
        <v>988</v>
      </c>
      <c r="G13" s="21" t="s">
        <v>971</v>
      </c>
      <c r="H13" s="21" t="s">
        <v>989</v>
      </c>
      <c r="I13" s="21" t="s">
        <v>68</v>
      </c>
      <c r="J13" s="21" t="s">
        <v>973</v>
      </c>
    </row>
    <row r="14" spans="1:10" ht="57.6" x14ac:dyDescent="0.35">
      <c r="A14" s="21" t="s">
        <v>68</v>
      </c>
      <c r="B14" s="21" t="s">
        <v>967</v>
      </c>
      <c r="C14" s="21" t="s">
        <v>990</v>
      </c>
      <c r="D14" s="21" t="s">
        <v>991</v>
      </c>
      <c r="E14" s="21"/>
      <c r="F14" s="21" t="s">
        <v>992</v>
      </c>
      <c r="G14" s="21" t="s">
        <v>971</v>
      </c>
      <c r="H14" s="21" t="s">
        <v>993</v>
      </c>
      <c r="I14" s="21" t="s">
        <v>68</v>
      </c>
      <c r="J14" s="21" t="s">
        <v>973</v>
      </c>
    </row>
    <row r="15" spans="1:10" ht="43.2" x14ac:dyDescent="0.35">
      <c r="A15" s="21" t="s">
        <v>68</v>
      </c>
      <c r="B15" s="21" t="s">
        <v>967</v>
      </c>
      <c r="C15" s="21" t="s">
        <v>990</v>
      </c>
      <c r="D15" s="21" t="s">
        <v>994</v>
      </c>
      <c r="E15" s="21"/>
      <c r="F15" s="21" t="s">
        <v>995</v>
      </c>
      <c r="G15" s="21" t="s">
        <v>971</v>
      </c>
      <c r="H15" s="21" t="s">
        <v>996</v>
      </c>
      <c r="I15" s="21" t="s">
        <v>68</v>
      </c>
      <c r="J15" s="21" t="s">
        <v>973</v>
      </c>
    </row>
    <row r="16" spans="1:10" ht="43.2" x14ac:dyDescent="0.35">
      <c r="A16" s="21" t="s">
        <v>68</v>
      </c>
      <c r="B16" s="21" t="s">
        <v>967</v>
      </c>
      <c r="C16" s="21" t="s">
        <v>990</v>
      </c>
      <c r="D16" s="21" t="s">
        <v>997</v>
      </c>
      <c r="E16" s="21"/>
      <c r="F16" s="21" t="s">
        <v>998</v>
      </c>
      <c r="G16" s="21" t="s">
        <v>971</v>
      </c>
      <c r="H16" s="21" t="s">
        <v>999</v>
      </c>
      <c r="I16" s="21" t="s">
        <v>68</v>
      </c>
      <c r="J16" s="21" t="s">
        <v>973</v>
      </c>
    </row>
    <row r="17" spans="1:10" ht="43.2" x14ac:dyDescent="0.35">
      <c r="A17" s="21" t="s">
        <v>68</v>
      </c>
      <c r="B17" s="21" t="s">
        <v>967</v>
      </c>
      <c r="C17" s="21" t="s">
        <v>990</v>
      </c>
      <c r="D17" s="21" t="s">
        <v>1000</v>
      </c>
      <c r="E17" s="21"/>
      <c r="F17" s="21" t="s">
        <v>1001</v>
      </c>
      <c r="G17" s="21" t="s">
        <v>971</v>
      </c>
      <c r="H17" s="21" t="s">
        <v>1002</v>
      </c>
      <c r="I17" s="21" t="s">
        <v>68</v>
      </c>
      <c r="J17" s="21" t="s">
        <v>973</v>
      </c>
    </row>
    <row r="18" spans="1:10" ht="57.6" x14ac:dyDescent="0.35">
      <c r="A18" s="21" t="s">
        <v>68</v>
      </c>
      <c r="B18" s="21" t="s">
        <v>967</v>
      </c>
      <c r="C18" s="21" t="s">
        <v>1003</v>
      </c>
      <c r="D18" s="21" t="s">
        <v>1004</v>
      </c>
      <c r="E18" s="21"/>
      <c r="F18" s="21" t="s">
        <v>1005</v>
      </c>
      <c r="G18" s="21" t="s">
        <v>971</v>
      </c>
      <c r="H18" s="21" t="s">
        <v>1006</v>
      </c>
      <c r="I18" s="21" t="s">
        <v>68</v>
      </c>
      <c r="J18" s="21" t="s">
        <v>973</v>
      </c>
    </row>
    <row r="19" spans="1:10" ht="28.8" x14ac:dyDescent="0.35">
      <c r="A19" s="21" t="s">
        <v>68</v>
      </c>
      <c r="B19" s="21" t="s">
        <v>967</v>
      </c>
      <c r="C19" s="21" t="s">
        <v>1007</v>
      </c>
      <c r="D19" s="21" t="s">
        <v>1008</v>
      </c>
      <c r="E19" s="21"/>
      <c r="F19" s="21" t="s">
        <v>1009</v>
      </c>
      <c r="G19" s="21" t="s">
        <v>971</v>
      </c>
      <c r="H19" s="21" t="s">
        <v>1010</v>
      </c>
      <c r="I19" s="21" t="s">
        <v>68</v>
      </c>
      <c r="J19" s="21" t="s">
        <v>973</v>
      </c>
    </row>
    <row r="20" spans="1:10" ht="28.8" x14ac:dyDescent="0.35">
      <c r="A20" s="21" t="s">
        <v>68</v>
      </c>
      <c r="B20" s="21" t="s">
        <v>967</v>
      </c>
      <c r="C20" s="21" t="s">
        <v>1011</v>
      </c>
      <c r="D20" s="21" t="s">
        <v>1012</v>
      </c>
      <c r="E20" s="21"/>
      <c r="F20" s="21" t="s">
        <v>1013</v>
      </c>
      <c r="G20" s="21" t="s">
        <v>971</v>
      </c>
      <c r="H20" s="21" t="s">
        <v>1014</v>
      </c>
      <c r="I20" s="21" t="s">
        <v>68</v>
      </c>
      <c r="J20" s="21" t="s">
        <v>973</v>
      </c>
    </row>
    <row r="21" spans="1:10" ht="43.2" x14ac:dyDescent="0.35">
      <c r="A21" s="21" t="s">
        <v>68</v>
      </c>
      <c r="B21" s="21" t="s">
        <v>967</v>
      </c>
      <c r="C21" s="21" t="s">
        <v>1015</v>
      </c>
      <c r="D21" s="21" t="s">
        <v>1016</v>
      </c>
      <c r="E21" s="21"/>
      <c r="F21" s="21" t="s">
        <v>1017</v>
      </c>
      <c r="G21" s="21" t="s">
        <v>971</v>
      </c>
      <c r="H21" s="21" t="s">
        <v>1018</v>
      </c>
      <c r="I21" s="21" t="s">
        <v>68</v>
      </c>
      <c r="J21" s="21" t="s">
        <v>973</v>
      </c>
    </row>
    <row r="22" spans="1:10" ht="100.8" x14ac:dyDescent="0.35">
      <c r="A22" s="21" t="s">
        <v>68</v>
      </c>
      <c r="B22" s="21" t="s">
        <v>967</v>
      </c>
      <c r="C22" s="21" t="s">
        <v>1019</v>
      </c>
      <c r="D22" s="21" t="s">
        <v>1020</v>
      </c>
      <c r="E22" s="21"/>
      <c r="F22" s="21" t="s">
        <v>1021</v>
      </c>
      <c r="G22" s="21" t="s">
        <v>971</v>
      </c>
      <c r="H22" s="21" t="s">
        <v>1022</v>
      </c>
      <c r="I22" s="21" t="s">
        <v>68</v>
      </c>
      <c r="J22" s="21" t="s">
        <v>973</v>
      </c>
    </row>
    <row r="23" spans="1:10" ht="43.2" x14ac:dyDescent="0.35">
      <c r="A23" s="21" t="s">
        <v>68</v>
      </c>
      <c r="B23" s="21" t="s">
        <v>967</v>
      </c>
      <c r="C23" s="21" t="s">
        <v>1019</v>
      </c>
      <c r="D23" s="21" t="s">
        <v>1023</v>
      </c>
      <c r="E23" s="21"/>
      <c r="F23" s="21" t="s">
        <v>1024</v>
      </c>
      <c r="G23" s="21" t="s">
        <v>971</v>
      </c>
      <c r="H23" s="21" t="s">
        <v>1025</v>
      </c>
      <c r="I23" s="21" t="s">
        <v>68</v>
      </c>
      <c r="J23" s="21" t="s">
        <v>973</v>
      </c>
    </row>
    <row r="24" spans="1:10" ht="28.8" x14ac:dyDescent="0.35">
      <c r="A24" s="21" t="s">
        <v>68</v>
      </c>
      <c r="B24" s="21" t="s">
        <v>967</v>
      </c>
      <c r="C24" s="21" t="s">
        <v>1019</v>
      </c>
      <c r="D24" s="21" t="s">
        <v>1026</v>
      </c>
      <c r="E24" s="21"/>
      <c r="F24" s="21" t="s">
        <v>1027</v>
      </c>
      <c r="G24" s="21" t="s">
        <v>971</v>
      </c>
      <c r="H24" s="21" t="s">
        <v>1028</v>
      </c>
      <c r="I24" s="21" t="s">
        <v>68</v>
      </c>
      <c r="J24" s="21" t="s">
        <v>973</v>
      </c>
    </row>
    <row r="25" spans="1:10" ht="43.2" x14ac:dyDescent="0.35">
      <c r="A25" s="21" t="s">
        <v>68</v>
      </c>
      <c r="B25" s="21" t="s">
        <v>967</v>
      </c>
      <c r="C25" s="21" t="s">
        <v>1019</v>
      </c>
      <c r="D25" s="21" t="s">
        <v>1029</v>
      </c>
      <c r="E25" s="21"/>
      <c r="F25" s="21" t="s">
        <v>1030</v>
      </c>
      <c r="G25" s="21" t="s">
        <v>971</v>
      </c>
      <c r="H25" s="21" t="s">
        <v>1031</v>
      </c>
      <c r="I25" s="21" t="s">
        <v>68</v>
      </c>
      <c r="J25" s="21" t="s">
        <v>973</v>
      </c>
    </row>
    <row r="26" spans="1:10" ht="28.8" x14ac:dyDescent="0.35">
      <c r="A26" s="21" t="s">
        <v>68</v>
      </c>
      <c r="B26" s="21" t="s">
        <v>967</v>
      </c>
      <c r="C26" s="21" t="s">
        <v>1019</v>
      </c>
      <c r="D26" s="21" t="s">
        <v>1032</v>
      </c>
      <c r="E26" s="21"/>
      <c r="F26" s="21" t="s">
        <v>1033</v>
      </c>
      <c r="G26" s="21" t="s">
        <v>971</v>
      </c>
      <c r="H26" s="21" t="s">
        <v>1034</v>
      </c>
      <c r="I26" s="21" t="s">
        <v>68</v>
      </c>
      <c r="J26" s="21" t="s">
        <v>973</v>
      </c>
    </row>
    <row r="27" spans="1:10" ht="43.2" x14ac:dyDescent="0.35">
      <c r="A27" s="21" t="s">
        <v>68</v>
      </c>
      <c r="B27" s="21" t="s">
        <v>967</v>
      </c>
      <c r="C27" s="21" t="s">
        <v>1019</v>
      </c>
      <c r="D27" s="21" t="s">
        <v>1035</v>
      </c>
      <c r="E27" s="21"/>
      <c r="F27" s="21" t="s">
        <v>1036</v>
      </c>
      <c r="G27" s="21" t="s">
        <v>971</v>
      </c>
      <c r="H27" s="21" t="s">
        <v>1037</v>
      </c>
      <c r="I27" s="21" t="s">
        <v>68</v>
      </c>
      <c r="J27" s="21" t="s">
        <v>973</v>
      </c>
    </row>
    <row r="28" spans="1:10" ht="28.8" x14ac:dyDescent="0.35">
      <c r="A28" s="21" t="s">
        <v>68</v>
      </c>
      <c r="B28" s="21" t="s">
        <v>967</v>
      </c>
      <c r="C28" s="21" t="s">
        <v>1019</v>
      </c>
      <c r="D28" s="21" t="s">
        <v>1038</v>
      </c>
      <c r="E28" s="21"/>
      <c r="F28" s="21" t="s">
        <v>1039</v>
      </c>
      <c r="G28" s="21" t="s">
        <v>971</v>
      </c>
      <c r="H28" s="21" t="s">
        <v>1040</v>
      </c>
      <c r="I28" s="21" t="s">
        <v>68</v>
      </c>
      <c r="J28" s="21" t="s">
        <v>973</v>
      </c>
    </row>
    <row r="29" spans="1:10" ht="28.8" x14ac:dyDescent="0.35">
      <c r="A29" s="21" t="s">
        <v>68</v>
      </c>
      <c r="B29" s="21" t="s">
        <v>967</v>
      </c>
      <c r="C29" s="21" t="s">
        <v>1041</v>
      </c>
      <c r="D29" s="21" t="s">
        <v>1042</v>
      </c>
      <c r="E29" s="21"/>
      <c r="F29" s="21" t="s">
        <v>1043</v>
      </c>
      <c r="G29" s="21" t="s">
        <v>971</v>
      </c>
      <c r="H29" s="21" t="s">
        <v>1044</v>
      </c>
      <c r="I29" s="21" t="s">
        <v>68</v>
      </c>
      <c r="J29" s="21" t="s">
        <v>973</v>
      </c>
    </row>
    <row r="30" spans="1:10" ht="28.8" x14ac:dyDescent="0.35">
      <c r="A30" s="21" t="s">
        <v>68</v>
      </c>
      <c r="B30" s="21" t="s">
        <v>967</v>
      </c>
      <c r="C30" s="21" t="s">
        <v>1045</v>
      </c>
      <c r="D30" s="21" t="s">
        <v>1046</v>
      </c>
      <c r="E30" s="21"/>
      <c r="F30" s="21" t="s">
        <v>1047</v>
      </c>
      <c r="G30" s="21" t="s">
        <v>971</v>
      </c>
      <c r="H30" s="21" t="s">
        <v>1048</v>
      </c>
      <c r="I30" s="21" t="s">
        <v>68</v>
      </c>
      <c r="J30" s="21" t="s">
        <v>973</v>
      </c>
    </row>
    <row r="31" spans="1:10" ht="43.2" x14ac:dyDescent="0.35">
      <c r="A31" s="21" t="s">
        <v>68</v>
      </c>
      <c r="B31" s="21" t="s">
        <v>967</v>
      </c>
      <c r="C31" s="21" t="s">
        <v>1049</v>
      </c>
      <c r="D31" s="21" t="s">
        <v>1050</v>
      </c>
      <c r="E31" s="21"/>
      <c r="F31" s="21" t="s">
        <v>1051</v>
      </c>
      <c r="G31" s="21" t="s">
        <v>971</v>
      </c>
      <c r="H31" s="21" t="s">
        <v>1052</v>
      </c>
      <c r="I31" s="21" t="s">
        <v>68</v>
      </c>
      <c r="J31" s="21" t="s">
        <v>973</v>
      </c>
    </row>
    <row r="32" spans="1:10" ht="28.8" x14ac:dyDescent="0.35">
      <c r="A32" s="21" t="s">
        <v>68</v>
      </c>
      <c r="B32" s="21" t="s">
        <v>967</v>
      </c>
      <c r="C32" s="21" t="s">
        <v>1053</v>
      </c>
      <c r="D32" s="21" t="s">
        <v>1054</v>
      </c>
      <c r="E32" s="21"/>
      <c r="F32" s="21" t="s">
        <v>1055</v>
      </c>
      <c r="G32" s="21" t="s">
        <v>971</v>
      </c>
      <c r="H32" s="21" t="s">
        <v>1056</v>
      </c>
      <c r="I32" s="21" t="s">
        <v>68</v>
      </c>
      <c r="J32" s="21" t="s">
        <v>973</v>
      </c>
    </row>
    <row r="33" spans="1:10" ht="28.8" x14ac:dyDescent="0.35">
      <c r="A33" s="21" t="s">
        <v>68</v>
      </c>
      <c r="B33" s="21" t="s">
        <v>967</v>
      </c>
      <c r="C33" s="21" t="s">
        <v>1057</v>
      </c>
      <c r="D33" s="21" t="s">
        <v>1058</v>
      </c>
      <c r="E33" s="21"/>
      <c r="F33" s="21" t="s">
        <v>1059</v>
      </c>
      <c r="G33" s="21" t="s">
        <v>971</v>
      </c>
      <c r="H33" s="21" t="s">
        <v>1060</v>
      </c>
      <c r="I33" s="21" t="s">
        <v>68</v>
      </c>
      <c r="J33" s="21" t="s">
        <v>973</v>
      </c>
    </row>
    <row r="34" spans="1:10" ht="28.8" x14ac:dyDescent="0.35">
      <c r="A34" s="21" t="s">
        <v>68</v>
      </c>
      <c r="B34" s="21" t="s">
        <v>967</v>
      </c>
      <c r="C34" s="21" t="s">
        <v>1061</v>
      </c>
      <c r="D34" s="21" t="s">
        <v>1062</v>
      </c>
      <c r="E34" s="21"/>
      <c r="F34" s="21" t="s">
        <v>1063</v>
      </c>
      <c r="G34" s="21" t="s">
        <v>971</v>
      </c>
      <c r="H34" s="21" t="s">
        <v>1064</v>
      </c>
      <c r="I34" s="21" t="s">
        <v>68</v>
      </c>
      <c r="J34" s="21" t="s">
        <v>973</v>
      </c>
    </row>
    <row r="35" spans="1:10" ht="28.8" x14ac:dyDescent="0.35">
      <c r="A35" s="21" t="s">
        <v>68</v>
      </c>
      <c r="B35" s="21" t="s">
        <v>967</v>
      </c>
      <c r="C35" s="21" t="s">
        <v>1065</v>
      </c>
      <c r="D35" s="21" t="s">
        <v>1066</v>
      </c>
      <c r="E35" s="21"/>
      <c r="F35" s="21" t="s">
        <v>1067</v>
      </c>
      <c r="G35" s="21" t="s">
        <v>971</v>
      </c>
      <c r="H35" s="21" t="s">
        <v>1068</v>
      </c>
      <c r="I35" s="21" t="s">
        <v>68</v>
      </c>
      <c r="J35" s="21" t="s">
        <v>973</v>
      </c>
    </row>
    <row r="36" spans="1:10" ht="28.8" x14ac:dyDescent="0.35">
      <c r="A36" s="21" t="s">
        <v>68</v>
      </c>
      <c r="B36" s="21" t="s">
        <v>967</v>
      </c>
      <c r="C36" s="21" t="s">
        <v>1069</v>
      </c>
      <c r="D36" s="21" t="s">
        <v>1070</v>
      </c>
      <c r="E36" s="21"/>
      <c r="F36" s="21" t="s">
        <v>1071</v>
      </c>
      <c r="G36" s="21" t="s">
        <v>971</v>
      </c>
      <c r="H36" s="21" t="s">
        <v>1072</v>
      </c>
      <c r="I36" s="21" t="s">
        <v>68</v>
      </c>
      <c r="J36" s="21" t="s">
        <v>973</v>
      </c>
    </row>
    <row r="37" spans="1:10" ht="28.8" x14ac:dyDescent="0.35">
      <c r="A37" s="21" t="s">
        <v>68</v>
      </c>
      <c r="B37" s="21" t="s">
        <v>967</v>
      </c>
      <c r="C37" s="21" t="s">
        <v>1073</v>
      </c>
      <c r="D37" s="21" t="s">
        <v>1074</v>
      </c>
      <c r="E37" s="21"/>
      <c r="F37" s="21" t="s">
        <v>1075</v>
      </c>
      <c r="G37" s="21" t="s">
        <v>971</v>
      </c>
      <c r="H37" s="21" t="s">
        <v>1076</v>
      </c>
      <c r="I37" s="21" t="s">
        <v>68</v>
      </c>
      <c r="J37" s="21" t="s">
        <v>973</v>
      </c>
    </row>
    <row r="38" spans="1:10" ht="28.8" x14ac:dyDescent="0.35">
      <c r="A38" s="21" t="s">
        <v>68</v>
      </c>
      <c r="B38" s="21" t="s">
        <v>967</v>
      </c>
      <c r="C38" s="21" t="s">
        <v>1077</v>
      </c>
      <c r="D38" s="21" t="s">
        <v>1078</v>
      </c>
      <c r="E38" s="21"/>
      <c r="F38" s="21" t="s">
        <v>1079</v>
      </c>
      <c r="G38" s="21" t="s">
        <v>971</v>
      </c>
      <c r="H38" s="21" t="s">
        <v>1080</v>
      </c>
      <c r="I38" s="21" t="s">
        <v>68</v>
      </c>
      <c r="J38" s="21" t="s">
        <v>973</v>
      </c>
    </row>
    <row r="39" spans="1:10" ht="28.8" x14ac:dyDescent="0.35">
      <c r="A39" s="21" t="s">
        <v>68</v>
      </c>
      <c r="B39" s="21" t="s">
        <v>967</v>
      </c>
      <c r="C39" s="21" t="s">
        <v>1081</v>
      </c>
      <c r="D39" s="21" t="s">
        <v>1082</v>
      </c>
      <c r="E39" s="21"/>
      <c r="F39" s="21" t="s">
        <v>1083</v>
      </c>
      <c r="G39" s="21" t="s">
        <v>971</v>
      </c>
      <c r="H39" s="21" t="s">
        <v>1084</v>
      </c>
      <c r="I39" s="21" t="s">
        <v>68</v>
      </c>
      <c r="J39" s="21" t="s">
        <v>973</v>
      </c>
    </row>
    <row r="40" spans="1:10" ht="43.2" x14ac:dyDescent="0.35">
      <c r="A40" s="21" t="s">
        <v>68</v>
      </c>
      <c r="B40" s="21" t="s">
        <v>967</v>
      </c>
      <c r="C40" s="21" t="s">
        <v>1085</v>
      </c>
      <c r="D40" s="21" t="s">
        <v>1086</v>
      </c>
      <c r="E40" s="21"/>
      <c r="F40" s="21" t="s">
        <v>1087</v>
      </c>
      <c r="G40" s="21" t="s">
        <v>971</v>
      </c>
      <c r="H40" s="21" t="s">
        <v>1088</v>
      </c>
      <c r="I40" s="21" t="s">
        <v>68</v>
      </c>
      <c r="J40" s="21" t="s">
        <v>973</v>
      </c>
    </row>
    <row r="41" spans="1:10" ht="28.8" x14ac:dyDescent="0.35">
      <c r="A41" s="21" t="s">
        <v>68</v>
      </c>
      <c r="B41" s="21" t="s">
        <v>967</v>
      </c>
      <c r="C41" s="21" t="s">
        <v>1089</v>
      </c>
      <c r="D41" s="21" t="s">
        <v>1090</v>
      </c>
      <c r="E41" s="21"/>
      <c r="F41" s="21" t="s">
        <v>1091</v>
      </c>
      <c r="G41" s="21" t="s">
        <v>971</v>
      </c>
      <c r="H41" s="21" t="s">
        <v>1092</v>
      </c>
      <c r="I41" s="21" t="s">
        <v>68</v>
      </c>
      <c r="J41" s="21" t="s">
        <v>973</v>
      </c>
    </row>
    <row r="42" spans="1:10" ht="57.6" x14ac:dyDescent="0.35">
      <c r="A42" s="21" t="s">
        <v>68</v>
      </c>
      <c r="B42" s="21" t="s">
        <v>967</v>
      </c>
      <c r="C42" s="21" t="s">
        <v>1093</v>
      </c>
      <c r="D42" s="21" t="s">
        <v>1094</v>
      </c>
      <c r="E42" s="21"/>
      <c r="F42" s="21" t="s">
        <v>1095</v>
      </c>
      <c r="G42" s="21" t="s">
        <v>971</v>
      </c>
      <c r="H42" s="21" t="s">
        <v>1096</v>
      </c>
      <c r="I42" s="21" t="s">
        <v>68</v>
      </c>
      <c r="J42" s="21" t="s">
        <v>973</v>
      </c>
    </row>
    <row r="43" spans="1:10" ht="28.8" x14ac:dyDescent="0.35">
      <c r="A43" s="21" t="s">
        <v>68</v>
      </c>
      <c r="B43" s="21" t="s">
        <v>967</v>
      </c>
      <c r="C43" s="21" t="s">
        <v>1097</v>
      </c>
      <c r="D43" s="21" t="s">
        <v>1098</v>
      </c>
      <c r="E43" s="21"/>
      <c r="F43" s="21" t="s">
        <v>1099</v>
      </c>
      <c r="G43" s="21" t="s">
        <v>971</v>
      </c>
      <c r="H43" s="21" t="s">
        <v>1100</v>
      </c>
      <c r="I43" s="21" t="s">
        <v>68</v>
      </c>
      <c r="J43" s="21" t="s">
        <v>973</v>
      </c>
    </row>
    <row r="44" spans="1:10" ht="43.2" x14ac:dyDescent="0.35">
      <c r="A44" s="21" t="s">
        <v>68</v>
      </c>
      <c r="B44" s="21" t="s">
        <v>967</v>
      </c>
      <c r="C44" s="21" t="s">
        <v>1097</v>
      </c>
      <c r="D44" s="21" t="s">
        <v>1101</v>
      </c>
      <c r="E44" s="21"/>
      <c r="F44" s="21" t="s">
        <v>1102</v>
      </c>
      <c r="G44" s="21" t="s">
        <v>971</v>
      </c>
      <c r="H44" s="21" t="s">
        <v>1103</v>
      </c>
      <c r="I44" s="21" t="s">
        <v>68</v>
      </c>
      <c r="J44" s="21" t="s">
        <v>973</v>
      </c>
    </row>
    <row r="45" spans="1:10" ht="28.8" x14ac:dyDescent="0.35">
      <c r="A45" s="21" t="s">
        <v>68</v>
      </c>
      <c r="B45" s="21" t="s">
        <v>967</v>
      </c>
      <c r="C45" s="21" t="s">
        <v>1104</v>
      </c>
      <c r="D45" s="21" t="s">
        <v>1105</v>
      </c>
      <c r="E45" s="21"/>
      <c r="F45" s="21" t="s">
        <v>1106</v>
      </c>
      <c r="G45" s="21" t="s">
        <v>971</v>
      </c>
      <c r="H45" s="21" t="s">
        <v>1107</v>
      </c>
      <c r="I45" s="21" t="s">
        <v>68</v>
      </c>
      <c r="J45" s="21" t="s">
        <v>973</v>
      </c>
    </row>
    <row r="46" spans="1:10" ht="28.8" x14ac:dyDescent="0.35">
      <c r="A46" s="21" t="s">
        <v>68</v>
      </c>
      <c r="B46" s="21" t="s">
        <v>967</v>
      </c>
      <c r="C46" s="21" t="s">
        <v>1108</v>
      </c>
      <c r="D46" s="21" t="s">
        <v>1109</v>
      </c>
      <c r="E46" s="21"/>
      <c r="F46" s="21" t="s">
        <v>1110</v>
      </c>
      <c r="G46" s="21" t="s">
        <v>971</v>
      </c>
      <c r="H46" s="21" t="s">
        <v>1111</v>
      </c>
      <c r="I46" s="21" t="s">
        <v>68</v>
      </c>
      <c r="J46" s="21" t="s">
        <v>973</v>
      </c>
    </row>
    <row r="47" spans="1:10" ht="28.8" x14ac:dyDescent="0.35">
      <c r="A47" s="21" t="s">
        <v>68</v>
      </c>
      <c r="B47" s="21" t="s">
        <v>967</v>
      </c>
      <c r="C47" s="21" t="s">
        <v>1112</v>
      </c>
      <c r="D47" s="21" t="s">
        <v>1113</v>
      </c>
      <c r="E47" s="21"/>
      <c r="F47" s="21" t="s">
        <v>1114</v>
      </c>
      <c r="G47" s="21" t="s">
        <v>971</v>
      </c>
      <c r="H47" s="21" t="s">
        <v>1115</v>
      </c>
      <c r="I47" s="21" t="s">
        <v>68</v>
      </c>
      <c r="J47" s="21" t="s">
        <v>973</v>
      </c>
    </row>
    <row r="48" spans="1:10" ht="28.8" x14ac:dyDescent="0.35">
      <c r="A48" s="21" t="s">
        <v>68</v>
      </c>
      <c r="B48" s="21" t="s">
        <v>967</v>
      </c>
      <c r="C48" s="21" t="s">
        <v>1116</v>
      </c>
      <c r="D48" s="21" t="s">
        <v>1117</v>
      </c>
      <c r="E48" s="21"/>
      <c r="F48" s="21" t="s">
        <v>1118</v>
      </c>
      <c r="G48" s="21" t="s">
        <v>971</v>
      </c>
      <c r="H48" s="21" t="s">
        <v>1119</v>
      </c>
      <c r="I48" s="21" t="s">
        <v>68</v>
      </c>
      <c r="J48" s="21" t="s">
        <v>973</v>
      </c>
    </row>
    <row r="49" spans="1:10" ht="28.8" x14ac:dyDescent="0.35">
      <c r="A49" s="21" t="s">
        <v>68</v>
      </c>
      <c r="B49" s="21" t="s">
        <v>967</v>
      </c>
      <c r="C49" s="21" t="s">
        <v>1120</v>
      </c>
      <c r="D49" s="21" t="s">
        <v>1121</v>
      </c>
      <c r="E49" s="21"/>
      <c r="F49" s="21" t="s">
        <v>1122</v>
      </c>
      <c r="G49" s="21" t="s">
        <v>971</v>
      </c>
      <c r="H49" s="21" t="s">
        <v>1123</v>
      </c>
      <c r="I49" s="21" t="s">
        <v>68</v>
      </c>
      <c r="J49" s="21" t="s">
        <v>973</v>
      </c>
    </row>
    <row r="50" spans="1:10" ht="28.8" x14ac:dyDescent="0.35">
      <c r="A50" s="21" t="s">
        <v>68</v>
      </c>
      <c r="B50" s="21" t="s">
        <v>967</v>
      </c>
      <c r="C50" s="21" t="s">
        <v>1124</v>
      </c>
      <c r="D50" s="21" t="s">
        <v>1125</v>
      </c>
      <c r="E50" s="21"/>
      <c r="F50" s="21" t="s">
        <v>1126</v>
      </c>
      <c r="G50" s="21" t="s">
        <v>971</v>
      </c>
      <c r="H50" s="21" t="s">
        <v>1127</v>
      </c>
      <c r="I50" s="21" t="s">
        <v>68</v>
      </c>
      <c r="J50" s="21" t="s">
        <v>973</v>
      </c>
    </row>
    <row r="51" spans="1:10" ht="57.6" x14ac:dyDescent="0.35">
      <c r="A51" s="21" t="s">
        <v>68</v>
      </c>
      <c r="B51" s="21" t="s">
        <v>967</v>
      </c>
      <c r="C51" s="21" t="s">
        <v>1128</v>
      </c>
      <c r="D51" s="21" t="s">
        <v>1129</v>
      </c>
      <c r="E51" s="21"/>
      <c r="F51" s="21" t="s">
        <v>1130</v>
      </c>
      <c r="G51" s="21" t="s">
        <v>971</v>
      </c>
      <c r="H51" s="21" t="s">
        <v>1131</v>
      </c>
      <c r="I51" s="21" t="s">
        <v>68</v>
      </c>
      <c r="J51" s="21" t="s">
        <v>973</v>
      </c>
    </row>
    <row r="52" spans="1:10" ht="28.8" x14ac:dyDescent="0.35">
      <c r="A52" s="21" t="s">
        <v>68</v>
      </c>
      <c r="B52" s="21" t="s">
        <v>967</v>
      </c>
      <c r="C52" s="21" t="s">
        <v>1132</v>
      </c>
      <c r="D52" s="21" t="s">
        <v>1133</v>
      </c>
      <c r="E52" s="21"/>
      <c r="F52" s="21" t="s">
        <v>1134</v>
      </c>
      <c r="G52" s="21" t="s">
        <v>971</v>
      </c>
      <c r="H52" s="21" t="s">
        <v>1135</v>
      </c>
      <c r="I52" s="21" t="s">
        <v>68</v>
      </c>
      <c r="J52" s="21" t="s">
        <v>973</v>
      </c>
    </row>
    <row r="53" spans="1:10" ht="28.8" x14ac:dyDescent="0.35">
      <c r="A53" s="21" t="s">
        <v>68</v>
      </c>
      <c r="B53" s="21" t="s">
        <v>967</v>
      </c>
      <c r="C53" s="21" t="s">
        <v>1136</v>
      </c>
      <c r="D53" s="21" t="s">
        <v>1137</v>
      </c>
      <c r="E53" s="21"/>
      <c r="F53" s="21" t="s">
        <v>1138</v>
      </c>
      <c r="G53" s="21" t="s">
        <v>971</v>
      </c>
      <c r="H53" s="21" t="s">
        <v>1139</v>
      </c>
      <c r="I53" s="21" t="s">
        <v>68</v>
      </c>
      <c r="J53" s="21" t="s">
        <v>973</v>
      </c>
    </row>
    <row r="54" spans="1:10" ht="28.8" x14ac:dyDescent="0.35">
      <c r="A54" s="21" t="s">
        <v>68</v>
      </c>
      <c r="B54" s="21" t="s">
        <v>967</v>
      </c>
      <c r="C54" s="21" t="s">
        <v>1140</v>
      </c>
      <c r="D54" s="21" t="s">
        <v>1141</v>
      </c>
      <c r="E54" s="21"/>
      <c r="F54" s="21" t="s">
        <v>1142</v>
      </c>
      <c r="G54" s="21" t="s">
        <v>971</v>
      </c>
      <c r="H54" s="21" t="s">
        <v>1143</v>
      </c>
      <c r="I54" s="21" t="s">
        <v>68</v>
      </c>
      <c r="J54" s="21" t="s">
        <v>973</v>
      </c>
    </row>
    <row r="55" spans="1:10" ht="28.8" x14ac:dyDescent="0.35">
      <c r="A55" s="21" t="s">
        <v>68</v>
      </c>
      <c r="B55" s="21" t="s">
        <v>967</v>
      </c>
      <c r="C55" s="21" t="s">
        <v>1144</v>
      </c>
      <c r="D55" s="21" t="s">
        <v>1145</v>
      </c>
      <c r="E55" s="21"/>
      <c r="F55" s="21" t="s">
        <v>1146</v>
      </c>
      <c r="G55" s="21" t="s">
        <v>971</v>
      </c>
      <c r="H55" s="21" t="s">
        <v>1147</v>
      </c>
      <c r="I55" s="21" t="s">
        <v>68</v>
      </c>
      <c r="J55" s="21" t="s">
        <v>973</v>
      </c>
    </row>
    <row r="56" spans="1:10" ht="43.2" x14ac:dyDescent="0.35">
      <c r="A56" s="21" t="s">
        <v>68</v>
      </c>
      <c r="B56" s="21" t="s">
        <v>967</v>
      </c>
      <c r="C56" s="21" t="s">
        <v>1148</v>
      </c>
      <c r="D56" s="21" t="s">
        <v>1149</v>
      </c>
      <c r="E56" s="21"/>
      <c r="F56" s="21" t="s">
        <v>1150</v>
      </c>
      <c r="G56" s="21" t="s">
        <v>971</v>
      </c>
      <c r="H56" s="21" t="s">
        <v>1151</v>
      </c>
      <c r="I56" s="21" t="s">
        <v>68</v>
      </c>
      <c r="J56" s="21" t="s">
        <v>973</v>
      </c>
    </row>
    <row r="57" spans="1:10" ht="28.8" x14ac:dyDescent="0.35">
      <c r="A57" s="21" t="s">
        <v>68</v>
      </c>
      <c r="B57" s="21" t="s">
        <v>967</v>
      </c>
      <c r="C57" s="21" t="s">
        <v>1152</v>
      </c>
      <c r="D57" s="21" t="s">
        <v>1153</v>
      </c>
      <c r="E57" s="21"/>
      <c r="F57" s="21" t="s">
        <v>1154</v>
      </c>
      <c r="G57" s="21" t="s">
        <v>971</v>
      </c>
      <c r="H57" s="21" t="s">
        <v>1155</v>
      </c>
      <c r="I57" s="21" t="s">
        <v>68</v>
      </c>
      <c r="J57" s="21" t="s">
        <v>973</v>
      </c>
    </row>
    <row r="58" spans="1:10" ht="28.8" x14ac:dyDescent="0.35">
      <c r="A58" s="21" t="s">
        <v>68</v>
      </c>
      <c r="B58" s="21" t="s">
        <v>967</v>
      </c>
      <c r="C58" s="21" t="s">
        <v>1156</v>
      </c>
      <c r="D58" s="21" t="s">
        <v>1157</v>
      </c>
      <c r="E58" s="21"/>
      <c r="F58" s="21" t="s">
        <v>1158</v>
      </c>
      <c r="G58" s="21" t="s">
        <v>971</v>
      </c>
      <c r="H58" s="21" t="s">
        <v>1159</v>
      </c>
      <c r="I58" s="21" t="s">
        <v>68</v>
      </c>
      <c r="J58" s="21" t="s">
        <v>973</v>
      </c>
    </row>
    <row r="59" spans="1:10" ht="43.2" x14ac:dyDescent="0.35">
      <c r="A59" s="21" t="s">
        <v>68</v>
      </c>
      <c r="B59" s="21" t="s">
        <v>967</v>
      </c>
      <c r="C59" s="21" t="s">
        <v>1160</v>
      </c>
      <c r="D59" s="21" t="s">
        <v>1161</v>
      </c>
      <c r="E59" s="21"/>
      <c r="F59" s="21" t="s">
        <v>1162</v>
      </c>
      <c r="G59" s="21" t="s">
        <v>971</v>
      </c>
      <c r="H59" s="21" t="s">
        <v>1163</v>
      </c>
      <c r="I59" s="21" t="s">
        <v>68</v>
      </c>
      <c r="J59" s="21" t="s">
        <v>973</v>
      </c>
    </row>
    <row r="60" spans="1:10" ht="57.6" x14ac:dyDescent="0.35">
      <c r="A60" s="21" t="s">
        <v>68</v>
      </c>
      <c r="B60" s="21" t="s">
        <v>967</v>
      </c>
      <c r="C60" s="21" t="s">
        <v>1164</v>
      </c>
      <c r="D60" s="21" t="s">
        <v>1165</v>
      </c>
      <c r="E60" s="21"/>
      <c r="F60" s="21" t="s">
        <v>1166</v>
      </c>
      <c r="G60" s="21" t="s">
        <v>971</v>
      </c>
      <c r="H60" s="21" t="s">
        <v>1167</v>
      </c>
      <c r="I60" s="21" t="s">
        <v>68</v>
      </c>
      <c r="J60" s="21" t="s">
        <v>973</v>
      </c>
    </row>
    <row r="61" spans="1:10" ht="28.8" x14ac:dyDescent="0.35">
      <c r="A61" s="21" t="s">
        <v>68</v>
      </c>
      <c r="B61" s="21" t="s">
        <v>967</v>
      </c>
      <c r="C61" s="21" t="s">
        <v>1168</v>
      </c>
      <c r="D61" s="21" t="s">
        <v>1169</v>
      </c>
      <c r="E61" s="21"/>
      <c r="F61" s="21" t="s">
        <v>1170</v>
      </c>
      <c r="G61" s="21" t="s">
        <v>971</v>
      </c>
      <c r="H61" s="21" t="s">
        <v>1171</v>
      </c>
      <c r="I61" s="21" t="s">
        <v>68</v>
      </c>
      <c r="J61" s="21" t="s">
        <v>973</v>
      </c>
    </row>
    <row r="62" spans="1:10" ht="28.8" x14ac:dyDescent="0.35">
      <c r="A62" s="21" t="s">
        <v>68</v>
      </c>
      <c r="B62" s="21" t="s">
        <v>967</v>
      </c>
      <c r="C62" s="21" t="s">
        <v>1172</v>
      </c>
      <c r="D62" s="21" t="s">
        <v>1173</v>
      </c>
      <c r="E62" s="21"/>
      <c r="F62" s="21" t="s">
        <v>1174</v>
      </c>
      <c r="G62" s="21" t="s">
        <v>971</v>
      </c>
      <c r="H62" s="21" t="s">
        <v>1175</v>
      </c>
      <c r="I62" s="21" t="s">
        <v>68</v>
      </c>
      <c r="J62" s="21" t="s">
        <v>973</v>
      </c>
    </row>
    <row r="63" spans="1:10" ht="28.8" x14ac:dyDescent="0.35">
      <c r="A63" s="21" t="s">
        <v>68</v>
      </c>
      <c r="B63" s="21" t="s">
        <v>967</v>
      </c>
      <c r="C63" s="21" t="s">
        <v>1176</v>
      </c>
      <c r="D63" s="21" t="s">
        <v>1177</v>
      </c>
      <c r="E63" s="21"/>
      <c r="F63" s="21" t="s">
        <v>1178</v>
      </c>
      <c r="G63" s="21" t="s">
        <v>971</v>
      </c>
      <c r="H63" s="21" t="s">
        <v>1179</v>
      </c>
      <c r="I63" s="21" t="s">
        <v>68</v>
      </c>
      <c r="J63" s="21" t="s">
        <v>973</v>
      </c>
    </row>
    <row r="64" spans="1:10" ht="28.8" x14ac:dyDescent="0.35">
      <c r="A64" s="21" t="s">
        <v>68</v>
      </c>
      <c r="B64" s="21" t="s">
        <v>967</v>
      </c>
      <c r="C64" s="21" t="s">
        <v>1180</v>
      </c>
      <c r="D64" s="21" t="s">
        <v>1181</v>
      </c>
      <c r="E64" s="21"/>
      <c r="F64" s="21" t="s">
        <v>1182</v>
      </c>
      <c r="G64" s="21" t="s">
        <v>971</v>
      </c>
      <c r="H64" s="21" t="s">
        <v>1183</v>
      </c>
      <c r="I64" s="21" t="s">
        <v>68</v>
      </c>
      <c r="J64" s="21" t="s">
        <v>973</v>
      </c>
    </row>
    <row r="65" spans="1:10" ht="28.8" x14ac:dyDescent="0.35">
      <c r="A65" s="21" t="s">
        <v>68</v>
      </c>
      <c r="B65" s="21" t="s">
        <v>967</v>
      </c>
      <c r="C65" s="21" t="s">
        <v>1184</v>
      </c>
      <c r="D65" s="21" t="s">
        <v>1185</v>
      </c>
      <c r="E65" s="21"/>
      <c r="F65" s="21" t="s">
        <v>1186</v>
      </c>
      <c r="G65" s="21" t="s">
        <v>971</v>
      </c>
      <c r="H65" s="21" t="s">
        <v>1187</v>
      </c>
      <c r="I65" s="21" t="s">
        <v>68</v>
      </c>
      <c r="J65" s="21" t="s">
        <v>973</v>
      </c>
    </row>
    <row r="66" spans="1:10" ht="28.8" x14ac:dyDescent="0.35">
      <c r="A66" s="21" t="s">
        <v>68</v>
      </c>
      <c r="B66" s="21" t="s">
        <v>967</v>
      </c>
      <c r="C66" s="21" t="s">
        <v>1188</v>
      </c>
      <c r="D66" s="21" t="s">
        <v>1189</v>
      </c>
      <c r="E66" s="21"/>
      <c r="F66" s="21" t="s">
        <v>1190</v>
      </c>
      <c r="G66" s="21" t="s">
        <v>971</v>
      </c>
      <c r="H66" s="21" t="s">
        <v>1191</v>
      </c>
      <c r="I66" s="21" t="s">
        <v>68</v>
      </c>
      <c r="J66" s="21" t="s">
        <v>973</v>
      </c>
    </row>
    <row r="67" spans="1:10" ht="28.8" x14ac:dyDescent="0.35">
      <c r="A67" s="21" t="s">
        <v>68</v>
      </c>
      <c r="B67" s="21" t="s">
        <v>967</v>
      </c>
      <c r="C67" s="21" t="s">
        <v>1192</v>
      </c>
      <c r="D67" s="21" t="s">
        <v>1193</v>
      </c>
      <c r="E67" s="21"/>
      <c r="F67" s="21" t="s">
        <v>1194</v>
      </c>
      <c r="G67" s="21" t="s">
        <v>971</v>
      </c>
      <c r="H67" s="21" t="s">
        <v>1195</v>
      </c>
      <c r="I67" s="21" t="s">
        <v>68</v>
      </c>
      <c r="J67" s="21" t="s">
        <v>973</v>
      </c>
    </row>
    <row r="68" spans="1:10" ht="43.2" x14ac:dyDescent="0.35">
      <c r="A68" s="21" t="s">
        <v>68</v>
      </c>
      <c r="B68" s="21" t="s">
        <v>967</v>
      </c>
      <c r="C68" s="21" t="s">
        <v>1196</v>
      </c>
      <c r="D68" s="21" t="s">
        <v>1197</v>
      </c>
      <c r="E68" s="21"/>
      <c r="F68" s="21" t="s">
        <v>1198</v>
      </c>
      <c r="G68" s="21" t="s">
        <v>971</v>
      </c>
      <c r="H68" s="21" t="s">
        <v>1199</v>
      </c>
      <c r="I68" s="21" t="s">
        <v>68</v>
      </c>
      <c r="J68" s="21" t="s">
        <v>973</v>
      </c>
    </row>
    <row r="69" spans="1:10" ht="28.8" x14ac:dyDescent="0.35">
      <c r="A69" s="21" t="s">
        <v>68</v>
      </c>
      <c r="B69" s="21" t="s">
        <v>967</v>
      </c>
      <c r="C69" s="21" t="s">
        <v>1196</v>
      </c>
      <c r="D69" s="21" t="s">
        <v>1200</v>
      </c>
      <c r="E69" s="21"/>
      <c r="F69" s="21" t="s">
        <v>1201</v>
      </c>
      <c r="G69" s="21" t="s">
        <v>971</v>
      </c>
      <c r="H69" s="21" t="s">
        <v>1202</v>
      </c>
      <c r="I69" s="21" t="s">
        <v>68</v>
      </c>
      <c r="J69" s="21" t="s">
        <v>973</v>
      </c>
    </row>
    <row r="70" spans="1:10" ht="28.8" x14ac:dyDescent="0.35">
      <c r="A70" s="21" t="s">
        <v>68</v>
      </c>
      <c r="B70" s="21" t="s">
        <v>967</v>
      </c>
      <c r="C70" s="21" t="s">
        <v>1196</v>
      </c>
      <c r="D70" s="21" t="s">
        <v>1203</v>
      </c>
      <c r="E70" s="21"/>
      <c r="F70" s="21" t="s">
        <v>1204</v>
      </c>
      <c r="G70" s="21" t="s">
        <v>971</v>
      </c>
      <c r="H70" s="21" t="s">
        <v>1205</v>
      </c>
      <c r="I70" s="21" t="s">
        <v>68</v>
      </c>
      <c r="J70" s="21" t="s">
        <v>973</v>
      </c>
    </row>
    <row r="71" spans="1:10" ht="28.8" x14ac:dyDescent="0.35">
      <c r="A71" s="21" t="s">
        <v>68</v>
      </c>
      <c r="B71" s="21" t="s">
        <v>967</v>
      </c>
      <c r="C71" s="21" t="s">
        <v>1196</v>
      </c>
      <c r="D71" s="21" t="s">
        <v>1206</v>
      </c>
      <c r="E71" s="21"/>
      <c r="F71" s="21" t="s">
        <v>1207</v>
      </c>
      <c r="G71" s="21" t="s">
        <v>971</v>
      </c>
      <c r="H71" s="21" t="s">
        <v>1208</v>
      </c>
      <c r="I71" s="21" t="s">
        <v>68</v>
      </c>
      <c r="J71" s="21" t="s">
        <v>973</v>
      </c>
    </row>
    <row r="72" spans="1:10" ht="43.2" x14ac:dyDescent="0.35">
      <c r="A72" s="21" t="s">
        <v>68</v>
      </c>
      <c r="B72" s="21" t="s">
        <v>967</v>
      </c>
      <c r="C72" s="21" t="s">
        <v>1196</v>
      </c>
      <c r="D72" s="21" t="s">
        <v>1209</v>
      </c>
      <c r="E72" s="21"/>
      <c r="F72" s="21" t="s">
        <v>1210</v>
      </c>
      <c r="G72" s="21" t="s">
        <v>971</v>
      </c>
      <c r="H72" s="21" t="s">
        <v>1211</v>
      </c>
      <c r="I72" s="21" t="s">
        <v>68</v>
      </c>
      <c r="J72" s="21" t="s">
        <v>973</v>
      </c>
    </row>
    <row r="73" spans="1:10" ht="28.8" x14ac:dyDescent="0.35">
      <c r="A73" s="21" t="s">
        <v>68</v>
      </c>
      <c r="B73" s="21" t="s">
        <v>967</v>
      </c>
      <c r="C73" s="21" t="s">
        <v>1196</v>
      </c>
      <c r="D73" s="21" t="s">
        <v>1212</v>
      </c>
      <c r="E73" s="21"/>
      <c r="F73" s="21" t="s">
        <v>1213</v>
      </c>
      <c r="G73" s="21" t="s">
        <v>971</v>
      </c>
      <c r="H73" s="21" t="s">
        <v>1214</v>
      </c>
      <c r="I73" s="21" t="s">
        <v>68</v>
      </c>
      <c r="J73" s="21" t="s">
        <v>973</v>
      </c>
    </row>
    <row r="74" spans="1:10" ht="28.8" x14ac:dyDescent="0.35">
      <c r="A74" s="21" t="s">
        <v>68</v>
      </c>
      <c r="B74" s="21" t="s">
        <v>967</v>
      </c>
      <c r="C74" s="21" t="s">
        <v>1196</v>
      </c>
      <c r="D74" s="21" t="s">
        <v>1215</v>
      </c>
      <c r="E74" s="21"/>
      <c r="F74" s="21" t="s">
        <v>1216</v>
      </c>
      <c r="G74" s="21" t="s">
        <v>971</v>
      </c>
      <c r="H74" s="21" t="s">
        <v>1217</v>
      </c>
      <c r="I74" s="21" t="s">
        <v>68</v>
      </c>
      <c r="J74" s="21" t="s">
        <v>973</v>
      </c>
    </row>
    <row r="75" spans="1:10" ht="28.8" x14ac:dyDescent="0.35">
      <c r="A75" s="21" t="s">
        <v>68</v>
      </c>
      <c r="B75" s="21" t="s">
        <v>967</v>
      </c>
      <c r="C75" s="21" t="s">
        <v>1196</v>
      </c>
      <c r="D75" s="21" t="s">
        <v>1218</v>
      </c>
      <c r="E75" s="21"/>
      <c r="F75" s="21" t="s">
        <v>1219</v>
      </c>
      <c r="G75" s="21" t="s">
        <v>971</v>
      </c>
      <c r="H75" s="21" t="s">
        <v>1220</v>
      </c>
      <c r="I75" s="21" t="s">
        <v>68</v>
      </c>
      <c r="J75" s="21" t="s">
        <v>973</v>
      </c>
    </row>
    <row r="76" spans="1:10" ht="28.8" x14ac:dyDescent="0.35">
      <c r="A76" s="21" t="s">
        <v>68</v>
      </c>
      <c r="B76" s="21" t="s">
        <v>967</v>
      </c>
      <c r="C76" s="21" t="s">
        <v>1196</v>
      </c>
      <c r="D76" s="21" t="s">
        <v>1221</v>
      </c>
      <c r="E76" s="21"/>
      <c r="F76" s="21" t="s">
        <v>1222</v>
      </c>
      <c r="G76" s="21" t="s">
        <v>971</v>
      </c>
      <c r="H76" s="21" t="s">
        <v>1223</v>
      </c>
      <c r="I76" s="21" t="s">
        <v>68</v>
      </c>
      <c r="J76" s="21" t="s">
        <v>973</v>
      </c>
    </row>
    <row r="77" spans="1:10" ht="28.8" x14ac:dyDescent="0.35">
      <c r="A77" s="21" t="s">
        <v>68</v>
      </c>
      <c r="B77" s="21" t="s">
        <v>967</v>
      </c>
      <c r="C77" s="21" t="s">
        <v>1196</v>
      </c>
      <c r="D77" s="21" t="s">
        <v>1224</v>
      </c>
      <c r="E77" s="21"/>
      <c r="F77" s="21" t="s">
        <v>1225</v>
      </c>
      <c r="G77" s="21" t="s">
        <v>971</v>
      </c>
      <c r="H77" s="21" t="s">
        <v>1226</v>
      </c>
      <c r="I77" s="21" t="s">
        <v>68</v>
      </c>
      <c r="J77" s="21" t="s">
        <v>973</v>
      </c>
    </row>
    <row r="78" spans="1:10" ht="43.2" x14ac:dyDescent="0.35">
      <c r="A78" s="21" t="s">
        <v>68</v>
      </c>
      <c r="B78" s="21" t="s">
        <v>967</v>
      </c>
      <c r="C78" s="21" t="s">
        <v>1227</v>
      </c>
      <c r="D78" s="21" t="s">
        <v>1228</v>
      </c>
      <c r="E78" s="21"/>
      <c r="F78" s="21" t="s">
        <v>1229</v>
      </c>
      <c r="G78" s="21" t="s">
        <v>971</v>
      </c>
      <c r="H78" s="21" t="s">
        <v>1230</v>
      </c>
      <c r="I78" s="21" t="s">
        <v>68</v>
      </c>
      <c r="J78" s="21" t="s">
        <v>973</v>
      </c>
    </row>
    <row r="79" spans="1:10" ht="28.8" x14ac:dyDescent="0.35">
      <c r="A79" s="21" t="s">
        <v>68</v>
      </c>
      <c r="B79" s="21" t="s">
        <v>967</v>
      </c>
      <c r="C79" s="21" t="s">
        <v>1227</v>
      </c>
      <c r="D79" s="21" t="s">
        <v>1231</v>
      </c>
      <c r="E79" s="21"/>
      <c r="F79" s="21" t="s">
        <v>1232</v>
      </c>
      <c r="G79" s="21" t="s">
        <v>971</v>
      </c>
      <c r="H79" s="21" t="s">
        <v>1233</v>
      </c>
      <c r="I79" s="21" t="s">
        <v>68</v>
      </c>
      <c r="J79" s="21" t="s">
        <v>973</v>
      </c>
    </row>
    <row r="80" spans="1:10" ht="57.6" x14ac:dyDescent="0.35">
      <c r="A80" s="21" t="s">
        <v>68</v>
      </c>
      <c r="B80" s="21" t="s">
        <v>967</v>
      </c>
      <c r="C80" s="21" t="s">
        <v>1227</v>
      </c>
      <c r="D80" s="21" t="s">
        <v>1234</v>
      </c>
      <c r="E80" s="21"/>
      <c r="F80" s="21" t="s">
        <v>1235</v>
      </c>
      <c r="G80" s="21" t="s">
        <v>971</v>
      </c>
      <c r="H80" s="21" t="s">
        <v>1236</v>
      </c>
      <c r="I80" s="21" t="s">
        <v>68</v>
      </c>
      <c r="J80" s="21" t="s">
        <v>973</v>
      </c>
    </row>
    <row r="81" spans="1:10" ht="43.2" x14ac:dyDescent="0.35">
      <c r="A81" s="21" t="s">
        <v>68</v>
      </c>
      <c r="B81" s="21" t="s">
        <v>967</v>
      </c>
      <c r="C81" s="21" t="s">
        <v>1237</v>
      </c>
      <c r="D81" s="21" t="s">
        <v>1238</v>
      </c>
      <c r="E81" s="21"/>
      <c r="F81" s="21" t="s">
        <v>1239</v>
      </c>
      <c r="G81" s="21" t="s">
        <v>971</v>
      </c>
      <c r="H81" s="21" t="s">
        <v>1240</v>
      </c>
      <c r="I81" s="21" t="s">
        <v>68</v>
      </c>
      <c r="J81" s="21" t="s">
        <v>973</v>
      </c>
    </row>
    <row r="82" spans="1:10" ht="43.2" x14ac:dyDescent="0.35">
      <c r="A82" s="21" t="s">
        <v>68</v>
      </c>
      <c r="B82" s="21" t="s">
        <v>967</v>
      </c>
      <c r="C82" s="21" t="s">
        <v>1237</v>
      </c>
      <c r="D82" s="21" t="s">
        <v>1241</v>
      </c>
      <c r="E82" s="21"/>
      <c r="F82" s="21" t="s">
        <v>1242</v>
      </c>
      <c r="G82" s="21" t="s">
        <v>971</v>
      </c>
      <c r="H82" s="21" t="s">
        <v>1243</v>
      </c>
      <c r="I82" s="21" t="s">
        <v>68</v>
      </c>
      <c r="J82" s="21" t="s">
        <v>973</v>
      </c>
    </row>
    <row r="83" spans="1:10" ht="43.2" x14ac:dyDescent="0.35">
      <c r="A83" s="21" t="s">
        <v>68</v>
      </c>
      <c r="B83" s="21" t="s">
        <v>967</v>
      </c>
      <c r="C83" s="21" t="s">
        <v>1237</v>
      </c>
      <c r="D83" s="21" t="s">
        <v>1244</v>
      </c>
      <c r="E83" s="21"/>
      <c r="F83" s="21" t="s">
        <v>1245</v>
      </c>
      <c r="G83" s="21" t="s">
        <v>971</v>
      </c>
      <c r="H83" s="21" t="s">
        <v>1246</v>
      </c>
      <c r="I83" s="21" t="s">
        <v>68</v>
      </c>
      <c r="J83" s="21" t="s">
        <v>973</v>
      </c>
    </row>
    <row r="84" spans="1:10" ht="43.2" x14ac:dyDescent="0.35">
      <c r="A84" s="21" t="s">
        <v>68</v>
      </c>
      <c r="B84" s="21" t="s">
        <v>967</v>
      </c>
      <c r="C84" s="21" t="s">
        <v>1237</v>
      </c>
      <c r="D84" s="21" t="s">
        <v>1247</v>
      </c>
      <c r="E84" s="21"/>
      <c r="F84" s="21" t="s">
        <v>1248</v>
      </c>
      <c r="G84" s="21" t="s">
        <v>971</v>
      </c>
      <c r="H84" s="21" t="s">
        <v>1249</v>
      </c>
      <c r="I84" s="21" t="s">
        <v>68</v>
      </c>
      <c r="J84" s="21" t="s">
        <v>973</v>
      </c>
    </row>
    <row r="85" spans="1:10" ht="28.8" x14ac:dyDescent="0.35">
      <c r="A85" s="21" t="s">
        <v>68</v>
      </c>
      <c r="B85" s="21" t="s">
        <v>967</v>
      </c>
      <c r="C85" s="21" t="s">
        <v>1237</v>
      </c>
      <c r="D85" s="21" t="s">
        <v>1250</v>
      </c>
      <c r="E85" s="21"/>
      <c r="F85" s="21" t="s">
        <v>1251</v>
      </c>
      <c r="G85" s="21" t="s">
        <v>971</v>
      </c>
      <c r="H85" s="21" t="s">
        <v>1252</v>
      </c>
      <c r="I85" s="21" t="s">
        <v>68</v>
      </c>
      <c r="J85" s="21" t="s">
        <v>973</v>
      </c>
    </row>
    <row r="86" spans="1:10" ht="43.2" x14ac:dyDescent="0.35">
      <c r="A86" s="21" t="s">
        <v>68</v>
      </c>
      <c r="B86" s="21" t="s">
        <v>967</v>
      </c>
      <c r="C86" s="21" t="s">
        <v>1253</v>
      </c>
      <c r="D86" s="21" t="s">
        <v>1254</v>
      </c>
      <c r="E86" s="21" t="s">
        <v>1255</v>
      </c>
      <c r="F86" s="21" t="s">
        <v>1256</v>
      </c>
      <c r="G86" s="21" t="s">
        <v>971</v>
      </c>
      <c r="H86" s="21" t="s">
        <v>1257</v>
      </c>
      <c r="I86" s="21" t="s">
        <v>68</v>
      </c>
      <c r="J86" s="21" t="s">
        <v>973</v>
      </c>
    </row>
    <row r="87" spans="1:10" ht="72" x14ac:dyDescent="0.35">
      <c r="A87" s="21" t="s">
        <v>68</v>
      </c>
      <c r="B87" s="21" t="s">
        <v>967</v>
      </c>
      <c r="C87" s="21" t="s">
        <v>1258</v>
      </c>
      <c r="D87" s="21" t="s">
        <v>1259</v>
      </c>
      <c r="E87" s="21"/>
      <c r="F87" s="21" t="s">
        <v>1260</v>
      </c>
      <c r="G87" s="21" t="s">
        <v>971</v>
      </c>
      <c r="H87" s="21" t="s">
        <v>1261</v>
      </c>
      <c r="I87" s="21" t="s">
        <v>68</v>
      </c>
      <c r="J87" s="21" t="s">
        <v>973</v>
      </c>
    </row>
    <row r="88" spans="1:10" ht="43.2" x14ac:dyDescent="0.35">
      <c r="A88" s="21" t="s">
        <v>68</v>
      </c>
      <c r="B88" s="21" t="s">
        <v>967</v>
      </c>
      <c r="C88" s="21" t="s">
        <v>1258</v>
      </c>
      <c r="D88" s="21" t="s">
        <v>1262</v>
      </c>
      <c r="E88" s="21"/>
      <c r="F88" s="21" t="s">
        <v>1263</v>
      </c>
      <c r="G88" s="21" t="s">
        <v>971</v>
      </c>
      <c r="H88" s="21" t="s">
        <v>1264</v>
      </c>
      <c r="I88" s="21" t="s">
        <v>68</v>
      </c>
      <c r="J88" s="21" t="s">
        <v>973</v>
      </c>
    </row>
    <row r="89" spans="1:10" ht="28.8" x14ac:dyDescent="0.35">
      <c r="A89" s="21" t="s">
        <v>68</v>
      </c>
      <c r="B89" s="21" t="s">
        <v>967</v>
      </c>
      <c r="C89" s="21" t="s">
        <v>1265</v>
      </c>
      <c r="D89" s="21" t="s">
        <v>1266</v>
      </c>
      <c r="E89" s="21"/>
      <c r="F89" s="21" t="s">
        <v>1267</v>
      </c>
      <c r="G89" s="21" t="s">
        <v>971</v>
      </c>
      <c r="H89" s="21" t="s">
        <v>1268</v>
      </c>
      <c r="I89" s="21" t="s">
        <v>68</v>
      </c>
      <c r="J89" s="21" t="s">
        <v>973</v>
      </c>
    </row>
    <row r="90" spans="1:10" ht="57.6" x14ac:dyDescent="0.35">
      <c r="A90" s="21" t="s">
        <v>68</v>
      </c>
      <c r="B90" s="21" t="s">
        <v>967</v>
      </c>
      <c r="C90" s="21" t="s">
        <v>1269</v>
      </c>
      <c r="D90" s="21" t="s">
        <v>1270</v>
      </c>
      <c r="E90" s="21" t="s">
        <v>1271</v>
      </c>
      <c r="F90" s="21" t="s">
        <v>1272</v>
      </c>
      <c r="G90" s="21" t="s">
        <v>971</v>
      </c>
      <c r="H90" s="21" t="s">
        <v>1273</v>
      </c>
      <c r="I90" s="21" t="s">
        <v>68</v>
      </c>
      <c r="J90" s="21" t="s">
        <v>973</v>
      </c>
    </row>
    <row r="91" spans="1:10" ht="43.2" x14ac:dyDescent="0.35">
      <c r="A91" s="21" t="s">
        <v>68</v>
      </c>
      <c r="B91" s="21" t="s">
        <v>967</v>
      </c>
      <c r="C91" s="21" t="s">
        <v>1274</v>
      </c>
      <c r="D91" s="21" t="s">
        <v>1275</v>
      </c>
      <c r="E91" s="21" t="s">
        <v>1271</v>
      </c>
      <c r="F91" s="21" t="s">
        <v>1276</v>
      </c>
      <c r="G91" s="21" t="s">
        <v>971</v>
      </c>
      <c r="H91" s="21" t="s">
        <v>1277</v>
      </c>
      <c r="I91" s="21" t="s">
        <v>68</v>
      </c>
      <c r="J91" s="21" t="s">
        <v>973</v>
      </c>
    </row>
    <row r="92" spans="1:10" ht="43.2" x14ac:dyDescent="0.35">
      <c r="A92" s="21" t="s">
        <v>68</v>
      </c>
      <c r="B92" s="21" t="s">
        <v>967</v>
      </c>
      <c r="C92" s="21" t="s">
        <v>1278</v>
      </c>
      <c r="D92" s="21" t="s">
        <v>1279</v>
      </c>
      <c r="E92" s="21" t="s">
        <v>287</v>
      </c>
      <c r="F92" s="21" t="s">
        <v>1280</v>
      </c>
      <c r="G92" s="21" t="s">
        <v>971</v>
      </c>
      <c r="H92" s="21" t="s">
        <v>1281</v>
      </c>
      <c r="I92" s="21" t="s">
        <v>68</v>
      </c>
      <c r="J92" s="21" t="s">
        <v>973</v>
      </c>
    </row>
    <row r="93" spans="1:10" ht="43.2" x14ac:dyDescent="0.35">
      <c r="A93" s="21" t="s">
        <v>68</v>
      </c>
      <c r="B93" s="21" t="s">
        <v>967</v>
      </c>
      <c r="C93" s="21" t="s">
        <v>1282</v>
      </c>
      <c r="D93" s="21" t="s">
        <v>1283</v>
      </c>
      <c r="E93" s="21"/>
      <c r="F93" s="21" t="s">
        <v>1284</v>
      </c>
      <c r="G93" s="21" t="s">
        <v>971</v>
      </c>
      <c r="H93" s="21" t="s">
        <v>1285</v>
      </c>
      <c r="I93" s="21" t="s">
        <v>68</v>
      </c>
      <c r="J93" s="21" t="s">
        <v>973</v>
      </c>
    </row>
    <row r="94" spans="1:10" ht="57.6" x14ac:dyDescent="0.35">
      <c r="A94" s="21" t="s">
        <v>68</v>
      </c>
      <c r="B94" s="21" t="s">
        <v>967</v>
      </c>
      <c r="C94" s="21" t="s">
        <v>1286</v>
      </c>
      <c r="D94" s="21" t="s">
        <v>1287</v>
      </c>
      <c r="E94" s="21" t="s">
        <v>1288</v>
      </c>
      <c r="F94" s="21" t="s">
        <v>1289</v>
      </c>
      <c r="G94" s="21" t="s">
        <v>971</v>
      </c>
      <c r="H94" s="21" t="s">
        <v>1290</v>
      </c>
      <c r="I94" s="21" t="s">
        <v>68</v>
      </c>
      <c r="J94" s="21" t="s">
        <v>973</v>
      </c>
    </row>
    <row r="95" spans="1:10" ht="28.8" x14ac:dyDescent="0.35">
      <c r="A95" s="21" t="s">
        <v>68</v>
      </c>
      <c r="B95" s="21" t="s">
        <v>967</v>
      </c>
      <c r="C95" s="21" t="s">
        <v>1291</v>
      </c>
      <c r="D95" s="21" t="s">
        <v>1292</v>
      </c>
      <c r="E95" s="21" t="s">
        <v>407</v>
      </c>
      <c r="F95" s="21" t="s">
        <v>1293</v>
      </c>
      <c r="G95" s="21" t="s">
        <v>971</v>
      </c>
      <c r="H95" s="21" t="s">
        <v>1294</v>
      </c>
      <c r="I95" s="21" t="s">
        <v>68</v>
      </c>
      <c r="J95" s="21" t="s">
        <v>973</v>
      </c>
    </row>
    <row r="96" spans="1:10" ht="57.6" x14ac:dyDescent="0.35">
      <c r="A96" s="21" t="s">
        <v>68</v>
      </c>
      <c r="B96" s="21" t="s">
        <v>967</v>
      </c>
      <c r="C96" s="21" t="s">
        <v>1295</v>
      </c>
      <c r="D96" s="21" t="s">
        <v>1296</v>
      </c>
      <c r="E96" s="21"/>
      <c r="F96" s="21" t="s">
        <v>1297</v>
      </c>
      <c r="G96" s="21" t="s">
        <v>971</v>
      </c>
      <c r="H96" s="21" t="s">
        <v>1298</v>
      </c>
      <c r="I96" s="21" t="s">
        <v>68</v>
      </c>
      <c r="J96" s="21" t="s">
        <v>973</v>
      </c>
    </row>
    <row r="97" spans="1:10" ht="28.8" x14ac:dyDescent="0.35">
      <c r="A97" s="21" t="s">
        <v>68</v>
      </c>
      <c r="B97" s="21" t="s">
        <v>967</v>
      </c>
      <c r="C97" s="21" t="s">
        <v>1299</v>
      </c>
      <c r="D97" s="21" t="s">
        <v>1300</v>
      </c>
      <c r="E97" s="21"/>
      <c r="F97" s="21" t="s">
        <v>1301</v>
      </c>
      <c r="G97" s="21" t="s">
        <v>971</v>
      </c>
      <c r="H97" s="21" t="s">
        <v>1302</v>
      </c>
      <c r="I97" s="21" t="s">
        <v>68</v>
      </c>
      <c r="J97" s="21" t="s">
        <v>973</v>
      </c>
    </row>
    <row r="98" spans="1:10" ht="43.2" x14ac:dyDescent="0.35">
      <c r="A98" s="21" t="s">
        <v>68</v>
      </c>
      <c r="B98" s="21" t="s">
        <v>967</v>
      </c>
      <c r="C98" s="21" t="s">
        <v>1303</v>
      </c>
      <c r="D98" s="21" t="s">
        <v>1304</v>
      </c>
      <c r="E98" s="21" t="s">
        <v>1305</v>
      </c>
      <c r="F98" s="21" t="s">
        <v>1306</v>
      </c>
      <c r="G98" s="21" t="s">
        <v>971</v>
      </c>
      <c r="H98" s="21" t="s">
        <v>1307</v>
      </c>
      <c r="I98" s="21" t="s">
        <v>68</v>
      </c>
      <c r="J98" s="21" t="s">
        <v>973</v>
      </c>
    </row>
    <row r="99" spans="1:10" ht="43.2" x14ac:dyDescent="0.35">
      <c r="A99" s="21" t="s">
        <v>68</v>
      </c>
      <c r="B99" s="21" t="s">
        <v>967</v>
      </c>
      <c r="C99" s="21" t="s">
        <v>1308</v>
      </c>
      <c r="D99" s="21" t="s">
        <v>1309</v>
      </c>
      <c r="E99" s="21" t="s">
        <v>1305</v>
      </c>
      <c r="F99" s="21" t="s">
        <v>1310</v>
      </c>
      <c r="G99" s="21" t="s">
        <v>971</v>
      </c>
      <c r="H99" s="21" t="s">
        <v>1311</v>
      </c>
      <c r="I99" s="21" t="s">
        <v>68</v>
      </c>
      <c r="J99" s="21" t="s">
        <v>973</v>
      </c>
    </row>
    <row r="100" spans="1:10" ht="28.8" x14ac:dyDescent="0.35">
      <c r="A100" s="21" t="s">
        <v>68</v>
      </c>
      <c r="B100" s="21" t="s">
        <v>967</v>
      </c>
      <c r="C100" s="21" t="s">
        <v>1312</v>
      </c>
      <c r="D100" s="21" t="s">
        <v>1313</v>
      </c>
      <c r="E100" s="21" t="s">
        <v>1314</v>
      </c>
      <c r="F100" s="21" t="s">
        <v>1315</v>
      </c>
      <c r="G100" s="21" t="s">
        <v>971</v>
      </c>
      <c r="H100" s="21" t="s">
        <v>1316</v>
      </c>
      <c r="I100" s="21" t="s">
        <v>68</v>
      </c>
      <c r="J100" s="21" t="s">
        <v>973</v>
      </c>
    </row>
    <row r="101" spans="1:10" ht="43.2" x14ac:dyDescent="0.35">
      <c r="A101" s="21" t="s">
        <v>68</v>
      </c>
      <c r="B101" s="21" t="s">
        <v>967</v>
      </c>
      <c r="C101" s="21" t="s">
        <v>1317</v>
      </c>
      <c r="D101" s="21" t="s">
        <v>1318</v>
      </c>
      <c r="E101" s="21" t="s">
        <v>1305</v>
      </c>
      <c r="F101" s="21" t="s">
        <v>1319</v>
      </c>
      <c r="G101" s="21" t="s">
        <v>971</v>
      </c>
      <c r="H101" s="21" t="s">
        <v>1320</v>
      </c>
      <c r="I101" s="21" t="s">
        <v>68</v>
      </c>
      <c r="J101" s="21" t="s">
        <v>973</v>
      </c>
    </row>
    <row r="102" spans="1:10" ht="43.2" x14ac:dyDescent="0.35">
      <c r="A102" s="21" t="s">
        <v>68</v>
      </c>
      <c r="B102" s="21" t="s">
        <v>967</v>
      </c>
      <c r="C102" s="21" t="s">
        <v>1321</v>
      </c>
      <c r="D102" s="21" t="s">
        <v>1322</v>
      </c>
      <c r="E102" s="21" t="s">
        <v>1305</v>
      </c>
      <c r="F102" s="21" t="s">
        <v>1323</v>
      </c>
      <c r="G102" s="21" t="s">
        <v>971</v>
      </c>
      <c r="H102" s="21" t="s">
        <v>1320</v>
      </c>
      <c r="I102" s="21" t="s">
        <v>68</v>
      </c>
      <c r="J102" s="21" t="s">
        <v>973</v>
      </c>
    </row>
    <row r="103" spans="1:10" ht="43.2" x14ac:dyDescent="0.35">
      <c r="A103" s="21" t="s">
        <v>68</v>
      </c>
      <c r="B103" s="21" t="s">
        <v>967</v>
      </c>
      <c r="C103" s="21" t="s">
        <v>1324</v>
      </c>
      <c r="D103" s="21" t="s">
        <v>1325</v>
      </c>
      <c r="E103" s="21" t="s">
        <v>438</v>
      </c>
      <c r="F103" s="21" t="s">
        <v>1326</v>
      </c>
      <c r="G103" s="21" t="s">
        <v>971</v>
      </c>
      <c r="H103" s="21" t="s">
        <v>1327</v>
      </c>
      <c r="I103" s="21" t="s">
        <v>68</v>
      </c>
      <c r="J103" s="21" t="s">
        <v>973</v>
      </c>
    </row>
    <row r="104" spans="1:10" ht="43.2" x14ac:dyDescent="0.35">
      <c r="A104" s="21" t="s">
        <v>68</v>
      </c>
      <c r="B104" s="21" t="s">
        <v>967</v>
      </c>
      <c r="C104" s="21" t="s">
        <v>1328</v>
      </c>
      <c r="D104" s="21" t="s">
        <v>1329</v>
      </c>
      <c r="E104" s="21" t="s">
        <v>1330</v>
      </c>
      <c r="F104" s="21" t="s">
        <v>1331</v>
      </c>
      <c r="G104" s="21" t="s">
        <v>971</v>
      </c>
      <c r="H104" s="21" t="s">
        <v>1332</v>
      </c>
      <c r="I104" s="21" t="s">
        <v>68</v>
      </c>
      <c r="J104" s="21" t="s">
        <v>973</v>
      </c>
    </row>
    <row r="105" spans="1:10" ht="43.2" x14ac:dyDescent="0.35">
      <c r="A105" s="21" t="s">
        <v>68</v>
      </c>
      <c r="B105" s="21" t="s">
        <v>967</v>
      </c>
      <c r="C105" s="21" t="s">
        <v>1333</v>
      </c>
      <c r="D105" s="21" t="s">
        <v>1334</v>
      </c>
      <c r="E105" s="21"/>
      <c r="F105" s="21" t="s">
        <v>1335</v>
      </c>
      <c r="G105" s="21" t="s">
        <v>971</v>
      </c>
      <c r="H105" s="21" t="s">
        <v>1336</v>
      </c>
      <c r="I105" s="21" t="s">
        <v>68</v>
      </c>
      <c r="J105" s="21" t="s">
        <v>973</v>
      </c>
    </row>
    <row r="106" spans="1:10" ht="43.2" x14ac:dyDescent="0.35">
      <c r="A106" s="21" t="s">
        <v>68</v>
      </c>
      <c r="B106" s="21" t="s">
        <v>967</v>
      </c>
      <c r="C106" s="21" t="s">
        <v>1337</v>
      </c>
      <c r="D106" s="21" t="s">
        <v>1338</v>
      </c>
      <c r="E106" s="21" t="s">
        <v>1339</v>
      </c>
      <c r="F106" s="21" t="s">
        <v>1340</v>
      </c>
      <c r="G106" s="21" t="s">
        <v>971</v>
      </c>
      <c r="H106" s="21" t="s">
        <v>1341</v>
      </c>
      <c r="I106" s="21" t="s">
        <v>68</v>
      </c>
      <c r="J106" s="21" t="s">
        <v>973</v>
      </c>
    </row>
    <row r="107" spans="1:10" ht="28.8" x14ac:dyDescent="0.35">
      <c r="A107" s="21" t="s">
        <v>68</v>
      </c>
      <c r="B107" s="21" t="s">
        <v>967</v>
      </c>
      <c r="C107" s="21" t="s">
        <v>1342</v>
      </c>
      <c r="D107" s="21" t="s">
        <v>1343</v>
      </c>
      <c r="E107" s="21" t="s">
        <v>1344</v>
      </c>
      <c r="F107" s="21" t="s">
        <v>1345</v>
      </c>
      <c r="G107" s="21" t="s">
        <v>971</v>
      </c>
      <c r="H107" s="21" t="s">
        <v>1346</v>
      </c>
      <c r="I107" s="21" t="s">
        <v>68</v>
      </c>
      <c r="J107" s="21" t="s">
        <v>973</v>
      </c>
    </row>
    <row r="108" spans="1:10" ht="28.8" x14ac:dyDescent="0.35">
      <c r="A108" s="21" t="s">
        <v>68</v>
      </c>
      <c r="B108" s="21" t="s">
        <v>967</v>
      </c>
      <c r="C108" s="21" t="s">
        <v>1347</v>
      </c>
      <c r="D108" s="21" t="s">
        <v>1348</v>
      </c>
      <c r="E108" s="21" t="s">
        <v>1349</v>
      </c>
      <c r="F108" s="21" t="s">
        <v>1350</v>
      </c>
      <c r="G108" s="21" t="s">
        <v>971</v>
      </c>
      <c r="H108" s="21" t="s">
        <v>1351</v>
      </c>
      <c r="I108" s="21" t="s">
        <v>68</v>
      </c>
      <c r="J108" s="21" t="s">
        <v>973</v>
      </c>
    </row>
    <row r="109" spans="1:10" ht="57.6" x14ac:dyDescent="0.35">
      <c r="A109" s="21" t="s">
        <v>68</v>
      </c>
      <c r="B109" s="21" t="s">
        <v>967</v>
      </c>
      <c r="C109" s="21" t="s">
        <v>1352</v>
      </c>
      <c r="D109" s="21" t="s">
        <v>1353</v>
      </c>
      <c r="E109" s="21"/>
      <c r="F109" s="21" t="s">
        <v>1354</v>
      </c>
      <c r="G109" s="21" t="s">
        <v>971</v>
      </c>
      <c r="H109" s="21" t="s">
        <v>1355</v>
      </c>
      <c r="I109" s="21" t="s">
        <v>68</v>
      </c>
      <c r="J109" s="21" t="s">
        <v>973</v>
      </c>
    </row>
    <row r="110" spans="1:10" ht="43.2" x14ac:dyDescent="0.35">
      <c r="A110" s="21" t="s">
        <v>68</v>
      </c>
      <c r="B110" s="21" t="s">
        <v>967</v>
      </c>
      <c r="C110" s="21" t="s">
        <v>1356</v>
      </c>
      <c r="D110" s="21" t="s">
        <v>1357</v>
      </c>
      <c r="E110" s="21" t="s">
        <v>1358</v>
      </c>
      <c r="F110" s="21" t="s">
        <v>1359</v>
      </c>
      <c r="G110" s="21" t="s">
        <v>971</v>
      </c>
      <c r="H110" s="21" t="s">
        <v>1360</v>
      </c>
      <c r="I110" s="21" t="s">
        <v>68</v>
      </c>
      <c r="J110" s="21" t="s">
        <v>973</v>
      </c>
    </row>
    <row r="111" spans="1:10" ht="43.2" x14ac:dyDescent="0.35">
      <c r="A111" s="21" t="s">
        <v>68</v>
      </c>
      <c r="B111" s="21" t="s">
        <v>967</v>
      </c>
      <c r="C111" s="21" t="s">
        <v>1361</v>
      </c>
      <c r="D111" s="21" t="s">
        <v>1362</v>
      </c>
      <c r="E111" s="21" t="s">
        <v>1363</v>
      </c>
      <c r="F111" s="21" t="s">
        <v>1364</v>
      </c>
      <c r="G111" s="21" t="s">
        <v>971</v>
      </c>
      <c r="H111" s="21" t="s">
        <v>1365</v>
      </c>
      <c r="I111" s="21" t="s">
        <v>68</v>
      </c>
      <c r="J111" s="21" t="s">
        <v>973</v>
      </c>
    </row>
    <row r="112" spans="1:10" ht="57.6" x14ac:dyDescent="0.35">
      <c r="A112" s="21" t="s">
        <v>68</v>
      </c>
      <c r="B112" s="21" t="s">
        <v>967</v>
      </c>
      <c r="C112" s="21" t="s">
        <v>1366</v>
      </c>
      <c r="D112" s="21" t="s">
        <v>1367</v>
      </c>
      <c r="E112" s="21"/>
      <c r="F112" s="21" t="s">
        <v>1368</v>
      </c>
      <c r="G112" s="21" t="s">
        <v>971</v>
      </c>
      <c r="H112" s="21" t="s">
        <v>1369</v>
      </c>
      <c r="I112" s="21" t="s">
        <v>68</v>
      </c>
      <c r="J112" s="21" t="s">
        <v>973</v>
      </c>
    </row>
    <row r="113" spans="1:10" ht="72" x14ac:dyDescent="0.35">
      <c r="A113" s="21" t="s">
        <v>68</v>
      </c>
      <c r="B113" s="21" t="s">
        <v>967</v>
      </c>
      <c r="C113" s="21" t="s">
        <v>1370</v>
      </c>
      <c r="D113" s="21" t="s">
        <v>1371</v>
      </c>
      <c r="E113" s="21" t="s">
        <v>1372</v>
      </c>
      <c r="F113" s="21" t="s">
        <v>1373</v>
      </c>
      <c r="G113" s="21" t="s">
        <v>971</v>
      </c>
      <c r="H113" s="21" t="s">
        <v>1374</v>
      </c>
      <c r="I113" s="21" t="s">
        <v>68</v>
      </c>
      <c r="J113" s="21" t="s">
        <v>973</v>
      </c>
    </row>
    <row r="114" spans="1:10" ht="57.6" x14ac:dyDescent="0.35">
      <c r="A114" s="21" t="s">
        <v>68</v>
      </c>
      <c r="B114" s="21" t="s">
        <v>967</v>
      </c>
      <c r="C114" s="21" t="s">
        <v>1375</v>
      </c>
      <c r="D114" s="21" t="s">
        <v>1376</v>
      </c>
      <c r="E114" s="21"/>
      <c r="F114" s="21" t="s">
        <v>1377</v>
      </c>
      <c r="G114" s="21" t="s">
        <v>971</v>
      </c>
      <c r="H114" s="21" t="s">
        <v>1378</v>
      </c>
      <c r="I114" s="21" t="s">
        <v>68</v>
      </c>
      <c r="J114" s="21" t="s">
        <v>973</v>
      </c>
    </row>
    <row r="115" spans="1:10" ht="43.2" x14ac:dyDescent="0.35">
      <c r="A115" s="21" t="s">
        <v>68</v>
      </c>
      <c r="B115" s="21" t="s">
        <v>967</v>
      </c>
      <c r="C115" s="21" t="s">
        <v>1379</v>
      </c>
      <c r="D115" s="21" t="s">
        <v>1380</v>
      </c>
      <c r="E115" s="21"/>
      <c r="F115" s="21" t="s">
        <v>1381</v>
      </c>
      <c r="G115" s="21" t="s">
        <v>971</v>
      </c>
      <c r="H115" s="21" t="s">
        <v>1382</v>
      </c>
      <c r="I115" s="21" t="s">
        <v>68</v>
      </c>
      <c r="J115" s="21" t="s">
        <v>973</v>
      </c>
    </row>
    <row r="116" spans="1:10" ht="43.2" x14ac:dyDescent="0.35">
      <c r="A116" s="21" t="s">
        <v>68</v>
      </c>
      <c r="B116" s="21" t="s">
        <v>967</v>
      </c>
      <c r="C116" s="21" t="s">
        <v>1383</v>
      </c>
      <c r="D116" s="21" t="s">
        <v>1384</v>
      </c>
      <c r="E116" s="21"/>
      <c r="F116" s="21" t="s">
        <v>1385</v>
      </c>
      <c r="G116" s="21" t="s">
        <v>971</v>
      </c>
      <c r="H116" s="21" t="s">
        <v>1386</v>
      </c>
      <c r="I116" s="21" t="s">
        <v>68</v>
      </c>
      <c r="J116" s="21" t="s">
        <v>973</v>
      </c>
    </row>
    <row r="117" spans="1:10" ht="28.8" x14ac:dyDescent="0.35">
      <c r="A117" s="21" t="s">
        <v>68</v>
      </c>
      <c r="B117" s="21" t="s">
        <v>967</v>
      </c>
      <c r="C117" s="21" t="s">
        <v>1387</v>
      </c>
      <c r="D117" s="21" t="s">
        <v>1388</v>
      </c>
      <c r="E117" s="21"/>
      <c r="F117" s="21" t="s">
        <v>1389</v>
      </c>
      <c r="G117" s="21" t="s">
        <v>971</v>
      </c>
      <c r="H117" s="21" t="s">
        <v>1390</v>
      </c>
      <c r="I117" s="21" t="s">
        <v>68</v>
      </c>
      <c r="J117" s="21" t="s">
        <v>973</v>
      </c>
    </row>
    <row r="118" spans="1:10" ht="28.8" x14ac:dyDescent="0.35">
      <c r="A118" s="21" t="s">
        <v>68</v>
      </c>
      <c r="B118" s="21" t="s">
        <v>967</v>
      </c>
      <c r="C118" s="21" t="s">
        <v>1387</v>
      </c>
      <c r="D118" s="21" t="s">
        <v>1391</v>
      </c>
      <c r="E118" s="21"/>
      <c r="F118" s="21" t="s">
        <v>1392</v>
      </c>
      <c r="G118" s="21" t="s">
        <v>971</v>
      </c>
      <c r="H118" s="21" t="s">
        <v>1393</v>
      </c>
      <c r="I118" s="21" t="s">
        <v>68</v>
      </c>
      <c r="J118" s="21" t="s">
        <v>973</v>
      </c>
    </row>
    <row r="119" spans="1:10" ht="28.8" x14ac:dyDescent="0.35">
      <c r="A119" s="21" t="s">
        <v>68</v>
      </c>
      <c r="B119" s="21" t="s">
        <v>967</v>
      </c>
      <c r="C119" s="21" t="s">
        <v>1394</v>
      </c>
      <c r="D119" s="21" t="s">
        <v>1395</v>
      </c>
      <c r="E119" s="21"/>
      <c r="F119" s="21" t="s">
        <v>1396</v>
      </c>
      <c r="G119" s="21" t="s">
        <v>971</v>
      </c>
      <c r="H119" s="21" t="s">
        <v>1397</v>
      </c>
      <c r="I119" s="21" t="s">
        <v>68</v>
      </c>
      <c r="J119" s="21" t="s">
        <v>973</v>
      </c>
    </row>
    <row r="120" spans="1:10" ht="28.8" x14ac:dyDescent="0.35">
      <c r="A120" s="21" t="s">
        <v>68</v>
      </c>
      <c r="B120" s="21" t="s">
        <v>967</v>
      </c>
      <c r="C120" s="21" t="s">
        <v>1398</v>
      </c>
      <c r="D120" s="21" t="s">
        <v>1399</v>
      </c>
      <c r="E120" s="21"/>
      <c r="F120" s="21" t="s">
        <v>1400</v>
      </c>
      <c r="G120" s="21" t="s">
        <v>971</v>
      </c>
      <c r="H120" s="21" t="s">
        <v>1401</v>
      </c>
      <c r="I120" s="21" t="s">
        <v>68</v>
      </c>
      <c r="J120" s="21" t="s">
        <v>973</v>
      </c>
    </row>
    <row r="121" spans="1:10" ht="57.6" x14ac:dyDescent="0.35">
      <c r="A121" s="21" t="s">
        <v>68</v>
      </c>
      <c r="B121" s="21" t="s">
        <v>967</v>
      </c>
      <c r="C121" s="21" t="s">
        <v>1402</v>
      </c>
      <c r="D121" s="21" t="s">
        <v>1403</v>
      </c>
      <c r="E121" s="21" t="s">
        <v>438</v>
      </c>
      <c r="F121" s="21" t="s">
        <v>1404</v>
      </c>
      <c r="G121" s="21" t="s">
        <v>971</v>
      </c>
      <c r="H121" s="21" t="s">
        <v>1405</v>
      </c>
      <c r="I121" s="21" t="s">
        <v>68</v>
      </c>
      <c r="J121" s="21" t="s">
        <v>973</v>
      </c>
    </row>
    <row r="122" spans="1:10" ht="28.8" x14ac:dyDescent="0.35">
      <c r="A122" s="21" t="s">
        <v>68</v>
      </c>
      <c r="B122" s="21" t="s">
        <v>967</v>
      </c>
      <c r="C122" s="21" t="s">
        <v>1406</v>
      </c>
      <c r="D122" s="21" t="s">
        <v>1407</v>
      </c>
      <c r="E122" s="21"/>
      <c r="F122" s="21" t="s">
        <v>1408</v>
      </c>
      <c r="G122" s="21" t="s">
        <v>971</v>
      </c>
      <c r="H122" s="21" t="s">
        <v>1409</v>
      </c>
      <c r="I122" s="21" t="s">
        <v>68</v>
      </c>
      <c r="J122" s="21" t="s">
        <v>973</v>
      </c>
    </row>
    <row r="123" spans="1:10" ht="28.8" x14ac:dyDescent="0.35">
      <c r="A123" s="21" t="s">
        <v>68</v>
      </c>
      <c r="B123" s="21" t="s">
        <v>967</v>
      </c>
      <c r="C123" s="21" t="s">
        <v>1410</v>
      </c>
      <c r="D123" s="21" t="s">
        <v>1411</v>
      </c>
      <c r="E123" s="21"/>
      <c r="F123" s="21" t="s">
        <v>1412</v>
      </c>
      <c r="G123" s="21" t="s">
        <v>971</v>
      </c>
      <c r="H123" s="21" t="s">
        <v>1401</v>
      </c>
      <c r="I123" s="21" t="s">
        <v>68</v>
      </c>
      <c r="J123" s="21" t="s">
        <v>973</v>
      </c>
    </row>
    <row r="124" spans="1:10" ht="28.8" x14ac:dyDescent="0.35">
      <c r="A124" s="21" t="s">
        <v>68</v>
      </c>
      <c r="B124" s="21" t="s">
        <v>967</v>
      </c>
      <c r="C124" s="21" t="s">
        <v>1413</v>
      </c>
      <c r="D124" s="21" t="s">
        <v>1414</v>
      </c>
      <c r="E124" s="21"/>
      <c r="F124" s="21" t="s">
        <v>1415</v>
      </c>
      <c r="G124" s="21" t="s">
        <v>971</v>
      </c>
      <c r="H124" s="21" t="s">
        <v>1416</v>
      </c>
      <c r="I124" s="21" t="s">
        <v>68</v>
      </c>
      <c r="J124" s="21" t="s">
        <v>973</v>
      </c>
    </row>
    <row r="125" spans="1:10" ht="43.2" x14ac:dyDescent="0.35">
      <c r="A125" s="21" t="s">
        <v>68</v>
      </c>
      <c r="B125" s="21" t="s">
        <v>967</v>
      </c>
      <c r="C125" s="21" t="s">
        <v>1417</v>
      </c>
      <c r="D125" s="21" t="s">
        <v>1418</v>
      </c>
      <c r="E125" s="21" t="s">
        <v>1419</v>
      </c>
      <c r="F125" s="21" t="s">
        <v>1420</v>
      </c>
      <c r="G125" s="21" t="s">
        <v>971</v>
      </c>
      <c r="H125" s="21" t="s">
        <v>1421</v>
      </c>
      <c r="I125" s="21" t="s">
        <v>68</v>
      </c>
      <c r="J125" s="21" t="s">
        <v>973</v>
      </c>
    </row>
    <row r="126" spans="1:10" ht="72" x14ac:dyDescent="0.35">
      <c r="A126" s="21" t="s">
        <v>68</v>
      </c>
      <c r="B126" s="21" t="s">
        <v>967</v>
      </c>
      <c r="C126" s="21" t="s">
        <v>1422</v>
      </c>
      <c r="D126" s="21" t="s">
        <v>1423</v>
      </c>
      <c r="E126" s="21"/>
      <c r="F126" s="21" t="s">
        <v>1424</v>
      </c>
      <c r="G126" s="21" t="s">
        <v>971</v>
      </c>
      <c r="H126" s="21" t="s">
        <v>1425</v>
      </c>
      <c r="I126" s="21" t="s">
        <v>68</v>
      </c>
      <c r="J126" s="21" t="s">
        <v>973</v>
      </c>
    </row>
    <row r="127" spans="1:10" ht="115.2" x14ac:dyDescent="0.35">
      <c r="A127" s="21" t="s">
        <v>68</v>
      </c>
      <c r="B127" s="21" t="s">
        <v>967</v>
      </c>
      <c r="C127" s="21" t="s">
        <v>1426</v>
      </c>
      <c r="D127" s="21" t="s">
        <v>1427</v>
      </c>
      <c r="E127" s="21"/>
      <c r="F127" s="21" t="s">
        <v>1428</v>
      </c>
      <c r="G127" s="21" t="s">
        <v>971</v>
      </c>
      <c r="H127" s="21" t="s">
        <v>1429</v>
      </c>
      <c r="I127" s="21" t="s">
        <v>68</v>
      </c>
      <c r="J127" s="21" t="s">
        <v>973</v>
      </c>
    </row>
    <row r="128" spans="1:10" ht="72" x14ac:dyDescent="0.35">
      <c r="A128" s="21" t="s">
        <v>68</v>
      </c>
      <c r="B128" s="21" t="s">
        <v>967</v>
      </c>
      <c r="C128" s="21" t="s">
        <v>1430</v>
      </c>
      <c r="D128" s="21" t="s">
        <v>1431</v>
      </c>
      <c r="E128" s="21"/>
      <c r="F128" s="21" t="s">
        <v>1432</v>
      </c>
      <c r="G128" s="21" t="s">
        <v>971</v>
      </c>
      <c r="H128" s="21" t="s">
        <v>1433</v>
      </c>
      <c r="I128" s="21" t="s">
        <v>68</v>
      </c>
      <c r="J128" s="21" t="s">
        <v>973</v>
      </c>
    </row>
    <row r="129" spans="1:10" ht="28.8" x14ac:dyDescent="0.35">
      <c r="A129" s="21" t="s">
        <v>68</v>
      </c>
      <c r="B129" s="21" t="s">
        <v>967</v>
      </c>
      <c r="C129" s="21" t="s">
        <v>1434</v>
      </c>
      <c r="D129" s="21" t="s">
        <v>1435</v>
      </c>
      <c r="E129" s="21"/>
      <c r="F129" s="21" t="s">
        <v>1436</v>
      </c>
      <c r="G129" s="21" t="s">
        <v>971</v>
      </c>
      <c r="H129" s="21" t="s">
        <v>1437</v>
      </c>
      <c r="I129" s="21" t="s">
        <v>68</v>
      </c>
      <c r="J129" s="21" t="s">
        <v>973</v>
      </c>
    </row>
    <row r="130" spans="1:10" ht="43.2" x14ac:dyDescent="0.35">
      <c r="A130" s="21" t="s">
        <v>68</v>
      </c>
      <c r="B130" s="21" t="s">
        <v>967</v>
      </c>
      <c r="C130" s="21" t="s">
        <v>1438</v>
      </c>
      <c r="D130" s="21" t="s">
        <v>1439</v>
      </c>
      <c r="E130" s="21"/>
      <c r="F130" s="21" t="s">
        <v>1440</v>
      </c>
      <c r="G130" s="21" t="s">
        <v>971</v>
      </c>
      <c r="H130" s="21" t="s">
        <v>1441</v>
      </c>
      <c r="I130" s="21" t="s">
        <v>68</v>
      </c>
      <c r="J130" s="21" t="s">
        <v>973</v>
      </c>
    </row>
    <row r="131" spans="1:10" ht="57.6" x14ac:dyDescent="0.35">
      <c r="A131" s="21" t="s">
        <v>68</v>
      </c>
      <c r="B131" s="21" t="s">
        <v>967</v>
      </c>
      <c r="C131" s="21" t="s">
        <v>1442</v>
      </c>
      <c r="D131" s="21" t="s">
        <v>1443</v>
      </c>
      <c r="E131" s="21"/>
      <c r="F131" s="21" t="s">
        <v>1444</v>
      </c>
      <c r="G131" s="21" t="s">
        <v>971</v>
      </c>
      <c r="H131" s="21" t="s">
        <v>1445</v>
      </c>
      <c r="I131" s="21" t="s">
        <v>68</v>
      </c>
      <c r="J131" s="21" t="s">
        <v>973</v>
      </c>
    </row>
    <row r="132" spans="1:10" ht="43.2" x14ac:dyDescent="0.35">
      <c r="A132" s="21" t="s">
        <v>68</v>
      </c>
      <c r="B132" s="21" t="s">
        <v>967</v>
      </c>
      <c r="C132" s="21" t="s">
        <v>1446</v>
      </c>
      <c r="D132" s="21" t="s">
        <v>1447</v>
      </c>
      <c r="E132" s="21"/>
      <c r="F132" s="21" t="s">
        <v>1448</v>
      </c>
      <c r="G132" s="21" t="s">
        <v>971</v>
      </c>
      <c r="H132" s="21" t="s">
        <v>1397</v>
      </c>
      <c r="I132" s="21" t="s">
        <v>68</v>
      </c>
      <c r="J132" s="21" t="s">
        <v>973</v>
      </c>
    </row>
    <row r="133" spans="1:10" ht="28.8" x14ac:dyDescent="0.35">
      <c r="A133" s="21" t="s">
        <v>68</v>
      </c>
      <c r="B133" s="21" t="s">
        <v>967</v>
      </c>
      <c r="C133" s="21" t="s">
        <v>1449</v>
      </c>
      <c r="D133" s="21" t="s">
        <v>1450</v>
      </c>
      <c r="E133" s="21"/>
      <c r="F133" s="21" t="s">
        <v>1451</v>
      </c>
      <c r="G133" s="21" t="s">
        <v>971</v>
      </c>
      <c r="H133" s="21" t="s">
        <v>1452</v>
      </c>
      <c r="I133" s="21" t="s">
        <v>68</v>
      </c>
      <c r="J133" s="21" t="s">
        <v>973</v>
      </c>
    </row>
    <row r="134" spans="1:10" ht="43.2" x14ac:dyDescent="0.35">
      <c r="A134" s="21" t="s">
        <v>68</v>
      </c>
      <c r="B134" s="21" t="s">
        <v>967</v>
      </c>
      <c r="C134" s="21" t="s">
        <v>1453</v>
      </c>
      <c r="D134" s="21" t="s">
        <v>1454</v>
      </c>
      <c r="E134" s="21"/>
      <c r="F134" s="21" t="s">
        <v>1455</v>
      </c>
      <c r="G134" s="21" t="s">
        <v>971</v>
      </c>
      <c r="H134" s="21" t="s">
        <v>1456</v>
      </c>
      <c r="I134" s="21" t="s">
        <v>68</v>
      </c>
      <c r="J134" s="21" t="s">
        <v>973</v>
      </c>
    </row>
    <row r="135" spans="1:10" ht="43.2" x14ac:dyDescent="0.35">
      <c r="A135" s="21" t="s">
        <v>68</v>
      </c>
      <c r="B135" s="21" t="s">
        <v>967</v>
      </c>
      <c r="C135" s="21" t="s">
        <v>1457</v>
      </c>
      <c r="D135" s="21" t="s">
        <v>1458</v>
      </c>
      <c r="E135" s="21"/>
      <c r="F135" s="21" t="s">
        <v>1459</v>
      </c>
      <c r="G135" s="21" t="s">
        <v>971</v>
      </c>
      <c r="H135" s="21" t="s">
        <v>1460</v>
      </c>
      <c r="I135" s="21" t="s">
        <v>68</v>
      </c>
      <c r="J135" s="21" t="s">
        <v>973</v>
      </c>
    </row>
    <row r="136" spans="1:10" ht="57.6" x14ac:dyDescent="0.35">
      <c r="A136" s="21" t="s">
        <v>68</v>
      </c>
      <c r="B136" s="21" t="s">
        <v>967</v>
      </c>
      <c r="C136" s="21" t="s">
        <v>1457</v>
      </c>
      <c r="D136" s="21" t="s">
        <v>1461</v>
      </c>
      <c r="E136" s="21"/>
      <c r="F136" s="21" t="s">
        <v>1462</v>
      </c>
      <c r="G136" s="21" t="s">
        <v>971</v>
      </c>
      <c r="H136" s="21" t="s">
        <v>1460</v>
      </c>
      <c r="I136" s="21" t="s">
        <v>68</v>
      </c>
      <c r="J136" s="21" t="s">
        <v>973</v>
      </c>
    </row>
    <row r="137" spans="1:10" ht="57.6" x14ac:dyDescent="0.35">
      <c r="A137" s="21" t="s">
        <v>68</v>
      </c>
      <c r="B137" s="21" t="s">
        <v>967</v>
      </c>
      <c r="C137" s="21" t="s">
        <v>1457</v>
      </c>
      <c r="D137" s="21" t="s">
        <v>1463</v>
      </c>
      <c r="E137" s="21"/>
      <c r="F137" s="21" t="s">
        <v>1464</v>
      </c>
      <c r="G137" s="21" t="s">
        <v>971</v>
      </c>
      <c r="H137" s="21" t="s">
        <v>1460</v>
      </c>
      <c r="I137" s="21" t="s">
        <v>68</v>
      </c>
      <c r="J137" s="21" t="s">
        <v>973</v>
      </c>
    </row>
    <row r="138" spans="1:10" ht="57.6" x14ac:dyDescent="0.35">
      <c r="A138" s="21" t="s">
        <v>68</v>
      </c>
      <c r="B138" s="21" t="s">
        <v>967</v>
      </c>
      <c r="C138" s="21" t="s">
        <v>1457</v>
      </c>
      <c r="D138" s="21" t="s">
        <v>1465</v>
      </c>
      <c r="E138" s="21"/>
      <c r="F138" s="21" t="s">
        <v>1466</v>
      </c>
      <c r="G138" s="21" t="s">
        <v>971</v>
      </c>
      <c r="H138" s="21" t="s">
        <v>1460</v>
      </c>
      <c r="I138" s="21" t="s">
        <v>68</v>
      </c>
      <c r="J138" s="21" t="s">
        <v>973</v>
      </c>
    </row>
    <row r="139" spans="1:10" ht="57.6" x14ac:dyDescent="0.35">
      <c r="A139" s="21" t="s">
        <v>68</v>
      </c>
      <c r="B139" s="21" t="s">
        <v>967</v>
      </c>
      <c r="C139" s="21" t="s">
        <v>1457</v>
      </c>
      <c r="D139" s="21" t="s">
        <v>1467</v>
      </c>
      <c r="E139" s="21"/>
      <c r="F139" s="21" t="s">
        <v>1468</v>
      </c>
      <c r="G139" s="21" t="s">
        <v>971</v>
      </c>
      <c r="H139" s="21" t="s">
        <v>1460</v>
      </c>
      <c r="I139" s="21" t="s">
        <v>68</v>
      </c>
      <c r="J139" s="21" t="s">
        <v>973</v>
      </c>
    </row>
    <row r="140" spans="1:10" ht="43.2" x14ac:dyDescent="0.35">
      <c r="A140" s="21" t="s">
        <v>68</v>
      </c>
      <c r="B140" s="21" t="s">
        <v>967</v>
      </c>
      <c r="C140" s="21" t="s">
        <v>1457</v>
      </c>
      <c r="D140" s="21" t="s">
        <v>1469</v>
      </c>
      <c r="E140" s="21"/>
      <c r="F140" s="21" t="s">
        <v>1470</v>
      </c>
      <c r="G140" s="21" t="s">
        <v>971</v>
      </c>
      <c r="H140" s="21" t="s">
        <v>1460</v>
      </c>
      <c r="I140" s="21" t="s">
        <v>68</v>
      </c>
      <c r="J140" s="21" t="s">
        <v>973</v>
      </c>
    </row>
    <row r="141" spans="1:10" ht="28.8" x14ac:dyDescent="0.35">
      <c r="A141" s="21" t="s">
        <v>68</v>
      </c>
      <c r="B141" s="21" t="s">
        <v>967</v>
      </c>
      <c r="C141" s="21" t="s">
        <v>1471</v>
      </c>
      <c r="D141" s="21" t="s">
        <v>1472</v>
      </c>
      <c r="E141" s="21"/>
      <c r="F141" s="21" t="s">
        <v>1473</v>
      </c>
      <c r="G141" s="21" t="s">
        <v>971</v>
      </c>
      <c r="H141" s="21" t="s">
        <v>1474</v>
      </c>
      <c r="I141" s="21" t="s">
        <v>68</v>
      </c>
      <c r="J141" s="21" t="s">
        <v>973</v>
      </c>
    </row>
    <row r="142" spans="1:10" ht="28.8" x14ac:dyDescent="0.35">
      <c r="A142" s="21" t="s">
        <v>68</v>
      </c>
      <c r="B142" s="21" t="s">
        <v>967</v>
      </c>
      <c r="C142" s="21" t="s">
        <v>1475</v>
      </c>
      <c r="D142" s="21" t="s">
        <v>1476</v>
      </c>
      <c r="E142" s="21" t="s">
        <v>287</v>
      </c>
      <c r="F142" s="21" t="s">
        <v>1477</v>
      </c>
      <c r="G142" s="21" t="s">
        <v>971</v>
      </c>
      <c r="H142" s="21" t="s">
        <v>1478</v>
      </c>
      <c r="I142" s="21" t="s">
        <v>68</v>
      </c>
      <c r="J142" s="21" t="s">
        <v>973</v>
      </c>
    </row>
    <row r="143" spans="1:10" ht="28.8" x14ac:dyDescent="0.35">
      <c r="A143" s="21" t="s">
        <v>68</v>
      </c>
      <c r="B143" s="21" t="s">
        <v>967</v>
      </c>
      <c r="C143" s="21" t="s">
        <v>1479</v>
      </c>
      <c r="D143" s="21" t="s">
        <v>1480</v>
      </c>
      <c r="E143" s="21"/>
      <c r="F143" s="21" t="s">
        <v>1481</v>
      </c>
      <c r="G143" s="21" t="s">
        <v>971</v>
      </c>
      <c r="H143" s="21" t="s">
        <v>1482</v>
      </c>
      <c r="I143" s="21" t="s">
        <v>68</v>
      </c>
      <c r="J143" s="21" t="s">
        <v>973</v>
      </c>
    </row>
    <row r="144" spans="1:10" ht="57.6" x14ac:dyDescent="0.35">
      <c r="A144" s="21" t="s">
        <v>68</v>
      </c>
      <c r="B144" s="21" t="s">
        <v>967</v>
      </c>
      <c r="C144" s="21" t="s">
        <v>1483</v>
      </c>
      <c r="D144" s="21" t="s">
        <v>1484</v>
      </c>
      <c r="E144" s="21"/>
      <c r="F144" s="21" t="s">
        <v>1485</v>
      </c>
      <c r="G144" s="21" t="s">
        <v>971</v>
      </c>
      <c r="H144" s="21" t="s">
        <v>1486</v>
      </c>
      <c r="I144" s="21" t="s">
        <v>68</v>
      </c>
      <c r="J144" s="21" t="s">
        <v>973</v>
      </c>
    </row>
    <row r="145" spans="1:10" ht="43.2" x14ac:dyDescent="0.35">
      <c r="A145" s="21" t="s">
        <v>68</v>
      </c>
      <c r="B145" s="21" t="s">
        <v>967</v>
      </c>
      <c r="C145" s="21" t="s">
        <v>1487</v>
      </c>
      <c r="D145" s="21" t="s">
        <v>1488</v>
      </c>
      <c r="E145" s="21"/>
      <c r="F145" s="21" t="s">
        <v>1489</v>
      </c>
      <c r="G145" s="21" t="s">
        <v>971</v>
      </c>
      <c r="H145" s="21" t="s">
        <v>1490</v>
      </c>
      <c r="I145" s="21" t="s">
        <v>68</v>
      </c>
      <c r="J145" s="21" t="s">
        <v>973</v>
      </c>
    </row>
    <row r="146" spans="1:10" ht="28.8" x14ac:dyDescent="0.35">
      <c r="A146" s="21" t="s">
        <v>68</v>
      </c>
      <c r="B146" s="21" t="s">
        <v>967</v>
      </c>
      <c r="C146" s="21" t="s">
        <v>1491</v>
      </c>
      <c r="D146" s="21" t="s">
        <v>1492</v>
      </c>
      <c r="E146" s="21"/>
      <c r="F146" s="21" t="s">
        <v>1493</v>
      </c>
      <c r="G146" s="21" t="s">
        <v>971</v>
      </c>
      <c r="H146" s="21" t="s">
        <v>1452</v>
      </c>
      <c r="I146" s="21" t="s">
        <v>68</v>
      </c>
      <c r="J146" s="21" t="s">
        <v>973</v>
      </c>
    </row>
    <row r="147" spans="1:10" ht="28.8" x14ac:dyDescent="0.35">
      <c r="A147" s="21" t="s">
        <v>68</v>
      </c>
      <c r="B147" s="21" t="s">
        <v>967</v>
      </c>
      <c r="C147" s="21" t="s">
        <v>1494</v>
      </c>
      <c r="D147" s="21" t="s">
        <v>1495</v>
      </c>
      <c r="E147" s="21"/>
      <c r="F147" s="21" t="s">
        <v>1496</v>
      </c>
      <c r="G147" s="21" t="s">
        <v>971</v>
      </c>
      <c r="H147" s="21" t="s">
        <v>1452</v>
      </c>
      <c r="I147" s="21" t="s">
        <v>68</v>
      </c>
      <c r="J147" s="21" t="s">
        <v>973</v>
      </c>
    </row>
    <row r="148" spans="1:10" ht="43.2" x14ac:dyDescent="0.35">
      <c r="A148" s="21" t="s">
        <v>68</v>
      </c>
      <c r="B148" s="21" t="s">
        <v>967</v>
      </c>
      <c r="C148" s="21" t="s">
        <v>1497</v>
      </c>
      <c r="D148" s="21" t="s">
        <v>1498</v>
      </c>
      <c r="E148" s="21"/>
      <c r="F148" s="21" t="s">
        <v>1499</v>
      </c>
      <c r="G148" s="21" t="s">
        <v>971</v>
      </c>
      <c r="H148" s="21" t="s">
        <v>1500</v>
      </c>
      <c r="I148" s="21" t="s">
        <v>68</v>
      </c>
      <c r="J148" s="21" t="s">
        <v>973</v>
      </c>
    </row>
    <row r="149" spans="1:10" ht="28.8" x14ac:dyDescent="0.35">
      <c r="A149" s="21" t="s">
        <v>68</v>
      </c>
      <c r="B149" s="21" t="s">
        <v>967</v>
      </c>
      <c r="C149" s="21" t="s">
        <v>1501</v>
      </c>
      <c r="D149" s="21" t="s">
        <v>1502</v>
      </c>
      <c r="E149" s="21"/>
      <c r="F149" s="21" t="s">
        <v>1503</v>
      </c>
      <c r="G149" s="21" t="s">
        <v>971</v>
      </c>
      <c r="H149" s="21" t="s">
        <v>1504</v>
      </c>
      <c r="I149" s="21" t="s">
        <v>68</v>
      </c>
      <c r="J149" s="21" t="s">
        <v>973</v>
      </c>
    </row>
    <row r="150" spans="1:10" ht="43.2" x14ac:dyDescent="0.35">
      <c r="A150" s="21" t="s">
        <v>68</v>
      </c>
      <c r="B150" s="21" t="s">
        <v>967</v>
      </c>
      <c r="C150" s="21" t="s">
        <v>1505</v>
      </c>
      <c r="D150" s="21" t="s">
        <v>1506</v>
      </c>
      <c r="E150" s="21"/>
      <c r="F150" s="21" t="s">
        <v>1507</v>
      </c>
      <c r="G150" s="21" t="s">
        <v>971</v>
      </c>
      <c r="H150" s="21" t="s">
        <v>1452</v>
      </c>
      <c r="I150" s="21" t="s">
        <v>68</v>
      </c>
      <c r="J150" s="21" t="s">
        <v>973</v>
      </c>
    </row>
    <row r="151" spans="1:10" ht="28.8" x14ac:dyDescent="0.35">
      <c r="A151" s="21" t="s">
        <v>68</v>
      </c>
      <c r="B151" s="21" t="s">
        <v>967</v>
      </c>
      <c r="C151" s="21" t="s">
        <v>1508</v>
      </c>
      <c r="D151" s="21" t="s">
        <v>1509</v>
      </c>
      <c r="E151" s="21" t="s">
        <v>1510</v>
      </c>
      <c r="F151" s="21" t="s">
        <v>1511</v>
      </c>
      <c r="G151" s="21" t="s">
        <v>971</v>
      </c>
      <c r="H151" s="21" t="s">
        <v>1512</v>
      </c>
      <c r="I151" s="21" t="s">
        <v>68</v>
      </c>
      <c r="J151" s="21" t="s">
        <v>973</v>
      </c>
    </row>
    <row r="152" spans="1:10" ht="28.8" x14ac:dyDescent="0.35">
      <c r="A152" s="21" t="s">
        <v>68</v>
      </c>
      <c r="B152" s="21" t="s">
        <v>967</v>
      </c>
      <c r="C152" s="21" t="s">
        <v>1513</v>
      </c>
      <c r="D152" s="21" t="s">
        <v>1514</v>
      </c>
      <c r="E152" s="21"/>
      <c r="F152" s="21" t="s">
        <v>1515</v>
      </c>
      <c r="G152" s="21" t="s">
        <v>971</v>
      </c>
      <c r="H152" s="21" t="s">
        <v>1516</v>
      </c>
      <c r="I152" s="21" t="s">
        <v>68</v>
      </c>
      <c r="J152" s="21" t="s">
        <v>973</v>
      </c>
    </row>
    <row r="153" spans="1:10" ht="57.6" x14ac:dyDescent="0.35">
      <c r="A153" s="21" t="s">
        <v>68</v>
      </c>
      <c r="B153" s="21" t="s">
        <v>967</v>
      </c>
      <c r="C153" s="21" t="s">
        <v>1517</v>
      </c>
      <c r="D153" s="21" t="s">
        <v>1518</v>
      </c>
      <c r="E153" s="21"/>
      <c r="F153" s="21" t="s">
        <v>1519</v>
      </c>
      <c r="G153" s="21" t="s">
        <v>971</v>
      </c>
      <c r="H153" s="21" t="s">
        <v>1520</v>
      </c>
      <c r="I153" s="21" t="s">
        <v>68</v>
      </c>
      <c r="J153" s="21" t="s">
        <v>973</v>
      </c>
    </row>
    <row r="154" spans="1:10" ht="28.8" x14ac:dyDescent="0.35">
      <c r="A154" s="21" t="s">
        <v>68</v>
      </c>
      <c r="B154" s="21" t="s">
        <v>967</v>
      </c>
      <c r="C154" s="21" t="s">
        <v>1521</v>
      </c>
      <c r="D154" s="21" t="s">
        <v>1522</v>
      </c>
      <c r="E154" s="21"/>
      <c r="F154" s="21" t="s">
        <v>1523</v>
      </c>
      <c r="G154" s="21" t="s">
        <v>971</v>
      </c>
      <c r="H154" s="21" t="s">
        <v>1452</v>
      </c>
      <c r="I154" s="21" t="s">
        <v>68</v>
      </c>
      <c r="J154" s="21" t="s">
        <v>973</v>
      </c>
    </row>
    <row r="155" spans="1:10" ht="43.2" x14ac:dyDescent="0.35">
      <c r="A155" s="21" t="s">
        <v>68</v>
      </c>
      <c r="B155" s="21" t="s">
        <v>967</v>
      </c>
      <c r="C155" s="21" t="s">
        <v>1524</v>
      </c>
      <c r="D155" s="21" t="s">
        <v>1525</v>
      </c>
      <c r="E155" s="21"/>
      <c r="F155" s="21" t="s">
        <v>1526</v>
      </c>
      <c r="G155" s="21" t="s">
        <v>971</v>
      </c>
      <c r="H155" s="21" t="s">
        <v>1452</v>
      </c>
      <c r="I155" s="21" t="s">
        <v>68</v>
      </c>
      <c r="J155" s="21" t="s">
        <v>973</v>
      </c>
    </row>
    <row r="156" spans="1:10" ht="43.2" x14ac:dyDescent="0.35">
      <c r="A156" s="21" t="s">
        <v>68</v>
      </c>
      <c r="B156" s="21" t="s">
        <v>967</v>
      </c>
      <c r="C156" s="21" t="s">
        <v>952</v>
      </c>
      <c r="D156" s="21" t="s">
        <v>1527</v>
      </c>
      <c r="E156" s="21"/>
      <c r="F156" s="21" t="s">
        <v>1528</v>
      </c>
      <c r="G156" s="21" t="s">
        <v>971</v>
      </c>
      <c r="H156" s="21" t="s">
        <v>1529</v>
      </c>
      <c r="I156" s="21" t="s">
        <v>68</v>
      </c>
      <c r="J156" s="21" t="s">
        <v>957</v>
      </c>
    </row>
    <row r="157" spans="1:10" ht="43.2" x14ac:dyDescent="0.35">
      <c r="A157" s="21" t="s">
        <v>68</v>
      </c>
      <c r="B157" s="21" t="s">
        <v>967</v>
      </c>
      <c r="C157" s="21" t="s">
        <v>952</v>
      </c>
      <c r="D157" s="21" t="s">
        <v>1530</v>
      </c>
      <c r="E157" s="21"/>
      <c r="F157" s="21" t="s">
        <v>1531</v>
      </c>
      <c r="G157" s="21" t="s">
        <v>971</v>
      </c>
      <c r="H157" s="21" t="s">
        <v>956</v>
      </c>
      <c r="I157" s="21" t="s">
        <v>68</v>
      </c>
      <c r="J157" s="21" t="s">
        <v>957</v>
      </c>
    </row>
    <row r="158" spans="1:10" ht="43.2" x14ac:dyDescent="0.35">
      <c r="A158" s="21" t="s">
        <v>68</v>
      </c>
      <c r="B158" s="21" t="s">
        <v>967</v>
      </c>
      <c r="C158" s="21" t="s">
        <v>952</v>
      </c>
      <c r="D158" s="21" t="s">
        <v>1532</v>
      </c>
      <c r="E158" s="21"/>
      <c r="F158" s="21" t="s">
        <v>1533</v>
      </c>
      <c r="G158" s="21" t="s">
        <v>971</v>
      </c>
      <c r="H158" s="21" t="s">
        <v>956</v>
      </c>
      <c r="I158" s="21" t="s">
        <v>68</v>
      </c>
      <c r="J158" s="21" t="s">
        <v>957</v>
      </c>
    </row>
    <row r="159" spans="1:10" ht="43.2" x14ac:dyDescent="0.35">
      <c r="A159" s="21" t="s">
        <v>68</v>
      </c>
      <c r="B159" s="21" t="s">
        <v>967</v>
      </c>
      <c r="C159" s="21" t="s">
        <v>952</v>
      </c>
      <c r="D159" s="21" t="s">
        <v>1534</v>
      </c>
      <c r="E159" s="21"/>
      <c r="F159" s="21" t="s">
        <v>1535</v>
      </c>
      <c r="G159" s="21" t="s">
        <v>971</v>
      </c>
      <c r="H159" s="21" t="s">
        <v>956</v>
      </c>
      <c r="I159" s="21" t="s">
        <v>68</v>
      </c>
      <c r="J159" s="21" t="s">
        <v>957</v>
      </c>
    </row>
    <row r="160" spans="1:10" ht="43.2" x14ac:dyDescent="0.35">
      <c r="A160" s="21" t="s">
        <v>68</v>
      </c>
      <c r="B160" s="21" t="s">
        <v>967</v>
      </c>
      <c r="C160" s="21" t="s">
        <v>952</v>
      </c>
      <c r="D160" s="21" t="s">
        <v>1536</v>
      </c>
      <c r="E160" s="21"/>
      <c r="F160" s="21" t="s">
        <v>1537</v>
      </c>
      <c r="G160" s="21" t="s">
        <v>971</v>
      </c>
      <c r="H160" s="21" t="s">
        <v>1538</v>
      </c>
      <c r="I160" s="21" t="s">
        <v>68</v>
      </c>
      <c r="J160" s="21" t="s">
        <v>957</v>
      </c>
    </row>
    <row r="161" spans="1:10" ht="43.2" x14ac:dyDescent="0.35">
      <c r="A161" s="21" t="s">
        <v>68</v>
      </c>
      <c r="B161" s="21" t="s">
        <v>967</v>
      </c>
      <c r="C161" s="21" t="s">
        <v>952</v>
      </c>
      <c r="D161" s="21" t="s">
        <v>1539</v>
      </c>
      <c r="E161" s="21"/>
      <c r="F161" s="21" t="s">
        <v>1540</v>
      </c>
      <c r="G161" s="21" t="s">
        <v>971</v>
      </c>
      <c r="H161" s="21" t="s">
        <v>1538</v>
      </c>
      <c r="I161" s="21" t="s">
        <v>68</v>
      </c>
      <c r="J161" s="21" t="s">
        <v>957</v>
      </c>
    </row>
    <row r="162" spans="1:10" ht="43.2" x14ac:dyDescent="0.35">
      <c r="A162" s="21" t="s">
        <v>68</v>
      </c>
      <c r="B162" s="21" t="s">
        <v>967</v>
      </c>
      <c r="C162" s="21" t="s">
        <v>952</v>
      </c>
      <c r="D162" s="21" t="s">
        <v>1541</v>
      </c>
      <c r="E162" s="21"/>
      <c r="F162" s="21" t="s">
        <v>1542</v>
      </c>
      <c r="G162" s="21" t="s">
        <v>971</v>
      </c>
      <c r="H162" s="21" t="s">
        <v>1538</v>
      </c>
      <c r="I162" s="21" t="s">
        <v>68</v>
      </c>
      <c r="J162" s="21" t="s">
        <v>957</v>
      </c>
    </row>
    <row r="163" spans="1:10" ht="43.2" x14ac:dyDescent="0.35">
      <c r="A163" s="21" t="s">
        <v>68</v>
      </c>
      <c r="B163" s="21" t="s">
        <v>967</v>
      </c>
      <c r="C163" s="21" t="s">
        <v>952</v>
      </c>
      <c r="D163" s="21" t="s">
        <v>1543</v>
      </c>
      <c r="E163" s="21"/>
      <c r="F163" s="21" t="s">
        <v>1544</v>
      </c>
      <c r="G163" s="21" t="s">
        <v>971</v>
      </c>
      <c r="H163" s="21" t="s">
        <v>956</v>
      </c>
      <c r="I163" s="21" t="s">
        <v>68</v>
      </c>
      <c r="J163" s="21" t="s">
        <v>957</v>
      </c>
    </row>
    <row r="164" spans="1:10" ht="43.2" x14ac:dyDescent="0.35">
      <c r="A164" s="21" t="s">
        <v>68</v>
      </c>
      <c r="B164" s="21" t="s">
        <v>967</v>
      </c>
      <c r="C164" s="21" t="s">
        <v>952</v>
      </c>
      <c r="D164" s="21" t="s">
        <v>1545</v>
      </c>
      <c r="E164" s="21"/>
      <c r="F164" s="21" t="s">
        <v>1546</v>
      </c>
      <c r="G164" s="21" t="s">
        <v>971</v>
      </c>
      <c r="H164" s="21" t="s">
        <v>1547</v>
      </c>
      <c r="I164" s="21" t="s">
        <v>68</v>
      </c>
      <c r="J164" s="21" t="s">
        <v>957</v>
      </c>
    </row>
    <row r="165" spans="1:10" ht="43.2" x14ac:dyDescent="0.35">
      <c r="A165" s="21" t="s">
        <v>68</v>
      </c>
      <c r="B165" s="21" t="s">
        <v>967</v>
      </c>
      <c r="C165" s="21" t="s">
        <v>952</v>
      </c>
      <c r="D165" s="21" t="s">
        <v>1548</v>
      </c>
      <c r="E165" s="21"/>
      <c r="F165" s="21" t="s">
        <v>1549</v>
      </c>
      <c r="G165" s="21" t="s">
        <v>971</v>
      </c>
      <c r="H165" s="21" t="s">
        <v>956</v>
      </c>
      <c r="I165" s="21" t="s">
        <v>68</v>
      </c>
      <c r="J165" s="21" t="s">
        <v>957</v>
      </c>
    </row>
    <row r="166" spans="1:10" ht="43.2" x14ac:dyDescent="0.35">
      <c r="A166" s="21" t="s">
        <v>68</v>
      </c>
      <c r="B166" s="21" t="s">
        <v>967</v>
      </c>
      <c r="C166" s="21" t="s">
        <v>952</v>
      </c>
      <c r="D166" s="21" t="s">
        <v>1550</v>
      </c>
      <c r="E166" s="21"/>
      <c r="F166" s="21" t="s">
        <v>1551</v>
      </c>
      <c r="G166" s="21" t="s">
        <v>971</v>
      </c>
      <c r="H166" s="21" t="s">
        <v>1547</v>
      </c>
      <c r="I166" s="21" t="s">
        <v>68</v>
      </c>
      <c r="J166" s="21" t="s">
        <v>957</v>
      </c>
    </row>
    <row r="167" spans="1:10" ht="43.2" x14ac:dyDescent="0.35">
      <c r="A167" s="21" t="s">
        <v>68</v>
      </c>
      <c r="B167" s="21" t="s">
        <v>967</v>
      </c>
      <c r="C167" s="21" t="s">
        <v>952</v>
      </c>
      <c r="D167" s="21" t="s">
        <v>1552</v>
      </c>
      <c r="E167" s="21"/>
      <c r="F167" s="21" t="s">
        <v>1553</v>
      </c>
      <c r="G167" s="21" t="s">
        <v>971</v>
      </c>
      <c r="H167" s="21" t="s">
        <v>1547</v>
      </c>
      <c r="I167" s="21" t="s">
        <v>68</v>
      </c>
      <c r="J167" s="21" t="s">
        <v>957</v>
      </c>
    </row>
    <row r="168" spans="1:10" ht="43.2" x14ac:dyDescent="0.35">
      <c r="A168" s="21" t="s">
        <v>68</v>
      </c>
      <c r="B168" s="21" t="s">
        <v>967</v>
      </c>
      <c r="C168" s="21" t="s">
        <v>952</v>
      </c>
      <c r="D168" s="21" t="s">
        <v>1554</v>
      </c>
      <c r="E168" s="21"/>
      <c r="F168" s="21" t="s">
        <v>1555</v>
      </c>
      <c r="G168" s="21" t="s">
        <v>971</v>
      </c>
      <c r="H168" s="21" t="s">
        <v>1547</v>
      </c>
      <c r="I168" s="21" t="s">
        <v>68</v>
      </c>
      <c r="J168" s="21" t="s">
        <v>957</v>
      </c>
    </row>
    <row r="169" spans="1:10" ht="28.8" x14ac:dyDescent="0.35">
      <c r="A169" s="21" t="s">
        <v>68</v>
      </c>
      <c r="B169" s="21" t="s">
        <v>967</v>
      </c>
      <c r="C169" s="21" t="s">
        <v>952</v>
      </c>
      <c r="D169" s="21" t="s">
        <v>1556</v>
      </c>
      <c r="E169" s="21"/>
      <c r="F169" s="21" t="s">
        <v>1557</v>
      </c>
      <c r="G169" s="21" t="s">
        <v>971</v>
      </c>
      <c r="H169" s="21" t="s">
        <v>1558</v>
      </c>
      <c r="I169" s="21" t="s">
        <v>68</v>
      </c>
      <c r="J169" s="21" t="s">
        <v>957</v>
      </c>
    </row>
    <row r="170" spans="1:10" ht="28.8" x14ac:dyDescent="0.35">
      <c r="A170" s="21" t="s">
        <v>68</v>
      </c>
      <c r="B170" s="21" t="s">
        <v>967</v>
      </c>
      <c r="C170" s="21" t="s">
        <v>952</v>
      </c>
      <c r="D170" s="21" t="s">
        <v>1559</v>
      </c>
      <c r="E170" s="21"/>
      <c r="F170" s="21" t="s">
        <v>1560</v>
      </c>
      <c r="G170" s="21" t="s">
        <v>971</v>
      </c>
      <c r="H170" s="21" t="s">
        <v>956</v>
      </c>
      <c r="I170" s="21" t="s">
        <v>68</v>
      </c>
      <c r="J170" s="21" t="s">
        <v>957</v>
      </c>
    </row>
    <row r="171" spans="1:10" ht="28.8" x14ac:dyDescent="0.35">
      <c r="A171" s="21" t="s">
        <v>68</v>
      </c>
      <c r="B171" s="21" t="s">
        <v>967</v>
      </c>
      <c r="C171" s="21" t="s">
        <v>952</v>
      </c>
      <c r="D171" s="21" t="s">
        <v>1561</v>
      </c>
      <c r="E171" s="21"/>
      <c r="F171" s="21" t="s">
        <v>1562</v>
      </c>
      <c r="G171" s="21" t="s">
        <v>971</v>
      </c>
      <c r="H171" s="21" t="s">
        <v>956</v>
      </c>
      <c r="I171" s="21" t="s">
        <v>68</v>
      </c>
      <c r="J171" s="21" t="s">
        <v>957</v>
      </c>
    </row>
    <row r="172" spans="1:10" ht="43.2" x14ac:dyDescent="0.35">
      <c r="A172" s="21" t="s">
        <v>68</v>
      </c>
      <c r="B172" s="21" t="s">
        <v>967</v>
      </c>
      <c r="C172" s="21" t="s">
        <v>952</v>
      </c>
      <c r="D172" s="21" t="s">
        <v>1563</v>
      </c>
      <c r="E172" s="21"/>
      <c r="F172" s="21" t="s">
        <v>1564</v>
      </c>
      <c r="G172" s="21" t="s">
        <v>971</v>
      </c>
      <c r="H172" s="21" t="s">
        <v>956</v>
      </c>
      <c r="I172" s="21" t="s">
        <v>68</v>
      </c>
      <c r="J172" s="21" t="s">
        <v>957</v>
      </c>
    </row>
    <row r="173" spans="1:10" ht="43.2" x14ac:dyDescent="0.35">
      <c r="A173" s="21" t="s">
        <v>68</v>
      </c>
      <c r="B173" s="21" t="s">
        <v>967</v>
      </c>
      <c r="C173" s="21" t="s">
        <v>952</v>
      </c>
      <c r="D173" s="21" t="s">
        <v>1565</v>
      </c>
      <c r="E173" s="21"/>
      <c r="F173" s="21" t="s">
        <v>1566</v>
      </c>
      <c r="G173" s="21" t="s">
        <v>971</v>
      </c>
      <c r="H173" s="21" t="s">
        <v>956</v>
      </c>
      <c r="I173" s="21" t="s">
        <v>68</v>
      </c>
      <c r="J173" s="21" t="s">
        <v>957</v>
      </c>
    </row>
    <row r="174" spans="1:10" ht="43.2" x14ac:dyDescent="0.35">
      <c r="A174" s="21" t="s">
        <v>68</v>
      </c>
      <c r="B174" s="21" t="s">
        <v>967</v>
      </c>
      <c r="C174" s="21" t="s">
        <v>952</v>
      </c>
      <c r="D174" s="21" t="s">
        <v>1567</v>
      </c>
      <c r="E174" s="21"/>
      <c r="F174" s="21" t="s">
        <v>1568</v>
      </c>
      <c r="G174" s="21" t="s">
        <v>971</v>
      </c>
      <c r="H174" s="21" t="s">
        <v>1569</v>
      </c>
      <c r="I174" s="21" t="s">
        <v>68</v>
      </c>
      <c r="J174" s="21" t="s">
        <v>957</v>
      </c>
    </row>
    <row r="175" spans="1:10" ht="43.2" x14ac:dyDescent="0.35">
      <c r="A175" s="21" t="s">
        <v>68</v>
      </c>
      <c r="B175" s="21" t="s">
        <v>967</v>
      </c>
      <c r="C175" s="21" t="s">
        <v>952</v>
      </c>
      <c r="D175" s="21" t="s">
        <v>1570</v>
      </c>
      <c r="E175" s="21"/>
      <c r="F175" s="21" t="s">
        <v>1571</v>
      </c>
      <c r="G175" s="21" t="s">
        <v>971</v>
      </c>
      <c r="H175" s="21" t="s">
        <v>1572</v>
      </c>
      <c r="I175" s="21" t="s">
        <v>68</v>
      </c>
      <c r="J175" s="21" t="s">
        <v>957</v>
      </c>
    </row>
    <row r="176" spans="1:10" ht="28.8" x14ac:dyDescent="0.35">
      <c r="A176" s="21" t="s">
        <v>68</v>
      </c>
      <c r="B176" s="21" t="s">
        <v>967</v>
      </c>
      <c r="C176" s="21" t="s">
        <v>952</v>
      </c>
      <c r="D176" s="21" t="s">
        <v>1573</v>
      </c>
      <c r="E176" s="21"/>
      <c r="F176" s="21" t="s">
        <v>1574</v>
      </c>
      <c r="G176" s="21" t="s">
        <v>971</v>
      </c>
      <c r="H176" s="21" t="s">
        <v>1547</v>
      </c>
      <c r="I176" s="21" t="s">
        <v>68</v>
      </c>
      <c r="J176" s="21" t="s">
        <v>957</v>
      </c>
    </row>
    <row r="177" spans="1:10" ht="43.2" x14ac:dyDescent="0.35">
      <c r="A177" s="21" t="s">
        <v>68</v>
      </c>
      <c r="B177" s="21" t="s">
        <v>967</v>
      </c>
      <c r="C177" s="21" t="s">
        <v>952</v>
      </c>
      <c r="D177" s="21" t="s">
        <v>1575</v>
      </c>
      <c r="E177" s="21"/>
      <c r="F177" s="21" t="s">
        <v>1576</v>
      </c>
      <c r="G177" s="21" t="s">
        <v>971</v>
      </c>
      <c r="H177" s="21" t="s">
        <v>956</v>
      </c>
      <c r="I177" s="21" t="s">
        <v>68</v>
      </c>
      <c r="J177" s="21" t="s">
        <v>957</v>
      </c>
    </row>
    <row r="178" spans="1:10" ht="43.2" x14ac:dyDescent="0.35">
      <c r="A178" s="21" t="s">
        <v>68</v>
      </c>
      <c r="B178" s="21" t="s">
        <v>967</v>
      </c>
      <c r="C178" s="21" t="s">
        <v>952</v>
      </c>
      <c r="D178" s="21" t="s">
        <v>1577</v>
      </c>
      <c r="E178" s="21"/>
      <c r="F178" s="21" t="s">
        <v>1578</v>
      </c>
      <c r="G178" s="21" t="s">
        <v>971</v>
      </c>
      <c r="H178" s="21" t="s">
        <v>1579</v>
      </c>
      <c r="I178" s="21" t="s">
        <v>68</v>
      </c>
      <c r="J178" s="21" t="s">
        <v>957</v>
      </c>
    </row>
    <row r="179" spans="1:10" ht="28.8" x14ac:dyDescent="0.35">
      <c r="A179" s="21" t="s">
        <v>68</v>
      </c>
      <c r="B179" s="21" t="s">
        <v>967</v>
      </c>
      <c r="C179" s="21" t="s">
        <v>952</v>
      </c>
      <c r="D179" s="21" t="s">
        <v>1580</v>
      </c>
      <c r="E179" s="21"/>
      <c r="F179" s="21" t="s">
        <v>1581</v>
      </c>
      <c r="G179" s="21" t="s">
        <v>971</v>
      </c>
      <c r="H179" s="21" t="s">
        <v>1558</v>
      </c>
      <c r="I179" s="21" t="s">
        <v>68</v>
      </c>
      <c r="J179" s="21" t="s">
        <v>957</v>
      </c>
    </row>
    <row r="180" spans="1:10" ht="43.2" x14ac:dyDescent="0.35">
      <c r="A180" s="21" t="s">
        <v>68</v>
      </c>
      <c r="B180" s="21" t="s">
        <v>967</v>
      </c>
      <c r="C180" s="21" t="s">
        <v>952</v>
      </c>
      <c r="D180" s="21" t="s">
        <v>1582</v>
      </c>
      <c r="E180" s="21"/>
      <c r="F180" s="21" t="s">
        <v>1583</v>
      </c>
      <c r="G180" s="21" t="s">
        <v>971</v>
      </c>
      <c r="H180" s="21" t="s">
        <v>956</v>
      </c>
      <c r="I180" s="21" t="s">
        <v>68</v>
      </c>
      <c r="J180" s="21" t="s">
        <v>957</v>
      </c>
    </row>
    <row r="181" spans="1:10" ht="43.2" x14ac:dyDescent="0.35">
      <c r="A181" s="21" t="s">
        <v>68</v>
      </c>
      <c r="B181" s="21" t="s">
        <v>967</v>
      </c>
      <c r="C181" s="21" t="s">
        <v>952</v>
      </c>
      <c r="D181" s="21" t="s">
        <v>1584</v>
      </c>
      <c r="E181" s="21"/>
      <c r="F181" s="21" t="s">
        <v>1585</v>
      </c>
      <c r="G181" s="21" t="s">
        <v>971</v>
      </c>
      <c r="H181" s="21" t="s">
        <v>956</v>
      </c>
      <c r="I181" s="21" t="s">
        <v>68</v>
      </c>
      <c r="J181" s="21" t="s">
        <v>957</v>
      </c>
    </row>
    <row r="182" spans="1:10" ht="43.2" x14ac:dyDescent="0.35">
      <c r="A182" s="21" t="s">
        <v>68</v>
      </c>
      <c r="B182" s="21" t="s">
        <v>967</v>
      </c>
      <c r="C182" s="21" t="s">
        <v>952</v>
      </c>
      <c r="D182" s="21" t="s">
        <v>1586</v>
      </c>
      <c r="E182" s="21"/>
      <c r="F182" s="21" t="s">
        <v>1587</v>
      </c>
      <c r="G182" s="21" t="s">
        <v>971</v>
      </c>
      <c r="H182" s="21" t="s">
        <v>1579</v>
      </c>
      <c r="I182" s="21" t="s">
        <v>68</v>
      </c>
      <c r="J182" s="21" t="s">
        <v>957</v>
      </c>
    </row>
    <row r="183" spans="1:10" ht="57.6" x14ac:dyDescent="0.35">
      <c r="A183" s="21" t="s">
        <v>68</v>
      </c>
      <c r="B183" s="21" t="s">
        <v>967</v>
      </c>
      <c r="C183" s="21" t="s">
        <v>952</v>
      </c>
      <c r="D183" s="21" t="s">
        <v>1588</v>
      </c>
      <c r="E183" s="21"/>
      <c r="F183" s="21" t="s">
        <v>1589</v>
      </c>
      <c r="G183" s="21" t="s">
        <v>971</v>
      </c>
      <c r="H183" s="21" t="s">
        <v>1579</v>
      </c>
      <c r="I183" s="21" t="s">
        <v>68</v>
      </c>
      <c r="J183" s="21" t="s">
        <v>957</v>
      </c>
    </row>
    <row r="184" spans="1:10" ht="43.2" x14ac:dyDescent="0.35">
      <c r="A184" s="21" t="s">
        <v>68</v>
      </c>
      <c r="B184" s="21" t="s">
        <v>967</v>
      </c>
      <c r="C184" s="21" t="s">
        <v>952</v>
      </c>
      <c r="D184" s="21" t="s">
        <v>1590</v>
      </c>
      <c r="E184" s="21"/>
      <c r="F184" s="21" t="s">
        <v>1591</v>
      </c>
      <c r="G184" s="21" t="s">
        <v>971</v>
      </c>
      <c r="H184" s="21" t="s">
        <v>956</v>
      </c>
      <c r="I184" s="21" t="s">
        <v>68</v>
      </c>
      <c r="J184" s="21" t="s">
        <v>957</v>
      </c>
    </row>
    <row r="185" spans="1:10" ht="43.2" x14ac:dyDescent="0.35">
      <c r="A185" s="21" t="s">
        <v>68</v>
      </c>
      <c r="B185" s="21" t="s">
        <v>967</v>
      </c>
      <c r="C185" s="21" t="s">
        <v>952</v>
      </c>
      <c r="D185" s="21" t="s">
        <v>1592</v>
      </c>
      <c r="E185" s="21"/>
      <c r="F185" s="21" t="s">
        <v>1593</v>
      </c>
      <c r="G185" s="21" t="s">
        <v>971</v>
      </c>
      <c r="H185" s="21" t="s">
        <v>1569</v>
      </c>
      <c r="I185" s="21" t="s">
        <v>68</v>
      </c>
      <c r="J185" s="21" t="s">
        <v>957</v>
      </c>
    </row>
    <row r="186" spans="1:10" ht="28.8" x14ac:dyDescent="0.35">
      <c r="A186" s="21" t="s">
        <v>68</v>
      </c>
      <c r="B186" s="21" t="s">
        <v>967</v>
      </c>
      <c r="C186" s="21" t="s">
        <v>952</v>
      </c>
      <c r="D186" s="21" t="s">
        <v>1594</v>
      </c>
      <c r="E186" s="21"/>
      <c r="F186" s="21" t="s">
        <v>1595</v>
      </c>
      <c r="G186" s="21" t="s">
        <v>971</v>
      </c>
      <c r="H186" s="21" t="s">
        <v>1596</v>
      </c>
      <c r="I186" s="21" t="s">
        <v>68</v>
      </c>
      <c r="J186" s="21" t="s">
        <v>957</v>
      </c>
    </row>
    <row r="187" spans="1:10" ht="43.2" x14ac:dyDescent="0.35">
      <c r="A187" s="21" t="s">
        <v>68</v>
      </c>
      <c r="B187" s="21" t="s">
        <v>967</v>
      </c>
      <c r="C187" s="21" t="s">
        <v>952</v>
      </c>
      <c r="D187" s="21" t="s">
        <v>1597</v>
      </c>
      <c r="E187" s="21"/>
      <c r="F187" s="21" t="s">
        <v>1598</v>
      </c>
      <c r="G187" s="21" t="s">
        <v>971</v>
      </c>
      <c r="H187" s="21" t="s">
        <v>1579</v>
      </c>
      <c r="I187" s="21" t="s">
        <v>68</v>
      </c>
      <c r="J187" s="21" t="s">
        <v>957</v>
      </c>
    </row>
    <row r="188" spans="1:10" ht="43.2" x14ac:dyDescent="0.35">
      <c r="A188" s="21" t="s">
        <v>68</v>
      </c>
      <c r="B188" s="21" t="s">
        <v>967</v>
      </c>
      <c r="C188" s="21" t="s">
        <v>952</v>
      </c>
      <c r="D188" s="21" t="s">
        <v>1599</v>
      </c>
      <c r="E188" s="21"/>
      <c r="F188" s="21" t="s">
        <v>1600</v>
      </c>
      <c r="G188" s="21" t="s">
        <v>971</v>
      </c>
      <c r="H188" s="21" t="s">
        <v>1601</v>
      </c>
      <c r="I188" s="21" t="s">
        <v>68</v>
      </c>
      <c r="J188" s="21" t="s">
        <v>957</v>
      </c>
    </row>
    <row r="189" spans="1:10" ht="43.2" x14ac:dyDescent="0.35">
      <c r="A189" s="21" t="s">
        <v>68</v>
      </c>
      <c r="B189" s="21" t="s">
        <v>967</v>
      </c>
      <c r="C189" s="21" t="s">
        <v>952</v>
      </c>
      <c r="D189" s="21" t="s">
        <v>1602</v>
      </c>
      <c r="E189" s="21"/>
      <c r="F189" s="21" t="s">
        <v>1603</v>
      </c>
      <c r="G189" s="21" t="s">
        <v>971</v>
      </c>
      <c r="H189" s="21" t="s">
        <v>1604</v>
      </c>
      <c r="I189" s="21" t="s">
        <v>68</v>
      </c>
      <c r="J189" s="21" t="s">
        <v>957</v>
      </c>
    </row>
    <row r="190" spans="1:10" ht="28.8" x14ac:dyDescent="0.35">
      <c r="A190" s="21" t="s">
        <v>68</v>
      </c>
      <c r="B190" s="21" t="s">
        <v>967</v>
      </c>
      <c r="C190" s="21" t="s">
        <v>952</v>
      </c>
      <c r="D190" s="21" t="s">
        <v>1605</v>
      </c>
      <c r="E190" s="21"/>
      <c r="F190" s="21" t="s">
        <v>1606</v>
      </c>
      <c r="G190" s="21" t="s">
        <v>971</v>
      </c>
      <c r="H190" s="21" t="s">
        <v>956</v>
      </c>
      <c r="I190" s="21" t="s">
        <v>68</v>
      </c>
      <c r="J190" s="21" t="s">
        <v>957</v>
      </c>
    </row>
    <row r="191" spans="1:10" ht="28.8" x14ac:dyDescent="0.35">
      <c r="A191" s="21" t="s">
        <v>68</v>
      </c>
      <c r="B191" s="21" t="s">
        <v>967</v>
      </c>
      <c r="C191" s="21" t="s">
        <v>952</v>
      </c>
      <c r="D191" s="21" t="s">
        <v>1607</v>
      </c>
      <c r="E191" s="21"/>
      <c r="F191" s="21" t="s">
        <v>1608</v>
      </c>
      <c r="G191" s="21" t="s">
        <v>971</v>
      </c>
      <c r="H191" s="21" t="s">
        <v>1558</v>
      </c>
      <c r="I191" s="21" t="s">
        <v>68</v>
      </c>
      <c r="J191" s="21" t="s">
        <v>957</v>
      </c>
    </row>
    <row r="192" spans="1:10" ht="43.2" x14ac:dyDescent="0.35">
      <c r="A192" s="21" t="s">
        <v>68</v>
      </c>
      <c r="B192" s="21" t="s">
        <v>967</v>
      </c>
      <c r="C192" s="21" t="s">
        <v>952</v>
      </c>
      <c r="D192" s="21" t="s">
        <v>1609</v>
      </c>
      <c r="E192" s="21"/>
      <c r="F192" s="21" t="s">
        <v>1610</v>
      </c>
      <c r="G192" s="21" t="s">
        <v>971</v>
      </c>
      <c r="H192" s="21" t="s">
        <v>956</v>
      </c>
      <c r="I192" s="21" t="s">
        <v>68</v>
      </c>
      <c r="J192" s="21" t="s">
        <v>957</v>
      </c>
    </row>
    <row r="193" spans="1:10" ht="43.2" x14ac:dyDescent="0.35">
      <c r="A193" s="21" t="s">
        <v>68</v>
      </c>
      <c r="B193" s="21" t="s">
        <v>967</v>
      </c>
      <c r="C193" s="21" t="s">
        <v>952</v>
      </c>
      <c r="D193" s="21" t="s">
        <v>1611</v>
      </c>
      <c r="E193" s="21"/>
      <c r="F193" s="21" t="s">
        <v>1612</v>
      </c>
      <c r="G193" s="21" t="s">
        <v>971</v>
      </c>
      <c r="H193" s="21" t="s">
        <v>1547</v>
      </c>
      <c r="I193" s="21" t="s">
        <v>68</v>
      </c>
      <c r="J193" s="21" t="s">
        <v>957</v>
      </c>
    </row>
    <row r="194" spans="1:10" ht="43.2" x14ac:dyDescent="0.35">
      <c r="A194" s="21" t="s">
        <v>68</v>
      </c>
      <c r="B194" s="21" t="s">
        <v>967</v>
      </c>
      <c r="C194" s="21" t="s">
        <v>952</v>
      </c>
      <c r="D194" s="21" t="s">
        <v>1613</v>
      </c>
      <c r="E194" s="21"/>
      <c r="F194" s="21" t="s">
        <v>1614</v>
      </c>
      <c r="G194" s="21" t="s">
        <v>971</v>
      </c>
      <c r="H194" s="21" t="s">
        <v>1615</v>
      </c>
      <c r="I194" s="21" t="s">
        <v>68</v>
      </c>
      <c r="J194" s="21" t="s">
        <v>957</v>
      </c>
    </row>
    <row r="195" spans="1:10" ht="28.8" x14ac:dyDescent="0.35">
      <c r="A195" s="21" t="s">
        <v>68</v>
      </c>
      <c r="B195" s="21" t="s">
        <v>967</v>
      </c>
      <c r="C195" s="21" t="s">
        <v>952</v>
      </c>
      <c r="D195" s="21" t="s">
        <v>1616</v>
      </c>
      <c r="E195" s="21"/>
      <c r="F195" s="21" t="s">
        <v>1617</v>
      </c>
      <c r="G195" s="21" t="s">
        <v>971</v>
      </c>
      <c r="H195" s="21" t="s">
        <v>1558</v>
      </c>
      <c r="I195" s="21" t="s">
        <v>68</v>
      </c>
      <c r="J195" s="21" t="s">
        <v>957</v>
      </c>
    </row>
    <row r="196" spans="1:10" ht="43.2" x14ac:dyDescent="0.35">
      <c r="A196" s="21" t="s">
        <v>68</v>
      </c>
      <c r="B196" s="21" t="s">
        <v>967</v>
      </c>
      <c r="C196" s="21" t="s">
        <v>952</v>
      </c>
      <c r="D196" s="21" t="s">
        <v>1618</v>
      </c>
      <c r="E196" s="21"/>
      <c r="F196" s="21" t="s">
        <v>1619</v>
      </c>
      <c r="G196" s="21" t="s">
        <v>971</v>
      </c>
      <c r="H196" s="21" t="s">
        <v>1538</v>
      </c>
      <c r="I196" s="21" t="s">
        <v>68</v>
      </c>
      <c r="J196" s="21" t="s">
        <v>957</v>
      </c>
    </row>
    <row r="197" spans="1:10" ht="43.2" x14ac:dyDescent="0.35">
      <c r="A197" s="21" t="s">
        <v>68</v>
      </c>
      <c r="B197" s="21" t="s">
        <v>967</v>
      </c>
      <c r="C197" s="21" t="s">
        <v>952</v>
      </c>
      <c r="D197" s="21" t="s">
        <v>1620</v>
      </c>
      <c r="E197" s="21"/>
      <c r="F197" s="21" t="s">
        <v>1621</v>
      </c>
      <c r="G197" s="21" t="s">
        <v>971</v>
      </c>
      <c r="H197" s="21" t="s">
        <v>1538</v>
      </c>
      <c r="I197" s="21" t="s">
        <v>68</v>
      </c>
      <c r="J197" s="21" t="s">
        <v>957</v>
      </c>
    </row>
    <row r="198" spans="1:10" ht="43.2" x14ac:dyDescent="0.35">
      <c r="A198" s="21" t="s">
        <v>68</v>
      </c>
      <c r="B198" s="21" t="s">
        <v>967</v>
      </c>
      <c r="C198" s="21" t="s">
        <v>952</v>
      </c>
      <c r="D198" s="21" t="s">
        <v>1622</v>
      </c>
      <c r="E198" s="21"/>
      <c r="F198" s="21" t="s">
        <v>1623</v>
      </c>
      <c r="G198" s="21" t="s">
        <v>971</v>
      </c>
      <c r="H198" s="21" t="s">
        <v>1547</v>
      </c>
      <c r="I198" s="21" t="s">
        <v>68</v>
      </c>
      <c r="J198" s="21" t="s">
        <v>957</v>
      </c>
    </row>
    <row r="199" spans="1:10" ht="43.2" x14ac:dyDescent="0.35">
      <c r="A199" s="21" t="s">
        <v>68</v>
      </c>
      <c r="B199" s="21" t="s">
        <v>967</v>
      </c>
      <c r="C199" s="21" t="s">
        <v>952</v>
      </c>
      <c r="D199" s="21" t="s">
        <v>1624</v>
      </c>
      <c r="E199" s="21"/>
      <c r="F199" s="21" t="s">
        <v>1625</v>
      </c>
      <c r="G199" s="21" t="s">
        <v>971</v>
      </c>
      <c r="H199" s="21" t="s">
        <v>1547</v>
      </c>
      <c r="I199" s="21" t="s">
        <v>68</v>
      </c>
      <c r="J199" s="21" t="s">
        <v>957</v>
      </c>
    </row>
    <row r="200" spans="1:10" ht="43.2" x14ac:dyDescent="0.35">
      <c r="A200" s="21" t="s">
        <v>68</v>
      </c>
      <c r="B200" s="21" t="s">
        <v>967</v>
      </c>
      <c r="C200" s="21" t="s">
        <v>952</v>
      </c>
      <c r="D200" s="21" t="s">
        <v>1626</v>
      </c>
      <c r="E200" s="21"/>
      <c r="F200" s="21" t="s">
        <v>1627</v>
      </c>
      <c r="G200" s="21" t="s">
        <v>971</v>
      </c>
      <c r="H200" s="21" t="s">
        <v>1547</v>
      </c>
      <c r="I200" s="21" t="s">
        <v>68</v>
      </c>
      <c r="J200" s="21" t="s">
        <v>957</v>
      </c>
    </row>
    <row r="201" spans="1:10" ht="43.2" x14ac:dyDescent="0.35">
      <c r="A201" s="21" t="s">
        <v>68</v>
      </c>
      <c r="B201" s="21" t="s">
        <v>967</v>
      </c>
      <c r="C201" s="21" t="s">
        <v>952</v>
      </c>
      <c r="D201" s="21" t="s">
        <v>1628</v>
      </c>
      <c r="E201" s="21"/>
      <c r="F201" s="21" t="s">
        <v>1629</v>
      </c>
      <c r="G201" s="21" t="s">
        <v>971</v>
      </c>
      <c r="H201" s="21" t="s">
        <v>1547</v>
      </c>
      <c r="I201" s="21" t="s">
        <v>68</v>
      </c>
      <c r="J201" s="21" t="s">
        <v>957</v>
      </c>
    </row>
    <row r="202" spans="1:10" ht="43.2" x14ac:dyDescent="0.35">
      <c r="A202" s="21" t="s">
        <v>68</v>
      </c>
      <c r="B202" s="21" t="s">
        <v>967</v>
      </c>
      <c r="C202" s="21" t="s">
        <v>952</v>
      </c>
      <c r="D202" s="21" t="s">
        <v>1630</v>
      </c>
      <c r="E202" s="21"/>
      <c r="F202" s="21" t="s">
        <v>1631</v>
      </c>
      <c r="G202" s="21" t="s">
        <v>971</v>
      </c>
      <c r="H202" s="21" t="s">
        <v>1547</v>
      </c>
      <c r="I202" s="21" t="s">
        <v>68</v>
      </c>
      <c r="J202" s="21" t="s">
        <v>957</v>
      </c>
    </row>
    <row r="203" spans="1:10" ht="43.2" x14ac:dyDescent="0.35">
      <c r="A203" s="21" t="s">
        <v>68</v>
      </c>
      <c r="B203" s="21" t="s">
        <v>967</v>
      </c>
      <c r="C203" s="21" t="s">
        <v>952</v>
      </c>
      <c r="D203" s="21" t="s">
        <v>1632</v>
      </c>
      <c r="E203" s="21"/>
      <c r="F203" s="21" t="s">
        <v>1633</v>
      </c>
      <c r="G203" s="21" t="s">
        <v>971</v>
      </c>
      <c r="H203" s="21" t="s">
        <v>956</v>
      </c>
      <c r="I203" s="21" t="s">
        <v>68</v>
      </c>
      <c r="J203" s="21" t="s">
        <v>957</v>
      </c>
    </row>
    <row r="204" spans="1:10" ht="28.8" x14ac:dyDescent="0.35">
      <c r="A204" s="21" t="s">
        <v>68</v>
      </c>
      <c r="B204" s="21" t="s">
        <v>967</v>
      </c>
      <c r="C204" s="21" t="s">
        <v>952</v>
      </c>
      <c r="D204" s="21" t="s">
        <v>1634</v>
      </c>
      <c r="E204" s="21"/>
      <c r="F204" s="21" t="s">
        <v>1635</v>
      </c>
      <c r="G204" s="21" t="s">
        <v>971</v>
      </c>
      <c r="H204" s="21" t="s">
        <v>1547</v>
      </c>
      <c r="I204" s="21" t="s">
        <v>68</v>
      </c>
      <c r="J204" s="21" t="s">
        <v>957</v>
      </c>
    </row>
    <row r="205" spans="1:10" ht="43.2" x14ac:dyDescent="0.35">
      <c r="A205" s="21" t="s">
        <v>68</v>
      </c>
      <c r="B205" s="21" t="s">
        <v>967</v>
      </c>
      <c r="C205" s="21" t="s">
        <v>952</v>
      </c>
      <c r="D205" s="21" t="s">
        <v>1636</v>
      </c>
      <c r="E205" s="21"/>
      <c r="F205" s="21" t="s">
        <v>1637</v>
      </c>
      <c r="G205" s="21" t="s">
        <v>971</v>
      </c>
      <c r="H205" s="21" t="s">
        <v>956</v>
      </c>
      <c r="I205" s="21" t="s">
        <v>68</v>
      </c>
      <c r="J205" s="21" t="s">
        <v>957</v>
      </c>
    </row>
    <row r="206" spans="1:10" ht="43.2" x14ac:dyDescent="0.35">
      <c r="A206" s="21" t="s">
        <v>68</v>
      </c>
      <c r="B206" s="21" t="s">
        <v>967</v>
      </c>
      <c r="C206" s="21" t="s">
        <v>952</v>
      </c>
      <c r="D206" s="21" t="s">
        <v>1638</v>
      </c>
      <c r="E206" s="21"/>
      <c r="F206" s="21" t="s">
        <v>1639</v>
      </c>
      <c r="G206" s="21" t="s">
        <v>971</v>
      </c>
      <c r="H206" s="21" t="s">
        <v>1640</v>
      </c>
      <c r="I206" s="21" t="s">
        <v>68</v>
      </c>
      <c r="J206" s="21" t="s">
        <v>957</v>
      </c>
    </row>
    <row r="207" spans="1:10" ht="57.6" x14ac:dyDescent="0.35">
      <c r="A207" s="21" t="s">
        <v>68</v>
      </c>
      <c r="B207" s="21" t="s">
        <v>967</v>
      </c>
      <c r="C207" s="21" t="s">
        <v>952</v>
      </c>
      <c r="D207" s="21" t="s">
        <v>1641</v>
      </c>
      <c r="E207" s="21"/>
      <c r="F207" s="21" t="s">
        <v>1642</v>
      </c>
      <c r="G207" s="21" t="s">
        <v>971</v>
      </c>
      <c r="H207" s="21" t="s">
        <v>1643</v>
      </c>
      <c r="I207" s="21" t="s">
        <v>68</v>
      </c>
      <c r="J207" s="21" t="s">
        <v>957</v>
      </c>
    </row>
    <row r="208" spans="1:10" ht="57.6" x14ac:dyDescent="0.35">
      <c r="A208" s="21" t="s">
        <v>68</v>
      </c>
      <c r="B208" s="21" t="s">
        <v>967</v>
      </c>
      <c r="C208" s="21" t="s">
        <v>952</v>
      </c>
      <c r="D208" s="21" t="s">
        <v>1644</v>
      </c>
      <c r="E208" s="21"/>
      <c r="F208" s="21" t="s">
        <v>1645</v>
      </c>
      <c r="G208" s="21" t="s">
        <v>971</v>
      </c>
      <c r="H208" s="21" t="s">
        <v>1643</v>
      </c>
      <c r="I208" s="21" t="s">
        <v>68</v>
      </c>
      <c r="J208" s="21" t="s">
        <v>957</v>
      </c>
    </row>
    <row r="209" spans="1:10" ht="28.8" x14ac:dyDescent="0.35">
      <c r="A209" s="21" t="s">
        <v>68</v>
      </c>
      <c r="B209" s="21" t="s">
        <v>967</v>
      </c>
      <c r="C209" s="21" t="s">
        <v>952</v>
      </c>
      <c r="D209" s="21" t="s">
        <v>1646</v>
      </c>
      <c r="E209" s="21"/>
      <c r="F209" s="21" t="s">
        <v>1647</v>
      </c>
      <c r="G209" s="21" t="s">
        <v>971</v>
      </c>
      <c r="H209" s="21" t="s">
        <v>956</v>
      </c>
      <c r="I209" s="21" t="s">
        <v>68</v>
      </c>
      <c r="J209" s="21" t="s">
        <v>957</v>
      </c>
    </row>
    <row r="210" spans="1:10" ht="57.6" x14ac:dyDescent="0.35">
      <c r="A210" s="21" t="s">
        <v>68</v>
      </c>
      <c r="B210" s="21" t="s">
        <v>967</v>
      </c>
      <c r="C210" s="21" t="s">
        <v>952</v>
      </c>
      <c r="D210" s="21" t="s">
        <v>1648</v>
      </c>
      <c r="E210" s="21"/>
      <c r="F210" s="21" t="s">
        <v>1649</v>
      </c>
      <c r="G210" s="21" t="s">
        <v>971</v>
      </c>
      <c r="H210" s="21" t="s">
        <v>1643</v>
      </c>
      <c r="I210" s="21" t="s">
        <v>68</v>
      </c>
      <c r="J210" s="21" t="s">
        <v>957</v>
      </c>
    </row>
    <row r="211" spans="1:10" ht="43.2" x14ac:dyDescent="0.35">
      <c r="A211" s="21" t="s">
        <v>68</v>
      </c>
      <c r="B211" s="21" t="s">
        <v>967</v>
      </c>
      <c r="C211" s="21" t="s">
        <v>952</v>
      </c>
      <c r="D211" s="21" t="s">
        <v>1650</v>
      </c>
      <c r="E211" s="21"/>
      <c r="F211" s="21" t="s">
        <v>1651</v>
      </c>
      <c r="G211" s="21" t="s">
        <v>971</v>
      </c>
      <c r="H211" s="21" t="s">
        <v>1558</v>
      </c>
      <c r="I211" s="21" t="s">
        <v>68</v>
      </c>
      <c r="J211" s="21" t="s">
        <v>957</v>
      </c>
    </row>
    <row r="212" spans="1:10" ht="43.2" x14ac:dyDescent="0.35">
      <c r="A212" s="21" t="s">
        <v>68</v>
      </c>
      <c r="B212" s="21" t="s">
        <v>967</v>
      </c>
      <c r="C212" s="21" t="s">
        <v>952</v>
      </c>
      <c r="D212" s="21" t="s">
        <v>1652</v>
      </c>
      <c r="E212" s="21"/>
      <c r="F212" s="21" t="s">
        <v>1653</v>
      </c>
      <c r="G212" s="21" t="s">
        <v>971</v>
      </c>
      <c r="H212" s="21" t="s">
        <v>1547</v>
      </c>
      <c r="I212" s="21" t="s">
        <v>68</v>
      </c>
      <c r="J212" s="21" t="s">
        <v>957</v>
      </c>
    </row>
    <row r="213" spans="1:10" ht="43.2" x14ac:dyDescent="0.35">
      <c r="A213" s="21" t="s">
        <v>68</v>
      </c>
      <c r="B213" s="21" t="s">
        <v>967</v>
      </c>
      <c r="C213" s="21" t="s">
        <v>952</v>
      </c>
      <c r="D213" s="21" t="s">
        <v>1654</v>
      </c>
      <c r="E213" s="21"/>
      <c r="F213" s="21" t="s">
        <v>1655</v>
      </c>
      <c r="G213" s="21" t="s">
        <v>971</v>
      </c>
      <c r="H213" s="21" t="s">
        <v>956</v>
      </c>
      <c r="I213" s="21" t="s">
        <v>68</v>
      </c>
      <c r="J213" s="21" t="s">
        <v>957</v>
      </c>
    </row>
    <row r="214" spans="1:10" ht="57.6" x14ac:dyDescent="0.35">
      <c r="A214" s="21" t="s">
        <v>68</v>
      </c>
      <c r="B214" s="21" t="s">
        <v>967</v>
      </c>
      <c r="C214" s="21" t="s">
        <v>952</v>
      </c>
      <c r="D214" s="21" t="s">
        <v>1656</v>
      </c>
      <c r="E214" s="21"/>
      <c r="F214" s="21" t="s">
        <v>1657</v>
      </c>
      <c r="G214" s="21" t="s">
        <v>971</v>
      </c>
      <c r="H214" s="21" t="s">
        <v>1658</v>
      </c>
      <c r="I214" s="21" t="s">
        <v>68</v>
      </c>
      <c r="J214" s="21" t="s">
        <v>957</v>
      </c>
    </row>
    <row r="215" spans="1:10" ht="28.8" x14ac:dyDescent="0.35">
      <c r="A215" s="21" t="s">
        <v>68</v>
      </c>
      <c r="B215" s="21" t="s">
        <v>967</v>
      </c>
      <c r="C215" s="21" t="s">
        <v>952</v>
      </c>
      <c r="D215" s="21" t="s">
        <v>1659</v>
      </c>
      <c r="E215" s="21"/>
      <c r="F215" s="21" t="s">
        <v>1660</v>
      </c>
      <c r="G215" s="21" t="s">
        <v>971</v>
      </c>
      <c r="H215" s="21" t="s">
        <v>956</v>
      </c>
      <c r="I215" s="21" t="s">
        <v>68</v>
      </c>
      <c r="J215" s="21" t="s">
        <v>957</v>
      </c>
    </row>
    <row r="216" spans="1:10" ht="43.2" x14ac:dyDescent="0.35">
      <c r="A216" s="21" t="s">
        <v>68</v>
      </c>
      <c r="B216" s="21" t="s">
        <v>967</v>
      </c>
      <c r="C216" s="21" t="s">
        <v>952</v>
      </c>
      <c r="D216" s="21" t="s">
        <v>1661</v>
      </c>
      <c r="E216" s="21"/>
      <c r="F216" s="21" t="s">
        <v>1662</v>
      </c>
      <c r="G216" s="21" t="s">
        <v>971</v>
      </c>
      <c r="H216" s="21" t="s">
        <v>956</v>
      </c>
      <c r="I216" s="21" t="s">
        <v>68</v>
      </c>
      <c r="J216" s="21" t="s">
        <v>957</v>
      </c>
    </row>
    <row r="217" spans="1:10" ht="43.2" x14ac:dyDescent="0.35">
      <c r="A217" s="21" t="s">
        <v>68</v>
      </c>
      <c r="B217" s="21" t="s">
        <v>967</v>
      </c>
      <c r="C217" s="21" t="s">
        <v>952</v>
      </c>
      <c r="D217" s="21" t="s">
        <v>1663</v>
      </c>
      <c r="E217" s="21"/>
      <c r="F217" s="21" t="s">
        <v>1664</v>
      </c>
      <c r="G217" s="21" t="s">
        <v>971</v>
      </c>
      <c r="H217" s="21" t="s">
        <v>956</v>
      </c>
      <c r="I217" s="21" t="s">
        <v>68</v>
      </c>
      <c r="J217" s="21" t="s">
        <v>957</v>
      </c>
    </row>
    <row r="218" spans="1:10" ht="43.2" x14ac:dyDescent="0.35">
      <c r="A218" s="21" t="s">
        <v>68</v>
      </c>
      <c r="B218" s="21" t="s">
        <v>967</v>
      </c>
      <c r="C218" s="21" t="s">
        <v>952</v>
      </c>
      <c r="D218" s="21" t="s">
        <v>1665</v>
      </c>
      <c r="E218" s="21"/>
      <c r="F218" s="21" t="s">
        <v>1666</v>
      </c>
      <c r="G218" s="21" t="s">
        <v>971</v>
      </c>
      <c r="H218" s="21" t="s">
        <v>1547</v>
      </c>
      <c r="I218" s="21" t="s">
        <v>68</v>
      </c>
      <c r="J218" s="21" t="s">
        <v>957</v>
      </c>
    </row>
    <row r="219" spans="1:10" ht="57.6" x14ac:dyDescent="0.35">
      <c r="A219" s="21" t="s">
        <v>68</v>
      </c>
      <c r="B219" s="21" t="s">
        <v>967</v>
      </c>
      <c r="C219" s="21" t="s">
        <v>952</v>
      </c>
      <c r="D219" s="21" t="s">
        <v>1667</v>
      </c>
      <c r="E219" s="21"/>
      <c r="F219" s="21" t="s">
        <v>1668</v>
      </c>
      <c r="G219" s="21" t="s">
        <v>971</v>
      </c>
      <c r="H219" s="21" t="s">
        <v>1643</v>
      </c>
      <c r="I219" s="21" t="s">
        <v>68</v>
      </c>
      <c r="J219" s="21" t="s">
        <v>957</v>
      </c>
    </row>
    <row r="220" spans="1:10" ht="28.8" x14ac:dyDescent="0.35">
      <c r="A220" s="21" t="s">
        <v>68</v>
      </c>
      <c r="B220" s="21" t="s">
        <v>967</v>
      </c>
      <c r="C220" s="21" t="s">
        <v>952</v>
      </c>
      <c r="D220" s="21" t="s">
        <v>1669</v>
      </c>
      <c r="E220" s="21"/>
      <c r="F220" s="21" t="s">
        <v>1670</v>
      </c>
      <c r="G220" s="21" t="s">
        <v>971</v>
      </c>
      <c r="H220" s="21" t="s">
        <v>1671</v>
      </c>
      <c r="I220" s="21" t="s">
        <v>68</v>
      </c>
      <c r="J220" s="21" t="s">
        <v>957</v>
      </c>
    </row>
    <row r="221" spans="1:10" ht="28.8" x14ac:dyDescent="0.35">
      <c r="A221" s="21" t="s">
        <v>68</v>
      </c>
      <c r="B221" s="21" t="s">
        <v>967</v>
      </c>
      <c r="C221" s="21" t="s">
        <v>952</v>
      </c>
      <c r="D221" s="21" t="s">
        <v>1672</v>
      </c>
      <c r="E221" s="21"/>
      <c r="F221" s="21" t="s">
        <v>1673</v>
      </c>
      <c r="G221" s="21" t="s">
        <v>971</v>
      </c>
      <c r="H221" s="21" t="s">
        <v>1671</v>
      </c>
      <c r="I221" s="21" t="s">
        <v>68</v>
      </c>
      <c r="J221" s="21" t="s">
        <v>957</v>
      </c>
    </row>
    <row r="222" spans="1:10" ht="28.8" x14ac:dyDescent="0.35">
      <c r="A222" s="21" t="s">
        <v>68</v>
      </c>
      <c r="B222" s="21" t="s">
        <v>967</v>
      </c>
      <c r="C222" s="21" t="s">
        <v>952</v>
      </c>
      <c r="D222" s="21" t="s">
        <v>1674</v>
      </c>
      <c r="E222" s="21"/>
      <c r="F222" s="21" t="s">
        <v>1675</v>
      </c>
      <c r="G222" s="21" t="s">
        <v>971</v>
      </c>
      <c r="H222" s="21" t="s">
        <v>1671</v>
      </c>
      <c r="I222" s="21" t="s">
        <v>68</v>
      </c>
      <c r="J222" s="21" t="s">
        <v>957</v>
      </c>
    </row>
    <row r="223" spans="1:10" ht="28.8" x14ac:dyDescent="0.35">
      <c r="A223" s="21" t="s">
        <v>68</v>
      </c>
      <c r="B223" s="21" t="s">
        <v>967</v>
      </c>
      <c r="C223" s="21" t="s">
        <v>952</v>
      </c>
      <c r="D223" s="21" t="s">
        <v>1676</v>
      </c>
      <c r="E223" s="21"/>
      <c r="F223" s="21" t="s">
        <v>1677</v>
      </c>
      <c r="G223" s="21" t="s">
        <v>971</v>
      </c>
      <c r="H223" s="21" t="s">
        <v>1678</v>
      </c>
      <c r="I223" s="21" t="s">
        <v>68</v>
      </c>
      <c r="J223" s="21" t="s">
        <v>957</v>
      </c>
    </row>
    <row r="224" spans="1:10" ht="28.8" x14ac:dyDescent="0.35">
      <c r="A224" s="21" t="s">
        <v>68</v>
      </c>
      <c r="B224" s="21" t="s">
        <v>967</v>
      </c>
      <c r="C224" s="21" t="s">
        <v>952</v>
      </c>
      <c r="D224" s="21" t="s">
        <v>1679</v>
      </c>
      <c r="E224" s="21"/>
      <c r="F224" s="21" t="s">
        <v>1680</v>
      </c>
      <c r="G224" s="21" t="s">
        <v>971</v>
      </c>
      <c r="H224" s="21" t="s">
        <v>1681</v>
      </c>
      <c r="I224" s="21" t="s">
        <v>68</v>
      </c>
      <c r="J224" s="21" t="s">
        <v>957</v>
      </c>
    </row>
    <row r="225" spans="1:10" ht="28.8" x14ac:dyDescent="0.35">
      <c r="A225" s="21" t="s">
        <v>68</v>
      </c>
      <c r="B225" s="21" t="s">
        <v>967</v>
      </c>
      <c r="C225" s="21" t="s">
        <v>952</v>
      </c>
      <c r="D225" s="21" t="s">
        <v>1682</v>
      </c>
      <c r="E225" s="21"/>
      <c r="F225" s="21" t="s">
        <v>1683</v>
      </c>
      <c r="G225" s="21" t="s">
        <v>971</v>
      </c>
      <c r="H225" s="21" t="s">
        <v>1678</v>
      </c>
      <c r="I225" s="21" t="s">
        <v>68</v>
      </c>
      <c r="J225" s="21" t="s">
        <v>957</v>
      </c>
    </row>
    <row r="226" spans="1:10" ht="28.8" x14ac:dyDescent="0.35">
      <c r="A226" s="21" t="s">
        <v>68</v>
      </c>
      <c r="B226" s="21" t="s">
        <v>967</v>
      </c>
      <c r="C226" s="21" t="s">
        <v>952</v>
      </c>
      <c r="D226" s="21" t="s">
        <v>1684</v>
      </c>
      <c r="E226" s="21"/>
      <c r="F226" s="21" t="s">
        <v>1685</v>
      </c>
      <c r="G226" s="21" t="s">
        <v>971</v>
      </c>
      <c r="H226" s="21" t="s">
        <v>1678</v>
      </c>
      <c r="I226" s="21" t="s">
        <v>68</v>
      </c>
      <c r="J226" s="21" t="s">
        <v>957</v>
      </c>
    </row>
    <row r="227" spans="1:10" ht="28.8" x14ac:dyDescent="0.35">
      <c r="A227" s="21" t="s">
        <v>68</v>
      </c>
      <c r="B227" s="21" t="s">
        <v>967</v>
      </c>
      <c r="C227" s="21" t="s">
        <v>952</v>
      </c>
      <c r="D227" s="21" t="s">
        <v>1686</v>
      </c>
      <c r="E227" s="21"/>
      <c r="F227" s="21" t="s">
        <v>1687</v>
      </c>
      <c r="G227" s="21" t="s">
        <v>971</v>
      </c>
      <c r="H227" s="21" t="s">
        <v>1681</v>
      </c>
      <c r="I227" s="21" t="s">
        <v>68</v>
      </c>
      <c r="J227" s="21" t="s">
        <v>957</v>
      </c>
    </row>
    <row r="228" spans="1:10" ht="43.2" x14ac:dyDescent="0.35">
      <c r="A228" s="21" t="s">
        <v>68</v>
      </c>
      <c r="B228" s="21" t="s">
        <v>967</v>
      </c>
      <c r="C228" s="21" t="s">
        <v>952</v>
      </c>
      <c r="D228" s="21" t="s">
        <v>1688</v>
      </c>
      <c r="E228" s="21"/>
      <c r="F228" s="21" t="s">
        <v>1689</v>
      </c>
      <c r="G228" s="21" t="s">
        <v>971</v>
      </c>
      <c r="H228" s="21" t="s">
        <v>1547</v>
      </c>
      <c r="I228" s="21" t="s">
        <v>68</v>
      </c>
      <c r="J228" s="21" t="s">
        <v>957</v>
      </c>
    </row>
    <row r="229" spans="1:10" ht="43.2" x14ac:dyDescent="0.35">
      <c r="A229" s="21" t="s">
        <v>68</v>
      </c>
      <c r="B229" s="21" t="s">
        <v>967</v>
      </c>
      <c r="C229" s="21" t="s">
        <v>952</v>
      </c>
      <c r="D229" s="21" t="s">
        <v>1690</v>
      </c>
      <c r="E229" s="21"/>
      <c r="F229" s="21" t="s">
        <v>1691</v>
      </c>
      <c r="G229" s="21" t="s">
        <v>971</v>
      </c>
      <c r="H229" s="21" t="s">
        <v>956</v>
      </c>
      <c r="I229" s="21" t="s">
        <v>68</v>
      </c>
      <c r="J229" s="21" t="s">
        <v>957</v>
      </c>
    </row>
    <row r="230" spans="1:10" ht="57.6" x14ac:dyDescent="0.35">
      <c r="A230" s="21" t="s">
        <v>68</v>
      </c>
      <c r="B230" s="21" t="s">
        <v>967</v>
      </c>
      <c r="C230" s="21" t="s">
        <v>952</v>
      </c>
      <c r="D230" s="21" t="s">
        <v>1692</v>
      </c>
      <c r="E230" s="21"/>
      <c r="F230" s="21" t="s">
        <v>1693</v>
      </c>
      <c r="G230" s="21" t="s">
        <v>971</v>
      </c>
      <c r="H230" s="21" t="s">
        <v>1643</v>
      </c>
      <c r="I230" s="21" t="s">
        <v>68</v>
      </c>
      <c r="J230" s="21" t="s">
        <v>957</v>
      </c>
    </row>
    <row r="231" spans="1:10" ht="28.8" x14ac:dyDescent="0.35">
      <c r="A231" s="21" t="s">
        <v>68</v>
      </c>
      <c r="B231" s="21" t="s">
        <v>967</v>
      </c>
      <c r="C231" s="21" t="s">
        <v>952</v>
      </c>
      <c r="D231" s="21" t="s">
        <v>1694</v>
      </c>
      <c r="E231" s="21"/>
      <c r="F231" s="21" t="s">
        <v>1695</v>
      </c>
      <c r="G231" s="21" t="s">
        <v>971</v>
      </c>
      <c r="H231" s="21" t="s">
        <v>1547</v>
      </c>
      <c r="I231" s="21" t="s">
        <v>68</v>
      </c>
      <c r="J231" s="21" t="s">
        <v>957</v>
      </c>
    </row>
    <row r="232" spans="1:10" ht="28.8" x14ac:dyDescent="0.35">
      <c r="A232" s="21" t="s">
        <v>68</v>
      </c>
      <c r="B232" s="21" t="s">
        <v>967</v>
      </c>
      <c r="C232" s="21" t="s">
        <v>952</v>
      </c>
      <c r="D232" s="21" t="s">
        <v>1696</v>
      </c>
      <c r="E232" s="21"/>
      <c r="F232" s="21" t="s">
        <v>1697</v>
      </c>
      <c r="G232" s="21" t="s">
        <v>971</v>
      </c>
      <c r="H232" s="21" t="s">
        <v>956</v>
      </c>
      <c r="I232" s="21" t="s">
        <v>68</v>
      </c>
      <c r="J232" s="21" t="s">
        <v>957</v>
      </c>
    </row>
    <row r="233" spans="1:10" ht="28.8" x14ac:dyDescent="0.35">
      <c r="A233" s="21" t="s">
        <v>68</v>
      </c>
      <c r="B233" s="21" t="s">
        <v>967</v>
      </c>
      <c r="C233" s="21" t="s">
        <v>952</v>
      </c>
      <c r="D233" s="21" t="s">
        <v>1698</v>
      </c>
      <c r="E233" s="21"/>
      <c r="F233" s="21" t="s">
        <v>1699</v>
      </c>
      <c r="G233" s="21" t="s">
        <v>971</v>
      </c>
      <c r="H233" s="21" t="s">
        <v>1547</v>
      </c>
      <c r="I233" s="21" t="s">
        <v>68</v>
      </c>
      <c r="J233" s="21" t="s">
        <v>957</v>
      </c>
    </row>
    <row r="234" spans="1:10" ht="28.8" x14ac:dyDescent="0.35">
      <c r="A234" s="21" t="s">
        <v>68</v>
      </c>
      <c r="B234" s="21" t="s">
        <v>967</v>
      </c>
      <c r="C234" s="21" t="s">
        <v>952</v>
      </c>
      <c r="D234" s="21" t="s">
        <v>1700</v>
      </c>
      <c r="E234" s="21"/>
      <c r="F234" s="21" t="s">
        <v>1701</v>
      </c>
      <c r="G234" s="21" t="s">
        <v>971</v>
      </c>
      <c r="H234" s="21" t="s">
        <v>1547</v>
      </c>
      <c r="I234" s="21" t="s">
        <v>68</v>
      </c>
      <c r="J234" s="21" t="s">
        <v>957</v>
      </c>
    </row>
    <row r="235" spans="1:10" ht="28.8" x14ac:dyDescent="0.35">
      <c r="A235" s="21" t="s">
        <v>68</v>
      </c>
      <c r="B235" s="21" t="s">
        <v>967</v>
      </c>
      <c r="C235" s="21" t="s">
        <v>952</v>
      </c>
      <c r="D235" s="21" t="s">
        <v>953</v>
      </c>
      <c r="E235" s="21"/>
      <c r="F235" s="21" t="s">
        <v>954</v>
      </c>
      <c r="G235" s="21" t="s">
        <v>971</v>
      </c>
      <c r="H235" s="21" t="s">
        <v>1702</v>
      </c>
      <c r="I235" s="21" t="s">
        <v>68</v>
      </c>
      <c r="J235" s="21" t="s">
        <v>957</v>
      </c>
    </row>
    <row r="236" spans="1:10" ht="28.8" x14ac:dyDescent="0.35">
      <c r="A236" s="21" t="s">
        <v>68</v>
      </c>
      <c r="B236" s="21" t="s">
        <v>967</v>
      </c>
      <c r="C236" s="21" t="s">
        <v>952</v>
      </c>
      <c r="D236" s="21" t="s">
        <v>1703</v>
      </c>
      <c r="E236" s="21"/>
      <c r="F236" s="21" t="s">
        <v>1704</v>
      </c>
      <c r="G236" s="21" t="s">
        <v>971</v>
      </c>
      <c r="H236" s="21" t="s">
        <v>956</v>
      </c>
      <c r="I236" s="21" t="s">
        <v>68</v>
      </c>
      <c r="J236" s="21" t="s">
        <v>957</v>
      </c>
    </row>
    <row r="237" spans="1:10" ht="28.8" x14ac:dyDescent="0.35">
      <c r="A237" s="21" t="s">
        <v>68</v>
      </c>
      <c r="B237" s="21" t="s">
        <v>967</v>
      </c>
      <c r="C237" s="21" t="s">
        <v>952</v>
      </c>
      <c r="D237" s="21" t="s">
        <v>1705</v>
      </c>
      <c r="E237" s="21"/>
      <c r="F237" s="21" t="s">
        <v>1706</v>
      </c>
      <c r="G237" s="21" t="s">
        <v>971</v>
      </c>
      <c r="H237" s="21" t="s">
        <v>1547</v>
      </c>
      <c r="I237" s="21" t="s">
        <v>68</v>
      </c>
      <c r="J237" s="21" t="s">
        <v>957</v>
      </c>
    </row>
    <row r="238" spans="1:10" ht="28.8" x14ac:dyDescent="0.35">
      <c r="A238" s="21" t="s">
        <v>68</v>
      </c>
      <c r="B238" s="21" t="s">
        <v>967</v>
      </c>
      <c r="C238" s="21" t="s">
        <v>952</v>
      </c>
      <c r="D238" s="21" t="s">
        <v>1707</v>
      </c>
      <c r="E238" s="21"/>
      <c r="F238" s="21" t="s">
        <v>1708</v>
      </c>
      <c r="G238" s="21" t="s">
        <v>971</v>
      </c>
      <c r="H238" s="21" t="s">
        <v>956</v>
      </c>
      <c r="I238" s="21" t="s">
        <v>68</v>
      </c>
      <c r="J238" s="21" t="s">
        <v>957</v>
      </c>
    </row>
    <row r="239" spans="1:10" ht="28.8" x14ac:dyDescent="0.35">
      <c r="A239" s="21" t="s">
        <v>68</v>
      </c>
      <c r="B239" s="21" t="s">
        <v>967</v>
      </c>
      <c r="C239" s="21" t="s">
        <v>952</v>
      </c>
      <c r="D239" s="21" t="s">
        <v>1709</v>
      </c>
      <c r="E239" s="21"/>
      <c r="F239" s="21" t="s">
        <v>1710</v>
      </c>
      <c r="G239" s="21" t="s">
        <v>971</v>
      </c>
      <c r="H239" s="21" t="s">
        <v>956</v>
      </c>
      <c r="I239" s="21" t="s">
        <v>68</v>
      </c>
      <c r="J239" s="21" t="s">
        <v>957</v>
      </c>
    </row>
    <row r="240" spans="1:10" ht="43.2" x14ac:dyDescent="0.35">
      <c r="A240" s="21" t="s">
        <v>68</v>
      </c>
      <c r="B240" s="21" t="s">
        <v>967</v>
      </c>
      <c r="C240" s="21" t="s">
        <v>952</v>
      </c>
      <c r="D240" s="21" t="s">
        <v>1711</v>
      </c>
      <c r="E240" s="21"/>
      <c r="F240" s="21" t="s">
        <v>1712</v>
      </c>
      <c r="G240" s="21" t="s">
        <v>971</v>
      </c>
      <c r="H240" s="21" t="s">
        <v>1713</v>
      </c>
      <c r="I240" s="21" t="s">
        <v>68</v>
      </c>
      <c r="J240" s="21" t="s">
        <v>957</v>
      </c>
    </row>
    <row r="241" spans="1:10" ht="43.2" x14ac:dyDescent="0.35">
      <c r="A241" s="21" t="s">
        <v>68</v>
      </c>
      <c r="B241" s="21" t="s">
        <v>967</v>
      </c>
      <c r="C241" s="21" t="s">
        <v>952</v>
      </c>
      <c r="D241" s="21" t="s">
        <v>1714</v>
      </c>
      <c r="E241" s="21"/>
      <c r="F241" s="21" t="s">
        <v>1715</v>
      </c>
      <c r="G241" s="21" t="s">
        <v>971</v>
      </c>
      <c r="H241" s="21" t="s">
        <v>1716</v>
      </c>
      <c r="I241" s="21" t="s">
        <v>68</v>
      </c>
      <c r="J241" s="21" t="s">
        <v>957</v>
      </c>
    </row>
    <row r="242" spans="1:10" ht="43.2" x14ac:dyDescent="0.35">
      <c r="A242" s="21" t="s">
        <v>68</v>
      </c>
      <c r="B242" s="21" t="s">
        <v>967</v>
      </c>
      <c r="C242" s="21" t="s">
        <v>952</v>
      </c>
      <c r="D242" s="21" t="s">
        <v>1717</v>
      </c>
      <c r="E242" s="21"/>
      <c r="F242" s="21" t="s">
        <v>1718</v>
      </c>
      <c r="G242" s="21" t="s">
        <v>971</v>
      </c>
      <c r="H242" s="21" t="s">
        <v>1716</v>
      </c>
      <c r="I242" s="21" t="s">
        <v>68</v>
      </c>
      <c r="J242" s="21" t="s">
        <v>957</v>
      </c>
    </row>
    <row r="243" spans="1:10" ht="43.2" x14ac:dyDescent="0.35">
      <c r="A243" s="21" t="s">
        <v>68</v>
      </c>
      <c r="B243" s="21" t="s">
        <v>967</v>
      </c>
      <c r="C243" s="21" t="s">
        <v>952</v>
      </c>
      <c r="D243" s="21" t="s">
        <v>1719</v>
      </c>
      <c r="E243" s="21"/>
      <c r="F243" s="21" t="s">
        <v>1720</v>
      </c>
      <c r="G243" s="21" t="s">
        <v>971</v>
      </c>
      <c r="H243" s="21" t="s">
        <v>1713</v>
      </c>
      <c r="I243" s="21" t="s">
        <v>68</v>
      </c>
      <c r="J243" s="21" t="s">
        <v>957</v>
      </c>
    </row>
    <row r="244" spans="1:10" ht="43.2" x14ac:dyDescent="0.35">
      <c r="A244" s="21" t="s">
        <v>68</v>
      </c>
      <c r="B244" s="21" t="s">
        <v>967</v>
      </c>
      <c r="C244" s="21" t="s">
        <v>952</v>
      </c>
      <c r="D244" s="21" t="s">
        <v>1721</v>
      </c>
      <c r="E244" s="21"/>
      <c r="F244" s="21" t="s">
        <v>1722</v>
      </c>
      <c r="G244" s="21" t="s">
        <v>971</v>
      </c>
      <c r="H244" s="21" t="s">
        <v>1723</v>
      </c>
      <c r="I244" s="21" t="s">
        <v>68</v>
      </c>
      <c r="J244" s="21" t="s">
        <v>957</v>
      </c>
    </row>
    <row r="245" spans="1:10" ht="28.8" x14ac:dyDescent="0.35">
      <c r="A245" s="21" t="s">
        <v>68</v>
      </c>
      <c r="B245" s="21" t="s">
        <v>967</v>
      </c>
      <c r="C245" s="21" t="s">
        <v>952</v>
      </c>
      <c r="D245" s="21" t="s">
        <v>1724</v>
      </c>
      <c r="E245" s="21"/>
      <c r="F245" s="21" t="s">
        <v>1725</v>
      </c>
      <c r="G245" s="21" t="s">
        <v>971</v>
      </c>
      <c r="H245" s="21" t="s">
        <v>956</v>
      </c>
      <c r="I245" s="21" t="s">
        <v>68</v>
      </c>
      <c r="J245" s="21" t="s">
        <v>957</v>
      </c>
    </row>
    <row r="246" spans="1:10" ht="43.2" x14ac:dyDescent="0.35">
      <c r="A246" s="21" t="s">
        <v>68</v>
      </c>
      <c r="B246" s="21" t="s">
        <v>967</v>
      </c>
      <c r="C246" s="21" t="s">
        <v>952</v>
      </c>
      <c r="D246" s="21" t="s">
        <v>1726</v>
      </c>
      <c r="E246" s="21"/>
      <c r="F246" s="21" t="s">
        <v>1727</v>
      </c>
      <c r="G246" s="21" t="s">
        <v>971</v>
      </c>
      <c r="H246" s="21" t="s">
        <v>1728</v>
      </c>
      <c r="I246" s="21" t="s">
        <v>68</v>
      </c>
      <c r="J246" s="21" t="s">
        <v>957</v>
      </c>
    </row>
    <row r="247" spans="1:10" ht="43.2" x14ac:dyDescent="0.35">
      <c r="A247" s="21" t="s">
        <v>68</v>
      </c>
      <c r="B247" s="21" t="s">
        <v>967</v>
      </c>
      <c r="C247" s="21" t="s">
        <v>952</v>
      </c>
      <c r="D247" s="21" t="s">
        <v>1729</v>
      </c>
      <c r="E247" s="21"/>
      <c r="F247" s="21" t="s">
        <v>1730</v>
      </c>
      <c r="G247" s="21" t="s">
        <v>971</v>
      </c>
      <c r="H247" s="21" t="s">
        <v>1731</v>
      </c>
      <c r="I247" s="21" t="s">
        <v>68</v>
      </c>
      <c r="J247" s="21" t="s">
        <v>957</v>
      </c>
    </row>
    <row r="248" spans="1:10" ht="72" x14ac:dyDescent="0.35">
      <c r="A248" s="21" t="s">
        <v>68</v>
      </c>
      <c r="B248" s="21" t="s">
        <v>967</v>
      </c>
      <c r="C248" s="21" t="s">
        <v>952</v>
      </c>
      <c r="D248" s="21" t="s">
        <v>1732</v>
      </c>
      <c r="E248" s="21"/>
      <c r="F248" s="21" t="s">
        <v>1733</v>
      </c>
      <c r="G248" s="21" t="s">
        <v>971</v>
      </c>
      <c r="H248" s="21" t="s">
        <v>1734</v>
      </c>
      <c r="I248" s="21" t="s">
        <v>68</v>
      </c>
      <c r="J248" s="21" t="s">
        <v>957</v>
      </c>
    </row>
    <row r="249" spans="1:10" ht="43.2" x14ac:dyDescent="0.35">
      <c r="A249" s="21" t="s">
        <v>68</v>
      </c>
      <c r="B249" s="21" t="s">
        <v>967</v>
      </c>
      <c r="C249" s="21" t="s">
        <v>952</v>
      </c>
      <c r="D249" s="21" t="s">
        <v>1735</v>
      </c>
      <c r="E249" s="21"/>
      <c r="F249" s="21" t="s">
        <v>1736</v>
      </c>
      <c r="G249" s="21" t="s">
        <v>971</v>
      </c>
      <c r="H249" s="21" t="s">
        <v>1547</v>
      </c>
      <c r="I249" s="21" t="s">
        <v>68</v>
      </c>
      <c r="J249" s="21" t="s">
        <v>957</v>
      </c>
    </row>
    <row r="250" spans="1:10" ht="43.2" x14ac:dyDescent="0.35">
      <c r="A250" s="21" t="s">
        <v>68</v>
      </c>
      <c r="B250" s="21" t="s">
        <v>967</v>
      </c>
      <c r="C250" s="21" t="s">
        <v>952</v>
      </c>
      <c r="D250" s="21" t="s">
        <v>1737</v>
      </c>
      <c r="E250" s="21"/>
      <c r="F250" s="21" t="s">
        <v>1738</v>
      </c>
      <c r="G250" s="21" t="s">
        <v>971</v>
      </c>
      <c r="H250" s="21" t="s">
        <v>1547</v>
      </c>
      <c r="I250" s="21" t="s">
        <v>68</v>
      </c>
      <c r="J250" s="21" t="s">
        <v>957</v>
      </c>
    </row>
    <row r="251" spans="1:10" ht="57.6" x14ac:dyDescent="0.35">
      <c r="A251" s="21" t="s">
        <v>68</v>
      </c>
      <c r="B251" s="21" t="s">
        <v>967</v>
      </c>
      <c r="C251" s="21" t="s">
        <v>952</v>
      </c>
      <c r="D251" s="21" t="s">
        <v>1739</v>
      </c>
      <c r="E251" s="21"/>
      <c r="F251" s="21" t="s">
        <v>1740</v>
      </c>
      <c r="G251" s="21" t="s">
        <v>971</v>
      </c>
      <c r="H251" s="21" t="s">
        <v>1640</v>
      </c>
      <c r="I251" s="21" t="s">
        <v>68</v>
      </c>
      <c r="J251" s="21" t="s">
        <v>957</v>
      </c>
    </row>
    <row r="252" spans="1:10" ht="57.6" x14ac:dyDescent="0.35">
      <c r="A252" s="21" t="s">
        <v>68</v>
      </c>
      <c r="B252" s="21" t="s">
        <v>967</v>
      </c>
      <c r="C252" s="21" t="s">
        <v>952</v>
      </c>
      <c r="D252" s="21" t="s">
        <v>1741</v>
      </c>
      <c r="E252" s="21"/>
      <c r="F252" s="21" t="s">
        <v>1742</v>
      </c>
      <c r="G252" s="21" t="s">
        <v>971</v>
      </c>
      <c r="H252" s="21" t="s">
        <v>1547</v>
      </c>
      <c r="I252" s="21" t="s">
        <v>68</v>
      </c>
      <c r="J252" s="21" t="s">
        <v>957</v>
      </c>
    </row>
    <row r="253" spans="1:10" ht="57.6" x14ac:dyDescent="0.35">
      <c r="A253" s="21" t="s">
        <v>68</v>
      </c>
      <c r="B253" s="21" t="s">
        <v>967</v>
      </c>
      <c r="C253" s="21" t="s">
        <v>952</v>
      </c>
      <c r="D253" s="21" t="s">
        <v>1743</v>
      </c>
      <c r="E253" s="21"/>
      <c r="F253" s="21" t="s">
        <v>1744</v>
      </c>
      <c r="G253" s="21" t="s">
        <v>971</v>
      </c>
      <c r="H253" s="21" t="s">
        <v>1640</v>
      </c>
      <c r="I253" s="21" t="s">
        <v>68</v>
      </c>
      <c r="J253" s="21" t="s">
        <v>957</v>
      </c>
    </row>
    <row r="254" spans="1:10" ht="43.2" x14ac:dyDescent="0.35">
      <c r="A254" s="21" t="s">
        <v>68</v>
      </c>
      <c r="B254" s="21" t="s">
        <v>967</v>
      </c>
      <c r="C254" s="21" t="s">
        <v>952</v>
      </c>
      <c r="D254" s="21" t="s">
        <v>1745</v>
      </c>
      <c r="E254" s="21"/>
      <c r="F254" s="21" t="s">
        <v>1746</v>
      </c>
      <c r="G254" s="21" t="s">
        <v>971</v>
      </c>
      <c r="H254" s="21" t="s">
        <v>1747</v>
      </c>
      <c r="I254" s="21" t="s">
        <v>68</v>
      </c>
      <c r="J254" s="21" t="s">
        <v>957</v>
      </c>
    </row>
    <row r="255" spans="1:10" ht="72" x14ac:dyDescent="0.35">
      <c r="A255" s="21" t="s">
        <v>68</v>
      </c>
      <c r="B255" s="21" t="s">
        <v>967</v>
      </c>
      <c r="C255" s="21" t="s">
        <v>952</v>
      </c>
      <c r="D255" s="21" t="s">
        <v>1748</v>
      </c>
      <c r="E255" s="21"/>
      <c r="F255" s="21" t="s">
        <v>1749</v>
      </c>
      <c r="G255" s="21" t="s">
        <v>971</v>
      </c>
      <c r="H255" s="21" t="s">
        <v>956</v>
      </c>
      <c r="I255" s="21" t="s">
        <v>68</v>
      </c>
      <c r="J255" s="21" t="s">
        <v>957</v>
      </c>
    </row>
    <row r="256" spans="1:10" ht="43.2" x14ac:dyDescent="0.35">
      <c r="A256" s="21" t="s">
        <v>68</v>
      </c>
      <c r="B256" s="21" t="s">
        <v>967</v>
      </c>
      <c r="C256" s="21" t="s">
        <v>952</v>
      </c>
      <c r="D256" s="21" t="s">
        <v>1750</v>
      </c>
      <c r="E256" s="21"/>
      <c r="F256" s="21" t="s">
        <v>1751</v>
      </c>
      <c r="G256" s="21" t="s">
        <v>971</v>
      </c>
      <c r="H256" s="21" t="s">
        <v>1547</v>
      </c>
      <c r="I256" s="21" t="s">
        <v>68</v>
      </c>
      <c r="J256" s="21" t="s">
        <v>957</v>
      </c>
    </row>
    <row r="257" spans="1:10" ht="43.2" x14ac:dyDescent="0.35">
      <c r="A257" s="21" t="s">
        <v>68</v>
      </c>
      <c r="B257" s="21" t="s">
        <v>967</v>
      </c>
      <c r="C257" s="21" t="s">
        <v>952</v>
      </c>
      <c r="D257" s="21" t="s">
        <v>1752</v>
      </c>
      <c r="E257" s="21"/>
      <c r="F257" s="21" t="s">
        <v>1753</v>
      </c>
      <c r="G257" s="21" t="s">
        <v>971</v>
      </c>
      <c r="H257" s="21" t="s">
        <v>956</v>
      </c>
      <c r="I257" s="21" t="s">
        <v>68</v>
      </c>
      <c r="J257" s="21" t="s">
        <v>957</v>
      </c>
    </row>
    <row r="258" spans="1:10" ht="28.8" x14ac:dyDescent="0.35">
      <c r="A258" s="21" t="s">
        <v>68</v>
      </c>
      <c r="B258" s="21" t="s">
        <v>967</v>
      </c>
      <c r="C258" s="21" t="s">
        <v>952</v>
      </c>
      <c r="D258" s="21" t="s">
        <v>1754</v>
      </c>
      <c r="E258" s="21"/>
      <c r="F258" s="21" t="s">
        <v>1755</v>
      </c>
      <c r="G258" s="21" t="s">
        <v>971</v>
      </c>
      <c r="H258" s="21" t="s">
        <v>1547</v>
      </c>
      <c r="I258" s="21" t="s">
        <v>68</v>
      </c>
      <c r="J258" s="21" t="s">
        <v>957</v>
      </c>
    </row>
    <row r="259" spans="1:10" ht="28.8" x14ac:dyDescent="0.35">
      <c r="A259" s="21" t="s">
        <v>68</v>
      </c>
      <c r="B259" s="21" t="s">
        <v>967</v>
      </c>
      <c r="C259" s="21" t="s">
        <v>952</v>
      </c>
      <c r="D259" s="21" t="s">
        <v>1756</v>
      </c>
      <c r="E259" s="21"/>
      <c r="F259" s="21" t="s">
        <v>1757</v>
      </c>
      <c r="G259" s="21" t="s">
        <v>971</v>
      </c>
      <c r="H259" s="21" t="s">
        <v>1547</v>
      </c>
      <c r="I259" s="21" t="s">
        <v>68</v>
      </c>
      <c r="J259" s="21" t="s">
        <v>957</v>
      </c>
    </row>
    <row r="260" spans="1:10" ht="43.2" x14ac:dyDescent="0.35">
      <c r="A260" s="21" t="s">
        <v>68</v>
      </c>
      <c r="B260" s="21" t="s">
        <v>967</v>
      </c>
      <c r="C260" s="21" t="s">
        <v>952</v>
      </c>
      <c r="D260" s="21" t="s">
        <v>1758</v>
      </c>
      <c r="E260" s="21"/>
      <c r="F260" s="21" t="s">
        <v>1759</v>
      </c>
      <c r="G260" s="21" t="s">
        <v>971</v>
      </c>
      <c r="H260" s="21" t="s">
        <v>956</v>
      </c>
      <c r="I260" s="21" t="s">
        <v>68</v>
      </c>
      <c r="J260" s="21" t="s">
        <v>957</v>
      </c>
    </row>
    <row r="261" spans="1:10" ht="28.8" x14ac:dyDescent="0.35">
      <c r="A261" s="21" t="s">
        <v>68</v>
      </c>
      <c r="B261" s="21" t="s">
        <v>967</v>
      </c>
      <c r="C261" s="21" t="s">
        <v>952</v>
      </c>
      <c r="D261" s="21" t="s">
        <v>1760</v>
      </c>
      <c r="E261" s="21"/>
      <c r="F261" s="21" t="s">
        <v>1761</v>
      </c>
      <c r="G261" s="21" t="s">
        <v>971</v>
      </c>
      <c r="H261" s="21" t="s">
        <v>1547</v>
      </c>
      <c r="I261" s="21" t="s">
        <v>68</v>
      </c>
      <c r="J261" s="21" t="s">
        <v>957</v>
      </c>
    </row>
    <row r="262" spans="1:10" ht="57.6" x14ac:dyDescent="0.35">
      <c r="A262" s="21" t="s">
        <v>68</v>
      </c>
      <c r="B262" s="21" t="s">
        <v>967</v>
      </c>
      <c r="C262" s="21" t="s">
        <v>952</v>
      </c>
      <c r="D262" s="21" t="s">
        <v>1762</v>
      </c>
      <c r="E262" s="21"/>
      <c r="F262" s="21" t="s">
        <v>1763</v>
      </c>
      <c r="G262" s="21" t="s">
        <v>971</v>
      </c>
      <c r="H262" s="21" t="s">
        <v>1547</v>
      </c>
      <c r="I262" s="21" t="s">
        <v>68</v>
      </c>
      <c r="J262" s="21" t="s">
        <v>957</v>
      </c>
    </row>
    <row r="263" spans="1:10" ht="43.2" x14ac:dyDescent="0.35">
      <c r="A263" s="21" t="s">
        <v>68</v>
      </c>
      <c r="B263" s="21" t="s">
        <v>967</v>
      </c>
      <c r="C263" s="21" t="s">
        <v>952</v>
      </c>
      <c r="D263" s="21" t="s">
        <v>1764</v>
      </c>
      <c r="E263" s="21"/>
      <c r="F263" s="21" t="s">
        <v>1765</v>
      </c>
      <c r="G263" s="21" t="s">
        <v>971</v>
      </c>
      <c r="H263" s="21" t="s">
        <v>1547</v>
      </c>
      <c r="I263" s="21" t="s">
        <v>68</v>
      </c>
      <c r="J263" s="21" t="s">
        <v>957</v>
      </c>
    </row>
    <row r="264" spans="1:10" ht="28.8" x14ac:dyDescent="0.35">
      <c r="A264" s="21" t="s">
        <v>68</v>
      </c>
      <c r="B264" s="21" t="s">
        <v>967</v>
      </c>
      <c r="C264" s="21" t="s">
        <v>952</v>
      </c>
      <c r="D264" s="21" t="s">
        <v>1766</v>
      </c>
      <c r="E264" s="21"/>
      <c r="F264" s="21" t="s">
        <v>1767</v>
      </c>
      <c r="G264" s="21" t="s">
        <v>971</v>
      </c>
      <c r="H264" s="21" t="s">
        <v>1547</v>
      </c>
      <c r="I264" s="21" t="s">
        <v>68</v>
      </c>
      <c r="J264" s="21" t="s">
        <v>957</v>
      </c>
    </row>
    <row r="265" spans="1:10" ht="43.2" x14ac:dyDescent="0.35">
      <c r="A265" s="21" t="s">
        <v>68</v>
      </c>
      <c r="B265" s="21" t="s">
        <v>967</v>
      </c>
      <c r="C265" s="21" t="s">
        <v>952</v>
      </c>
      <c r="D265" s="21" t="s">
        <v>1768</v>
      </c>
      <c r="E265" s="21"/>
      <c r="F265" s="21" t="s">
        <v>1769</v>
      </c>
      <c r="G265" s="21" t="s">
        <v>971</v>
      </c>
      <c r="H265" s="21" t="s">
        <v>956</v>
      </c>
      <c r="I265" s="21" t="s">
        <v>68</v>
      </c>
      <c r="J265" s="21" t="s">
        <v>957</v>
      </c>
    </row>
    <row r="266" spans="1:10" ht="43.2" x14ac:dyDescent="0.35">
      <c r="A266" s="21" t="s">
        <v>68</v>
      </c>
      <c r="B266" s="21" t="s">
        <v>967</v>
      </c>
      <c r="C266" s="21" t="s">
        <v>952</v>
      </c>
      <c r="D266" s="21" t="s">
        <v>1770</v>
      </c>
      <c r="E266" s="21"/>
      <c r="F266" s="21" t="s">
        <v>1771</v>
      </c>
      <c r="G266" s="21" t="s">
        <v>971</v>
      </c>
      <c r="H266" s="21" t="s">
        <v>956</v>
      </c>
      <c r="I266" s="21" t="s">
        <v>68</v>
      </c>
      <c r="J266" s="21" t="s">
        <v>957</v>
      </c>
    </row>
    <row r="267" spans="1:10" ht="28.8" x14ac:dyDescent="0.35">
      <c r="A267" s="21" t="s">
        <v>68</v>
      </c>
      <c r="B267" s="21" t="s">
        <v>967</v>
      </c>
      <c r="C267" s="21" t="s">
        <v>952</v>
      </c>
      <c r="D267" s="21" t="s">
        <v>1772</v>
      </c>
      <c r="E267" s="21"/>
      <c r="F267" s="21" t="s">
        <v>1773</v>
      </c>
      <c r="G267" s="21" t="s">
        <v>971</v>
      </c>
      <c r="H267" s="21" t="s">
        <v>956</v>
      </c>
      <c r="I267" s="21" t="s">
        <v>68</v>
      </c>
      <c r="J267" s="21" t="s">
        <v>957</v>
      </c>
    </row>
    <row r="268" spans="1:10" ht="28.8" x14ac:dyDescent="0.35">
      <c r="A268" s="21" t="s">
        <v>68</v>
      </c>
      <c r="B268" s="21" t="s">
        <v>967</v>
      </c>
      <c r="C268" s="21" t="s">
        <v>952</v>
      </c>
      <c r="D268" s="21" t="s">
        <v>1774</v>
      </c>
      <c r="E268" s="21"/>
      <c r="F268" s="21" t="s">
        <v>1775</v>
      </c>
      <c r="G268" s="21" t="s">
        <v>971</v>
      </c>
      <c r="H268" s="21" t="s">
        <v>1558</v>
      </c>
      <c r="I268" s="21" t="s">
        <v>68</v>
      </c>
      <c r="J268" s="21" t="s">
        <v>957</v>
      </c>
    </row>
    <row r="269" spans="1:10" ht="28.8" x14ac:dyDescent="0.35">
      <c r="A269" s="21" t="s">
        <v>68</v>
      </c>
      <c r="B269" s="21" t="s">
        <v>967</v>
      </c>
      <c r="C269" s="21" t="s">
        <v>952</v>
      </c>
      <c r="D269" s="21" t="s">
        <v>1776</v>
      </c>
      <c r="E269" s="21"/>
      <c r="F269" s="21" t="s">
        <v>1777</v>
      </c>
      <c r="G269" s="21" t="s">
        <v>971</v>
      </c>
      <c r="H269" s="21" t="s">
        <v>956</v>
      </c>
      <c r="I269" s="21" t="s">
        <v>68</v>
      </c>
      <c r="J269" s="21" t="s">
        <v>957</v>
      </c>
    </row>
    <row r="270" spans="1:10" ht="28.8" x14ac:dyDescent="0.35">
      <c r="A270" s="21" t="s">
        <v>68</v>
      </c>
      <c r="B270" s="21" t="s">
        <v>967</v>
      </c>
      <c r="C270" s="21" t="s">
        <v>952</v>
      </c>
      <c r="D270" s="21" t="s">
        <v>1778</v>
      </c>
      <c r="E270" s="21"/>
      <c r="F270" s="21" t="s">
        <v>1779</v>
      </c>
      <c r="G270" s="21" t="s">
        <v>971</v>
      </c>
      <c r="H270" s="21" t="s">
        <v>956</v>
      </c>
      <c r="I270" s="21" t="s">
        <v>68</v>
      </c>
      <c r="J270" s="21" t="s">
        <v>957</v>
      </c>
    </row>
    <row r="271" spans="1:10" ht="28.8" x14ac:dyDescent="0.35">
      <c r="A271" s="21" t="s">
        <v>68</v>
      </c>
      <c r="B271" s="21" t="s">
        <v>967</v>
      </c>
      <c r="C271" s="21" t="s">
        <v>952</v>
      </c>
      <c r="D271" s="21" t="s">
        <v>1780</v>
      </c>
      <c r="E271" s="21"/>
      <c r="F271" s="21" t="s">
        <v>1781</v>
      </c>
      <c r="G271" s="21" t="s">
        <v>971</v>
      </c>
      <c r="H271" s="21" t="s">
        <v>1782</v>
      </c>
      <c r="I271" s="21" t="s">
        <v>68</v>
      </c>
      <c r="J271" s="21" t="s">
        <v>957</v>
      </c>
    </row>
    <row r="272" spans="1:10" ht="28.8" x14ac:dyDescent="0.35">
      <c r="A272" s="21" t="s">
        <v>68</v>
      </c>
      <c r="B272" s="21" t="s">
        <v>967</v>
      </c>
      <c r="C272" s="21" t="s">
        <v>952</v>
      </c>
      <c r="D272" s="21" t="s">
        <v>1783</v>
      </c>
      <c r="E272" s="21"/>
      <c r="F272" s="21" t="s">
        <v>1784</v>
      </c>
      <c r="G272" s="21" t="s">
        <v>971</v>
      </c>
      <c r="H272" s="21" t="s">
        <v>956</v>
      </c>
      <c r="I272" s="21" t="s">
        <v>68</v>
      </c>
      <c r="J272" s="21" t="s">
        <v>957</v>
      </c>
    </row>
    <row r="273" spans="1:10" ht="28.8" x14ac:dyDescent="0.35">
      <c r="A273" s="21" t="s">
        <v>68</v>
      </c>
      <c r="B273" s="21" t="s">
        <v>967</v>
      </c>
      <c r="C273" s="21" t="s">
        <v>952</v>
      </c>
      <c r="D273" s="21" t="s">
        <v>1785</v>
      </c>
      <c r="E273" s="21"/>
      <c r="F273" s="21" t="s">
        <v>1786</v>
      </c>
      <c r="G273" s="21" t="s">
        <v>971</v>
      </c>
      <c r="H273" s="21" t="s">
        <v>956</v>
      </c>
      <c r="I273" s="21" t="s">
        <v>68</v>
      </c>
      <c r="J273" s="21" t="s">
        <v>957</v>
      </c>
    </row>
    <row r="274" spans="1:10" ht="57.6" x14ac:dyDescent="0.35">
      <c r="A274" s="21" t="s">
        <v>68</v>
      </c>
      <c r="B274" s="21" t="s">
        <v>967</v>
      </c>
      <c r="C274" s="21" t="s">
        <v>952</v>
      </c>
      <c r="D274" s="21" t="s">
        <v>1787</v>
      </c>
      <c r="E274" s="21"/>
      <c r="F274" s="21" t="s">
        <v>1788</v>
      </c>
      <c r="G274" s="21" t="s">
        <v>971</v>
      </c>
      <c r="H274" s="21" t="s">
        <v>1547</v>
      </c>
      <c r="I274" s="21" t="s">
        <v>68</v>
      </c>
      <c r="J274" s="21" t="s">
        <v>957</v>
      </c>
    </row>
    <row r="275" spans="1:10" ht="43.2" x14ac:dyDescent="0.35">
      <c r="A275" s="21" t="s">
        <v>68</v>
      </c>
      <c r="B275" s="21" t="s">
        <v>967</v>
      </c>
      <c r="C275" s="21" t="s">
        <v>952</v>
      </c>
      <c r="D275" s="21" t="s">
        <v>1789</v>
      </c>
      <c r="E275" s="21"/>
      <c r="F275" s="21" t="s">
        <v>1790</v>
      </c>
      <c r="G275" s="21" t="s">
        <v>971</v>
      </c>
      <c r="H275" s="21" t="s">
        <v>1547</v>
      </c>
      <c r="I275" s="21" t="s">
        <v>68</v>
      </c>
      <c r="J275" s="21" t="s">
        <v>957</v>
      </c>
    </row>
    <row r="276" spans="1:10" ht="57.6" x14ac:dyDescent="0.35">
      <c r="A276" s="21" t="s">
        <v>68</v>
      </c>
      <c r="B276" s="21" t="s">
        <v>967</v>
      </c>
      <c r="C276" s="21" t="s">
        <v>952</v>
      </c>
      <c r="D276" s="21" t="s">
        <v>1791</v>
      </c>
      <c r="E276" s="21"/>
      <c r="F276" s="21" t="s">
        <v>1792</v>
      </c>
      <c r="G276" s="21" t="s">
        <v>971</v>
      </c>
      <c r="H276" s="21" t="s">
        <v>1547</v>
      </c>
      <c r="I276" s="21" t="s">
        <v>68</v>
      </c>
      <c r="J276" s="21" t="s">
        <v>957</v>
      </c>
    </row>
    <row r="277" spans="1:10" ht="28.8" x14ac:dyDescent="0.35">
      <c r="A277" s="21" t="s">
        <v>68</v>
      </c>
      <c r="B277" s="21" t="s">
        <v>967</v>
      </c>
      <c r="C277" s="21" t="s">
        <v>952</v>
      </c>
      <c r="D277" s="21" t="s">
        <v>1793</v>
      </c>
      <c r="E277" s="21"/>
      <c r="F277" s="21" t="s">
        <v>1794</v>
      </c>
      <c r="G277" s="21" t="s">
        <v>971</v>
      </c>
      <c r="H277" s="21" t="s">
        <v>1558</v>
      </c>
      <c r="I277" s="21" t="s">
        <v>68</v>
      </c>
      <c r="J277" s="21" t="s">
        <v>957</v>
      </c>
    </row>
    <row r="278" spans="1:10" ht="28.8" x14ac:dyDescent="0.35">
      <c r="A278" s="21" t="s">
        <v>68</v>
      </c>
      <c r="B278" s="21" t="s">
        <v>967</v>
      </c>
      <c r="C278" s="21" t="s">
        <v>952</v>
      </c>
      <c r="D278" s="21" t="s">
        <v>1795</v>
      </c>
      <c r="E278" s="21"/>
      <c r="F278" s="21" t="s">
        <v>1796</v>
      </c>
      <c r="G278" s="21" t="s">
        <v>971</v>
      </c>
      <c r="H278" s="21" t="s">
        <v>956</v>
      </c>
      <c r="I278" s="21" t="s">
        <v>68</v>
      </c>
      <c r="J278" s="21" t="s">
        <v>957</v>
      </c>
    </row>
    <row r="279" spans="1:10" ht="28.8" x14ac:dyDescent="0.35">
      <c r="A279" s="21" t="s">
        <v>68</v>
      </c>
      <c r="B279" s="21" t="s">
        <v>967</v>
      </c>
      <c r="C279" s="21" t="s">
        <v>952</v>
      </c>
      <c r="D279" s="21" t="s">
        <v>1797</v>
      </c>
      <c r="E279" s="21"/>
      <c r="F279" s="21" t="s">
        <v>1798</v>
      </c>
      <c r="G279" s="21" t="s">
        <v>971</v>
      </c>
      <c r="H279" s="21" t="s">
        <v>956</v>
      </c>
      <c r="I279" s="21" t="s">
        <v>68</v>
      </c>
      <c r="J279" s="21" t="s">
        <v>957</v>
      </c>
    </row>
    <row r="280" spans="1:10" ht="28.8" x14ac:dyDescent="0.35">
      <c r="A280" s="21" t="s">
        <v>68</v>
      </c>
      <c r="B280" s="21" t="s">
        <v>967</v>
      </c>
      <c r="C280" s="21" t="s">
        <v>952</v>
      </c>
      <c r="D280" s="21" t="s">
        <v>1799</v>
      </c>
      <c r="E280" s="21"/>
      <c r="F280" s="21" t="s">
        <v>1800</v>
      </c>
      <c r="G280" s="21" t="s">
        <v>971</v>
      </c>
      <c r="H280" s="21" t="s">
        <v>1547</v>
      </c>
      <c r="I280" s="21" t="s">
        <v>68</v>
      </c>
      <c r="J280" s="21" t="s">
        <v>957</v>
      </c>
    </row>
    <row r="281" spans="1:10" ht="28.8" x14ac:dyDescent="0.35">
      <c r="A281" s="21" t="s">
        <v>68</v>
      </c>
      <c r="B281" s="21" t="s">
        <v>967</v>
      </c>
      <c r="C281" s="21" t="s">
        <v>952</v>
      </c>
      <c r="D281" s="21" t="s">
        <v>1801</v>
      </c>
      <c r="E281" s="21"/>
      <c r="F281" s="21" t="s">
        <v>1802</v>
      </c>
      <c r="G281" s="21" t="s">
        <v>971</v>
      </c>
      <c r="H281" s="21" t="s">
        <v>956</v>
      </c>
      <c r="I281" s="21" t="s">
        <v>68</v>
      </c>
      <c r="J281" s="21" t="s">
        <v>957</v>
      </c>
    </row>
    <row r="282" spans="1:10" ht="28.8" x14ac:dyDescent="0.35">
      <c r="A282" s="21" t="s">
        <v>68</v>
      </c>
      <c r="B282" s="21" t="s">
        <v>967</v>
      </c>
      <c r="C282" s="21" t="s">
        <v>952</v>
      </c>
      <c r="D282" s="21" t="s">
        <v>1803</v>
      </c>
      <c r="E282" s="21"/>
      <c r="F282" s="21" t="s">
        <v>1804</v>
      </c>
      <c r="G282" s="21" t="s">
        <v>971</v>
      </c>
      <c r="H282" s="21" t="s">
        <v>1805</v>
      </c>
      <c r="I282" s="21" t="s">
        <v>68</v>
      </c>
      <c r="J282" s="21" t="s">
        <v>957</v>
      </c>
    </row>
    <row r="283" spans="1:10" ht="28.8" x14ac:dyDescent="0.35">
      <c r="A283" s="21" t="s">
        <v>68</v>
      </c>
      <c r="B283" s="21" t="s">
        <v>967</v>
      </c>
      <c r="C283" s="21" t="s">
        <v>952</v>
      </c>
      <c r="D283" s="21" t="s">
        <v>1806</v>
      </c>
      <c r="E283" s="21"/>
      <c r="F283" s="21" t="s">
        <v>1807</v>
      </c>
      <c r="G283" s="21" t="s">
        <v>971</v>
      </c>
      <c r="H283" s="21" t="s">
        <v>956</v>
      </c>
      <c r="I283" s="21" t="s">
        <v>68</v>
      </c>
      <c r="J283" s="21" t="s">
        <v>957</v>
      </c>
    </row>
    <row r="284" spans="1:10" ht="43.2" x14ac:dyDescent="0.35">
      <c r="A284" s="21" t="s">
        <v>68</v>
      </c>
      <c r="B284" s="21" t="s">
        <v>967</v>
      </c>
      <c r="C284" s="21" t="s">
        <v>952</v>
      </c>
      <c r="D284" s="21" t="s">
        <v>1808</v>
      </c>
      <c r="E284" s="21"/>
      <c r="F284" s="21" t="s">
        <v>1809</v>
      </c>
      <c r="G284" s="21" t="s">
        <v>971</v>
      </c>
      <c r="H284" s="21" t="s">
        <v>956</v>
      </c>
      <c r="I284" s="21" t="s">
        <v>68</v>
      </c>
      <c r="J284" s="21" t="s">
        <v>957</v>
      </c>
    </row>
    <row r="285" spans="1:10" ht="28.8" x14ac:dyDescent="0.35">
      <c r="A285" s="21" t="s">
        <v>68</v>
      </c>
      <c r="B285" s="21" t="s">
        <v>967</v>
      </c>
      <c r="C285" s="21" t="s">
        <v>952</v>
      </c>
      <c r="D285" s="21" t="s">
        <v>1810</v>
      </c>
      <c r="E285" s="21"/>
      <c r="F285" s="21" t="s">
        <v>1811</v>
      </c>
      <c r="G285" s="21" t="s">
        <v>971</v>
      </c>
      <c r="H285" s="21" t="s">
        <v>1579</v>
      </c>
      <c r="I285" s="21" t="s">
        <v>68</v>
      </c>
      <c r="J285" s="21" t="s">
        <v>957</v>
      </c>
    </row>
    <row r="286" spans="1:10" ht="43.2" x14ac:dyDescent="0.35">
      <c r="A286" s="21" t="s">
        <v>68</v>
      </c>
      <c r="B286" s="21" t="s">
        <v>967</v>
      </c>
      <c r="C286" s="21" t="s">
        <v>952</v>
      </c>
      <c r="D286" s="21" t="s">
        <v>1812</v>
      </c>
      <c r="E286" s="21"/>
      <c r="F286" s="21" t="s">
        <v>1813</v>
      </c>
      <c r="G286" s="21" t="s">
        <v>971</v>
      </c>
      <c r="H286" s="21" t="s">
        <v>1814</v>
      </c>
      <c r="I286" s="21" t="s">
        <v>68</v>
      </c>
      <c r="J286" s="21" t="s">
        <v>957</v>
      </c>
    </row>
    <row r="287" spans="1:10" ht="43.2" x14ac:dyDescent="0.35">
      <c r="A287" s="21" t="s">
        <v>68</v>
      </c>
      <c r="B287" s="21" t="s">
        <v>967</v>
      </c>
      <c r="C287" s="21" t="s">
        <v>952</v>
      </c>
      <c r="D287" s="21" t="s">
        <v>1815</v>
      </c>
      <c r="E287" s="21"/>
      <c r="F287" s="21" t="s">
        <v>1816</v>
      </c>
      <c r="G287" s="21" t="s">
        <v>971</v>
      </c>
      <c r="H287" s="21" t="s">
        <v>1814</v>
      </c>
      <c r="I287" s="21" t="s">
        <v>68</v>
      </c>
      <c r="J287" s="21" t="s">
        <v>957</v>
      </c>
    </row>
    <row r="288" spans="1:10" ht="28.8" x14ac:dyDescent="0.35">
      <c r="A288" s="21" t="s">
        <v>68</v>
      </c>
      <c r="B288" s="21" t="s">
        <v>967</v>
      </c>
      <c r="C288" s="21" t="s">
        <v>952</v>
      </c>
      <c r="D288" s="21" t="s">
        <v>1817</v>
      </c>
      <c r="E288" s="21"/>
      <c r="F288" s="21" t="s">
        <v>1818</v>
      </c>
      <c r="G288" s="21" t="s">
        <v>971</v>
      </c>
      <c r="H288" s="21" t="s">
        <v>1579</v>
      </c>
      <c r="I288" s="21" t="s">
        <v>68</v>
      </c>
      <c r="J288" s="21" t="s">
        <v>957</v>
      </c>
    </row>
    <row r="289" spans="1:10" ht="43.2" x14ac:dyDescent="0.35">
      <c r="A289" s="21" t="s">
        <v>68</v>
      </c>
      <c r="B289" s="21" t="s">
        <v>967</v>
      </c>
      <c r="C289" s="21" t="s">
        <v>952</v>
      </c>
      <c r="D289" s="21" t="s">
        <v>1819</v>
      </c>
      <c r="E289" s="21"/>
      <c r="F289" s="21" t="s">
        <v>1820</v>
      </c>
      <c r="G289" s="21" t="s">
        <v>971</v>
      </c>
      <c r="H289" s="21" t="s">
        <v>1821</v>
      </c>
      <c r="I289" s="21" t="s">
        <v>68</v>
      </c>
      <c r="J289" s="21" t="s">
        <v>957</v>
      </c>
    </row>
    <row r="290" spans="1:10" ht="43.2" x14ac:dyDescent="0.35">
      <c r="A290" s="21" t="s">
        <v>68</v>
      </c>
      <c r="B290" s="21" t="s">
        <v>967</v>
      </c>
      <c r="C290" s="21" t="s">
        <v>952</v>
      </c>
      <c r="D290" s="21" t="s">
        <v>1822</v>
      </c>
      <c r="E290" s="21"/>
      <c r="F290" s="21" t="s">
        <v>1823</v>
      </c>
      <c r="G290" s="21" t="s">
        <v>971</v>
      </c>
      <c r="H290" s="21" t="s">
        <v>1821</v>
      </c>
      <c r="I290" s="21" t="s">
        <v>68</v>
      </c>
      <c r="J290" s="21" t="s">
        <v>957</v>
      </c>
    </row>
    <row r="291" spans="1:10" ht="43.2" x14ac:dyDescent="0.35">
      <c r="A291" s="21" t="s">
        <v>68</v>
      </c>
      <c r="B291" s="21" t="s">
        <v>967</v>
      </c>
      <c r="C291" s="21" t="s">
        <v>952</v>
      </c>
      <c r="D291" s="21" t="s">
        <v>1824</v>
      </c>
      <c r="E291" s="21"/>
      <c r="F291" s="21" t="s">
        <v>1825</v>
      </c>
      <c r="G291" s="21" t="s">
        <v>971</v>
      </c>
      <c r="H291" s="21" t="s">
        <v>1821</v>
      </c>
      <c r="I291" s="21" t="s">
        <v>68</v>
      </c>
      <c r="J291" s="21" t="s">
        <v>957</v>
      </c>
    </row>
    <row r="292" spans="1:10" ht="43.2" x14ac:dyDescent="0.35">
      <c r="A292" s="21" t="s">
        <v>68</v>
      </c>
      <c r="B292" s="21" t="s">
        <v>967</v>
      </c>
      <c r="C292" s="21" t="s">
        <v>952</v>
      </c>
      <c r="D292" s="21" t="s">
        <v>1826</v>
      </c>
      <c r="E292" s="21"/>
      <c r="F292" s="21" t="s">
        <v>1827</v>
      </c>
      <c r="G292" s="21" t="s">
        <v>971</v>
      </c>
      <c r="H292" s="21" t="s">
        <v>1821</v>
      </c>
      <c r="I292" s="21" t="s">
        <v>68</v>
      </c>
      <c r="J292" s="21" t="s">
        <v>957</v>
      </c>
    </row>
    <row r="293" spans="1:10" ht="28.8" x14ac:dyDescent="0.35">
      <c r="A293" s="21" t="s">
        <v>68</v>
      </c>
      <c r="B293" s="21" t="s">
        <v>967</v>
      </c>
      <c r="C293" s="21" t="s">
        <v>952</v>
      </c>
      <c r="D293" s="21" t="s">
        <v>1828</v>
      </c>
      <c r="E293" s="21"/>
      <c r="F293" s="21" t="s">
        <v>1829</v>
      </c>
      <c r="G293" s="21" t="s">
        <v>971</v>
      </c>
      <c r="H293" s="21" t="s">
        <v>1821</v>
      </c>
      <c r="I293" s="21" t="s">
        <v>68</v>
      </c>
      <c r="J293" s="21" t="s">
        <v>957</v>
      </c>
    </row>
    <row r="294" spans="1:10" ht="43.2" x14ac:dyDescent="0.35">
      <c r="A294" s="21" t="s">
        <v>68</v>
      </c>
      <c r="B294" s="21" t="s">
        <v>967</v>
      </c>
      <c r="C294" s="21" t="s">
        <v>952</v>
      </c>
      <c r="D294" s="21" t="s">
        <v>1830</v>
      </c>
      <c r="E294" s="21"/>
      <c r="F294" s="21" t="s">
        <v>1831</v>
      </c>
      <c r="G294" s="21" t="s">
        <v>971</v>
      </c>
      <c r="H294" s="21" t="s">
        <v>1821</v>
      </c>
      <c r="I294" s="21" t="s">
        <v>68</v>
      </c>
      <c r="J294" s="21" t="s">
        <v>957</v>
      </c>
    </row>
    <row r="295" spans="1:10" ht="43.2" x14ac:dyDescent="0.35">
      <c r="A295" s="21" t="s">
        <v>68</v>
      </c>
      <c r="B295" s="21" t="s">
        <v>967</v>
      </c>
      <c r="C295" s="21" t="s">
        <v>952</v>
      </c>
      <c r="D295" s="21" t="s">
        <v>1832</v>
      </c>
      <c r="E295" s="21"/>
      <c r="F295" s="21" t="s">
        <v>1833</v>
      </c>
      <c r="G295" s="21" t="s">
        <v>971</v>
      </c>
      <c r="H295" s="21" t="s">
        <v>956</v>
      </c>
      <c r="I295" s="21" t="s">
        <v>68</v>
      </c>
      <c r="J295" s="21" t="s">
        <v>957</v>
      </c>
    </row>
    <row r="296" spans="1:10" ht="43.2" x14ac:dyDescent="0.35">
      <c r="A296" s="21" t="s">
        <v>68</v>
      </c>
      <c r="B296" s="21" t="s">
        <v>967</v>
      </c>
      <c r="C296" s="21" t="s">
        <v>952</v>
      </c>
      <c r="D296" s="21" t="s">
        <v>1834</v>
      </c>
      <c r="E296" s="21"/>
      <c r="F296" s="21" t="s">
        <v>1835</v>
      </c>
      <c r="G296" s="21" t="s">
        <v>971</v>
      </c>
      <c r="H296" s="21" t="s">
        <v>1821</v>
      </c>
      <c r="I296" s="21" t="s">
        <v>68</v>
      </c>
      <c r="J296" s="21" t="s">
        <v>957</v>
      </c>
    </row>
    <row r="297" spans="1:10" ht="43.2" x14ac:dyDescent="0.35">
      <c r="A297" s="21" t="s">
        <v>68</v>
      </c>
      <c r="B297" s="21" t="s">
        <v>967</v>
      </c>
      <c r="C297" s="21" t="s">
        <v>952</v>
      </c>
      <c r="D297" s="21" t="s">
        <v>1836</v>
      </c>
      <c r="E297" s="21"/>
      <c r="F297" s="21" t="s">
        <v>1837</v>
      </c>
      <c r="G297" s="21" t="s">
        <v>971</v>
      </c>
      <c r="H297" s="21" t="s">
        <v>1547</v>
      </c>
      <c r="I297" s="21" t="s">
        <v>68</v>
      </c>
      <c r="J297" s="21" t="s">
        <v>957</v>
      </c>
    </row>
    <row r="298" spans="1:10" ht="28.8" x14ac:dyDescent="0.35">
      <c r="A298" s="21" t="s">
        <v>68</v>
      </c>
      <c r="B298" s="21" t="s">
        <v>967</v>
      </c>
      <c r="C298" s="21" t="s">
        <v>952</v>
      </c>
      <c r="D298" s="21" t="s">
        <v>1838</v>
      </c>
      <c r="E298" s="21"/>
      <c r="F298" s="21" t="s">
        <v>1839</v>
      </c>
      <c r="G298" s="21" t="s">
        <v>971</v>
      </c>
      <c r="H298" s="21" t="s">
        <v>1840</v>
      </c>
      <c r="I298" s="21" t="s">
        <v>68</v>
      </c>
      <c r="J298" s="21" t="s">
        <v>957</v>
      </c>
    </row>
    <row r="299" spans="1:10" ht="43.2" x14ac:dyDescent="0.35">
      <c r="A299" s="21" t="s">
        <v>68</v>
      </c>
      <c r="B299" s="21" t="s">
        <v>967</v>
      </c>
      <c r="C299" s="21" t="s">
        <v>952</v>
      </c>
      <c r="D299" s="21" t="s">
        <v>1841</v>
      </c>
      <c r="E299" s="21"/>
      <c r="F299" s="21" t="s">
        <v>1842</v>
      </c>
      <c r="G299" s="21" t="s">
        <v>971</v>
      </c>
      <c r="H299" s="21" t="s">
        <v>956</v>
      </c>
      <c r="I299" s="21" t="s">
        <v>68</v>
      </c>
      <c r="J299" s="21" t="s">
        <v>957</v>
      </c>
    </row>
    <row r="300" spans="1:10" ht="43.2" x14ac:dyDescent="0.35">
      <c r="A300" s="21" t="s">
        <v>68</v>
      </c>
      <c r="B300" s="21" t="s">
        <v>967</v>
      </c>
      <c r="C300" s="21" t="s">
        <v>952</v>
      </c>
      <c r="D300" s="21" t="s">
        <v>1843</v>
      </c>
      <c r="E300" s="21"/>
      <c r="F300" s="21" t="s">
        <v>1844</v>
      </c>
      <c r="G300" s="21" t="s">
        <v>971</v>
      </c>
      <c r="H300" s="21" t="s">
        <v>1601</v>
      </c>
      <c r="I300" s="21" t="s">
        <v>68</v>
      </c>
      <c r="J300" s="21" t="s">
        <v>957</v>
      </c>
    </row>
    <row r="301" spans="1:10" ht="43.2" x14ac:dyDescent="0.35">
      <c r="A301" s="21" t="s">
        <v>68</v>
      </c>
      <c r="B301" s="21" t="s">
        <v>967</v>
      </c>
      <c r="C301" s="21" t="s">
        <v>952</v>
      </c>
      <c r="D301" s="21" t="s">
        <v>1845</v>
      </c>
      <c r="E301" s="21"/>
      <c r="F301" s="21" t="s">
        <v>1846</v>
      </c>
      <c r="G301" s="21" t="s">
        <v>971</v>
      </c>
      <c r="H301" s="21" t="s">
        <v>1558</v>
      </c>
      <c r="I301" s="21" t="s">
        <v>68</v>
      </c>
      <c r="J301" s="21" t="s">
        <v>957</v>
      </c>
    </row>
    <row r="302" spans="1:10" ht="28.8" x14ac:dyDescent="0.35">
      <c r="A302" s="21" t="s">
        <v>68</v>
      </c>
      <c r="B302" s="21" t="s">
        <v>967</v>
      </c>
      <c r="C302" s="21" t="s">
        <v>952</v>
      </c>
      <c r="D302" s="21" t="s">
        <v>1847</v>
      </c>
      <c r="E302" s="21"/>
      <c r="F302" s="21" t="s">
        <v>1848</v>
      </c>
      <c r="G302" s="21" t="s">
        <v>971</v>
      </c>
      <c r="H302" s="21" t="s">
        <v>1821</v>
      </c>
      <c r="I302" s="21" t="s">
        <v>68</v>
      </c>
      <c r="J302" s="21" t="s">
        <v>957</v>
      </c>
    </row>
    <row r="303" spans="1:10" ht="28.8" x14ac:dyDescent="0.35">
      <c r="A303" s="21" t="s">
        <v>68</v>
      </c>
      <c r="B303" s="21" t="s">
        <v>967</v>
      </c>
      <c r="C303" s="21" t="s">
        <v>952</v>
      </c>
      <c r="D303" s="21" t="s">
        <v>1849</v>
      </c>
      <c r="E303" s="21"/>
      <c r="F303" s="21" t="s">
        <v>1850</v>
      </c>
      <c r="G303" s="21" t="s">
        <v>971</v>
      </c>
      <c r="H303" s="21" t="s">
        <v>1821</v>
      </c>
      <c r="I303" s="21" t="s">
        <v>68</v>
      </c>
      <c r="J303" s="21" t="s">
        <v>957</v>
      </c>
    </row>
    <row r="304" spans="1:10" ht="28.8" x14ac:dyDescent="0.35">
      <c r="A304" s="21" t="s">
        <v>68</v>
      </c>
      <c r="B304" s="21" t="s">
        <v>967</v>
      </c>
      <c r="C304" s="21" t="s">
        <v>952</v>
      </c>
      <c r="D304" s="21" t="s">
        <v>1851</v>
      </c>
      <c r="E304" s="21"/>
      <c r="F304" s="21" t="s">
        <v>1852</v>
      </c>
      <c r="G304" s="21" t="s">
        <v>971</v>
      </c>
      <c r="H304" s="21" t="s">
        <v>1853</v>
      </c>
      <c r="I304" s="21" t="s">
        <v>68</v>
      </c>
      <c r="J304" s="21" t="s">
        <v>957</v>
      </c>
    </row>
    <row r="305" spans="1:10" ht="43.2" x14ac:dyDescent="0.35">
      <c r="A305" s="21" t="s">
        <v>68</v>
      </c>
      <c r="B305" s="21" t="s">
        <v>967</v>
      </c>
      <c r="C305" s="21" t="s">
        <v>952</v>
      </c>
      <c r="D305" s="21" t="s">
        <v>1854</v>
      </c>
      <c r="E305" s="21"/>
      <c r="F305" s="21" t="s">
        <v>1855</v>
      </c>
      <c r="G305" s="21" t="s">
        <v>971</v>
      </c>
      <c r="H305" s="21" t="s">
        <v>1821</v>
      </c>
      <c r="I305" s="21" t="s">
        <v>68</v>
      </c>
      <c r="J305" s="21" t="s">
        <v>957</v>
      </c>
    </row>
    <row r="306" spans="1:10" ht="43.2" x14ac:dyDescent="0.35">
      <c r="A306" s="21" t="s">
        <v>68</v>
      </c>
      <c r="B306" s="21" t="s">
        <v>967</v>
      </c>
      <c r="C306" s="21" t="s">
        <v>952</v>
      </c>
      <c r="D306" s="21" t="s">
        <v>1856</v>
      </c>
      <c r="E306" s="21"/>
      <c r="F306" s="21" t="s">
        <v>1857</v>
      </c>
      <c r="G306" s="21" t="s">
        <v>971</v>
      </c>
      <c r="H306" s="21" t="s">
        <v>1547</v>
      </c>
      <c r="I306" s="21" t="s">
        <v>68</v>
      </c>
      <c r="J306" s="21" t="s">
        <v>957</v>
      </c>
    </row>
    <row r="307" spans="1:10" ht="28.8" x14ac:dyDescent="0.35">
      <c r="A307" s="21" t="s">
        <v>68</v>
      </c>
      <c r="B307" s="21" t="s">
        <v>967</v>
      </c>
      <c r="C307" s="21" t="s">
        <v>952</v>
      </c>
      <c r="D307" s="21" t="s">
        <v>1858</v>
      </c>
      <c r="E307" s="21"/>
      <c r="F307" s="21" t="s">
        <v>1859</v>
      </c>
      <c r="G307" s="21" t="s">
        <v>971</v>
      </c>
      <c r="H307" s="21" t="s">
        <v>956</v>
      </c>
      <c r="I307" s="21" t="s">
        <v>68</v>
      </c>
      <c r="J307" s="21" t="s">
        <v>957</v>
      </c>
    </row>
    <row r="308" spans="1:10" ht="28.8" x14ac:dyDescent="0.35">
      <c r="A308" s="21" t="s">
        <v>68</v>
      </c>
      <c r="B308" s="21" t="s">
        <v>967</v>
      </c>
      <c r="C308" s="21" t="s">
        <v>952</v>
      </c>
      <c r="D308" s="21" t="s">
        <v>1860</v>
      </c>
      <c r="E308" s="21"/>
      <c r="F308" s="21" t="s">
        <v>1861</v>
      </c>
      <c r="G308" s="21" t="s">
        <v>971</v>
      </c>
      <c r="H308" s="21" t="s">
        <v>1862</v>
      </c>
      <c r="I308" s="21" t="s">
        <v>68</v>
      </c>
      <c r="J308" s="21" t="s">
        <v>957</v>
      </c>
    </row>
    <row r="309" spans="1:10" ht="43.2" x14ac:dyDescent="0.35">
      <c r="A309" s="21" t="s">
        <v>68</v>
      </c>
      <c r="B309" s="21" t="s">
        <v>967</v>
      </c>
      <c r="C309" s="21" t="s">
        <v>952</v>
      </c>
      <c r="D309" s="21" t="s">
        <v>1863</v>
      </c>
      <c r="E309" s="21"/>
      <c r="F309" s="21" t="s">
        <v>1864</v>
      </c>
      <c r="G309" s="21" t="s">
        <v>971</v>
      </c>
      <c r="H309" s="21" t="s">
        <v>956</v>
      </c>
      <c r="I309" s="21" t="s">
        <v>68</v>
      </c>
      <c r="J309" s="21" t="s">
        <v>957</v>
      </c>
    </row>
    <row r="310" spans="1:10" ht="28.8" x14ac:dyDescent="0.35">
      <c r="A310" s="21" t="s">
        <v>68</v>
      </c>
      <c r="B310" s="21" t="s">
        <v>967</v>
      </c>
      <c r="C310" s="21" t="s">
        <v>952</v>
      </c>
      <c r="D310" s="21" t="s">
        <v>1865</v>
      </c>
      <c r="E310" s="21"/>
      <c r="F310" s="21" t="s">
        <v>1866</v>
      </c>
      <c r="G310" s="21" t="s">
        <v>971</v>
      </c>
      <c r="H310" s="21" t="s">
        <v>1547</v>
      </c>
      <c r="I310" s="21" t="s">
        <v>68</v>
      </c>
      <c r="J310" s="21" t="s">
        <v>957</v>
      </c>
    </row>
    <row r="311" spans="1:10" ht="28.8" x14ac:dyDescent="0.35">
      <c r="A311" s="21" t="s">
        <v>68</v>
      </c>
      <c r="B311" s="21" t="s">
        <v>967</v>
      </c>
      <c r="C311" s="21" t="s">
        <v>952</v>
      </c>
      <c r="D311" s="21" t="s">
        <v>1867</v>
      </c>
      <c r="E311" s="21"/>
      <c r="F311" s="21" t="s">
        <v>1868</v>
      </c>
      <c r="G311" s="21" t="s">
        <v>971</v>
      </c>
      <c r="H311" s="21" t="s">
        <v>1547</v>
      </c>
      <c r="I311" s="21" t="s">
        <v>68</v>
      </c>
      <c r="J311" s="21" t="s">
        <v>957</v>
      </c>
    </row>
    <row r="312" spans="1:10" ht="43.2" x14ac:dyDescent="0.35">
      <c r="A312" s="21" t="s">
        <v>68</v>
      </c>
      <c r="B312" s="21" t="s">
        <v>967</v>
      </c>
      <c r="C312" s="21" t="s">
        <v>952</v>
      </c>
      <c r="D312" s="21" t="s">
        <v>1869</v>
      </c>
      <c r="E312" s="21"/>
      <c r="F312" s="21" t="s">
        <v>1870</v>
      </c>
      <c r="G312" s="21" t="s">
        <v>971</v>
      </c>
      <c r="H312" s="21" t="s">
        <v>956</v>
      </c>
      <c r="I312" s="21" t="s">
        <v>68</v>
      </c>
      <c r="J312" s="21" t="s">
        <v>957</v>
      </c>
    </row>
    <row r="313" spans="1:10" ht="43.2" x14ac:dyDescent="0.35">
      <c r="A313" s="21" t="s">
        <v>68</v>
      </c>
      <c r="B313" s="21" t="s">
        <v>967</v>
      </c>
      <c r="C313" s="21" t="s">
        <v>952</v>
      </c>
      <c r="D313" s="21" t="s">
        <v>1871</v>
      </c>
      <c r="E313" s="21"/>
      <c r="F313" s="21" t="s">
        <v>1872</v>
      </c>
      <c r="G313" s="21" t="s">
        <v>971</v>
      </c>
      <c r="H313" s="21" t="s">
        <v>956</v>
      </c>
      <c r="I313" s="21" t="s">
        <v>68</v>
      </c>
      <c r="J313" s="21" t="s">
        <v>957</v>
      </c>
    </row>
    <row r="314" spans="1:10" ht="43.2" x14ac:dyDescent="0.35">
      <c r="A314" s="21" t="s">
        <v>68</v>
      </c>
      <c r="B314" s="21" t="s">
        <v>967</v>
      </c>
      <c r="C314" s="21" t="s">
        <v>952</v>
      </c>
      <c r="D314" s="21" t="s">
        <v>1873</v>
      </c>
      <c r="E314" s="21"/>
      <c r="F314" s="21" t="s">
        <v>1874</v>
      </c>
      <c r="G314" s="21" t="s">
        <v>971</v>
      </c>
      <c r="H314" s="21" t="s">
        <v>956</v>
      </c>
      <c r="I314" s="21" t="s">
        <v>68</v>
      </c>
      <c r="J314" s="21" t="s">
        <v>957</v>
      </c>
    </row>
    <row r="315" spans="1:10" ht="43.2" x14ac:dyDescent="0.35">
      <c r="A315" s="21" t="s">
        <v>68</v>
      </c>
      <c r="B315" s="21" t="s">
        <v>967</v>
      </c>
      <c r="C315" s="21" t="s">
        <v>952</v>
      </c>
      <c r="D315" s="21" t="s">
        <v>1875</v>
      </c>
      <c r="E315" s="21"/>
      <c r="F315" s="21" t="s">
        <v>1876</v>
      </c>
      <c r="G315" s="21" t="s">
        <v>971</v>
      </c>
      <c r="H315" s="21" t="s">
        <v>1547</v>
      </c>
      <c r="I315" s="21" t="s">
        <v>68</v>
      </c>
      <c r="J315" s="21" t="s">
        <v>957</v>
      </c>
    </row>
    <row r="316" spans="1:10" ht="28.8" x14ac:dyDescent="0.35">
      <c r="A316" s="21" t="s">
        <v>68</v>
      </c>
      <c r="B316" s="21" t="s">
        <v>967</v>
      </c>
      <c r="C316" s="21" t="s">
        <v>952</v>
      </c>
      <c r="D316" s="21" t="s">
        <v>1877</v>
      </c>
      <c r="E316" s="21"/>
      <c r="F316" s="21" t="s">
        <v>1878</v>
      </c>
      <c r="G316" s="21" t="s">
        <v>971</v>
      </c>
      <c r="H316" s="21" t="s">
        <v>1558</v>
      </c>
      <c r="I316" s="21" t="s">
        <v>68</v>
      </c>
      <c r="J316" s="21" t="s">
        <v>957</v>
      </c>
    </row>
    <row r="317" spans="1:10" ht="28.8" x14ac:dyDescent="0.35">
      <c r="A317" s="21" t="s">
        <v>68</v>
      </c>
      <c r="B317" s="21" t="s">
        <v>967</v>
      </c>
      <c r="C317" s="21" t="s">
        <v>952</v>
      </c>
      <c r="D317" s="21" t="s">
        <v>1879</v>
      </c>
      <c r="E317" s="21"/>
      <c r="F317" s="21" t="s">
        <v>1880</v>
      </c>
      <c r="G317" s="21" t="s">
        <v>971</v>
      </c>
      <c r="H317" s="21" t="s">
        <v>956</v>
      </c>
      <c r="I317" s="21" t="s">
        <v>68</v>
      </c>
      <c r="J317" s="21" t="s">
        <v>957</v>
      </c>
    </row>
    <row r="318" spans="1:10" ht="28.8" x14ac:dyDescent="0.35">
      <c r="A318" s="21" t="s">
        <v>68</v>
      </c>
      <c r="B318" s="21" t="s">
        <v>967</v>
      </c>
      <c r="C318" s="21" t="s">
        <v>952</v>
      </c>
      <c r="D318" s="21" t="s">
        <v>1881</v>
      </c>
      <c r="E318" s="21"/>
      <c r="F318" s="21" t="s">
        <v>1882</v>
      </c>
      <c r="G318" s="21" t="s">
        <v>971</v>
      </c>
      <c r="H318" s="21" t="s">
        <v>956</v>
      </c>
      <c r="I318" s="21" t="s">
        <v>68</v>
      </c>
      <c r="J318" s="21" t="s">
        <v>957</v>
      </c>
    </row>
    <row r="319" spans="1:10" ht="28.8" x14ac:dyDescent="0.35">
      <c r="A319" s="21" t="s">
        <v>68</v>
      </c>
      <c r="B319" s="21" t="s">
        <v>967</v>
      </c>
      <c r="C319" s="21" t="s">
        <v>952</v>
      </c>
      <c r="D319" s="21" t="s">
        <v>1883</v>
      </c>
      <c r="E319" s="21"/>
      <c r="F319" s="21" t="s">
        <v>1884</v>
      </c>
      <c r="G319" s="21" t="s">
        <v>971</v>
      </c>
      <c r="H319" s="21" t="s">
        <v>1547</v>
      </c>
      <c r="I319" s="21" t="s">
        <v>68</v>
      </c>
      <c r="J319" s="21" t="s">
        <v>957</v>
      </c>
    </row>
    <row r="320" spans="1:10" ht="28.8" x14ac:dyDescent="0.35">
      <c r="A320" s="21" t="s">
        <v>68</v>
      </c>
      <c r="B320" s="21" t="s">
        <v>967</v>
      </c>
      <c r="C320" s="21" t="s">
        <v>952</v>
      </c>
      <c r="D320" s="21" t="s">
        <v>1885</v>
      </c>
      <c r="E320" s="21"/>
      <c r="F320" s="21" t="s">
        <v>1886</v>
      </c>
      <c r="G320" s="21" t="s">
        <v>971</v>
      </c>
      <c r="H320" s="21" t="s">
        <v>1547</v>
      </c>
      <c r="I320" s="21" t="s">
        <v>68</v>
      </c>
      <c r="J320" s="21" t="s">
        <v>957</v>
      </c>
    </row>
    <row r="321" spans="1:10" ht="28.8" x14ac:dyDescent="0.35">
      <c r="A321" s="21" t="s">
        <v>68</v>
      </c>
      <c r="B321" s="21" t="s">
        <v>967</v>
      </c>
      <c r="C321" s="21" t="s">
        <v>952</v>
      </c>
      <c r="D321" s="21" t="s">
        <v>1887</v>
      </c>
      <c r="E321" s="21"/>
      <c r="F321" s="21" t="s">
        <v>1888</v>
      </c>
      <c r="G321" s="21" t="s">
        <v>971</v>
      </c>
      <c r="H321" s="21" t="s">
        <v>1547</v>
      </c>
      <c r="I321" s="21" t="s">
        <v>68</v>
      </c>
      <c r="J321" s="21" t="s">
        <v>957</v>
      </c>
    </row>
    <row r="322" spans="1:10" ht="43.2" x14ac:dyDescent="0.35">
      <c r="A322" s="21" t="s">
        <v>68</v>
      </c>
      <c r="B322" s="21" t="s">
        <v>967</v>
      </c>
      <c r="C322" s="21" t="s">
        <v>952</v>
      </c>
      <c r="D322" s="21" t="s">
        <v>1889</v>
      </c>
      <c r="E322" s="21"/>
      <c r="F322" s="21" t="s">
        <v>1890</v>
      </c>
      <c r="G322" s="21" t="s">
        <v>971</v>
      </c>
      <c r="H322" s="21" t="s">
        <v>1547</v>
      </c>
      <c r="I322" s="21" t="s">
        <v>68</v>
      </c>
      <c r="J322" s="21" t="s">
        <v>957</v>
      </c>
    </row>
    <row r="323" spans="1:10" ht="43.2" x14ac:dyDescent="0.35">
      <c r="A323" s="21" t="s">
        <v>68</v>
      </c>
      <c r="B323" s="21" t="s">
        <v>967</v>
      </c>
      <c r="C323" s="21" t="s">
        <v>952</v>
      </c>
      <c r="D323" s="21" t="s">
        <v>1891</v>
      </c>
      <c r="E323" s="21"/>
      <c r="F323" s="21" t="s">
        <v>1892</v>
      </c>
      <c r="G323" s="21" t="s">
        <v>971</v>
      </c>
      <c r="H323" s="21" t="s">
        <v>1558</v>
      </c>
      <c r="I323" s="21" t="s">
        <v>68</v>
      </c>
      <c r="J323" s="21" t="s">
        <v>957</v>
      </c>
    </row>
    <row r="324" spans="1:10" ht="28.8" x14ac:dyDescent="0.35">
      <c r="A324" s="21" t="s">
        <v>68</v>
      </c>
      <c r="B324" s="21" t="s">
        <v>967</v>
      </c>
      <c r="C324" s="21" t="s">
        <v>952</v>
      </c>
      <c r="D324" s="21" t="s">
        <v>1893</v>
      </c>
      <c r="E324" s="21"/>
      <c r="F324" s="21" t="s">
        <v>1894</v>
      </c>
      <c r="G324" s="21" t="s">
        <v>971</v>
      </c>
      <c r="H324" s="21" t="s">
        <v>1895</v>
      </c>
      <c r="I324" s="21" t="s">
        <v>68</v>
      </c>
      <c r="J324" s="21" t="s">
        <v>957</v>
      </c>
    </row>
    <row r="325" spans="1:10" ht="28.8" x14ac:dyDescent="0.35">
      <c r="A325" s="21" t="s">
        <v>68</v>
      </c>
      <c r="B325" s="21" t="s">
        <v>967</v>
      </c>
      <c r="C325" s="21" t="s">
        <v>952</v>
      </c>
      <c r="D325" s="21" t="s">
        <v>1896</v>
      </c>
      <c r="E325" s="21"/>
      <c r="F325" s="21" t="s">
        <v>1897</v>
      </c>
      <c r="G325" s="21" t="s">
        <v>971</v>
      </c>
      <c r="H325" s="21" t="s">
        <v>956</v>
      </c>
      <c r="I325" s="21" t="s">
        <v>68</v>
      </c>
      <c r="J325" s="21" t="s">
        <v>957</v>
      </c>
    </row>
    <row r="326" spans="1:10" ht="43.2" x14ac:dyDescent="0.35">
      <c r="A326" s="21" t="s">
        <v>68</v>
      </c>
      <c r="B326" s="21" t="s">
        <v>967</v>
      </c>
      <c r="C326" s="21" t="s">
        <v>952</v>
      </c>
      <c r="D326" s="21" t="s">
        <v>1898</v>
      </c>
      <c r="E326" s="21"/>
      <c r="F326" s="21" t="s">
        <v>1899</v>
      </c>
      <c r="G326" s="21" t="s">
        <v>971</v>
      </c>
      <c r="H326" s="21" t="s">
        <v>956</v>
      </c>
      <c r="I326" s="21" t="s">
        <v>68</v>
      </c>
      <c r="J326" s="21" t="s">
        <v>957</v>
      </c>
    </row>
    <row r="327" spans="1:10" ht="28.8" x14ac:dyDescent="0.35">
      <c r="A327" s="21" t="s">
        <v>68</v>
      </c>
      <c r="B327" s="21" t="s">
        <v>967</v>
      </c>
      <c r="C327" s="21" t="s">
        <v>952</v>
      </c>
      <c r="D327" s="21" t="s">
        <v>1900</v>
      </c>
      <c r="E327" s="21"/>
      <c r="F327" s="21" t="s">
        <v>1901</v>
      </c>
      <c r="G327" s="21" t="s">
        <v>971</v>
      </c>
      <c r="H327" s="21" t="s">
        <v>956</v>
      </c>
      <c r="I327" s="21" t="s">
        <v>68</v>
      </c>
      <c r="J327" s="21" t="s">
        <v>957</v>
      </c>
    </row>
    <row r="328" spans="1:10" ht="28.8" x14ac:dyDescent="0.35">
      <c r="A328" s="21" t="s">
        <v>68</v>
      </c>
      <c r="B328" s="21" t="s">
        <v>967</v>
      </c>
      <c r="C328" s="21" t="s">
        <v>952</v>
      </c>
      <c r="D328" s="21" t="s">
        <v>1902</v>
      </c>
      <c r="E328" s="21"/>
      <c r="F328" s="21" t="s">
        <v>1903</v>
      </c>
      <c r="G328" s="21" t="s">
        <v>971</v>
      </c>
      <c r="H328" s="21" t="s">
        <v>956</v>
      </c>
      <c r="I328" s="21" t="s">
        <v>68</v>
      </c>
      <c r="J328" s="21" t="s">
        <v>957</v>
      </c>
    </row>
    <row r="329" spans="1:10" ht="43.2" x14ac:dyDescent="0.35">
      <c r="A329" s="21" t="s">
        <v>68</v>
      </c>
      <c r="B329" s="21" t="s">
        <v>967</v>
      </c>
      <c r="C329" s="21" t="s">
        <v>952</v>
      </c>
      <c r="D329" s="21" t="s">
        <v>1904</v>
      </c>
      <c r="E329" s="21"/>
      <c r="F329" s="21" t="s">
        <v>1905</v>
      </c>
      <c r="G329" s="21" t="s">
        <v>971</v>
      </c>
      <c r="H329" s="21" t="s">
        <v>1906</v>
      </c>
      <c r="I329" s="21" t="s">
        <v>68</v>
      </c>
      <c r="J329" s="21" t="s">
        <v>957</v>
      </c>
    </row>
    <row r="330" spans="1:10" ht="43.2" x14ac:dyDescent="0.35">
      <c r="A330" s="21" t="s">
        <v>68</v>
      </c>
      <c r="B330" s="21" t="s">
        <v>967</v>
      </c>
      <c r="C330" s="21" t="s">
        <v>952</v>
      </c>
      <c r="D330" s="21" t="s">
        <v>1907</v>
      </c>
      <c r="E330" s="21"/>
      <c r="F330" s="21" t="s">
        <v>1908</v>
      </c>
      <c r="G330" s="21" t="s">
        <v>971</v>
      </c>
      <c r="H330" s="21" t="s">
        <v>1909</v>
      </c>
      <c r="I330" s="21" t="s">
        <v>68</v>
      </c>
      <c r="J330" s="21" t="s">
        <v>957</v>
      </c>
    </row>
    <row r="331" spans="1:10" ht="28.8" x14ac:dyDescent="0.35">
      <c r="A331" s="21" t="s">
        <v>68</v>
      </c>
      <c r="B331" s="21" t="s">
        <v>967</v>
      </c>
      <c r="C331" s="21" t="s">
        <v>952</v>
      </c>
      <c r="D331" s="21" t="s">
        <v>1910</v>
      </c>
      <c r="E331" s="21"/>
      <c r="F331" s="21" t="s">
        <v>1911</v>
      </c>
      <c r="G331" s="21" t="s">
        <v>971</v>
      </c>
      <c r="H331" s="21" t="s">
        <v>1558</v>
      </c>
      <c r="I331" s="21" t="s">
        <v>68</v>
      </c>
      <c r="J331" s="21" t="s">
        <v>957</v>
      </c>
    </row>
    <row r="332" spans="1:10" ht="43.2" x14ac:dyDescent="0.35">
      <c r="A332" s="21" t="s">
        <v>68</v>
      </c>
      <c r="B332" s="21" t="s">
        <v>967</v>
      </c>
      <c r="C332" s="21" t="s">
        <v>952</v>
      </c>
      <c r="D332" s="21" t="s">
        <v>1912</v>
      </c>
      <c r="E332" s="21"/>
      <c r="F332" s="21" t="s">
        <v>1913</v>
      </c>
      <c r="G332" s="21" t="s">
        <v>971</v>
      </c>
      <c r="H332" s="21" t="s">
        <v>1547</v>
      </c>
      <c r="I332" s="21" t="s">
        <v>68</v>
      </c>
      <c r="J332" s="21" t="s">
        <v>957</v>
      </c>
    </row>
    <row r="333" spans="1:10" ht="43.2" x14ac:dyDescent="0.35">
      <c r="A333" s="21" t="s">
        <v>68</v>
      </c>
      <c r="B333" s="21" t="s">
        <v>967</v>
      </c>
      <c r="C333" s="21" t="s">
        <v>952</v>
      </c>
      <c r="D333" s="21" t="s">
        <v>1914</v>
      </c>
      <c r="E333" s="21"/>
      <c r="F333" s="21" t="s">
        <v>1915</v>
      </c>
      <c r="G333" s="21" t="s">
        <v>971</v>
      </c>
      <c r="H333" s="21" t="s">
        <v>1547</v>
      </c>
      <c r="I333" s="21" t="s">
        <v>68</v>
      </c>
      <c r="J333" s="21" t="s">
        <v>957</v>
      </c>
    </row>
    <row r="334" spans="1:10" ht="201.6" x14ac:dyDescent="0.35">
      <c r="A334" s="21" t="s">
        <v>68</v>
      </c>
      <c r="B334" s="21" t="s">
        <v>967</v>
      </c>
      <c r="C334" s="21" t="s">
        <v>1916</v>
      </c>
      <c r="D334" s="21" t="s">
        <v>1916</v>
      </c>
      <c r="E334" s="21"/>
      <c r="F334" s="21" t="s">
        <v>1916</v>
      </c>
      <c r="G334" s="21" t="s">
        <v>971</v>
      </c>
      <c r="H334" s="21" t="s">
        <v>1917</v>
      </c>
      <c r="I334" s="21" t="s">
        <v>68</v>
      </c>
      <c r="J334" s="21" t="s">
        <v>1918</v>
      </c>
    </row>
    <row r="335" spans="1:10" ht="273.60000000000002" x14ac:dyDescent="0.35">
      <c r="A335" s="21" t="s">
        <v>68</v>
      </c>
      <c r="B335" s="21" t="s">
        <v>967</v>
      </c>
      <c r="C335" s="21" t="s">
        <v>1919</v>
      </c>
      <c r="D335" s="21" t="s">
        <v>1919</v>
      </c>
      <c r="E335" s="21"/>
      <c r="F335" s="21" t="s">
        <v>1919</v>
      </c>
      <c r="G335" s="21" t="s">
        <v>971</v>
      </c>
      <c r="H335" s="21" t="s">
        <v>1920</v>
      </c>
      <c r="I335" s="21" t="s">
        <v>68</v>
      </c>
      <c r="J335" s="21" t="s">
        <v>1918</v>
      </c>
    </row>
    <row r="336" spans="1:10" ht="57.6" x14ac:dyDescent="0.35">
      <c r="A336" s="21" t="s">
        <v>68</v>
      </c>
      <c r="B336" s="21" t="s">
        <v>967</v>
      </c>
      <c r="C336" s="21" t="s">
        <v>1921</v>
      </c>
      <c r="D336" s="21" t="s">
        <v>1921</v>
      </c>
      <c r="E336" s="21"/>
      <c r="F336" s="21" t="s">
        <v>1921</v>
      </c>
      <c r="G336" s="21" t="s">
        <v>971</v>
      </c>
      <c r="H336" s="21" t="s">
        <v>1922</v>
      </c>
      <c r="I336" s="21" t="s">
        <v>68</v>
      </c>
      <c r="J336" s="21" t="s">
        <v>1918</v>
      </c>
    </row>
    <row r="337" spans="1:10" ht="86.4" x14ac:dyDescent="0.35">
      <c r="A337" s="21" t="s">
        <v>68</v>
      </c>
      <c r="B337" s="21" t="s">
        <v>967</v>
      </c>
      <c r="C337" s="21" t="s">
        <v>1923</v>
      </c>
      <c r="D337" s="21" t="s">
        <v>1923</v>
      </c>
      <c r="E337" s="21"/>
      <c r="F337" s="21" t="s">
        <v>1923</v>
      </c>
      <c r="G337" s="21" t="s">
        <v>971</v>
      </c>
      <c r="H337" s="21" t="s">
        <v>1924</v>
      </c>
      <c r="I337" s="21" t="s">
        <v>68</v>
      </c>
      <c r="J337" s="21" t="s">
        <v>1918</v>
      </c>
    </row>
    <row r="338" spans="1:10" ht="28.8" x14ac:dyDescent="0.35">
      <c r="A338" s="21" t="s">
        <v>68</v>
      </c>
      <c r="B338" s="21" t="s">
        <v>967</v>
      </c>
      <c r="C338" s="21" t="s">
        <v>1925</v>
      </c>
      <c r="D338" s="21" t="s">
        <v>1925</v>
      </c>
      <c r="E338" s="21"/>
      <c r="F338" s="21" t="s">
        <v>1925</v>
      </c>
      <c r="G338" s="21" t="s">
        <v>971</v>
      </c>
      <c r="H338" s="21" t="s">
        <v>1926</v>
      </c>
      <c r="I338" s="21" t="s">
        <v>68</v>
      </c>
      <c r="J338" s="21" t="s">
        <v>1918</v>
      </c>
    </row>
    <row r="339" spans="1:10" ht="72" x14ac:dyDescent="0.35">
      <c r="A339" s="21" t="s">
        <v>68</v>
      </c>
      <c r="B339" s="21" t="s">
        <v>1927</v>
      </c>
      <c r="C339" s="21" t="s">
        <v>968</v>
      </c>
      <c r="D339" s="21" t="s">
        <v>969</v>
      </c>
      <c r="E339" s="21"/>
      <c r="F339" s="21" t="s">
        <v>970</v>
      </c>
      <c r="G339" s="21" t="s">
        <v>971</v>
      </c>
      <c r="H339" s="21" t="s">
        <v>972</v>
      </c>
      <c r="I339" s="21" t="s">
        <v>68</v>
      </c>
      <c r="J339" s="21" t="s">
        <v>973</v>
      </c>
    </row>
    <row r="340" spans="1:10" ht="28.8" x14ac:dyDescent="0.35">
      <c r="A340" s="21" t="s">
        <v>68</v>
      </c>
      <c r="B340" s="21" t="s">
        <v>1927</v>
      </c>
      <c r="C340" s="21" t="s">
        <v>968</v>
      </c>
      <c r="D340" s="21" t="s">
        <v>974</v>
      </c>
      <c r="E340" s="21"/>
      <c r="F340" s="21" t="s">
        <v>975</v>
      </c>
      <c r="G340" s="21" t="s">
        <v>971</v>
      </c>
      <c r="H340" s="21" t="s">
        <v>976</v>
      </c>
      <c r="I340" s="21" t="s">
        <v>68</v>
      </c>
      <c r="J340" s="21" t="s">
        <v>973</v>
      </c>
    </row>
    <row r="341" spans="1:10" ht="302.39999999999998" x14ac:dyDescent="0.35">
      <c r="A341" s="21" t="s">
        <v>68</v>
      </c>
      <c r="B341" s="21" t="s">
        <v>1927</v>
      </c>
      <c r="C341" s="21" t="s">
        <v>977</v>
      </c>
      <c r="D341" s="21" t="s">
        <v>978</v>
      </c>
      <c r="E341" s="21"/>
      <c r="F341" s="21" t="s">
        <v>979</v>
      </c>
      <c r="G341" s="21" t="s">
        <v>971</v>
      </c>
      <c r="H341" s="21" t="s">
        <v>980</v>
      </c>
      <c r="I341" s="21" t="s">
        <v>68</v>
      </c>
      <c r="J341" s="21" t="s">
        <v>973</v>
      </c>
    </row>
    <row r="342" spans="1:10" ht="43.2" x14ac:dyDescent="0.35">
      <c r="A342" s="21" t="s">
        <v>68</v>
      </c>
      <c r="B342" s="21" t="s">
        <v>1927</v>
      </c>
      <c r="C342" s="21" t="s">
        <v>977</v>
      </c>
      <c r="D342" s="21" t="s">
        <v>981</v>
      </c>
      <c r="E342" s="21"/>
      <c r="F342" s="21" t="s">
        <v>982</v>
      </c>
      <c r="G342" s="21" t="s">
        <v>971</v>
      </c>
      <c r="H342" s="21" t="s">
        <v>983</v>
      </c>
      <c r="I342" s="21" t="s">
        <v>68</v>
      </c>
      <c r="J342" s="21" t="s">
        <v>973</v>
      </c>
    </row>
    <row r="343" spans="1:10" ht="201.6" x14ac:dyDescent="0.35">
      <c r="A343" s="21" t="s">
        <v>68</v>
      </c>
      <c r="B343" s="21" t="s">
        <v>1927</v>
      </c>
      <c r="C343" s="21" t="s">
        <v>977</v>
      </c>
      <c r="D343" s="21" t="s">
        <v>984</v>
      </c>
      <c r="E343" s="21"/>
      <c r="F343" s="21" t="s">
        <v>985</v>
      </c>
      <c r="G343" s="21" t="s">
        <v>971</v>
      </c>
      <c r="H343" s="21" t="s">
        <v>986</v>
      </c>
      <c r="I343" s="21" t="s">
        <v>68</v>
      </c>
      <c r="J343" s="21" t="s">
        <v>973</v>
      </c>
    </row>
    <row r="344" spans="1:10" ht="28.8" x14ac:dyDescent="0.35">
      <c r="A344" s="21" t="s">
        <v>68</v>
      </c>
      <c r="B344" s="21" t="s">
        <v>1927</v>
      </c>
      <c r="C344" s="21" t="s">
        <v>977</v>
      </c>
      <c r="D344" s="21" t="s">
        <v>987</v>
      </c>
      <c r="E344" s="21"/>
      <c r="F344" s="21" t="s">
        <v>988</v>
      </c>
      <c r="G344" s="21" t="s">
        <v>971</v>
      </c>
      <c r="H344" s="21" t="s">
        <v>989</v>
      </c>
      <c r="I344" s="21" t="s">
        <v>68</v>
      </c>
      <c r="J344" s="21" t="s">
        <v>973</v>
      </c>
    </row>
    <row r="345" spans="1:10" ht="57.6" x14ac:dyDescent="0.35">
      <c r="A345" s="21" t="s">
        <v>68</v>
      </c>
      <c r="B345" s="21" t="s">
        <v>1927</v>
      </c>
      <c r="C345" s="21" t="s">
        <v>990</v>
      </c>
      <c r="D345" s="21" t="s">
        <v>991</v>
      </c>
      <c r="E345" s="21"/>
      <c r="F345" s="21" t="s">
        <v>992</v>
      </c>
      <c r="G345" s="21" t="s">
        <v>971</v>
      </c>
      <c r="H345" s="21" t="s">
        <v>1928</v>
      </c>
      <c r="I345" s="21" t="s">
        <v>68</v>
      </c>
      <c r="J345" s="21" t="s">
        <v>973</v>
      </c>
    </row>
    <row r="346" spans="1:10" ht="43.2" x14ac:dyDescent="0.35">
      <c r="A346" s="21" t="s">
        <v>68</v>
      </c>
      <c r="B346" s="21" t="s">
        <v>1927</v>
      </c>
      <c r="C346" s="21" t="s">
        <v>990</v>
      </c>
      <c r="D346" s="21" t="s">
        <v>994</v>
      </c>
      <c r="E346" s="21"/>
      <c r="F346" s="21" t="s">
        <v>995</v>
      </c>
      <c r="G346" s="21" t="s">
        <v>971</v>
      </c>
      <c r="H346" s="21" t="s">
        <v>996</v>
      </c>
      <c r="I346" s="21" t="s">
        <v>68</v>
      </c>
      <c r="J346" s="21" t="s">
        <v>973</v>
      </c>
    </row>
    <row r="347" spans="1:10" ht="43.2" x14ac:dyDescent="0.35">
      <c r="A347" s="21" t="s">
        <v>68</v>
      </c>
      <c r="B347" s="21" t="s">
        <v>1927</v>
      </c>
      <c r="C347" s="21" t="s">
        <v>990</v>
      </c>
      <c r="D347" s="21" t="s">
        <v>997</v>
      </c>
      <c r="E347" s="21"/>
      <c r="F347" s="21" t="s">
        <v>998</v>
      </c>
      <c r="G347" s="21" t="s">
        <v>971</v>
      </c>
      <c r="H347" s="21" t="s">
        <v>999</v>
      </c>
      <c r="I347" s="21" t="s">
        <v>68</v>
      </c>
      <c r="J347" s="21" t="s">
        <v>973</v>
      </c>
    </row>
    <row r="348" spans="1:10" ht="43.2" x14ac:dyDescent="0.35">
      <c r="A348" s="21" t="s">
        <v>68</v>
      </c>
      <c r="B348" s="21" t="s">
        <v>1927</v>
      </c>
      <c r="C348" s="21" t="s">
        <v>990</v>
      </c>
      <c r="D348" s="21" t="s">
        <v>1000</v>
      </c>
      <c r="E348" s="21"/>
      <c r="F348" s="21" t="s">
        <v>1001</v>
      </c>
      <c r="G348" s="21" t="s">
        <v>971</v>
      </c>
      <c r="H348" s="21" t="s">
        <v>1002</v>
      </c>
      <c r="I348" s="21" t="s">
        <v>68</v>
      </c>
      <c r="J348" s="21" t="s">
        <v>973</v>
      </c>
    </row>
    <row r="349" spans="1:10" ht="57.6" x14ac:dyDescent="0.35">
      <c r="A349" s="21" t="s">
        <v>68</v>
      </c>
      <c r="B349" s="21" t="s">
        <v>1927</v>
      </c>
      <c r="C349" s="21" t="s">
        <v>1003</v>
      </c>
      <c r="D349" s="21" t="s">
        <v>1004</v>
      </c>
      <c r="E349" s="21"/>
      <c r="F349" s="21" t="s">
        <v>1005</v>
      </c>
      <c r="G349" s="21" t="s">
        <v>971</v>
      </c>
      <c r="H349" s="21" t="s">
        <v>1006</v>
      </c>
      <c r="I349" s="21" t="s">
        <v>68</v>
      </c>
      <c r="J349" s="21" t="s">
        <v>973</v>
      </c>
    </row>
    <row r="350" spans="1:10" ht="28.8" x14ac:dyDescent="0.35">
      <c r="A350" s="21" t="s">
        <v>68</v>
      </c>
      <c r="B350" s="21" t="s">
        <v>1927</v>
      </c>
      <c r="C350" s="21" t="s">
        <v>1007</v>
      </c>
      <c r="D350" s="21" t="s">
        <v>1008</v>
      </c>
      <c r="E350" s="21"/>
      <c r="F350" s="21" t="s">
        <v>1009</v>
      </c>
      <c r="G350" s="21" t="s">
        <v>971</v>
      </c>
      <c r="H350" s="21" t="s">
        <v>1010</v>
      </c>
      <c r="I350" s="21" t="s">
        <v>68</v>
      </c>
      <c r="J350" s="21" t="s">
        <v>973</v>
      </c>
    </row>
    <row r="351" spans="1:10" ht="28.8" x14ac:dyDescent="0.35">
      <c r="A351" s="21" t="s">
        <v>68</v>
      </c>
      <c r="B351" s="21" t="s">
        <v>1927</v>
      </c>
      <c r="C351" s="21" t="s">
        <v>1011</v>
      </c>
      <c r="D351" s="21" t="s">
        <v>1012</v>
      </c>
      <c r="E351" s="21"/>
      <c r="F351" s="21" t="s">
        <v>1013</v>
      </c>
      <c r="G351" s="21" t="s">
        <v>971</v>
      </c>
      <c r="H351" s="21" t="s">
        <v>1014</v>
      </c>
      <c r="I351" s="21" t="s">
        <v>68</v>
      </c>
      <c r="J351" s="21" t="s">
        <v>973</v>
      </c>
    </row>
    <row r="352" spans="1:10" ht="43.2" x14ac:dyDescent="0.35">
      <c r="A352" s="21" t="s">
        <v>68</v>
      </c>
      <c r="B352" s="21" t="s">
        <v>1927</v>
      </c>
      <c r="C352" s="21" t="s">
        <v>1015</v>
      </c>
      <c r="D352" s="21" t="s">
        <v>1016</v>
      </c>
      <c r="E352" s="21"/>
      <c r="F352" s="21" t="s">
        <v>1017</v>
      </c>
      <c r="G352" s="21" t="s">
        <v>971</v>
      </c>
      <c r="H352" s="21" t="s">
        <v>1018</v>
      </c>
      <c r="I352" s="21" t="s">
        <v>68</v>
      </c>
      <c r="J352" s="21" t="s">
        <v>973</v>
      </c>
    </row>
    <row r="353" spans="1:10" ht="100.8" x14ac:dyDescent="0.35">
      <c r="A353" s="21" t="s">
        <v>68</v>
      </c>
      <c r="B353" s="21" t="s">
        <v>1927</v>
      </c>
      <c r="C353" s="21" t="s">
        <v>1019</v>
      </c>
      <c r="D353" s="21" t="s">
        <v>1020</v>
      </c>
      <c r="E353" s="21"/>
      <c r="F353" s="21" t="s">
        <v>1021</v>
      </c>
      <c r="G353" s="21" t="s">
        <v>971</v>
      </c>
      <c r="H353" s="21" t="s">
        <v>1929</v>
      </c>
      <c r="I353" s="21" t="s">
        <v>68</v>
      </c>
      <c r="J353" s="21" t="s">
        <v>973</v>
      </c>
    </row>
    <row r="354" spans="1:10" ht="43.2" x14ac:dyDescent="0.35">
      <c r="A354" s="21" t="s">
        <v>68</v>
      </c>
      <c r="B354" s="21" t="s">
        <v>1927</v>
      </c>
      <c r="C354" s="21" t="s">
        <v>1019</v>
      </c>
      <c r="D354" s="21" t="s">
        <v>1023</v>
      </c>
      <c r="E354" s="21"/>
      <c r="F354" s="21" t="s">
        <v>1024</v>
      </c>
      <c r="G354" s="21" t="s">
        <v>971</v>
      </c>
      <c r="H354" s="21" t="s">
        <v>1025</v>
      </c>
      <c r="I354" s="21" t="s">
        <v>68</v>
      </c>
      <c r="J354" s="21" t="s">
        <v>973</v>
      </c>
    </row>
    <row r="355" spans="1:10" ht="28.8" x14ac:dyDescent="0.35">
      <c r="A355" s="21" t="s">
        <v>68</v>
      </c>
      <c r="B355" s="21" t="s">
        <v>1927</v>
      </c>
      <c r="C355" s="21" t="s">
        <v>1019</v>
      </c>
      <c r="D355" s="21" t="s">
        <v>1026</v>
      </c>
      <c r="E355" s="21"/>
      <c r="F355" s="21" t="s">
        <v>1027</v>
      </c>
      <c r="G355" s="21" t="s">
        <v>971</v>
      </c>
      <c r="H355" s="21" t="s">
        <v>1028</v>
      </c>
      <c r="I355" s="21" t="s">
        <v>68</v>
      </c>
      <c r="J355" s="21" t="s">
        <v>973</v>
      </c>
    </row>
    <row r="356" spans="1:10" ht="43.2" x14ac:dyDescent="0.35">
      <c r="A356" s="21" t="s">
        <v>68</v>
      </c>
      <c r="B356" s="21" t="s">
        <v>1927</v>
      </c>
      <c r="C356" s="21" t="s">
        <v>1019</v>
      </c>
      <c r="D356" s="21" t="s">
        <v>1029</v>
      </c>
      <c r="E356" s="21"/>
      <c r="F356" s="21" t="s">
        <v>1030</v>
      </c>
      <c r="G356" s="21" t="s">
        <v>971</v>
      </c>
      <c r="H356" s="21" t="s">
        <v>1031</v>
      </c>
      <c r="I356" s="21" t="s">
        <v>68</v>
      </c>
      <c r="J356" s="21" t="s">
        <v>973</v>
      </c>
    </row>
    <row r="357" spans="1:10" ht="28.8" x14ac:dyDescent="0.35">
      <c r="A357" s="21" t="s">
        <v>68</v>
      </c>
      <c r="B357" s="21" t="s">
        <v>1927</v>
      </c>
      <c r="C357" s="21" t="s">
        <v>1019</v>
      </c>
      <c r="D357" s="21" t="s">
        <v>1032</v>
      </c>
      <c r="E357" s="21"/>
      <c r="F357" s="21" t="s">
        <v>1033</v>
      </c>
      <c r="G357" s="21" t="s">
        <v>971</v>
      </c>
      <c r="H357" s="21" t="s">
        <v>1034</v>
      </c>
      <c r="I357" s="21" t="s">
        <v>68</v>
      </c>
      <c r="J357" s="21" t="s">
        <v>973</v>
      </c>
    </row>
    <row r="358" spans="1:10" ht="43.2" x14ac:dyDescent="0.35">
      <c r="A358" s="21" t="s">
        <v>68</v>
      </c>
      <c r="B358" s="21" t="s">
        <v>1927</v>
      </c>
      <c r="C358" s="21" t="s">
        <v>1019</v>
      </c>
      <c r="D358" s="21" t="s">
        <v>1035</v>
      </c>
      <c r="E358" s="21"/>
      <c r="F358" s="21" t="s">
        <v>1036</v>
      </c>
      <c r="G358" s="21" t="s">
        <v>971</v>
      </c>
      <c r="H358" s="21" t="s">
        <v>1037</v>
      </c>
      <c r="I358" s="21" t="s">
        <v>68</v>
      </c>
      <c r="J358" s="21" t="s">
        <v>973</v>
      </c>
    </row>
    <row r="359" spans="1:10" ht="28.8" x14ac:dyDescent="0.35">
      <c r="A359" s="21" t="s">
        <v>68</v>
      </c>
      <c r="B359" s="21" t="s">
        <v>1927</v>
      </c>
      <c r="C359" s="21" t="s">
        <v>1019</v>
      </c>
      <c r="D359" s="21" t="s">
        <v>1038</v>
      </c>
      <c r="E359" s="21"/>
      <c r="F359" s="21" t="s">
        <v>1039</v>
      </c>
      <c r="G359" s="21" t="s">
        <v>971</v>
      </c>
      <c r="H359" s="21" t="s">
        <v>1040</v>
      </c>
      <c r="I359" s="21" t="s">
        <v>68</v>
      </c>
      <c r="J359" s="21" t="s">
        <v>973</v>
      </c>
    </row>
    <row r="360" spans="1:10" ht="28.8" x14ac:dyDescent="0.35">
      <c r="A360" s="21" t="s">
        <v>68</v>
      </c>
      <c r="B360" s="21" t="s">
        <v>1927</v>
      </c>
      <c r="C360" s="21" t="s">
        <v>1041</v>
      </c>
      <c r="D360" s="21" t="s">
        <v>1042</v>
      </c>
      <c r="E360" s="21"/>
      <c r="F360" s="21" t="s">
        <v>1043</v>
      </c>
      <c r="G360" s="21" t="s">
        <v>971</v>
      </c>
      <c r="H360" s="21" t="s">
        <v>1044</v>
      </c>
      <c r="I360" s="21" t="s">
        <v>68</v>
      </c>
      <c r="J360" s="21" t="s">
        <v>973</v>
      </c>
    </row>
    <row r="361" spans="1:10" ht="28.8" x14ac:dyDescent="0.35">
      <c r="A361" s="21" t="s">
        <v>68</v>
      </c>
      <c r="B361" s="21" t="s">
        <v>1927</v>
      </c>
      <c r="C361" s="21" t="s">
        <v>1045</v>
      </c>
      <c r="D361" s="21" t="s">
        <v>1046</v>
      </c>
      <c r="E361" s="21"/>
      <c r="F361" s="21" t="s">
        <v>1047</v>
      </c>
      <c r="G361" s="21" t="s">
        <v>971</v>
      </c>
      <c r="H361" s="21" t="s">
        <v>1048</v>
      </c>
      <c r="I361" s="21" t="s">
        <v>68</v>
      </c>
      <c r="J361" s="21" t="s">
        <v>973</v>
      </c>
    </row>
    <row r="362" spans="1:10" ht="43.2" x14ac:dyDescent="0.35">
      <c r="A362" s="21" t="s">
        <v>68</v>
      </c>
      <c r="B362" s="21" t="s">
        <v>1927</v>
      </c>
      <c r="C362" s="21" t="s">
        <v>1049</v>
      </c>
      <c r="D362" s="21" t="s">
        <v>1050</v>
      </c>
      <c r="E362" s="21"/>
      <c r="F362" s="21" t="s">
        <v>1051</v>
      </c>
      <c r="G362" s="21" t="s">
        <v>971</v>
      </c>
      <c r="H362" s="21" t="s">
        <v>1052</v>
      </c>
      <c r="I362" s="21" t="s">
        <v>68</v>
      </c>
      <c r="J362" s="21" t="s">
        <v>973</v>
      </c>
    </row>
    <row r="363" spans="1:10" ht="28.8" x14ac:dyDescent="0.35">
      <c r="A363" s="21" t="s">
        <v>68</v>
      </c>
      <c r="B363" s="21" t="s">
        <v>1927</v>
      </c>
      <c r="C363" s="21" t="s">
        <v>1053</v>
      </c>
      <c r="D363" s="21" t="s">
        <v>1054</v>
      </c>
      <c r="E363" s="21"/>
      <c r="F363" s="21" t="s">
        <v>1055</v>
      </c>
      <c r="G363" s="21" t="s">
        <v>971</v>
      </c>
      <c r="H363" s="21" t="s">
        <v>1056</v>
      </c>
      <c r="I363" s="21" t="s">
        <v>68</v>
      </c>
      <c r="J363" s="21" t="s">
        <v>973</v>
      </c>
    </row>
    <row r="364" spans="1:10" ht="28.8" x14ac:dyDescent="0.35">
      <c r="A364" s="21" t="s">
        <v>68</v>
      </c>
      <c r="B364" s="21" t="s">
        <v>1927</v>
      </c>
      <c r="C364" s="21" t="s">
        <v>1057</v>
      </c>
      <c r="D364" s="21" t="s">
        <v>1058</v>
      </c>
      <c r="E364" s="21"/>
      <c r="F364" s="21" t="s">
        <v>1059</v>
      </c>
      <c r="G364" s="21" t="s">
        <v>971</v>
      </c>
      <c r="H364" s="21" t="s">
        <v>1060</v>
      </c>
      <c r="I364" s="21" t="s">
        <v>68</v>
      </c>
      <c r="J364" s="21" t="s">
        <v>973</v>
      </c>
    </row>
    <row r="365" spans="1:10" ht="28.8" x14ac:dyDescent="0.35">
      <c r="A365" s="21" t="s">
        <v>68</v>
      </c>
      <c r="B365" s="21" t="s">
        <v>1927</v>
      </c>
      <c r="C365" s="21" t="s">
        <v>1061</v>
      </c>
      <c r="D365" s="21" t="s">
        <v>1062</v>
      </c>
      <c r="E365" s="21"/>
      <c r="F365" s="21" t="s">
        <v>1063</v>
      </c>
      <c r="G365" s="21" t="s">
        <v>971</v>
      </c>
      <c r="H365" s="21" t="s">
        <v>1064</v>
      </c>
      <c r="I365" s="21" t="s">
        <v>68</v>
      </c>
      <c r="J365" s="21" t="s">
        <v>973</v>
      </c>
    </row>
    <row r="366" spans="1:10" ht="28.8" x14ac:dyDescent="0.35">
      <c r="A366" s="21" t="s">
        <v>68</v>
      </c>
      <c r="B366" s="21" t="s">
        <v>1927</v>
      </c>
      <c r="C366" s="21" t="s">
        <v>1065</v>
      </c>
      <c r="D366" s="21" t="s">
        <v>1066</v>
      </c>
      <c r="E366" s="21"/>
      <c r="F366" s="21" t="s">
        <v>1067</v>
      </c>
      <c r="G366" s="21" t="s">
        <v>971</v>
      </c>
      <c r="H366" s="21" t="s">
        <v>1068</v>
      </c>
      <c r="I366" s="21" t="s">
        <v>68</v>
      </c>
      <c r="J366" s="21" t="s">
        <v>973</v>
      </c>
    </row>
    <row r="367" spans="1:10" ht="28.8" x14ac:dyDescent="0.35">
      <c r="A367" s="21" t="s">
        <v>68</v>
      </c>
      <c r="B367" s="21" t="s">
        <v>1927</v>
      </c>
      <c r="C367" s="21" t="s">
        <v>1069</v>
      </c>
      <c r="D367" s="21" t="s">
        <v>1070</v>
      </c>
      <c r="E367" s="21"/>
      <c r="F367" s="21" t="s">
        <v>1071</v>
      </c>
      <c r="G367" s="21" t="s">
        <v>971</v>
      </c>
      <c r="H367" s="21" t="s">
        <v>1072</v>
      </c>
      <c r="I367" s="21" t="s">
        <v>68</v>
      </c>
      <c r="J367" s="21" t="s">
        <v>973</v>
      </c>
    </row>
    <row r="368" spans="1:10" ht="28.8" x14ac:dyDescent="0.35">
      <c r="A368" s="21" t="s">
        <v>68</v>
      </c>
      <c r="B368" s="21" t="s">
        <v>1927</v>
      </c>
      <c r="C368" s="21" t="s">
        <v>1073</v>
      </c>
      <c r="D368" s="21" t="s">
        <v>1074</v>
      </c>
      <c r="E368" s="21"/>
      <c r="F368" s="21" t="s">
        <v>1075</v>
      </c>
      <c r="G368" s="21" t="s">
        <v>971</v>
      </c>
      <c r="H368" s="21" t="s">
        <v>1076</v>
      </c>
      <c r="I368" s="21" t="s">
        <v>68</v>
      </c>
      <c r="J368" s="21" t="s">
        <v>973</v>
      </c>
    </row>
    <row r="369" spans="1:10" ht="28.8" x14ac:dyDescent="0.35">
      <c r="A369" s="21" t="s">
        <v>68</v>
      </c>
      <c r="B369" s="21" t="s">
        <v>1927</v>
      </c>
      <c r="C369" s="21" t="s">
        <v>1077</v>
      </c>
      <c r="D369" s="21" t="s">
        <v>1078</v>
      </c>
      <c r="E369" s="21"/>
      <c r="F369" s="21" t="s">
        <v>1079</v>
      </c>
      <c r="G369" s="21" t="s">
        <v>971</v>
      </c>
      <c r="H369" s="21" t="s">
        <v>1080</v>
      </c>
      <c r="I369" s="21" t="s">
        <v>68</v>
      </c>
      <c r="J369" s="21" t="s">
        <v>973</v>
      </c>
    </row>
    <row r="370" spans="1:10" ht="28.8" x14ac:dyDescent="0.35">
      <c r="A370" s="21" t="s">
        <v>68</v>
      </c>
      <c r="B370" s="21" t="s">
        <v>1927</v>
      </c>
      <c r="C370" s="21" t="s">
        <v>1081</v>
      </c>
      <c r="D370" s="21" t="s">
        <v>1082</v>
      </c>
      <c r="E370" s="21"/>
      <c r="F370" s="21" t="s">
        <v>1083</v>
      </c>
      <c r="G370" s="21" t="s">
        <v>971</v>
      </c>
      <c r="H370" s="21" t="s">
        <v>1084</v>
      </c>
      <c r="I370" s="21" t="s">
        <v>68</v>
      </c>
      <c r="J370" s="21" t="s">
        <v>973</v>
      </c>
    </row>
    <row r="371" spans="1:10" ht="43.2" x14ac:dyDescent="0.35">
      <c r="A371" s="21" t="s">
        <v>68</v>
      </c>
      <c r="B371" s="21" t="s">
        <v>1927</v>
      </c>
      <c r="C371" s="21" t="s">
        <v>1085</v>
      </c>
      <c r="D371" s="21" t="s">
        <v>1086</v>
      </c>
      <c r="E371" s="21"/>
      <c r="F371" s="21" t="s">
        <v>1087</v>
      </c>
      <c r="G371" s="21" t="s">
        <v>971</v>
      </c>
      <c r="H371" s="21" t="s">
        <v>1088</v>
      </c>
      <c r="I371" s="21" t="s">
        <v>68</v>
      </c>
      <c r="J371" s="21" t="s">
        <v>973</v>
      </c>
    </row>
    <row r="372" spans="1:10" ht="28.8" x14ac:dyDescent="0.35">
      <c r="A372" s="21" t="s">
        <v>68</v>
      </c>
      <c r="B372" s="21" t="s">
        <v>1927</v>
      </c>
      <c r="C372" s="21" t="s">
        <v>1089</v>
      </c>
      <c r="D372" s="21" t="s">
        <v>1090</v>
      </c>
      <c r="E372" s="21"/>
      <c r="F372" s="21" t="s">
        <v>1091</v>
      </c>
      <c r="G372" s="21" t="s">
        <v>971</v>
      </c>
      <c r="H372" s="21" t="s">
        <v>1092</v>
      </c>
      <c r="I372" s="21" t="s">
        <v>68</v>
      </c>
      <c r="J372" s="21" t="s">
        <v>973</v>
      </c>
    </row>
    <row r="373" spans="1:10" ht="57.6" x14ac:dyDescent="0.35">
      <c r="A373" s="21" t="s">
        <v>68</v>
      </c>
      <c r="B373" s="21" t="s">
        <v>1927</v>
      </c>
      <c r="C373" s="21" t="s">
        <v>1093</v>
      </c>
      <c r="D373" s="21" t="s">
        <v>1094</v>
      </c>
      <c r="E373" s="21"/>
      <c r="F373" s="21" t="s">
        <v>1095</v>
      </c>
      <c r="G373" s="21" t="s">
        <v>971</v>
      </c>
      <c r="H373" s="21" t="s">
        <v>1096</v>
      </c>
      <c r="I373" s="21" t="s">
        <v>68</v>
      </c>
      <c r="J373" s="21" t="s">
        <v>973</v>
      </c>
    </row>
    <row r="374" spans="1:10" ht="28.8" x14ac:dyDescent="0.35">
      <c r="A374" s="21" t="s">
        <v>68</v>
      </c>
      <c r="B374" s="21" t="s">
        <v>1927</v>
      </c>
      <c r="C374" s="21" t="s">
        <v>1097</v>
      </c>
      <c r="D374" s="21" t="s">
        <v>1098</v>
      </c>
      <c r="E374" s="21"/>
      <c r="F374" s="21" t="s">
        <v>1099</v>
      </c>
      <c r="G374" s="21" t="s">
        <v>971</v>
      </c>
      <c r="H374" s="21" t="s">
        <v>1100</v>
      </c>
      <c r="I374" s="21" t="s">
        <v>68</v>
      </c>
      <c r="J374" s="21" t="s">
        <v>973</v>
      </c>
    </row>
    <row r="375" spans="1:10" ht="43.2" x14ac:dyDescent="0.35">
      <c r="A375" s="21" t="s">
        <v>68</v>
      </c>
      <c r="B375" s="21" t="s">
        <v>1927</v>
      </c>
      <c r="C375" s="21" t="s">
        <v>1097</v>
      </c>
      <c r="D375" s="21" t="s">
        <v>1101</v>
      </c>
      <c r="E375" s="21"/>
      <c r="F375" s="21" t="s">
        <v>1102</v>
      </c>
      <c r="G375" s="21" t="s">
        <v>971</v>
      </c>
      <c r="H375" s="21" t="s">
        <v>1103</v>
      </c>
      <c r="I375" s="21" t="s">
        <v>68</v>
      </c>
      <c r="J375" s="21" t="s">
        <v>973</v>
      </c>
    </row>
    <row r="376" spans="1:10" ht="28.8" x14ac:dyDescent="0.35">
      <c r="A376" s="21" t="s">
        <v>68</v>
      </c>
      <c r="B376" s="21" t="s">
        <v>1927</v>
      </c>
      <c r="C376" s="21" t="s">
        <v>1104</v>
      </c>
      <c r="D376" s="21" t="s">
        <v>1105</v>
      </c>
      <c r="E376" s="21"/>
      <c r="F376" s="21" t="s">
        <v>1106</v>
      </c>
      <c r="G376" s="21" t="s">
        <v>971</v>
      </c>
      <c r="H376" s="21" t="s">
        <v>1107</v>
      </c>
      <c r="I376" s="21" t="s">
        <v>68</v>
      </c>
      <c r="J376" s="21" t="s">
        <v>973</v>
      </c>
    </row>
    <row r="377" spans="1:10" ht="28.8" x14ac:dyDescent="0.35">
      <c r="A377" s="21" t="s">
        <v>68</v>
      </c>
      <c r="B377" s="21" t="s">
        <v>1927</v>
      </c>
      <c r="C377" s="21" t="s">
        <v>1108</v>
      </c>
      <c r="D377" s="21" t="s">
        <v>1109</v>
      </c>
      <c r="E377" s="21"/>
      <c r="F377" s="21" t="s">
        <v>1110</v>
      </c>
      <c r="G377" s="21" t="s">
        <v>971</v>
      </c>
      <c r="H377" s="21" t="s">
        <v>1111</v>
      </c>
      <c r="I377" s="21" t="s">
        <v>68</v>
      </c>
      <c r="J377" s="21" t="s">
        <v>973</v>
      </c>
    </row>
    <row r="378" spans="1:10" ht="28.8" x14ac:dyDescent="0.35">
      <c r="A378" s="21" t="s">
        <v>68</v>
      </c>
      <c r="B378" s="21" t="s">
        <v>1927</v>
      </c>
      <c r="C378" s="21" t="s">
        <v>1112</v>
      </c>
      <c r="D378" s="21" t="s">
        <v>1113</v>
      </c>
      <c r="E378" s="21"/>
      <c r="F378" s="21" t="s">
        <v>1114</v>
      </c>
      <c r="G378" s="21" t="s">
        <v>971</v>
      </c>
      <c r="H378" s="21" t="s">
        <v>1115</v>
      </c>
      <c r="I378" s="21" t="s">
        <v>68</v>
      </c>
      <c r="J378" s="21" t="s">
        <v>973</v>
      </c>
    </row>
    <row r="379" spans="1:10" ht="28.8" x14ac:dyDescent="0.35">
      <c r="A379" s="21" t="s">
        <v>68</v>
      </c>
      <c r="B379" s="21" t="s">
        <v>1927</v>
      </c>
      <c r="C379" s="21" t="s">
        <v>1116</v>
      </c>
      <c r="D379" s="21" t="s">
        <v>1117</v>
      </c>
      <c r="E379" s="21"/>
      <c r="F379" s="21" t="s">
        <v>1118</v>
      </c>
      <c r="G379" s="21" t="s">
        <v>971</v>
      </c>
      <c r="H379" s="21" t="s">
        <v>1119</v>
      </c>
      <c r="I379" s="21" t="s">
        <v>68</v>
      </c>
      <c r="J379" s="21" t="s">
        <v>973</v>
      </c>
    </row>
    <row r="380" spans="1:10" ht="28.8" x14ac:dyDescent="0.35">
      <c r="A380" s="21" t="s">
        <v>68</v>
      </c>
      <c r="B380" s="21" t="s">
        <v>1927</v>
      </c>
      <c r="C380" s="21" t="s">
        <v>1120</v>
      </c>
      <c r="D380" s="21" t="s">
        <v>1121</v>
      </c>
      <c r="E380" s="21"/>
      <c r="F380" s="21" t="s">
        <v>1122</v>
      </c>
      <c r="G380" s="21" t="s">
        <v>971</v>
      </c>
      <c r="H380" s="21" t="s">
        <v>1123</v>
      </c>
      <c r="I380" s="21" t="s">
        <v>68</v>
      </c>
      <c r="J380" s="21" t="s">
        <v>973</v>
      </c>
    </row>
    <row r="381" spans="1:10" ht="28.8" x14ac:dyDescent="0.35">
      <c r="A381" s="21" t="s">
        <v>68</v>
      </c>
      <c r="B381" s="21" t="s">
        <v>1927</v>
      </c>
      <c r="C381" s="21" t="s">
        <v>1124</v>
      </c>
      <c r="D381" s="21" t="s">
        <v>1125</v>
      </c>
      <c r="E381" s="21"/>
      <c r="F381" s="21" t="s">
        <v>1126</v>
      </c>
      <c r="G381" s="21" t="s">
        <v>971</v>
      </c>
      <c r="H381" s="21" t="s">
        <v>1127</v>
      </c>
      <c r="I381" s="21" t="s">
        <v>68</v>
      </c>
      <c r="J381" s="21" t="s">
        <v>973</v>
      </c>
    </row>
    <row r="382" spans="1:10" ht="57.6" x14ac:dyDescent="0.35">
      <c r="A382" s="21" t="s">
        <v>68</v>
      </c>
      <c r="B382" s="21" t="s">
        <v>1927</v>
      </c>
      <c r="C382" s="21" t="s">
        <v>1128</v>
      </c>
      <c r="D382" s="21" t="s">
        <v>1129</v>
      </c>
      <c r="E382" s="21"/>
      <c r="F382" s="21" t="s">
        <v>1130</v>
      </c>
      <c r="G382" s="21" t="s">
        <v>971</v>
      </c>
      <c r="H382" s="21" t="s">
        <v>1131</v>
      </c>
      <c r="I382" s="21" t="s">
        <v>68</v>
      </c>
      <c r="J382" s="21" t="s">
        <v>973</v>
      </c>
    </row>
    <row r="383" spans="1:10" ht="28.8" x14ac:dyDescent="0.35">
      <c r="A383" s="21" t="s">
        <v>68</v>
      </c>
      <c r="B383" s="21" t="s">
        <v>1927</v>
      </c>
      <c r="C383" s="21" t="s">
        <v>1132</v>
      </c>
      <c r="D383" s="21" t="s">
        <v>1133</v>
      </c>
      <c r="E383" s="21"/>
      <c r="F383" s="21" t="s">
        <v>1134</v>
      </c>
      <c r="G383" s="21" t="s">
        <v>971</v>
      </c>
      <c r="H383" s="21" t="s">
        <v>1135</v>
      </c>
      <c r="I383" s="21" t="s">
        <v>68</v>
      </c>
      <c r="J383" s="21" t="s">
        <v>973</v>
      </c>
    </row>
    <row r="384" spans="1:10" ht="28.8" x14ac:dyDescent="0.35">
      <c r="A384" s="21" t="s">
        <v>68</v>
      </c>
      <c r="B384" s="21" t="s">
        <v>1927</v>
      </c>
      <c r="C384" s="21" t="s">
        <v>1136</v>
      </c>
      <c r="D384" s="21" t="s">
        <v>1137</v>
      </c>
      <c r="E384" s="21"/>
      <c r="F384" s="21" t="s">
        <v>1138</v>
      </c>
      <c r="G384" s="21" t="s">
        <v>971</v>
      </c>
      <c r="H384" s="21" t="s">
        <v>1139</v>
      </c>
      <c r="I384" s="21" t="s">
        <v>68</v>
      </c>
      <c r="J384" s="21" t="s">
        <v>973</v>
      </c>
    </row>
    <row r="385" spans="1:10" ht="28.8" x14ac:dyDescent="0.35">
      <c r="A385" s="21" t="s">
        <v>68</v>
      </c>
      <c r="B385" s="21" t="s">
        <v>1927</v>
      </c>
      <c r="C385" s="21" t="s">
        <v>1140</v>
      </c>
      <c r="D385" s="21" t="s">
        <v>1141</v>
      </c>
      <c r="E385" s="21"/>
      <c r="F385" s="21" t="s">
        <v>1142</v>
      </c>
      <c r="G385" s="21" t="s">
        <v>971</v>
      </c>
      <c r="H385" s="21" t="s">
        <v>1143</v>
      </c>
      <c r="I385" s="21" t="s">
        <v>68</v>
      </c>
      <c r="J385" s="21" t="s">
        <v>973</v>
      </c>
    </row>
    <row r="386" spans="1:10" ht="28.8" x14ac:dyDescent="0.35">
      <c r="A386" s="21" t="s">
        <v>68</v>
      </c>
      <c r="B386" s="21" t="s">
        <v>1927</v>
      </c>
      <c r="C386" s="21" t="s">
        <v>1144</v>
      </c>
      <c r="D386" s="21" t="s">
        <v>1145</v>
      </c>
      <c r="E386" s="21"/>
      <c r="F386" s="21" t="s">
        <v>1146</v>
      </c>
      <c r="G386" s="21" t="s">
        <v>971</v>
      </c>
      <c r="H386" s="21" t="s">
        <v>1147</v>
      </c>
      <c r="I386" s="21" t="s">
        <v>68</v>
      </c>
      <c r="J386" s="21" t="s">
        <v>973</v>
      </c>
    </row>
    <row r="387" spans="1:10" ht="43.2" x14ac:dyDescent="0.35">
      <c r="A387" s="21" t="s">
        <v>68</v>
      </c>
      <c r="B387" s="21" t="s">
        <v>1927</v>
      </c>
      <c r="C387" s="21" t="s">
        <v>1148</v>
      </c>
      <c r="D387" s="21" t="s">
        <v>1149</v>
      </c>
      <c r="E387" s="21"/>
      <c r="F387" s="21" t="s">
        <v>1150</v>
      </c>
      <c r="G387" s="21" t="s">
        <v>971</v>
      </c>
      <c r="H387" s="21" t="s">
        <v>1151</v>
      </c>
      <c r="I387" s="21" t="s">
        <v>68</v>
      </c>
      <c r="J387" s="21" t="s">
        <v>973</v>
      </c>
    </row>
    <row r="388" spans="1:10" ht="28.8" x14ac:dyDescent="0.35">
      <c r="A388" s="21" t="s">
        <v>68</v>
      </c>
      <c r="B388" s="21" t="s">
        <v>1927</v>
      </c>
      <c r="C388" s="21" t="s">
        <v>1152</v>
      </c>
      <c r="D388" s="21" t="s">
        <v>1153</v>
      </c>
      <c r="E388" s="21"/>
      <c r="F388" s="21" t="s">
        <v>1154</v>
      </c>
      <c r="G388" s="21" t="s">
        <v>971</v>
      </c>
      <c r="H388" s="21" t="s">
        <v>1155</v>
      </c>
      <c r="I388" s="21" t="s">
        <v>68</v>
      </c>
      <c r="J388" s="21" t="s">
        <v>973</v>
      </c>
    </row>
    <row r="389" spans="1:10" ht="28.8" x14ac:dyDescent="0.35">
      <c r="A389" s="21" t="s">
        <v>68</v>
      </c>
      <c r="B389" s="21" t="s">
        <v>1927</v>
      </c>
      <c r="C389" s="21" t="s">
        <v>1156</v>
      </c>
      <c r="D389" s="21" t="s">
        <v>1157</v>
      </c>
      <c r="E389" s="21"/>
      <c r="F389" s="21" t="s">
        <v>1158</v>
      </c>
      <c r="G389" s="21" t="s">
        <v>971</v>
      </c>
      <c r="H389" s="21" t="s">
        <v>1159</v>
      </c>
      <c r="I389" s="21" t="s">
        <v>68</v>
      </c>
      <c r="J389" s="21" t="s">
        <v>973</v>
      </c>
    </row>
    <row r="390" spans="1:10" ht="43.2" x14ac:dyDescent="0.35">
      <c r="A390" s="21" t="s">
        <v>68</v>
      </c>
      <c r="B390" s="21" t="s">
        <v>1927</v>
      </c>
      <c r="C390" s="21" t="s">
        <v>1160</v>
      </c>
      <c r="D390" s="21" t="s">
        <v>1161</v>
      </c>
      <c r="E390" s="21"/>
      <c r="F390" s="21" t="s">
        <v>1162</v>
      </c>
      <c r="G390" s="21" t="s">
        <v>971</v>
      </c>
      <c r="H390" s="21" t="s">
        <v>1163</v>
      </c>
      <c r="I390" s="21" t="s">
        <v>68</v>
      </c>
      <c r="J390" s="21" t="s">
        <v>973</v>
      </c>
    </row>
    <row r="391" spans="1:10" ht="57.6" x14ac:dyDescent="0.35">
      <c r="A391" s="21" t="s">
        <v>68</v>
      </c>
      <c r="B391" s="21" t="s">
        <v>1927</v>
      </c>
      <c r="C391" s="21" t="s">
        <v>1164</v>
      </c>
      <c r="D391" s="21" t="s">
        <v>1165</v>
      </c>
      <c r="E391" s="21"/>
      <c r="F391" s="21" t="s">
        <v>1166</v>
      </c>
      <c r="G391" s="21" t="s">
        <v>971</v>
      </c>
      <c r="H391" s="21" t="s">
        <v>1167</v>
      </c>
      <c r="I391" s="21" t="s">
        <v>68</v>
      </c>
      <c r="J391" s="21" t="s">
        <v>973</v>
      </c>
    </row>
    <row r="392" spans="1:10" ht="28.8" x14ac:dyDescent="0.35">
      <c r="A392" s="21" t="s">
        <v>68</v>
      </c>
      <c r="B392" s="21" t="s">
        <v>1927</v>
      </c>
      <c r="C392" s="21" t="s">
        <v>1168</v>
      </c>
      <c r="D392" s="21" t="s">
        <v>1169</v>
      </c>
      <c r="E392" s="21"/>
      <c r="F392" s="21" t="s">
        <v>1170</v>
      </c>
      <c r="G392" s="21" t="s">
        <v>971</v>
      </c>
      <c r="H392" s="21" t="s">
        <v>1171</v>
      </c>
      <c r="I392" s="21" t="s">
        <v>68</v>
      </c>
      <c r="J392" s="21" t="s">
        <v>973</v>
      </c>
    </row>
    <row r="393" spans="1:10" ht="28.8" x14ac:dyDescent="0.35">
      <c r="A393" s="21" t="s">
        <v>68</v>
      </c>
      <c r="B393" s="21" t="s">
        <v>1927</v>
      </c>
      <c r="C393" s="21" t="s">
        <v>1172</v>
      </c>
      <c r="D393" s="21" t="s">
        <v>1173</v>
      </c>
      <c r="E393" s="21"/>
      <c r="F393" s="21" t="s">
        <v>1174</v>
      </c>
      <c r="G393" s="21" t="s">
        <v>971</v>
      </c>
      <c r="H393" s="21" t="s">
        <v>1175</v>
      </c>
      <c r="I393" s="21" t="s">
        <v>68</v>
      </c>
      <c r="J393" s="21" t="s">
        <v>973</v>
      </c>
    </row>
    <row r="394" spans="1:10" ht="28.8" x14ac:dyDescent="0.35">
      <c r="A394" s="21" t="s">
        <v>68</v>
      </c>
      <c r="B394" s="21" t="s">
        <v>1927</v>
      </c>
      <c r="C394" s="21" t="s">
        <v>1176</v>
      </c>
      <c r="D394" s="21" t="s">
        <v>1177</v>
      </c>
      <c r="E394" s="21"/>
      <c r="F394" s="21" t="s">
        <v>1178</v>
      </c>
      <c r="G394" s="21" t="s">
        <v>971</v>
      </c>
      <c r="H394" s="21" t="s">
        <v>1179</v>
      </c>
      <c r="I394" s="21" t="s">
        <v>68</v>
      </c>
      <c r="J394" s="21" t="s">
        <v>973</v>
      </c>
    </row>
    <row r="395" spans="1:10" ht="28.8" x14ac:dyDescent="0.35">
      <c r="A395" s="21" t="s">
        <v>68</v>
      </c>
      <c r="B395" s="21" t="s">
        <v>1927</v>
      </c>
      <c r="C395" s="21" t="s">
        <v>1180</v>
      </c>
      <c r="D395" s="21" t="s">
        <v>1181</v>
      </c>
      <c r="E395" s="21"/>
      <c r="F395" s="21" t="s">
        <v>1182</v>
      </c>
      <c r="G395" s="21" t="s">
        <v>971</v>
      </c>
      <c r="H395" s="21" t="s">
        <v>1183</v>
      </c>
      <c r="I395" s="21" t="s">
        <v>68</v>
      </c>
      <c r="J395" s="21" t="s">
        <v>973</v>
      </c>
    </row>
    <row r="396" spans="1:10" ht="28.8" x14ac:dyDescent="0.35">
      <c r="A396" s="21" t="s">
        <v>68</v>
      </c>
      <c r="B396" s="21" t="s">
        <v>1927</v>
      </c>
      <c r="C396" s="21" t="s">
        <v>1184</v>
      </c>
      <c r="D396" s="21" t="s">
        <v>1185</v>
      </c>
      <c r="E396" s="21"/>
      <c r="F396" s="21" t="s">
        <v>1186</v>
      </c>
      <c r="G396" s="21" t="s">
        <v>971</v>
      </c>
      <c r="H396" s="21" t="s">
        <v>1187</v>
      </c>
      <c r="I396" s="21" t="s">
        <v>68</v>
      </c>
      <c r="J396" s="21" t="s">
        <v>973</v>
      </c>
    </row>
    <row r="397" spans="1:10" ht="28.8" x14ac:dyDescent="0.35">
      <c r="A397" s="21" t="s">
        <v>68</v>
      </c>
      <c r="B397" s="21" t="s">
        <v>1927</v>
      </c>
      <c r="C397" s="21" t="s">
        <v>1188</v>
      </c>
      <c r="D397" s="21" t="s">
        <v>1189</v>
      </c>
      <c r="E397" s="21"/>
      <c r="F397" s="21" t="s">
        <v>1190</v>
      </c>
      <c r="G397" s="21" t="s">
        <v>971</v>
      </c>
      <c r="H397" s="21" t="s">
        <v>1191</v>
      </c>
      <c r="I397" s="21" t="s">
        <v>68</v>
      </c>
      <c r="J397" s="21" t="s">
        <v>973</v>
      </c>
    </row>
    <row r="398" spans="1:10" ht="28.8" x14ac:dyDescent="0.35">
      <c r="A398" s="21" t="s">
        <v>68</v>
      </c>
      <c r="B398" s="21" t="s">
        <v>1927</v>
      </c>
      <c r="C398" s="21" t="s">
        <v>1192</v>
      </c>
      <c r="D398" s="21" t="s">
        <v>1193</v>
      </c>
      <c r="E398" s="21"/>
      <c r="F398" s="21" t="s">
        <v>1194</v>
      </c>
      <c r="G398" s="21" t="s">
        <v>971</v>
      </c>
      <c r="H398" s="21" t="s">
        <v>1195</v>
      </c>
      <c r="I398" s="21" t="s">
        <v>68</v>
      </c>
      <c r="J398" s="21" t="s">
        <v>973</v>
      </c>
    </row>
    <row r="399" spans="1:10" ht="43.2" x14ac:dyDescent="0.35">
      <c r="A399" s="21" t="s">
        <v>68</v>
      </c>
      <c r="B399" s="21" t="s">
        <v>1927</v>
      </c>
      <c r="C399" s="21" t="s">
        <v>1196</v>
      </c>
      <c r="D399" s="21" t="s">
        <v>1197</v>
      </c>
      <c r="E399" s="21"/>
      <c r="F399" s="21" t="s">
        <v>1198</v>
      </c>
      <c r="G399" s="21" t="s">
        <v>971</v>
      </c>
      <c r="H399" s="21" t="s">
        <v>1199</v>
      </c>
      <c r="I399" s="21" t="s">
        <v>68</v>
      </c>
      <c r="J399" s="21" t="s">
        <v>973</v>
      </c>
    </row>
    <row r="400" spans="1:10" ht="28.8" x14ac:dyDescent="0.35">
      <c r="A400" s="21" t="s">
        <v>68</v>
      </c>
      <c r="B400" s="21" t="s">
        <v>1927</v>
      </c>
      <c r="C400" s="21" t="s">
        <v>1196</v>
      </c>
      <c r="D400" s="21" t="s">
        <v>1200</v>
      </c>
      <c r="E400" s="21"/>
      <c r="F400" s="21" t="s">
        <v>1201</v>
      </c>
      <c r="G400" s="21" t="s">
        <v>971</v>
      </c>
      <c r="H400" s="21" t="s">
        <v>1202</v>
      </c>
      <c r="I400" s="21" t="s">
        <v>68</v>
      </c>
      <c r="J400" s="21" t="s">
        <v>973</v>
      </c>
    </row>
    <row r="401" spans="1:10" ht="28.8" x14ac:dyDescent="0.35">
      <c r="A401" s="21" t="s">
        <v>68</v>
      </c>
      <c r="B401" s="21" t="s">
        <v>1927</v>
      </c>
      <c r="C401" s="21" t="s">
        <v>1196</v>
      </c>
      <c r="D401" s="21" t="s">
        <v>1203</v>
      </c>
      <c r="E401" s="21"/>
      <c r="F401" s="21" t="s">
        <v>1204</v>
      </c>
      <c r="G401" s="21" t="s">
        <v>971</v>
      </c>
      <c r="H401" s="21" t="s">
        <v>1205</v>
      </c>
      <c r="I401" s="21" t="s">
        <v>68</v>
      </c>
      <c r="J401" s="21" t="s">
        <v>973</v>
      </c>
    </row>
    <row r="402" spans="1:10" ht="28.8" x14ac:dyDescent="0.35">
      <c r="A402" s="21" t="s">
        <v>68</v>
      </c>
      <c r="B402" s="21" t="s">
        <v>1927</v>
      </c>
      <c r="C402" s="21" t="s">
        <v>1196</v>
      </c>
      <c r="D402" s="21" t="s">
        <v>1206</v>
      </c>
      <c r="E402" s="21"/>
      <c r="F402" s="21" t="s">
        <v>1207</v>
      </c>
      <c r="G402" s="21" t="s">
        <v>971</v>
      </c>
      <c r="H402" s="21" t="s">
        <v>1208</v>
      </c>
      <c r="I402" s="21" t="s">
        <v>68</v>
      </c>
      <c r="J402" s="21" t="s">
        <v>973</v>
      </c>
    </row>
    <row r="403" spans="1:10" ht="43.2" x14ac:dyDescent="0.35">
      <c r="A403" s="21" t="s">
        <v>68</v>
      </c>
      <c r="B403" s="21" t="s">
        <v>1927</v>
      </c>
      <c r="C403" s="21" t="s">
        <v>1196</v>
      </c>
      <c r="D403" s="21" t="s">
        <v>1209</v>
      </c>
      <c r="E403" s="21"/>
      <c r="F403" s="21" t="s">
        <v>1210</v>
      </c>
      <c r="G403" s="21" t="s">
        <v>971</v>
      </c>
      <c r="H403" s="21" t="s">
        <v>1211</v>
      </c>
      <c r="I403" s="21" t="s">
        <v>68</v>
      </c>
      <c r="J403" s="21" t="s">
        <v>973</v>
      </c>
    </row>
    <row r="404" spans="1:10" ht="28.8" x14ac:dyDescent="0.35">
      <c r="A404" s="21" t="s">
        <v>68</v>
      </c>
      <c r="B404" s="21" t="s">
        <v>1927</v>
      </c>
      <c r="C404" s="21" t="s">
        <v>1196</v>
      </c>
      <c r="D404" s="21" t="s">
        <v>1212</v>
      </c>
      <c r="E404" s="21"/>
      <c r="F404" s="21" t="s">
        <v>1213</v>
      </c>
      <c r="G404" s="21" t="s">
        <v>971</v>
      </c>
      <c r="H404" s="21" t="s">
        <v>1214</v>
      </c>
      <c r="I404" s="21" t="s">
        <v>68</v>
      </c>
      <c r="J404" s="21" t="s">
        <v>973</v>
      </c>
    </row>
    <row r="405" spans="1:10" ht="28.8" x14ac:dyDescent="0.35">
      <c r="A405" s="21" t="s">
        <v>68</v>
      </c>
      <c r="B405" s="21" t="s">
        <v>1927</v>
      </c>
      <c r="C405" s="21" t="s">
        <v>1196</v>
      </c>
      <c r="D405" s="21" t="s">
        <v>1215</v>
      </c>
      <c r="E405" s="21"/>
      <c r="F405" s="21" t="s">
        <v>1216</v>
      </c>
      <c r="G405" s="21" t="s">
        <v>971</v>
      </c>
      <c r="H405" s="21" t="s">
        <v>1217</v>
      </c>
      <c r="I405" s="21" t="s">
        <v>68</v>
      </c>
      <c r="J405" s="21" t="s">
        <v>973</v>
      </c>
    </row>
    <row r="406" spans="1:10" ht="28.8" x14ac:dyDescent="0.35">
      <c r="A406" s="21" t="s">
        <v>68</v>
      </c>
      <c r="B406" s="21" t="s">
        <v>1927</v>
      </c>
      <c r="C406" s="21" t="s">
        <v>1196</v>
      </c>
      <c r="D406" s="21" t="s">
        <v>1218</v>
      </c>
      <c r="E406" s="21"/>
      <c r="F406" s="21" t="s">
        <v>1219</v>
      </c>
      <c r="G406" s="21" t="s">
        <v>971</v>
      </c>
      <c r="H406" s="21" t="s">
        <v>1220</v>
      </c>
      <c r="I406" s="21" t="s">
        <v>68</v>
      </c>
      <c r="J406" s="21" t="s">
        <v>973</v>
      </c>
    </row>
    <row r="407" spans="1:10" ht="28.8" x14ac:dyDescent="0.35">
      <c r="A407" s="21" t="s">
        <v>68</v>
      </c>
      <c r="B407" s="21" t="s">
        <v>1927</v>
      </c>
      <c r="C407" s="21" t="s">
        <v>1196</v>
      </c>
      <c r="D407" s="21" t="s">
        <v>1221</v>
      </c>
      <c r="E407" s="21"/>
      <c r="F407" s="21" t="s">
        <v>1222</v>
      </c>
      <c r="G407" s="21" t="s">
        <v>971</v>
      </c>
      <c r="H407" s="21" t="s">
        <v>1223</v>
      </c>
      <c r="I407" s="21" t="s">
        <v>68</v>
      </c>
      <c r="J407" s="21" t="s">
        <v>973</v>
      </c>
    </row>
    <row r="408" spans="1:10" ht="28.8" x14ac:dyDescent="0.35">
      <c r="A408" s="21" t="s">
        <v>68</v>
      </c>
      <c r="B408" s="21" t="s">
        <v>1927</v>
      </c>
      <c r="C408" s="21" t="s">
        <v>1196</v>
      </c>
      <c r="D408" s="21" t="s">
        <v>1224</v>
      </c>
      <c r="E408" s="21"/>
      <c r="F408" s="21" t="s">
        <v>1225</v>
      </c>
      <c r="G408" s="21" t="s">
        <v>971</v>
      </c>
      <c r="H408" s="21" t="s">
        <v>1226</v>
      </c>
      <c r="I408" s="21" t="s">
        <v>68</v>
      </c>
      <c r="J408" s="21" t="s">
        <v>973</v>
      </c>
    </row>
    <row r="409" spans="1:10" ht="43.2" x14ac:dyDescent="0.35">
      <c r="A409" s="21" t="s">
        <v>68</v>
      </c>
      <c r="B409" s="21" t="s">
        <v>1927</v>
      </c>
      <c r="C409" s="21" t="s">
        <v>1227</v>
      </c>
      <c r="D409" s="21" t="s">
        <v>1228</v>
      </c>
      <c r="E409" s="21"/>
      <c r="F409" s="21" t="s">
        <v>1229</v>
      </c>
      <c r="G409" s="21" t="s">
        <v>971</v>
      </c>
      <c r="H409" s="21" t="s">
        <v>1230</v>
      </c>
      <c r="I409" s="21" t="s">
        <v>68</v>
      </c>
      <c r="J409" s="21" t="s">
        <v>973</v>
      </c>
    </row>
    <row r="410" spans="1:10" ht="28.8" x14ac:dyDescent="0.35">
      <c r="A410" s="21" t="s">
        <v>68</v>
      </c>
      <c r="B410" s="21" t="s">
        <v>1927</v>
      </c>
      <c r="C410" s="21" t="s">
        <v>1227</v>
      </c>
      <c r="D410" s="21" t="s">
        <v>1231</v>
      </c>
      <c r="E410" s="21"/>
      <c r="F410" s="21" t="s">
        <v>1232</v>
      </c>
      <c r="G410" s="21" t="s">
        <v>971</v>
      </c>
      <c r="H410" s="21" t="s">
        <v>1233</v>
      </c>
      <c r="I410" s="21" t="s">
        <v>68</v>
      </c>
      <c r="J410" s="21" t="s">
        <v>973</v>
      </c>
    </row>
    <row r="411" spans="1:10" ht="57.6" x14ac:dyDescent="0.35">
      <c r="A411" s="21" t="s">
        <v>68</v>
      </c>
      <c r="B411" s="21" t="s">
        <v>1927</v>
      </c>
      <c r="C411" s="21" t="s">
        <v>1227</v>
      </c>
      <c r="D411" s="21" t="s">
        <v>1234</v>
      </c>
      <c r="E411" s="21"/>
      <c r="F411" s="21" t="s">
        <v>1235</v>
      </c>
      <c r="G411" s="21" t="s">
        <v>971</v>
      </c>
      <c r="H411" s="21" t="s">
        <v>1236</v>
      </c>
      <c r="I411" s="21" t="s">
        <v>68</v>
      </c>
      <c r="J411" s="21" t="s">
        <v>973</v>
      </c>
    </row>
    <row r="412" spans="1:10" ht="43.2" x14ac:dyDescent="0.35">
      <c r="A412" s="21" t="s">
        <v>68</v>
      </c>
      <c r="B412" s="21" t="s">
        <v>1927</v>
      </c>
      <c r="C412" s="21" t="s">
        <v>1237</v>
      </c>
      <c r="D412" s="21" t="s">
        <v>1238</v>
      </c>
      <c r="E412" s="21"/>
      <c r="F412" s="21" t="s">
        <v>1239</v>
      </c>
      <c r="G412" s="21" t="s">
        <v>971</v>
      </c>
      <c r="H412" s="21" t="s">
        <v>1240</v>
      </c>
      <c r="I412" s="21" t="s">
        <v>68</v>
      </c>
      <c r="J412" s="21" t="s">
        <v>973</v>
      </c>
    </row>
    <row r="413" spans="1:10" ht="43.2" x14ac:dyDescent="0.35">
      <c r="A413" s="21" t="s">
        <v>68</v>
      </c>
      <c r="B413" s="21" t="s">
        <v>1927</v>
      </c>
      <c r="C413" s="21" t="s">
        <v>1237</v>
      </c>
      <c r="D413" s="21" t="s">
        <v>1241</v>
      </c>
      <c r="E413" s="21"/>
      <c r="F413" s="21" t="s">
        <v>1242</v>
      </c>
      <c r="G413" s="21" t="s">
        <v>971</v>
      </c>
      <c r="H413" s="21" t="s">
        <v>1243</v>
      </c>
      <c r="I413" s="21" t="s">
        <v>68</v>
      </c>
      <c r="J413" s="21" t="s">
        <v>973</v>
      </c>
    </row>
    <row r="414" spans="1:10" ht="43.2" x14ac:dyDescent="0.35">
      <c r="A414" s="21" t="s">
        <v>68</v>
      </c>
      <c r="B414" s="21" t="s">
        <v>1927</v>
      </c>
      <c r="C414" s="21" t="s">
        <v>1237</v>
      </c>
      <c r="D414" s="21" t="s">
        <v>1244</v>
      </c>
      <c r="E414" s="21"/>
      <c r="F414" s="21" t="s">
        <v>1245</v>
      </c>
      <c r="G414" s="21" t="s">
        <v>971</v>
      </c>
      <c r="H414" s="21" t="s">
        <v>1246</v>
      </c>
      <c r="I414" s="21" t="s">
        <v>68</v>
      </c>
      <c r="J414" s="21" t="s">
        <v>973</v>
      </c>
    </row>
    <row r="415" spans="1:10" ht="43.2" x14ac:dyDescent="0.35">
      <c r="A415" s="21" t="s">
        <v>68</v>
      </c>
      <c r="B415" s="21" t="s">
        <v>1927</v>
      </c>
      <c r="C415" s="21" t="s">
        <v>1237</v>
      </c>
      <c r="D415" s="21" t="s">
        <v>1247</v>
      </c>
      <c r="E415" s="21"/>
      <c r="F415" s="21" t="s">
        <v>1248</v>
      </c>
      <c r="G415" s="21" t="s">
        <v>971</v>
      </c>
      <c r="H415" s="21" t="s">
        <v>1249</v>
      </c>
      <c r="I415" s="21" t="s">
        <v>68</v>
      </c>
      <c r="J415" s="21" t="s">
        <v>973</v>
      </c>
    </row>
    <row r="416" spans="1:10" ht="28.8" x14ac:dyDescent="0.35">
      <c r="A416" s="21" t="s">
        <v>68</v>
      </c>
      <c r="B416" s="21" t="s">
        <v>1927</v>
      </c>
      <c r="C416" s="21" t="s">
        <v>1237</v>
      </c>
      <c r="D416" s="21" t="s">
        <v>1250</v>
      </c>
      <c r="E416" s="21"/>
      <c r="F416" s="21" t="s">
        <v>1251</v>
      </c>
      <c r="G416" s="21" t="s">
        <v>971</v>
      </c>
      <c r="H416" s="21" t="s">
        <v>1252</v>
      </c>
      <c r="I416" s="21" t="s">
        <v>68</v>
      </c>
      <c r="J416" s="21" t="s">
        <v>973</v>
      </c>
    </row>
    <row r="417" spans="1:10" ht="43.2" x14ac:dyDescent="0.35">
      <c r="A417" s="21" t="s">
        <v>68</v>
      </c>
      <c r="B417" s="21" t="s">
        <v>1927</v>
      </c>
      <c r="C417" s="21" t="s">
        <v>1253</v>
      </c>
      <c r="D417" s="21" t="s">
        <v>1254</v>
      </c>
      <c r="E417" s="21" t="s">
        <v>1255</v>
      </c>
      <c r="F417" s="21" t="s">
        <v>1256</v>
      </c>
      <c r="G417" s="21" t="s">
        <v>971</v>
      </c>
      <c r="H417" s="21" t="s">
        <v>1257</v>
      </c>
      <c r="I417" s="21" t="s">
        <v>68</v>
      </c>
      <c r="J417" s="21" t="s">
        <v>973</v>
      </c>
    </row>
    <row r="418" spans="1:10" ht="72" x14ac:dyDescent="0.35">
      <c r="A418" s="21" t="s">
        <v>68</v>
      </c>
      <c r="B418" s="21" t="s">
        <v>1927</v>
      </c>
      <c r="C418" s="21" t="s">
        <v>1258</v>
      </c>
      <c r="D418" s="21" t="s">
        <v>1259</v>
      </c>
      <c r="E418" s="21"/>
      <c r="F418" s="21" t="s">
        <v>1260</v>
      </c>
      <c r="G418" s="21" t="s">
        <v>971</v>
      </c>
      <c r="H418" s="21" t="s">
        <v>1261</v>
      </c>
      <c r="I418" s="21" t="s">
        <v>68</v>
      </c>
      <c r="J418" s="21" t="s">
        <v>973</v>
      </c>
    </row>
    <row r="419" spans="1:10" ht="43.2" x14ac:dyDescent="0.35">
      <c r="A419" s="21" t="s">
        <v>68</v>
      </c>
      <c r="B419" s="21" t="s">
        <v>1927</v>
      </c>
      <c r="C419" s="21" t="s">
        <v>1258</v>
      </c>
      <c r="D419" s="21" t="s">
        <v>1262</v>
      </c>
      <c r="E419" s="21"/>
      <c r="F419" s="21" t="s">
        <v>1263</v>
      </c>
      <c r="G419" s="21" t="s">
        <v>971</v>
      </c>
      <c r="H419" s="21" t="s">
        <v>1264</v>
      </c>
      <c r="I419" s="21" t="s">
        <v>68</v>
      </c>
      <c r="J419" s="21" t="s">
        <v>973</v>
      </c>
    </row>
    <row r="420" spans="1:10" ht="28.8" x14ac:dyDescent="0.35">
      <c r="A420" s="21" t="s">
        <v>68</v>
      </c>
      <c r="B420" s="21" t="s">
        <v>1927</v>
      </c>
      <c r="C420" s="21" t="s">
        <v>1265</v>
      </c>
      <c r="D420" s="21" t="s">
        <v>1266</v>
      </c>
      <c r="E420" s="21"/>
      <c r="F420" s="21" t="s">
        <v>1267</v>
      </c>
      <c r="G420" s="21" t="s">
        <v>971</v>
      </c>
      <c r="H420" s="21" t="s">
        <v>1268</v>
      </c>
      <c r="I420" s="21" t="s">
        <v>68</v>
      </c>
      <c r="J420" s="21" t="s">
        <v>973</v>
      </c>
    </row>
    <row r="421" spans="1:10" ht="57.6" x14ac:dyDescent="0.35">
      <c r="A421" s="21" t="s">
        <v>68</v>
      </c>
      <c r="B421" s="21" t="s">
        <v>1927</v>
      </c>
      <c r="C421" s="21" t="s">
        <v>1269</v>
      </c>
      <c r="D421" s="21" t="s">
        <v>1270</v>
      </c>
      <c r="E421" s="21" t="s">
        <v>1271</v>
      </c>
      <c r="F421" s="21" t="s">
        <v>1272</v>
      </c>
      <c r="G421" s="21" t="s">
        <v>971</v>
      </c>
      <c r="H421" s="21" t="s">
        <v>1273</v>
      </c>
      <c r="I421" s="21" t="s">
        <v>68</v>
      </c>
      <c r="J421" s="21" t="s">
        <v>973</v>
      </c>
    </row>
    <row r="422" spans="1:10" ht="43.2" x14ac:dyDescent="0.35">
      <c r="A422" s="21" t="s">
        <v>68</v>
      </c>
      <c r="B422" s="21" t="s">
        <v>1927</v>
      </c>
      <c r="C422" s="21" t="s">
        <v>1274</v>
      </c>
      <c r="D422" s="21" t="s">
        <v>1275</v>
      </c>
      <c r="E422" s="21" t="s">
        <v>1271</v>
      </c>
      <c r="F422" s="21" t="s">
        <v>1276</v>
      </c>
      <c r="G422" s="21" t="s">
        <v>971</v>
      </c>
      <c r="H422" s="21" t="s">
        <v>1277</v>
      </c>
      <c r="I422" s="21" t="s">
        <v>68</v>
      </c>
      <c r="J422" s="21" t="s">
        <v>973</v>
      </c>
    </row>
    <row r="423" spans="1:10" ht="43.2" x14ac:dyDescent="0.35">
      <c r="A423" s="21" t="s">
        <v>68</v>
      </c>
      <c r="B423" s="21" t="s">
        <v>1927</v>
      </c>
      <c r="C423" s="21" t="s">
        <v>1278</v>
      </c>
      <c r="D423" s="21" t="s">
        <v>1279</v>
      </c>
      <c r="E423" s="21" t="s">
        <v>287</v>
      </c>
      <c r="F423" s="21" t="s">
        <v>1280</v>
      </c>
      <c r="G423" s="21" t="s">
        <v>971</v>
      </c>
      <c r="H423" s="21" t="s">
        <v>1281</v>
      </c>
      <c r="I423" s="21" t="s">
        <v>68</v>
      </c>
      <c r="J423" s="21" t="s">
        <v>973</v>
      </c>
    </row>
    <row r="424" spans="1:10" ht="43.2" x14ac:dyDescent="0.35">
      <c r="A424" s="21" t="s">
        <v>68</v>
      </c>
      <c r="B424" s="21" t="s">
        <v>1927</v>
      </c>
      <c r="C424" s="21" t="s">
        <v>1282</v>
      </c>
      <c r="D424" s="21" t="s">
        <v>1283</v>
      </c>
      <c r="E424" s="21"/>
      <c r="F424" s="21" t="s">
        <v>1284</v>
      </c>
      <c r="G424" s="21" t="s">
        <v>971</v>
      </c>
      <c r="H424" s="21" t="s">
        <v>1285</v>
      </c>
      <c r="I424" s="21" t="s">
        <v>68</v>
      </c>
      <c r="J424" s="21" t="s">
        <v>973</v>
      </c>
    </row>
    <row r="425" spans="1:10" ht="57.6" x14ac:dyDescent="0.35">
      <c r="A425" s="21" t="s">
        <v>68</v>
      </c>
      <c r="B425" s="21" t="s">
        <v>1927</v>
      </c>
      <c r="C425" s="21" t="s">
        <v>1286</v>
      </c>
      <c r="D425" s="21" t="s">
        <v>1287</v>
      </c>
      <c r="E425" s="21" t="s">
        <v>1288</v>
      </c>
      <c r="F425" s="21" t="s">
        <v>1289</v>
      </c>
      <c r="G425" s="21" t="s">
        <v>971</v>
      </c>
      <c r="H425" s="21" t="s">
        <v>1290</v>
      </c>
      <c r="I425" s="21" t="s">
        <v>68</v>
      </c>
      <c r="J425" s="21" t="s">
        <v>973</v>
      </c>
    </row>
    <row r="426" spans="1:10" ht="28.8" x14ac:dyDescent="0.35">
      <c r="A426" s="21" t="s">
        <v>68</v>
      </c>
      <c r="B426" s="21" t="s">
        <v>1927</v>
      </c>
      <c r="C426" s="21" t="s">
        <v>1291</v>
      </c>
      <c r="D426" s="21" t="s">
        <v>1292</v>
      </c>
      <c r="E426" s="21" t="s">
        <v>407</v>
      </c>
      <c r="F426" s="21" t="s">
        <v>1293</v>
      </c>
      <c r="G426" s="21" t="s">
        <v>971</v>
      </c>
      <c r="H426" s="21" t="s">
        <v>1294</v>
      </c>
      <c r="I426" s="21" t="s">
        <v>68</v>
      </c>
      <c r="J426" s="21" t="s">
        <v>973</v>
      </c>
    </row>
    <row r="427" spans="1:10" ht="57.6" x14ac:dyDescent="0.35">
      <c r="A427" s="21" t="s">
        <v>68</v>
      </c>
      <c r="B427" s="21" t="s">
        <v>1927</v>
      </c>
      <c r="C427" s="21" t="s">
        <v>1295</v>
      </c>
      <c r="D427" s="21" t="s">
        <v>1296</v>
      </c>
      <c r="E427" s="21"/>
      <c r="F427" s="21" t="s">
        <v>1297</v>
      </c>
      <c r="G427" s="21" t="s">
        <v>971</v>
      </c>
      <c r="H427" s="21" t="s">
        <v>1298</v>
      </c>
      <c r="I427" s="21" t="s">
        <v>68</v>
      </c>
      <c r="J427" s="21" t="s">
        <v>973</v>
      </c>
    </row>
    <row r="428" spans="1:10" ht="28.8" x14ac:dyDescent="0.35">
      <c r="A428" s="21" t="s">
        <v>68</v>
      </c>
      <c r="B428" s="21" t="s">
        <v>1927</v>
      </c>
      <c r="C428" s="21" t="s">
        <v>1299</v>
      </c>
      <c r="D428" s="21" t="s">
        <v>1300</v>
      </c>
      <c r="E428" s="21"/>
      <c r="F428" s="21" t="s">
        <v>1301</v>
      </c>
      <c r="G428" s="21" t="s">
        <v>971</v>
      </c>
      <c r="H428" s="21" t="s">
        <v>1302</v>
      </c>
      <c r="I428" s="21" t="s">
        <v>68</v>
      </c>
      <c r="J428" s="21" t="s">
        <v>973</v>
      </c>
    </row>
    <row r="429" spans="1:10" ht="43.2" x14ac:dyDescent="0.35">
      <c r="A429" s="21" t="s">
        <v>68</v>
      </c>
      <c r="B429" s="21" t="s">
        <v>1927</v>
      </c>
      <c r="C429" s="21" t="s">
        <v>1303</v>
      </c>
      <c r="D429" s="21" t="s">
        <v>1304</v>
      </c>
      <c r="E429" s="21" t="s">
        <v>1305</v>
      </c>
      <c r="F429" s="21" t="s">
        <v>1306</v>
      </c>
      <c r="G429" s="21" t="s">
        <v>971</v>
      </c>
      <c r="H429" s="21" t="s">
        <v>1307</v>
      </c>
      <c r="I429" s="21" t="s">
        <v>68</v>
      </c>
      <c r="J429" s="21" t="s">
        <v>973</v>
      </c>
    </row>
    <row r="430" spans="1:10" ht="43.2" x14ac:dyDescent="0.35">
      <c r="A430" s="21" t="s">
        <v>68</v>
      </c>
      <c r="B430" s="21" t="s">
        <v>1927</v>
      </c>
      <c r="C430" s="21" t="s">
        <v>1308</v>
      </c>
      <c r="D430" s="21" t="s">
        <v>1309</v>
      </c>
      <c r="E430" s="21" t="s">
        <v>1305</v>
      </c>
      <c r="F430" s="21" t="s">
        <v>1310</v>
      </c>
      <c r="G430" s="21" t="s">
        <v>971</v>
      </c>
      <c r="H430" s="21" t="s">
        <v>1311</v>
      </c>
      <c r="I430" s="21" t="s">
        <v>68</v>
      </c>
      <c r="J430" s="21" t="s">
        <v>973</v>
      </c>
    </row>
    <row r="431" spans="1:10" ht="28.8" x14ac:dyDescent="0.35">
      <c r="A431" s="21" t="s">
        <v>68</v>
      </c>
      <c r="B431" s="21" t="s">
        <v>1927</v>
      </c>
      <c r="C431" s="21" t="s">
        <v>1312</v>
      </c>
      <c r="D431" s="21" t="s">
        <v>1313</v>
      </c>
      <c r="E431" s="21" t="s">
        <v>1314</v>
      </c>
      <c r="F431" s="21" t="s">
        <v>1315</v>
      </c>
      <c r="G431" s="21" t="s">
        <v>971</v>
      </c>
      <c r="H431" s="21" t="s">
        <v>1316</v>
      </c>
      <c r="I431" s="21" t="s">
        <v>68</v>
      </c>
      <c r="J431" s="21" t="s">
        <v>973</v>
      </c>
    </row>
    <row r="432" spans="1:10" ht="43.2" x14ac:dyDescent="0.35">
      <c r="A432" s="21" t="s">
        <v>68</v>
      </c>
      <c r="B432" s="21" t="s">
        <v>1927</v>
      </c>
      <c r="C432" s="21" t="s">
        <v>1317</v>
      </c>
      <c r="D432" s="21" t="s">
        <v>1318</v>
      </c>
      <c r="E432" s="21" t="s">
        <v>1305</v>
      </c>
      <c r="F432" s="21" t="s">
        <v>1319</v>
      </c>
      <c r="G432" s="21" t="s">
        <v>971</v>
      </c>
      <c r="H432" s="21" t="s">
        <v>1320</v>
      </c>
      <c r="I432" s="21" t="s">
        <v>68</v>
      </c>
      <c r="J432" s="21" t="s">
        <v>973</v>
      </c>
    </row>
    <row r="433" spans="1:10" ht="43.2" x14ac:dyDescent="0.35">
      <c r="A433" s="21" t="s">
        <v>68</v>
      </c>
      <c r="B433" s="21" t="s">
        <v>1927</v>
      </c>
      <c r="C433" s="21" t="s">
        <v>1321</v>
      </c>
      <c r="D433" s="21" t="s">
        <v>1322</v>
      </c>
      <c r="E433" s="21" t="s">
        <v>1305</v>
      </c>
      <c r="F433" s="21" t="s">
        <v>1323</v>
      </c>
      <c r="G433" s="21" t="s">
        <v>971</v>
      </c>
      <c r="H433" s="21" t="s">
        <v>1320</v>
      </c>
      <c r="I433" s="21" t="s">
        <v>68</v>
      </c>
      <c r="J433" s="21" t="s">
        <v>973</v>
      </c>
    </row>
    <row r="434" spans="1:10" ht="43.2" x14ac:dyDescent="0.35">
      <c r="A434" s="21" t="s">
        <v>68</v>
      </c>
      <c r="B434" s="21" t="s">
        <v>1927</v>
      </c>
      <c r="C434" s="21" t="s">
        <v>1324</v>
      </c>
      <c r="D434" s="21" t="s">
        <v>1325</v>
      </c>
      <c r="E434" s="21" t="s">
        <v>438</v>
      </c>
      <c r="F434" s="21" t="s">
        <v>1326</v>
      </c>
      <c r="G434" s="21" t="s">
        <v>971</v>
      </c>
      <c r="H434" s="21" t="s">
        <v>1327</v>
      </c>
      <c r="I434" s="21" t="s">
        <v>68</v>
      </c>
      <c r="J434" s="21" t="s">
        <v>973</v>
      </c>
    </row>
    <row r="435" spans="1:10" ht="43.2" x14ac:dyDescent="0.35">
      <c r="A435" s="21" t="s">
        <v>68</v>
      </c>
      <c r="B435" s="21" t="s">
        <v>1927</v>
      </c>
      <c r="C435" s="21" t="s">
        <v>1328</v>
      </c>
      <c r="D435" s="21" t="s">
        <v>1329</v>
      </c>
      <c r="E435" s="21" t="s">
        <v>1330</v>
      </c>
      <c r="F435" s="21" t="s">
        <v>1331</v>
      </c>
      <c r="G435" s="21" t="s">
        <v>971</v>
      </c>
      <c r="H435" s="21" t="s">
        <v>1332</v>
      </c>
      <c r="I435" s="21" t="s">
        <v>68</v>
      </c>
      <c r="J435" s="21" t="s">
        <v>973</v>
      </c>
    </row>
    <row r="436" spans="1:10" ht="43.2" x14ac:dyDescent="0.35">
      <c r="A436" s="21" t="s">
        <v>68</v>
      </c>
      <c r="B436" s="21" t="s">
        <v>1927</v>
      </c>
      <c r="C436" s="21" t="s">
        <v>1333</v>
      </c>
      <c r="D436" s="21" t="s">
        <v>1334</v>
      </c>
      <c r="E436" s="21"/>
      <c r="F436" s="21" t="s">
        <v>1335</v>
      </c>
      <c r="G436" s="21" t="s">
        <v>971</v>
      </c>
      <c r="H436" s="21" t="s">
        <v>1336</v>
      </c>
      <c r="I436" s="21" t="s">
        <v>68</v>
      </c>
      <c r="J436" s="21" t="s">
        <v>973</v>
      </c>
    </row>
    <row r="437" spans="1:10" ht="43.2" x14ac:dyDescent="0.35">
      <c r="A437" s="21" t="s">
        <v>68</v>
      </c>
      <c r="B437" s="21" t="s">
        <v>1927</v>
      </c>
      <c r="C437" s="21" t="s">
        <v>1337</v>
      </c>
      <c r="D437" s="21" t="s">
        <v>1338</v>
      </c>
      <c r="E437" s="21" t="s">
        <v>1339</v>
      </c>
      <c r="F437" s="21" t="s">
        <v>1340</v>
      </c>
      <c r="G437" s="21" t="s">
        <v>971</v>
      </c>
      <c r="H437" s="21" t="s">
        <v>1341</v>
      </c>
      <c r="I437" s="21" t="s">
        <v>68</v>
      </c>
      <c r="J437" s="21" t="s">
        <v>973</v>
      </c>
    </row>
    <row r="438" spans="1:10" ht="28.8" x14ac:dyDescent="0.35">
      <c r="A438" s="21" t="s">
        <v>68</v>
      </c>
      <c r="B438" s="21" t="s">
        <v>1927</v>
      </c>
      <c r="C438" s="21" t="s">
        <v>1342</v>
      </c>
      <c r="D438" s="21" t="s">
        <v>1343</v>
      </c>
      <c r="E438" s="21" t="s">
        <v>1344</v>
      </c>
      <c r="F438" s="21" t="s">
        <v>1345</v>
      </c>
      <c r="G438" s="21" t="s">
        <v>971</v>
      </c>
      <c r="H438" s="21" t="s">
        <v>1346</v>
      </c>
      <c r="I438" s="21" t="s">
        <v>68</v>
      </c>
      <c r="J438" s="21" t="s">
        <v>973</v>
      </c>
    </row>
    <row r="439" spans="1:10" ht="28.8" x14ac:dyDescent="0.35">
      <c r="A439" s="21" t="s">
        <v>68</v>
      </c>
      <c r="B439" s="21" t="s">
        <v>1927</v>
      </c>
      <c r="C439" s="21" t="s">
        <v>1347</v>
      </c>
      <c r="D439" s="21" t="s">
        <v>1348</v>
      </c>
      <c r="E439" s="21" t="s">
        <v>1349</v>
      </c>
      <c r="F439" s="21" t="s">
        <v>1350</v>
      </c>
      <c r="G439" s="21" t="s">
        <v>971</v>
      </c>
      <c r="H439" s="21" t="s">
        <v>1351</v>
      </c>
      <c r="I439" s="21" t="s">
        <v>68</v>
      </c>
      <c r="J439" s="21" t="s">
        <v>973</v>
      </c>
    </row>
    <row r="440" spans="1:10" ht="57.6" x14ac:dyDescent="0.35">
      <c r="A440" s="21" t="s">
        <v>68</v>
      </c>
      <c r="B440" s="21" t="s">
        <v>1927</v>
      </c>
      <c r="C440" s="21" t="s">
        <v>1352</v>
      </c>
      <c r="D440" s="21" t="s">
        <v>1353</v>
      </c>
      <c r="E440" s="21"/>
      <c r="F440" s="21" t="s">
        <v>1354</v>
      </c>
      <c r="G440" s="21" t="s">
        <v>971</v>
      </c>
      <c r="H440" s="21" t="s">
        <v>1355</v>
      </c>
      <c r="I440" s="21" t="s">
        <v>68</v>
      </c>
      <c r="J440" s="21" t="s">
        <v>973</v>
      </c>
    </row>
    <row r="441" spans="1:10" ht="43.2" x14ac:dyDescent="0.35">
      <c r="A441" s="21" t="s">
        <v>68</v>
      </c>
      <c r="B441" s="21" t="s">
        <v>1927</v>
      </c>
      <c r="C441" s="21" t="s">
        <v>1356</v>
      </c>
      <c r="D441" s="21" t="s">
        <v>1357</v>
      </c>
      <c r="E441" s="21" t="s">
        <v>1358</v>
      </c>
      <c r="F441" s="21" t="s">
        <v>1359</v>
      </c>
      <c r="G441" s="21" t="s">
        <v>971</v>
      </c>
      <c r="H441" s="21" t="s">
        <v>1360</v>
      </c>
      <c r="I441" s="21" t="s">
        <v>68</v>
      </c>
      <c r="J441" s="21" t="s">
        <v>973</v>
      </c>
    </row>
    <row r="442" spans="1:10" ht="43.2" x14ac:dyDescent="0.35">
      <c r="A442" s="21" t="s">
        <v>68</v>
      </c>
      <c r="B442" s="21" t="s">
        <v>1927</v>
      </c>
      <c r="C442" s="21" t="s">
        <v>1361</v>
      </c>
      <c r="D442" s="21" t="s">
        <v>1362</v>
      </c>
      <c r="E442" s="21" t="s">
        <v>1363</v>
      </c>
      <c r="F442" s="21" t="s">
        <v>1364</v>
      </c>
      <c r="G442" s="21" t="s">
        <v>971</v>
      </c>
      <c r="H442" s="21" t="s">
        <v>1365</v>
      </c>
      <c r="I442" s="21" t="s">
        <v>68</v>
      </c>
      <c r="J442" s="21" t="s">
        <v>973</v>
      </c>
    </row>
    <row r="443" spans="1:10" ht="57.6" x14ac:dyDescent="0.35">
      <c r="A443" s="21" t="s">
        <v>68</v>
      </c>
      <c r="B443" s="21" t="s">
        <v>1927</v>
      </c>
      <c r="C443" s="21" t="s">
        <v>1366</v>
      </c>
      <c r="D443" s="21" t="s">
        <v>1367</v>
      </c>
      <c r="E443" s="21"/>
      <c r="F443" s="21" t="s">
        <v>1368</v>
      </c>
      <c r="G443" s="21" t="s">
        <v>971</v>
      </c>
      <c r="H443" s="21" t="s">
        <v>1369</v>
      </c>
      <c r="I443" s="21" t="s">
        <v>68</v>
      </c>
      <c r="J443" s="21" t="s">
        <v>973</v>
      </c>
    </row>
    <row r="444" spans="1:10" ht="72" x14ac:dyDescent="0.35">
      <c r="A444" s="21" t="s">
        <v>68</v>
      </c>
      <c r="B444" s="21" t="s">
        <v>1927</v>
      </c>
      <c r="C444" s="21" t="s">
        <v>1370</v>
      </c>
      <c r="D444" s="21" t="s">
        <v>1371</v>
      </c>
      <c r="E444" s="21" t="s">
        <v>1372</v>
      </c>
      <c r="F444" s="21" t="s">
        <v>1373</v>
      </c>
      <c r="G444" s="21" t="s">
        <v>971</v>
      </c>
      <c r="H444" s="21" t="s">
        <v>1374</v>
      </c>
      <c r="I444" s="21" t="s">
        <v>68</v>
      </c>
      <c r="J444" s="21" t="s">
        <v>973</v>
      </c>
    </row>
    <row r="445" spans="1:10" ht="57.6" x14ac:dyDescent="0.35">
      <c r="A445" s="21" t="s">
        <v>68</v>
      </c>
      <c r="B445" s="21" t="s">
        <v>1927</v>
      </c>
      <c r="C445" s="21" t="s">
        <v>1375</v>
      </c>
      <c r="D445" s="21" t="s">
        <v>1376</v>
      </c>
      <c r="E445" s="21"/>
      <c r="F445" s="21" t="s">
        <v>1377</v>
      </c>
      <c r="G445" s="21" t="s">
        <v>971</v>
      </c>
      <c r="H445" s="21" t="s">
        <v>1378</v>
      </c>
      <c r="I445" s="21" t="s">
        <v>68</v>
      </c>
      <c r="J445" s="21" t="s">
        <v>973</v>
      </c>
    </row>
    <row r="446" spans="1:10" ht="43.2" x14ac:dyDescent="0.35">
      <c r="A446" s="21" t="s">
        <v>68</v>
      </c>
      <c r="B446" s="21" t="s">
        <v>1927</v>
      </c>
      <c r="C446" s="21" t="s">
        <v>1379</v>
      </c>
      <c r="D446" s="21" t="s">
        <v>1380</v>
      </c>
      <c r="E446" s="21"/>
      <c r="F446" s="21" t="s">
        <v>1381</v>
      </c>
      <c r="G446" s="21" t="s">
        <v>971</v>
      </c>
      <c r="H446" s="21" t="s">
        <v>1382</v>
      </c>
      <c r="I446" s="21" t="s">
        <v>68</v>
      </c>
      <c r="J446" s="21" t="s">
        <v>973</v>
      </c>
    </row>
    <row r="447" spans="1:10" ht="43.2" x14ac:dyDescent="0.35">
      <c r="A447" s="21" t="s">
        <v>68</v>
      </c>
      <c r="B447" s="21" t="s">
        <v>1927</v>
      </c>
      <c r="C447" s="21" t="s">
        <v>1383</v>
      </c>
      <c r="D447" s="21" t="s">
        <v>1384</v>
      </c>
      <c r="E447" s="21"/>
      <c r="F447" s="21" t="s">
        <v>1385</v>
      </c>
      <c r="G447" s="21" t="s">
        <v>971</v>
      </c>
      <c r="H447" s="21" t="s">
        <v>1386</v>
      </c>
      <c r="I447" s="21" t="s">
        <v>68</v>
      </c>
      <c r="J447" s="21" t="s">
        <v>973</v>
      </c>
    </row>
    <row r="448" spans="1:10" ht="28.8" x14ac:dyDescent="0.35">
      <c r="A448" s="21" t="s">
        <v>68</v>
      </c>
      <c r="B448" s="21" t="s">
        <v>1927</v>
      </c>
      <c r="C448" s="21" t="s">
        <v>1387</v>
      </c>
      <c r="D448" s="21" t="s">
        <v>1388</v>
      </c>
      <c r="E448" s="21"/>
      <c r="F448" s="21" t="s">
        <v>1389</v>
      </c>
      <c r="G448" s="21" t="s">
        <v>971</v>
      </c>
      <c r="H448" s="21" t="s">
        <v>1390</v>
      </c>
      <c r="I448" s="21" t="s">
        <v>68</v>
      </c>
      <c r="J448" s="21" t="s">
        <v>973</v>
      </c>
    </row>
    <row r="449" spans="1:10" ht="28.8" x14ac:dyDescent="0.35">
      <c r="A449" s="21" t="s">
        <v>68</v>
      </c>
      <c r="B449" s="21" t="s">
        <v>1927</v>
      </c>
      <c r="C449" s="21" t="s">
        <v>1387</v>
      </c>
      <c r="D449" s="21" t="s">
        <v>1391</v>
      </c>
      <c r="E449" s="21"/>
      <c r="F449" s="21" t="s">
        <v>1392</v>
      </c>
      <c r="G449" s="21" t="s">
        <v>971</v>
      </c>
      <c r="H449" s="21" t="s">
        <v>1393</v>
      </c>
      <c r="I449" s="21" t="s">
        <v>68</v>
      </c>
      <c r="J449" s="21" t="s">
        <v>973</v>
      </c>
    </row>
    <row r="450" spans="1:10" ht="28.8" x14ac:dyDescent="0.35">
      <c r="A450" s="21" t="s">
        <v>68</v>
      </c>
      <c r="B450" s="21" t="s">
        <v>1927</v>
      </c>
      <c r="C450" s="21" t="s">
        <v>1394</v>
      </c>
      <c r="D450" s="21" t="s">
        <v>1395</v>
      </c>
      <c r="E450" s="21"/>
      <c r="F450" s="21" t="s">
        <v>1396</v>
      </c>
      <c r="G450" s="21" t="s">
        <v>971</v>
      </c>
      <c r="H450" s="21" t="s">
        <v>1397</v>
      </c>
      <c r="I450" s="21" t="s">
        <v>68</v>
      </c>
      <c r="J450" s="21" t="s">
        <v>973</v>
      </c>
    </row>
    <row r="451" spans="1:10" ht="28.8" x14ac:dyDescent="0.35">
      <c r="A451" s="21" t="s">
        <v>68</v>
      </c>
      <c r="B451" s="21" t="s">
        <v>1927</v>
      </c>
      <c r="C451" s="21" t="s">
        <v>1398</v>
      </c>
      <c r="D451" s="21" t="s">
        <v>1399</v>
      </c>
      <c r="E451" s="21"/>
      <c r="F451" s="21" t="s">
        <v>1400</v>
      </c>
      <c r="G451" s="21" t="s">
        <v>971</v>
      </c>
      <c r="H451" s="21" t="s">
        <v>1401</v>
      </c>
      <c r="I451" s="21" t="s">
        <v>68</v>
      </c>
      <c r="J451" s="21" t="s">
        <v>973</v>
      </c>
    </row>
    <row r="452" spans="1:10" ht="57.6" x14ac:dyDescent="0.35">
      <c r="A452" s="21" t="s">
        <v>68</v>
      </c>
      <c r="B452" s="21" t="s">
        <v>1927</v>
      </c>
      <c r="C452" s="21" t="s">
        <v>1402</v>
      </c>
      <c r="D452" s="21" t="s">
        <v>1403</v>
      </c>
      <c r="E452" s="21" t="s">
        <v>438</v>
      </c>
      <c r="F452" s="21" t="s">
        <v>1404</v>
      </c>
      <c r="G452" s="21" t="s">
        <v>971</v>
      </c>
      <c r="H452" s="21" t="s">
        <v>1405</v>
      </c>
      <c r="I452" s="21" t="s">
        <v>68</v>
      </c>
      <c r="J452" s="21" t="s">
        <v>973</v>
      </c>
    </row>
    <row r="453" spans="1:10" ht="28.8" x14ac:dyDescent="0.35">
      <c r="A453" s="21" t="s">
        <v>68</v>
      </c>
      <c r="B453" s="21" t="s">
        <v>1927</v>
      </c>
      <c r="C453" s="21" t="s">
        <v>1406</v>
      </c>
      <c r="D453" s="21" t="s">
        <v>1407</v>
      </c>
      <c r="E453" s="21"/>
      <c r="F453" s="21" t="s">
        <v>1408</v>
      </c>
      <c r="G453" s="21" t="s">
        <v>971</v>
      </c>
      <c r="H453" s="21" t="s">
        <v>1409</v>
      </c>
      <c r="I453" s="21" t="s">
        <v>68</v>
      </c>
      <c r="J453" s="21" t="s">
        <v>973</v>
      </c>
    </row>
    <row r="454" spans="1:10" ht="28.8" x14ac:dyDescent="0.35">
      <c r="A454" s="21" t="s">
        <v>68</v>
      </c>
      <c r="B454" s="21" t="s">
        <v>1927</v>
      </c>
      <c r="C454" s="21" t="s">
        <v>1410</v>
      </c>
      <c r="D454" s="21" t="s">
        <v>1411</v>
      </c>
      <c r="E454" s="21"/>
      <c r="F454" s="21" t="s">
        <v>1412</v>
      </c>
      <c r="G454" s="21" t="s">
        <v>971</v>
      </c>
      <c r="H454" s="21" t="s">
        <v>1401</v>
      </c>
      <c r="I454" s="21" t="s">
        <v>68</v>
      </c>
      <c r="J454" s="21" t="s">
        <v>973</v>
      </c>
    </row>
    <row r="455" spans="1:10" ht="28.8" x14ac:dyDescent="0.35">
      <c r="A455" s="21" t="s">
        <v>68</v>
      </c>
      <c r="B455" s="21" t="s">
        <v>1927</v>
      </c>
      <c r="C455" s="21" t="s">
        <v>1413</v>
      </c>
      <c r="D455" s="21" t="s">
        <v>1414</v>
      </c>
      <c r="E455" s="21"/>
      <c r="F455" s="21" t="s">
        <v>1415</v>
      </c>
      <c r="G455" s="21" t="s">
        <v>971</v>
      </c>
      <c r="H455" s="21" t="s">
        <v>1416</v>
      </c>
      <c r="I455" s="21" t="s">
        <v>68</v>
      </c>
      <c r="J455" s="21" t="s">
        <v>973</v>
      </c>
    </row>
    <row r="456" spans="1:10" ht="43.2" x14ac:dyDescent="0.35">
      <c r="A456" s="21" t="s">
        <v>68</v>
      </c>
      <c r="B456" s="21" t="s">
        <v>1927</v>
      </c>
      <c r="C456" s="21" t="s">
        <v>1417</v>
      </c>
      <c r="D456" s="21" t="s">
        <v>1418</v>
      </c>
      <c r="E456" s="21" t="s">
        <v>1419</v>
      </c>
      <c r="F456" s="21" t="s">
        <v>1420</v>
      </c>
      <c r="G456" s="21" t="s">
        <v>971</v>
      </c>
      <c r="H456" s="21" t="s">
        <v>1421</v>
      </c>
      <c r="I456" s="21" t="s">
        <v>68</v>
      </c>
      <c r="J456" s="21" t="s">
        <v>973</v>
      </c>
    </row>
    <row r="457" spans="1:10" ht="72" x14ac:dyDescent="0.35">
      <c r="A457" s="21" t="s">
        <v>68</v>
      </c>
      <c r="B457" s="21" t="s">
        <v>1927</v>
      </c>
      <c r="C457" s="21" t="s">
        <v>1422</v>
      </c>
      <c r="D457" s="21" t="s">
        <v>1423</v>
      </c>
      <c r="E457" s="21"/>
      <c r="F457" s="21" t="s">
        <v>1424</v>
      </c>
      <c r="G457" s="21" t="s">
        <v>971</v>
      </c>
      <c r="H457" s="21" t="s">
        <v>1425</v>
      </c>
      <c r="I457" s="21" t="s">
        <v>68</v>
      </c>
      <c r="J457" s="21" t="s">
        <v>973</v>
      </c>
    </row>
    <row r="458" spans="1:10" ht="115.2" x14ac:dyDescent="0.35">
      <c r="A458" s="21" t="s">
        <v>68</v>
      </c>
      <c r="B458" s="21" t="s">
        <v>1927</v>
      </c>
      <c r="C458" s="21" t="s">
        <v>1426</v>
      </c>
      <c r="D458" s="21" t="s">
        <v>1427</v>
      </c>
      <c r="E458" s="21"/>
      <c r="F458" s="21" t="s">
        <v>1428</v>
      </c>
      <c r="G458" s="21" t="s">
        <v>971</v>
      </c>
      <c r="H458" s="21" t="s">
        <v>1429</v>
      </c>
      <c r="I458" s="21" t="s">
        <v>68</v>
      </c>
      <c r="J458" s="21" t="s">
        <v>973</v>
      </c>
    </row>
    <row r="459" spans="1:10" ht="72" x14ac:dyDescent="0.35">
      <c r="A459" s="21" t="s">
        <v>68</v>
      </c>
      <c r="B459" s="21" t="s">
        <v>1927</v>
      </c>
      <c r="C459" s="21" t="s">
        <v>1430</v>
      </c>
      <c r="D459" s="21" t="s">
        <v>1431</v>
      </c>
      <c r="E459" s="21"/>
      <c r="F459" s="21" t="s">
        <v>1432</v>
      </c>
      <c r="G459" s="21" t="s">
        <v>971</v>
      </c>
      <c r="H459" s="21" t="s">
        <v>1433</v>
      </c>
      <c r="I459" s="21" t="s">
        <v>68</v>
      </c>
      <c r="J459" s="21" t="s">
        <v>973</v>
      </c>
    </row>
    <row r="460" spans="1:10" ht="28.8" x14ac:dyDescent="0.35">
      <c r="A460" s="21" t="s">
        <v>68</v>
      </c>
      <c r="B460" s="21" t="s">
        <v>1927</v>
      </c>
      <c r="C460" s="21" t="s">
        <v>1434</v>
      </c>
      <c r="D460" s="21" t="s">
        <v>1435</v>
      </c>
      <c r="E460" s="21"/>
      <c r="F460" s="21" t="s">
        <v>1436</v>
      </c>
      <c r="G460" s="21" t="s">
        <v>971</v>
      </c>
      <c r="H460" s="21" t="s">
        <v>1437</v>
      </c>
      <c r="I460" s="21" t="s">
        <v>68</v>
      </c>
      <c r="J460" s="21" t="s">
        <v>973</v>
      </c>
    </row>
    <row r="461" spans="1:10" ht="43.2" x14ac:dyDescent="0.35">
      <c r="A461" s="21" t="s">
        <v>68</v>
      </c>
      <c r="B461" s="21" t="s">
        <v>1927</v>
      </c>
      <c r="C461" s="21" t="s">
        <v>1438</v>
      </c>
      <c r="D461" s="21" t="s">
        <v>1439</v>
      </c>
      <c r="E461" s="21"/>
      <c r="F461" s="21" t="s">
        <v>1440</v>
      </c>
      <c r="G461" s="21" t="s">
        <v>971</v>
      </c>
      <c r="H461" s="21" t="s">
        <v>1441</v>
      </c>
      <c r="I461" s="21" t="s">
        <v>68</v>
      </c>
      <c r="J461" s="21" t="s">
        <v>973</v>
      </c>
    </row>
    <row r="462" spans="1:10" ht="57.6" x14ac:dyDescent="0.35">
      <c r="A462" s="21" t="s">
        <v>68</v>
      </c>
      <c r="B462" s="21" t="s">
        <v>1927</v>
      </c>
      <c r="C462" s="21" t="s">
        <v>1442</v>
      </c>
      <c r="D462" s="21" t="s">
        <v>1443</v>
      </c>
      <c r="E462" s="21"/>
      <c r="F462" s="21" t="s">
        <v>1444</v>
      </c>
      <c r="G462" s="21" t="s">
        <v>971</v>
      </c>
      <c r="H462" s="21" t="s">
        <v>1445</v>
      </c>
      <c r="I462" s="21" t="s">
        <v>68</v>
      </c>
      <c r="J462" s="21" t="s">
        <v>973</v>
      </c>
    </row>
    <row r="463" spans="1:10" ht="43.2" x14ac:dyDescent="0.35">
      <c r="A463" s="21" t="s">
        <v>68</v>
      </c>
      <c r="B463" s="21" t="s">
        <v>1927</v>
      </c>
      <c r="C463" s="21" t="s">
        <v>1446</v>
      </c>
      <c r="D463" s="21" t="s">
        <v>1447</v>
      </c>
      <c r="E463" s="21"/>
      <c r="F463" s="21" t="s">
        <v>1448</v>
      </c>
      <c r="G463" s="21" t="s">
        <v>971</v>
      </c>
      <c r="H463" s="21" t="s">
        <v>1397</v>
      </c>
      <c r="I463" s="21" t="s">
        <v>68</v>
      </c>
      <c r="J463" s="21" t="s">
        <v>973</v>
      </c>
    </row>
    <row r="464" spans="1:10" ht="28.8" x14ac:dyDescent="0.35">
      <c r="A464" s="21" t="s">
        <v>68</v>
      </c>
      <c r="B464" s="21" t="s">
        <v>1927</v>
      </c>
      <c r="C464" s="21" t="s">
        <v>1449</v>
      </c>
      <c r="D464" s="21" t="s">
        <v>1450</v>
      </c>
      <c r="E464" s="21"/>
      <c r="F464" s="21" t="s">
        <v>1451</v>
      </c>
      <c r="G464" s="21" t="s">
        <v>971</v>
      </c>
      <c r="H464" s="21" t="s">
        <v>1452</v>
      </c>
      <c r="I464" s="21" t="s">
        <v>68</v>
      </c>
      <c r="J464" s="21" t="s">
        <v>973</v>
      </c>
    </row>
    <row r="465" spans="1:10" ht="43.2" x14ac:dyDescent="0.35">
      <c r="A465" s="21" t="s">
        <v>68</v>
      </c>
      <c r="B465" s="21" t="s">
        <v>1927</v>
      </c>
      <c r="C465" s="21" t="s">
        <v>1453</v>
      </c>
      <c r="D465" s="21" t="s">
        <v>1454</v>
      </c>
      <c r="E465" s="21"/>
      <c r="F465" s="21" t="s">
        <v>1455</v>
      </c>
      <c r="G465" s="21" t="s">
        <v>971</v>
      </c>
      <c r="H465" s="21" t="s">
        <v>1456</v>
      </c>
      <c r="I465" s="21" t="s">
        <v>68</v>
      </c>
      <c r="J465" s="21" t="s">
        <v>973</v>
      </c>
    </row>
    <row r="466" spans="1:10" ht="43.2" x14ac:dyDescent="0.35">
      <c r="A466" s="21" t="s">
        <v>68</v>
      </c>
      <c r="B466" s="21" t="s">
        <v>1927</v>
      </c>
      <c r="C466" s="21" t="s">
        <v>1457</v>
      </c>
      <c r="D466" s="21" t="s">
        <v>1458</v>
      </c>
      <c r="E466" s="21"/>
      <c r="F466" s="21" t="s">
        <v>1459</v>
      </c>
      <c r="G466" s="21" t="s">
        <v>971</v>
      </c>
      <c r="H466" s="21" t="s">
        <v>1460</v>
      </c>
      <c r="I466" s="21" t="s">
        <v>68</v>
      </c>
      <c r="J466" s="21" t="s">
        <v>973</v>
      </c>
    </row>
    <row r="467" spans="1:10" ht="57.6" x14ac:dyDescent="0.35">
      <c r="A467" s="21" t="s">
        <v>68</v>
      </c>
      <c r="B467" s="21" t="s">
        <v>1927</v>
      </c>
      <c r="C467" s="21" t="s">
        <v>1457</v>
      </c>
      <c r="D467" s="21" t="s">
        <v>1461</v>
      </c>
      <c r="E467" s="21"/>
      <c r="F467" s="21" t="s">
        <v>1462</v>
      </c>
      <c r="G467" s="21" t="s">
        <v>971</v>
      </c>
      <c r="H467" s="21" t="s">
        <v>1460</v>
      </c>
      <c r="I467" s="21" t="s">
        <v>68</v>
      </c>
      <c r="J467" s="21" t="s">
        <v>973</v>
      </c>
    </row>
    <row r="468" spans="1:10" ht="57.6" x14ac:dyDescent="0.35">
      <c r="A468" s="21" t="s">
        <v>68</v>
      </c>
      <c r="B468" s="21" t="s">
        <v>1927</v>
      </c>
      <c r="C468" s="21" t="s">
        <v>1457</v>
      </c>
      <c r="D468" s="21" t="s">
        <v>1463</v>
      </c>
      <c r="E468" s="21"/>
      <c r="F468" s="21" t="s">
        <v>1464</v>
      </c>
      <c r="G468" s="21" t="s">
        <v>971</v>
      </c>
      <c r="H468" s="21" t="s">
        <v>1460</v>
      </c>
      <c r="I468" s="21" t="s">
        <v>68</v>
      </c>
      <c r="J468" s="21" t="s">
        <v>973</v>
      </c>
    </row>
    <row r="469" spans="1:10" ht="57.6" x14ac:dyDescent="0.35">
      <c r="A469" s="21" t="s">
        <v>68</v>
      </c>
      <c r="B469" s="21" t="s">
        <v>1927</v>
      </c>
      <c r="C469" s="21" t="s">
        <v>1457</v>
      </c>
      <c r="D469" s="21" t="s">
        <v>1465</v>
      </c>
      <c r="E469" s="21"/>
      <c r="F469" s="21" t="s">
        <v>1466</v>
      </c>
      <c r="G469" s="21" t="s">
        <v>971</v>
      </c>
      <c r="H469" s="21" t="s">
        <v>1460</v>
      </c>
      <c r="I469" s="21" t="s">
        <v>68</v>
      </c>
      <c r="J469" s="21" t="s">
        <v>973</v>
      </c>
    </row>
    <row r="470" spans="1:10" ht="57.6" x14ac:dyDescent="0.35">
      <c r="A470" s="21" t="s">
        <v>68</v>
      </c>
      <c r="B470" s="21" t="s">
        <v>1927</v>
      </c>
      <c r="C470" s="21" t="s">
        <v>1457</v>
      </c>
      <c r="D470" s="21" t="s">
        <v>1467</v>
      </c>
      <c r="E470" s="21"/>
      <c r="F470" s="21" t="s">
        <v>1468</v>
      </c>
      <c r="G470" s="21" t="s">
        <v>971</v>
      </c>
      <c r="H470" s="21" t="s">
        <v>1460</v>
      </c>
      <c r="I470" s="21" t="s">
        <v>68</v>
      </c>
      <c r="J470" s="21" t="s">
        <v>973</v>
      </c>
    </row>
    <row r="471" spans="1:10" ht="43.2" x14ac:dyDescent="0.35">
      <c r="A471" s="21" t="s">
        <v>68</v>
      </c>
      <c r="B471" s="21" t="s">
        <v>1927</v>
      </c>
      <c r="C471" s="21" t="s">
        <v>1457</v>
      </c>
      <c r="D471" s="21" t="s">
        <v>1469</v>
      </c>
      <c r="E471" s="21"/>
      <c r="F471" s="21" t="s">
        <v>1470</v>
      </c>
      <c r="G471" s="21" t="s">
        <v>971</v>
      </c>
      <c r="H471" s="21" t="s">
        <v>1460</v>
      </c>
      <c r="I471" s="21" t="s">
        <v>68</v>
      </c>
      <c r="J471" s="21" t="s">
        <v>973</v>
      </c>
    </row>
    <row r="472" spans="1:10" ht="28.8" x14ac:dyDescent="0.35">
      <c r="A472" s="21" t="s">
        <v>68</v>
      </c>
      <c r="B472" s="21" t="s">
        <v>1927</v>
      </c>
      <c r="C472" s="21" t="s">
        <v>1471</v>
      </c>
      <c r="D472" s="21" t="s">
        <v>1472</v>
      </c>
      <c r="E472" s="21"/>
      <c r="F472" s="21" t="s">
        <v>1473</v>
      </c>
      <c r="G472" s="21" t="s">
        <v>971</v>
      </c>
      <c r="H472" s="21" t="s">
        <v>1474</v>
      </c>
      <c r="I472" s="21" t="s">
        <v>68</v>
      </c>
      <c r="J472" s="21" t="s">
        <v>973</v>
      </c>
    </row>
    <row r="473" spans="1:10" ht="28.8" x14ac:dyDescent="0.35">
      <c r="A473" s="21" t="s">
        <v>68</v>
      </c>
      <c r="B473" s="21" t="s">
        <v>1927</v>
      </c>
      <c r="C473" s="21" t="s">
        <v>1475</v>
      </c>
      <c r="D473" s="21" t="s">
        <v>1476</v>
      </c>
      <c r="E473" s="21" t="s">
        <v>287</v>
      </c>
      <c r="F473" s="21" t="s">
        <v>1477</v>
      </c>
      <c r="G473" s="21" t="s">
        <v>971</v>
      </c>
      <c r="H473" s="21" t="s">
        <v>1478</v>
      </c>
      <c r="I473" s="21" t="s">
        <v>68</v>
      </c>
      <c r="J473" s="21" t="s">
        <v>973</v>
      </c>
    </row>
    <row r="474" spans="1:10" ht="28.8" x14ac:dyDescent="0.35">
      <c r="A474" s="21" t="s">
        <v>68</v>
      </c>
      <c r="B474" s="21" t="s">
        <v>1927</v>
      </c>
      <c r="C474" s="21" t="s">
        <v>1479</v>
      </c>
      <c r="D474" s="21" t="s">
        <v>1480</v>
      </c>
      <c r="E474" s="21"/>
      <c r="F474" s="21" t="s">
        <v>1481</v>
      </c>
      <c r="G474" s="21" t="s">
        <v>971</v>
      </c>
      <c r="H474" s="21" t="s">
        <v>1482</v>
      </c>
      <c r="I474" s="21" t="s">
        <v>68</v>
      </c>
      <c r="J474" s="21" t="s">
        <v>973</v>
      </c>
    </row>
    <row r="475" spans="1:10" ht="57.6" x14ac:dyDescent="0.35">
      <c r="A475" s="21" t="s">
        <v>68</v>
      </c>
      <c r="B475" s="21" t="s">
        <v>1927</v>
      </c>
      <c r="C475" s="21" t="s">
        <v>1483</v>
      </c>
      <c r="D475" s="21" t="s">
        <v>1484</v>
      </c>
      <c r="E475" s="21"/>
      <c r="F475" s="21" t="s">
        <v>1485</v>
      </c>
      <c r="G475" s="21" t="s">
        <v>971</v>
      </c>
      <c r="H475" s="21" t="s">
        <v>1486</v>
      </c>
      <c r="I475" s="21" t="s">
        <v>68</v>
      </c>
      <c r="J475" s="21" t="s">
        <v>973</v>
      </c>
    </row>
    <row r="476" spans="1:10" ht="43.2" x14ac:dyDescent="0.35">
      <c r="A476" s="21" t="s">
        <v>68</v>
      </c>
      <c r="B476" s="21" t="s">
        <v>1927</v>
      </c>
      <c r="C476" s="21" t="s">
        <v>1487</v>
      </c>
      <c r="D476" s="21" t="s">
        <v>1488</v>
      </c>
      <c r="E476" s="21"/>
      <c r="F476" s="21" t="s">
        <v>1489</v>
      </c>
      <c r="G476" s="21" t="s">
        <v>971</v>
      </c>
      <c r="H476" s="21" t="s">
        <v>1490</v>
      </c>
      <c r="I476" s="21" t="s">
        <v>68</v>
      </c>
      <c r="J476" s="21" t="s">
        <v>973</v>
      </c>
    </row>
    <row r="477" spans="1:10" ht="28.8" x14ac:dyDescent="0.35">
      <c r="A477" s="21" t="s">
        <v>68</v>
      </c>
      <c r="B477" s="21" t="s">
        <v>1927</v>
      </c>
      <c r="C477" s="21" t="s">
        <v>1491</v>
      </c>
      <c r="D477" s="21" t="s">
        <v>1492</v>
      </c>
      <c r="E477" s="21"/>
      <c r="F477" s="21" t="s">
        <v>1493</v>
      </c>
      <c r="G477" s="21" t="s">
        <v>971</v>
      </c>
      <c r="H477" s="21" t="s">
        <v>1452</v>
      </c>
      <c r="I477" s="21" t="s">
        <v>68</v>
      </c>
      <c r="J477" s="21" t="s">
        <v>973</v>
      </c>
    </row>
    <row r="478" spans="1:10" ht="28.8" x14ac:dyDescent="0.35">
      <c r="A478" s="21" t="s">
        <v>68</v>
      </c>
      <c r="B478" s="21" t="s">
        <v>1927</v>
      </c>
      <c r="C478" s="21" t="s">
        <v>1494</v>
      </c>
      <c r="D478" s="21" t="s">
        <v>1495</v>
      </c>
      <c r="E478" s="21"/>
      <c r="F478" s="21" t="s">
        <v>1496</v>
      </c>
      <c r="G478" s="21" t="s">
        <v>971</v>
      </c>
      <c r="H478" s="21" t="s">
        <v>1452</v>
      </c>
      <c r="I478" s="21" t="s">
        <v>68</v>
      </c>
      <c r="J478" s="21" t="s">
        <v>973</v>
      </c>
    </row>
    <row r="479" spans="1:10" ht="43.2" x14ac:dyDescent="0.35">
      <c r="A479" s="21" t="s">
        <v>68</v>
      </c>
      <c r="B479" s="21" t="s">
        <v>1927</v>
      </c>
      <c r="C479" s="21" t="s">
        <v>1497</v>
      </c>
      <c r="D479" s="21" t="s">
        <v>1498</v>
      </c>
      <c r="E479" s="21"/>
      <c r="F479" s="21" t="s">
        <v>1499</v>
      </c>
      <c r="G479" s="21" t="s">
        <v>971</v>
      </c>
      <c r="H479" s="21" t="s">
        <v>1500</v>
      </c>
      <c r="I479" s="21" t="s">
        <v>68</v>
      </c>
      <c r="J479" s="21" t="s">
        <v>973</v>
      </c>
    </row>
    <row r="480" spans="1:10" ht="28.8" x14ac:dyDescent="0.35">
      <c r="A480" s="21" t="s">
        <v>68</v>
      </c>
      <c r="B480" s="21" t="s">
        <v>1927</v>
      </c>
      <c r="C480" s="21" t="s">
        <v>1501</v>
      </c>
      <c r="D480" s="21" t="s">
        <v>1502</v>
      </c>
      <c r="E480" s="21"/>
      <c r="F480" s="21" t="s">
        <v>1503</v>
      </c>
      <c r="G480" s="21" t="s">
        <v>971</v>
      </c>
      <c r="H480" s="21" t="s">
        <v>1504</v>
      </c>
      <c r="I480" s="21" t="s">
        <v>68</v>
      </c>
      <c r="J480" s="21" t="s">
        <v>973</v>
      </c>
    </row>
    <row r="481" spans="1:10" ht="43.2" x14ac:dyDescent="0.35">
      <c r="A481" s="21" t="s">
        <v>68</v>
      </c>
      <c r="B481" s="21" t="s">
        <v>1927</v>
      </c>
      <c r="C481" s="21" t="s">
        <v>1505</v>
      </c>
      <c r="D481" s="21" t="s">
        <v>1506</v>
      </c>
      <c r="E481" s="21"/>
      <c r="F481" s="21" t="s">
        <v>1507</v>
      </c>
      <c r="G481" s="21" t="s">
        <v>971</v>
      </c>
      <c r="H481" s="21" t="s">
        <v>1452</v>
      </c>
      <c r="I481" s="21" t="s">
        <v>68</v>
      </c>
      <c r="J481" s="21" t="s">
        <v>973</v>
      </c>
    </row>
    <row r="482" spans="1:10" ht="28.8" x14ac:dyDescent="0.35">
      <c r="A482" s="21" t="s">
        <v>68</v>
      </c>
      <c r="B482" s="21" t="s">
        <v>1927</v>
      </c>
      <c r="C482" s="21" t="s">
        <v>1508</v>
      </c>
      <c r="D482" s="21" t="s">
        <v>1509</v>
      </c>
      <c r="E482" s="21" t="s">
        <v>1510</v>
      </c>
      <c r="F482" s="21" t="s">
        <v>1511</v>
      </c>
      <c r="G482" s="21" t="s">
        <v>971</v>
      </c>
      <c r="H482" s="21" t="s">
        <v>1512</v>
      </c>
      <c r="I482" s="21" t="s">
        <v>68</v>
      </c>
      <c r="J482" s="21" t="s">
        <v>973</v>
      </c>
    </row>
    <row r="483" spans="1:10" ht="28.8" x14ac:dyDescent="0.35">
      <c r="A483" s="21" t="s">
        <v>68</v>
      </c>
      <c r="B483" s="21" t="s">
        <v>1927</v>
      </c>
      <c r="C483" s="21" t="s">
        <v>1513</v>
      </c>
      <c r="D483" s="21" t="s">
        <v>1514</v>
      </c>
      <c r="E483" s="21"/>
      <c r="F483" s="21" t="s">
        <v>1515</v>
      </c>
      <c r="G483" s="21" t="s">
        <v>971</v>
      </c>
      <c r="H483" s="21" t="s">
        <v>1516</v>
      </c>
      <c r="I483" s="21" t="s">
        <v>68</v>
      </c>
      <c r="J483" s="21" t="s">
        <v>973</v>
      </c>
    </row>
    <row r="484" spans="1:10" ht="57.6" x14ac:dyDescent="0.35">
      <c r="A484" s="21" t="s">
        <v>68</v>
      </c>
      <c r="B484" s="21" t="s">
        <v>1927</v>
      </c>
      <c r="C484" s="21" t="s">
        <v>1517</v>
      </c>
      <c r="D484" s="21" t="s">
        <v>1518</v>
      </c>
      <c r="E484" s="21"/>
      <c r="F484" s="21" t="s">
        <v>1519</v>
      </c>
      <c r="G484" s="21" t="s">
        <v>971</v>
      </c>
      <c r="H484" s="21" t="s">
        <v>1520</v>
      </c>
      <c r="I484" s="21" t="s">
        <v>68</v>
      </c>
      <c r="J484" s="21" t="s">
        <v>973</v>
      </c>
    </row>
    <row r="485" spans="1:10" ht="28.8" x14ac:dyDescent="0.35">
      <c r="A485" s="21" t="s">
        <v>68</v>
      </c>
      <c r="B485" s="21" t="s">
        <v>1927</v>
      </c>
      <c r="C485" s="21" t="s">
        <v>1521</v>
      </c>
      <c r="D485" s="21" t="s">
        <v>1522</v>
      </c>
      <c r="E485" s="21"/>
      <c r="F485" s="21" t="s">
        <v>1523</v>
      </c>
      <c r="G485" s="21" t="s">
        <v>971</v>
      </c>
      <c r="H485" s="21" t="s">
        <v>1452</v>
      </c>
      <c r="I485" s="21" t="s">
        <v>68</v>
      </c>
      <c r="J485" s="21" t="s">
        <v>973</v>
      </c>
    </row>
    <row r="486" spans="1:10" ht="43.2" x14ac:dyDescent="0.35">
      <c r="A486" s="21" t="s">
        <v>68</v>
      </c>
      <c r="B486" s="21" t="s">
        <v>1927</v>
      </c>
      <c r="C486" s="21" t="s">
        <v>1524</v>
      </c>
      <c r="D486" s="21" t="s">
        <v>1525</v>
      </c>
      <c r="E486" s="21"/>
      <c r="F486" s="21" t="s">
        <v>1526</v>
      </c>
      <c r="G486" s="21" t="s">
        <v>971</v>
      </c>
      <c r="H486" s="21" t="s">
        <v>1452</v>
      </c>
      <c r="I486" s="21" t="s">
        <v>68</v>
      </c>
      <c r="J486" s="21" t="s">
        <v>973</v>
      </c>
    </row>
    <row r="487" spans="1:10" ht="43.2" x14ac:dyDescent="0.35">
      <c r="A487" s="21" t="s">
        <v>68</v>
      </c>
      <c r="B487" s="21" t="s">
        <v>1927</v>
      </c>
      <c r="C487" s="21" t="s">
        <v>952</v>
      </c>
      <c r="D487" s="21" t="s">
        <v>1527</v>
      </c>
      <c r="E487" s="21"/>
      <c r="F487" s="21" t="s">
        <v>1528</v>
      </c>
      <c r="G487" s="21" t="s">
        <v>971</v>
      </c>
      <c r="H487" s="21" t="s">
        <v>1529</v>
      </c>
      <c r="I487" s="21" t="s">
        <v>68</v>
      </c>
      <c r="J487" s="21" t="s">
        <v>957</v>
      </c>
    </row>
    <row r="488" spans="1:10" ht="43.2" x14ac:dyDescent="0.35">
      <c r="A488" s="21" t="s">
        <v>68</v>
      </c>
      <c r="B488" s="21" t="s">
        <v>1927</v>
      </c>
      <c r="C488" s="21" t="s">
        <v>952</v>
      </c>
      <c r="D488" s="21" t="s">
        <v>1530</v>
      </c>
      <c r="E488" s="21"/>
      <c r="F488" s="21" t="s">
        <v>1531</v>
      </c>
      <c r="G488" s="21" t="s">
        <v>971</v>
      </c>
      <c r="H488" s="21" t="s">
        <v>956</v>
      </c>
      <c r="I488" s="21" t="s">
        <v>68</v>
      </c>
      <c r="J488" s="21" t="s">
        <v>957</v>
      </c>
    </row>
    <row r="489" spans="1:10" ht="43.2" x14ac:dyDescent="0.35">
      <c r="A489" s="21" t="s">
        <v>68</v>
      </c>
      <c r="B489" s="21" t="s">
        <v>1927</v>
      </c>
      <c r="C489" s="21" t="s">
        <v>952</v>
      </c>
      <c r="D489" s="21" t="s">
        <v>1532</v>
      </c>
      <c r="E489" s="21"/>
      <c r="F489" s="21" t="s">
        <v>1533</v>
      </c>
      <c r="G489" s="21" t="s">
        <v>971</v>
      </c>
      <c r="H489" s="21" t="s">
        <v>956</v>
      </c>
      <c r="I489" s="21" t="s">
        <v>68</v>
      </c>
      <c r="J489" s="21" t="s">
        <v>957</v>
      </c>
    </row>
    <row r="490" spans="1:10" ht="43.2" x14ac:dyDescent="0.35">
      <c r="A490" s="21" t="s">
        <v>68</v>
      </c>
      <c r="B490" s="21" t="s">
        <v>1927</v>
      </c>
      <c r="C490" s="21" t="s">
        <v>952</v>
      </c>
      <c r="D490" s="21" t="s">
        <v>1534</v>
      </c>
      <c r="E490" s="21"/>
      <c r="F490" s="21" t="s">
        <v>1535</v>
      </c>
      <c r="G490" s="21" t="s">
        <v>971</v>
      </c>
      <c r="H490" s="21" t="s">
        <v>956</v>
      </c>
      <c r="I490" s="21" t="s">
        <v>68</v>
      </c>
      <c r="J490" s="21" t="s">
        <v>957</v>
      </c>
    </row>
    <row r="491" spans="1:10" ht="43.2" x14ac:dyDescent="0.35">
      <c r="A491" s="21" t="s">
        <v>68</v>
      </c>
      <c r="B491" s="21" t="s">
        <v>1927</v>
      </c>
      <c r="C491" s="21" t="s">
        <v>952</v>
      </c>
      <c r="D491" s="21" t="s">
        <v>1536</v>
      </c>
      <c r="E491" s="21"/>
      <c r="F491" s="21" t="s">
        <v>1537</v>
      </c>
      <c r="G491" s="21" t="s">
        <v>971</v>
      </c>
      <c r="H491" s="21" t="s">
        <v>1538</v>
      </c>
      <c r="I491" s="21" t="s">
        <v>68</v>
      </c>
      <c r="J491" s="21" t="s">
        <v>957</v>
      </c>
    </row>
    <row r="492" spans="1:10" ht="43.2" x14ac:dyDescent="0.35">
      <c r="A492" s="21" t="s">
        <v>68</v>
      </c>
      <c r="B492" s="21" t="s">
        <v>1927</v>
      </c>
      <c r="C492" s="21" t="s">
        <v>952</v>
      </c>
      <c r="D492" s="21" t="s">
        <v>1539</v>
      </c>
      <c r="E492" s="21"/>
      <c r="F492" s="21" t="s">
        <v>1540</v>
      </c>
      <c r="G492" s="21" t="s">
        <v>971</v>
      </c>
      <c r="H492" s="21" t="s">
        <v>1538</v>
      </c>
      <c r="I492" s="21" t="s">
        <v>68</v>
      </c>
      <c r="J492" s="21" t="s">
        <v>957</v>
      </c>
    </row>
    <row r="493" spans="1:10" ht="43.2" x14ac:dyDescent="0.35">
      <c r="A493" s="21" t="s">
        <v>68</v>
      </c>
      <c r="B493" s="21" t="s">
        <v>1927</v>
      </c>
      <c r="C493" s="21" t="s">
        <v>952</v>
      </c>
      <c r="D493" s="21" t="s">
        <v>1541</v>
      </c>
      <c r="E493" s="21"/>
      <c r="F493" s="21" t="s">
        <v>1542</v>
      </c>
      <c r="G493" s="21" t="s">
        <v>971</v>
      </c>
      <c r="H493" s="21" t="s">
        <v>1538</v>
      </c>
      <c r="I493" s="21" t="s">
        <v>68</v>
      </c>
      <c r="J493" s="21" t="s">
        <v>957</v>
      </c>
    </row>
    <row r="494" spans="1:10" ht="43.2" x14ac:dyDescent="0.35">
      <c r="A494" s="21" t="s">
        <v>68</v>
      </c>
      <c r="B494" s="21" t="s">
        <v>1927</v>
      </c>
      <c r="C494" s="21" t="s">
        <v>952</v>
      </c>
      <c r="D494" s="21" t="s">
        <v>1543</v>
      </c>
      <c r="E494" s="21"/>
      <c r="F494" s="21" t="s">
        <v>1544</v>
      </c>
      <c r="G494" s="21" t="s">
        <v>971</v>
      </c>
      <c r="H494" s="21" t="s">
        <v>956</v>
      </c>
      <c r="I494" s="21" t="s">
        <v>68</v>
      </c>
      <c r="J494" s="21" t="s">
        <v>957</v>
      </c>
    </row>
    <row r="495" spans="1:10" ht="43.2" x14ac:dyDescent="0.35">
      <c r="A495" s="21" t="s">
        <v>68</v>
      </c>
      <c r="B495" s="21" t="s">
        <v>1927</v>
      </c>
      <c r="C495" s="21" t="s">
        <v>952</v>
      </c>
      <c r="D495" s="21" t="s">
        <v>1545</v>
      </c>
      <c r="E495" s="21"/>
      <c r="F495" s="21" t="s">
        <v>1546</v>
      </c>
      <c r="G495" s="21" t="s">
        <v>971</v>
      </c>
      <c r="H495" s="21" t="s">
        <v>1547</v>
      </c>
      <c r="I495" s="21" t="s">
        <v>68</v>
      </c>
      <c r="J495" s="21" t="s">
        <v>957</v>
      </c>
    </row>
    <row r="496" spans="1:10" ht="43.2" x14ac:dyDescent="0.35">
      <c r="A496" s="21" t="s">
        <v>68</v>
      </c>
      <c r="B496" s="21" t="s">
        <v>1927</v>
      </c>
      <c r="C496" s="21" t="s">
        <v>952</v>
      </c>
      <c r="D496" s="21" t="s">
        <v>1548</v>
      </c>
      <c r="E496" s="21"/>
      <c r="F496" s="21" t="s">
        <v>1549</v>
      </c>
      <c r="G496" s="21" t="s">
        <v>971</v>
      </c>
      <c r="H496" s="21" t="s">
        <v>956</v>
      </c>
      <c r="I496" s="21" t="s">
        <v>68</v>
      </c>
      <c r="J496" s="21" t="s">
        <v>957</v>
      </c>
    </row>
    <row r="497" spans="1:10" ht="43.2" x14ac:dyDescent="0.35">
      <c r="A497" s="21" t="s">
        <v>68</v>
      </c>
      <c r="B497" s="21" t="s">
        <v>1927</v>
      </c>
      <c r="C497" s="21" t="s">
        <v>952</v>
      </c>
      <c r="D497" s="21" t="s">
        <v>1550</v>
      </c>
      <c r="E497" s="21"/>
      <c r="F497" s="21" t="s">
        <v>1551</v>
      </c>
      <c r="G497" s="21" t="s">
        <v>971</v>
      </c>
      <c r="H497" s="21" t="s">
        <v>1547</v>
      </c>
      <c r="I497" s="21" t="s">
        <v>68</v>
      </c>
      <c r="J497" s="21" t="s">
        <v>957</v>
      </c>
    </row>
    <row r="498" spans="1:10" ht="43.2" x14ac:dyDescent="0.35">
      <c r="A498" s="21" t="s">
        <v>68</v>
      </c>
      <c r="B498" s="21" t="s">
        <v>1927</v>
      </c>
      <c r="C498" s="21" t="s">
        <v>952</v>
      </c>
      <c r="D498" s="21" t="s">
        <v>1552</v>
      </c>
      <c r="E498" s="21"/>
      <c r="F498" s="21" t="s">
        <v>1553</v>
      </c>
      <c r="G498" s="21" t="s">
        <v>971</v>
      </c>
      <c r="H498" s="21" t="s">
        <v>1547</v>
      </c>
      <c r="I498" s="21" t="s">
        <v>68</v>
      </c>
      <c r="J498" s="21" t="s">
        <v>957</v>
      </c>
    </row>
    <row r="499" spans="1:10" ht="43.2" x14ac:dyDescent="0.35">
      <c r="A499" s="21" t="s">
        <v>68</v>
      </c>
      <c r="B499" s="21" t="s">
        <v>1927</v>
      </c>
      <c r="C499" s="21" t="s">
        <v>952</v>
      </c>
      <c r="D499" s="21" t="s">
        <v>1554</v>
      </c>
      <c r="E499" s="21"/>
      <c r="F499" s="21" t="s">
        <v>1555</v>
      </c>
      <c r="G499" s="21" t="s">
        <v>971</v>
      </c>
      <c r="H499" s="21" t="s">
        <v>1547</v>
      </c>
      <c r="I499" s="21" t="s">
        <v>68</v>
      </c>
      <c r="J499" s="21" t="s">
        <v>957</v>
      </c>
    </row>
    <row r="500" spans="1:10" ht="28.8" x14ac:dyDescent="0.35">
      <c r="A500" s="21" t="s">
        <v>68</v>
      </c>
      <c r="B500" s="21" t="s">
        <v>1927</v>
      </c>
      <c r="C500" s="21" t="s">
        <v>952</v>
      </c>
      <c r="D500" s="21" t="s">
        <v>1556</v>
      </c>
      <c r="E500" s="21"/>
      <c r="F500" s="21" t="s">
        <v>1557</v>
      </c>
      <c r="G500" s="21" t="s">
        <v>971</v>
      </c>
      <c r="H500" s="21" t="s">
        <v>1558</v>
      </c>
      <c r="I500" s="21" t="s">
        <v>68</v>
      </c>
      <c r="J500" s="21" t="s">
        <v>957</v>
      </c>
    </row>
    <row r="501" spans="1:10" ht="28.8" x14ac:dyDescent="0.35">
      <c r="A501" s="21" t="s">
        <v>68</v>
      </c>
      <c r="B501" s="21" t="s">
        <v>1927</v>
      </c>
      <c r="C501" s="21" t="s">
        <v>952</v>
      </c>
      <c r="D501" s="21" t="s">
        <v>1559</v>
      </c>
      <c r="E501" s="21"/>
      <c r="F501" s="21" t="s">
        <v>1560</v>
      </c>
      <c r="G501" s="21" t="s">
        <v>971</v>
      </c>
      <c r="H501" s="21" t="s">
        <v>956</v>
      </c>
      <c r="I501" s="21" t="s">
        <v>68</v>
      </c>
      <c r="J501" s="21" t="s">
        <v>957</v>
      </c>
    </row>
    <row r="502" spans="1:10" ht="28.8" x14ac:dyDescent="0.35">
      <c r="A502" s="21" t="s">
        <v>68</v>
      </c>
      <c r="B502" s="21" t="s">
        <v>1927</v>
      </c>
      <c r="C502" s="21" t="s">
        <v>952</v>
      </c>
      <c r="D502" s="21" t="s">
        <v>1561</v>
      </c>
      <c r="E502" s="21"/>
      <c r="F502" s="21" t="s">
        <v>1562</v>
      </c>
      <c r="G502" s="21" t="s">
        <v>971</v>
      </c>
      <c r="H502" s="21" t="s">
        <v>956</v>
      </c>
      <c r="I502" s="21" t="s">
        <v>68</v>
      </c>
      <c r="J502" s="21" t="s">
        <v>957</v>
      </c>
    </row>
    <row r="503" spans="1:10" ht="43.2" x14ac:dyDescent="0.35">
      <c r="A503" s="21" t="s">
        <v>68</v>
      </c>
      <c r="B503" s="21" t="s">
        <v>1927</v>
      </c>
      <c r="C503" s="21" t="s">
        <v>952</v>
      </c>
      <c r="D503" s="21" t="s">
        <v>1563</v>
      </c>
      <c r="E503" s="21"/>
      <c r="F503" s="21" t="s">
        <v>1564</v>
      </c>
      <c r="G503" s="21" t="s">
        <v>971</v>
      </c>
      <c r="H503" s="21" t="s">
        <v>956</v>
      </c>
      <c r="I503" s="21" t="s">
        <v>68</v>
      </c>
      <c r="J503" s="21" t="s">
        <v>957</v>
      </c>
    </row>
    <row r="504" spans="1:10" ht="43.2" x14ac:dyDescent="0.35">
      <c r="A504" s="21" t="s">
        <v>68</v>
      </c>
      <c r="B504" s="21" t="s">
        <v>1927</v>
      </c>
      <c r="C504" s="21" t="s">
        <v>952</v>
      </c>
      <c r="D504" s="21" t="s">
        <v>1565</v>
      </c>
      <c r="E504" s="21"/>
      <c r="F504" s="21" t="s">
        <v>1566</v>
      </c>
      <c r="G504" s="21" t="s">
        <v>971</v>
      </c>
      <c r="H504" s="21" t="s">
        <v>956</v>
      </c>
      <c r="I504" s="21" t="s">
        <v>68</v>
      </c>
      <c r="J504" s="21" t="s">
        <v>957</v>
      </c>
    </row>
    <row r="505" spans="1:10" ht="43.2" x14ac:dyDescent="0.35">
      <c r="A505" s="21" t="s">
        <v>68</v>
      </c>
      <c r="B505" s="21" t="s">
        <v>1927</v>
      </c>
      <c r="C505" s="21" t="s">
        <v>952</v>
      </c>
      <c r="D505" s="21" t="s">
        <v>1567</v>
      </c>
      <c r="E505" s="21"/>
      <c r="F505" s="21" t="s">
        <v>1568</v>
      </c>
      <c r="G505" s="21" t="s">
        <v>971</v>
      </c>
      <c r="H505" s="21" t="s">
        <v>1569</v>
      </c>
      <c r="I505" s="21" t="s">
        <v>68</v>
      </c>
      <c r="J505" s="21" t="s">
        <v>957</v>
      </c>
    </row>
    <row r="506" spans="1:10" ht="43.2" x14ac:dyDescent="0.35">
      <c r="A506" s="21" t="s">
        <v>68</v>
      </c>
      <c r="B506" s="21" t="s">
        <v>1927</v>
      </c>
      <c r="C506" s="21" t="s">
        <v>952</v>
      </c>
      <c r="D506" s="21" t="s">
        <v>1570</v>
      </c>
      <c r="E506" s="21"/>
      <c r="F506" s="21" t="s">
        <v>1571</v>
      </c>
      <c r="G506" s="21" t="s">
        <v>971</v>
      </c>
      <c r="H506" s="21" t="s">
        <v>1572</v>
      </c>
      <c r="I506" s="21" t="s">
        <v>68</v>
      </c>
      <c r="J506" s="21" t="s">
        <v>957</v>
      </c>
    </row>
    <row r="507" spans="1:10" ht="28.8" x14ac:dyDescent="0.35">
      <c r="A507" s="21" t="s">
        <v>68</v>
      </c>
      <c r="B507" s="21" t="s">
        <v>1927</v>
      </c>
      <c r="C507" s="21" t="s">
        <v>952</v>
      </c>
      <c r="D507" s="21" t="s">
        <v>1573</v>
      </c>
      <c r="E507" s="21"/>
      <c r="F507" s="21" t="s">
        <v>1574</v>
      </c>
      <c r="G507" s="21" t="s">
        <v>971</v>
      </c>
      <c r="H507" s="21" t="s">
        <v>1547</v>
      </c>
      <c r="I507" s="21" t="s">
        <v>68</v>
      </c>
      <c r="J507" s="21" t="s">
        <v>957</v>
      </c>
    </row>
    <row r="508" spans="1:10" ht="43.2" x14ac:dyDescent="0.35">
      <c r="A508" s="21" t="s">
        <v>68</v>
      </c>
      <c r="B508" s="21" t="s">
        <v>1927</v>
      </c>
      <c r="C508" s="21" t="s">
        <v>952</v>
      </c>
      <c r="D508" s="21" t="s">
        <v>1575</v>
      </c>
      <c r="E508" s="21"/>
      <c r="F508" s="21" t="s">
        <v>1576</v>
      </c>
      <c r="G508" s="21" t="s">
        <v>971</v>
      </c>
      <c r="H508" s="21" t="s">
        <v>956</v>
      </c>
      <c r="I508" s="21" t="s">
        <v>68</v>
      </c>
      <c r="J508" s="21" t="s">
        <v>957</v>
      </c>
    </row>
    <row r="509" spans="1:10" ht="43.2" x14ac:dyDescent="0.35">
      <c r="A509" s="21" t="s">
        <v>68</v>
      </c>
      <c r="B509" s="21" t="s">
        <v>1927</v>
      </c>
      <c r="C509" s="21" t="s">
        <v>952</v>
      </c>
      <c r="D509" s="21" t="s">
        <v>1577</v>
      </c>
      <c r="E509" s="21"/>
      <c r="F509" s="21" t="s">
        <v>1578</v>
      </c>
      <c r="G509" s="21" t="s">
        <v>971</v>
      </c>
      <c r="H509" s="21" t="s">
        <v>1579</v>
      </c>
      <c r="I509" s="21" t="s">
        <v>68</v>
      </c>
      <c r="J509" s="21" t="s">
        <v>957</v>
      </c>
    </row>
    <row r="510" spans="1:10" ht="28.8" x14ac:dyDescent="0.35">
      <c r="A510" s="21" t="s">
        <v>68</v>
      </c>
      <c r="B510" s="21" t="s">
        <v>1927</v>
      </c>
      <c r="C510" s="21" t="s">
        <v>952</v>
      </c>
      <c r="D510" s="21" t="s">
        <v>1580</v>
      </c>
      <c r="E510" s="21"/>
      <c r="F510" s="21" t="s">
        <v>1581</v>
      </c>
      <c r="G510" s="21" t="s">
        <v>971</v>
      </c>
      <c r="H510" s="21" t="s">
        <v>1558</v>
      </c>
      <c r="I510" s="21" t="s">
        <v>68</v>
      </c>
      <c r="J510" s="21" t="s">
        <v>957</v>
      </c>
    </row>
    <row r="511" spans="1:10" ht="43.2" x14ac:dyDescent="0.35">
      <c r="A511" s="21" t="s">
        <v>68</v>
      </c>
      <c r="B511" s="21" t="s">
        <v>1927</v>
      </c>
      <c r="C511" s="21" t="s">
        <v>952</v>
      </c>
      <c r="D511" s="21" t="s">
        <v>1582</v>
      </c>
      <c r="E511" s="21"/>
      <c r="F511" s="21" t="s">
        <v>1583</v>
      </c>
      <c r="G511" s="21" t="s">
        <v>971</v>
      </c>
      <c r="H511" s="21" t="s">
        <v>956</v>
      </c>
      <c r="I511" s="21" t="s">
        <v>68</v>
      </c>
      <c r="J511" s="21" t="s">
        <v>957</v>
      </c>
    </row>
    <row r="512" spans="1:10" ht="43.2" x14ac:dyDescent="0.35">
      <c r="A512" s="21" t="s">
        <v>68</v>
      </c>
      <c r="B512" s="21" t="s">
        <v>1927</v>
      </c>
      <c r="C512" s="21" t="s">
        <v>952</v>
      </c>
      <c r="D512" s="21" t="s">
        <v>1584</v>
      </c>
      <c r="E512" s="21"/>
      <c r="F512" s="21" t="s">
        <v>1585</v>
      </c>
      <c r="G512" s="21" t="s">
        <v>971</v>
      </c>
      <c r="H512" s="21" t="s">
        <v>956</v>
      </c>
      <c r="I512" s="21" t="s">
        <v>68</v>
      </c>
      <c r="J512" s="21" t="s">
        <v>957</v>
      </c>
    </row>
    <row r="513" spans="1:10" ht="43.2" x14ac:dyDescent="0.35">
      <c r="A513" s="21" t="s">
        <v>68</v>
      </c>
      <c r="B513" s="21" t="s">
        <v>1927</v>
      </c>
      <c r="C513" s="21" t="s">
        <v>952</v>
      </c>
      <c r="D513" s="21" t="s">
        <v>1586</v>
      </c>
      <c r="E513" s="21"/>
      <c r="F513" s="21" t="s">
        <v>1587</v>
      </c>
      <c r="G513" s="21" t="s">
        <v>971</v>
      </c>
      <c r="H513" s="21" t="s">
        <v>1579</v>
      </c>
      <c r="I513" s="21" t="s">
        <v>68</v>
      </c>
      <c r="J513" s="21" t="s">
        <v>957</v>
      </c>
    </row>
    <row r="514" spans="1:10" ht="57.6" x14ac:dyDescent="0.35">
      <c r="A514" s="21" t="s">
        <v>68</v>
      </c>
      <c r="B514" s="21" t="s">
        <v>1927</v>
      </c>
      <c r="C514" s="21" t="s">
        <v>952</v>
      </c>
      <c r="D514" s="21" t="s">
        <v>1588</v>
      </c>
      <c r="E514" s="21"/>
      <c r="F514" s="21" t="s">
        <v>1589</v>
      </c>
      <c r="G514" s="21" t="s">
        <v>971</v>
      </c>
      <c r="H514" s="21" t="s">
        <v>1579</v>
      </c>
      <c r="I514" s="21" t="s">
        <v>68</v>
      </c>
      <c r="J514" s="21" t="s">
        <v>957</v>
      </c>
    </row>
    <row r="515" spans="1:10" ht="43.2" x14ac:dyDescent="0.35">
      <c r="A515" s="21" t="s">
        <v>68</v>
      </c>
      <c r="B515" s="21" t="s">
        <v>1927</v>
      </c>
      <c r="C515" s="21" t="s">
        <v>952</v>
      </c>
      <c r="D515" s="21" t="s">
        <v>1590</v>
      </c>
      <c r="E515" s="21"/>
      <c r="F515" s="21" t="s">
        <v>1591</v>
      </c>
      <c r="G515" s="21" t="s">
        <v>971</v>
      </c>
      <c r="H515" s="21" t="s">
        <v>956</v>
      </c>
      <c r="I515" s="21" t="s">
        <v>68</v>
      </c>
      <c r="J515" s="21" t="s">
        <v>957</v>
      </c>
    </row>
    <row r="516" spans="1:10" ht="43.2" x14ac:dyDescent="0.35">
      <c r="A516" s="21" t="s">
        <v>68</v>
      </c>
      <c r="B516" s="21" t="s">
        <v>1927</v>
      </c>
      <c r="C516" s="21" t="s">
        <v>952</v>
      </c>
      <c r="D516" s="21" t="s">
        <v>1592</v>
      </c>
      <c r="E516" s="21"/>
      <c r="F516" s="21" t="s">
        <v>1593</v>
      </c>
      <c r="G516" s="21" t="s">
        <v>971</v>
      </c>
      <c r="H516" s="21" t="s">
        <v>1569</v>
      </c>
      <c r="I516" s="21" t="s">
        <v>68</v>
      </c>
      <c r="J516" s="21" t="s">
        <v>957</v>
      </c>
    </row>
    <row r="517" spans="1:10" ht="28.8" x14ac:dyDescent="0.35">
      <c r="A517" s="21" t="s">
        <v>68</v>
      </c>
      <c r="B517" s="21" t="s">
        <v>1927</v>
      </c>
      <c r="C517" s="21" t="s">
        <v>952</v>
      </c>
      <c r="D517" s="21" t="s">
        <v>1594</v>
      </c>
      <c r="E517" s="21"/>
      <c r="F517" s="21" t="s">
        <v>1595</v>
      </c>
      <c r="G517" s="21" t="s">
        <v>971</v>
      </c>
      <c r="H517" s="21" t="s">
        <v>1596</v>
      </c>
      <c r="I517" s="21" t="s">
        <v>68</v>
      </c>
      <c r="J517" s="21" t="s">
        <v>957</v>
      </c>
    </row>
    <row r="518" spans="1:10" ht="43.2" x14ac:dyDescent="0.35">
      <c r="A518" s="21" t="s">
        <v>68</v>
      </c>
      <c r="B518" s="21" t="s">
        <v>1927</v>
      </c>
      <c r="C518" s="21" t="s">
        <v>952</v>
      </c>
      <c r="D518" s="21" t="s">
        <v>1597</v>
      </c>
      <c r="E518" s="21"/>
      <c r="F518" s="21" t="s">
        <v>1598</v>
      </c>
      <c r="G518" s="21" t="s">
        <v>971</v>
      </c>
      <c r="H518" s="21" t="s">
        <v>1579</v>
      </c>
      <c r="I518" s="21" t="s">
        <v>68</v>
      </c>
      <c r="J518" s="21" t="s">
        <v>957</v>
      </c>
    </row>
    <row r="519" spans="1:10" ht="43.2" x14ac:dyDescent="0.35">
      <c r="A519" s="21" t="s">
        <v>68</v>
      </c>
      <c r="B519" s="21" t="s">
        <v>1927</v>
      </c>
      <c r="C519" s="21" t="s">
        <v>952</v>
      </c>
      <c r="D519" s="21" t="s">
        <v>1599</v>
      </c>
      <c r="E519" s="21"/>
      <c r="F519" s="21" t="s">
        <v>1600</v>
      </c>
      <c r="G519" s="21" t="s">
        <v>971</v>
      </c>
      <c r="H519" s="21" t="s">
        <v>1601</v>
      </c>
      <c r="I519" s="21" t="s">
        <v>68</v>
      </c>
      <c r="J519" s="21" t="s">
        <v>957</v>
      </c>
    </row>
    <row r="520" spans="1:10" ht="43.2" x14ac:dyDescent="0.35">
      <c r="A520" s="21" t="s">
        <v>68</v>
      </c>
      <c r="B520" s="21" t="s">
        <v>1927</v>
      </c>
      <c r="C520" s="21" t="s">
        <v>952</v>
      </c>
      <c r="D520" s="21" t="s">
        <v>1602</v>
      </c>
      <c r="E520" s="21"/>
      <c r="F520" s="21" t="s">
        <v>1603</v>
      </c>
      <c r="G520" s="21" t="s">
        <v>971</v>
      </c>
      <c r="H520" s="21" t="s">
        <v>1604</v>
      </c>
      <c r="I520" s="21" t="s">
        <v>68</v>
      </c>
      <c r="J520" s="21" t="s">
        <v>957</v>
      </c>
    </row>
    <row r="521" spans="1:10" ht="28.8" x14ac:dyDescent="0.35">
      <c r="A521" s="21" t="s">
        <v>68</v>
      </c>
      <c r="B521" s="21" t="s">
        <v>1927</v>
      </c>
      <c r="C521" s="21" t="s">
        <v>952</v>
      </c>
      <c r="D521" s="21" t="s">
        <v>1605</v>
      </c>
      <c r="E521" s="21"/>
      <c r="F521" s="21" t="s">
        <v>1606</v>
      </c>
      <c r="G521" s="21" t="s">
        <v>971</v>
      </c>
      <c r="H521" s="21" t="s">
        <v>956</v>
      </c>
      <c r="I521" s="21" t="s">
        <v>68</v>
      </c>
      <c r="J521" s="21" t="s">
        <v>957</v>
      </c>
    </row>
    <row r="522" spans="1:10" ht="28.8" x14ac:dyDescent="0.35">
      <c r="A522" s="21" t="s">
        <v>68</v>
      </c>
      <c r="B522" s="21" t="s">
        <v>1927</v>
      </c>
      <c r="C522" s="21" t="s">
        <v>952</v>
      </c>
      <c r="D522" s="21" t="s">
        <v>1607</v>
      </c>
      <c r="E522" s="21"/>
      <c r="F522" s="21" t="s">
        <v>1608</v>
      </c>
      <c r="G522" s="21" t="s">
        <v>971</v>
      </c>
      <c r="H522" s="21" t="s">
        <v>1558</v>
      </c>
      <c r="I522" s="21" t="s">
        <v>68</v>
      </c>
      <c r="J522" s="21" t="s">
        <v>957</v>
      </c>
    </row>
    <row r="523" spans="1:10" ht="43.2" x14ac:dyDescent="0.35">
      <c r="A523" s="21" t="s">
        <v>68</v>
      </c>
      <c r="B523" s="21" t="s">
        <v>1927</v>
      </c>
      <c r="C523" s="21" t="s">
        <v>952</v>
      </c>
      <c r="D523" s="21" t="s">
        <v>1609</v>
      </c>
      <c r="E523" s="21"/>
      <c r="F523" s="21" t="s">
        <v>1610</v>
      </c>
      <c r="G523" s="21" t="s">
        <v>971</v>
      </c>
      <c r="H523" s="21" t="s">
        <v>956</v>
      </c>
      <c r="I523" s="21" t="s">
        <v>68</v>
      </c>
      <c r="J523" s="21" t="s">
        <v>957</v>
      </c>
    </row>
    <row r="524" spans="1:10" ht="43.2" x14ac:dyDescent="0.35">
      <c r="A524" s="21" t="s">
        <v>68</v>
      </c>
      <c r="B524" s="21" t="s">
        <v>1927</v>
      </c>
      <c r="C524" s="21" t="s">
        <v>952</v>
      </c>
      <c r="D524" s="21" t="s">
        <v>1611</v>
      </c>
      <c r="E524" s="21"/>
      <c r="F524" s="21" t="s">
        <v>1612</v>
      </c>
      <c r="G524" s="21" t="s">
        <v>971</v>
      </c>
      <c r="H524" s="21" t="s">
        <v>1547</v>
      </c>
      <c r="I524" s="21" t="s">
        <v>68</v>
      </c>
      <c r="J524" s="21" t="s">
        <v>957</v>
      </c>
    </row>
    <row r="525" spans="1:10" ht="43.2" x14ac:dyDescent="0.35">
      <c r="A525" s="21" t="s">
        <v>68</v>
      </c>
      <c r="B525" s="21" t="s">
        <v>1927</v>
      </c>
      <c r="C525" s="21" t="s">
        <v>952</v>
      </c>
      <c r="D525" s="21" t="s">
        <v>1613</v>
      </c>
      <c r="E525" s="21"/>
      <c r="F525" s="21" t="s">
        <v>1614</v>
      </c>
      <c r="G525" s="21" t="s">
        <v>971</v>
      </c>
      <c r="H525" s="21" t="s">
        <v>1615</v>
      </c>
      <c r="I525" s="21" t="s">
        <v>68</v>
      </c>
      <c r="J525" s="21" t="s">
        <v>957</v>
      </c>
    </row>
    <row r="526" spans="1:10" ht="28.8" x14ac:dyDescent="0.35">
      <c r="A526" s="21" t="s">
        <v>68</v>
      </c>
      <c r="B526" s="21" t="s">
        <v>1927</v>
      </c>
      <c r="C526" s="21" t="s">
        <v>952</v>
      </c>
      <c r="D526" s="21" t="s">
        <v>1616</v>
      </c>
      <c r="E526" s="21"/>
      <c r="F526" s="21" t="s">
        <v>1617</v>
      </c>
      <c r="G526" s="21" t="s">
        <v>971</v>
      </c>
      <c r="H526" s="21" t="s">
        <v>1558</v>
      </c>
      <c r="I526" s="21" t="s">
        <v>68</v>
      </c>
      <c r="J526" s="21" t="s">
        <v>957</v>
      </c>
    </row>
    <row r="527" spans="1:10" ht="43.2" x14ac:dyDescent="0.35">
      <c r="A527" s="21" t="s">
        <v>68</v>
      </c>
      <c r="B527" s="21" t="s">
        <v>1927</v>
      </c>
      <c r="C527" s="21" t="s">
        <v>952</v>
      </c>
      <c r="D527" s="21" t="s">
        <v>1618</v>
      </c>
      <c r="E527" s="21"/>
      <c r="F527" s="21" t="s">
        <v>1619</v>
      </c>
      <c r="G527" s="21" t="s">
        <v>971</v>
      </c>
      <c r="H527" s="21" t="s">
        <v>1538</v>
      </c>
      <c r="I527" s="21" t="s">
        <v>68</v>
      </c>
      <c r="J527" s="21" t="s">
        <v>957</v>
      </c>
    </row>
    <row r="528" spans="1:10" ht="43.2" x14ac:dyDescent="0.35">
      <c r="A528" s="21" t="s">
        <v>68</v>
      </c>
      <c r="B528" s="21" t="s">
        <v>1927</v>
      </c>
      <c r="C528" s="21" t="s">
        <v>952</v>
      </c>
      <c r="D528" s="21" t="s">
        <v>1620</v>
      </c>
      <c r="E528" s="21"/>
      <c r="F528" s="21" t="s">
        <v>1621</v>
      </c>
      <c r="G528" s="21" t="s">
        <v>971</v>
      </c>
      <c r="H528" s="21" t="s">
        <v>1538</v>
      </c>
      <c r="I528" s="21" t="s">
        <v>68</v>
      </c>
      <c r="J528" s="21" t="s">
        <v>957</v>
      </c>
    </row>
    <row r="529" spans="1:10" ht="43.2" x14ac:dyDescent="0.35">
      <c r="A529" s="21" t="s">
        <v>68</v>
      </c>
      <c r="B529" s="21" t="s">
        <v>1927</v>
      </c>
      <c r="C529" s="21" t="s">
        <v>952</v>
      </c>
      <c r="D529" s="21" t="s">
        <v>1622</v>
      </c>
      <c r="E529" s="21"/>
      <c r="F529" s="21" t="s">
        <v>1623</v>
      </c>
      <c r="G529" s="21" t="s">
        <v>971</v>
      </c>
      <c r="H529" s="21" t="s">
        <v>1547</v>
      </c>
      <c r="I529" s="21" t="s">
        <v>68</v>
      </c>
      <c r="J529" s="21" t="s">
        <v>957</v>
      </c>
    </row>
    <row r="530" spans="1:10" ht="43.2" x14ac:dyDescent="0.35">
      <c r="A530" s="21" t="s">
        <v>68</v>
      </c>
      <c r="B530" s="21" t="s">
        <v>1927</v>
      </c>
      <c r="C530" s="21" t="s">
        <v>952</v>
      </c>
      <c r="D530" s="21" t="s">
        <v>1624</v>
      </c>
      <c r="E530" s="21"/>
      <c r="F530" s="21" t="s">
        <v>1625</v>
      </c>
      <c r="G530" s="21" t="s">
        <v>971</v>
      </c>
      <c r="H530" s="21" t="s">
        <v>1547</v>
      </c>
      <c r="I530" s="21" t="s">
        <v>68</v>
      </c>
      <c r="J530" s="21" t="s">
        <v>957</v>
      </c>
    </row>
    <row r="531" spans="1:10" ht="43.2" x14ac:dyDescent="0.35">
      <c r="A531" s="21" t="s">
        <v>68</v>
      </c>
      <c r="B531" s="21" t="s">
        <v>1927</v>
      </c>
      <c r="C531" s="21" t="s">
        <v>952</v>
      </c>
      <c r="D531" s="21" t="s">
        <v>1626</v>
      </c>
      <c r="E531" s="21"/>
      <c r="F531" s="21" t="s">
        <v>1627</v>
      </c>
      <c r="G531" s="21" t="s">
        <v>971</v>
      </c>
      <c r="H531" s="21" t="s">
        <v>1547</v>
      </c>
      <c r="I531" s="21" t="s">
        <v>68</v>
      </c>
      <c r="J531" s="21" t="s">
        <v>957</v>
      </c>
    </row>
    <row r="532" spans="1:10" ht="43.2" x14ac:dyDescent="0.35">
      <c r="A532" s="21" t="s">
        <v>68</v>
      </c>
      <c r="B532" s="21" t="s">
        <v>1927</v>
      </c>
      <c r="C532" s="21" t="s">
        <v>952</v>
      </c>
      <c r="D532" s="21" t="s">
        <v>1628</v>
      </c>
      <c r="E532" s="21"/>
      <c r="F532" s="21" t="s">
        <v>1629</v>
      </c>
      <c r="G532" s="21" t="s">
        <v>971</v>
      </c>
      <c r="H532" s="21" t="s">
        <v>1547</v>
      </c>
      <c r="I532" s="21" t="s">
        <v>68</v>
      </c>
      <c r="J532" s="21" t="s">
        <v>957</v>
      </c>
    </row>
    <row r="533" spans="1:10" ht="43.2" x14ac:dyDescent="0.35">
      <c r="A533" s="21" t="s">
        <v>68</v>
      </c>
      <c r="B533" s="21" t="s">
        <v>1927</v>
      </c>
      <c r="C533" s="21" t="s">
        <v>952</v>
      </c>
      <c r="D533" s="21" t="s">
        <v>1630</v>
      </c>
      <c r="E533" s="21"/>
      <c r="F533" s="21" t="s">
        <v>1631</v>
      </c>
      <c r="G533" s="21" t="s">
        <v>971</v>
      </c>
      <c r="H533" s="21" t="s">
        <v>1547</v>
      </c>
      <c r="I533" s="21" t="s">
        <v>68</v>
      </c>
      <c r="J533" s="21" t="s">
        <v>957</v>
      </c>
    </row>
    <row r="534" spans="1:10" ht="43.2" x14ac:dyDescent="0.35">
      <c r="A534" s="21" t="s">
        <v>68</v>
      </c>
      <c r="B534" s="21" t="s">
        <v>1927</v>
      </c>
      <c r="C534" s="21" t="s">
        <v>952</v>
      </c>
      <c r="D534" s="21" t="s">
        <v>1632</v>
      </c>
      <c r="E534" s="21"/>
      <c r="F534" s="21" t="s">
        <v>1633</v>
      </c>
      <c r="G534" s="21" t="s">
        <v>971</v>
      </c>
      <c r="H534" s="21" t="s">
        <v>956</v>
      </c>
      <c r="I534" s="21" t="s">
        <v>68</v>
      </c>
      <c r="J534" s="21" t="s">
        <v>957</v>
      </c>
    </row>
    <row r="535" spans="1:10" ht="28.8" x14ac:dyDescent="0.35">
      <c r="A535" s="21" t="s">
        <v>68</v>
      </c>
      <c r="B535" s="21" t="s">
        <v>1927</v>
      </c>
      <c r="C535" s="21" t="s">
        <v>952</v>
      </c>
      <c r="D535" s="21" t="s">
        <v>1634</v>
      </c>
      <c r="E535" s="21"/>
      <c r="F535" s="21" t="s">
        <v>1635</v>
      </c>
      <c r="G535" s="21" t="s">
        <v>971</v>
      </c>
      <c r="H535" s="21" t="s">
        <v>1547</v>
      </c>
      <c r="I535" s="21" t="s">
        <v>68</v>
      </c>
      <c r="J535" s="21" t="s">
        <v>957</v>
      </c>
    </row>
    <row r="536" spans="1:10" ht="43.2" x14ac:dyDescent="0.35">
      <c r="A536" s="21" t="s">
        <v>68</v>
      </c>
      <c r="B536" s="21" t="s">
        <v>1927</v>
      </c>
      <c r="C536" s="21" t="s">
        <v>952</v>
      </c>
      <c r="D536" s="21" t="s">
        <v>1636</v>
      </c>
      <c r="E536" s="21"/>
      <c r="F536" s="21" t="s">
        <v>1637</v>
      </c>
      <c r="G536" s="21" t="s">
        <v>971</v>
      </c>
      <c r="H536" s="21" t="s">
        <v>956</v>
      </c>
      <c r="I536" s="21" t="s">
        <v>68</v>
      </c>
      <c r="J536" s="21" t="s">
        <v>957</v>
      </c>
    </row>
    <row r="537" spans="1:10" ht="43.2" x14ac:dyDescent="0.35">
      <c r="A537" s="21" t="s">
        <v>68</v>
      </c>
      <c r="B537" s="21" t="s">
        <v>1927</v>
      </c>
      <c r="C537" s="21" t="s">
        <v>952</v>
      </c>
      <c r="D537" s="21" t="s">
        <v>1638</v>
      </c>
      <c r="E537" s="21"/>
      <c r="F537" s="21" t="s">
        <v>1639</v>
      </c>
      <c r="G537" s="21" t="s">
        <v>971</v>
      </c>
      <c r="H537" s="21" t="s">
        <v>1640</v>
      </c>
      <c r="I537" s="21" t="s">
        <v>68</v>
      </c>
      <c r="J537" s="21" t="s">
        <v>957</v>
      </c>
    </row>
    <row r="538" spans="1:10" ht="57.6" x14ac:dyDescent="0.35">
      <c r="A538" s="21" t="s">
        <v>68</v>
      </c>
      <c r="B538" s="21" t="s">
        <v>1927</v>
      </c>
      <c r="C538" s="21" t="s">
        <v>952</v>
      </c>
      <c r="D538" s="21" t="s">
        <v>1641</v>
      </c>
      <c r="E538" s="21"/>
      <c r="F538" s="21" t="s">
        <v>1642</v>
      </c>
      <c r="G538" s="21" t="s">
        <v>971</v>
      </c>
      <c r="H538" s="21" t="s">
        <v>1643</v>
      </c>
      <c r="I538" s="21" t="s">
        <v>68</v>
      </c>
      <c r="J538" s="21" t="s">
        <v>957</v>
      </c>
    </row>
    <row r="539" spans="1:10" ht="57.6" x14ac:dyDescent="0.35">
      <c r="A539" s="21" t="s">
        <v>68</v>
      </c>
      <c r="B539" s="21" t="s">
        <v>1927</v>
      </c>
      <c r="C539" s="21" t="s">
        <v>952</v>
      </c>
      <c r="D539" s="21" t="s">
        <v>1644</v>
      </c>
      <c r="E539" s="21"/>
      <c r="F539" s="21" t="s">
        <v>1645</v>
      </c>
      <c r="G539" s="21" t="s">
        <v>971</v>
      </c>
      <c r="H539" s="21" t="s">
        <v>1643</v>
      </c>
      <c r="I539" s="21" t="s">
        <v>68</v>
      </c>
      <c r="J539" s="21" t="s">
        <v>957</v>
      </c>
    </row>
    <row r="540" spans="1:10" ht="28.8" x14ac:dyDescent="0.35">
      <c r="A540" s="21" t="s">
        <v>68</v>
      </c>
      <c r="B540" s="21" t="s">
        <v>1927</v>
      </c>
      <c r="C540" s="21" t="s">
        <v>952</v>
      </c>
      <c r="D540" s="21" t="s">
        <v>1646</v>
      </c>
      <c r="E540" s="21"/>
      <c r="F540" s="21" t="s">
        <v>1647</v>
      </c>
      <c r="G540" s="21" t="s">
        <v>971</v>
      </c>
      <c r="H540" s="21" t="s">
        <v>956</v>
      </c>
      <c r="I540" s="21" t="s">
        <v>68</v>
      </c>
      <c r="J540" s="21" t="s">
        <v>957</v>
      </c>
    </row>
    <row r="541" spans="1:10" ht="57.6" x14ac:dyDescent="0.35">
      <c r="A541" s="21" t="s">
        <v>68</v>
      </c>
      <c r="B541" s="21" t="s">
        <v>1927</v>
      </c>
      <c r="C541" s="21" t="s">
        <v>952</v>
      </c>
      <c r="D541" s="21" t="s">
        <v>1648</v>
      </c>
      <c r="E541" s="21"/>
      <c r="F541" s="21" t="s">
        <v>1649</v>
      </c>
      <c r="G541" s="21" t="s">
        <v>971</v>
      </c>
      <c r="H541" s="21" t="s">
        <v>1643</v>
      </c>
      <c r="I541" s="21" t="s">
        <v>68</v>
      </c>
      <c r="J541" s="21" t="s">
        <v>957</v>
      </c>
    </row>
    <row r="542" spans="1:10" ht="43.2" x14ac:dyDescent="0.35">
      <c r="A542" s="21" t="s">
        <v>68</v>
      </c>
      <c r="B542" s="21" t="s">
        <v>1927</v>
      </c>
      <c r="C542" s="21" t="s">
        <v>952</v>
      </c>
      <c r="D542" s="21" t="s">
        <v>1650</v>
      </c>
      <c r="E542" s="21"/>
      <c r="F542" s="21" t="s">
        <v>1651</v>
      </c>
      <c r="G542" s="21" t="s">
        <v>971</v>
      </c>
      <c r="H542" s="21" t="s">
        <v>1558</v>
      </c>
      <c r="I542" s="21" t="s">
        <v>68</v>
      </c>
      <c r="J542" s="21" t="s">
        <v>957</v>
      </c>
    </row>
    <row r="543" spans="1:10" ht="43.2" x14ac:dyDescent="0.35">
      <c r="A543" s="21" t="s">
        <v>68</v>
      </c>
      <c r="B543" s="21" t="s">
        <v>1927</v>
      </c>
      <c r="C543" s="21" t="s">
        <v>952</v>
      </c>
      <c r="D543" s="21" t="s">
        <v>1652</v>
      </c>
      <c r="E543" s="21"/>
      <c r="F543" s="21" t="s">
        <v>1653</v>
      </c>
      <c r="G543" s="21" t="s">
        <v>971</v>
      </c>
      <c r="H543" s="21" t="s">
        <v>1547</v>
      </c>
      <c r="I543" s="21" t="s">
        <v>68</v>
      </c>
      <c r="J543" s="21" t="s">
        <v>957</v>
      </c>
    </row>
    <row r="544" spans="1:10" ht="43.2" x14ac:dyDescent="0.35">
      <c r="A544" s="21" t="s">
        <v>68</v>
      </c>
      <c r="B544" s="21" t="s">
        <v>1927</v>
      </c>
      <c r="C544" s="21" t="s">
        <v>952</v>
      </c>
      <c r="D544" s="21" t="s">
        <v>1654</v>
      </c>
      <c r="E544" s="21"/>
      <c r="F544" s="21" t="s">
        <v>1655</v>
      </c>
      <c r="G544" s="21" t="s">
        <v>971</v>
      </c>
      <c r="H544" s="21" t="s">
        <v>956</v>
      </c>
      <c r="I544" s="21" t="s">
        <v>68</v>
      </c>
      <c r="J544" s="21" t="s">
        <v>957</v>
      </c>
    </row>
    <row r="545" spans="1:10" ht="57.6" x14ac:dyDescent="0.35">
      <c r="A545" s="21" t="s">
        <v>68</v>
      </c>
      <c r="B545" s="21" t="s">
        <v>1927</v>
      </c>
      <c r="C545" s="21" t="s">
        <v>952</v>
      </c>
      <c r="D545" s="21" t="s">
        <v>1656</v>
      </c>
      <c r="E545" s="21"/>
      <c r="F545" s="21" t="s">
        <v>1657</v>
      </c>
      <c r="G545" s="21" t="s">
        <v>971</v>
      </c>
      <c r="H545" s="21" t="s">
        <v>1658</v>
      </c>
      <c r="I545" s="21" t="s">
        <v>68</v>
      </c>
      <c r="J545" s="21" t="s">
        <v>957</v>
      </c>
    </row>
    <row r="546" spans="1:10" ht="28.8" x14ac:dyDescent="0.35">
      <c r="A546" s="21" t="s">
        <v>68</v>
      </c>
      <c r="B546" s="21" t="s">
        <v>1927</v>
      </c>
      <c r="C546" s="21" t="s">
        <v>952</v>
      </c>
      <c r="D546" s="21" t="s">
        <v>1659</v>
      </c>
      <c r="E546" s="21"/>
      <c r="F546" s="21" t="s">
        <v>1660</v>
      </c>
      <c r="G546" s="21" t="s">
        <v>971</v>
      </c>
      <c r="H546" s="21" t="s">
        <v>956</v>
      </c>
      <c r="I546" s="21" t="s">
        <v>68</v>
      </c>
      <c r="J546" s="21" t="s">
        <v>957</v>
      </c>
    </row>
    <row r="547" spans="1:10" ht="43.2" x14ac:dyDescent="0.35">
      <c r="A547" s="21" t="s">
        <v>68</v>
      </c>
      <c r="B547" s="21" t="s">
        <v>1927</v>
      </c>
      <c r="C547" s="21" t="s">
        <v>952</v>
      </c>
      <c r="D547" s="21" t="s">
        <v>1661</v>
      </c>
      <c r="E547" s="21"/>
      <c r="F547" s="21" t="s">
        <v>1662</v>
      </c>
      <c r="G547" s="21" t="s">
        <v>971</v>
      </c>
      <c r="H547" s="21" t="s">
        <v>956</v>
      </c>
      <c r="I547" s="21" t="s">
        <v>68</v>
      </c>
      <c r="J547" s="21" t="s">
        <v>957</v>
      </c>
    </row>
    <row r="548" spans="1:10" ht="43.2" x14ac:dyDescent="0.35">
      <c r="A548" s="21" t="s">
        <v>68</v>
      </c>
      <c r="B548" s="21" t="s">
        <v>1927</v>
      </c>
      <c r="C548" s="21" t="s">
        <v>952</v>
      </c>
      <c r="D548" s="21" t="s">
        <v>1663</v>
      </c>
      <c r="E548" s="21"/>
      <c r="F548" s="21" t="s">
        <v>1664</v>
      </c>
      <c r="G548" s="21" t="s">
        <v>971</v>
      </c>
      <c r="H548" s="21" t="s">
        <v>956</v>
      </c>
      <c r="I548" s="21" t="s">
        <v>68</v>
      </c>
      <c r="J548" s="21" t="s">
        <v>957</v>
      </c>
    </row>
    <row r="549" spans="1:10" ht="43.2" x14ac:dyDescent="0.35">
      <c r="A549" s="21" t="s">
        <v>68</v>
      </c>
      <c r="B549" s="21" t="s">
        <v>1927</v>
      </c>
      <c r="C549" s="21" t="s">
        <v>952</v>
      </c>
      <c r="D549" s="21" t="s">
        <v>1665</v>
      </c>
      <c r="E549" s="21"/>
      <c r="F549" s="21" t="s">
        <v>1666</v>
      </c>
      <c r="G549" s="21" t="s">
        <v>971</v>
      </c>
      <c r="H549" s="21" t="s">
        <v>1547</v>
      </c>
      <c r="I549" s="21" t="s">
        <v>68</v>
      </c>
      <c r="J549" s="21" t="s">
        <v>957</v>
      </c>
    </row>
    <row r="550" spans="1:10" ht="57.6" x14ac:dyDescent="0.35">
      <c r="A550" s="21" t="s">
        <v>68</v>
      </c>
      <c r="B550" s="21" t="s">
        <v>1927</v>
      </c>
      <c r="C550" s="21" t="s">
        <v>952</v>
      </c>
      <c r="D550" s="21" t="s">
        <v>1667</v>
      </c>
      <c r="E550" s="21"/>
      <c r="F550" s="21" t="s">
        <v>1668</v>
      </c>
      <c r="G550" s="21" t="s">
        <v>971</v>
      </c>
      <c r="H550" s="21" t="s">
        <v>1643</v>
      </c>
      <c r="I550" s="21" t="s">
        <v>68</v>
      </c>
      <c r="J550" s="21" t="s">
        <v>957</v>
      </c>
    </row>
    <row r="551" spans="1:10" ht="28.8" x14ac:dyDescent="0.35">
      <c r="A551" s="21" t="s">
        <v>68</v>
      </c>
      <c r="B551" s="21" t="s">
        <v>1927</v>
      </c>
      <c r="C551" s="21" t="s">
        <v>952</v>
      </c>
      <c r="D551" s="21" t="s">
        <v>1669</v>
      </c>
      <c r="E551" s="21"/>
      <c r="F551" s="21" t="s">
        <v>1670</v>
      </c>
      <c r="G551" s="21" t="s">
        <v>971</v>
      </c>
      <c r="H551" s="21" t="s">
        <v>1671</v>
      </c>
      <c r="I551" s="21" t="s">
        <v>68</v>
      </c>
      <c r="J551" s="21" t="s">
        <v>957</v>
      </c>
    </row>
    <row r="552" spans="1:10" ht="28.8" x14ac:dyDescent="0.35">
      <c r="A552" s="21" t="s">
        <v>68</v>
      </c>
      <c r="B552" s="21" t="s">
        <v>1927</v>
      </c>
      <c r="C552" s="21" t="s">
        <v>952</v>
      </c>
      <c r="D552" s="21" t="s">
        <v>1672</v>
      </c>
      <c r="E552" s="21"/>
      <c r="F552" s="21" t="s">
        <v>1673</v>
      </c>
      <c r="G552" s="21" t="s">
        <v>971</v>
      </c>
      <c r="H552" s="21" t="s">
        <v>1671</v>
      </c>
      <c r="I552" s="21" t="s">
        <v>68</v>
      </c>
      <c r="J552" s="21" t="s">
        <v>957</v>
      </c>
    </row>
    <row r="553" spans="1:10" ht="28.8" x14ac:dyDescent="0.35">
      <c r="A553" s="21" t="s">
        <v>68</v>
      </c>
      <c r="B553" s="21" t="s">
        <v>1927</v>
      </c>
      <c r="C553" s="21" t="s">
        <v>952</v>
      </c>
      <c r="D553" s="21" t="s">
        <v>1674</v>
      </c>
      <c r="E553" s="21"/>
      <c r="F553" s="21" t="s">
        <v>1675</v>
      </c>
      <c r="G553" s="21" t="s">
        <v>971</v>
      </c>
      <c r="H553" s="21" t="s">
        <v>1671</v>
      </c>
      <c r="I553" s="21" t="s">
        <v>68</v>
      </c>
      <c r="J553" s="21" t="s">
        <v>957</v>
      </c>
    </row>
    <row r="554" spans="1:10" ht="28.8" x14ac:dyDescent="0.35">
      <c r="A554" s="21" t="s">
        <v>68</v>
      </c>
      <c r="B554" s="21" t="s">
        <v>1927</v>
      </c>
      <c r="C554" s="21" t="s">
        <v>952</v>
      </c>
      <c r="D554" s="21" t="s">
        <v>1676</v>
      </c>
      <c r="E554" s="21"/>
      <c r="F554" s="21" t="s">
        <v>1677</v>
      </c>
      <c r="G554" s="21" t="s">
        <v>971</v>
      </c>
      <c r="H554" s="21" t="s">
        <v>1678</v>
      </c>
      <c r="I554" s="21" t="s">
        <v>68</v>
      </c>
      <c r="J554" s="21" t="s">
        <v>957</v>
      </c>
    </row>
    <row r="555" spans="1:10" ht="28.8" x14ac:dyDescent="0.35">
      <c r="A555" s="21" t="s">
        <v>68</v>
      </c>
      <c r="B555" s="21" t="s">
        <v>1927</v>
      </c>
      <c r="C555" s="21" t="s">
        <v>952</v>
      </c>
      <c r="D555" s="21" t="s">
        <v>1679</v>
      </c>
      <c r="E555" s="21"/>
      <c r="F555" s="21" t="s">
        <v>1680</v>
      </c>
      <c r="G555" s="21" t="s">
        <v>971</v>
      </c>
      <c r="H555" s="21" t="s">
        <v>1681</v>
      </c>
      <c r="I555" s="21" t="s">
        <v>68</v>
      </c>
      <c r="J555" s="21" t="s">
        <v>957</v>
      </c>
    </row>
    <row r="556" spans="1:10" ht="28.8" x14ac:dyDescent="0.35">
      <c r="A556" s="21" t="s">
        <v>68</v>
      </c>
      <c r="B556" s="21" t="s">
        <v>1927</v>
      </c>
      <c r="C556" s="21" t="s">
        <v>952</v>
      </c>
      <c r="D556" s="21" t="s">
        <v>1682</v>
      </c>
      <c r="E556" s="21"/>
      <c r="F556" s="21" t="s">
        <v>1683</v>
      </c>
      <c r="G556" s="21" t="s">
        <v>971</v>
      </c>
      <c r="H556" s="21" t="s">
        <v>1678</v>
      </c>
      <c r="I556" s="21" t="s">
        <v>68</v>
      </c>
      <c r="J556" s="21" t="s">
        <v>957</v>
      </c>
    </row>
    <row r="557" spans="1:10" ht="28.8" x14ac:dyDescent="0.35">
      <c r="A557" s="21" t="s">
        <v>68</v>
      </c>
      <c r="B557" s="21" t="s">
        <v>1927</v>
      </c>
      <c r="C557" s="21" t="s">
        <v>952</v>
      </c>
      <c r="D557" s="21" t="s">
        <v>1684</v>
      </c>
      <c r="E557" s="21"/>
      <c r="F557" s="21" t="s">
        <v>1685</v>
      </c>
      <c r="G557" s="21" t="s">
        <v>971</v>
      </c>
      <c r="H557" s="21" t="s">
        <v>1678</v>
      </c>
      <c r="I557" s="21" t="s">
        <v>68</v>
      </c>
      <c r="J557" s="21" t="s">
        <v>957</v>
      </c>
    </row>
    <row r="558" spans="1:10" ht="28.8" x14ac:dyDescent="0.35">
      <c r="A558" s="21" t="s">
        <v>68</v>
      </c>
      <c r="B558" s="21" t="s">
        <v>1927</v>
      </c>
      <c r="C558" s="21" t="s">
        <v>952</v>
      </c>
      <c r="D558" s="21" t="s">
        <v>1686</v>
      </c>
      <c r="E558" s="21"/>
      <c r="F558" s="21" t="s">
        <v>1687</v>
      </c>
      <c r="G558" s="21" t="s">
        <v>971</v>
      </c>
      <c r="H558" s="21" t="s">
        <v>1681</v>
      </c>
      <c r="I558" s="21" t="s">
        <v>68</v>
      </c>
      <c r="J558" s="21" t="s">
        <v>957</v>
      </c>
    </row>
    <row r="559" spans="1:10" ht="43.2" x14ac:dyDescent="0.35">
      <c r="A559" s="21" t="s">
        <v>68</v>
      </c>
      <c r="B559" s="21" t="s">
        <v>1927</v>
      </c>
      <c r="C559" s="21" t="s">
        <v>952</v>
      </c>
      <c r="D559" s="21" t="s">
        <v>1688</v>
      </c>
      <c r="E559" s="21"/>
      <c r="F559" s="21" t="s">
        <v>1689</v>
      </c>
      <c r="G559" s="21" t="s">
        <v>971</v>
      </c>
      <c r="H559" s="21" t="s">
        <v>1547</v>
      </c>
      <c r="I559" s="21" t="s">
        <v>68</v>
      </c>
      <c r="J559" s="21" t="s">
        <v>957</v>
      </c>
    </row>
    <row r="560" spans="1:10" ht="43.2" x14ac:dyDescent="0.35">
      <c r="A560" s="21" t="s">
        <v>68</v>
      </c>
      <c r="B560" s="21" t="s">
        <v>1927</v>
      </c>
      <c r="C560" s="21" t="s">
        <v>952</v>
      </c>
      <c r="D560" s="21" t="s">
        <v>1690</v>
      </c>
      <c r="E560" s="21"/>
      <c r="F560" s="21" t="s">
        <v>1691</v>
      </c>
      <c r="G560" s="21" t="s">
        <v>971</v>
      </c>
      <c r="H560" s="21" t="s">
        <v>956</v>
      </c>
      <c r="I560" s="21" t="s">
        <v>68</v>
      </c>
      <c r="J560" s="21" t="s">
        <v>957</v>
      </c>
    </row>
    <row r="561" spans="1:10" ht="57.6" x14ac:dyDescent="0.35">
      <c r="A561" s="21" t="s">
        <v>68</v>
      </c>
      <c r="B561" s="21" t="s">
        <v>1927</v>
      </c>
      <c r="C561" s="21" t="s">
        <v>952</v>
      </c>
      <c r="D561" s="21" t="s">
        <v>1692</v>
      </c>
      <c r="E561" s="21"/>
      <c r="F561" s="21" t="s">
        <v>1693</v>
      </c>
      <c r="G561" s="21" t="s">
        <v>971</v>
      </c>
      <c r="H561" s="21" t="s">
        <v>1643</v>
      </c>
      <c r="I561" s="21" t="s">
        <v>68</v>
      </c>
      <c r="J561" s="21" t="s">
        <v>957</v>
      </c>
    </row>
    <row r="562" spans="1:10" ht="28.8" x14ac:dyDescent="0.35">
      <c r="A562" s="21" t="s">
        <v>68</v>
      </c>
      <c r="B562" s="21" t="s">
        <v>1927</v>
      </c>
      <c r="C562" s="21" t="s">
        <v>952</v>
      </c>
      <c r="D562" s="21" t="s">
        <v>1694</v>
      </c>
      <c r="E562" s="21"/>
      <c r="F562" s="21" t="s">
        <v>1695</v>
      </c>
      <c r="G562" s="21" t="s">
        <v>971</v>
      </c>
      <c r="H562" s="21" t="s">
        <v>1547</v>
      </c>
      <c r="I562" s="21" t="s">
        <v>68</v>
      </c>
      <c r="J562" s="21" t="s">
        <v>957</v>
      </c>
    </row>
    <row r="563" spans="1:10" ht="28.8" x14ac:dyDescent="0.35">
      <c r="A563" s="21" t="s">
        <v>68</v>
      </c>
      <c r="B563" s="21" t="s">
        <v>1927</v>
      </c>
      <c r="C563" s="21" t="s">
        <v>952</v>
      </c>
      <c r="D563" s="21" t="s">
        <v>1696</v>
      </c>
      <c r="E563" s="21"/>
      <c r="F563" s="21" t="s">
        <v>1697</v>
      </c>
      <c r="G563" s="21" t="s">
        <v>971</v>
      </c>
      <c r="H563" s="21" t="s">
        <v>956</v>
      </c>
      <c r="I563" s="21" t="s">
        <v>68</v>
      </c>
      <c r="J563" s="21" t="s">
        <v>957</v>
      </c>
    </row>
    <row r="564" spans="1:10" ht="28.8" x14ac:dyDescent="0.35">
      <c r="A564" s="21" t="s">
        <v>68</v>
      </c>
      <c r="B564" s="21" t="s">
        <v>1927</v>
      </c>
      <c r="C564" s="21" t="s">
        <v>952</v>
      </c>
      <c r="D564" s="21" t="s">
        <v>1698</v>
      </c>
      <c r="E564" s="21"/>
      <c r="F564" s="21" t="s">
        <v>1699</v>
      </c>
      <c r="G564" s="21" t="s">
        <v>971</v>
      </c>
      <c r="H564" s="21" t="s">
        <v>1547</v>
      </c>
      <c r="I564" s="21" t="s">
        <v>68</v>
      </c>
      <c r="J564" s="21" t="s">
        <v>957</v>
      </c>
    </row>
    <row r="565" spans="1:10" ht="28.8" x14ac:dyDescent="0.35">
      <c r="A565" s="21" t="s">
        <v>68</v>
      </c>
      <c r="B565" s="21" t="s">
        <v>1927</v>
      </c>
      <c r="C565" s="21" t="s">
        <v>952</v>
      </c>
      <c r="D565" s="21" t="s">
        <v>1700</v>
      </c>
      <c r="E565" s="21"/>
      <c r="F565" s="21" t="s">
        <v>1701</v>
      </c>
      <c r="G565" s="21" t="s">
        <v>971</v>
      </c>
      <c r="H565" s="21" t="s">
        <v>1547</v>
      </c>
      <c r="I565" s="21" t="s">
        <v>68</v>
      </c>
      <c r="J565" s="21" t="s">
        <v>957</v>
      </c>
    </row>
    <row r="566" spans="1:10" ht="28.8" x14ac:dyDescent="0.35">
      <c r="A566" s="21" t="s">
        <v>68</v>
      </c>
      <c r="B566" s="21" t="s">
        <v>1927</v>
      </c>
      <c r="C566" s="21" t="s">
        <v>952</v>
      </c>
      <c r="D566" s="21" t="s">
        <v>953</v>
      </c>
      <c r="E566" s="21"/>
      <c r="F566" s="21" t="s">
        <v>954</v>
      </c>
      <c r="G566" s="21" t="s">
        <v>971</v>
      </c>
      <c r="H566" s="21" t="s">
        <v>1702</v>
      </c>
      <c r="I566" s="21" t="s">
        <v>68</v>
      </c>
      <c r="J566" s="21" t="s">
        <v>957</v>
      </c>
    </row>
    <row r="567" spans="1:10" ht="28.8" x14ac:dyDescent="0.35">
      <c r="A567" s="21" t="s">
        <v>68</v>
      </c>
      <c r="B567" s="21" t="s">
        <v>1927</v>
      </c>
      <c r="C567" s="21" t="s">
        <v>952</v>
      </c>
      <c r="D567" s="21" t="s">
        <v>1703</v>
      </c>
      <c r="E567" s="21"/>
      <c r="F567" s="21" t="s">
        <v>1704</v>
      </c>
      <c r="G567" s="21" t="s">
        <v>971</v>
      </c>
      <c r="H567" s="21" t="s">
        <v>956</v>
      </c>
      <c r="I567" s="21" t="s">
        <v>68</v>
      </c>
      <c r="J567" s="21" t="s">
        <v>957</v>
      </c>
    </row>
    <row r="568" spans="1:10" ht="28.8" x14ac:dyDescent="0.35">
      <c r="A568" s="21" t="s">
        <v>68</v>
      </c>
      <c r="B568" s="21" t="s">
        <v>1927</v>
      </c>
      <c r="C568" s="21" t="s">
        <v>952</v>
      </c>
      <c r="D568" s="21" t="s">
        <v>1705</v>
      </c>
      <c r="E568" s="21"/>
      <c r="F568" s="21" t="s">
        <v>1706</v>
      </c>
      <c r="G568" s="21" t="s">
        <v>971</v>
      </c>
      <c r="H568" s="21" t="s">
        <v>1547</v>
      </c>
      <c r="I568" s="21" t="s">
        <v>68</v>
      </c>
      <c r="J568" s="21" t="s">
        <v>957</v>
      </c>
    </row>
    <row r="569" spans="1:10" ht="28.8" x14ac:dyDescent="0.35">
      <c r="A569" s="21" t="s">
        <v>68</v>
      </c>
      <c r="B569" s="21" t="s">
        <v>1927</v>
      </c>
      <c r="C569" s="21" t="s">
        <v>952</v>
      </c>
      <c r="D569" s="21" t="s">
        <v>1707</v>
      </c>
      <c r="E569" s="21"/>
      <c r="F569" s="21" t="s">
        <v>1708</v>
      </c>
      <c r="G569" s="21" t="s">
        <v>971</v>
      </c>
      <c r="H569" s="21" t="s">
        <v>956</v>
      </c>
      <c r="I569" s="21" t="s">
        <v>68</v>
      </c>
      <c r="J569" s="21" t="s">
        <v>957</v>
      </c>
    </row>
    <row r="570" spans="1:10" ht="28.8" x14ac:dyDescent="0.35">
      <c r="A570" s="21" t="s">
        <v>68</v>
      </c>
      <c r="B570" s="21" t="s">
        <v>1927</v>
      </c>
      <c r="C570" s="21" t="s">
        <v>952</v>
      </c>
      <c r="D570" s="21" t="s">
        <v>1709</v>
      </c>
      <c r="E570" s="21"/>
      <c r="F570" s="21" t="s">
        <v>1710</v>
      </c>
      <c r="G570" s="21" t="s">
        <v>971</v>
      </c>
      <c r="H570" s="21" t="s">
        <v>956</v>
      </c>
      <c r="I570" s="21" t="s">
        <v>68</v>
      </c>
      <c r="J570" s="21" t="s">
        <v>957</v>
      </c>
    </row>
    <row r="571" spans="1:10" ht="43.2" x14ac:dyDescent="0.35">
      <c r="A571" s="21" t="s">
        <v>68</v>
      </c>
      <c r="B571" s="21" t="s">
        <v>1927</v>
      </c>
      <c r="C571" s="21" t="s">
        <v>952</v>
      </c>
      <c r="D571" s="21" t="s">
        <v>1711</v>
      </c>
      <c r="E571" s="21"/>
      <c r="F571" s="21" t="s">
        <v>1712</v>
      </c>
      <c r="G571" s="21" t="s">
        <v>971</v>
      </c>
      <c r="H571" s="21" t="s">
        <v>1713</v>
      </c>
      <c r="I571" s="21" t="s">
        <v>68</v>
      </c>
      <c r="J571" s="21" t="s">
        <v>957</v>
      </c>
    </row>
    <row r="572" spans="1:10" ht="43.2" x14ac:dyDescent="0.35">
      <c r="A572" s="21" t="s">
        <v>68</v>
      </c>
      <c r="B572" s="21" t="s">
        <v>1927</v>
      </c>
      <c r="C572" s="21" t="s">
        <v>952</v>
      </c>
      <c r="D572" s="21" t="s">
        <v>1714</v>
      </c>
      <c r="E572" s="21"/>
      <c r="F572" s="21" t="s">
        <v>1715</v>
      </c>
      <c r="G572" s="21" t="s">
        <v>971</v>
      </c>
      <c r="H572" s="21" t="s">
        <v>1716</v>
      </c>
      <c r="I572" s="21" t="s">
        <v>68</v>
      </c>
      <c r="J572" s="21" t="s">
        <v>957</v>
      </c>
    </row>
    <row r="573" spans="1:10" ht="43.2" x14ac:dyDescent="0.35">
      <c r="A573" s="21" t="s">
        <v>68</v>
      </c>
      <c r="B573" s="21" t="s">
        <v>1927</v>
      </c>
      <c r="C573" s="21" t="s">
        <v>952</v>
      </c>
      <c r="D573" s="21" t="s">
        <v>1717</v>
      </c>
      <c r="E573" s="21"/>
      <c r="F573" s="21" t="s">
        <v>1718</v>
      </c>
      <c r="G573" s="21" t="s">
        <v>971</v>
      </c>
      <c r="H573" s="21" t="s">
        <v>1716</v>
      </c>
      <c r="I573" s="21" t="s">
        <v>68</v>
      </c>
      <c r="J573" s="21" t="s">
        <v>957</v>
      </c>
    </row>
    <row r="574" spans="1:10" ht="43.2" x14ac:dyDescent="0.35">
      <c r="A574" s="21" t="s">
        <v>68</v>
      </c>
      <c r="B574" s="21" t="s">
        <v>1927</v>
      </c>
      <c r="C574" s="21" t="s">
        <v>952</v>
      </c>
      <c r="D574" s="21" t="s">
        <v>1719</v>
      </c>
      <c r="E574" s="21"/>
      <c r="F574" s="21" t="s">
        <v>1720</v>
      </c>
      <c r="G574" s="21" t="s">
        <v>971</v>
      </c>
      <c r="H574" s="21" t="s">
        <v>1713</v>
      </c>
      <c r="I574" s="21" t="s">
        <v>68</v>
      </c>
      <c r="J574" s="21" t="s">
        <v>957</v>
      </c>
    </row>
    <row r="575" spans="1:10" ht="43.2" x14ac:dyDescent="0.35">
      <c r="A575" s="21" t="s">
        <v>68</v>
      </c>
      <c r="B575" s="21" t="s">
        <v>1927</v>
      </c>
      <c r="C575" s="21" t="s">
        <v>952</v>
      </c>
      <c r="D575" s="21" t="s">
        <v>1721</v>
      </c>
      <c r="E575" s="21"/>
      <c r="F575" s="21" t="s">
        <v>1722</v>
      </c>
      <c r="G575" s="21" t="s">
        <v>971</v>
      </c>
      <c r="H575" s="21" t="s">
        <v>1723</v>
      </c>
      <c r="I575" s="21" t="s">
        <v>68</v>
      </c>
      <c r="J575" s="21" t="s">
        <v>957</v>
      </c>
    </row>
    <row r="576" spans="1:10" ht="28.8" x14ac:dyDescent="0.35">
      <c r="A576" s="21" t="s">
        <v>68</v>
      </c>
      <c r="B576" s="21" t="s">
        <v>1927</v>
      </c>
      <c r="C576" s="21" t="s">
        <v>952</v>
      </c>
      <c r="D576" s="21" t="s">
        <v>1724</v>
      </c>
      <c r="E576" s="21"/>
      <c r="F576" s="21" t="s">
        <v>1725</v>
      </c>
      <c r="G576" s="21" t="s">
        <v>971</v>
      </c>
      <c r="H576" s="21" t="s">
        <v>956</v>
      </c>
      <c r="I576" s="21" t="s">
        <v>68</v>
      </c>
      <c r="J576" s="21" t="s">
        <v>957</v>
      </c>
    </row>
    <row r="577" spans="1:10" ht="43.2" x14ac:dyDescent="0.35">
      <c r="A577" s="21" t="s">
        <v>68</v>
      </c>
      <c r="B577" s="21" t="s">
        <v>1927</v>
      </c>
      <c r="C577" s="21" t="s">
        <v>952</v>
      </c>
      <c r="D577" s="21" t="s">
        <v>1726</v>
      </c>
      <c r="E577" s="21"/>
      <c r="F577" s="21" t="s">
        <v>1727</v>
      </c>
      <c r="G577" s="21" t="s">
        <v>971</v>
      </c>
      <c r="H577" s="21" t="s">
        <v>1728</v>
      </c>
      <c r="I577" s="21" t="s">
        <v>68</v>
      </c>
      <c r="J577" s="21" t="s">
        <v>957</v>
      </c>
    </row>
    <row r="578" spans="1:10" ht="43.2" x14ac:dyDescent="0.35">
      <c r="A578" s="21" t="s">
        <v>68</v>
      </c>
      <c r="B578" s="21" t="s">
        <v>1927</v>
      </c>
      <c r="C578" s="21" t="s">
        <v>952</v>
      </c>
      <c r="D578" s="21" t="s">
        <v>1729</v>
      </c>
      <c r="E578" s="21"/>
      <c r="F578" s="21" t="s">
        <v>1730</v>
      </c>
      <c r="G578" s="21" t="s">
        <v>971</v>
      </c>
      <c r="H578" s="21" t="s">
        <v>1731</v>
      </c>
      <c r="I578" s="21" t="s">
        <v>68</v>
      </c>
      <c r="J578" s="21" t="s">
        <v>957</v>
      </c>
    </row>
    <row r="579" spans="1:10" ht="72" x14ac:dyDescent="0.35">
      <c r="A579" s="21" t="s">
        <v>68</v>
      </c>
      <c r="B579" s="21" t="s">
        <v>1927</v>
      </c>
      <c r="C579" s="21" t="s">
        <v>952</v>
      </c>
      <c r="D579" s="21" t="s">
        <v>1732</v>
      </c>
      <c r="E579" s="21"/>
      <c r="F579" s="21" t="s">
        <v>1733</v>
      </c>
      <c r="G579" s="21" t="s">
        <v>971</v>
      </c>
      <c r="H579" s="21" t="s">
        <v>1734</v>
      </c>
      <c r="I579" s="21" t="s">
        <v>68</v>
      </c>
      <c r="J579" s="21" t="s">
        <v>957</v>
      </c>
    </row>
    <row r="580" spans="1:10" ht="43.2" x14ac:dyDescent="0.35">
      <c r="A580" s="21" t="s">
        <v>68</v>
      </c>
      <c r="B580" s="21" t="s">
        <v>1927</v>
      </c>
      <c r="C580" s="21" t="s">
        <v>952</v>
      </c>
      <c r="D580" s="21" t="s">
        <v>1735</v>
      </c>
      <c r="E580" s="21"/>
      <c r="F580" s="21" t="s">
        <v>1736</v>
      </c>
      <c r="G580" s="21" t="s">
        <v>971</v>
      </c>
      <c r="H580" s="21" t="s">
        <v>1547</v>
      </c>
      <c r="I580" s="21" t="s">
        <v>68</v>
      </c>
      <c r="J580" s="21" t="s">
        <v>957</v>
      </c>
    </row>
    <row r="581" spans="1:10" ht="43.2" x14ac:dyDescent="0.35">
      <c r="A581" s="21" t="s">
        <v>68</v>
      </c>
      <c r="B581" s="21" t="s">
        <v>1927</v>
      </c>
      <c r="C581" s="21" t="s">
        <v>952</v>
      </c>
      <c r="D581" s="21" t="s">
        <v>1737</v>
      </c>
      <c r="E581" s="21"/>
      <c r="F581" s="21" t="s">
        <v>1738</v>
      </c>
      <c r="G581" s="21" t="s">
        <v>971</v>
      </c>
      <c r="H581" s="21" t="s">
        <v>1547</v>
      </c>
      <c r="I581" s="21" t="s">
        <v>68</v>
      </c>
      <c r="J581" s="21" t="s">
        <v>957</v>
      </c>
    </row>
    <row r="582" spans="1:10" ht="57.6" x14ac:dyDescent="0.35">
      <c r="A582" s="21" t="s">
        <v>68</v>
      </c>
      <c r="B582" s="21" t="s">
        <v>1927</v>
      </c>
      <c r="C582" s="21" t="s">
        <v>952</v>
      </c>
      <c r="D582" s="21" t="s">
        <v>1739</v>
      </c>
      <c r="E582" s="21"/>
      <c r="F582" s="21" t="s">
        <v>1740</v>
      </c>
      <c r="G582" s="21" t="s">
        <v>971</v>
      </c>
      <c r="H582" s="21" t="s">
        <v>1640</v>
      </c>
      <c r="I582" s="21" t="s">
        <v>68</v>
      </c>
      <c r="J582" s="21" t="s">
        <v>957</v>
      </c>
    </row>
    <row r="583" spans="1:10" ht="57.6" x14ac:dyDescent="0.35">
      <c r="A583" s="21" t="s">
        <v>68</v>
      </c>
      <c r="B583" s="21" t="s">
        <v>1927</v>
      </c>
      <c r="C583" s="21" t="s">
        <v>952</v>
      </c>
      <c r="D583" s="21" t="s">
        <v>1741</v>
      </c>
      <c r="E583" s="21"/>
      <c r="F583" s="21" t="s">
        <v>1742</v>
      </c>
      <c r="G583" s="21" t="s">
        <v>971</v>
      </c>
      <c r="H583" s="21" t="s">
        <v>1547</v>
      </c>
      <c r="I583" s="21" t="s">
        <v>68</v>
      </c>
      <c r="J583" s="21" t="s">
        <v>957</v>
      </c>
    </row>
    <row r="584" spans="1:10" ht="57.6" x14ac:dyDescent="0.35">
      <c r="A584" s="21" t="s">
        <v>68</v>
      </c>
      <c r="B584" s="21" t="s">
        <v>1927</v>
      </c>
      <c r="C584" s="21" t="s">
        <v>952</v>
      </c>
      <c r="D584" s="21" t="s">
        <v>1743</v>
      </c>
      <c r="E584" s="21"/>
      <c r="F584" s="21" t="s">
        <v>1744</v>
      </c>
      <c r="G584" s="21" t="s">
        <v>971</v>
      </c>
      <c r="H584" s="21" t="s">
        <v>1640</v>
      </c>
      <c r="I584" s="21" t="s">
        <v>68</v>
      </c>
      <c r="J584" s="21" t="s">
        <v>957</v>
      </c>
    </row>
    <row r="585" spans="1:10" ht="43.2" x14ac:dyDescent="0.35">
      <c r="A585" s="21" t="s">
        <v>68</v>
      </c>
      <c r="B585" s="21" t="s">
        <v>1927</v>
      </c>
      <c r="C585" s="21" t="s">
        <v>952</v>
      </c>
      <c r="D585" s="21" t="s">
        <v>1745</v>
      </c>
      <c r="E585" s="21"/>
      <c r="F585" s="21" t="s">
        <v>1746</v>
      </c>
      <c r="G585" s="21" t="s">
        <v>971</v>
      </c>
      <c r="H585" s="21" t="s">
        <v>1747</v>
      </c>
      <c r="I585" s="21" t="s">
        <v>68</v>
      </c>
      <c r="J585" s="21" t="s">
        <v>957</v>
      </c>
    </row>
    <row r="586" spans="1:10" ht="72" x14ac:dyDescent="0.35">
      <c r="A586" s="21" t="s">
        <v>68</v>
      </c>
      <c r="B586" s="21" t="s">
        <v>1927</v>
      </c>
      <c r="C586" s="21" t="s">
        <v>952</v>
      </c>
      <c r="D586" s="21" t="s">
        <v>1748</v>
      </c>
      <c r="E586" s="21"/>
      <c r="F586" s="21" t="s">
        <v>1749</v>
      </c>
      <c r="G586" s="21" t="s">
        <v>971</v>
      </c>
      <c r="H586" s="21" t="s">
        <v>956</v>
      </c>
      <c r="I586" s="21" t="s">
        <v>68</v>
      </c>
      <c r="J586" s="21" t="s">
        <v>957</v>
      </c>
    </row>
    <row r="587" spans="1:10" ht="43.2" x14ac:dyDescent="0.35">
      <c r="A587" s="21" t="s">
        <v>68</v>
      </c>
      <c r="B587" s="21" t="s">
        <v>1927</v>
      </c>
      <c r="C587" s="21" t="s">
        <v>952</v>
      </c>
      <c r="D587" s="21" t="s">
        <v>1750</v>
      </c>
      <c r="E587" s="21"/>
      <c r="F587" s="21" t="s">
        <v>1751</v>
      </c>
      <c r="G587" s="21" t="s">
        <v>971</v>
      </c>
      <c r="H587" s="21" t="s">
        <v>1547</v>
      </c>
      <c r="I587" s="21" t="s">
        <v>68</v>
      </c>
      <c r="J587" s="21" t="s">
        <v>957</v>
      </c>
    </row>
    <row r="588" spans="1:10" ht="43.2" x14ac:dyDescent="0.35">
      <c r="A588" s="21" t="s">
        <v>68</v>
      </c>
      <c r="B588" s="21" t="s">
        <v>1927</v>
      </c>
      <c r="C588" s="21" t="s">
        <v>952</v>
      </c>
      <c r="D588" s="21" t="s">
        <v>1752</v>
      </c>
      <c r="E588" s="21"/>
      <c r="F588" s="21" t="s">
        <v>1753</v>
      </c>
      <c r="G588" s="21" t="s">
        <v>971</v>
      </c>
      <c r="H588" s="21" t="s">
        <v>956</v>
      </c>
      <c r="I588" s="21" t="s">
        <v>68</v>
      </c>
      <c r="J588" s="21" t="s">
        <v>957</v>
      </c>
    </row>
    <row r="589" spans="1:10" ht="28.8" x14ac:dyDescent="0.35">
      <c r="A589" s="21" t="s">
        <v>68</v>
      </c>
      <c r="B589" s="21" t="s">
        <v>1927</v>
      </c>
      <c r="C589" s="21" t="s">
        <v>952</v>
      </c>
      <c r="D589" s="21" t="s">
        <v>1754</v>
      </c>
      <c r="E589" s="21"/>
      <c r="F589" s="21" t="s">
        <v>1755</v>
      </c>
      <c r="G589" s="21" t="s">
        <v>971</v>
      </c>
      <c r="H589" s="21" t="s">
        <v>1547</v>
      </c>
      <c r="I589" s="21" t="s">
        <v>68</v>
      </c>
      <c r="J589" s="21" t="s">
        <v>957</v>
      </c>
    </row>
    <row r="590" spans="1:10" ht="28.8" x14ac:dyDescent="0.35">
      <c r="A590" s="21" t="s">
        <v>68</v>
      </c>
      <c r="B590" s="21" t="s">
        <v>1927</v>
      </c>
      <c r="C590" s="21" t="s">
        <v>952</v>
      </c>
      <c r="D590" s="21" t="s">
        <v>1756</v>
      </c>
      <c r="E590" s="21"/>
      <c r="F590" s="21" t="s">
        <v>1757</v>
      </c>
      <c r="G590" s="21" t="s">
        <v>971</v>
      </c>
      <c r="H590" s="21" t="s">
        <v>1547</v>
      </c>
      <c r="I590" s="21" t="s">
        <v>68</v>
      </c>
      <c r="J590" s="21" t="s">
        <v>957</v>
      </c>
    </row>
    <row r="591" spans="1:10" ht="43.2" x14ac:dyDescent="0.35">
      <c r="A591" s="21" t="s">
        <v>68</v>
      </c>
      <c r="B591" s="21" t="s">
        <v>1927</v>
      </c>
      <c r="C591" s="21" t="s">
        <v>952</v>
      </c>
      <c r="D591" s="21" t="s">
        <v>1758</v>
      </c>
      <c r="E591" s="21"/>
      <c r="F591" s="21" t="s">
        <v>1759</v>
      </c>
      <c r="G591" s="21" t="s">
        <v>971</v>
      </c>
      <c r="H591" s="21" t="s">
        <v>956</v>
      </c>
      <c r="I591" s="21" t="s">
        <v>68</v>
      </c>
      <c r="J591" s="21" t="s">
        <v>957</v>
      </c>
    </row>
    <row r="592" spans="1:10" ht="28.8" x14ac:dyDescent="0.35">
      <c r="A592" s="21" t="s">
        <v>68</v>
      </c>
      <c r="B592" s="21" t="s">
        <v>1927</v>
      </c>
      <c r="C592" s="21" t="s">
        <v>952</v>
      </c>
      <c r="D592" s="21" t="s">
        <v>1760</v>
      </c>
      <c r="E592" s="21"/>
      <c r="F592" s="21" t="s">
        <v>1761</v>
      </c>
      <c r="G592" s="21" t="s">
        <v>971</v>
      </c>
      <c r="H592" s="21" t="s">
        <v>1547</v>
      </c>
      <c r="I592" s="21" t="s">
        <v>68</v>
      </c>
      <c r="J592" s="21" t="s">
        <v>957</v>
      </c>
    </row>
    <row r="593" spans="1:10" ht="57.6" x14ac:dyDescent="0.35">
      <c r="A593" s="21" t="s">
        <v>68</v>
      </c>
      <c r="B593" s="21" t="s">
        <v>1927</v>
      </c>
      <c r="C593" s="21" t="s">
        <v>952</v>
      </c>
      <c r="D593" s="21" t="s">
        <v>1762</v>
      </c>
      <c r="E593" s="21"/>
      <c r="F593" s="21" t="s">
        <v>1763</v>
      </c>
      <c r="G593" s="21" t="s">
        <v>971</v>
      </c>
      <c r="H593" s="21" t="s">
        <v>1547</v>
      </c>
      <c r="I593" s="21" t="s">
        <v>68</v>
      </c>
      <c r="J593" s="21" t="s">
        <v>957</v>
      </c>
    </row>
    <row r="594" spans="1:10" ht="43.2" x14ac:dyDescent="0.35">
      <c r="A594" s="21" t="s">
        <v>68</v>
      </c>
      <c r="B594" s="21" t="s">
        <v>1927</v>
      </c>
      <c r="C594" s="21" t="s">
        <v>952</v>
      </c>
      <c r="D594" s="21" t="s">
        <v>1764</v>
      </c>
      <c r="E594" s="21"/>
      <c r="F594" s="21" t="s">
        <v>1765</v>
      </c>
      <c r="G594" s="21" t="s">
        <v>971</v>
      </c>
      <c r="H594" s="21" t="s">
        <v>1547</v>
      </c>
      <c r="I594" s="21" t="s">
        <v>68</v>
      </c>
      <c r="J594" s="21" t="s">
        <v>957</v>
      </c>
    </row>
    <row r="595" spans="1:10" ht="28.8" x14ac:dyDescent="0.35">
      <c r="A595" s="21" t="s">
        <v>68</v>
      </c>
      <c r="B595" s="21" t="s">
        <v>1927</v>
      </c>
      <c r="C595" s="21" t="s">
        <v>952</v>
      </c>
      <c r="D595" s="21" t="s">
        <v>1766</v>
      </c>
      <c r="E595" s="21"/>
      <c r="F595" s="21" t="s">
        <v>1767</v>
      </c>
      <c r="G595" s="21" t="s">
        <v>971</v>
      </c>
      <c r="H595" s="21" t="s">
        <v>1547</v>
      </c>
      <c r="I595" s="21" t="s">
        <v>68</v>
      </c>
      <c r="J595" s="21" t="s">
        <v>957</v>
      </c>
    </row>
    <row r="596" spans="1:10" ht="43.2" x14ac:dyDescent="0.35">
      <c r="A596" s="21" t="s">
        <v>68</v>
      </c>
      <c r="B596" s="21" t="s">
        <v>1927</v>
      </c>
      <c r="C596" s="21" t="s">
        <v>952</v>
      </c>
      <c r="D596" s="21" t="s">
        <v>1768</v>
      </c>
      <c r="E596" s="21"/>
      <c r="F596" s="21" t="s">
        <v>1769</v>
      </c>
      <c r="G596" s="21" t="s">
        <v>971</v>
      </c>
      <c r="H596" s="21" t="s">
        <v>956</v>
      </c>
      <c r="I596" s="21" t="s">
        <v>68</v>
      </c>
      <c r="J596" s="21" t="s">
        <v>957</v>
      </c>
    </row>
    <row r="597" spans="1:10" ht="43.2" x14ac:dyDescent="0.35">
      <c r="A597" s="21" t="s">
        <v>68</v>
      </c>
      <c r="B597" s="21" t="s">
        <v>1927</v>
      </c>
      <c r="C597" s="21" t="s">
        <v>952</v>
      </c>
      <c r="D597" s="21" t="s">
        <v>1770</v>
      </c>
      <c r="E597" s="21"/>
      <c r="F597" s="21" t="s">
        <v>1771</v>
      </c>
      <c r="G597" s="21" t="s">
        <v>971</v>
      </c>
      <c r="H597" s="21" t="s">
        <v>956</v>
      </c>
      <c r="I597" s="21" t="s">
        <v>68</v>
      </c>
      <c r="J597" s="21" t="s">
        <v>957</v>
      </c>
    </row>
    <row r="598" spans="1:10" ht="28.8" x14ac:dyDescent="0.35">
      <c r="A598" s="21" t="s">
        <v>68</v>
      </c>
      <c r="B598" s="21" t="s">
        <v>1927</v>
      </c>
      <c r="C598" s="21" t="s">
        <v>952</v>
      </c>
      <c r="D598" s="21" t="s">
        <v>1772</v>
      </c>
      <c r="E598" s="21"/>
      <c r="F598" s="21" t="s">
        <v>1773</v>
      </c>
      <c r="G598" s="21" t="s">
        <v>971</v>
      </c>
      <c r="H598" s="21" t="s">
        <v>956</v>
      </c>
      <c r="I598" s="21" t="s">
        <v>68</v>
      </c>
      <c r="J598" s="21" t="s">
        <v>957</v>
      </c>
    </row>
    <row r="599" spans="1:10" ht="28.8" x14ac:dyDescent="0.35">
      <c r="A599" s="21" t="s">
        <v>68</v>
      </c>
      <c r="B599" s="21" t="s">
        <v>1927</v>
      </c>
      <c r="C599" s="21" t="s">
        <v>952</v>
      </c>
      <c r="D599" s="21" t="s">
        <v>1774</v>
      </c>
      <c r="E599" s="21"/>
      <c r="F599" s="21" t="s">
        <v>1775</v>
      </c>
      <c r="G599" s="21" t="s">
        <v>971</v>
      </c>
      <c r="H599" s="21" t="s">
        <v>1558</v>
      </c>
      <c r="I599" s="21" t="s">
        <v>68</v>
      </c>
      <c r="J599" s="21" t="s">
        <v>957</v>
      </c>
    </row>
    <row r="600" spans="1:10" ht="28.8" x14ac:dyDescent="0.35">
      <c r="A600" s="21" t="s">
        <v>68</v>
      </c>
      <c r="B600" s="21" t="s">
        <v>1927</v>
      </c>
      <c r="C600" s="21" t="s">
        <v>952</v>
      </c>
      <c r="D600" s="21" t="s">
        <v>1776</v>
      </c>
      <c r="E600" s="21"/>
      <c r="F600" s="21" t="s">
        <v>1777</v>
      </c>
      <c r="G600" s="21" t="s">
        <v>971</v>
      </c>
      <c r="H600" s="21" t="s">
        <v>956</v>
      </c>
      <c r="I600" s="21" t="s">
        <v>68</v>
      </c>
      <c r="J600" s="21" t="s">
        <v>957</v>
      </c>
    </row>
    <row r="601" spans="1:10" ht="28.8" x14ac:dyDescent="0.35">
      <c r="A601" s="21" t="s">
        <v>68</v>
      </c>
      <c r="B601" s="21" t="s">
        <v>1927</v>
      </c>
      <c r="C601" s="21" t="s">
        <v>952</v>
      </c>
      <c r="D601" s="21" t="s">
        <v>1778</v>
      </c>
      <c r="E601" s="21"/>
      <c r="F601" s="21" t="s">
        <v>1779</v>
      </c>
      <c r="G601" s="21" t="s">
        <v>971</v>
      </c>
      <c r="H601" s="21" t="s">
        <v>956</v>
      </c>
      <c r="I601" s="21" t="s">
        <v>68</v>
      </c>
      <c r="J601" s="21" t="s">
        <v>957</v>
      </c>
    </row>
    <row r="602" spans="1:10" ht="28.8" x14ac:dyDescent="0.35">
      <c r="A602" s="21" t="s">
        <v>68</v>
      </c>
      <c r="B602" s="21" t="s">
        <v>1927</v>
      </c>
      <c r="C602" s="21" t="s">
        <v>952</v>
      </c>
      <c r="D602" s="21" t="s">
        <v>1780</v>
      </c>
      <c r="E602" s="21"/>
      <c r="F602" s="21" t="s">
        <v>1781</v>
      </c>
      <c r="G602" s="21" t="s">
        <v>971</v>
      </c>
      <c r="H602" s="21" t="s">
        <v>1782</v>
      </c>
      <c r="I602" s="21" t="s">
        <v>68</v>
      </c>
      <c r="J602" s="21" t="s">
        <v>957</v>
      </c>
    </row>
    <row r="603" spans="1:10" ht="28.8" x14ac:dyDescent="0.35">
      <c r="A603" s="21" t="s">
        <v>68</v>
      </c>
      <c r="B603" s="21" t="s">
        <v>1927</v>
      </c>
      <c r="C603" s="21" t="s">
        <v>952</v>
      </c>
      <c r="D603" s="21" t="s">
        <v>1783</v>
      </c>
      <c r="E603" s="21"/>
      <c r="F603" s="21" t="s">
        <v>1784</v>
      </c>
      <c r="G603" s="21" t="s">
        <v>971</v>
      </c>
      <c r="H603" s="21" t="s">
        <v>956</v>
      </c>
      <c r="I603" s="21" t="s">
        <v>68</v>
      </c>
      <c r="J603" s="21" t="s">
        <v>957</v>
      </c>
    </row>
    <row r="604" spans="1:10" ht="28.8" x14ac:dyDescent="0.35">
      <c r="A604" s="21" t="s">
        <v>68</v>
      </c>
      <c r="B604" s="21" t="s">
        <v>1927</v>
      </c>
      <c r="C604" s="21" t="s">
        <v>952</v>
      </c>
      <c r="D604" s="21" t="s">
        <v>1785</v>
      </c>
      <c r="E604" s="21"/>
      <c r="F604" s="21" t="s">
        <v>1786</v>
      </c>
      <c r="G604" s="21" t="s">
        <v>971</v>
      </c>
      <c r="H604" s="21" t="s">
        <v>956</v>
      </c>
      <c r="I604" s="21" t="s">
        <v>68</v>
      </c>
      <c r="J604" s="21" t="s">
        <v>957</v>
      </c>
    </row>
    <row r="605" spans="1:10" ht="57.6" x14ac:dyDescent="0.35">
      <c r="A605" s="21" t="s">
        <v>68</v>
      </c>
      <c r="B605" s="21" t="s">
        <v>1927</v>
      </c>
      <c r="C605" s="21" t="s">
        <v>952</v>
      </c>
      <c r="D605" s="21" t="s">
        <v>1787</v>
      </c>
      <c r="E605" s="21"/>
      <c r="F605" s="21" t="s">
        <v>1788</v>
      </c>
      <c r="G605" s="21" t="s">
        <v>971</v>
      </c>
      <c r="H605" s="21" t="s">
        <v>1547</v>
      </c>
      <c r="I605" s="21" t="s">
        <v>68</v>
      </c>
      <c r="J605" s="21" t="s">
        <v>957</v>
      </c>
    </row>
    <row r="606" spans="1:10" ht="43.2" x14ac:dyDescent="0.35">
      <c r="A606" s="21" t="s">
        <v>68</v>
      </c>
      <c r="B606" s="21" t="s">
        <v>1927</v>
      </c>
      <c r="C606" s="21" t="s">
        <v>952</v>
      </c>
      <c r="D606" s="21" t="s">
        <v>1789</v>
      </c>
      <c r="E606" s="21"/>
      <c r="F606" s="21" t="s">
        <v>1790</v>
      </c>
      <c r="G606" s="21" t="s">
        <v>971</v>
      </c>
      <c r="H606" s="21" t="s">
        <v>1547</v>
      </c>
      <c r="I606" s="21" t="s">
        <v>68</v>
      </c>
      <c r="J606" s="21" t="s">
        <v>957</v>
      </c>
    </row>
    <row r="607" spans="1:10" ht="57.6" x14ac:dyDescent="0.35">
      <c r="A607" s="21" t="s">
        <v>68</v>
      </c>
      <c r="B607" s="21" t="s">
        <v>1927</v>
      </c>
      <c r="C607" s="21" t="s">
        <v>952</v>
      </c>
      <c r="D607" s="21" t="s">
        <v>1791</v>
      </c>
      <c r="E607" s="21"/>
      <c r="F607" s="21" t="s">
        <v>1792</v>
      </c>
      <c r="G607" s="21" t="s">
        <v>971</v>
      </c>
      <c r="H607" s="21" t="s">
        <v>1547</v>
      </c>
      <c r="I607" s="21" t="s">
        <v>68</v>
      </c>
      <c r="J607" s="21" t="s">
        <v>957</v>
      </c>
    </row>
    <row r="608" spans="1:10" ht="28.8" x14ac:dyDescent="0.35">
      <c r="A608" s="21" t="s">
        <v>68</v>
      </c>
      <c r="B608" s="21" t="s">
        <v>1927</v>
      </c>
      <c r="C608" s="21" t="s">
        <v>952</v>
      </c>
      <c r="D608" s="21" t="s">
        <v>1793</v>
      </c>
      <c r="E608" s="21"/>
      <c r="F608" s="21" t="s">
        <v>1794</v>
      </c>
      <c r="G608" s="21" t="s">
        <v>971</v>
      </c>
      <c r="H608" s="21" t="s">
        <v>1558</v>
      </c>
      <c r="I608" s="21" t="s">
        <v>68</v>
      </c>
      <c r="J608" s="21" t="s">
        <v>957</v>
      </c>
    </row>
    <row r="609" spans="1:10" ht="28.8" x14ac:dyDescent="0.35">
      <c r="A609" s="21" t="s">
        <v>68</v>
      </c>
      <c r="B609" s="21" t="s">
        <v>1927</v>
      </c>
      <c r="C609" s="21" t="s">
        <v>952</v>
      </c>
      <c r="D609" s="21" t="s">
        <v>1795</v>
      </c>
      <c r="E609" s="21"/>
      <c r="F609" s="21" t="s">
        <v>1796</v>
      </c>
      <c r="G609" s="21" t="s">
        <v>971</v>
      </c>
      <c r="H609" s="21" t="s">
        <v>956</v>
      </c>
      <c r="I609" s="21" t="s">
        <v>68</v>
      </c>
      <c r="J609" s="21" t="s">
        <v>957</v>
      </c>
    </row>
    <row r="610" spans="1:10" ht="28.8" x14ac:dyDescent="0.35">
      <c r="A610" s="21" t="s">
        <v>68</v>
      </c>
      <c r="B610" s="21" t="s">
        <v>1927</v>
      </c>
      <c r="C610" s="21" t="s">
        <v>952</v>
      </c>
      <c r="D610" s="21" t="s">
        <v>1797</v>
      </c>
      <c r="E610" s="21"/>
      <c r="F610" s="21" t="s">
        <v>1798</v>
      </c>
      <c r="G610" s="21" t="s">
        <v>971</v>
      </c>
      <c r="H610" s="21" t="s">
        <v>956</v>
      </c>
      <c r="I610" s="21" t="s">
        <v>68</v>
      </c>
      <c r="J610" s="21" t="s">
        <v>957</v>
      </c>
    </row>
    <row r="611" spans="1:10" ht="28.8" x14ac:dyDescent="0.35">
      <c r="A611" s="21" t="s">
        <v>68</v>
      </c>
      <c r="B611" s="21" t="s">
        <v>1927</v>
      </c>
      <c r="C611" s="21" t="s">
        <v>952</v>
      </c>
      <c r="D611" s="21" t="s">
        <v>1799</v>
      </c>
      <c r="E611" s="21"/>
      <c r="F611" s="21" t="s">
        <v>1800</v>
      </c>
      <c r="G611" s="21" t="s">
        <v>971</v>
      </c>
      <c r="H611" s="21" t="s">
        <v>1547</v>
      </c>
      <c r="I611" s="21" t="s">
        <v>68</v>
      </c>
      <c r="J611" s="21" t="s">
        <v>957</v>
      </c>
    </row>
    <row r="612" spans="1:10" ht="28.8" x14ac:dyDescent="0.35">
      <c r="A612" s="21" t="s">
        <v>68</v>
      </c>
      <c r="B612" s="21" t="s">
        <v>1927</v>
      </c>
      <c r="C612" s="21" t="s">
        <v>952</v>
      </c>
      <c r="D612" s="21" t="s">
        <v>1801</v>
      </c>
      <c r="E612" s="21"/>
      <c r="F612" s="21" t="s">
        <v>1802</v>
      </c>
      <c r="G612" s="21" t="s">
        <v>971</v>
      </c>
      <c r="H612" s="21" t="s">
        <v>956</v>
      </c>
      <c r="I612" s="21" t="s">
        <v>68</v>
      </c>
      <c r="J612" s="21" t="s">
        <v>957</v>
      </c>
    </row>
    <row r="613" spans="1:10" ht="28.8" x14ac:dyDescent="0.35">
      <c r="A613" s="21" t="s">
        <v>68</v>
      </c>
      <c r="B613" s="21" t="s">
        <v>1927</v>
      </c>
      <c r="C613" s="21" t="s">
        <v>952</v>
      </c>
      <c r="D613" s="21" t="s">
        <v>1803</v>
      </c>
      <c r="E613" s="21"/>
      <c r="F613" s="21" t="s">
        <v>1804</v>
      </c>
      <c r="G613" s="21" t="s">
        <v>971</v>
      </c>
      <c r="H613" s="21" t="s">
        <v>1805</v>
      </c>
      <c r="I613" s="21" t="s">
        <v>68</v>
      </c>
      <c r="J613" s="21" t="s">
        <v>957</v>
      </c>
    </row>
    <row r="614" spans="1:10" ht="28.8" x14ac:dyDescent="0.35">
      <c r="A614" s="21" t="s">
        <v>68</v>
      </c>
      <c r="B614" s="21" t="s">
        <v>1927</v>
      </c>
      <c r="C614" s="21" t="s">
        <v>952</v>
      </c>
      <c r="D614" s="21" t="s">
        <v>1806</v>
      </c>
      <c r="E614" s="21"/>
      <c r="F614" s="21" t="s">
        <v>1807</v>
      </c>
      <c r="G614" s="21" t="s">
        <v>971</v>
      </c>
      <c r="H614" s="21" t="s">
        <v>956</v>
      </c>
      <c r="I614" s="21" t="s">
        <v>68</v>
      </c>
      <c r="J614" s="21" t="s">
        <v>957</v>
      </c>
    </row>
    <row r="615" spans="1:10" ht="43.2" x14ac:dyDescent="0.35">
      <c r="A615" s="21" t="s">
        <v>68</v>
      </c>
      <c r="B615" s="21" t="s">
        <v>1927</v>
      </c>
      <c r="C615" s="21" t="s">
        <v>952</v>
      </c>
      <c r="D615" s="21" t="s">
        <v>1808</v>
      </c>
      <c r="E615" s="21"/>
      <c r="F615" s="21" t="s">
        <v>1809</v>
      </c>
      <c r="G615" s="21" t="s">
        <v>971</v>
      </c>
      <c r="H615" s="21" t="s">
        <v>956</v>
      </c>
      <c r="I615" s="21" t="s">
        <v>68</v>
      </c>
      <c r="J615" s="21" t="s">
        <v>957</v>
      </c>
    </row>
    <row r="616" spans="1:10" ht="28.8" x14ac:dyDescent="0.35">
      <c r="A616" s="21" t="s">
        <v>68</v>
      </c>
      <c r="B616" s="21" t="s">
        <v>1927</v>
      </c>
      <c r="C616" s="21" t="s">
        <v>952</v>
      </c>
      <c r="D616" s="21" t="s">
        <v>1810</v>
      </c>
      <c r="E616" s="21"/>
      <c r="F616" s="21" t="s">
        <v>1811</v>
      </c>
      <c r="G616" s="21" t="s">
        <v>971</v>
      </c>
      <c r="H616" s="21" t="s">
        <v>1579</v>
      </c>
      <c r="I616" s="21" t="s">
        <v>68</v>
      </c>
      <c r="J616" s="21" t="s">
        <v>957</v>
      </c>
    </row>
    <row r="617" spans="1:10" ht="43.2" x14ac:dyDescent="0.35">
      <c r="A617" s="21" t="s">
        <v>68</v>
      </c>
      <c r="B617" s="21" t="s">
        <v>1927</v>
      </c>
      <c r="C617" s="21" t="s">
        <v>952</v>
      </c>
      <c r="D617" s="21" t="s">
        <v>1812</v>
      </c>
      <c r="E617" s="21"/>
      <c r="F617" s="21" t="s">
        <v>1813</v>
      </c>
      <c r="G617" s="21" t="s">
        <v>971</v>
      </c>
      <c r="H617" s="21" t="s">
        <v>1814</v>
      </c>
      <c r="I617" s="21" t="s">
        <v>68</v>
      </c>
      <c r="J617" s="21" t="s">
        <v>957</v>
      </c>
    </row>
    <row r="618" spans="1:10" ht="43.2" x14ac:dyDescent="0.35">
      <c r="A618" s="21" t="s">
        <v>68</v>
      </c>
      <c r="B618" s="21" t="s">
        <v>1927</v>
      </c>
      <c r="C618" s="21" t="s">
        <v>952</v>
      </c>
      <c r="D618" s="21" t="s">
        <v>1815</v>
      </c>
      <c r="E618" s="21"/>
      <c r="F618" s="21" t="s">
        <v>1816</v>
      </c>
      <c r="G618" s="21" t="s">
        <v>971</v>
      </c>
      <c r="H618" s="21" t="s">
        <v>1814</v>
      </c>
      <c r="I618" s="21" t="s">
        <v>68</v>
      </c>
      <c r="J618" s="21" t="s">
        <v>957</v>
      </c>
    </row>
    <row r="619" spans="1:10" ht="28.8" x14ac:dyDescent="0.35">
      <c r="A619" s="21" t="s">
        <v>68</v>
      </c>
      <c r="B619" s="21" t="s">
        <v>1927</v>
      </c>
      <c r="C619" s="21" t="s">
        <v>952</v>
      </c>
      <c r="D619" s="21" t="s">
        <v>1817</v>
      </c>
      <c r="E619" s="21"/>
      <c r="F619" s="21" t="s">
        <v>1818</v>
      </c>
      <c r="G619" s="21" t="s">
        <v>971</v>
      </c>
      <c r="H619" s="21" t="s">
        <v>1579</v>
      </c>
      <c r="I619" s="21" t="s">
        <v>68</v>
      </c>
      <c r="J619" s="21" t="s">
        <v>957</v>
      </c>
    </row>
    <row r="620" spans="1:10" ht="43.2" x14ac:dyDescent="0.35">
      <c r="A620" s="21" t="s">
        <v>68</v>
      </c>
      <c r="B620" s="21" t="s">
        <v>1927</v>
      </c>
      <c r="C620" s="21" t="s">
        <v>952</v>
      </c>
      <c r="D620" s="21" t="s">
        <v>1819</v>
      </c>
      <c r="E620" s="21"/>
      <c r="F620" s="21" t="s">
        <v>1820</v>
      </c>
      <c r="G620" s="21" t="s">
        <v>971</v>
      </c>
      <c r="H620" s="21" t="s">
        <v>1821</v>
      </c>
      <c r="I620" s="21" t="s">
        <v>68</v>
      </c>
      <c r="J620" s="21" t="s">
        <v>957</v>
      </c>
    </row>
    <row r="621" spans="1:10" ht="43.2" x14ac:dyDescent="0.35">
      <c r="A621" s="21" t="s">
        <v>68</v>
      </c>
      <c r="B621" s="21" t="s">
        <v>1927</v>
      </c>
      <c r="C621" s="21" t="s">
        <v>952</v>
      </c>
      <c r="D621" s="21" t="s">
        <v>1822</v>
      </c>
      <c r="E621" s="21"/>
      <c r="F621" s="21" t="s">
        <v>1823</v>
      </c>
      <c r="G621" s="21" t="s">
        <v>971</v>
      </c>
      <c r="H621" s="21" t="s">
        <v>1821</v>
      </c>
      <c r="I621" s="21" t="s">
        <v>68</v>
      </c>
      <c r="J621" s="21" t="s">
        <v>957</v>
      </c>
    </row>
    <row r="622" spans="1:10" ht="43.2" x14ac:dyDescent="0.35">
      <c r="A622" s="21" t="s">
        <v>68</v>
      </c>
      <c r="B622" s="21" t="s">
        <v>1927</v>
      </c>
      <c r="C622" s="21" t="s">
        <v>952</v>
      </c>
      <c r="D622" s="21" t="s">
        <v>1824</v>
      </c>
      <c r="E622" s="21"/>
      <c r="F622" s="21" t="s">
        <v>1825</v>
      </c>
      <c r="G622" s="21" t="s">
        <v>971</v>
      </c>
      <c r="H622" s="21" t="s">
        <v>1821</v>
      </c>
      <c r="I622" s="21" t="s">
        <v>68</v>
      </c>
      <c r="J622" s="21" t="s">
        <v>957</v>
      </c>
    </row>
    <row r="623" spans="1:10" ht="43.2" x14ac:dyDescent="0.35">
      <c r="A623" s="21" t="s">
        <v>68</v>
      </c>
      <c r="B623" s="21" t="s">
        <v>1927</v>
      </c>
      <c r="C623" s="21" t="s">
        <v>952</v>
      </c>
      <c r="D623" s="21" t="s">
        <v>1826</v>
      </c>
      <c r="E623" s="21"/>
      <c r="F623" s="21" t="s">
        <v>1827</v>
      </c>
      <c r="G623" s="21" t="s">
        <v>971</v>
      </c>
      <c r="H623" s="21" t="s">
        <v>1821</v>
      </c>
      <c r="I623" s="21" t="s">
        <v>68</v>
      </c>
      <c r="J623" s="21" t="s">
        <v>957</v>
      </c>
    </row>
    <row r="624" spans="1:10" ht="28.8" x14ac:dyDescent="0.35">
      <c r="A624" s="21" t="s">
        <v>68</v>
      </c>
      <c r="B624" s="21" t="s">
        <v>1927</v>
      </c>
      <c r="C624" s="21" t="s">
        <v>952</v>
      </c>
      <c r="D624" s="21" t="s">
        <v>1828</v>
      </c>
      <c r="E624" s="21"/>
      <c r="F624" s="21" t="s">
        <v>1829</v>
      </c>
      <c r="G624" s="21" t="s">
        <v>971</v>
      </c>
      <c r="H624" s="21" t="s">
        <v>1821</v>
      </c>
      <c r="I624" s="21" t="s">
        <v>68</v>
      </c>
      <c r="J624" s="21" t="s">
        <v>957</v>
      </c>
    </row>
    <row r="625" spans="1:10" ht="43.2" x14ac:dyDescent="0.35">
      <c r="A625" s="21" t="s">
        <v>68</v>
      </c>
      <c r="B625" s="21" t="s">
        <v>1927</v>
      </c>
      <c r="C625" s="21" t="s">
        <v>952</v>
      </c>
      <c r="D625" s="21" t="s">
        <v>1830</v>
      </c>
      <c r="E625" s="21"/>
      <c r="F625" s="21" t="s">
        <v>1831</v>
      </c>
      <c r="G625" s="21" t="s">
        <v>971</v>
      </c>
      <c r="H625" s="21" t="s">
        <v>1821</v>
      </c>
      <c r="I625" s="21" t="s">
        <v>68</v>
      </c>
      <c r="J625" s="21" t="s">
        <v>957</v>
      </c>
    </row>
    <row r="626" spans="1:10" ht="43.2" x14ac:dyDescent="0.35">
      <c r="A626" s="21" t="s">
        <v>68</v>
      </c>
      <c r="B626" s="21" t="s">
        <v>1927</v>
      </c>
      <c r="C626" s="21" t="s">
        <v>952</v>
      </c>
      <c r="D626" s="21" t="s">
        <v>1832</v>
      </c>
      <c r="E626" s="21"/>
      <c r="F626" s="21" t="s">
        <v>1833</v>
      </c>
      <c r="G626" s="21" t="s">
        <v>971</v>
      </c>
      <c r="H626" s="21" t="s">
        <v>956</v>
      </c>
      <c r="I626" s="21" t="s">
        <v>68</v>
      </c>
      <c r="J626" s="21" t="s">
        <v>957</v>
      </c>
    </row>
    <row r="627" spans="1:10" ht="43.2" x14ac:dyDescent="0.35">
      <c r="A627" s="21" t="s">
        <v>68</v>
      </c>
      <c r="B627" s="21" t="s">
        <v>1927</v>
      </c>
      <c r="C627" s="21" t="s">
        <v>952</v>
      </c>
      <c r="D627" s="21" t="s">
        <v>1834</v>
      </c>
      <c r="E627" s="21"/>
      <c r="F627" s="21" t="s">
        <v>1835</v>
      </c>
      <c r="G627" s="21" t="s">
        <v>971</v>
      </c>
      <c r="H627" s="21" t="s">
        <v>1821</v>
      </c>
      <c r="I627" s="21" t="s">
        <v>68</v>
      </c>
      <c r="J627" s="21" t="s">
        <v>957</v>
      </c>
    </row>
    <row r="628" spans="1:10" ht="43.2" x14ac:dyDescent="0.35">
      <c r="A628" s="21" t="s">
        <v>68</v>
      </c>
      <c r="B628" s="21" t="s">
        <v>1927</v>
      </c>
      <c r="C628" s="21" t="s">
        <v>952</v>
      </c>
      <c r="D628" s="21" t="s">
        <v>1836</v>
      </c>
      <c r="E628" s="21"/>
      <c r="F628" s="21" t="s">
        <v>1837</v>
      </c>
      <c r="G628" s="21" t="s">
        <v>971</v>
      </c>
      <c r="H628" s="21" t="s">
        <v>1547</v>
      </c>
      <c r="I628" s="21" t="s">
        <v>68</v>
      </c>
      <c r="J628" s="21" t="s">
        <v>957</v>
      </c>
    </row>
    <row r="629" spans="1:10" ht="28.8" x14ac:dyDescent="0.35">
      <c r="A629" s="21" t="s">
        <v>68</v>
      </c>
      <c r="B629" s="21" t="s">
        <v>1927</v>
      </c>
      <c r="C629" s="21" t="s">
        <v>952</v>
      </c>
      <c r="D629" s="21" t="s">
        <v>1838</v>
      </c>
      <c r="E629" s="21"/>
      <c r="F629" s="21" t="s">
        <v>1839</v>
      </c>
      <c r="G629" s="21" t="s">
        <v>971</v>
      </c>
      <c r="H629" s="21" t="s">
        <v>1840</v>
      </c>
      <c r="I629" s="21" t="s">
        <v>68</v>
      </c>
      <c r="J629" s="21" t="s">
        <v>957</v>
      </c>
    </row>
    <row r="630" spans="1:10" ht="43.2" x14ac:dyDescent="0.35">
      <c r="A630" s="21" t="s">
        <v>68</v>
      </c>
      <c r="B630" s="21" t="s">
        <v>1927</v>
      </c>
      <c r="C630" s="21" t="s">
        <v>952</v>
      </c>
      <c r="D630" s="21" t="s">
        <v>1841</v>
      </c>
      <c r="E630" s="21"/>
      <c r="F630" s="21" t="s">
        <v>1842</v>
      </c>
      <c r="G630" s="21" t="s">
        <v>971</v>
      </c>
      <c r="H630" s="21" t="s">
        <v>956</v>
      </c>
      <c r="I630" s="21" t="s">
        <v>68</v>
      </c>
      <c r="J630" s="21" t="s">
        <v>957</v>
      </c>
    </row>
    <row r="631" spans="1:10" ht="43.2" x14ac:dyDescent="0.35">
      <c r="A631" s="21" t="s">
        <v>68</v>
      </c>
      <c r="B631" s="21" t="s">
        <v>1927</v>
      </c>
      <c r="C631" s="21" t="s">
        <v>952</v>
      </c>
      <c r="D631" s="21" t="s">
        <v>1843</v>
      </c>
      <c r="E631" s="21"/>
      <c r="F631" s="21" t="s">
        <v>1844</v>
      </c>
      <c r="G631" s="21" t="s">
        <v>971</v>
      </c>
      <c r="H631" s="21" t="s">
        <v>1601</v>
      </c>
      <c r="I631" s="21" t="s">
        <v>68</v>
      </c>
      <c r="J631" s="21" t="s">
        <v>957</v>
      </c>
    </row>
    <row r="632" spans="1:10" ht="43.2" x14ac:dyDescent="0.35">
      <c r="A632" s="21" t="s">
        <v>68</v>
      </c>
      <c r="B632" s="21" t="s">
        <v>1927</v>
      </c>
      <c r="C632" s="21" t="s">
        <v>952</v>
      </c>
      <c r="D632" s="21" t="s">
        <v>1845</v>
      </c>
      <c r="E632" s="21"/>
      <c r="F632" s="21" t="s">
        <v>1846</v>
      </c>
      <c r="G632" s="21" t="s">
        <v>971</v>
      </c>
      <c r="H632" s="21" t="s">
        <v>1558</v>
      </c>
      <c r="I632" s="21" t="s">
        <v>68</v>
      </c>
      <c r="J632" s="21" t="s">
        <v>957</v>
      </c>
    </row>
    <row r="633" spans="1:10" ht="28.8" x14ac:dyDescent="0.35">
      <c r="A633" s="21" t="s">
        <v>68</v>
      </c>
      <c r="B633" s="21" t="s">
        <v>1927</v>
      </c>
      <c r="C633" s="21" t="s">
        <v>952</v>
      </c>
      <c r="D633" s="21" t="s">
        <v>1847</v>
      </c>
      <c r="E633" s="21"/>
      <c r="F633" s="21" t="s">
        <v>1848</v>
      </c>
      <c r="G633" s="21" t="s">
        <v>971</v>
      </c>
      <c r="H633" s="21" t="s">
        <v>1821</v>
      </c>
      <c r="I633" s="21" t="s">
        <v>68</v>
      </c>
      <c r="J633" s="21" t="s">
        <v>957</v>
      </c>
    </row>
    <row r="634" spans="1:10" ht="28.8" x14ac:dyDescent="0.35">
      <c r="A634" s="21" t="s">
        <v>68</v>
      </c>
      <c r="B634" s="21" t="s">
        <v>1927</v>
      </c>
      <c r="C634" s="21" t="s">
        <v>952</v>
      </c>
      <c r="D634" s="21" t="s">
        <v>1849</v>
      </c>
      <c r="E634" s="21"/>
      <c r="F634" s="21" t="s">
        <v>1850</v>
      </c>
      <c r="G634" s="21" t="s">
        <v>971</v>
      </c>
      <c r="H634" s="21" t="s">
        <v>1821</v>
      </c>
      <c r="I634" s="21" t="s">
        <v>68</v>
      </c>
      <c r="J634" s="21" t="s">
        <v>957</v>
      </c>
    </row>
    <row r="635" spans="1:10" ht="28.8" x14ac:dyDescent="0.35">
      <c r="A635" s="21" t="s">
        <v>68</v>
      </c>
      <c r="B635" s="21" t="s">
        <v>1927</v>
      </c>
      <c r="C635" s="21" t="s">
        <v>952</v>
      </c>
      <c r="D635" s="21" t="s">
        <v>1851</v>
      </c>
      <c r="E635" s="21"/>
      <c r="F635" s="21" t="s">
        <v>1852</v>
      </c>
      <c r="G635" s="21" t="s">
        <v>971</v>
      </c>
      <c r="H635" s="21" t="s">
        <v>1853</v>
      </c>
      <c r="I635" s="21" t="s">
        <v>68</v>
      </c>
      <c r="J635" s="21" t="s">
        <v>957</v>
      </c>
    </row>
    <row r="636" spans="1:10" ht="43.2" x14ac:dyDescent="0.35">
      <c r="A636" s="21" t="s">
        <v>68</v>
      </c>
      <c r="B636" s="21" t="s">
        <v>1927</v>
      </c>
      <c r="C636" s="21" t="s">
        <v>952</v>
      </c>
      <c r="D636" s="21" t="s">
        <v>1854</v>
      </c>
      <c r="E636" s="21"/>
      <c r="F636" s="21" t="s">
        <v>1855</v>
      </c>
      <c r="G636" s="21" t="s">
        <v>971</v>
      </c>
      <c r="H636" s="21" t="s">
        <v>1821</v>
      </c>
      <c r="I636" s="21" t="s">
        <v>68</v>
      </c>
      <c r="J636" s="21" t="s">
        <v>957</v>
      </c>
    </row>
    <row r="637" spans="1:10" ht="43.2" x14ac:dyDescent="0.35">
      <c r="A637" s="21" t="s">
        <v>68</v>
      </c>
      <c r="B637" s="21" t="s">
        <v>1927</v>
      </c>
      <c r="C637" s="21" t="s">
        <v>952</v>
      </c>
      <c r="D637" s="21" t="s">
        <v>1856</v>
      </c>
      <c r="E637" s="21"/>
      <c r="F637" s="21" t="s">
        <v>1857</v>
      </c>
      <c r="G637" s="21" t="s">
        <v>971</v>
      </c>
      <c r="H637" s="21" t="s">
        <v>1547</v>
      </c>
      <c r="I637" s="21" t="s">
        <v>68</v>
      </c>
      <c r="J637" s="21" t="s">
        <v>957</v>
      </c>
    </row>
    <row r="638" spans="1:10" ht="28.8" x14ac:dyDescent="0.35">
      <c r="A638" s="21" t="s">
        <v>68</v>
      </c>
      <c r="B638" s="21" t="s">
        <v>1927</v>
      </c>
      <c r="C638" s="21" t="s">
        <v>952</v>
      </c>
      <c r="D638" s="21" t="s">
        <v>1858</v>
      </c>
      <c r="E638" s="21"/>
      <c r="F638" s="21" t="s">
        <v>1859</v>
      </c>
      <c r="G638" s="21" t="s">
        <v>971</v>
      </c>
      <c r="H638" s="21" t="s">
        <v>956</v>
      </c>
      <c r="I638" s="21" t="s">
        <v>68</v>
      </c>
      <c r="J638" s="21" t="s">
        <v>957</v>
      </c>
    </row>
    <row r="639" spans="1:10" ht="28.8" x14ac:dyDescent="0.35">
      <c r="A639" s="21" t="s">
        <v>68</v>
      </c>
      <c r="B639" s="21" t="s">
        <v>1927</v>
      </c>
      <c r="C639" s="21" t="s">
        <v>952</v>
      </c>
      <c r="D639" s="21" t="s">
        <v>1860</v>
      </c>
      <c r="E639" s="21"/>
      <c r="F639" s="21" t="s">
        <v>1861</v>
      </c>
      <c r="G639" s="21" t="s">
        <v>971</v>
      </c>
      <c r="H639" s="21" t="s">
        <v>1862</v>
      </c>
      <c r="I639" s="21" t="s">
        <v>68</v>
      </c>
      <c r="J639" s="21" t="s">
        <v>957</v>
      </c>
    </row>
    <row r="640" spans="1:10" ht="43.2" x14ac:dyDescent="0.35">
      <c r="A640" s="21" t="s">
        <v>68</v>
      </c>
      <c r="B640" s="21" t="s">
        <v>1927</v>
      </c>
      <c r="C640" s="21" t="s">
        <v>952</v>
      </c>
      <c r="D640" s="21" t="s">
        <v>1863</v>
      </c>
      <c r="E640" s="21"/>
      <c r="F640" s="21" t="s">
        <v>1864</v>
      </c>
      <c r="G640" s="21" t="s">
        <v>971</v>
      </c>
      <c r="H640" s="21" t="s">
        <v>956</v>
      </c>
      <c r="I640" s="21" t="s">
        <v>68</v>
      </c>
      <c r="J640" s="21" t="s">
        <v>957</v>
      </c>
    </row>
    <row r="641" spans="1:10" ht="28.8" x14ac:dyDescent="0.35">
      <c r="A641" s="21" t="s">
        <v>68</v>
      </c>
      <c r="B641" s="21" t="s">
        <v>1927</v>
      </c>
      <c r="C641" s="21" t="s">
        <v>952</v>
      </c>
      <c r="D641" s="21" t="s">
        <v>1865</v>
      </c>
      <c r="E641" s="21"/>
      <c r="F641" s="21" t="s">
        <v>1866</v>
      </c>
      <c r="G641" s="21" t="s">
        <v>971</v>
      </c>
      <c r="H641" s="21" t="s">
        <v>1547</v>
      </c>
      <c r="I641" s="21" t="s">
        <v>68</v>
      </c>
      <c r="J641" s="21" t="s">
        <v>957</v>
      </c>
    </row>
    <row r="642" spans="1:10" ht="28.8" x14ac:dyDescent="0.35">
      <c r="A642" s="21" t="s">
        <v>68</v>
      </c>
      <c r="B642" s="21" t="s">
        <v>1927</v>
      </c>
      <c r="C642" s="21" t="s">
        <v>952</v>
      </c>
      <c r="D642" s="21" t="s">
        <v>1867</v>
      </c>
      <c r="E642" s="21"/>
      <c r="F642" s="21" t="s">
        <v>1868</v>
      </c>
      <c r="G642" s="21" t="s">
        <v>971</v>
      </c>
      <c r="H642" s="21" t="s">
        <v>1547</v>
      </c>
      <c r="I642" s="21" t="s">
        <v>68</v>
      </c>
      <c r="J642" s="21" t="s">
        <v>957</v>
      </c>
    </row>
    <row r="643" spans="1:10" ht="43.2" x14ac:dyDescent="0.35">
      <c r="A643" s="21" t="s">
        <v>68</v>
      </c>
      <c r="B643" s="21" t="s">
        <v>1927</v>
      </c>
      <c r="C643" s="21" t="s">
        <v>952</v>
      </c>
      <c r="D643" s="21" t="s">
        <v>1869</v>
      </c>
      <c r="E643" s="21"/>
      <c r="F643" s="21" t="s">
        <v>1870</v>
      </c>
      <c r="G643" s="21" t="s">
        <v>971</v>
      </c>
      <c r="H643" s="21" t="s">
        <v>956</v>
      </c>
      <c r="I643" s="21" t="s">
        <v>68</v>
      </c>
      <c r="J643" s="21" t="s">
        <v>957</v>
      </c>
    </row>
    <row r="644" spans="1:10" ht="43.2" x14ac:dyDescent="0.35">
      <c r="A644" s="21" t="s">
        <v>68</v>
      </c>
      <c r="B644" s="21" t="s">
        <v>1927</v>
      </c>
      <c r="C644" s="21" t="s">
        <v>952</v>
      </c>
      <c r="D644" s="21" t="s">
        <v>1871</v>
      </c>
      <c r="E644" s="21"/>
      <c r="F644" s="21" t="s">
        <v>1872</v>
      </c>
      <c r="G644" s="21" t="s">
        <v>971</v>
      </c>
      <c r="H644" s="21" t="s">
        <v>956</v>
      </c>
      <c r="I644" s="21" t="s">
        <v>68</v>
      </c>
      <c r="J644" s="21" t="s">
        <v>957</v>
      </c>
    </row>
    <row r="645" spans="1:10" ht="43.2" x14ac:dyDescent="0.35">
      <c r="A645" s="21" t="s">
        <v>68</v>
      </c>
      <c r="B645" s="21" t="s">
        <v>1927</v>
      </c>
      <c r="C645" s="21" t="s">
        <v>952</v>
      </c>
      <c r="D645" s="21" t="s">
        <v>1873</v>
      </c>
      <c r="E645" s="21"/>
      <c r="F645" s="21" t="s">
        <v>1874</v>
      </c>
      <c r="G645" s="21" t="s">
        <v>971</v>
      </c>
      <c r="H645" s="21" t="s">
        <v>956</v>
      </c>
      <c r="I645" s="21" t="s">
        <v>68</v>
      </c>
      <c r="J645" s="21" t="s">
        <v>957</v>
      </c>
    </row>
    <row r="646" spans="1:10" ht="43.2" x14ac:dyDescent="0.35">
      <c r="A646" s="21" t="s">
        <v>68</v>
      </c>
      <c r="B646" s="21" t="s">
        <v>1927</v>
      </c>
      <c r="C646" s="21" t="s">
        <v>952</v>
      </c>
      <c r="D646" s="21" t="s">
        <v>1875</v>
      </c>
      <c r="E646" s="21"/>
      <c r="F646" s="21" t="s">
        <v>1876</v>
      </c>
      <c r="G646" s="21" t="s">
        <v>971</v>
      </c>
      <c r="H646" s="21" t="s">
        <v>1547</v>
      </c>
      <c r="I646" s="21" t="s">
        <v>68</v>
      </c>
      <c r="J646" s="21" t="s">
        <v>957</v>
      </c>
    </row>
    <row r="647" spans="1:10" ht="28.8" x14ac:dyDescent="0.35">
      <c r="A647" s="21" t="s">
        <v>68</v>
      </c>
      <c r="B647" s="21" t="s">
        <v>1927</v>
      </c>
      <c r="C647" s="21" t="s">
        <v>952</v>
      </c>
      <c r="D647" s="21" t="s">
        <v>1877</v>
      </c>
      <c r="E647" s="21"/>
      <c r="F647" s="21" t="s">
        <v>1878</v>
      </c>
      <c r="G647" s="21" t="s">
        <v>971</v>
      </c>
      <c r="H647" s="21" t="s">
        <v>1558</v>
      </c>
      <c r="I647" s="21" t="s">
        <v>68</v>
      </c>
      <c r="J647" s="21" t="s">
        <v>957</v>
      </c>
    </row>
    <row r="648" spans="1:10" ht="28.8" x14ac:dyDescent="0.35">
      <c r="A648" s="21" t="s">
        <v>68</v>
      </c>
      <c r="B648" s="21" t="s">
        <v>1927</v>
      </c>
      <c r="C648" s="21" t="s">
        <v>952</v>
      </c>
      <c r="D648" s="21" t="s">
        <v>1879</v>
      </c>
      <c r="E648" s="21"/>
      <c r="F648" s="21" t="s">
        <v>1880</v>
      </c>
      <c r="G648" s="21" t="s">
        <v>971</v>
      </c>
      <c r="H648" s="21" t="s">
        <v>956</v>
      </c>
      <c r="I648" s="21" t="s">
        <v>68</v>
      </c>
      <c r="J648" s="21" t="s">
        <v>957</v>
      </c>
    </row>
    <row r="649" spans="1:10" ht="28.8" x14ac:dyDescent="0.35">
      <c r="A649" s="21" t="s">
        <v>68</v>
      </c>
      <c r="B649" s="21" t="s">
        <v>1927</v>
      </c>
      <c r="C649" s="21" t="s">
        <v>952</v>
      </c>
      <c r="D649" s="21" t="s">
        <v>1881</v>
      </c>
      <c r="E649" s="21"/>
      <c r="F649" s="21" t="s">
        <v>1882</v>
      </c>
      <c r="G649" s="21" t="s">
        <v>971</v>
      </c>
      <c r="H649" s="21" t="s">
        <v>956</v>
      </c>
      <c r="I649" s="21" t="s">
        <v>68</v>
      </c>
      <c r="J649" s="21" t="s">
        <v>957</v>
      </c>
    </row>
    <row r="650" spans="1:10" ht="28.8" x14ac:dyDescent="0.35">
      <c r="A650" s="21" t="s">
        <v>68</v>
      </c>
      <c r="B650" s="21" t="s">
        <v>1927</v>
      </c>
      <c r="C650" s="21" t="s">
        <v>952</v>
      </c>
      <c r="D650" s="21" t="s">
        <v>1883</v>
      </c>
      <c r="E650" s="21"/>
      <c r="F650" s="21" t="s">
        <v>1884</v>
      </c>
      <c r="G650" s="21" t="s">
        <v>971</v>
      </c>
      <c r="H650" s="21" t="s">
        <v>1547</v>
      </c>
      <c r="I650" s="21" t="s">
        <v>68</v>
      </c>
      <c r="J650" s="21" t="s">
        <v>957</v>
      </c>
    </row>
    <row r="651" spans="1:10" ht="28.8" x14ac:dyDescent="0.35">
      <c r="A651" s="21" t="s">
        <v>68</v>
      </c>
      <c r="B651" s="21" t="s">
        <v>1927</v>
      </c>
      <c r="C651" s="21" t="s">
        <v>952</v>
      </c>
      <c r="D651" s="21" t="s">
        <v>1885</v>
      </c>
      <c r="E651" s="21"/>
      <c r="F651" s="21" t="s">
        <v>1886</v>
      </c>
      <c r="G651" s="21" t="s">
        <v>971</v>
      </c>
      <c r="H651" s="21" t="s">
        <v>1547</v>
      </c>
      <c r="I651" s="21" t="s">
        <v>68</v>
      </c>
      <c r="J651" s="21" t="s">
        <v>957</v>
      </c>
    </row>
    <row r="652" spans="1:10" ht="28.8" x14ac:dyDescent="0.35">
      <c r="A652" s="21" t="s">
        <v>68</v>
      </c>
      <c r="B652" s="21" t="s">
        <v>1927</v>
      </c>
      <c r="C652" s="21" t="s">
        <v>952</v>
      </c>
      <c r="D652" s="21" t="s">
        <v>1887</v>
      </c>
      <c r="E652" s="21"/>
      <c r="F652" s="21" t="s">
        <v>1888</v>
      </c>
      <c r="G652" s="21" t="s">
        <v>971</v>
      </c>
      <c r="H652" s="21" t="s">
        <v>1547</v>
      </c>
      <c r="I652" s="21" t="s">
        <v>68</v>
      </c>
      <c r="J652" s="21" t="s">
        <v>957</v>
      </c>
    </row>
    <row r="653" spans="1:10" ht="43.2" x14ac:dyDescent="0.35">
      <c r="A653" s="21" t="s">
        <v>68</v>
      </c>
      <c r="B653" s="21" t="s">
        <v>1927</v>
      </c>
      <c r="C653" s="21" t="s">
        <v>952</v>
      </c>
      <c r="D653" s="21" t="s">
        <v>1889</v>
      </c>
      <c r="E653" s="21"/>
      <c r="F653" s="21" t="s">
        <v>1890</v>
      </c>
      <c r="G653" s="21" t="s">
        <v>971</v>
      </c>
      <c r="H653" s="21" t="s">
        <v>1547</v>
      </c>
      <c r="I653" s="21" t="s">
        <v>68</v>
      </c>
      <c r="J653" s="21" t="s">
        <v>957</v>
      </c>
    </row>
    <row r="654" spans="1:10" ht="43.2" x14ac:dyDescent="0.35">
      <c r="A654" s="21" t="s">
        <v>68</v>
      </c>
      <c r="B654" s="21" t="s">
        <v>1927</v>
      </c>
      <c r="C654" s="21" t="s">
        <v>952</v>
      </c>
      <c r="D654" s="21" t="s">
        <v>1891</v>
      </c>
      <c r="E654" s="21"/>
      <c r="F654" s="21" t="s">
        <v>1892</v>
      </c>
      <c r="G654" s="21" t="s">
        <v>971</v>
      </c>
      <c r="H654" s="21" t="s">
        <v>1558</v>
      </c>
      <c r="I654" s="21" t="s">
        <v>68</v>
      </c>
      <c r="J654" s="21" t="s">
        <v>957</v>
      </c>
    </row>
    <row r="655" spans="1:10" ht="28.8" x14ac:dyDescent="0.35">
      <c r="A655" s="21" t="s">
        <v>68</v>
      </c>
      <c r="B655" s="21" t="s">
        <v>1927</v>
      </c>
      <c r="C655" s="21" t="s">
        <v>952</v>
      </c>
      <c r="D655" s="21" t="s">
        <v>1893</v>
      </c>
      <c r="E655" s="21"/>
      <c r="F655" s="21" t="s">
        <v>1894</v>
      </c>
      <c r="G655" s="21" t="s">
        <v>971</v>
      </c>
      <c r="H655" s="21" t="s">
        <v>1895</v>
      </c>
      <c r="I655" s="21" t="s">
        <v>68</v>
      </c>
      <c r="J655" s="21" t="s">
        <v>957</v>
      </c>
    </row>
    <row r="656" spans="1:10" ht="28.8" x14ac:dyDescent="0.35">
      <c r="A656" s="21" t="s">
        <v>68</v>
      </c>
      <c r="B656" s="21" t="s">
        <v>1927</v>
      </c>
      <c r="C656" s="21" t="s">
        <v>952</v>
      </c>
      <c r="D656" s="21" t="s">
        <v>1896</v>
      </c>
      <c r="E656" s="21"/>
      <c r="F656" s="21" t="s">
        <v>1897</v>
      </c>
      <c r="G656" s="21" t="s">
        <v>971</v>
      </c>
      <c r="H656" s="21" t="s">
        <v>956</v>
      </c>
      <c r="I656" s="21" t="s">
        <v>68</v>
      </c>
      <c r="J656" s="21" t="s">
        <v>957</v>
      </c>
    </row>
    <row r="657" spans="1:10" ht="43.2" x14ac:dyDescent="0.35">
      <c r="A657" s="21" t="s">
        <v>68</v>
      </c>
      <c r="B657" s="21" t="s">
        <v>1927</v>
      </c>
      <c r="C657" s="21" t="s">
        <v>952</v>
      </c>
      <c r="D657" s="21" t="s">
        <v>1898</v>
      </c>
      <c r="E657" s="21"/>
      <c r="F657" s="21" t="s">
        <v>1899</v>
      </c>
      <c r="G657" s="21" t="s">
        <v>971</v>
      </c>
      <c r="H657" s="21" t="s">
        <v>956</v>
      </c>
      <c r="I657" s="21" t="s">
        <v>68</v>
      </c>
      <c r="J657" s="21" t="s">
        <v>957</v>
      </c>
    </row>
    <row r="658" spans="1:10" ht="28.8" x14ac:dyDescent="0.35">
      <c r="A658" s="21" t="s">
        <v>68</v>
      </c>
      <c r="B658" s="21" t="s">
        <v>1927</v>
      </c>
      <c r="C658" s="21" t="s">
        <v>952</v>
      </c>
      <c r="D658" s="21" t="s">
        <v>1900</v>
      </c>
      <c r="E658" s="21"/>
      <c r="F658" s="21" t="s">
        <v>1901</v>
      </c>
      <c r="G658" s="21" t="s">
        <v>971</v>
      </c>
      <c r="H658" s="21" t="s">
        <v>956</v>
      </c>
      <c r="I658" s="21" t="s">
        <v>68</v>
      </c>
      <c r="J658" s="21" t="s">
        <v>957</v>
      </c>
    </row>
    <row r="659" spans="1:10" ht="28.8" x14ac:dyDescent="0.35">
      <c r="A659" s="21" t="s">
        <v>68</v>
      </c>
      <c r="B659" s="21" t="s">
        <v>1927</v>
      </c>
      <c r="C659" s="21" t="s">
        <v>952</v>
      </c>
      <c r="D659" s="21" t="s">
        <v>1902</v>
      </c>
      <c r="E659" s="21"/>
      <c r="F659" s="21" t="s">
        <v>1903</v>
      </c>
      <c r="G659" s="21" t="s">
        <v>971</v>
      </c>
      <c r="H659" s="21" t="s">
        <v>956</v>
      </c>
      <c r="I659" s="21" t="s">
        <v>68</v>
      </c>
      <c r="J659" s="21" t="s">
        <v>957</v>
      </c>
    </row>
    <row r="660" spans="1:10" ht="43.2" x14ac:dyDescent="0.35">
      <c r="A660" s="21" t="s">
        <v>68</v>
      </c>
      <c r="B660" s="21" t="s">
        <v>1927</v>
      </c>
      <c r="C660" s="21" t="s">
        <v>952</v>
      </c>
      <c r="D660" s="21" t="s">
        <v>1904</v>
      </c>
      <c r="E660" s="21"/>
      <c r="F660" s="21" t="s">
        <v>1905</v>
      </c>
      <c r="G660" s="21" t="s">
        <v>971</v>
      </c>
      <c r="H660" s="21" t="s">
        <v>1906</v>
      </c>
      <c r="I660" s="21" t="s">
        <v>68</v>
      </c>
      <c r="J660" s="21" t="s">
        <v>957</v>
      </c>
    </row>
    <row r="661" spans="1:10" ht="43.2" x14ac:dyDescent="0.35">
      <c r="A661" s="21" t="s">
        <v>68</v>
      </c>
      <c r="B661" s="21" t="s">
        <v>1927</v>
      </c>
      <c r="C661" s="21" t="s">
        <v>952</v>
      </c>
      <c r="D661" s="21" t="s">
        <v>1907</v>
      </c>
      <c r="E661" s="21"/>
      <c r="F661" s="21" t="s">
        <v>1908</v>
      </c>
      <c r="G661" s="21" t="s">
        <v>971</v>
      </c>
      <c r="H661" s="21" t="s">
        <v>1909</v>
      </c>
      <c r="I661" s="21" t="s">
        <v>68</v>
      </c>
      <c r="J661" s="21" t="s">
        <v>957</v>
      </c>
    </row>
    <row r="662" spans="1:10" ht="28.8" x14ac:dyDescent="0.35">
      <c r="A662" s="21" t="s">
        <v>68</v>
      </c>
      <c r="B662" s="21" t="s">
        <v>1927</v>
      </c>
      <c r="C662" s="21" t="s">
        <v>952</v>
      </c>
      <c r="D662" s="21" t="s">
        <v>1910</v>
      </c>
      <c r="E662" s="21"/>
      <c r="F662" s="21" t="s">
        <v>1911</v>
      </c>
      <c r="G662" s="21" t="s">
        <v>971</v>
      </c>
      <c r="H662" s="21" t="s">
        <v>1558</v>
      </c>
      <c r="I662" s="21" t="s">
        <v>68</v>
      </c>
      <c r="J662" s="21" t="s">
        <v>957</v>
      </c>
    </row>
    <row r="663" spans="1:10" ht="43.2" x14ac:dyDescent="0.35">
      <c r="A663" s="21" t="s">
        <v>68</v>
      </c>
      <c r="B663" s="21" t="s">
        <v>1927</v>
      </c>
      <c r="C663" s="21" t="s">
        <v>952</v>
      </c>
      <c r="D663" s="21" t="s">
        <v>1912</v>
      </c>
      <c r="E663" s="21"/>
      <c r="F663" s="21" t="s">
        <v>1913</v>
      </c>
      <c r="G663" s="21" t="s">
        <v>971</v>
      </c>
      <c r="H663" s="21" t="s">
        <v>1547</v>
      </c>
      <c r="I663" s="21" t="s">
        <v>68</v>
      </c>
      <c r="J663" s="21" t="s">
        <v>957</v>
      </c>
    </row>
    <row r="664" spans="1:10" ht="43.2" x14ac:dyDescent="0.35">
      <c r="A664" s="21" t="s">
        <v>68</v>
      </c>
      <c r="B664" s="21" t="s">
        <v>1927</v>
      </c>
      <c r="C664" s="21" t="s">
        <v>952</v>
      </c>
      <c r="D664" s="21" t="s">
        <v>1914</v>
      </c>
      <c r="E664" s="21"/>
      <c r="F664" s="21" t="s">
        <v>1915</v>
      </c>
      <c r="G664" s="21" t="s">
        <v>971</v>
      </c>
      <c r="H664" s="21" t="s">
        <v>1547</v>
      </c>
      <c r="I664" s="21" t="s">
        <v>68</v>
      </c>
      <c r="J664" s="21" t="s">
        <v>957</v>
      </c>
    </row>
    <row r="665" spans="1:10" ht="28.8" x14ac:dyDescent="0.35">
      <c r="A665" s="21" t="s">
        <v>68</v>
      </c>
      <c r="B665" s="21" t="s">
        <v>1927</v>
      </c>
      <c r="C665" s="21" t="s">
        <v>1916</v>
      </c>
      <c r="D665" s="21" t="s">
        <v>1916</v>
      </c>
      <c r="E665" s="21"/>
      <c r="F665" s="21" t="s">
        <v>1916</v>
      </c>
      <c r="G665" s="21" t="s">
        <v>971</v>
      </c>
      <c r="H665" s="21" t="s">
        <v>1930</v>
      </c>
      <c r="I665" s="21" t="s">
        <v>68</v>
      </c>
      <c r="J665" s="21" t="s">
        <v>1918</v>
      </c>
    </row>
    <row r="666" spans="1:10" ht="273.60000000000002" x14ac:dyDescent="0.35">
      <c r="A666" s="21" t="s">
        <v>68</v>
      </c>
      <c r="B666" s="21" t="s">
        <v>1927</v>
      </c>
      <c r="C666" s="21" t="s">
        <v>1919</v>
      </c>
      <c r="D666" s="21" t="s">
        <v>1919</v>
      </c>
      <c r="E666" s="21"/>
      <c r="F666" s="21" t="s">
        <v>1919</v>
      </c>
      <c r="G666" s="21" t="s">
        <v>971</v>
      </c>
      <c r="H666" s="21" t="s">
        <v>1920</v>
      </c>
      <c r="I666" s="21" t="s">
        <v>68</v>
      </c>
      <c r="J666" s="21" t="s">
        <v>1918</v>
      </c>
    </row>
    <row r="667" spans="1:10" ht="57.6" x14ac:dyDescent="0.35">
      <c r="A667" s="21" t="s">
        <v>68</v>
      </c>
      <c r="B667" s="21" t="s">
        <v>1927</v>
      </c>
      <c r="C667" s="21" t="s">
        <v>1921</v>
      </c>
      <c r="D667" s="21" t="s">
        <v>1921</v>
      </c>
      <c r="E667" s="21"/>
      <c r="F667" s="21" t="s">
        <v>1921</v>
      </c>
      <c r="G667" s="21" t="s">
        <v>971</v>
      </c>
      <c r="H667" s="21" t="s">
        <v>1922</v>
      </c>
      <c r="I667" s="21" t="s">
        <v>68</v>
      </c>
      <c r="J667" s="21" t="s">
        <v>1918</v>
      </c>
    </row>
    <row r="668" spans="1:10" ht="86.4" x14ac:dyDescent="0.35">
      <c r="A668" s="21" t="s">
        <v>68</v>
      </c>
      <c r="B668" s="21" t="s">
        <v>1927</v>
      </c>
      <c r="C668" s="21" t="s">
        <v>1923</v>
      </c>
      <c r="D668" s="21" t="s">
        <v>1923</v>
      </c>
      <c r="E668" s="21"/>
      <c r="F668" s="21" t="s">
        <v>1923</v>
      </c>
      <c r="G668" s="21" t="s">
        <v>971</v>
      </c>
      <c r="H668" s="21" t="s">
        <v>1924</v>
      </c>
      <c r="I668" s="21" t="s">
        <v>68</v>
      </c>
      <c r="J668" s="21" t="s">
        <v>1918</v>
      </c>
    </row>
    <row r="669" spans="1:10" ht="28.8" x14ac:dyDescent="0.35">
      <c r="A669" s="21" t="s">
        <v>68</v>
      </c>
      <c r="B669" s="21" t="s">
        <v>1927</v>
      </c>
      <c r="C669" s="21" t="s">
        <v>1925</v>
      </c>
      <c r="D669" s="21" t="s">
        <v>1925</v>
      </c>
      <c r="E669" s="21"/>
      <c r="F669" s="21" t="s">
        <v>1925</v>
      </c>
      <c r="G669" s="21" t="s">
        <v>971</v>
      </c>
      <c r="H669" s="21" t="s">
        <v>1926</v>
      </c>
      <c r="I669" s="21" t="s">
        <v>68</v>
      </c>
      <c r="J669" s="21" t="s">
        <v>1918</v>
      </c>
    </row>
    <row r="670" spans="1:10" ht="72" x14ac:dyDescent="0.35">
      <c r="A670" s="21" t="s">
        <v>68</v>
      </c>
      <c r="B670" s="21" t="s">
        <v>951</v>
      </c>
      <c r="C670" s="21" t="s">
        <v>968</v>
      </c>
      <c r="D670" s="21" t="s">
        <v>969</v>
      </c>
      <c r="E670" s="21"/>
      <c r="F670" s="21" t="s">
        <v>970</v>
      </c>
      <c r="G670" s="21" t="s">
        <v>971</v>
      </c>
      <c r="H670" s="21" t="s">
        <v>972</v>
      </c>
      <c r="I670" s="21" t="s">
        <v>68</v>
      </c>
      <c r="J670" s="21" t="s">
        <v>973</v>
      </c>
    </row>
    <row r="671" spans="1:10" ht="28.8" x14ac:dyDescent="0.35">
      <c r="A671" s="21" t="s">
        <v>68</v>
      </c>
      <c r="B671" s="21" t="s">
        <v>951</v>
      </c>
      <c r="C671" s="21" t="s">
        <v>968</v>
      </c>
      <c r="D671" s="21" t="s">
        <v>974</v>
      </c>
      <c r="E671" s="21"/>
      <c r="F671" s="21" t="s">
        <v>975</v>
      </c>
      <c r="G671" s="21" t="s">
        <v>971</v>
      </c>
      <c r="H671" s="21" t="s">
        <v>976</v>
      </c>
      <c r="I671" s="21" t="s">
        <v>68</v>
      </c>
      <c r="J671" s="21" t="s">
        <v>973</v>
      </c>
    </row>
    <row r="672" spans="1:10" ht="302.39999999999998" x14ac:dyDescent="0.35">
      <c r="A672" s="21" t="s">
        <v>68</v>
      </c>
      <c r="B672" s="21" t="s">
        <v>951</v>
      </c>
      <c r="C672" s="21" t="s">
        <v>977</v>
      </c>
      <c r="D672" s="21" t="s">
        <v>978</v>
      </c>
      <c r="E672" s="21"/>
      <c r="F672" s="21" t="s">
        <v>979</v>
      </c>
      <c r="G672" s="21" t="s">
        <v>971</v>
      </c>
      <c r="H672" s="21" t="s">
        <v>1931</v>
      </c>
      <c r="I672" s="21" t="s">
        <v>68</v>
      </c>
      <c r="J672" s="21" t="s">
        <v>973</v>
      </c>
    </row>
    <row r="673" spans="1:10" ht="43.2" x14ac:dyDescent="0.35">
      <c r="A673" s="21" t="s">
        <v>68</v>
      </c>
      <c r="B673" s="21" t="s">
        <v>951</v>
      </c>
      <c r="C673" s="21" t="s">
        <v>977</v>
      </c>
      <c r="D673" s="21" t="s">
        <v>981</v>
      </c>
      <c r="E673" s="21"/>
      <c r="F673" s="21" t="s">
        <v>982</v>
      </c>
      <c r="G673" s="21" t="s">
        <v>971</v>
      </c>
      <c r="H673" s="21" t="s">
        <v>983</v>
      </c>
      <c r="I673" s="21" t="s">
        <v>68</v>
      </c>
      <c r="J673" s="21" t="s">
        <v>973</v>
      </c>
    </row>
    <row r="674" spans="1:10" ht="201.6" x14ac:dyDescent="0.35">
      <c r="A674" s="21" t="s">
        <v>68</v>
      </c>
      <c r="B674" s="21" t="s">
        <v>951</v>
      </c>
      <c r="C674" s="21" t="s">
        <v>977</v>
      </c>
      <c r="D674" s="21" t="s">
        <v>984</v>
      </c>
      <c r="E674" s="21"/>
      <c r="F674" s="21" t="s">
        <v>985</v>
      </c>
      <c r="G674" s="21" t="s">
        <v>971</v>
      </c>
      <c r="H674" s="21" t="s">
        <v>986</v>
      </c>
      <c r="I674" s="21" t="s">
        <v>68</v>
      </c>
      <c r="J674" s="21" t="s">
        <v>973</v>
      </c>
    </row>
    <row r="675" spans="1:10" ht="28.8" x14ac:dyDescent="0.35">
      <c r="A675" s="21" t="s">
        <v>68</v>
      </c>
      <c r="B675" s="21" t="s">
        <v>951</v>
      </c>
      <c r="C675" s="21" t="s">
        <v>977</v>
      </c>
      <c r="D675" s="21" t="s">
        <v>987</v>
      </c>
      <c r="E675" s="21"/>
      <c r="F675" s="21" t="s">
        <v>988</v>
      </c>
      <c r="G675" s="21" t="s">
        <v>971</v>
      </c>
      <c r="H675" s="21" t="s">
        <v>989</v>
      </c>
      <c r="I675" s="21" t="s">
        <v>68</v>
      </c>
      <c r="J675" s="21" t="s">
        <v>973</v>
      </c>
    </row>
    <row r="676" spans="1:10" ht="57.6" x14ac:dyDescent="0.35">
      <c r="A676" s="21" t="s">
        <v>68</v>
      </c>
      <c r="B676" s="21" t="s">
        <v>951</v>
      </c>
      <c r="C676" s="21" t="s">
        <v>990</v>
      </c>
      <c r="D676" s="21" t="s">
        <v>991</v>
      </c>
      <c r="E676" s="21"/>
      <c r="F676" s="21" t="s">
        <v>992</v>
      </c>
      <c r="G676" s="21" t="s">
        <v>971</v>
      </c>
      <c r="H676" s="21" t="s">
        <v>1932</v>
      </c>
      <c r="I676" s="21" t="s">
        <v>68</v>
      </c>
      <c r="J676" s="21" t="s">
        <v>973</v>
      </c>
    </row>
    <row r="677" spans="1:10" ht="43.2" x14ac:dyDescent="0.35">
      <c r="A677" s="21" t="s">
        <v>68</v>
      </c>
      <c r="B677" s="21" t="s">
        <v>951</v>
      </c>
      <c r="C677" s="21" t="s">
        <v>990</v>
      </c>
      <c r="D677" s="21" t="s">
        <v>994</v>
      </c>
      <c r="E677" s="21"/>
      <c r="F677" s="21" t="s">
        <v>995</v>
      </c>
      <c r="G677" s="21" t="s">
        <v>971</v>
      </c>
      <c r="H677" s="21" t="s">
        <v>996</v>
      </c>
      <c r="I677" s="21" t="s">
        <v>68</v>
      </c>
      <c r="J677" s="21" t="s">
        <v>973</v>
      </c>
    </row>
    <row r="678" spans="1:10" ht="43.2" x14ac:dyDescent="0.35">
      <c r="A678" s="21" t="s">
        <v>68</v>
      </c>
      <c r="B678" s="21" t="s">
        <v>951</v>
      </c>
      <c r="C678" s="21" t="s">
        <v>990</v>
      </c>
      <c r="D678" s="21" t="s">
        <v>997</v>
      </c>
      <c r="E678" s="21"/>
      <c r="F678" s="21" t="s">
        <v>998</v>
      </c>
      <c r="G678" s="21" t="s">
        <v>971</v>
      </c>
      <c r="H678" s="21" t="s">
        <v>999</v>
      </c>
      <c r="I678" s="21" t="s">
        <v>68</v>
      </c>
      <c r="J678" s="21" t="s">
        <v>973</v>
      </c>
    </row>
    <row r="679" spans="1:10" ht="43.2" x14ac:dyDescent="0.35">
      <c r="A679" s="21" t="s">
        <v>68</v>
      </c>
      <c r="B679" s="21" t="s">
        <v>951</v>
      </c>
      <c r="C679" s="21" t="s">
        <v>990</v>
      </c>
      <c r="D679" s="21" t="s">
        <v>1000</v>
      </c>
      <c r="E679" s="21"/>
      <c r="F679" s="21" t="s">
        <v>1001</v>
      </c>
      <c r="G679" s="21" t="s">
        <v>971</v>
      </c>
      <c r="H679" s="21" t="s">
        <v>1002</v>
      </c>
      <c r="I679" s="21" t="s">
        <v>68</v>
      </c>
      <c r="J679" s="21" t="s">
        <v>973</v>
      </c>
    </row>
    <row r="680" spans="1:10" ht="57.6" x14ac:dyDescent="0.35">
      <c r="A680" s="21" t="s">
        <v>68</v>
      </c>
      <c r="B680" s="21" t="s">
        <v>951</v>
      </c>
      <c r="C680" s="21" t="s">
        <v>1003</v>
      </c>
      <c r="D680" s="21" t="s">
        <v>1004</v>
      </c>
      <c r="E680" s="21"/>
      <c r="F680" s="21" t="s">
        <v>1005</v>
      </c>
      <c r="G680" s="21" t="s">
        <v>971</v>
      </c>
      <c r="H680" s="21" t="s">
        <v>1006</v>
      </c>
      <c r="I680" s="21" t="s">
        <v>68</v>
      </c>
      <c r="J680" s="21" t="s">
        <v>973</v>
      </c>
    </row>
    <row r="681" spans="1:10" ht="28.8" x14ac:dyDescent="0.35">
      <c r="A681" s="21" t="s">
        <v>68</v>
      </c>
      <c r="B681" s="21" t="s">
        <v>951</v>
      </c>
      <c r="C681" s="21" t="s">
        <v>1007</v>
      </c>
      <c r="D681" s="21" t="s">
        <v>1008</v>
      </c>
      <c r="E681" s="21"/>
      <c r="F681" s="21" t="s">
        <v>1009</v>
      </c>
      <c r="G681" s="21" t="s">
        <v>971</v>
      </c>
      <c r="H681" s="21" t="s">
        <v>1010</v>
      </c>
      <c r="I681" s="21" t="s">
        <v>68</v>
      </c>
      <c r="J681" s="21" t="s">
        <v>973</v>
      </c>
    </row>
    <row r="682" spans="1:10" ht="28.8" x14ac:dyDescent="0.35">
      <c r="A682" s="21" t="s">
        <v>68</v>
      </c>
      <c r="B682" s="21" t="s">
        <v>951</v>
      </c>
      <c r="C682" s="21" t="s">
        <v>1011</v>
      </c>
      <c r="D682" s="21" t="s">
        <v>1012</v>
      </c>
      <c r="E682" s="21"/>
      <c r="F682" s="21" t="s">
        <v>1013</v>
      </c>
      <c r="G682" s="21" t="s">
        <v>971</v>
      </c>
      <c r="H682" s="21" t="s">
        <v>1014</v>
      </c>
      <c r="I682" s="21" t="s">
        <v>68</v>
      </c>
      <c r="J682" s="21" t="s">
        <v>973</v>
      </c>
    </row>
    <row r="683" spans="1:10" ht="43.2" x14ac:dyDescent="0.35">
      <c r="A683" s="21" t="s">
        <v>68</v>
      </c>
      <c r="B683" s="21" t="s">
        <v>951</v>
      </c>
      <c r="C683" s="21" t="s">
        <v>1015</v>
      </c>
      <c r="D683" s="21" t="s">
        <v>1016</v>
      </c>
      <c r="E683" s="21"/>
      <c r="F683" s="21" t="s">
        <v>1017</v>
      </c>
      <c r="G683" s="21" t="s">
        <v>971</v>
      </c>
      <c r="H683" s="21" t="s">
        <v>1018</v>
      </c>
      <c r="I683" s="21" t="s">
        <v>68</v>
      </c>
      <c r="J683" s="21" t="s">
        <v>973</v>
      </c>
    </row>
    <row r="684" spans="1:10" ht="100.8" x14ac:dyDescent="0.35">
      <c r="A684" s="21" t="s">
        <v>68</v>
      </c>
      <c r="B684" s="21" t="s">
        <v>951</v>
      </c>
      <c r="C684" s="21" t="s">
        <v>1019</v>
      </c>
      <c r="D684" s="21" t="s">
        <v>1020</v>
      </c>
      <c r="E684" s="21"/>
      <c r="F684" s="21" t="s">
        <v>1021</v>
      </c>
      <c r="G684" s="21" t="s">
        <v>971</v>
      </c>
      <c r="H684" s="21" t="s">
        <v>1933</v>
      </c>
      <c r="I684" s="21" t="s">
        <v>68</v>
      </c>
      <c r="J684" s="21" t="s">
        <v>973</v>
      </c>
    </row>
    <row r="685" spans="1:10" ht="43.2" x14ac:dyDescent="0.35">
      <c r="A685" s="21" t="s">
        <v>68</v>
      </c>
      <c r="B685" s="21" t="s">
        <v>951</v>
      </c>
      <c r="C685" s="21" t="s">
        <v>1019</v>
      </c>
      <c r="D685" s="21" t="s">
        <v>1023</v>
      </c>
      <c r="E685" s="21"/>
      <c r="F685" s="21" t="s">
        <v>1024</v>
      </c>
      <c r="G685" s="21" t="s">
        <v>971</v>
      </c>
      <c r="H685" s="21" t="s">
        <v>1025</v>
      </c>
      <c r="I685" s="21" t="s">
        <v>68</v>
      </c>
      <c r="J685" s="21" t="s">
        <v>973</v>
      </c>
    </row>
    <row r="686" spans="1:10" ht="28.8" x14ac:dyDescent="0.35">
      <c r="A686" s="21" t="s">
        <v>68</v>
      </c>
      <c r="B686" s="21" t="s">
        <v>951</v>
      </c>
      <c r="C686" s="21" t="s">
        <v>1019</v>
      </c>
      <c r="D686" s="21" t="s">
        <v>1026</v>
      </c>
      <c r="E686" s="21"/>
      <c r="F686" s="21" t="s">
        <v>1027</v>
      </c>
      <c r="G686" s="21" t="s">
        <v>971</v>
      </c>
      <c r="H686" s="21" t="s">
        <v>1028</v>
      </c>
      <c r="I686" s="21" t="s">
        <v>68</v>
      </c>
      <c r="J686" s="21" t="s">
        <v>973</v>
      </c>
    </row>
    <row r="687" spans="1:10" ht="43.2" x14ac:dyDescent="0.35">
      <c r="A687" s="21" t="s">
        <v>68</v>
      </c>
      <c r="B687" s="21" t="s">
        <v>951</v>
      </c>
      <c r="C687" s="21" t="s">
        <v>1019</v>
      </c>
      <c r="D687" s="21" t="s">
        <v>1029</v>
      </c>
      <c r="E687" s="21"/>
      <c r="F687" s="21" t="s">
        <v>1030</v>
      </c>
      <c r="G687" s="21" t="s">
        <v>971</v>
      </c>
      <c r="H687" s="21" t="s">
        <v>1031</v>
      </c>
      <c r="I687" s="21" t="s">
        <v>68</v>
      </c>
      <c r="J687" s="21" t="s">
        <v>973</v>
      </c>
    </row>
    <row r="688" spans="1:10" ht="28.8" x14ac:dyDescent="0.35">
      <c r="A688" s="21" t="s">
        <v>68</v>
      </c>
      <c r="B688" s="21" t="s">
        <v>951</v>
      </c>
      <c r="C688" s="21" t="s">
        <v>1019</v>
      </c>
      <c r="D688" s="21" t="s">
        <v>1032</v>
      </c>
      <c r="E688" s="21"/>
      <c r="F688" s="21" t="s">
        <v>1033</v>
      </c>
      <c r="G688" s="21" t="s">
        <v>971</v>
      </c>
      <c r="H688" s="21" t="s">
        <v>1034</v>
      </c>
      <c r="I688" s="21" t="s">
        <v>68</v>
      </c>
      <c r="J688" s="21" t="s">
        <v>973</v>
      </c>
    </row>
    <row r="689" spans="1:10" ht="43.2" x14ac:dyDescent="0.35">
      <c r="A689" s="21" t="s">
        <v>68</v>
      </c>
      <c r="B689" s="21" t="s">
        <v>951</v>
      </c>
      <c r="C689" s="21" t="s">
        <v>1019</v>
      </c>
      <c r="D689" s="21" t="s">
        <v>1035</v>
      </c>
      <c r="E689" s="21"/>
      <c r="F689" s="21" t="s">
        <v>1036</v>
      </c>
      <c r="G689" s="21" t="s">
        <v>971</v>
      </c>
      <c r="H689" s="21" t="s">
        <v>1037</v>
      </c>
      <c r="I689" s="21" t="s">
        <v>68</v>
      </c>
      <c r="J689" s="21" t="s">
        <v>973</v>
      </c>
    </row>
    <row r="690" spans="1:10" ht="28.8" x14ac:dyDescent="0.35">
      <c r="A690" s="21" t="s">
        <v>68</v>
      </c>
      <c r="B690" s="21" t="s">
        <v>951</v>
      </c>
      <c r="C690" s="21" t="s">
        <v>1019</v>
      </c>
      <c r="D690" s="21" t="s">
        <v>1038</v>
      </c>
      <c r="E690" s="21"/>
      <c r="F690" s="21" t="s">
        <v>1039</v>
      </c>
      <c r="G690" s="21" t="s">
        <v>971</v>
      </c>
      <c r="H690" s="21" t="s">
        <v>1040</v>
      </c>
      <c r="I690" s="21" t="s">
        <v>68</v>
      </c>
      <c r="J690" s="21" t="s">
        <v>973</v>
      </c>
    </row>
    <row r="691" spans="1:10" ht="28.8" x14ac:dyDescent="0.35">
      <c r="A691" s="21" t="s">
        <v>68</v>
      </c>
      <c r="B691" s="21" t="s">
        <v>951</v>
      </c>
      <c r="C691" s="21" t="s">
        <v>1041</v>
      </c>
      <c r="D691" s="21" t="s">
        <v>1042</v>
      </c>
      <c r="E691" s="21"/>
      <c r="F691" s="21" t="s">
        <v>1043</v>
      </c>
      <c r="G691" s="21" t="s">
        <v>971</v>
      </c>
      <c r="H691" s="21" t="s">
        <v>1044</v>
      </c>
      <c r="I691" s="21" t="s">
        <v>68</v>
      </c>
      <c r="J691" s="21" t="s">
        <v>973</v>
      </c>
    </row>
    <row r="692" spans="1:10" ht="28.8" x14ac:dyDescent="0.35">
      <c r="A692" s="21" t="s">
        <v>68</v>
      </c>
      <c r="B692" s="21" t="s">
        <v>951</v>
      </c>
      <c r="C692" s="21" t="s">
        <v>1045</v>
      </c>
      <c r="D692" s="21" t="s">
        <v>1046</v>
      </c>
      <c r="E692" s="21"/>
      <c r="F692" s="21" t="s">
        <v>1047</v>
      </c>
      <c r="G692" s="21" t="s">
        <v>971</v>
      </c>
      <c r="H692" s="21" t="s">
        <v>1048</v>
      </c>
      <c r="I692" s="21" t="s">
        <v>68</v>
      </c>
      <c r="J692" s="21" t="s">
        <v>973</v>
      </c>
    </row>
    <row r="693" spans="1:10" ht="43.2" x14ac:dyDescent="0.35">
      <c r="A693" s="21" t="s">
        <v>68</v>
      </c>
      <c r="B693" s="21" t="s">
        <v>951</v>
      </c>
      <c r="C693" s="21" t="s">
        <v>1049</v>
      </c>
      <c r="D693" s="21" t="s">
        <v>1050</v>
      </c>
      <c r="E693" s="21"/>
      <c r="F693" s="21" t="s">
        <v>1051</v>
      </c>
      <c r="G693" s="21" t="s">
        <v>971</v>
      </c>
      <c r="H693" s="21" t="s">
        <v>1052</v>
      </c>
      <c r="I693" s="21" t="s">
        <v>68</v>
      </c>
      <c r="J693" s="21" t="s">
        <v>973</v>
      </c>
    </row>
    <row r="694" spans="1:10" ht="28.8" x14ac:dyDescent="0.35">
      <c r="A694" s="21" t="s">
        <v>68</v>
      </c>
      <c r="B694" s="21" t="s">
        <v>951</v>
      </c>
      <c r="C694" s="21" t="s">
        <v>1053</v>
      </c>
      <c r="D694" s="21" t="s">
        <v>1054</v>
      </c>
      <c r="E694" s="21"/>
      <c r="F694" s="21" t="s">
        <v>1055</v>
      </c>
      <c r="G694" s="21" t="s">
        <v>971</v>
      </c>
      <c r="H694" s="21" t="s">
        <v>1056</v>
      </c>
      <c r="I694" s="21" t="s">
        <v>68</v>
      </c>
      <c r="J694" s="21" t="s">
        <v>973</v>
      </c>
    </row>
    <row r="695" spans="1:10" ht="28.8" x14ac:dyDescent="0.35">
      <c r="A695" s="21" t="s">
        <v>68</v>
      </c>
      <c r="B695" s="21" t="s">
        <v>951</v>
      </c>
      <c r="C695" s="21" t="s">
        <v>1057</v>
      </c>
      <c r="D695" s="21" t="s">
        <v>1058</v>
      </c>
      <c r="E695" s="21"/>
      <c r="F695" s="21" t="s">
        <v>1059</v>
      </c>
      <c r="G695" s="21" t="s">
        <v>971</v>
      </c>
      <c r="H695" s="21" t="s">
        <v>1060</v>
      </c>
      <c r="I695" s="21" t="s">
        <v>68</v>
      </c>
      <c r="J695" s="21" t="s">
        <v>973</v>
      </c>
    </row>
    <row r="696" spans="1:10" ht="28.8" x14ac:dyDescent="0.35">
      <c r="A696" s="21" t="s">
        <v>68</v>
      </c>
      <c r="B696" s="21" t="s">
        <v>951</v>
      </c>
      <c r="C696" s="21" t="s">
        <v>1061</v>
      </c>
      <c r="D696" s="21" t="s">
        <v>1062</v>
      </c>
      <c r="E696" s="21"/>
      <c r="F696" s="21" t="s">
        <v>1063</v>
      </c>
      <c r="G696" s="21" t="s">
        <v>971</v>
      </c>
      <c r="H696" s="21" t="s">
        <v>1934</v>
      </c>
      <c r="I696" s="21" t="s">
        <v>68</v>
      </c>
      <c r="J696" s="21" t="s">
        <v>973</v>
      </c>
    </row>
    <row r="697" spans="1:10" ht="28.8" x14ac:dyDescent="0.35">
      <c r="A697" s="21" t="s">
        <v>68</v>
      </c>
      <c r="B697" s="21" t="s">
        <v>951</v>
      </c>
      <c r="C697" s="21" t="s">
        <v>1065</v>
      </c>
      <c r="D697" s="21" t="s">
        <v>1066</v>
      </c>
      <c r="E697" s="21"/>
      <c r="F697" s="21" t="s">
        <v>1067</v>
      </c>
      <c r="G697" s="21" t="s">
        <v>971</v>
      </c>
      <c r="H697" s="21" t="s">
        <v>1068</v>
      </c>
      <c r="I697" s="21" t="s">
        <v>68</v>
      </c>
      <c r="J697" s="21" t="s">
        <v>973</v>
      </c>
    </row>
    <row r="698" spans="1:10" ht="28.8" x14ac:dyDescent="0.35">
      <c r="A698" s="21" t="s">
        <v>68</v>
      </c>
      <c r="B698" s="21" t="s">
        <v>951</v>
      </c>
      <c r="C698" s="21" t="s">
        <v>1069</v>
      </c>
      <c r="D698" s="21" t="s">
        <v>1070</v>
      </c>
      <c r="E698" s="21"/>
      <c r="F698" s="21" t="s">
        <v>1071</v>
      </c>
      <c r="G698" s="21" t="s">
        <v>971</v>
      </c>
      <c r="H698" s="21" t="s">
        <v>1072</v>
      </c>
      <c r="I698" s="21" t="s">
        <v>68</v>
      </c>
      <c r="J698" s="21" t="s">
        <v>973</v>
      </c>
    </row>
    <row r="699" spans="1:10" ht="28.8" x14ac:dyDescent="0.35">
      <c r="A699" s="21" t="s">
        <v>68</v>
      </c>
      <c r="B699" s="21" t="s">
        <v>951</v>
      </c>
      <c r="C699" s="21" t="s">
        <v>1073</v>
      </c>
      <c r="D699" s="21" t="s">
        <v>1074</v>
      </c>
      <c r="E699" s="21"/>
      <c r="F699" s="21" t="s">
        <v>1075</v>
      </c>
      <c r="G699" s="21" t="s">
        <v>971</v>
      </c>
      <c r="H699" s="21" t="s">
        <v>1076</v>
      </c>
      <c r="I699" s="21" t="s">
        <v>68</v>
      </c>
      <c r="J699" s="21" t="s">
        <v>973</v>
      </c>
    </row>
    <row r="700" spans="1:10" ht="28.8" x14ac:dyDescent="0.35">
      <c r="A700" s="21" t="s">
        <v>68</v>
      </c>
      <c r="B700" s="21" t="s">
        <v>951</v>
      </c>
      <c r="C700" s="21" t="s">
        <v>1077</v>
      </c>
      <c r="D700" s="21" t="s">
        <v>1078</v>
      </c>
      <c r="E700" s="21"/>
      <c r="F700" s="21" t="s">
        <v>1079</v>
      </c>
      <c r="G700" s="21" t="s">
        <v>971</v>
      </c>
      <c r="H700" s="21" t="s">
        <v>1080</v>
      </c>
      <c r="I700" s="21" t="s">
        <v>68</v>
      </c>
      <c r="J700" s="21" t="s">
        <v>973</v>
      </c>
    </row>
    <row r="701" spans="1:10" ht="28.8" x14ac:dyDescent="0.35">
      <c r="A701" s="21" t="s">
        <v>68</v>
      </c>
      <c r="B701" s="21" t="s">
        <v>951</v>
      </c>
      <c r="C701" s="21" t="s">
        <v>1081</v>
      </c>
      <c r="D701" s="21" t="s">
        <v>1082</v>
      </c>
      <c r="E701" s="21"/>
      <c r="F701" s="21" t="s">
        <v>1083</v>
      </c>
      <c r="G701" s="21" t="s">
        <v>971</v>
      </c>
      <c r="H701" s="21" t="s">
        <v>1084</v>
      </c>
      <c r="I701" s="21" t="s">
        <v>68</v>
      </c>
      <c r="J701" s="21" t="s">
        <v>973</v>
      </c>
    </row>
    <row r="702" spans="1:10" ht="43.2" x14ac:dyDescent="0.35">
      <c r="A702" s="21" t="s">
        <v>68</v>
      </c>
      <c r="B702" s="21" t="s">
        <v>951</v>
      </c>
      <c r="C702" s="21" t="s">
        <v>1085</v>
      </c>
      <c r="D702" s="21" t="s">
        <v>1086</v>
      </c>
      <c r="E702" s="21"/>
      <c r="F702" s="21" t="s">
        <v>1087</v>
      </c>
      <c r="G702" s="21" t="s">
        <v>971</v>
      </c>
      <c r="H702" s="21" t="s">
        <v>1088</v>
      </c>
      <c r="I702" s="21" t="s">
        <v>68</v>
      </c>
      <c r="J702" s="21" t="s">
        <v>973</v>
      </c>
    </row>
    <row r="703" spans="1:10" ht="28.8" x14ac:dyDescent="0.35">
      <c r="A703" s="21" t="s">
        <v>68</v>
      </c>
      <c r="B703" s="21" t="s">
        <v>951</v>
      </c>
      <c r="C703" s="21" t="s">
        <v>1089</v>
      </c>
      <c r="D703" s="21" t="s">
        <v>1090</v>
      </c>
      <c r="E703" s="21"/>
      <c r="F703" s="21" t="s">
        <v>1091</v>
      </c>
      <c r="G703" s="21" t="s">
        <v>971</v>
      </c>
      <c r="H703" s="21" t="s">
        <v>1092</v>
      </c>
      <c r="I703" s="21" t="s">
        <v>68</v>
      </c>
      <c r="J703" s="21" t="s">
        <v>973</v>
      </c>
    </row>
    <row r="704" spans="1:10" ht="57.6" x14ac:dyDescent="0.35">
      <c r="A704" s="21" t="s">
        <v>68</v>
      </c>
      <c r="B704" s="21" t="s">
        <v>951</v>
      </c>
      <c r="C704" s="21" t="s">
        <v>1093</v>
      </c>
      <c r="D704" s="21" t="s">
        <v>1094</v>
      </c>
      <c r="E704" s="21"/>
      <c r="F704" s="21" t="s">
        <v>1095</v>
      </c>
      <c r="G704" s="21" t="s">
        <v>971</v>
      </c>
      <c r="H704" s="21" t="s">
        <v>1935</v>
      </c>
      <c r="I704" s="21" t="s">
        <v>68</v>
      </c>
      <c r="J704" s="21" t="s">
        <v>973</v>
      </c>
    </row>
    <row r="705" spans="1:10" ht="28.8" x14ac:dyDescent="0.35">
      <c r="A705" s="21" t="s">
        <v>68</v>
      </c>
      <c r="B705" s="21" t="s">
        <v>951</v>
      </c>
      <c r="C705" s="21" t="s">
        <v>1097</v>
      </c>
      <c r="D705" s="21" t="s">
        <v>1098</v>
      </c>
      <c r="E705" s="21"/>
      <c r="F705" s="21" t="s">
        <v>1099</v>
      </c>
      <c r="G705" s="21" t="s">
        <v>971</v>
      </c>
      <c r="H705" s="21" t="s">
        <v>1936</v>
      </c>
      <c r="I705" s="21" t="s">
        <v>68</v>
      </c>
      <c r="J705" s="21" t="s">
        <v>973</v>
      </c>
    </row>
    <row r="706" spans="1:10" ht="43.2" x14ac:dyDescent="0.35">
      <c r="A706" s="21" t="s">
        <v>68</v>
      </c>
      <c r="B706" s="21" t="s">
        <v>951</v>
      </c>
      <c r="C706" s="21" t="s">
        <v>1097</v>
      </c>
      <c r="D706" s="21" t="s">
        <v>1101</v>
      </c>
      <c r="E706" s="21"/>
      <c r="F706" s="21" t="s">
        <v>1102</v>
      </c>
      <c r="G706" s="21" t="s">
        <v>971</v>
      </c>
      <c r="H706" s="21" t="s">
        <v>1103</v>
      </c>
      <c r="I706" s="21" t="s">
        <v>68</v>
      </c>
      <c r="J706" s="21" t="s">
        <v>973</v>
      </c>
    </row>
    <row r="707" spans="1:10" ht="28.8" x14ac:dyDescent="0.35">
      <c r="A707" s="21" t="s">
        <v>68</v>
      </c>
      <c r="B707" s="21" t="s">
        <v>951</v>
      </c>
      <c r="C707" s="21" t="s">
        <v>1104</v>
      </c>
      <c r="D707" s="21" t="s">
        <v>1105</v>
      </c>
      <c r="E707" s="21"/>
      <c r="F707" s="21" t="s">
        <v>1106</v>
      </c>
      <c r="G707" s="21" t="s">
        <v>971</v>
      </c>
      <c r="H707" s="21" t="s">
        <v>1107</v>
      </c>
      <c r="I707" s="21" t="s">
        <v>68</v>
      </c>
      <c r="J707" s="21" t="s">
        <v>973</v>
      </c>
    </row>
    <row r="708" spans="1:10" ht="28.8" x14ac:dyDescent="0.35">
      <c r="A708" s="21" t="s">
        <v>68</v>
      </c>
      <c r="B708" s="21" t="s">
        <v>951</v>
      </c>
      <c r="C708" s="21" t="s">
        <v>1108</v>
      </c>
      <c r="D708" s="21" t="s">
        <v>1109</v>
      </c>
      <c r="E708" s="21"/>
      <c r="F708" s="21" t="s">
        <v>1110</v>
      </c>
      <c r="G708" s="21" t="s">
        <v>971</v>
      </c>
      <c r="H708" s="21" t="s">
        <v>1111</v>
      </c>
      <c r="I708" s="21" t="s">
        <v>68</v>
      </c>
      <c r="J708" s="21" t="s">
        <v>973</v>
      </c>
    </row>
    <row r="709" spans="1:10" ht="28.8" x14ac:dyDescent="0.35">
      <c r="A709" s="21" t="s">
        <v>68</v>
      </c>
      <c r="B709" s="21" t="s">
        <v>951</v>
      </c>
      <c r="C709" s="21" t="s">
        <v>1112</v>
      </c>
      <c r="D709" s="21" t="s">
        <v>1113</v>
      </c>
      <c r="E709" s="21"/>
      <c r="F709" s="21" t="s">
        <v>1114</v>
      </c>
      <c r="G709" s="21" t="s">
        <v>971</v>
      </c>
      <c r="H709" s="21" t="s">
        <v>1115</v>
      </c>
      <c r="I709" s="21" t="s">
        <v>68</v>
      </c>
      <c r="J709" s="21" t="s">
        <v>973</v>
      </c>
    </row>
    <row r="710" spans="1:10" ht="28.8" x14ac:dyDescent="0.35">
      <c r="A710" s="21" t="s">
        <v>68</v>
      </c>
      <c r="B710" s="21" t="s">
        <v>951</v>
      </c>
      <c r="C710" s="21" t="s">
        <v>1116</v>
      </c>
      <c r="D710" s="21" t="s">
        <v>1117</v>
      </c>
      <c r="E710" s="21"/>
      <c r="F710" s="21" t="s">
        <v>1118</v>
      </c>
      <c r="G710" s="21" t="s">
        <v>971</v>
      </c>
      <c r="H710" s="21" t="s">
        <v>1119</v>
      </c>
      <c r="I710" s="21" t="s">
        <v>68</v>
      </c>
      <c r="J710" s="21" t="s">
        <v>973</v>
      </c>
    </row>
    <row r="711" spans="1:10" ht="28.8" x14ac:dyDescent="0.35">
      <c r="A711" s="21" t="s">
        <v>68</v>
      </c>
      <c r="B711" s="21" t="s">
        <v>951</v>
      </c>
      <c r="C711" s="21" t="s">
        <v>1120</v>
      </c>
      <c r="D711" s="21" t="s">
        <v>1121</v>
      </c>
      <c r="E711" s="21"/>
      <c r="F711" s="21" t="s">
        <v>1122</v>
      </c>
      <c r="G711" s="21" t="s">
        <v>971</v>
      </c>
      <c r="H711" s="21" t="s">
        <v>1937</v>
      </c>
      <c r="I711" s="21" t="s">
        <v>68</v>
      </c>
      <c r="J711" s="21" t="s">
        <v>973</v>
      </c>
    </row>
    <row r="712" spans="1:10" ht="28.8" x14ac:dyDescent="0.35">
      <c r="A712" s="21" t="s">
        <v>68</v>
      </c>
      <c r="B712" s="21" t="s">
        <v>951</v>
      </c>
      <c r="C712" s="21" t="s">
        <v>1124</v>
      </c>
      <c r="D712" s="21" t="s">
        <v>1125</v>
      </c>
      <c r="E712" s="21"/>
      <c r="F712" s="21" t="s">
        <v>1126</v>
      </c>
      <c r="G712" s="21" t="s">
        <v>971</v>
      </c>
      <c r="H712" s="21" t="s">
        <v>1127</v>
      </c>
      <c r="I712" s="21" t="s">
        <v>68</v>
      </c>
      <c r="J712" s="21" t="s">
        <v>973</v>
      </c>
    </row>
    <row r="713" spans="1:10" ht="57.6" x14ac:dyDescent="0.35">
      <c r="A713" s="21" t="s">
        <v>68</v>
      </c>
      <c r="B713" s="21" t="s">
        <v>951</v>
      </c>
      <c r="C713" s="21" t="s">
        <v>1128</v>
      </c>
      <c r="D713" s="21" t="s">
        <v>1129</v>
      </c>
      <c r="E713" s="21"/>
      <c r="F713" s="21" t="s">
        <v>1130</v>
      </c>
      <c r="G713" s="21" t="s">
        <v>971</v>
      </c>
      <c r="H713" s="21" t="s">
        <v>1938</v>
      </c>
      <c r="I713" s="21" t="s">
        <v>68</v>
      </c>
      <c r="J713" s="21" t="s">
        <v>973</v>
      </c>
    </row>
    <row r="714" spans="1:10" ht="28.8" x14ac:dyDescent="0.35">
      <c r="A714" s="21" t="s">
        <v>68</v>
      </c>
      <c r="B714" s="21" t="s">
        <v>951</v>
      </c>
      <c r="C714" s="21" t="s">
        <v>1132</v>
      </c>
      <c r="D714" s="21" t="s">
        <v>1133</v>
      </c>
      <c r="E714" s="21"/>
      <c r="F714" s="21" t="s">
        <v>1134</v>
      </c>
      <c r="G714" s="21" t="s">
        <v>971</v>
      </c>
      <c r="H714" s="21" t="s">
        <v>1135</v>
      </c>
      <c r="I714" s="21" t="s">
        <v>68</v>
      </c>
      <c r="J714" s="21" t="s">
        <v>973</v>
      </c>
    </row>
    <row r="715" spans="1:10" ht="28.8" x14ac:dyDescent="0.35">
      <c r="A715" s="21" t="s">
        <v>68</v>
      </c>
      <c r="B715" s="21" t="s">
        <v>951</v>
      </c>
      <c r="C715" s="21" t="s">
        <v>1136</v>
      </c>
      <c r="D715" s="21" t="s">
        <v>1137</v>
      </c>
      <c r="E715" s="21"/>
      <c r="F715" s="21" t="s">
        <v>1138</v>
      </c>
      <c r="G715" s="21" t="s">
        <v>971</v>
      </c>
      <c r="H715" s="21" t="s">
        <v>1139</v>
      </c>
      <c r="I715" s="21" t="s">
        <v>68</v>
      </c>
      <c r="J715" s="21" t="s">
        <v>973</v>
      </c>
    </row>
    <row r="716" spans="1:10" ht="28.8" x14ac:dyDescent="0.35">
      <c r="A716" s="21" t="s">
        <v>68</v>
      </c>
      <c r="B716" s="21" t="s">
        <v>951</v>
      </c>
      <c r="C716" s="21" t="s">
        <v>1140</v>
      </c>
      <c r="D716" s="21" t="s">
        <v>1141</v>
      </c>
      <c r="E716" s="21"/>
      <c r="F716" s="21" t="s">
        <v>1142</v>
      </c>
      <c r="G716" s="21" t="s">
        <v>971</v>
      </c>
      <c r="H716" s="21" t="s">
        <v>1143</v>
      </c>
      <c r="I716" s="21" t="s">
        <v>68</v>
      </c>
      <c r="J716" s="21" t="s">
        <v>973</v>
      </c>
    </row>
    <row r="717" spans="1:10" ht="28.8" x14ac:dyDescent="0.35">
      <c r="A717" s="21" t="s">
        <v>68</v>
      </c>
      <c r="B717" s="21" t="s">
        <v>951</v>
      </c>
      <c r="C717" s="21" t="s">
        <v>1144</v>
      </c>
      <c r="D717" s="21" t="s">
        <v>1145</v>
      </c>
      <c r="E717" s="21"/>
      <c r="F717" s="21" t="s">
        <v>1146</v>
      </c>
      <c r="G717" s="21" t="s">
        <v>971</v>
      </c>
      <c r="H717" s="21" t="s">
        <v>1147</v>
      </c>
      <c r="I717" s="21" t="s">
        <v>68</v>
      </c>
      <c r="J717" s="21" t="s">
        <v>973</v>
      </c>
    </row>
    <row r="718" spans="1:10" ht="43.2" x14ac:dyDescent="0.35">
      <c r="A718" s="21" t="s">
        <v>68</v>
      </c>
      <c r="B718" s="21" t="s">
        <v>951</v>
      </c>
      <c r="C718" s="21" t="s">
        <v>1148</v>
      </c>
      <c r="D718" s="21" t="s">
        <v>1149</v>
      </c>
      <c r="E718" s="21"/>
      <c r="F718" s="21" t="s">
        <v>1150</v>
      </c>
      <c r="G718" s="21" t="s">
        <v>971</v>
      </c>
      <c r="H718" s="21" t="s">
        <v>1151</v>
      </c>
      <c r="I718" s="21" t="s">
        <v>68</v>
      </c>
      <c r="J718" s="21" t="s">
        <v>973</v>
      </c>
    </row>
    <row r="719" spans="1:10" ht="28.8" x14ac:dyDescent="0.35">
      <c r="A719" s="21" t="s">
        <v>68</v>
      </c>
      <c r="B719" s="21" t="s">
        <v>951</v>
      </c>
      <c r="C719" s="21" t="s">
        <v>1152</v>
      </c>
      <c r="D719" s="21" t="s">
        <v>1153</v>
      </c>
      <c r="E719" s="21"/>
      <c r="F719" s="21" t="s">
        <v>1154</v>
      </c>
      <c r="G719" s="21" t="s">
        <v>971</v>
      </c>
      <c r="H719" s="21" t="s">
        <v>1155</v>
      </c>
      <c r="I719" s="21" t="s">
        <v>68</v>
      </c>
      <c r="J719" s="21" t="s">
        <v>973</v>
      </c>
    </row>
    <row r="720" spans="1:10" ht="28.8" x14ac:dyDescent="0.35">
      <c r="A720" s="21" t="s">
        <v>68</v>
      </c>
      <c r="B720" s="21" t="s">
        <v>951</v>
      </c>
      <c r="C720" s="21" t="s">
        <v>1156</v>
      </c>
      <c r="D720" s="21" t="s">
        <v>1157</v>
      </c>
      <c r="E720" s="21"/>
      <c r="F720" s="21" t="s">
        <v>1158</v>
      </c>
      <c r="G720" s="21" t="s">
        <v>971</v>
      </c>
      <c r="H720" s="21" t="s">
        <v>1159</v>
      </c>
      <c r="I720" s="21" t="s">
        <v>68</v>
      </c>
      <c r="J720" s="21" t="s">
        <v>973</v>
      </c>
    </row>
    <row r="721" spans="1:10" ht="43.2" x14ac:dyDescent="0.35">
      <c r="A721" s="21" t="s">
        <v>68</v>
      </c>
      <c r="B721" s="21" t="s">
        <v>951</v>
      </c>
      <c r="C721" s="21" t="s">
        <v>1160</v>
      </c>
      <c r="D721" s="21" t="s">
        <v>1161</v>
      </c>
      <c r="E721" s="21"/>
      <c r="F721" s="21" t="s">
        <v>1162</v>
      </c>
      <c r="G721" s="21" t="s">
        <v>971</v>
      </c>
      <c r="H721" s="21" t="s">
        <v>1163</v>
      </c>
      <c r="I721" s="21" t="s">
        <v>68</v>
      </c>
      <c r="J721" s="21" t="s">
        <v>973</v>
      </c>
    </row>
    <row r="722" spans="1:10" ht="57.6" x14ac:dyDescent="0.35">
      <c r="A722" s="21" t="s">
        <v>68</v>
      </c>
      <c r="B722" s="21" t="s">
        <v>951</v>
      </c>
      <c r="C722" s="21" t="s">
        <v>1164</v>
      </c>
      <c r="D722" s="21" t="s">
        <v>1165</v>
      </c>
      <c r="E722" s="21"/>
      <c r="F722" s="21" t="s">
        <v>1166</v>
      </c>
      <c r="G722" s="21" t="s">
        <v>971</v>
      </c>
      <c r="H722" s="21" t="s">
        <v>1939</v>
      </c>
      <c r="I722" s="21" t="s">
        <v>68</v>
      </c>
      <c r="J722" s="21" t="s">
        <v>973</v>
      </c>
    </row>
    <row r="723" spans="1:10" ht="28.8" x14ac:dyDescent="0.35">
      <c r="A723" s="21" t="s">
        <v>68</v>
      </c>
      <c r="B723" s="21" t="s">
        <v>951</v>
      </c>
      <c r="C723" s="21" t="s">
        <v>1168</v>
      </c>
      <c r="D723" s="21" t="s">
        <v>1169</v>
      </c>
      <c r="E723" s="21"/>
      <c r="F723" s="21" t="s">
        <v>1170</v>
      </c>
      <c r="G723" s="21" t="s">
        <v>971</v>
      </c>
      <c r="H723" s="21" t="s">
        <v>1171</v>
      </c>
      <c r="I723" s="21" t="s">
        <v>68</v>
      </c>
      <c r="J723" s="21" t="s">
        <v>973</v>
      </c>
    </row>
    <row r="724" spans="1:10" ht="28.8" x14ac:dyDescent="0.35">
      <c r="A724" s="21" t="s">
        <v>68</v>
      </c>
      <c r="B724" s="21" t="s">
        <v>951</v>
      </c>
      <c r="C724" s="21" t="s">
        <v>1172</v>
      </c>
      <c r="D724" s="21" t="s">
        <v>1173</v>
      </c>
      <c r="E724" s="21"/>
      <c r="F724" s="21" t="s">
        <v>1174</v>
      </c>
      <c r="G724" s="21" t="s">
        <v>971</v>
      </c>
      <c r="H724" s="21" t="s">
        <v>1175</v>
      </c>
      <c r="I724" s="21" t="s">
        <v>68</v>
      </c>
      <c r="J724" s="21" t="s">
        <v>973</v>
      </c>
    </row>
    <row r="725" spans="1:10" ht="28.8" x14ac:dyDescent="0.35">
      <c r="A725" s="21" t="s">
        <v>68</v>
      </c>
      <c r="B725" s="21" t="s">
        <v>951</v>
      </c>
      <c r="C725" s="21" t="s">
        <v>1176</v>
      </c>
      <c r="D725" s="21" t="s">
        <v>1177</v>
      </c>
      <c r="E725" s="21"/>
      <c r="F725" s="21" t="s">
        <v>1178</v>
      </c>
      <c r="G725" s="21" t="s">
        <v>971</v>
      </c>
      <c r="H725" s="21" t="s">
        <v>1179</v>
      </c>
      <c r="I725" s="21" t="s">
        <v>68</v>
      </c>
      <c r="J725" s="21" t="s">
        <v>973</v>
      </c>
    </row>
    <row r="726" spans="1:10" ht="28.8" x14ac:dyDescent="0.35">
      <c r="A726" s="21" t="s">
        <v>68</v>
      </c>
      <c r="B726" s="21" t="s">
        <v>951</v>
      </c>
      <c r="C726" s="21" t="s">
        <v>1180</v>
      </c>
      <c r="D726" s="21" t="s">
        <v>1181</v>
      </c>
      <c r="E726" s="21"/>
      <c r="F726" s="21" t="s">
        <v>1182</v>
      </c>
      <c r="G726" s="21" t="s">
        <v>971</v>
      </c>
      <c r="H726" s="21" t="s">
        <v>1183</v>
      </c>
      <c r="I726" s="21" t="s">
        <v>68</v>
      </c>
      <c r="J726" s="21" t="s">
        <v>973</v>
      </c>
    </row>
    <row r="727" spans="1:10" ht="28.8" x14ac:dyDescent="0.35">
      <c r="A727" s="21" t="s">
        <v>68</v>
      </c>
      <c r="B727" s="21" t="s">
        <v>951</v>
      </c>
      <c r="C727" s="21" t="s">
        <v>1184</v>
      </c>
      <c r="D727" s="21" t="s">
        <v>1185</v>
      </c>
      <c r="E727" s="21"/>
      <c r="F727" s="21" t="s">
        <v>1186</v>
      </c>
      <c r="G727" s="21" t="s">
        <v>971</v>
      </c>
      <c r="H727" s="21" t="s">
        <v>1187</v>
      </c>
      <c r="I727" s="21" t="s">
        <v>68</v>
      </c>
      <c r="J727" s="21" t="s">
        <v>973</v>
      </c>
    </row>
    <row r="728" spans="1:10" ht="28.8" x14ac:dyDescent="0.35">
      <c r="A728" s="21" t="s">
        <v>68</v>
      </c>
      <c r="B728" s="21" t="s">
        <v>951</v>
      </c>
      <c r="C728" s="21" t="s">
        <v>1188</v>
      </c>
      <c r="D728" s="21" t="s">
        <v>1189</v>
      </c>
      <c r="E728" s="21"/>
      <c r="F728" s="21" t="s">
        <v>1190</v>
      </c>
      <c r="G728" s="21" t="s">
        <v>971</v>
      </c>
      <c r="H728" s="21" t="s">
        <v>1191</v>
      </c>
      <c r="I728" s="21" t="s">
        <v>68</v>
      </c>
      <c r="J728" s="21" t="s">
        <v>973</v>
      </c>
    </row>
    <row r="729" spans="1:10" ht="28.8" x14ac:dyDescent="0.35">
      <c r="A729" s="21" t="s">
        <v>68</v>
      </c>
      <c r="B729" s="21" t="s">
        <v>951</v>
      </c>
      <c r="C729" s="21" t="s">
        <v>1192</v>
      </c>
      <c r="D729" s="21" t="s">
        <v>1193</v>
      </c>
      <c r="E729" s="21"/>
      <c r="F729" s="21" t="s">
        <v>1194</v>
      </c>
      <c r="G729" s="21" t="s">
        <v>971</v>
      </c>
      <c r="H729" s="21" t="s">
        <v>1195</v>
      </c>
      <c r="I729" s="21" t="s">
        <v>68</v>
      </c>
      <c r="J729" s="21" t="s">
        <v>973</v>
      </c>
    </row>
    <row r="730" spans="1:10" ht="43.2" x14ac:dyDescent="0.35">
      <c r="A730" s="21" t="s">
        <v>68</v>
      </c>
      <c r="B730" s="21" t="s">
        <v>951</v>
      </c>
      <c r="C730" s="21" t="s">
        <v>1196</v>
      </c>
      <c r="D730" s="21" t="s">
        <v>1197</v>
      </c>
      <c r="E730" s="21"/>
      <c r="F730" s="21" t="s">
        <v>1198</v>
      </c>
      <c r="G730" s="21" t="s">
        <v>971</v>
      </c>
      <c r="H730" s="21" t="s">
        <v>1199</v>
      </c>
      <c r="I730" s="21" t="s">
        <v>68</v>
      </c>
      <c r="J730" s="21" t="s">
        <v>973</v>
      </c>
    </row>
    <row r="731" spans="1:10" ht="28.8" x14ac:dyDescent="0.35">
      <c r="A731" s="21" t="s">
        <v>68</v>
      </c>
      <c r="B731" s="21" t="s">
        <v>951</v>
      </c>
      <c r="C731" s="21" t="s">
        <v>1196</v>
      </c>
      <c r="D731" s="21" t="s">
        <v>1200</v>
      </c>
      <c r="E731" s="21"/>
      <c r="F731" s="21" t="s">
        <v>1201</v>
      </c>
      <c r="G731" s="21" t="s">
        <v>971</v>
      </c>
      <c r="H731" s="21" t="s">
        <v>1202</v>
      </c>
      <c r="I731" s="21" t="s">
        <v>68</v>
      </c>
      <c r="J731" s="21" t="s">
        <v>973</v>
      </c>
    </row>
    <row r="732" spans="1:10" ht="28.8" x14ac:dyDescent="0.35">
      <c r="A732" s="21" t="s">
        <v>68</v>
      </c>
      <c r="B732" s="21" t="s">
        <v>951</v>
      </c>
      <c r="C732" s="21" t="s">
        <v>1196</v>
      </c>
      <c r="D732" s="21" t="s">
        <v>1203</v>
      </c>
      <c r="E732" s="21"/>
      <c r="F732" s="21" t="s">
        <v>1204</v>
      </c>
      <c r="G732" s="21" t="s">
        <v>971</v>
      </c>
      <c r="H732" s="21" t="s">
        <v>1205</v>
      </c>
      <c r="I732" s="21" t="s">
        <v>68</v>
      </c>
      <c r="J732" s="21" t="s">
        <v>973</v>
      </c>
    </row>
    <row r="733" spans="1:10" ht="28.8" x14ac:dyDescent="0.35">
      <c r="A733" s="21" t="s">
        <v>68</v>
      </c>
      <c r="B733" s="21" t="s">
        <v>951</v>
      </c>
      <c r="C733" s="21" t="s">
        <v>1196</v>
      </c>
      <c r="D733" s="21" t="s">
        <v>1206</v>
      </c>
      <c r="E733" s="21"/>
      <c r="F733" s="21" t="s">
        <v>1207</v>
      </c>
      <c r="G733" s="21" t="s">
        <v>971</v>
      </c>
      <c r="H733" s="21" t="s">
        <v>1208</v>
      </c>
      <c r="I733" s="21" t="s">
        <v>68</v>
      </c>
      <c r="J733" s="21" t="s">
        <v>973</v>
      </c>
    </row>
    <row r="734" spans="1:10" ht="43.2" x14ac:dyDescent="0.35">
      <c r="A734" s="21" t="s">
        <v>68</v>
      </c>
      <c r="B734" s="21" t="s">
        <v>951</v>
      </c>
      <c r="C734" s="21" t="s">
        <v>1196</v>
      </c>
      <c r="D734" s="21" t="s">
        <v>1209</v>
      </c>
      <c r="E734" s="21"/>
      <c r="F734" s="21" t="s">
        <v>1210</v>
      </c>
      <c r="G734" s="21" t="s">
        <v>971</v>
      </c>
      <c r="H734" s="21" t="s">
        <v>1211</v>
      </c>
      <c r="I734" s="21" t="s">
        <v>68</v>
      </c>
      <c r="J734" s="21" t="s">
        <v>973</v>
      </c>
    </row>
    <row r="735" spans="1:10" ht="28.8" x14ac:dyDescent="0.35">
      <c r="A735" s="21" t="s">
        <v>68</v>
      </c>
      <c r="B735" s="21" t="s">
        <v>951</v>
      </c>
      <c r="C735" s="21" t="s">
        <v>1196</v>
      </c>
      <c r="D735" s="21" t="s">
        <v>1212</v>
      </c>
      <c r="E735" s="21"/>
      <c r="F735" s="21" t="s">
        <v>1213</v>
      </c>
      <c r="G735" s="21" t="s">
        <v>971</v>
      </c>
      <c r="H735" s="21" t="s">
        <v>1214</v>
      </c>
      <c r="I735" s="21" t="s">
        <v>68</v>
      </c>
      <c r="J735" s="21" t="s">
        <v>973</v>
      </c>
    </row>
    <row r="736" spans="1:10" ht="28.8" x14ac:dyDescent="0.35">
      <c r="A736" s="21" t="s">
        <v>68</v>
      </c>
      <c r="B736" s="21" t="s">
        <v>951</v>
      </c>
      <c r="C736" s="21" t="s">
        <v>1196</v>
      </c>
      <c r="D736" s="21" t="s">
        <v>1215</v>
      </c>
      <c r="E736" s="21"/>
      <c r="F736" s="21" t="s">
        <v>1216</v>
      </c>
      <c r="G736" s="21" t="s">
        <v>971</v>
      </c>
      <c r="H736" s="21" t="s">
        <v>1217</v>
      </c>
      <c r="I736" s="21" t="s">
        <v>68</v>
      </c>
      <c r="J736" s="21" t="s">
        <v>973</v>
      </c>
    </row>
    <row r="737" spans="1:10" ht="28.8" x14ac:dyDescent="0.35">
      <c r="A737" s="21" t="s">
        <v>68</v>
      </c>
      <c r="B737" s="21" t="s">
        <v>951</v>
      </c>
      <c r="C737" s="21" t="s">
        <v>1196</v>
      </c>
      <c r="D737" s="21" t="s">
        <v>1218</v>
      </c>
      <c r="E737" s="21"/>
      <c r="F737" s="21" t="s">
        <v>1219</v>
      </c>
      <c r="G737" s="21" t="s">
        <v>971</v>
      </c>
      <c r="H737" s="21" t="s">
        <v>1220</v>
      </c>
      <c r="I737" s="21" t="s">
        <v>68</v>
      </c>
      <c r="J737" s="21" t="s">
        <v>973</v>
      </c>
    </row>
    <row r="738" spans="1:10" ht="28.8" x14ac:dyDescent="0.35">
      <c r="A738" s="21" t="s">
        <v>68</v>
      </c>
      <c r="B738" s="21" t="s">
        <v>951</v>
      </c>
      <c r="C738" s="21" t="s">
        <v>1196</v>
      </c>
      <c r="D738" s="21" t="s">
        <v>1221</v>
      </c>
      <c r="E738" s="21"/>
      <c r="F738" s="21" t="s">
        <v>1222</v>
      </c>
      <c r="G738" s="21" t="s">
        <v>971</v>
      </c>
      <c r="H738" s="21" t="s">
        <v>1223</v>
      </c>
      <c r="I738" s="21" t="s">
        <v>68</v>
      </c>
      <c r="J738" s="21" t="s">
        <v>973</v>
      </c>
    </row>
    <row r="739" spans="1:10" ht="28.8" x14ac:dyDescent="0.35">
      <c r="A739" s="21" t="s">
        <v>68</v>
      </c>
      <c r="B739" s="21" t="s">
        <v>951</v>
      </c>
      <c r="C739" s="21" t="s">
        <v>1196</v>
      </c>
      <c r="D739" s="21" t="s">
        <v>1224</v>
      </c>
      <c r="E739" s="21"/>
      <c r="F739" s="21" t="s">
        <v>1225</v>
      </c>
      <c r="G739" s="21" t="s">
        <v>971</v>
      </c>
      <c r="H739" s="21" t="s">
        <v>1226</v>
      </c>
      <c r="I739" s="21" t="s">
        <v>68</v>
      </c>
      <c r="J739" s="21" t="s">
        <v>973</v>
      </c>
    </row>
    <row r="740" spans="1:10" ht="43.2" x14ac:dyDescent="0.35">
      <c r="A740" s="21" t="s">
        <v>68</v>
      </c>
      <c r="B740" s="21" t="s">
        <v>951</v>
      </c>
      <c r="C740" s="21" t="s">
        <v>1227</v>
      </c>
      <c r="D740" s="21" t="s">
        <v>1228</v>
      </c>
      <c r="E740" s="21"/>
      <c r="F740" s="21" t="s">
        <v>1229</v>
      </c>
      <c r="G740" s="21" t="s">
        <v>971</v>
      </c>
      <c r="H740" s="21" t="s">
        <v>1230</v>
      </c>
      <c r="I740" s="21" t="s">
        <v>68</v>
      </c>
      <c r="J740" s="21" t="s">
        <v>973</v>
      </c>
    </row>
    <row r="741" spans="1:10" ht="28.8" x14ac:dyDescent="0.35">
      <c r="A741" s="21" t="s">
        <v>68</v>
      </c>
      <c r="B741" s="21" t="s">
        <v>951</v>
      </c>
      <c r="C741" s="21" t="s">
        <v>1227</v>
      </c>
      <c r="D741" s="21" t="s">
        <v>1231</v>
      </c>
      <c r="E741" s="21"/>
      <c r="F741" s="21" t="s">
        <v>1232</v>
      </c>
      <c r="G741" s="21" t="s">
        <v>971</v>
      </c>
      <c r="H741" s="21" t="s">
        <v>1233</v>
      </c>
      <c r="I741" s="21" t="s">
        <v>68</v>
      </c>
      <c r="J741" s="21" t="s">
        <v>973</v>
      </c>
    </row>
    <row r="742" spans="1:10" ht="57.6" x14ac:dyDescent="0.35">
      <c r="A742" s="21" t="s">
        <v>68</v>
      </c>
      <c r="B742" s="21" t="s">
        <v>951</v>
      </c>
      <c r="C742" s="21" t="s">
        <v>1227</v>
      </c>
      <c r="D742" s="21" t="s">
        <v>1234</v>
      </c>
      <c r="E742" s="21"/>
      <c r="F742" s="21" t="s">
        <v>1235</v>
      </c>
      <c r="G742" s="21" t="s">
        <v>971</v>
      </c>
      <c r="H742" s="21" t="s">
        <v>1236</v>
      </c>
      <c r="I742" s="21" t="s">
        <v>68</v>
      </c>
      <c r="J742" s="21" t="s">
        <v>973</v>
      </c>
    </row>
    <row r="743" spans="1:10" ht="43.2" x14ac:dyDescent="0.35">
      <c r="A743" s="21" t="s">
        <v>68</v>
      </c>
      <c r="B743" s="21" t="s">
        <v>951</v>
      </c>
      <c r="C743" s="21" t="s">
        <v>1237</v>
      </c>
      <c r="D743" s="21" t="s">
        <v>1238</v>
      </c>
      <c r="E743" s="21"/>
      <c r="F743" s="21" t="s">
        <v>1239</v>
      </c>
      <c r="G743" s="21" t="s">
        <v>971</v>
      </c>
      <c r="H743" s="21" t="s">
        <v>1240</v>
      </c>
      <c r="I743" s="21" t="s">
        <v>68</v>
      </c>
      <c r="J743" s="21" t="s">
        <v>973</v>
      </c>
    </row>
    <row r="744" spans="1:10" ht="43.2" x14ac:dyDescent="0.35">
      <c r="A744" s="21" t="s">
        <v>68</v>
      </c>
      <c r="B744" s="21" t="s">
        <v>951</v>
      </c>
      <c r="C744" s="21" t="s">
        <v>1237</v>
      </c>
      <c r="D744" s="21" t="s">
        <v>1241</v>
      </c>
      <c r="E744" s="21"/>
      <c r="F744" s="21" t="s">
        <v>1242</v>
      </c>
      <c r="G744" s="21" t="s">
        <v>971</v>
      </c>
      <c r="H744" s="21" t="s">
        <v>1243</v>
      </c>
      <c r="I744" s="21" t="s">
        <v>68</v>
      </c>
      <c r="J744" s="21" t="s">
        <v>973</v>
      </c>
    </row>
    <row r="745" spans="1:10" ht="43.2" x14ac:dyDescent="0.35">
      <c r="A745" s="21" t="s">
        <v>68</v>
      </c>
      <c r="B745" s="21" t="s">
        <v>951</v>
      </c>
      <c r="C745" s="21" t="s">
        <v>1237</v>
      </c>
      <c r="D745" s="21" t="s">
        <v>1244</v>
      </c>
      <c r="E745" s="21"/>
      <c r="F745" s="21" t="s">
        <v>1245</v>
      </c>
      <c r="G745" s="21" t="s">
        <v>971</v>
      </c>
      <c r="H745" s="21" t="s">
        <v>1246</v>
      </c>
      <c r="I745" s="21" t="s">
        <v>68</v>
      </c>
      <c r="J745" s="21" t="s">
        <v>973</v>
      </c>
    </row>
    <row r="746" spans="1:10" ht="43.2" x14ac:dyDescent="0.35">
      <c r="A746" s="21" t="s">
        <v>68</v>
      </c>
      <c r="B746" s="21" t="s">
        <v>951</v>
      </c>
      <c r="C746" s="21" t="s">
        <v>1237</v>
      </c>
      <c r="D746" s="21" t="s">
        <v>1247</v>
      </c>
      <c r="E746" s="21"/>
      <c r="F746" s="21" t="s">
        <v>1248</v>
      </c>
      <c r="G746" s="21" t="s">
        <v>971</v>
      </c>
      <c r="H746" s="21" t="s">
        <v>1249</v>
      </c>
      <c r="I746" s="21" t="s">
        <v>68</v>
      </c>
      <c r="J746" s="21" t="s">
        <v>973</v>
      </c>
    </row>
    <row r="747" spans="1:10" ht="28.8" x14ac:dyDescent="0.35">
      <c r="A747" s="21" t="s">
        <v>68</v>
      </c>
      <c r="B747" s="21" t="s">
        <v>951</v>
      </c>
      <c r="C747" s="21" t="s">
        <v>1237</v>
      </c>
      <c r="D747" s="21" t="s">
        <v>1250</v>
      </c>
      <c r="E747" s="21"/>
      <c r="F747" s="21" t="s">
        <v>1251</v>
      </c>
      <c r="G747" s="21" t="s">
        <v>971</v>
      </c>
      <c r="H747" s="21" t="s">
        <v>1252</v>
      </c>
      <c r="I747" s="21" t="s">
        <v>68</v>
      </c>
      <c r="J747" s="21" t="s">
        <v>973</v>
      </c>
    </row>
    <row r="748" spans="1:10" ht="43.2" x14ac:dyDescent="0.35">
      <c r="A748" s="21" t="s">
        <v>68</v>
      </c>
      <c r="B748" s="21" t="s">
        <v>951</v>
      </c>
      <c r="C748" s="21" t="s">
        <v>1253</v>
      </c>
      <c r="D748" s="21" t="s">
        <v>1254</v>
      </c>
      <c r="E748" s="21" t="s">
        <v>1255</v>
      </c>
      <c r="F748" s="21" t="s">
        <v>1256</v>
      </c>
      <c r="G748" s="21" t="s">
        <v>971</v>
      </c>
      <c r="H748" s="21" t="s">
        <v>1257</v>
      </c>
      <c r="I748" s="21" t="s">
        <v>68</v>
      </c>
      <c r="J748" s="21" t="s">
        <v>973</v>
      </c>
    </row>
    <row r="749" spans="1:10" ht="72" x14ac:dyDescent="0.35">
      <c r="A749" s="21" t="s">
        <v>68</v>
      </c>
      <c r="B749" s="21" t="s">
        <v>951</v>
      </c>
      <c r="C749" s="21" t="s">
        <v>1258</v>
      </c>
      <c r="D749" s="21" t="s">
        <v>1259</v>
      </c>
      <c r="E749" s="21"/>
      <c r="F749" s="21" t="s">
        <v>1260</v>
      </c>
      <c r="G749" s="21" t="s">
        <v>971</v>
      </c>
      <c r="H749" s="21" t="s">
        <v>1261</v>
      </c>
      <c r="I749" s="21" t="s">
        <v>68</v>
      </c>
      <c r="J749" s="21" t="s">
        <v>973</v>
      </c>
    </row>
    <row r="750" spans="1:10" ht="43.2" x14ac:dyDescent="0.35">
      <c r="A750" s="21" t="s">
        <v>68</v>
      </c>
      <c r="B750" s="21" t="s">
        <v>951</v>
      </c>
      <c r="C750" s="21" t="s">
        <v>1258</v>
      </c>
      <c r="D750" s="21" t="s">
        <v>1262</v>
      </c>
      <c r="E750" s="21"/>
      <c r="F750" s="21" t="s">
        <v>1263</v>
      </c>
      <c r="G750" s="21" t="s">
        <v>971</v>
      </c>
      <c r="H750" s="21" t="s">
        <v>1264</v>
      </c>
      <c r="I750" s="21" t="s">
        <v>68</v>
      </c>
      <c r="J750" s="21" t="s">
        <v>973</v>
      </c>
    </row>
    <row r="751" spans="1:10" ht="28.8" x14ac:dyDescent="0.35">
      <c r="A751" s="21" t="s">
        <v>68</v>
      </c>
      <c r="B751" s="21" t="s">
        <v>951</v>
      </c>
      <c r="C751" s="21" t="s">
        <v>1265</v>
      </c>
      <c r="D751" s="21" t="s">
        <v>1266</v>
      </c>
      <c r="E751" s="21"/>
      <c r="F751" s="21" t="s">
        <v>1267</v>
      </c>
      <c r="G751" s="21" t="s">
        <v>971</v>
      </c>
      <c r="H751" s="21" t="s">
        <v>1268</v>
      </c>
      <c r="I751" s="21" t="s">
        <v>68</v>
      </c>
      <c r="J751" s="21" t="s">
        <v>973</v>
      </c>
    </row>
    <row r="752" spans="1:10" ht="57.6" x14ac:dyDescent="0.35">
      <c r="A752" s="21" t="s">
        <v>68</v>
      </c>
      <c r="B752" s="21" t="s">
        <v>951</v>
      </c>
      <c r="C752" s="21" t="s">
        <v>1269</v>
      </c>
      <c r="D752" s="21" t="s">
        <v>1270</v>
      </c>
      <c r="E752" s="21" t="s">
        <v>1271</v>
      </c>
      <c r="F752" s="21" t="s">
        <v>1272</v>
      </c>
      <c r="G752" s="21" t="s">
        <v>971</v>
      </c>
      <c r="H752" s="21" t="s">
        <v>1273</v>
      </c>
      <c r="I752" s="21" t="s">
        <v>68</v>
      </c>
      <c r="J752" s="21" t="s">
        <v>973</v>
      </c>
    </row>
    <row r="753" spans="1:10" ht="43.2" x14ac:dyDescent="0.35">
      <c r="A753" s="21" t="s">
        <v>68</v>
      </c>
      <c r="B753" s="21" t="s">
        <v>951</v>
      </c>
      <c r="C753" s="21" t="s">
        <v>1274</v>
      </c>
      <c r="D753" s="21" t="s">
        <v>1275</v>
      </c>
      <c r="E753" s="21" t="s">
        <v>1271</v>
      </c>
      <c r="F753" s="21" t="s">
        <v>1276</v>
      </c>
      <c r="G753" s="21" t="s">
        <v>971</v>
      </c>
      <c r="H753" s="21" t="s">
        <v>1277</v>
      </c>
      <c r="I753" s="21" t="s">
        <v>68</v>
      </c>
      <c r="J753" s="21" t="s">
        <v>973</v>
      </c>
    </row>
    <row r="754" spans="1:10" ht="43.2" x14ac:dyDescent="0.35">
      <c r="A754" s="21" t="s">
        <v>68</v>
      </c>
      <c r="B754" s="21" t="s">
        <v>951</v>
      </c>
      <c r="C754" s="21" t="s">
        <v>1278</v>
      </c>
      <c r="D754" s="21" t="s">
        <v>1279</v>
      </c>
      <c r="E754" s="21" t="s">
        <v>287</v>
      </c>
      <c r="F754" s="21" t="s">
        <v>1280</v>
      </c>
      <c r="G754" s="21" t="s">
        <v>971</v>
      </c>
      <c r="H754" s="21" t="s">
        <v>1281</v>
      </c>
      <c r="I754" s="21" t="s">
        <v>68</v>
      </c>
      <c r="J754" s="21" t="s">
        <v>973</v>
      </c>
    </row>
    <row r="755" spans="1:10" ht="43.2" x14ac:dyDescent="0.35">
      <c r="A755" s="21" t="s">
        <v>68</v>
      </c>
      <c r="B755" s="21" t="s">
        <v>951</v>
      </c>
      <c r="C755" s="21" t="s">
        <v>1282</v>
      </c>
      <c r="D755" s="21" t="s">
        <v>1283</v>
      </c>
      <c r="E755" s="21"/>
      <c r="F755" s="21" t="s">
        <v>1284</v>
      </c>
      <c r="G755" s="21" t="s">
        <v>971</v>
      </c>
      <c r="H755" s="21" t="s">
        <v>1285</v>
      </c>
      <c r="I755" s="21" t="s">
        <v>68</v>
      </c>
      <c r="J755" s="21" t="s">
        <v>973</v>
      </c>
    </row>
    <row r="756" spans="1:10" ht="57.6" x14ac:dyDescent="0.35">
      <c r="A756" s="21" t="s">
        <v>68</v>
      </c>
      <c r="B756" s="21" t="s">
        <v>951</v>
      </c>
      <c r="C756" s="21" t="s">
        <v>1286</v>
      </c>
      <c r="D756" s="21" t="s">
        <v>1287</v>
      </c>
      <c r="E756" s="21" t="s">
        <v>1288</v>
      </c>
      <c r="F756" s="21" t="s">
        <v>1289</v>
      </c>
      <c r="G756" s="21" t="s">
        <v>971</v>
      </c>
      <c r="H756" s="21" t="s">
        <v>1290</v>
      </c>
      <c r="I756" s="21" t="s">
        <v>68</v>
      </c>
      <c r="J756" s="21" t="s">
        <v>973</v>
      </c>
    </row>
    <row r="757" spans="1:10" ht="28.8" x14ac:dyDescent="0.35">
      <c r="A757" s="21" t="s">
        <v>68</v>
      </c>
      <c r="B757" s="21" t="s">
        <v>951</v>
      </c>
      <c r="C757" s="21" t="s">
        <v>1291</v>
      </c>
      <c r="D757" s="21" t="s">
        <v>1292</v>
      </c>
      <c r="E757" s="21" t="s">
        <v>407</v>
      </c>
      <c r="F757" s="21" t="s">
        <v>1293</v>
      </c>
      <c r="G757" s="21" t="s">
        <v>971</v>
      </c>
      <c r="H757" s="21" t="s">
        <v>1294</v>
      </c>
      <c r="I757" s="21" t="s">
        <v>68</v>
      </c>
      <c r="J757" s="21" t="s">
        <v>973</v>
      </c>
    </row>
    <row r="758" spans="1:10" ht="57.6" x14ac:dyDescent="0.35">
      <c r="A758" s="21" t="s">
        <v>68</v>
      </c>
      <c r="B758" s="21" t="s">
        <v>951</v>
      </c>
      <c r="C758" s="21" t="s">
        <v>1295</v>
      </c>
      <c r="D758" s="21" t="s">
        <v>1296</v>
      </c>
      <c r="E758" s="21"/>
      <c r="F758" s="21" t="s">
        <v>1297</v>
      </c>
      <c r="G758" s="21" t="s">
        <v>971</v>
      </c>
      <c r="H758" s="21" t="s">
        <v>1298</v>
      </c>
      <c r="I758" s="21" t="s">
        <v>68</v>
      </c>
      <c r="J758" s="21" t="s">
        <v>973</v>
      </c>
    </row>
    <row r="759" spans="1:10" ht="28.8" x14ac:dyDescent="0.35">
      <c r="A759" s="21" t="s">
        <v>68</v>
      </c>
      <c r="B759" s="21" t="s">
        <v>951</v>
      </c>
      <c r="C759" s="21" t="s">
        <v>1299</v>
      </c>
      <c r="D759" s="21" t="s">
        <v>1300</v>
      </c>
      <c r="E759" s="21"/>
      <c r="F759" s="21" t="s">
        <v>1301</v>
      </c>
      <c r="G759" s="21" t="s">
        <v>971</v>
      </c>
      <c r="H759" s="21" t="s">
        <v>1302</v>
      </c>
      <c r="I759" s="21" t="s">
        <v>68</v>
      </c>
      <c r="J759" s="21" t="s">
        <v>973</v>
      </c>
    </row>
    <row r="760" spans="1:10" ht="43.2" x14ac:dyDescent="0.35">
      <c r="A760" s="21" t="s">
        <v>68</v>
      </c>
      <c r="B760" s="21" t="s">
        <v>951</v>
      </c>
      <c r="C760" s="21" t="s">
        <v>1303</v>
      </c>
      <c r="D760" s="21" t="s">
        <v>1304</v>
      </c>
      <c r="E760" s="21" t="s">
        <v>1305</v>
      </c>
      <c r="F760" s="21" t="s">
        <v>1306</v>
      </c>
      <c r="G760" s="21" t="s">
        <v>971</v>
      </c>
      <c r="H760" s="21" t="s">
        <v>1307</v>
      </c>
      <c r="I760" s="21" t="s">
        <v>68</v>
      </c>
      <c r="J760" s="21" t="s">
        <v>973</v>
      </c>
    </row>
    <row r="761" spans="1:10" ht="43.2" x14ac:dyDescent="0.35">
      <c r="A761" s="21" t="s">
        <v>68</v>
      </c>
      <c r="B761" s="21" t="s">
        <v>951</v>
      </c>
      <c r="C761" s="21" t="s">
        <v>1308</v>
      </c>
      <c r="D761" s="21" t="s">
        <v>1309</v>
      </c>
      <c r="E761" s="21" t="s">
        <v>1305</v>
      </c>
      <c r="F761" s="21" t="s">
        <v>1310</v>
      </c>
      <c r="G761" s="21" t="s">
        <v>971</v>
      </c>
      <c r="H761" s="21" t="s">
        <v>1311</v>
      </c>
      <c r="I761" s="21" t="s">
        <v>68</v>
      </c>
      <c r="J761" s="21" t="s">
        <v>973</v>
      </c>
    </row>
    <row r="762" spans="1:10" ht="28.8" x14ac:dyDescent="0.35">
      <c r="A762" s="21" t="s">
        <v>68</v>
      </c>
      <c r="B762" s="21" t="s">
        <v>951</v>
      </c>
      <c r="C762" s="21" t="s">
        <v>1312</v>
      </c>
      <c r="D762" s="21" t="s">
        <v>1313</v>
      </c>
      <c r="E762" s="21" t="s">
        <v>1314</v>
      </c>
      <c r="F762" s="21" t="s">
        <v>1315</v>
      </c>
      <c r="G762" s="21" t="s">
        <v>971</v>
      </c>
      <c r="H762" s="21" t="s">
        <v>1316</v>
      </c>
      <c r="I762" s="21" t="s">
        <v>68</v>
      </c>
      <c r="J762" s="21" t="s">
        <v>973</v>
      </c>
    </row>
    <row r="763" spans="1:10" ht="43.2" x14ac:dyDescent="0.35">
      <c r="A763" s="21" t="s">
        <v>68</v>
      </c>
      <c r="B763" s="21" t="s">
        <v>951</v>
      </c>
      <c r="C763" s="21" t="s">
        <v>1317</v>
      </c>
      <c r="D763" s="21" t="s">
        <v>1318</v>
      </c>
      <c r="E763" s="21" t="s">
        <v>1305</v>
      </c>
      <c r="F763" s="21" t="s">
        <v>1319</v>
      </c>
      <c r="G763" s="21" t="s">
        <v>971</v>
      </c>
      <c r="H763" s="21" t="s">
        <v>1320</v>
      </c>
      <c r="I763" s="21" t="s">
        <v>68</v>
      </c>
      <c r="J763" s="21" t="s">
        <v>973</v>
      </c>
    </row>
    <row r="764" spans="1:10" ht="43.2" x14ac:dyDescent="0.35">
      <c r="A764" s="21" t="s">
        <v>68</v>
      </c>
      <c r="B764" s="21" t="s">
        <v>951</v>
      </c>
      <c r="C764" s="21" t="s">
        <v>1321</v>
      </c>
      <c r="D764" s="21" t="s">
        <v>1322</v>
      </c>
      <c r="E764" s="21" t="s">
        <v>1305</v>
      </c>
      <c r="F764" s="21" t="s">
        <v>1323</v>
      </c>
      <c r="G764" s="21" t="s">
        <v>971</v>
      </c>
      <c r="H764" s="21" t="s">
        <v>1320</v>
      </c>
      <c r="I764" s="21" t="s">
        <v>68</v>
      </c>
      <c r="J764" s="21" t="s">
        <v>973</v>
      </c>
    </row>
    <row r="765" spans="1:10" ht="43.2" x14ac:dyDescent="0.35">
      <c r="A765" s="21" t="s">
        <v>68</v>
      </c>
      <c r="B765" s="21" t="s">
        <v>951</v>
      </c>
      <c r="C765" s="21" t="s">
        <v>1324</v>
      </c>
      <c r="D765" s="21" t="s">
        <v>1325</v>
      </c>
      <c r="E765" s="21" t="s">
        <v>438</v>
      </c>
      <c r="F765" s="21" t="s">
        <v>1326</v>
      </c>
      <c r="G765" s="21" t="s">
        <v>971</v>
      </c>
      <c r="H765" s="21" t="s">
        <v>1327</v>
      </c>
      <c r="I765" s="21" t="s">
        <v>68</v>
      </c>
      <c r="J765" s="21" t="s">
        <v>973</v>
      </c>
    </row>
    <row r="766" spans="1:10" ht="43.2" x14ac:dyDescent="0.35">
      <c r="A766" s="21" t="s">
        <v>68</v>
      </c>
      <c r="B766" s="21" t="s">
        <v>951</v>
      </c>
      <c r="C766" s="21" t="s">
        <v>1328</v>
      </c>
      <c r="D766" s="21" t="s">
        <v>1329</v>
      </c>
      <c r="E766" s="21" t="s">
        <v>1330</v>
      </c>
      <c r="F766" s="21" t="s">
        <v>1331</v>
      </c>
      <c r="G766" s="21" t="s">
        <v>971</v>
      </c>
      <c r="H766" s="21" t="s">
        <v>1332</v>
      </c>
      <c r="I766" s="21" t="s">
        <v>68</v>
      </c>
      <c r="J766" s="21" t="s">
        <v>973</v>
      </c>
    </row>
    <row r="767" spans="1:10" ht="43.2" x14ac:dyDescent="0.35">
      <c r="A767" s="21" t="s">
        <v>68</v>
      </c>
      <c r="B767" s="21" t="s">
        <v>951</v>
      </c>
      <c r="C767" s="21" t="s">
        <v>1333</v>
      </c>
      <c r="D767" s="21" t="s">
        <v>1334</v>
      </c>
      <c r="E767" s="21"/>
      <c r="F767" s="21" t="s">
        <v>1335</v>
      </c>
      <c r="G767" s="21" t="s">
        <v>971</v>
      </c>
      <c r="H767" s="21" t="s">
        <v>1336</v>
      </c>
      <c r="I767" s="21" t="s">
        <v>68</v>
      </c>
      <c r="J767" s="21" t="s">
        <v>973</v>
      </c>
    </row>
    <row r="768" spans="1:10" ht="43.2" x14ac:dyDescent="0.35">
      <c r="A768" s="21" t="s">
        <v>68</v>
      </c>
      <c r="B768" s="21" t="s">
        <v>951</v>
      </c>
      <c r="C768" s="21" t="s">
        <v>1337</v>
      </c>
      <c r="D768" s="21" t="s">
        <v>1338</v>
      </c>
      <c r="E768" s="21" t="s">
        <v>1339</v>
      </c>
      <c r="F768" s="21" t="s">
        <v>1340</v>
      </c>
      <c r="G768" s="21" t="s">
        <v>971</v>
      </c>
      <c r="H768" s="21" t="s">
        <v>1341</v>
      </c>
      <c r="I768" s="21" t="s">
        <v>68</v>
      </c>
      <c r="J768" s="21" t="s">
        <v>973</v>
      </c>
    </row>
    <row r="769" spans="1:10" ht="28.8" x14ac:dyDescent="0.35">
      <c r="A769" s="21" t="s">
        <v>68</v>
      </c>
      <c r="B769" s="21" t="s">
        <v>951</v>
      </c>
      <c r="C769" s="21" t="s">
        <v>1342</v>
      </c>
      <c r="D769" s="21" t="s">
        <v>1343</v>
      </c>
      <c r="E769" s="21" t="s">
        <v>1344</v>
      </c>
      <c r="F769" s="21" t="s">
        <v>1345</v>
      </c>
      <c r="G769" s="21" t="s">
        <v>971</v>
      </c>
      <c r="H769" s="21" t="s">
        <v>1346</v>
      </c>
      <c r="I769" s="21" t="s">
        <v>68</v>
      </c>
      <c r="J769" s="21" t="s">
        <v>973</v>
      </c>
    </row>
    <row r="770" spans="1:10" ht="28.8" x14ac:dyDescent="0.35">
      <c r="A770" s="21" t="s">
        <v>68</v>
      </c>
      <c r="B770" s="21" t="s">
        <v>951</v>
      </c>
      <c r="C770" s="21" t="s">
        <v>1347</v>
      </c>
      <c r="D770" s="21" t="s">
        <v>1348</v>
      </c>
      <c r="E770" s="21" t="s">
        <v>1349</v>
      </c>
      <c r="F770" s="21" t="s">
        <v>1350</v>
      </c>
      <c r="G770" s="21" t="s">
        <v>971</v>
      </c>
      <c r="H770" s="21" t="s">
        <v>1351</v>
      </c>
      <c r="I770" s="21" t="s">
        <v>68</v>
      </c>
      <c r="J770" s="21" t="s">
        <v>973</v>
      </c>
    </row>
    <row r="771" spans="1:10" ht="57.6" x14ac:dyDescent="0.35">
      <c r="A771" s="21" t="s">
        <v>68</v>
      </c>
      <c r="B771" s="21" t="s">
        <v>951</v>
      </c>
      <c r="C771" s="21" t="s">
        <v>1352</v>
      </c>
      <c r="D771" s="21" t="s">
        <v>1353</v>
      </c>
      <c r="E771" s="21"/>
      <c r="F771" s="21" t="s">
        <v>1354</v>
      </c>
      <c r="G771" s="21" t="s">
        <v>971</v>
      </c>
      <c r="H771" s="21" t="s">
        <v>1355</v>
      </c>
      <c r="I771" s="21" t="s">
        <v>68</v>
      </c>
      <c r="J771" s="21" t="s">
        <v>973</v>
      </c>
    </row>
    <row r="772" spans="1:10" ht="43.2" x14ac:dyDescent="0.35">
      <c r="A772" s="21" t="s">
        <v>68</v>
      </c>
      <c r="B772" s="21" t="s">
        <v>951</v>
      </c>
      <c r="C772" s="21" t="s">
        <v>1356</v>
      </c>
      <c r="D772" s="21" t="s">
        <v>1357</v>
      </c>
      <c r="E772" s="21" t="s">
        <v>1358</v>
      </c>
      <c r="F772" s="21" t="s">
        <v>1359</v>
      </c>
      <c r="G772" s="21" t="s">
        <v>971</v>
      </c>
      <c r="H772" s="21" t="s">
        <v>1360</v>
      </c>
      <c r="I772" s="21" t="s">
        <v>68</v>
      </c>
      <c r="J772" s="21" t="s">
        <v>973</v>
      </c>
    </row>
    <row r="773" spans="1:10" ht="43.2" x14ac:dyDescent="0.35">
      <c r="A773" s="21" t="s">
        <v>68</v>
      </c>
      <c r="B773" s="21" t="s">
        <v>951</v>
      </c>
      <c r="C773" s="21" t="s">
        <v>1361</v>
      </c>
      <c r="D773" s="21" t="s">
        <v>1362</v>
      </c>
      <c r="E773" s="21" t="s">
        <v>1363</v>
      </c>
      <c r="F773" s="21" t="s">
        <v>1364</v>
      </c>
      <c r="G773" s="21" t="s">
        <v>971</v>
      </c>
      <c r="H773" s="21" t="s">
        <v>1365</v>
      </c>
      <c r="I773" s="21" t="s">
        <v>68</v>
      </c>
      <c r="J773" s="21" t="s">
        <v>973</v>
      </c>
    </row>
    <row r="774" spans="1:10" ht="57.6" x14ac:dyDescent="0.35">
      <c r="A774" s="21" t="s">
        <v>68</v>
      </c>
      <c r="B774" s="21" t="s">
        <v>951</v>
      </c>
      <c r="C774" s="21" t="s">
        <v>1366</v>
      </c>
      <c r="D774" s="21" t="s">
        <v>1367</v>
      </c>
      <c r="E774" s="21"/>
      <c r="F774" s="21" t="s">
        <v>1368</v>
      </c>
      <c r="G774" s="21" t="s">
        <v>971</v>
      </c>
      <c r="H774" s="21" t="s">
        <v>1369</v>
      </c>
      <c r="I774" s="21" t="s">
        <v>68</v>
      </c>
      <c r="J774" s="21" t="s">
        <v>973</v>
      </c>
    </row>
    <row r="775" spans="1:10" ht="72" x14ac:dyDescent="0.35">
      <c r="A775" s="21" t="s">
        <v>68</v>
      </c>
      <c r="B775" s="21" t="s">
        <v>951</v>
      </c>
      <c r="C775" s="21" t="s">
        <v>1370</v>
      </c>
      <c r="D775" s="21" t="s">
        <v>1371</v>
      </c>
      <c r="E775" s="21" t="s">
        <v>1372</v>
      </c>
      <c r="F775" s="21" t="s">
        <v>1373</v>
      </c>
      <c r="G775" s="21" t="s">
        <v>971</v>
      </c>
      <c r="H775" s="21" t="s">
        <v>1374</v>
      </c>
      <c r="I775" s="21" t="s">
        <v>68</v>
      </c>
      <c r="J775" s="21" t="s">
        <v>973</v>
      </c>
    </row>
    <row r="776" spans="1:10" ht="57.6" x14ac:dyDescent="0.35">
      <c r="A776" s="21" t="s">
        <v>68</v>
      </c>
      <c r="B776" s="21" t="s">
        <v>951</v>
      </c>
      <c r="C776" s="21" t="s">
        <v>1375</v>
      </c>
      <c r="D776" s="21" t="s">
        <v>1376</v>
      </c>
      <c r="E776" s="21"/>
      <c r="F776" s="21" t="s">
        <v>1377</v>
      </c>
      <c r="G776" s="21" t="s">
        <v>971</v>
      </c>
      <c r="H776" s="21" t="s">
        <v>1378</v>
      </c>
      <c r="I776" s="21" t="s">
        <v>68</v>
      </c>
      <c r="J776" s="21" t="s">
        <v>973</v>
      </c>
    </row>
    <row r="777" spans="1:10" ht="43.2" x14ac:dyDescent="0.35">
      <c r="A777" s="21" t="s">
        <v>68</v>
      </c>
      <c r="B777" s="21" t="s">
        <v>951</v>
      </c>
      <c r="C777" s="21" t="s">
        <v>1379</v>
      </c>
      <c r="D777" s="21" t="s">
        <v>1380</v>
      </c>
      <c r="E777" s="21"/>
      <c r="F777" s="21" t="s">
        <v>1381</v>
      </c>
      <c r="G777" s="21" t="s">
        <v>971</v>
      </c>
      <c r="H777" s="21" t="s">
        <v>1382</v>
      </c>
      <c r="I777" s="21" t="s">
        <v>68</v>
      </c>
      <c r="J777" s="21" t="s">
        <v>973</v>
      </c>
    </row>
    <row r="778" spans="1:10" ht="43.2" x14ac:dyDescent="0.35">
      <c r="A778" s="21" t="s">
        <v>68</v>
      </c>
      <c r="B778" s="21" t="s">
        <v>951</v>
      </c>
      <c r="C778" s="21" t="s">
        <v>1383</v>
      </c>
      <c r="D778" s="21" t="s">
        <v>1384</v>
      </c>
      <c r="E778" s="21"/>
      <c r="F778" s="21" t="s">
        <v>1385</v>
      </c>
      <c r="G778" s="21" t="s">
        <v>971</v>
      </c>
      <c r="H778" s="21" t="s">
        <v>1386</v>
      </c>
      <c r="I778" s="21" t="s">
        <v>68</v>
      </c>
      <c r="J778" s="21" t="s">
        <v>973</v>
      </c>
    </row>
    <row r="779" spans="1:10" ht="28.8" x14ac:dyDescent="0.35">
      <c r="A779" s="21" t="s">
        <v>68</v>
      </c>
      <c r="B779" s="21" t="s">
        <v>951</v>
      </c>
      <c r="C779" s="21" t="s">
        <v>1387</v>
      </c>
      <c r="D779" s="21" t="s">
        <v>1388</v>
      </c>
      <c r="E779" s="21"/>
      <c r="F779" s="21" t="s">
        <v>1389</v>
      </c>
      <c r="G779" s="21" t="s">
        <v>971</v>
      </c>
      <c r="H779" s="21" t="s">
        <v>1390</v>
      </c>
      <c r="I779" s="21" t="s">
        <v>68</v>
      </c>
      <c r="J779" s="21" t="s">
        <v>973</v>
      </c>
    </row>
    <row r="780" spans="1:10" ht="28.8" x14ac:dyDescent="0.35">
      <c r="A780" s="21" t="s">
        <v>68</v>
      </c>
      <c r="B780" s="21" t="s">
        <v>951</v>
      </c>
      <c r="C780" s="21" t="s">
        <v>1387</v>
      </c>
      <c r="D780" s="21" t="s">
        <v>1391</v>
      </c>
      <c r="E780" s="21"/>
      <c r="F780" s="21" t="s">
        <v>1392</v>
      </c>
      <c r="G780" s="21" t="s">
        <v>971</v>
      </c>
      <c r="H780" s="21" t="s">
        <v>1393</v>
      </c>
      <c r="I780" s="21" t="s">
        <v>68</v>
      </c>
      <c r="J780" s="21" t="s">
        <v>973</v>
      </c>
    </row>
    <row r="781" spans="1:10" ht="28.8" x14ac:dyDescent="0.35">
      <c r="A781" s="21" t="s">
        <v>68</v>
      </c>
      <c r="B781" s="21" t="s">
        <v>951</v>
      </c>
      <c r="C781" s="21" t="s">
        <v>1394</v>
      </c>
      <c r="D781" s="21" t="s">
        <v>1395</v>
      </c>
      <c r="E781" s="21"/>
      <c r="F781" s="21" t="s">
        <v>1396</v>
      </c>
      <c r="G781" s="21" t="s">
        <v>971</v>
      </c>
      <c r="H781" s="21" t="s">
        <v>1397</v>
      </c>
      <c r="I781" s="21" t="s">
        <v>68</v>
      </c>
      <c r="J781" s="21" t="s">
        <v>973</v>
      </c>
    </row>
    <row r="782" spans="1:10" ht="28.8" x14ac:dyDescent="0.35">
      <c r="A782" s="21" t="s">
        <v>68</v>
      </c>
      <c r="B782" s="21" t="s">
        <v>951</v>
      </c>
      <c r="C782" s="21" t="s">
        <v>1398</v>
      </c>
      <c r="D782" s="21" t="s">
        <v>1399</v>
      </c>
      <c r="E782" s="21"/>
      <c r="F782" s="21" t="s">
        <v>1400</v>
      </c>
      <c r="G782" s="21" t="s">
        <v>971</v>
      </c>
      <c r="H782" s="21" t="s">
        <v>1401</v>
      </c>
      <c r="I782" s="21" t="s">
        <v>68</v>
      </c>
      <c r="J782" s="21" t="s">
        <v>973</v>
      </c>
    </row>
    <row r="783" spans="1:10" ht="57.6" x14ac:dyDescent="0.35">
      <c r="A783" s="21" t="s">
        <v>68</v>
      </c>
      <c r="B783" s="21" t="s">
        <v>951</v>
      </c>
      <c r="C783" s="21" t="s">
        <v>1402</v>
      </c>
      <c r="D783" s="21" t="s">
        <v>1403</v>
      </c>
      <c r="E783" s="21" t="s">
        <v>438</v>
      </c>
      <c r="F783" s="21" t="s">
        <v>1404</v>
      </c>
      <c r="G783" s="21" t="s">
        <v>971</v>
      </c>
      <c r="H783" s="21" t="s">
        <v>1405</v>
      </c>
      <c r="I783" s="21" t="s">
        <v>68</v>
      </c>
      <c r="J783" s="21" t="s">
        <v>973</v>
      </c>
    </row>
    <row r="784" spans="1:10" ht="28.8" x14ac:dyDescent="0.35">
      <c r="A784" s="21" t="s">
        <v>68</v>
      </c>
      <c r="B784" s="21" t="s">
        <v>951</v>
      </c>
      <c r="C784" s="21" t="s">
        <v>1406</v>
      </c>
      <c r="D784" s="21" t="s">
        <v>1407</v>
      </c>
      <c r="E784" s="21"/>
      <c r="F784" s="21" t="s">
        <v>1408</v>
      </c>
      <c r="G784" s="21" t="s">
        <v>971</v>
      </c>
      <c r="H784" s="21" t="s">
        <v>1409</v>
      </c>
      <c r="I784" s="21" t="s">
        <v>68</v>
      </c>
      <c r="J784" s="21" t="s">
        <v>973</v>
      </c>
    </row>
    <row r="785" spans="1:10" ht="28.8" x14ac:dyDescent="0.35">
      <c r="A785" s="21" t="s">
        <v>68</v>
      </c>
      <c r="B785" s="21" t="s">
        <v>951</v>
      </c>
      <c r="C785" s="21" t="s">
        <v>1410</v>
      </c>
      <c r="D785" s="21" t="s">
        <v>1411</v>
      </c>
      <c r="E785" s="21"/>
      <c r="F785" s="21" t="s">
        <v>1412</v>
      </c>
      <c r="G785" s="21" t="s">
        <v>971</v>
      </c>
      <c r="H785" s="21" t="s">
        <v>1401</v>
      </c>
      <c r="I785" s="21" t="s">
        <v>68</v>
      </c>
      <c r="J785" s="21" t="s">
        <v>973</v>
      </c>
    </row>
    <row r="786" spans="1:10" ht="28.8" x14ac:dyDescent="0.35">
      <c r="A786" s="21" t="s">
        <v>68</v>
      </c>
      <c r="B786" s="21" t="s">
        <v>951</v>
      </c>
      <c r="C786" s="21" t="s">
        <v>1413</v>
      </c>
      <c r="D786" s="21" t="s">
        <v>1414</v>
      </c>
      <c r="E786" s="21"/>
      <c r="F786" s="21" t="s">
        <v>1415</v>
      </c>
      <c r="G786" s="21" t="s">
        <v>971</v>
      </c>
      <c r="H786" s="21" t="s">
        <v>1416</v>
      </c>
      <c r="I786" s="21" t="s">
        <v>68</v>
      </c>
      <c r="J786" s="21" t="s">
        <v>973</v>
      </c>
    </row>
    <row r="787" spans="1:10" ht="43.2" x14ac:dyDescent="0.35">
      <c r="A787" s="21" t="s">
        <v>68</v>
      </c>
      <c r="B787" s="21" t="s">
        <v>951</v>
      </c>
      <c r="C787" s="21" t="s">
        <v>1417</v>
      </c>
      <c r="D787" s="21" t="s">
        <v>1418</v>
      </c>
      <c r="E787" s="21" t="s">
        <v>1419</v>
      </c>
      <c r="F787" s="21" t="s">
        <v>1420</v>
      </c>
      <c r="G787" s="21" t="s">
        <v>971</v>
      </c>
      <c r="H787" s="21" t="s">
        <v>1421</v>
      </c>
      <c r="I787" s="21" t="s">
        <v>68</v>
      </c>
      <c r="J787" s="21" t="s">
        <v>973</v>
      </c>
    </row>
    <row r="788" spans="1:10" ht="72" x14ac:dyDescent="0.35">
      <c r="A788" s="21" t="s">
        <v>68</v>
      </c>
      <c r="B788" s="21" t="s">
        <v>951</v>
      </c>
      <c r="C788" s="21" t="s">
        <v>1422</v>
      </c>
      <c r="D788" s="21" t="s">
        <v>1423</v>
      </c>
      <c r="E788" s="21"/>
      <c r="F788" s="21" t="s">
        <v>1424</v>
      </c>
      <c r="G788" s="21" t="s">
        <v>971</v>
      </c>
      <c r="H788" s="21" t="s">
        <v>1425</v>
      </c>
      <c r="I788" s="21" t="s">
        <v>68</v>
      </c>
      <c r="J788" s="21" t="s">
        <v>973</v>
      </c>
    </row>
    <row r="789" spans="1:10" ht="115.2" x14ac:dyDescent="0.35">
      <c r="A789" s="21" t="s">
        <v>68</v>
      </c>
      <c r="B789" s="21" t="s">
        <v>951</v>
      </c>
      <c r="C789" s="21" t="s">
        <v>1426</v>
      </c>
      <c r="D789" s="21" t="s">
        <v>1427</v>
      </c>
      <c r="E789" s="21"/>
      <c r="F789" s="21" t="s">
        <v>1428</v>
      </c>
      <c r="G789" s="21" t="s">
        <v>971</v>
      </c>
      <c r="H789" s="21" t="s">
        <v>1429</v>
      </c>
      <c r="I789" s="21" t="s">
        <v>68</v>
      </c>
      <c r="J789" s="21" t="s">
        <v>973</v>
      </c>
    </row>
    <row r="790" spans="1:10" ht="72" x14ac:dyDescent="0.35">
      <c r="A790" s="21" t="s">
        <v>68</v>
      </c>
      <c r="B790" s="21" t="s">
        <v>951</v>
      </c>
      <c r="C790" s="21" t="s">
        <v>1430</v>
      </c>
      <c r="D790" s="21" t="s">
        <v>1431</v>
      </c>
      <c r="E790" s="21"/>
      <c r="F790" s="21" t="s">
        <v>1432</v>
      </c>
      <c r="G790" s="21" t="s">
        <v>971</v>
      </c>
      <c r="H790" s="21" t="s">
        <v>1433</v>
      </c>
      <c r="I790" s="21" t="s">
        <v>68</v>
      </c>
      <c r="J790" s="21" t="s">
        <v>973</v>
      </c>
    </row>
    <row r="791" spans="1:10" ht="28.8" x14ac:dyDescent="0.35">
      <c r="A791" s="21" t="s">
        <v>68</v>
      </c>
      <c r="B791" s="21" t="s">
        <v>951</v>
      </c>
      <c r="C791" s="21" t="s">
        <v>1434</v>
      </c>
      <c r="D791" s="21" t="s">
        <v>1435</v>
      </c>
      <c r="E791" s="21"/>
      <c r="F791" s="21" t="s">
        <v>1436</v>
      </c>
      <c r="G791" s="21" t="s">
        <v>971</v>
      </c>
      <c r="H791" s="21" t="s">
        <v>1437</v>
      </c>
      <c r="I791" s="21" t="s">
        <v>68</v>
      </c>
      <c r="J791" s="21" t="s">
        <v>973</v>
      </c>
    </row>
    <row r="792" spans="1:10" ht="43.2" x14ac:dyDescent="0.35">
      <c r="A792" s="21" t="s">
        <v>68</v>
      </c>
      <c r="B792" s="21" t="s">
        <v>951</v>
      </c>
      <c r="C792" s="21" t="s">
        <v>1438</v>
      </c>
      <c r="D792" s="21" t="s">
        <v>1439</v>
      </c>
      <c r="E792" s="21"/>
      <c r="F792" s="21" t="s">
        <v>1440</v>
      </c>
      <c r="G792" s="21" t="s">
        <v>971</v>
      </c>
      <c r="H792" s="21" t="s">
        <v>1441</v>
      </c>
      <c r="I792" s="21" t="s">
        <v>68</v>
      </c>
      <c r="J792" s="21" t="s">
        <v>973</v>
      </c>
    </row>
    <row r="793" spans="1:10" ht="57.6" x14ac:dyDescent="0.35">
      <c r="A793" s="21" t="s">
        <v>68</v>
      </c>
      <c r="B793" s="21" t="s">
        <v>951</v>
      </c>
      <c r="C793" s="21" t="s">
        <v>1442</v>
      </c>
      <c r="D793" s="21" t="s">
        <v>1443</v>
      </c>
      <c r="E793" s="21"/>
      <c r="F793" s="21" t="s">
        <v>1444</v>
      </c>
      <c r="G793" s="21" t="s">
        <v>971</v>
      </c>
      <c r="H793" s="21" t="s">
        <v>1445</v>
      </c>
      <c r="I793" s="21" t="s">
        <v>68</v>
      </c>
      <c r="J793" s="21" t="s">
        <v>973</v>
      </c>
    </row>
    <row r="794" spans="1:10" ht="43.2" x14ac:dyDescent="0.35">
      <c r="A794" s="21" t="s">
        <v>68</v>
      </c>
      <c r="B794" s="21" t="s">
        <v>951</v>
      </c>
      <c r="C794" s="21" t="s">
        <v>1446</v>
      </c>
      <c r="D794" s="21" t="s">
        <v>1447</v>
      </c>
      <c r="E794" s="21"/>
      <c r="F794" s="21" t="s">
        <v>1448</v>
      </c>
      <c r="G794" s="21" t="s">
        <v>971</v>
      </c>
      <c r="H794" s="21" t="s">
        <v>1397</v>
      </c>
      <c r="I794" s="21" t="s">
        <v>68</v>
      </c>
      <c r="J794" s="21" t="s">
        <v>973</v>
      </c>
    </row>
    <row r="795" spans="1:10" ht="28.8" x14ac:dyDescent="0.35">
      <c r="A795" s="21" t="s">
        <v>68</v>
      </c>
      <c r="B795" s="21" t="s">
        <v>951</v>
      </c>
      <c r="C795" s="21" t="s">
        <v>1449</v>
      </c>
      <c r="D795" s="21" t="s">
        <v>1450</v>
      </c>
      <c r="E795" s="21"/>
      <c r="F795" s="21" t="s">
        <v>1451</v>
      </c>
      <c r="G795" s="21" t="s">
        <v>971</v>
      </c>
      <c r="H795" s="21" t="s">
        <v>1452</v>
      </c>
      <c r="I795" s="21" t="s">
        <v>68</v>
      </c>
      <c r="J795" s="21" t="s">
        <v>973</v>
      </c>
    </row>
    <row r="796" spans="1:10" ht="43.2" x14ac:dyDescent="0.35">
      <c r="A796" s="21" t="s">
        <v>68</v>
      </c>
      <c r="B796" s="21" t="s">
        <v>951</v>
      </c>
      <c r="C796" s="21" t="s">
        <v>1453</v>
      </c>
      <c r="D796" s="21" t="s">
        <v>1454</v>
      </c>
      <c r="E796" s="21"/>
      <c r="F796" s="21" t="s">
        <v>1455</v>
      </c>
      <c r="G796" s="21" t="s">
        <v>971</v>
      </c>
      <c r="H796" s="21" t="s">
        <v>1456</v>
      </c>
      <c r="I796" s="21" t="s">
        <v>68</v>
      </c>
      <c r="J796" s="21" t="s">
        <v>973</v>
      </c>
    </row>
    <row r="797" spans="1:10" ht="43.2" x14ac:dyDescent="0.35">
      <c r="A797" s="21" t="s">
        <v>68</v>
      </c>
      <c r="B797" s="21" t="s">
        <v>951</v>
      </c>
      <c r="C797" s="21" t="s">
        <v>1457</v>
      </c>
      <c r="D797" s="21" t="s">
        <v>1458</v>
      </c>
      <c r="E797" s="21"/>
      <c r="F797" s="21" t="s">
        <v>1459</v>
      </c>
      <c r="G797" s="21" t="s">
        <v>971</v>
      </c>
      <c r="H797" s="21" t="s">
        <v>1460</v>
      </c>
      <c r="I797" s="21" t="s">
        <v>68</v>
      </c>
      <c r="J797" s="21" t="s">
        <v>973</v>
      </c>
    </row>
    <row r="798" spans="1:10" ht="57.6" x14ac:dyDescent="0.35">
      <c r="A798" s="21" t="s">
        <v>68</v>
      </c>
      <c r="B798" s="21" t="s">
        <v>951</v>
      </c>
      <c r="C798" s="21" t="s">
        <v>1457</v>
      </c>
      <c r="D798" s="21" t="s">
        <v>1461</v>
      </c>
      <c r="E798" s="21"/>
      <c r="F798" s="21" t="s">
        <v>1462</v>
      </c>
      <c r="G798" s="21" t="s">
        <v>971</v>
      </c>
      <c r="H798" s="21" t="s">
        <v>1460</v>
      </c>
      <c r="I798" s="21" t="s">
        <v>68</v>
      </c>
      <c r="J798" s="21" t="s">
        <v>973</v>
      </c>
    </row>
    <row r="799" spans="1:10" ht="57.6" x14ac:dyDescent="0.35">
      <c r="A799" s="21" t="s">
        <v>68</v>
      </c>
      <c r="B799" s="21" t="s">
        <v>951</v>
      </c>
      <c r="C799" s="21" t="s">
        <v>1457</v>
      </c>
      <c r="D799" s="21" t="s">
        <v>1463</v>
      </c>
      <c r="E799" s="21"/>
      <c r="F799" s="21" t="s">
        <v>1464</v>
      </c>
      <c r="G799" s="21" t="s">
        <v>971</v>
      </c>
      <c r="H799" s="21" t="s">
        <v>1460</v>
      </c>
      <c r="I799" s="21" t="s">
        <v>68</v>
      </c>
      <c r="J799" s="21" t="s">
        <v>973</v>
      </c>
    </row>
    <row r="800" spans="1:10" ht="57.6" x14ac:dyDescent="0.35">
      <c r="A800" s="21" t="s">
        <v>68</v>
      </c>
      <c r="B800" s="21" t="s">
        <v>951</v>
      </c>
      <c r="C800" s="21" t="s">
        <v>1457</v>
      </c>
      <c r="D800" s="21" t="s">
        <v>1465</v>
      </c>
      <c r="E800" s="21"/>
      <c r="F800" s="21" t="s">
        <v>1466</v>
      </c>
      <c r="G800" s="21" t="s">
        <v>971</v>
      </c>
      <c r="H800" s="21" t="s">
        <v>1460</v>
      </c>
      <c r="I800" s="21" t="s">
        <v>68</v>
      </c>
      <c r="J800" s="21" t="s">
        <v>973</v>
      </c>
    </row>
    <row r="801" spans="1:10" ht="57.6" x14ac:dyDescent="0.35">
      <c r="A801" s="21" t="s">
        <v>68</v>
      </c>
      <c r="B801" s="21" t="s">
        <v>951</v>
      </c>
      <c r="C801" s="21" t="s">
        <v>1457</v>
      </c>
      <c r="D801" s="21" t="s">
        <v>1467</v>
      </c>
      <c r="E801" s="21"/>
      <c r="F801" s="21" t="s">
        <v>1468</v>
      </c>
      <c r="G801" s="21" t="s">
        <v>971</v>
      </c>
      <c r="H801" s="21" t="s">
        <v>1460</v>
      </c>
      <c r="I801" s="21" t="s">
        <v>68</v>
      </c>
      <c r="J801" s="21" t="s">
        <v>973</v>
      </c>
    </row>
    <row r="802" spans="1:10" ht="43.2" x14ac:dyDescent="0.35">
      <c r="A802" s="21" t="s">
        <v>68</v>
      </c>
      <c r="B802" s="21" t="s">
        <v>951</v>
      </c>
      <c r="C802" s="21" t="s">
        <v>1457</v>
      </c>
      <c r="D802" s="21" t="s">
        <v>1469</v>
      </c>
      <c r="E802" s="21"/>
      <c r="F802" s="21" t="s">
        <v>1470</v>
      </c>
      <c r="G802" s="21" t="s">
        <v>971</v>
      </c>
      <c r="H802" s="21" t="s">
        <v>1460</v>
      </c>
      <c r="I802" s="21" t="s">
        <v>68</v>
      </c>
      <c r="J802" s="21" t="s">
        <v>973</v>
      </c>
    </row>
    <row r="803" spans="1:10" ht="28.8" x14ac:dyDescent="0.35">
      <c r="A803" s="21" t="s">
        <v>68</v>
      </c>
      <c r="B803" s="21" t="s">
        <v>951</v>
      </c>
      <c r="C803" s="21" t="s">
        <v>1471</v>
      </c>
      <c r="D803" s="21" t="s">
        <v>1472</v>
      </c>
      <c r="E803" s="21"/>
      <c r="F803" s="21" t="s">
        <v>1473</v>
      </c>
      <c r="G803" s="21" t="s">
        <v>971</v>
      </c>
      <c r="H803" s="21" t="s">
        <v>1474</v>
      </c>
      <c r="I803" s="21" t="s">
        <v>68</v>
      </c>
      <c r="J803" s="21" t="s">
        <v>973</v>
      </c>
    </row>
    <row r="804" spans="1:10" ht="28.8" x14ac:dyDescent="0.35">
      <c r="A804" s="21" t="s">
        <v>68</v>
      </c>
      <c r="B804" s="21" t="s">
        <v>951</v>
      </c>
      <c r="C804" s="21" t="s">
        <v>1475</v>
      </c>
      <c r="D804" s="21" t="s">
        <v>1476</v>
      </c>
      <c r="E804" s="21" t="s">
        <v>287</v>
      </c>
      <c r="F804" s="21" t="s">
        <v>1477</v>
      </c>
      <c r="G804" s="21" t="s">
        <v>971</v>
      </c>
      <c r="H804" s="21" t="s">
        <v>1478</v>
      </c>
      <c r="I804" s="21" t="s">
        <v>68</v>
      </c>
      <c r="J804" s="21" t="s">
        <v>973</v>
      </c>
    </row>
    <row r="805" spans="1:10" ht="28.8" x14ac:dyDescent="0.35">
      <c r="A805" s="21" t="s">
        <v>68</v>
      </c>
      <c r="B805" s="21" t="s">
        <v>951</v>
      </c>
      <c r="C805" s="21" t="s">
        <v>1479</v>
      </c>
      <c r="D805" s="21" t="s">
        <v>1480</v>
      </c>
      <c r="E805" s="21"/>
      <c r="F805" s="21" t="s">
        <v>1481</v>
      </c>
      <c r="G805" s="21" t="s">
        <v>971</v>
      </c>
      <c r="H805" s="21" t="s">
        <v>1482</v>
      </c>
      <c r="I805" s="21" t="s">
        <v>68</v>
      </c>
      <c r="J805" s="21" t="s">
        <v>973</v>
      </c>
    </row>
    <row r="806" spans="1:10" ht="57.6" x14ac:dyDescent="0.35">
      <c r="A806" s="21" t="s">
        <v>68</v>
      </c>
      <c r="B806" s="21" t="s">
        <v>951</v>
      </c>
      <c r="C806" s="21" t="s">
        <v>1483</v>
      </c>
      <c r="D806" s="21" t="s">
        <v>1484</v>
      </c>
      <c r="E806" s="21"/>
      <c r="F806" s="21" t="s">
        <v>1485</v>
      </c>
      <c r="G806" s="21" t="s">
        <v>971</v>
      </c>
      <c r="H806" s="21" t="s">
        <v>1486</v>
      </c>
      <c r="I806" s="21" t="s">
        <v>68</v>
      </c>
      <c r="J806" s="21" t="s">
        <v>973</v>
      </c>
    </row>
    <row r="807" spans="1:10" ht="43.2" x14ac:dyDescent="0.35">
      <c r="A807" s="21" t="s">
        <v>68</v>
      </c>
      <c r="B807" s="21" t="s">
        <v>951</v>
      </c>
      <c r="C807" s="21" t="s">
        <v>1487</v>
      </c>
      <c r="D807" s="21" t="s">
        <v>1488</v>
      </c>
      <c r="E807" s="21"/>
      <c r="F807" s="21" t="s">
        <v>1489</v>
      </c>
      <c r="G807" s="21" t="s">
        <v>971</v>
      </c>
      <c r="H807" s="21" t="s">
        <v>1490</v>
      </c>
      <c r="I807" s="21" t="s">
        <v>68</v>
      </c>
      <c r="J807" s="21" t="s">
        <v>973</v>
      </c>
    </row>
    <row r="808" spans="1:10" ht="28.8" x14ac:dyDescent="0.35">
      <c r="A808" s="21" t="s">
        <v>68</v>
      </c>
      <c r="B808" s="21" t="s">
        <v>951</v>
      </c>
      <c r="C808" s="21" t="s">
        <v>1491</v>
      </c>
      <c r="D808" s="21" t="s">
        <v>1492</v>
      </c>
      <c r="E808" s="21"/>
      <c r="F808" s="21" t="s">
        <v>1493</v>
      </c>
      <c r="G808" s="21" t="s">
        <v>971</v>
      </c>
      <c r="H808" s="21" t="s">
        <v>1452</v>
      </c>
      <c r="I808" s="21" t="s">
        <v>68</v>
      </c>
      <c r="J808" s="21" t="s">
        <v>973</v>
      </c>
    </row>
    <row r="809" spans="1:10" ht="28.8" x14ac:dyDescent="0.35">
      <c r="A809" s="21" t="s">
        <v>68</v>
      </c>
      <c r="B809" s="21" t="s">
        <v>951</v>
      </c>
      <c r="C809" s="21" t="s">
        <v>1494</v>
      </c>
      <c r="D809" s="21" t="s">
        <v>1495</v>
      </c>
      <c r="E809" s="21"/>
      <c r="F809" s="21" t="s">
        <v>1496</v>
      </c>
      <c r="G809" s="21" t="s">
        <v>971</v>
      </c>
      <c r="H809" s="21" t="s">
        <v>1452</v>
      </c>
      <c r="I809" s="21" t="s">
        <v>68</v>
      </c>
      <c r="J809" s="21" t="s">
        <v>973</v>
      </c>
    </row>
    <row r="810" spans="1:10" ht="43.2" x14ac:dyDescent="0.35">
      <c r="A810" s="21" t="s">
        <v>68</v>
      </c>
      <c r="B810" s="21" t="s">
        <v>951</v>
      </c>
      <c r="C810" s="21" t="s">
        <v>1497</v>
      </c>
      <c r="D810" s="21" t="s">
        <v>1498</v>
      </c>
      <c r="E810" s="21"/>
      <c r="F810" s="21" t="s">
        <v>1499</v>
      </c>
      <c r="G810" s="21" t="s">
        <v>971</v>
      </c>
      <c r="H810" s="21" t="s">
        <v>1500</v>
      </c>
      <c r="I810" s="21" t="s">
        <v>68</v>
      </c>
      <c r="J810" s="21" t="s">
        <v>973</v>
      </c>
    </row>
    <row r="811" spans="1:10" ht="28.8" x14ac:dyDescent="0.35">
      <c r="A811" s="21" t="s">
        <v>68</v>
      </c>
      <c r="B811" s="21" t="s">
        <v>951</v>
      </c>
      <c r="C811" s="21" t="s">
        <v>1501</v>
      </c>
      <c r="D811" s="21" t="s">
        <v>1502</v>
      </c>
      <c r="E811" s="21"/>
      <c r="F811" s="21" t="s">
        <v>1503</v>
      </c>
      <c r="G811" s="21" t="s">
        <v>971</v>
      </c>
      <c r="H811" s="21" t="s">
        <v>1504</v>
      </c>
      <c r="I811" s="21" t="s">
        <v>68</v>
      </c>
      <c r="J811" s="21" t="s">
        <v>973</v>
      </c>
    </row>
    <row r="812" spans="1:10" ht="43.2" x14ac:dyDescent="0.35">
      <c r="A812" s="21" t="s">
        <v>68</v>
      </c>
      <c r="B812" s="21" t="s">
        <v>951</v>
      </c>
      <c r="C812" s="21" t="s">
        <v>1505</v>
      </c>
      <c r="D812" s="21" t="s">
        <v>1506</v>
      </c>
      <c r="E812" s="21"/>
      <c r="F812" s="21" t="s">
        <v>1507</v>
      </c>
      <c r="G812" s="21" t="s">
        <v>971</v>
      </c>
      <c r="H812" s="21" t="s">
        <v>1452</v>
      </c>
      <c r="I812" s="21" t="s">
        <v>68</v>
      </c>
      <c r="J812" s="21" t="s">
        <v>973</v>
      </c>
    </row>
    <row r="813" spans="1:10" ht="28.8" x14ac:dyDescent="0.35">
      <c r="A813" s="21" t="s">
        <v>68</v>
      </c>
      <c r="B813" s="21" t="s">
        <v>951</v>
      </c>
      <c r="C813" s="21" t="s">
        <v>1508</v>
      </c>
      <c r="D813" s="21" t="s">
        <v>1509</v>
      </c>
      <c r="E813" s="21" t="s">
        <v>1510</v>
      </c>
      <c r="F813" s="21" t="s">
        <v>1511</v>
      </c>
      <c r="G813" s="21" t="s">
        <v>971</v>
      </c>
      <c r="H813" s="21" t="s">
        <v>1512</v>
      </c>
      <c r="I813" s="21" t="s">
        <v>68</v>
      </c>
      <c r="J813" s="21" t="s">
        <v>973</v>
      </c>
    </row>
    <row r="814" spans="1:10" ht="28.8" x14ac:dyDescent="0.35">
      <c r="A814" s="21" t="s">
        <v>68</v>
      </c>
      <c r="B814" s="21" t="s">
        <v>951</v>
      </c>
      <c r="C814" s="21" t="s">
        <v>1513</v>
      </c>
      <c r="D814" s="21" t="s">
        <v>1514</v>
      </c>
      <c r="E814" s="21"/>
      <c r="F814" s="21" t="s">
        <v>1515</v>
      </c>
      <c r="G814" s="21" t="s">
        <v>971</v>
      </c>
      <c r="H814" s="21" t="s">
        <v>1516</v>
      </c>
      <c r="I814" s="21" t="s">
        <v>68</v>
      </c>
      <c r="J814" s="21" t="s">
        <v>973</v>
      </c>
    </row>
    <row r="815" spans="1:10" ht="57.6" x14ac:dyDescent="0.35">
      <c r="A815" s="21" t="s">
        <v>68</v>
      </c>
      <c r="B815" s="21" t="s">
        <v>951</v>
      </c>
      <c r="C815" s="21" t="s">
        <v>1517</v>
      </c>
      <c r="D815" s="21" t="s">
        <v>1518</v>
      </c>
      <c r="E815" s="21"/>
      <c r="F815" s="21" t="s">
        <v>1519</v>
      </c>
      <c r="G815" s="21" t="s">
        <v>971</v>
      </c>
      <c r="H815" s="21" t="s">
        <v>1520</v>
      </c>
      <c r="I815" s="21" t="s">
        <v>68</v>
      </c>
      <c r="J815" s="21" t="s">
        <v>973</v>
      </c>
    </row>
    <row r="816" spans="1:10" ht="28.8" x14ac:dyDescent="0.35">
      <c r="A816" s="21" t="s">
        <v>68</v>
      </c>
      <c r="B816" s="21" t="s">
        <v>951</v>
      </c>
      <c r="C816" s="21" t="s">
        <v>1521</v>
      </c>
      <c r="D816" s="21" t="s">
        <v>1522</v>
      </c>
      <c r="E816" s="21"/>
      <c r="F816" s="21" t="s">
        <v>1523</v>
      </c>
      <c r="G816" s="21" t="s">
        <v>971</v>
      </c>
      <c r="H816" s="21" t="s">
        <v>1452</v>
      </c>
      <c r="I816" s="21" t="s">
        <v>68</v>
      </c>
      <c r="J816" s="21" t="s">
        <v>973</v>
      </c>
    </row>
    <row r="817" spans="1:10" ht="43.2" x14ac:dyDescent="0.35">
      <c r="A817" s="21" t="s">
        <v>68</v>
      </c>
      <c r="B817" s="21" t="s">
        <v>951</v>
      </c>
      <c r="C817" s="21" t="s">
        <v>1524</v>
      </c>
      <c r="D817" s="21" t="s">
        <v>1525</v>
      </c>
      <c r="E817" s="21"/>
      <c r="F817" s="21" t="s">
        <v>1526</v>
      </c>
      <c r="G817" s="21" t="s">
        <v>971</v>
      </c>
      <c r="H817" s="21" t="s">
        <v>1452</v>
      </c>
      <c r="I817" s="21" t="s">
        <v>68</v>
      </c>
      <c r="J817" s="21" t="s">
        <v>973</v>
      </c>
    </row>
    <row r="818" spans="1:10" ht="43.2" x14ac:dyDescent="0.35">
      <c r="A818" s="21" t="s">
        <v>68</v>
      </c>
      <c r="B818" s="21" t="s">
        <v>951</v>
      </c>
      <c r="C818" s="21" t="s">
        <v>952</v>
      </c>
      <c r="D818" s="21" t="s">
        <v>1527</v>
      </c>
      <c r="E818" s="21"/>
      <c r="F818" s="21" t="s">
        <v>1528</v>
      </c>
      <c r="G818" s="21" t="s">
        <v>971</v>
      </c>
      <c r="H818" s="21" t="s">
        <v>1529</v>
      </c>
      <c r="I818" s="21" t="s">
        <v>68</v>
      </c>
      <c r="J818" s="21" t="s">
        <v>957</v>
      </c>
    </row>
    <row r="819" spans="1:10" ht="43.2" x14ac:dyDescent="0.35">
      <c r="A819" s="21" t="s">
        <v>68</v>
      </c>
      <c r="B819" s="21" t="s">
        <v>951</v>
      </c>
      <c r="C819" s="21" t="s">
        <v>952</v>
      </c>
      <c r="D819" s="21" t="s">
        <v>1530</v>
      </c>
      <c r="E819" s="21"/>
      <c r="F819" s="21" t="s">
        <v>1531</v>
      </c>
      <c r="G819" s="21" t="s">
        <v>971</v>
      </c>
      <c r="H819" s="21" t="s">
        <v>956</v>
      </c>
      <c r="I819" s="21" t="s">
        <v>68</v>
      </c>
      <c r="J819" s="21" t="s">
        <v>957</v>
      </c>
    </row>
    <row r="820" spans="1:10" ht="43.2" x14ac:dyDescent="0.35">
      <c r="A820" s="21" t="s">
        <v>68</v>
      </c>
      <c r="B820" s="21" t="s">
        <v>951</v>
      </c>
      <c r="C820" s="21" t="s">
        <v>952</v>
      </c>
      <c r="D820" s="21" t="s">
        <v>1532</v>
      </c>
      <c r="E820" s="21"/>
      <c r="F820" s="21" t="s">
        <v>1533</v>
      </c>
      <c r="G820" s="21" t="s">
        <v>971</v>
      </c>
      <c r="H820" s="21" t="s">
        <v>956</v>
      </c>
      <c r="I820" s="21" t="s">
        <v>68</v>
      </c>
      <c r="J820" s="21" t="s">
        <v>957</v>
      </c>
    </row>
    <row r="821" spans="1:10" ht="43.2" x14ac:dyDescent="0.35">
      <c r="A821" s="21" t="s">
        <v>68</v>
      </c>
      <c r="B821" s="21" t="s">
        <v>951</v>
      </c>
      <c r="C821" s="21" t="s">
        <v>952</v>
      </c>
      <c r="D821" s="21" t="s">
        <v>1534</v>
      </c>
      <c r="E821" s="21"/>
      <c r="F821" s="21" t="s">
        <v>1535</v>
      </c>
      <c r="G821" s="21" t="s">
        <v>971</v>
      </c>
      <c r="H821" s="21" t="s">
        <v>956</v>
      </c>
      <c r="I821" s="21" t="s">
        <v>68</v>
      </c>
      <c r="J821" s="21" t="s">
        <v>957</v>
      </c>
    </row>
    <row r="822" spans="1:10" ht="43.2" x14ac:dyDescent="0.35">
      <c r="A822" s="21" t="s">
        <v>68</v>
      </c>
      <c r="B822" s="21" t="s">
        <v>951</v>
      </c>
      <c r="C822" s="21" t="s">
        <v>952</v>
      </c>
      <c r="D822" s="21" t="s">
        <v>1536</v>
      </c>
      <c r="E822" s="21"/>
      <c r="F822" s="21" t="s">
        <v>1537</v>
      </c>
      <c r="G822" s="21" t="s">
        <v>971</v>
      </c>
      <c r="H822" s="21" t="s">
        <v>1538</v>
      </c>
      <c r="I822" s="21" t="s">
        <v>68</v>
      </c>
      <c r="J822" s="21" t="s">
        <v>957</v>
      </c>
    </row>
    <row r="823" spans="1:10" ht="43.2" x14ac:dyDescent="0.35">
      <c r="A823" s="21" t="s">
        <v>68</v>
      </c>
      <c r="B823" s="21" t="s">
        <v>951</v>
      </c>
      <c r="C823" s="21" t="s">
        <v>952</v>
      </c>
      <c r="D823" s="21" t="s">
        <v>1539</v>
      </c>
      <c r="E823" s="21"/>
      <c r="F823" s="21" t="s">
        <v>1540</v>
      </c>
      <c r="G823" s="21" t="s">
        <v>971</v>
      </c>
      <c r="H823" s="21" t="s">
        <v>1538</v>
      </c>
      <c r="I823" s="21" t="s">
        <v>68</v>
      </c>
      <c r="J823" s="21" t="s">
        <v>957</v>
      </c>
    </row>
    <row r="824" spans="1:10" ht="43.2" x14ac:dyDescent="0.35">
      <c r="A824" s="21" t="s">
        <v>68</v>
      </c>
      <c r="B824" s="21" t="s">
        <v>951</v>
      </c>
      <c r="C824" s="21" t="s">
        <v>952</v>
      </c>
      <c r="D824" s="21" t="s">
        <v>1541</v>
      </c>
      <c r="E824" s="21"/>
      <c r="F824" s="21" t="s">
        <v>1542</v>
      </c>
      <c r="G824" s="21" t="s">
        <v>971</v>
      </c>
      <c r="H824" s="21" t="s">
        <v>1538</v>
      </c>
      <c r="I824" s="21" t="s">
        <v>68</v>
      </c>
      <c r="J824" s="21" t="s">
        <v>957</v>
      </c>
    </row>
    <row r="825" spans="1:10" ht="43.2" x14ac:dyDescent="0.35">
      <c r="A825" s="21" t="s">
        <v>68</v>
      </c>
      <c r="B825" s="21" t="s">
        <v>951</v>
      </c>
      <c r="C825" s="21" t="s">
        <v>952</v>
      </c>
      <c r="D825" s="21" t="s">
        <v>1543</v>
      </c>
      <c r="E825" s="21"/>
      <c r="F825" s="21" t="s">
        <v>1544</v>
      </c>
      <c r="G825" s="21" t="s">
        <v>971</v>
      </c>
      <c r="H825" s="21" t="s">
        <v>956</v>
      </c>
      <c r="I825" s="21" t="s">
        <v>68</v>
      </c>
      <c r="J825" s="21" t="s">
        <v>957</v>
      </c>
    </row>
    <row r="826" spans="1:10" ht="43.2" x14ac:dyDescent="0.35">
      <c r="A826" s="21" t="s">
        <v>68</v>
      </c>
      <c r="B826" s="21" t="s">
        <v>951</v>
      </c>
      <c r="C826" s="21" t="s">
        <v>952</v>
      </c>
      <c r="D826" s="21" t="s">
        <v>1545</v>
      </c>
      <c r="E826" s="21"/>
      <c r="F826" s="21" t="s">
        <v>1546</v>
      </c>
      <c r="G826" s="21" t="s">
        <v>971</v>
      </c>
      <c r="H826" s="21" t="s">
        <v>1547</v>
      </c>
      <c r="I826" s="21" t="s">
        <v>68</v>
      </c>
      <c r="J826" s="21" t="s">
        <v>957</v>
      </c>
    </row>
    <row r="827" spans="1:10" ht="43.2" x14ac:dyDescent="0.35">
      <c r="A827" s="21" t="s">
        <v>68</v>
      </c>
      <c r="B827" s="21" t="s">
        <v>951</v>
      </c>
      <c r="C827" s="21" t="s">
        <v>952</v>
      </c>
      <c r="D827" s="21" t="s">
        <v>1548</v>
      </c>
      <c r="E827" s="21"/>
      <c r="F827" s="21" t="s">
        <v>1549</v>
      </c>
      <c r="G827" s="21" t="s">
        <v>971</v>
      </c>
      <c r="H827" s="21" t="s">
        <v>956</v>
      </c>
      <c r="I827" s="21" t="s">
        <v>68</v>
      </c>
      <c r="J827" s="21" t="s">
        <v>957</v>
      </c>
    </row>
    <row r="828" spans="1:10" ht="43.2" x14ac:dyDescent="0.35">
      <c r="A828" s="21" t="s">
        <v>68</v>
      </c>
      <c r="B828" s="21" t="s">
        <v>951</v>
      </c>
      <c r="C828" s="21" t="s">
        <v>952</v>
      </c>
      <c r="D828" s="21" t="s">
        <v>1550</v>
      </c>
      <c r="E828" s="21"/>
      <c r="F828" s="21" t="s">
        <v>1551</v>
      </c>
      <c r="G828" s="21" t="s">
        <v>971</v>
      </c>
      <c r="H828" s="21" t="s">
        <v>1547</v>
      </c>
      <c r="I828" s="21" t="s">
        <v>68</v>
      </c>
      <c r="J828" s="21" t="s">
        <v>957</v>
      </c>
    </row>
    <row r="829" spans="1:10" ht="43.2" x14ac:dyDescent="0.35">
      <c r="A829" s="21" t="s">
        <v>68</v>
      </c>
      <c r="B829" s="21" t="s">
        <v>951</v>
      </c>
      <c r="C829" s="21" t="s">
        <v>952</v>
      </c>
      <c r="D829" s="21" t="s">
        <v>1552</v>
      </c>
      <c r="E829" s="21"/>
      <c r="F829" s="21" t="s">
        <v>1553</v>
      </c>
      <c r="G829" s="21" t="s">
        <v>971</v>
      </c>
      <c r="H829" s="21" t="s">
        <v>1547</v>
      </c>
      <c r="I829" s="21" t="s">
        <v>68</v>
      </c>
      <c r="J829" s="21" t="s">
        <v>957</v>
      </c>
    </row>
    <row r="830" spans="1:10" ht="43.2" x14ac:dyDescent="0.35">
      <c r="A830" s="21" t="s">
        <v>68</v>
      </c>
      <c r="B830" s="21" t="s">
        <v>951</v>
      </c>
      <c r="C830" s="21" t="s">
        <v>952</v>
      </c>
      <c r="D830" s="21" t="s">
        <v>1554</v>
      </c>
      <c r="E830" s="21"/>
      <c r="F830" s="21" t="s">
        <v>1555</v>
      </c>
      <c r="G830" s="21" t="s">
        <v>971</v>
      </c>
      <c r="H830" s="21" t="s">
        <v>1547</v>
      </c>
      <c r="I830" s="21" t="s">
        <v>68</v>
      </c>
      <c r="J830" s="21" t="s">
        <v>957</v>
      </c>
    </row>
    <row r="831" spans="1:10" ht="28.8" x14ac:dyDescent="0.35">
      <c r="A831" s="21" t="s">
        <v>68</v>
      </c>
      <c r="B831" s="21" t="s">
        <v>951</v>
      </c>
      <c r="C831" s="21" t="s">
        <v>952</v>
      </c>
      <c r="D831" s="21" t="s">
        <v>1556</v>
      </c>
      <c r="E831" s="21"/>
      <c r="F831" s="21" t="s">
        <v>1557</v>
      </c>
      <c r="G831" s="21" t="s">
        <v>971</v>
      </c>
      <c r="H831" s="21" t="s">
        <v>1558</v>
      </c>
      <c r="I831" s="21" t="s">
        <v>68</v>
      </c>
      <c r="J831" s="21" t="s">
        <v>957</v>
      </c>
    </row>
    <row r="832" spans="1:10" ht="28.8" x14ac:dyDescent="0.35">
      <c r="A832" s="21" t="s">
        <v>68</v>
      </c>
      <c r="B832" s="21" t="s">
        <v>951</v>
      </c>
      <c r="C832" s="21" t="s">
        <v>952</v>
      </c>
      <c r="D832" s="21" t="s">
        <v>1559</v>
      </c>
      <c r="E832" s="21"/>
      <c r="F832" s="21" t="s">
        <v>1560</v>
      </c>
      <c r="G832" s="21" t="s">
        <v>971</v>
      </c>
      <c r="H832" s="21" t="s">
        <v>956</v>
      </c>
      <c r="I832" s="21" t="s">
        <v>68</v>
      </c>
      <c r="J832" s="21" t="s">
        <v>957</v>
      </c>
    </row>
    <row r="833" spans="1:10" ht="28.8" x14ac:dyDescent="0.35">
      <c r="A833" s="21" t="s">
        <v>68</v>
      </c>
      <c r="B833" s="21" t="s">
        <v>951</v>
      </c>
      <c r="C833" s="21" t="s">
        <v>952</v>
      </c>
      <c r="D833" s="21" t="s">
        <v>1561</v>
      </c>
      <c r="E833" s="21"/>
      <c r="F833" s="21" t="s">
        <v>1562</v>
      </c>
      <c r="G833" s="21" t="s">
        <v>971</v>
      </c>
      <c r="H833" s="21" t="s">
        <v>956</v>
      </c>
      <c r="I833" s="21" t="s">
        <v>68</v>
      </c>
      <c r="J833" s="21" t="s">
        <v>957</v>
      </c>
    </row>
    <row r="834" spans="1:10" ht="43.2" x14ac:dyDescent="0.35">
      <c r="A834" s="21" t="s">
        <v>68</v>
      </c>
      <c r="B834" s="21" t="s">
        <v>951</v>
      </c>
      <c r="C834" s="21" t="s">
        <v>952</v>
      </c>
      <c r="D834" s="21" t="s">
        <v>1563</v>
      </c>
      <c r="E834" s="21"/>
      <c r="F834" s="21" t="s">
        <v>1564</v>
      </c>
      <c r="G834" s="21" t="s">
        <v>971</v>
      </c>
      <c r="H834" s="21" t="s">
        <v>956</v>
      </c>
      <c r="I834" s="21" t="s">
        <v>68</v>
      </c>
      <c r="J834" s="21" t="s">
        <v>957</v>
      </c>
    </row>
    <row r="835" spans="1:10" ht="43.2" x14ac:dyDescent="0.35">
      <c r="A835" s="21" t="s">
        <v>68</v>
      </c>
      <c r="B835" s="21" t="s">
        <v>951</v>
      </c>
      <c r="C835" s="21" t="s">
        <v>952</v>
      </c>
      <c r="D835" s="21" t="s">
        <v>1565</v>
      </c>
      <c r="E835" s="21"/>
      <c r="F835" s="21" t="s">
        <v>1566</v>
      </c>
      <c r="G835" s="21" t="s">
        <v>971</v>
      </c>
      <c r="H835" s="21" t="s">
        <v>956</v>
      </c>
      <c r="I835" s="21" t="s">
        <v>68</v>
      </c>
      <c r="J835" s="21" t="s">
        <v>957</v>
      </c>
    </row>
    <row r="836" spans="1:10" ht="43.2" x14ac:dyDescent="0.35">
      <c r="A836" s="21" t="s">
        <v>68</v>
      </c>
      <c r="B836" s="21" t="s">
        <v>951</v>
      </c>
      <c r="C836" s="21" t="s">
        <v>952</v>
      </c>
      <c r="D836" s="21" t="s">
        <v>1567</v>
      </c>
      <c r="E836" s="21"/>
      <c r="F836" s="21" t="s">
        <v>1568</v>
      </c>
      <c r="G836" s="21" t="s">
        <v>971</v>
      </c>
      <c r="H836" s="21" t="s">
        <v>1569</v>
      </c>
      <c r="I836" s="21" t="s">
        <v>68</v>
      </c>
      <c r="J836" s="21" t="s">
        <v>957</v>
      </c>
    </row>
    <row r="837" spans="1:10" ht="43.2" x14ac:dyDescent="0.35">
      <c r="A837" s="21" t="s">
        <v>68</v>
      </c>
      <c r="B837" s="21" t="s">
        <v>951</v>
      </c>
      <c r="C837" s="21" t="s">
        <v>952</v>
      </c>
      <c r="D837" s="21" t="s">
        <v>1570</v>
      </c>
      <c r="E837" s="21"/>
      <c r="F837" s="21" t="s">
        <v>1571</v>
      </c>
      <c r="G837" s="21" t="s">
        <v>971</v>
      </c>
      <c r="H837" s="21" t="s">
        <v>1572</v>
      </c>
      <c r="I837" s="21" t="s">
        <v>68</v>
      </c>
      <c r="J837" s="21" t="s">
        <v>957</v>
      </c>
    </row>
    <row r="838" spans="1:10" ht="28.8" x14ac:dyDescent="0.35">
      <c r="A838" s="21" t="s">
        <v>68</v>
      </c>
      <c r="B838" s="21" t="s">
        <v>951</v>
      </c>
      <c r="C838" s="21" t="s">
        <v>952</v>
      </c>
      <c r="D838" s="21" t="s">
        <v>1573</v>
      </c>
      <c r="E838" s="21"/>
      <c r="F838" s="21" t="s">
        <v>1574</v>
      </c>
      <c r="G838" s="21" t="s">
        <v>971</v>
      </c>
      <c r="H838" s="21" t="s">
        <v>1547</v>
      </c>
      <c r="I838" s="21" t="s">
        <v>68</v>
      </c>
      <c r="J838" s="21" t="s">
        <v>957</v>
      </c>
    </row>
    <row r="839" spans="1:10" ht="43.2" x14ac:dyDescent="0.35">
      <c r="A839" s="21" t="s">
        <v>68</v>
      </c>
      <c r="B839" s="21" t="s">
        <v>951</v>
      </c>
      <c r="C839" s="21" t="s">
        <v>952</v>
      </c>
      <c r="D839" s="21" t="s">
        <v>1575</v>
      </c>
      <c r="E839" s="21"/>
      <c r="F839" s="21" t="s">
        <v>1576</v>
      </c>
      <c r="G839" s="21" t="s">
        <v>971</v>
      </c>
      <c r="H839" s="21" t="s">
        <v>956</v>
      </c>
      <c r="I839" s="21" t="s">
        <v>68</v>
      </c>
      <c r="J839" s="21" t="s">
        <v>957</v>
      </c>
    </row>
    <row r="840" spans="1:10" ht="43.2" x14ac:dyDescent="0.35">
      <c r="A840" s="21" t="s">
        <v>68</v>
      </c>
      <c r="B840" s="21" t="s">
        <v>951</v>
      </c>
      <c r="C840" s="21" t="s">
        <v>952</v>
      </c>
      <c r="D840" s="21" t="s">
        <v>1577</v>
      </c>
      <c r="E840" s="21"/>
      <c r="F840" s="21" t="s">
        <v>1578</v>
      </c>
      <c r="G840" s="21" t="s">
        <v>971</v>
      </c>
      <c r="H840" s="21" t="s">
        <v>1579</v>
      </c>
      <c r="I840" s="21" t="s">
        <v>68</v>
      </c>
      <c r="J840" s="21" t="s">
        <v>957</v>
      </c>
    </row>
    <row r="841" spans="1:10" ht="28.8" x14ac:dyDescent="0.35">
      <c r="A841" s="21" t="s">
        <v>68</v>
      </c>
      <c r="B841" s="21" t="s">
        <v>951</v>
      </c>
      <c r="C841" s="21" t="s">
        <v>952</v>
      </c>
      <c r="D841" s="21" t="s">
        <v>1580</v>
      </c>
      <c r="E841" s="21"/>
      <c r="F841" s="21" t="s">
        <v>1581</v>
      </c>
      <c r="G841" s="21" t="s">
        <v>971</v>
      </c>
      <c r="H841" s="21" t="s">
        <v>1558</v>
      </c>
      <c r="I841" s="21" t="s">
        <v>68</v>
      </c>
      <c r="J841" s="21" t="s">
        <v>957</v>
      </c>
    </row>
    <row r="842" spans="1:10" ht="43.2" x14ac:dyDescent="0.35">
      <c r="A842" s="21" t="s">
        <v>68</v>
      </c>
      <c r="B842" s="21" t="s">
        <v>951</v>
      </c>
      <c r="C842" s="21" t="s">
        <v>952</v>
      </c>
      <c r="D842" s="21" t="s">
        <v>1582</v>
      </c>
      <c r="E842" s="21"/>
      <c r="F842" s="21" t="s">
        <v>1583</v>
      </c>
      <c r="G842" s="21" t="s">
        <v>971</v>
      </c>
      <c r="H842" s="21" t="s">
        <v>956</v>
      </c>
      <c r="I842" s="21" t="s">
        <v>68</v>
      </c>
      <c r="J842" s="21" t="s">
        <v>957</v>
      </c>
    </row>
    <row r="843" spans="1:10" ht="43.2" x14ac:dyDescent="0.35">
      <c r="A843" s="21" t="s">
        <v>68</v>
      </c>
      <c r="B843" s="21" t="s">
        <v>951</v>
      </c>
      <c r="C843" s="21" t="s">
        <v>952</v>
      </c>
      <c r="D843" s="21" t="s">
        <v>1584</v>
      </c>
      <c r="E843" s="21"/>
      <c r="F843" s="21" t="s">
        <v>1585</v>
      </c>
      <c r="G843" s="21" t="s">
        <v>971</v>
      </c>
      <c r="H843" s="21" t="s">
        <v>956</v>
      </c>
      <c r="I843" s="21" t="s">
        <v>68</v>
      </c>
      <c r="J843" s="21" t="s">
        <v>957</v>
      </c>
    </row>
    <row r="844" spans="1:10" ht="43.2" x14ac:dyDescent="0.35">
      <c r="A844" s="21" t="s">
        <v>68</v>
      </c>
      <c r="B844" s="21" t="s">
        <v>951</v>
      </c>
      <c r="C844" s="21" t="s">
        <v>952</v>
      </c>
      <c r="D844" s="21" t="s">
        <v>1586</v>
      </c>
      <c r="E844" s="21"/>
      <c r="F844" s="21" t="s">
        <v>1587</v>
      </c>
      <c r="G844" s="21" t="s">
        <v>971</v>
      </c>
      <c r="H844" s="21" t="s">
        <v>1579</v>
      </c>
      <c r="I844" s="21" t="s">
        <v>68</v>
      </c>
      <c r="J844" s="21" t="s">
        <v>957</v>
      </c>
    </row>
    <row r="845" spans="1:10" ht="57.6" x14ac:dyDescent="0.35">
      <c r="A845" s="21" t="s">
        <v>68</v>
      </c>
      <c r="B845" s="21" t="s">
        <v>951</v>
      </c>
      <c r="C845" s="21" t="s">
        <v>952</v>
      </c>
      <c r="D845" s="21" t="s">
        <v>1588</v>
      </c>
      <c r="E845" s="21"/>
      <c r="F845" s="21" t="s">
        <v>1589</v>
      </c>
      <c r="G845" s="21" t="s">
        <v>971</v>
      </c>
      <c r="H845" s="21" t="s">
        <v>1579</v>
      </c>
      <c r="I845" s="21" t="s">
        <v>68</v>
      </c>
      <c r="J845" s="21" t="s">
        <v>957</v>
      </c>
    </row>
    <row r="846" spans="1:10" ht="43.2" x14ac:dyDescent="0.35">
      <c r="A846" s="21" t="s">
        <v>68</v>
      </c>
      <c r="B846" s="21" t="s">
        <v>951</v>
      </c>
      <c r="C846" s="21" t="s">
        <v>952</v>
      </c>
      <c r="D846" s="21" t="s">
        <v>1590</v>
      </c>
      <c r="E846" s="21"/>
      <c r="F846" s="21" t="s">
        <v>1591</v>
      </c>
      <c r="G846" s="21" t="s">
        <v>971</v>
      </c>
      <c r="H846" s="21" t="s">
        <v>956</v>
      </c>
      <c r="I846" s="21" t="s">
        <v>68</v>
      </c>
      <c r="J846" s="21" t="s">
        <v>957</v>
      </c>
    </row>
    <row r="847" spans="1:10" ht="43.2" x14ac:dyDescent="0.35">
      <c r="A847" s="21" t="s">
        <v>68</v>
      </c>
      <c r="B847" s="21" t="s">
        <v>951</v>
      </c>
      <c r="C847" s="21" t="s">
        <v>952</v>
      </c>
      <c r="D847" s="21" t="s">
        <v>1592</v>
      </c>
      <c r="E847" s="21"/>
      <c r="F847" s="21" t="s">
        <v>1593</v>
      </c>
      <c r="G847" s="21" t="s">
        <v>971</v>
      </c>
      <c r="H847" s="21" t="s">
        <v>1569</v>
      </c>
      <c r="I847" s="21" t="s">
        <v>68</v>
      </c>
      <c r="J847" s="21" t="s">
        <v>957</v>
      </c>
    </row>
    <row r="848" spans="1:10" ht="28.8" x14ac:dyDescent="0.35">
      <c r="A848" s="21" t="s">
        <v>68</v>
      </c>
      <c r="B848" s="21" t="s">
        <v>951</v>
      </c>
      <c r="C848" s="21" t="s">
        <v>952</v>
      </c>
      <c r="D848" s="21" t="s">
        <v>1594</v>
      </c>
      <c r="E848" s="21"/>
      <c r="F848" s="21" t="s">
        <v>1595</v>
      </c>
      <c r="G848" s="21" t="s">
        <v>971</v>
      </c>
      <c r="H848" s="21" t="s">
        <v>1596</v>
      </c>
      <c r="I848" s="21" t="s">
        <v>68</v>
      </c>
      <c r="J848" s="21" t="s">
        <v>957</v>
      </c>
    </row>
    <row r="849" spans="1:10" ht="43.2" x14ac:dyDescent="0.35">
      <c r="A849" s="21" t="s">
        <v>68</v>
      </c>
      <c r="B849" s="21" t="s">
        <v>951</v>
      </c>
      <c r="C849" s="21" t="s">
        <v>952</v>
      </c>
      <c r="D849" s="21" t="s">
        <v>1597</v>
      </c>
      <c r="E849" s="21"/>
      <c r="F849" s="21" t="s">
        <v>1598</v>
      </c>
      <c r="G849" s="21" t="s">
        <v>971</v>
      </c>
      <c r="H849" s="21" t="s">
        <v>1579</v>
      </c>
      <c r="I849" s="21" t="s">
        <v>68</v>
      </c>
      <c r="J849" s="21" t="s">
        <v>957</v>
      </c>
    </row>
    <row r="850" spans="1:10" ht="43.2" x14ac:dyDescent="0.35">
      <c r="A850" s="21" t="s">
        <v>68</v>
      </c>
      <c r="B850" s="21" t="s">
        <v>951</v>
      </c>
      <c r="C850" s="21" t="s">
        <v>952</v>
      </c>
      <c r="D850" s="21" t="s">
        <v>1599</v>
      </c>
      <c r="E850" s="21"/>
      <c r="F850" s="21" t="s">
        <v>1600</v>
      </c>
      <c r="G850" s="21" t="s">
        <v>971</v>
      </c>
      <c r="H850" s="21" t="s">
        <v>1601</v>
      </c>
      <c r="I850" s="21" t="s">
        <v>68</v>
      </c>
      <c r="J850" s="21" t="s">
        <v>957</v>
      </c>
    </row>
    <row r="851" spans="1:10" ht="43.2" x14ac:dyDescent="0.35">
      <c r="A851" s="21" t="s">
        <v>68</v>
      </c>
      <c r="B851" s="21" t="s">
        <v>951</v>
      </c>
      <c r="C851" s="21" t="s">
        <v>952</v>
      </c>
      <c r="D851" s="21" t="s">
        <v>1602</v>
      </c>
      <c r="E851" s="21"/>
      <c r="F851" s="21" t="s">
        <v>1603</v>
      </c>
      <c r="G851" s="21" t="s">
        <v>971</v>
      </c>
      <c r="H851" s="21" t="s">
        <v>1604</v>
      </c>
      <c r="I851" s="21" t="s">
        <v>68</v>
      </c>
      <c r="J851" s="21" t="s">
        <v>957</v>
      </c>
    </row>
    <row r="852" spans="1:10" ht="28.8" x14ac:dyDescent="0.35">
      <c r="A852" s="21" t="s">
        <v>68</v>
      </c>
      <c r="B852" s="21" t="s">
        <v>951</v>
      </c>
      <c r="C852" s="21" t="s">
        <v>952</v>
      </c>
      <c r="D852" s="21" t="s">
        <v>1605</v>
      </c>
      <c r="E852" s="21"/>
      <c r="F852" s="21" t="s">
        <v>1606</v>
      </c>
      <c r="G852" s="21" t="s">
        <v>971</v>
      </c>
      <c r="H852" s="21" t="s">
        <v>956</v>
      </c>
      <c r="I852" s="21" t="s">
        <v>68</v>
      </c>
      <c r="J852" s="21" t="s">
        <v>957</v>
      </c>
    </row>
    <row r="853" spans="1:10" ht="28.8" x14ac:dyDescent="0.35">
      <c r="A853" s="21" t="s">
        <v>68</v>
      </c>
      <c r="B853" s="21" t="s">
        <v>951</v>
      </c>
      <c r="C853" s="21" t="s">
        <v>952</v>
      </c>
      <c r="D853" s="21" t="s">
        <v>1607</v>
      </c>
      <c r="E853" s="21"/>
      <c r="F853" s="21" t="s">
        <v>1608</v>
      </c>
      <c r="G853" s="21" t="s">
        <v>971</v>
      </c>
      <c r="H853" s="21" t="s">
        <v>1558</v>
      </c>
      <c r="I853" s="21" t="s">
        <v>68</v>
      </c>
      <c r="J853" s="21" t="s">
        <v>957</v>
      </c>
    </row>
    <row r="854" spans="1:10" ht="43.2" x14ac:dyDescent="0.35">
      <c r="A854" s="21" t="s">
        <v>68</v>
      </c>
      <c r="B854" s="21" t="s">
        <v>951</v>
      </c>
      <c r="C854" s="21" t="s">
        <v>952</v>
      </c>
      <c r="D854" s="21" t="s">
        <v>1609</v>
      </c>
      <c r="E854" s="21"/>
      <c r="F854" s="21" t="s">
        <v>1610</v>
      </c>
      <c r="G854" s="21" t="s">
        <v>971</v>
      </c>
      <c r="H854" s="21" t="s">
        <v>956</v>
      </c>
      <c r="I854" s="21" t="s">
        <v>68</v>
      </c>
      <c r="J854" s="21" t="s">
        <v>957</v>
      </c>
    </row>
    <row r="855" spans="1:10" ht="43.2" x14ac:dyDescent="0.35">
      <c r="A855" s="21" t="s">
        <v>68</v>
      </c>
      <c r="B855" s="21" t="s">
        <v>951</v>
      </c>
      <c r="C855" s="21" t="s">
        <v>952</v>
      </c>
      <c r="D855" s="21" t="s">
        <v>1611</v>
      </c>
      <c r="E855" s="21"/>
      <c r="F855" s="21" t="s">
        <v>1612</v>
      </c>
      <c r="G855" s="21" t="s">
        <v>971</v>
      </c>
      <c r="H855" s="21" t="s">
        <v>1547</v>
      </c>
      <c r="I855" s="21" t="s">
        <v>68</v>
      </c>
      <c r="J855" s="21" t="s">
        <v>957</v>
      </c>
    </row>
    <row r="856" spans="1:10" ht="43.2" x14ac:dyDescent="0.35">
      <c r="A856" s="21" t="s">
        <v>68</v>
      </c>
      <c r="B856" s="21" t="s">
        <v>951</v>
      </c>
      <c r="C856" s="21" t="s">
        <v>952</v>
      </c>
      <c r="D856" s="21" t="s">
        <v>1613</v>
      </c>
      <c r="E856" s="21"/>
      <c r="F856" s="21" t="s">
        <v>1614</v>
      </c>
      <c r="G856" s="21" t="s">
        <v>971</v>
      </c>
      <c r="H856" s="21" t="s">
        <v>1615</v>
      </c>
      <c r="I856" s="21" t="s">
        <v>68</v>
      </c>
      <c r="J856" s="21" t="s">
        <v>957</v>
      </c>
    </row>
    <row r="857" spans="1:10" ht="28.8" x14ac:dyDescent="0.35">
      <c r="A857" s="21" t="s">
        <v>68</v>
      </c>
      <c r="B857" s="21" t="s">
        <v>951</v>
      </c>
      <c r="C857" s="21" t="s">
        <v>952</v>
      </c>
      <c r="D857" s="21" t="s">
        <v>1616</v>
      </c>
      <c r="E857" s="21"/>
      <c r="F857" s="21" t="s">
        <v>1617</v>
      </c>
      <c r="G857" s="21" t="s">
        <v>971</v>
      </c>
      <c r="H857" s="21" t="s">
        <v>1558</v>
      </c>
      <c r="I857" s="21" t="s">
        <v>68</v>
      </c>
      <c r="J857" s="21" t="s">
        <v>957</v>
      </c>
    </row>
    <row r="858" spans="1:10" ht="43.2" x14ac:dyDescent="0.35">
      <c r="A858" s="21" t="s">
        <v>68</v>
      </c>
      <c r="B858" s="21" t="s">
        <v>951</v>
      </c>
      <c r="C858" s="21" t="s">
        <v>952</v>
      </c>
      <c r="D858" s="21" t="s">
        <v>1618</v>
      </c>
      <c r="E858" s="21"/>
      <c r="F858" s="21" t="s">
        <v>1619</v>
      </c>
      <c r="G858" s="21" t="s">
        <v>971</v>
      </c>
      <c r="H858" s="21" t="s">
        <v>1538</v>
      </c>
      <c r="I858" s="21" t="s">
        <v>68</v>
      </c>
      <c r="J858" s="21" t="s">
        <v>957</v>
      </c>
    </row>
    <row r="859" spans="1:10" ht="43.2" x14ac:dyDescent="0.35">
      <c r="A859" s="21" t="s">
        <v>68</v>
      </c>
      <c r="B859" s="21" t="s">
        <v>951</v>
      </c>
      <c r="C859" s="21" t="s">
        <v>952</v>
      </c>
      <c r="D859" s="21" t="s">
        <v>1620</v>
      </c>
      <c r="E859" s="21"/>
      <c r="F859" s="21" t="s">
        <v>1621</v>
      </c>
      <c r="G859" s="21" t="s">
        <v>971</v>
      </c>
      <c r="H859" s="21" t="s">
        <v>1538</v>
      </c>
      <c r="I859" s="21" t="s">
        <v>68</v>
      </c>
      <c r="J859" s="21" t="s">
        <v>957</v>
      </c>
    </row>
    <row r="860" spans="1:10" ht="43.2" x14ac:dyDescent="0.35">
      <c r="A860" s="21" t="s">
        <v>68</v>
      </c>
      <c r="B860" s="21" t="s">
        <v>951</v>
      </c>
      <c r="C860" s="21" t="s">
        <v>952</v>
      </c>
      <c r="D860" s="21" t="s">
        <v>1622</v>
      </c>
      <c r="E860" s="21"/>
      <c r="F860" s="21" t="s">
        <v>1623</v>
      </c>
      <c r="G860" s="21" t="s">
        <v>971</v>
      </c>
      <c r="H860" s="21" t="s">
        <v>1547</v>
      </c>
      <c r="I860" s="21" t="s">
        <v>68</v>
      </c>
      <c r="J860" s="21" t="s">
        <v>957</v>
      </c>
    </row>
    <row r="861" spans="1:10" ht="43.2" x14ac:dyDescent="0.35">
      <c r="A861" s="21" t="s">
        <v>68</v>
      </c>
      <c r="B861" s="21" t="s">
        <v>951</v>
      </c>
      <c r="C861" s="21" t="s">
        <v>952</v>
      </c>
      <c r="D861" s="21" t="s">
        <v>1624</v>
      </c>
      <c r="E861" s="21"/>
      <c r="F861" s="21" t="s">
        <v>1625</v>
      </c>
      <c r="G861" s="21" t="s">
        <v>971</v>
      </c>
      <c r="H861" s="21" t="s">
        <v>1547</v>
      </c>
      <c r="I861" s="21" t="s">
        <v>68</v>
      </c>
      <c r="J861" s="21" t="s">
        <v>957</v>
      </c>
    </row>
    <row r="862" spans="1:10" ht="43.2" x14ac:dyDescent="0.35">
      <c r="A862" s="21" t="s">
        <v>68</v>
      </c>
      <c r="B862" s="21" t="s">
        <v>951</v>
      </c>
      <c r="C862" s="21" t="s">
        <v>952</v>
      </c>
      <c r="D862" s="21" t="s">
        <v>1626</v>
      </c>
      <c r="E862" s="21"/>
      <c r="F862" s="21" t="s">
        <v>1627</v>
      </c>
      <c r="G862" s="21" t="s">
        <v>971</v>
      </c>
      <c r="H862" s="21" t="s">
        <v>1547</v>
      </c>
      <c r="I862" s="21" t="s">
        <v>68</v>
      </c>
      <c r="J862" s="21" t="s">
        <v>957</v>
      </c>
    </row>
    <row r="863" spans="1:10" ht="43.2" x14ac:dyDescent="0.35">
      <c r="A863" s="21" t="s">
        <v>68</v>
      </c>
      <c r="B863" s="21" t="s">
        <v>951</v>
      </c>
      <c r="C863" s="21" t="s">
        <v>952</v>
      </c>
      <c r="D863" s="21" t="s">
        <v>1628</v>
      </c>
      <c r="E863" s="21"/>
      <c r="F863" s="21" t="s">
        <v>1629</v>
      </c>
      <c r="G863" s="21" t="s">
        <v>971</v>
      </c>
      <c r="H863" s="21" t="s">
        <v>1547</v>
      </c>
      <c r="I863" s="21" t="s">
        <v>68</v>
      </c>
      <c r="J863" s="21" t="s">
        <v>957</v>
      </c>
    </row>
    <row r="864" spans="1:10" ht="43.2" x14ac:dyDescent="0.35">
      <c r="A864" s="21" t="s">
        <v>68</v>
      </c>
      <c r="B864" s="21" t="s">
        <v>951</v>
      </c>
      <c r="C864" s="21" t="s">
        <v>952</v>
      </c>
      <c r="D864" s="21" t="s">
        <v>1630</v>
      </c>
      <c r="E864" s="21"/>
      <c r="F864" s="21" t="s">
        <v>1631</v>
      </c>
      <c r="G864" s="21" t="s">
        <v>971</v>
      </c>
      <c r="H864" s="21" t="s">
        <v>1547</v>
      </c>
      <c r="I864" s="21" t="s">
        <v>68</v>
      </c>
      <c r="J864" s="21" t="s">
        <v>957</v>
      </c>
    </row>
    <row r="865" spans="1:10" ht="43.2" x14ac:dyDescent="0.35">
      <c r="A865" s="21" t="s">
        <v>68</v>
      </c>
      <c r="B865" s="21" t="s">
        <v>951</v>
      </c>
      <c r="C865" s="21" t="s">
        <v>952</v>
      </c>
      <c r="D865" s="21" t="s">
        <v>1632</v>
      </c>
      <c r="E865" s="21"/>
      <c r="F865" s="21" t="s">
        <v>1633</v>
      </c>
      <c r="G865" s="21" t="s">
        <v>971</v>
      </c>
      <c r="H865" s="21" t="s">
        <v>956</v>
      </c>
      <c r="I865" s="21" t="s">
        <v>68</v>
      </c>
      <c r="J865" s="21" t="s">
        <v>957</v>
      </c>
    </row>
    <row r="866" spans="1:10" ht="28.8" x14ac:dyDescent="0.35">
      <c r="A866" s="21" t="s">
        <v>68</v>
      </c>
      <c r="B866" s="21" t="s">
        <v>951</v>
      </c>
      <c r="C866" s="21" t="s">
        <v>952</v>
      </c>
      <c r="D866" s="21" t="s">
        <v>1634</v>
      </c>
      <c r="E866" s="21"/>
      <c r="F866" s="21" t="s">
        <v>1635</v>
      </c>
      <c r="G866" s="21" t="s">
        <v>971</v>
      </c>
      <c r="H866" s="21" t="s">
        <v>1547</v>
      </c>
      <c r="I866" s="21" t="s">
        <v>68</v>
      </c>
      <c r="J866" s="21" t="s">
        <v>957</v>
      </c>
    </row>
    <row r="867" spans="1:10" ht="43.2" x14ac:dyDescent="0.35">
      <c r="A867" s="21" t="s">
        <v>68</v>
      </c>
      <c r="B867" s="21" t="s">
        <v>951</v>
      </c>
      <c r="C867" s="21" t="s">
        <v>952</v>
      </c>
      <c r="D867" s="21" t="s">
        <v>1636</v>
      </c>
      <c r="E867" s="21"/>
      <c r="F867" s="21" t="s">
        <v>1637</v>
      </c>
      <c r="G867" s="21" t="s">
        <v>971</v>
      </c>
      <c r="H867" s="21" t="s">
        <v>956</v>
      </c>
      <c r="I867" s="21" t="s">
        <v>68</v>
      </c>
      <c r="J867" s="21" t="s">
        <v>957</v>
      </c>
    </row>
    <row r="868" spans="1:10" ht="43.2" x14ac:dyDescent="0.35">
      <c r="A868" s="21" t="s">
        <v>68</v>
      </c>
      <c r="B868" s="21" t="s">
        <v>951</v>
      </c>
      <c r="C868" s="21" t="s">
        <v>952</v>
      </c>
      <c r="D868" s="21" t="s">
        <v>1638</v>
      </c>
      <c r="E868" s="21"/>
      <c r="F868" s="21" t="s">
        <v>1639</v>
      </c>
      <c r="G868" s="21" t="s">
        <v>971</v>
      </c>
      <c r="H868" s="21" t="s">
        <v>1640</v>
      </c>
      <c r="I868" s="21" t="s">
        <v>68</v>
      </c>
      <c r="J868" s="21" t="s">
        <v>957</v>
      </c>
    </row>
    <row r="869" spans="1:10" ht="57.6" x14ac:dyDescent="0.35">
      <c r="A869" s="21" t="s">
        <v>68</v>
      </c>
      <c r="B869" s="21" t="s">
        <v>951</v>
      </c>
      <c r="C869" s="21" t="s">
        <v>952</v>
      </c>
      <c r="D869" s="21" t="s">
        <v>1641</v>
      </c>
      <c r="E869" s="21"/>
      <c r="F869" s="21" t="s">
        <v>1642</v>
      </c>
      <c r="G869" s="21" t="s">
        <v>971</v>
      </c>
      <c r="H869" s="21" t="s">
        <v>1643</v>
      </c>
      <c r="I869" s="21" t="s">
        <v>68</v>
      </c>
      <c r="J869" s="21" t="s">
        <v>957</v>
      </c>
    </row>
    <row r="870" spans="1:10" ht="57.6" x14ac:dyDescent="0.35">
      <c r="A870" s="21" t="s">
        <v>68</v>
      </c>
      <c r="B870" s="21" t="s">
        <v>951</v>
      </c>
      <c r="C870" s="21" t="s">
        <v>952</v>
      </c>
      <c r="D870" s="21" t="s">
        <v>1644</v>
      </c>
      <c r="E870" s="21"/>
      <c r="F870" s="21" t="s">
        <v>1645</v>
      </c>
      <c r="G870" s="21" t="s">
        <v>971</v>
      </c>
      <c r="H870" s="21" t="s">
        <v>1643</v>
      </c>
      <c r="I870" s="21" t="s">
        <v>68</v>
      </c>
      <c r="J870" s="21" t="s">
        <v>957</v>
      </c>
    </row>
    <row r="871" spans="1:10" ht="28.8" x14ac:dyDescent="0.35">
      <c r="A871" s="21" t="s">
        <v>68</v>
      </c>
      <c r="B871" s="21" t="s">
        <v>951</v>
      </c>
      <c r="C871" s="21" t="s">
        <v>952</v>
      </c>
      <c r="D871" s="21" t="s">
        <v>1646</v>
      </c>
      <c r="E871" s="21"/>
      <c r="F871" s="21" t="s">
        <v>1647</v>
      </c>
      <c r="G871" s="21" t="s">
        <v>971</v>
      </c>
      <c r="H871" s="21" t="s">
        <v>956</v>
      </c>
      <c r="I871" s="21" t="s">
        <v>68</v>
      </c>
      <c r="J871" s="21" t="s">
        <v>957</v>
      </c>
    </row>
    <row r="872" spans="1:10" ht="57.6" x14ac:dyDescent="0.35">
      <c r="A872" s="21" t="s">
        <v>68</v>
      </c>
      <c r="B872" s="21" t="s">
        <v>951</v>
      </c>
      <c r="C872" s="21" t="s">
        <v>952</v>
      </c>
      <c r="D872" s="21" t="s">
        <v>1648</v>
      </c>
      <c r="E872" s="21"/>
      <c r="F872" s="21" t="s">
        <v>1649</v>
      </c>
      <c r="G872" s="21" t="s">
        <v>971</v>
      </c>
      <c r="H872" s="21" t="s">
        <v>1643</v>
      </c>
      <c r="I872" s="21" t="s">
        <v>68</v>
      </c>
      <c r="J872" s="21" t="s">
        <v>957</v>
      </c>
    </row>
    <row r="873" spans="1:10" ht="43.2" x14ac:dyDescent="0.35">
      <c r="A873" s="21" t="s">
        <v>68</v>
      </c>
      <c r="B873" s="21" t="s">
        <v>951</v>
      </c>
      <c r="C873" s="21" t="s">
        <v>952</v>
      </c>
      <c r="D873" s="21" t="s">
        <v>1650</v>
      </c>
      <c r="E873" s="21"/>
      <c r="F873" s="21" t="s">
        <v>1651</v>
      </c>
      <c r="G873" s="21" t="s">
        <v>971</v>
      </c>
      <c r="H873" s="21" t="s">
        <v>1558</v>
      </c>
      <c r="I873" s="21" t="s">
        <v>68</v>
      </c>
      <c r="J873" s="21" t="s">
        <v>957</v>
      </c>
    </row>
    <row r="874" spans="1:10" ht="43.2" x14ac:dyDescent="0.35">
      <c r="A874" s="21" t="s">
        <v>68</v>
      </c>
      <c r="B874" s="21" t="s">
        <v>951</v>
      </c>
      <c r="C874" s="21" t="s">
        <v>952</v>
      </c>
      <c r="D874" s="21" t="s">
        <v>1652</v>
      </c>
      <c r="E874" s="21"/>
      <c r="F874" s="21" t="s">
        <v>1653</v>
      </c>
      <c r="G874" s="21" t="s">
        <v>971</v>
      </c>
      <c r="H874" s="21" t="s">
        <v>1547</v>
      </c>
      <c r="I874" s="21" t="s">
        <v>68</v>
      </c>
      <c r="J874" s="21" t="s">
        <v>957</v>
      </c>
    </row>
    <row r="875" spans="1:10" ht="43.2" x14ac:dyDescent="0.35">
      <c r="A875" s="21" t="s">
        <v>68</v>
      </c>
      <c r="B875" s="21" t="s">
        <v>951</v>
      </c>
      <c r="C875" s="21" t="s">
        <v>952</v>
      </c>
      <c r="D875" s="21" t="s">
        <v>1654</v>
      </c>
      <c r="E875" s="21"/>
      <c r="F875" s="21" t="s">
        <v>1655</v>
      </c>
      <c r="G875" s="21" t="s">
        <v>971</v>
      </c>
      <c r="H875" s="21" t="s">
        <v>956</v>
      </c>
      <c r="I875" s="21" t="s">
        <v>68</v>
      </c>
      <c r="J875" s="21" t="s">
        <v>957</v>
      </c>
    </row>
    <row r="876" spans="1:10" ht="57.6" x14ac:dyDescent="0.35">
      <c r="A876" s="21" t="s">
        <v>68</v>
      </c>
      <c r="B876" s="21" t="s">
        <v>951</v>
      </c>
      <c r="C876" s="21" t="s">
        <v>952</v>
      </c>
      <c r="D876" s="21" t="s">
        <v>1656</v>
      </c>
      <c r="E876" s="21"/>
      <c r="F876" s="21" t="s">
        <v>1657</v>
      </c>
      <c r="G876" s="21" t="s">
        <v>971</v>
      </c>
      <c r="H876" s="21" t="s">
        <v>1658</v>
      </c>
      <c r="I876" s="21" t="s">
        <v>68</v>
      </c>
      <c r="J876" s="21" t="s">
        <v>957</v>
      </c>
    </row>
    <row r="877" spans="1:10" ht="28.8" x14ac:dyDescent="0.35">
      <c r="A877" s="21" t="s">
        <v>68</v>
      </c>
      <c r="B877" s="21" t="s">
        <v>951</v>
      </c>
      <c r="C877" s="21" t="s">
        <v>952</v>
      </c>
      <c r="D877" s="21" t="s">
        <v>1659</v>
      </c>
      <c r="E877" s="21"/>
      <c r="F877" s="21" t="s">
        <v>1660</v>
      </c>
      <c r="G877" s="21" t="s">
        <v>971</v>
      </c>
      <c r="H877" s="21" t="s">
        <v>956</v>
      </c>
      <c r="I877" s="21" t="s">
        <v>68</v>
      </c>
      <c r="J877" s="21" t="s">
        <v>957</v>
      </c>
    </row>
    <row r="878" spans="1:10" ht="43.2" x14ac:dyDescent="0.35">
      <c r="A878" s="21" t="s">
        <v>68</v>
      </c>
      <c r="B878" s="21" t="s">
        <v>951</v>
      </c>
      <c r="C878" s="21" t="s">
        <v>952</v>
      </c>
      <c r="D878" s="21" t="s">
        <v>1661</v>
      </c>
      <c r="E878" s="21"/>
      <c r="F878" s="21" t="s">
        <v>1662</v>
      </c>
      <c r="G878" s="21" t="s">
        <v>971</v>
      </c>
      <c r="H878" s="21" t="s">
        <v>956</v>
      </c>
      <c r="I878" s="21" t="s">
        <v>68</v>
      </c>
      <c r="J878" s="21" t="s">
        <v>957</v>
      </c>
    </row>
    <row r="879" spans="1:10" ht="43.2" x14ac:dyDescent="0.35">
      <c r="A879" s="21" t="s">
        <v>68</v>
      </c>
      <c r="B879" s="21" t="s">
        <v>951</v>
      </c>
      <c r="C879" s="21" t="s">
        <v>952</v>
      </c>
      <c r="D879" s="21" t="s">
        <v>1663</v>
      </c>
      <c r="E879" s="21"/>
      <c r="F879" s="21" t="s">
        <v>1664</v>
      </c>
      <c r="G879" s="21" t="s">
        <v>971</v>
      </c>
      <c r="H879" s="21" t="s">
        <v>956</v>
      </c>
      <c r="I879" s="21" t="s">
        <v>68</v>
      </c>
      <c r="J879" s="21" t="s">
        <v>957</v>
      </c>
    </row>
    <row r="880" spans="1:10" ht="43.2" x14ac:dyDescent="0.35">
      <c r="A880" s="21" t="s">
        <v>68</v>
      </c>
      <c r="B880" s="21" t="s">
        <v>951</v>
      </c>
      <c r="C880" s="21" t="s">
        <v>952</v>
      </c>
      <c r="D880" s="21" t="s">
        <v>1665</v>
      </c>
      <c r="E880" s="21"/>
      <c r="F880" s="21" t="s">
        <v>1666</v>
      </c>
      <c r="G880" s="21" t="s">
        <v>971</v>
      </c>
      <c r="H880" s="21" t="s">
        <v>1547</v>
      </c>
      <c r="I880" s="21" t="s">
        <v>68</v>
      </c>
      <c r="J880" s="21" t="s">
        <v>957</v>
      </c>
    </row>
    <row r="881" spans="1:10" ht="57.6" x14ac:dyDescent="0.35">
      <c r="A881" s="21" t="s">
        <v>68</v>
      </c>
      <c r="B881" s="21" t="s">
        <v>951</v>
      </c>
      <c r="C881" s="21" t="s">
        <v>952</v>
      </c>
      <c r="D881" s="21" t="s">
        <v>1667</v>
      </c>
      <c r="E881" s="21"/>
      <c r="F881" s="21" t="s">
        <v>1668</v>
      </c>
      <c r="G881" s="21" t="s">
        <v>971</v>
      </c>
      <c r="H881" s="21" t="s">
        <v>1643</v>
      </c>
      <c r="I881" s="21" t="s">
        <v>68</v>
      </c>
      <c r="J881" s="21" t="s">
        <v>957</v>
      </c>
    </row>
    <row r="882" spans="1:10" ht="28.8" x14ac:dyDescent="0.35">
      <c r="A882" s="21" t="s">
        <v>68</v>
      </c>
      <c r="B882" s="21" t="s">
        <v>951</v>
      </c>
      <c r="C882" s="21" t="s">
        <v>952</v>
      </c>
      <c r="D882" s="21" t="s">
        <v>1669</v>
      </c>
      <c r="E882" s="21"/>
      <c r="F882" s="21" t="s">
        <v>1670</v>
      </c>
      <c r="G882" s="21" t="s">
        <v>971</v>
      </c>
      <c r="H882" s="21" t="s">
        <v>1671</v>
      </c>
      <c r="I882" s="21" t="s">
        <v>68</v>
      </c>
      <c r="J882" s="21" t="s">
        <v>957</v>
      </c>
    </row>
    <row r="883" spans="1:10" ht="28.8" x14ac:dyDescent="0.35">
      <c r="A883" s="21" t="s">
        <v>68</v>
      </c>
      <c r="B883" s="21" t="s">
        <v>951</v>
      </c>
      <c r="C883" s="21" t="s">
        <v>952</v>
      </c>
      <c r="D883" s="21" t="s">
        <v>1672</v>
      </c>
      <c r="E883" s="21"/>
      <c r="F883" s="21" t="s">
        <v>1673</v>
      </c>
      <c r="G883" s="21" t="s">
        <v>971</v>
      </c>
      <c r="H883" s="21" t="s">
        <v>1671</v>
      </c>
      <c r="I883" s="21" t="s">
        <v>68</v>
      </c>
      <c r="J883" s="21" t="s">
        <v>957</v>
      </c>
    </row>
    <row r="884" spans="1:10" ht="28.8" x14ac:dyDescent="0.35">
      <c r="A884" s="21" t="s">
        <v>68</v>
      </c>
      <c r="B884" s="21" t="s">
        <v>951</v>
      </c>
      <c r="C884" s="21" t="s">
        <v>952</v>
      </c>
      <c r="D884" s="21" t="s">
        <v>1674</v>
      </c>
      <c r="E884" s="21"/>
      <c r="F884" s="21" t="s">
        <v>1675</v>
      </c>
      <c r="G884" s="21" t="s">
        <v>971</v>
      </c>
      <c r="H884" s="21" t="s">
        <v>1671</v>
      </c>
      <c r="I884" s="21" t="s">
        <v>68</v>
      </c>
      <c r="J884" s="21" t="s">
        <v>957</v>
      </c>
    </row>
    <row r="885" spans="1:10" ht="28.8" x14ac:dyDescent="0.35">
      <c r="A885" s="21" t="s">
        <v>68</v>
      </c>
      <c r="B885" s="21" t="s">
        <v>951</v>
      </c>
      <c r="C885" s="21" t="s">
        <v>952</v>
      </c>
      <c r="D885" s="21" t="s">
        <v>1676</v>
      </c>
      <c r="E885" s="21"/>
      <c r="F885" s="21" t="s">
        <v>1677</v>
      </c>
      <c r="G885" s="21" t="s">
        <v>971</v>
      </c>
      <c r="H885" s="21" t="s">
        <v>1678</v>
      </c>
      <c r="I885" s="21" t="s">
        <v>68</v>
      </c>
      <c r="J885" s="21" t="s">
        <v>957</v>
      </c>
    </row>
    <row r="886" spans="1:10" ht="28.8" x14ac:dyDescent="0.35">
      <c r="A886" s="21" t="s">
        <v>68</v>
      </c>
      <c r="B886" s="21" t="s">
        <v>951</v>
      </c>
      <c r="C886" s="21" t="s">
        <v>952</v>
      </c>
      <c r="D886" s="21" t="s">
        <v>1679</v>
      </c>
      <c r="E886" s="21"/>
      <c r="F886" s="21" t="s">
        <v>1680</v>
      </c>
      <c r="G886" s="21" t="s">
        <v>971</v>
      </c>
      <c r="H886" s="21" t="s">
        <v>1681</v>
      </c>
      <c r="I886" s="21" t="s">
        <v>68</v>
      </c>
      <c r="J886" s="21" t="s">
        <v>957</v>
      </c>
    </row>
    <row r="887" spans="1:10" ht="28.8" x14ac:dyDescent="0.35">
      <c r="A887" s="21" t="s">
        <v>68</v>
      </c>
      <c r="B887" s="21" t="s">
        <v>951</v>
      </c>
      <c r="C887" s="21" t="s">
        <v>952</v>
      </c>
      <c r="D887" s="21" t="s">
        <v>1682</v>
      </c>
      <c r="E887" s="21"/>
      <c r="F887" s="21" t="s">
        <v>1683</v>
      </c>
      <c r="G887" s="21" t="s">
        <v>971</v>
      </c>
      <c r="H887" s="21" t="s">
        <v>1678</v>
      </c>
      <c r="I887" s="21" t="s">
        <v>68</v>
      </c>
      <c r="J887" s="21" t="s">
        <v>957</v>
      </c>
    </row>
    <row r="888" spans="1:10" ht="28.8" x14ac:dyDescent="0.35">
      <c r="A888" s="21" t="s">
        <v>68</v>
      </c>
      <c r="B888" s="21" t="s">
        <v>951</v>
      </c>
      <c r="C888" s="21" t="s">
        <v>952</v>
      </c>
      <c r="D888" s="21" t="s">
        <v>1684</v>
      </c>
      <c r="E888" s="21"/>
      <c r="F888" s="21" t="s">
        <v>1685</v>
      </c>
      <c r="G888" s="21" t="s">
        <v>971</v>
      </c>
      <c r="H888" s="21" t="s">
        <v>1678</v>
      </c>
      <c r="I888" s="21" t="s">
        <v>68</v>
      </c>
      <c r="J888" s="21" t="s">
        <v>957</v>
      </c>
    </row>
    <row r="889" spans="1:10" ht="28.8" x14ac:dyDescent="0.35">
      <c r="A889" s="21" t="s">
        <v>68</v>
      </c>
      <c r="B889" s="21" t="s">
        <v>951</v>
      </c>
      <c r="C889" s="21" t="s">
        <v>952</v>
      </c>
      <c r="D889" s="21" t="s">
        <v>1686</v>
      </c>
      <c r="E889" s="21"/>
      <c r="F889" s="21" t="s">
        <v>1687</v>
      </c>
      <c r="G889" s="21" t="s">
        <v>971</v>
      </c>
      <c r="H889" s="21" t="s">
        <v>1681</v>
      </c>
      <c r="I889" s="21" t="s">
        <v>68</v>
      </c>
      <c r="J889" s="21" t="s">
        <v>957</v>
      </c>
    </row>
    <row r="890" spans="1:10" ht="43.2" x14ac:dyDescent="0.35">
      <c r="A890" s="21" t="s">
        <v>68</v>
      </c>
      <c r="B890" s="21" t="s">
        <v>951</v>
      </c>
      <c r="C890" s="21" t="s">
        <v>952</v>
      </c>
      <c r="D890" s="21" t="s">
        <v>1688</v>
      </c>
      <c r="E890" s="21"/>
      <c r="F890" s="21" t="s">
        <v>1689</v>
      </c>
      <c r="G890" s="21" t="s">
        <v>971</v>
      </c>
      <c r="H890" s="21" t="s">
        <v>1547</v>
      </c>
      <c r="I890" s="21" t="s">
        <v>68</v>
      </c>
      <c r="J890" s="21" t="s">
        <v>957</v>
      </c>
    </row>
    <row r="891" spans="1:10" ht="43.2" x14ac:dyDescent="0.35">
      <c r="A891" s="21" t="s">
        <v>68</v>
      </c>
      <c r="B891" s="21" t="s">
        <v>951</v>
      </c>
      <c r="C891" s="21" t="s">
        <v>952</v>
      </c>
      <c r="D891" s="21" t="s">
        <v>1690</v>
      </c>
      <c r="E891" s="21"/>
      <c r="F891" s="21" t="s">
        <v>1691</v>
      </c>
      <c r="G891" s="21" t="s">
        <v>971</v>
      </c>
      <c r="H891" s="21" t="s">
        <v>956</v>
      </c>
      <c r="I891" s="21" t="s">
        <v>68</v>
      </c>
      <c r="J891" s="21" t="s">
        <v>957</v>
      </c>
    </row>
    <row r="892" spans="1:10" ht="57.6" x14ac:dyDescent="0.35">
      <c r="A892" s="21" t="s">
        <v>68</v>
      </c>
      <c r="B892" s="21" t="s">
        <v>951</v>
      </c>
      <c r="C892" s="21" t="s">
        <v>952</v>
      </c>
      <c r="D892" s="21" t="s">
        <v>1692</v>
      </c>
      <c r="E892" s="21"/>
      <c r="F892" s="21" t="s">
        <v>1693</v>
      </c>
      <c r="G892" s="21" t="s">
        <v>971</v>
      </c>
      <c r="H892" s="21" t="s">
        <v>1643</v>
      </c>
      <c r="I892" s="21" t="s">
        <v>68</v>
      </c>
      <c r="J892" s="21" t="s">
        <v>957</v>
      </c>
    </row>
    <row r="893" spans="1:10" ht="28.8" x14ac:dyDescent="0.35">
      <c r="A893" s="21" t="s">
        <v>68</v>
      </c>
      <c r="B893" s="21" t="s">
        <v>951</v>
      </c>
      <c r="C893" s="21" t="s">
        <v>952</v>
      </c>
      <c r="D893" s="21" t="s">
        <v>1694</v>
      </c>
      <c r="E893" s="21"/>
      <c r="F893" s="21" t="s">
        <v>1695</v>
      </c>
      <c r="G893" s="21" t="s">
        <v>971</v>
      </c>
      <c r="H893" s="21" t="s">
        <v>1547</v>
      </c>
      <c r="I893" s="21" t="s">
        <v>68</v>
      </c>
      <c r="J893" s="21" t="s">
        <v>957</v>
      </c>
    </row>
    <row r="894" spans="1:10" ht="28.8" x14ac:dyDescent="0.35">
      <c r="A894" s="21" t="s">
        <v>68</v>
      </c>
      <c r="B894" s="21" t="s">
        <v>951</v>
      </c>
      <c r="C894" s="21" t="s">
        <v>952</v>
      </c>
      <c r="D894" s="21" t="s">
        <v>1696</v>
      </c>
      <c r="E894" s="21"/>
      <c r="F894" s="21" t="s">
        <v>1697</v>
      </c>
      <c r="G894" s="21" t="s">
        <v>971</v>
      </c>
      <c r="H894" s="21" t="s">
        <v>956</v>
      </c>
      <c r="I894" s="21" t="s">
        <v>68</v>
      </c>
      <c r="J894" s="21" t="s">
        <v>957</v>
      </c>
    </row>
    <row r="895" spans="1:10" ht="28.8" x14ac:dyDescent="0.35">
      <c r="A895" s="21" t="s">
        <v>68</v>
      </c>
      <c r="B895" s="21" t="s">
        <v>951</v>
      </c>
      <c r="C895" s="21" t="s">
        <v>952</v>
      </c>
      <c r="D895" s="21" t="s">
        <v>1698</v>
      </c>
      <c r="E895" s="21"/>
      <c r="F895" s="21" t="s">
        <v>1699</v>
      </c>
      <c r="G895" s="21" t="s">
        <v>971</v>
      </c>
      <c r="H895" s="21" t="s">
        <v>1547</v>
      </c>
      <c r="I895" s="21" t="s">
        <v>68</v>
      </c>
      <c r="J895" s="21" t="s">
        <v>957</v>
      </c>
    </row>
    <row r="896" spans="1:10" ht="28.8" x14ac:dyDescent="0.35">
      <c r="A896" s="21" t="s">
        <v>68</v>
      </c>
      <c r="B896" s="21" t="s">
        <v>951</v>
      </c>
      <c r="C896" s="21" t="s">
        <v>952</v>
      </c>
      <c r="D896" s="21" t="s">
        <v>1700</v>
      </c>
      <c r="E896" s="21"/>
      <c r="F896" s="21" t="s">
        <v>1701</v>
      </c>
      <c r="G896" s="21" t="s">
        <v>971</v>
      </c>
      <c r="H896" s="21" t="s">
        <v>1547</v>
      </c>
      <c r="I896" s="21" t="s">
        <v>68</v>
      </c>
      <c r="J896" s="21" t="s">
        <v>957</v>
      </c>
    </row>
    <row r="897" spans="1:10" ht="28.8" x14ac:dyDescent="0.35">
      <c r="A897" s="21" t="s">
        <v>68</v>
      </c>
      <c r="B897" s="21" t="s">
        <v>951</v>
      </c>
      <c r="C897" s="21" t="s">
        <v>952</v>
      </c>
      <c r="D897" s="21" t="s">
        <v>953</v>
      </c>
      <c r="E897" s="21"/>
      <c r="F897" s="21" t="s">
        <v>954</v>
      </c>
      <c r="G897" s="21" t="s">
        <v>971</v>
      </c>
      <c r="H897" s="21" t="s">
        <v>1702</v>
      </c>
      <c r="I897" s="21" t="s">
        <v>68</v>
      </c>
      <c r="J897" s="21" t="s">
        <v>957</v>
      </c>
    </row>
    <row r="898" spans="1:10" ht="28.8" x14ac:dyDescent="0.35">
      <c r="A898" s="21" t="s">
        <v>68</v>
      </c>
      <c r="B898" s="21" t="s">
        <v>951</v>
      </c>
      <c r="C898" s="21" t="s">
        <v>952</v>
      </c>
      <c r="D898" s="21" t="s">
        <v>1703</v>
      </c>
      <c r="E898" s="21"/>
      <c r="F898" s="21" t="s">
        <v>1704</v>
      </c>
      <c r="G898" s="21" t="s">
        <v>971</v>
      </c>
      <c r="H898" s="21" t="s">
        <v>956</v>
      </c>
      <c r="I898" s="21" t="s">
        <v>68</v>
      </c>
      <c r="J898" s="21" t="s">
        <v>957</v>
      </c>
    </row>
    <row r="899" spans="1:10" ht="28.8" x14ac:dyDescent="0.35">
      <c r="A899" s="21" t="s">
        <v>68</v>
      </c>
      <c r="B899" s="21" t="s">
        <v>951</v>
      </c>
      <c r="C899" s="21" t="s">
        <v>952</v>
      </c>
      <c r="D899" s="21" t="s">
        <v>1705</v>
      </c>
      <c r="E899" s="21"/>
      <c r="F899" s="21" t="s">
        <v>1706</v>
      </c>
      <c r="G899" s="21" t="s">
        <v>971</v>
      </c>
      <c r="H899" s="21" t="s">
        <v>1547</v>
      </c>
      <c r="I899" s="21" t="s">
        <v>68</v>
      </c>
      <c r="J899" s="21" t="s">
        <v>957</v>
      </c>
    </row>
    <row r="900" spans="1:10" ht="28.8" x14ac:dyDescent="0.35">
      <c r="A900" s="21" t="s">
        <v>68</v>
      </c>
      <c r="B900" s="21" t="s">
        <v>951</v>
      </c>
      <c r="C900" s="21" t="s">
        <v>952</v>
      </c>
      <c r="D900" s="21" t="s">
        <v>1707</v>
      </c>
      <c r="E900" s="21"/>
      <c r="F900" s="21" t="s">
        <v>1708</v>
      </c>
      <c r="G900" s="21" t="s">
        <v>971</v>
      </c>
      <c r="H900" s="21" t="s">
        <v>956</v>
      </c>
      <c r="I900" s="21" t="s">
        <v>68</v>
      </c>
      <c r="J900" s="21" t="s">
        <v>957</v>
      </c>
    </row>
    <row r="901" spans="1:10" ht="28.8" x14ac:dyDescent="0.35">
      <c r="A901" s="21" t="s">
        <v>68</v>
      </c>
      <c r="B901" s="21" t="s">
        <v>951</v>
      </c>
      <c r="C901" s="21" t="s">
        <v>952</v>
      </c>
      <c r="D901" s="21" t="s">
        <v>1709</v>
      </c>
      <c r="E901" s="21"/>
      <c r="F901" s="21" t="s">
        <v>1710</v>
      </c>
      <c r="G901" s="21" t="s">
        <v>971</v>
      </c>
      <c r="H901" s="21" t="s">
        <v>956</v>
      </c>
      <c r="I901" s="21" t="s">
        <v>68</v>
      </c>
      <c r="J901" s="21" t="s">
        <v>957</v>
      </c>
    </row>
    <row r="902" spans="1:10" ht="43.2" x14ac:dyDescent="0.35">
      <c r="A902" s="21" t="s">
        <v>68</v>
      </c>
      <c r="B902" s="21" t="s">
        <v>951</v>
      </c>
      <c r="C902" s="21" t="s">
        <v>952</v>
      </c>
      <c r="D902" s="21" t="s">
        <v>1711</v>
      </c>
      <c r="E902" s="21"/>
      <c r="F902" s="21" t="s">
        <v>1712</v>
      </c>
      <c r="G902" s="21" t="s">
        <v>971</v>
      </c>
      <c r="H902" s="21" t="s">
        <v>1713</v>
      </c>
      <c r="I902" s="21" t="s">
        <v>68</v>
      </c>
      <c r="J902" s="21" t="s">
        <v>957</v>
      </c>
    </row>
    <row r="903" spans="1:10" ht="43.2" x14ac:dyDescent="0.35">
      <c r="A903" s="21" t="s">
        <v>68</v>
      </c>
      <c r="B903" s="21" t="s">
        <v>951</v>
      </c>
      <c r="C903" s="21" t="s">
        <v>952</v>
      </c>
      <c r="D903" s="21" t="s">
        <v>1714</v>
      </c>
      <c r="E903" s="21"/>
      <c r="F903" s="21" t="s">
        <v>1715</v>
      </c>
      <c r="G903" s="21" t="s">
        <v>971</v>
      </c>
      <c r="H903" s="21" t="s">
        <v>1716</v>
      </c>
      <c r="I903" s="21" t="s">
        <v>68</v>
      </c>
      <c r="J903" s="21" t="s">
        <v>957</v>
      </c>
    </row>
    <row r="904" spans="1:10" ht="43.2" x14ac:dyDescent="0.35">
      <c r="A904" s="21" t="s">
        <v>68</v>
      </c>
      <c r="B904" s="21" t="s">
        <v>951</v>
      </c>
      <c r="C904" s="21" t="s">
        <v>952</v>
      </c>
      <c r="D904" s="21" t="s">
        <v>1717</v>
      </c>
      <c r="E904" s="21"/>
      <c r="F904" s="21" t="s">
        <v>1718</v>
      </c>
      <c r="G904" s="21" t="s">
        <v>971</v>
      </c>
      <c r="H904" s="21" t="s">
        <v>1716</v>
      </c>
      <c r="I904" s="21" t="s">
        <v>68</v>
      </c>
      <c r="J904" s="21" t="s">
        <v>957</v>
      </c>
    </row>
    <row r="905" spans="1:10" ht="43.2" x14ac:dyDescent="0.35">
      <c r="A905" s="21" t="s">
        <v>68</v>
      </c>
      <c r="B905" s="21" t="s">
        <v>951</v>
      </c>
      <c r="C905" s="21" t="s">
        <v>952</v>
      </c>
      <c r="D905" s="21" t="s">
        <v>1719</v>
      </c>
      <c r="E905" s="21"/>
      <c r="F905" s="21" t="s">
        <v>1720</v>
      </c>
      <c r="G905" s="21" t="s">
        <v>971</v>
      </c>
      <c r="H905" s="21" t="s">
        <v>1713</v>
      </c>
      <c r="I905" s="21" t="s">
        <v>68</v>
      </c>
      <c r="J905" s="21" t="s">
        <v>957</v>
      </c>
    </row>
    <row r="906" spans="1:10" ht="43.2" x14ac:dyDescent="0.35">
      <c r="A906" s="21" t="s">
        <v>68</v>
      </c>
      <c r="B906" s="21" t="s">
        <v>951</v>
      </c>
      <c r="C906" s="21" t="s">
        <v>952</v>
      </c>
      <c r="D906" s="21" t="s">
        <v>1721</v>
      </c>
      <c r="E906" s="21"/>
      <c r="F906" s="21" t="s">
        <v>1722</v>
      </c>
      <c r="G906" s="21" t="s">
        <v>971</v>
      </c>
      <c r="H906" s="21" t="s">
        <v>1723</v>
      </c>
      <c r="I906" s="21" t="s">
        <v>68</v>
      </c>
      <c r="J906" s="21" t="s">
        <v>957</v>
      </c>
    </row>
    <row r="907" spans="1:10" ht="28.8" x14ac:dyDescent="0.35">
      <c r="A907" s="21" t="s">
        <v>68</v>
      </c>
      <c r="B907" s="21" t="s">
        <v>951</v>
      </c>
      <c r="C907" s="21" t="s">
        <v>952</v>
      </c>
      <c r="D907" s="21" t="s">
        <v>1724</v>
      </c>
      <c r="E907" s="21"/>
      <c r="F907" s="21" t="s">
        <v>1725</v>
      </c>
      <c r="G907" s="21" t="s">
        <v>971</v>
      </c>
      <c r="H907" s="21" t="s">
        <v>956</v>
      </c>
      <c r="I907" s="21" t="s">
        <v>68</v>
      </c>
      <c r="J907" s="21" t="s">
        <v>957</v>
      </c>
    </row>
    <row r="908" spans="1:10" ht="43.2" x14ac:dyDescent="0.35">
      <c r="A908" s="21" t="s">
        <v>68</v>
      </c>
      <c r="B908" s="21" t="s">
        <v>951</v>
      </c>
      <c r="C908" s="21" t="s">
        <v>952</v>
      </c>
      <c r="D908" s="21" t="s">
        <v>1726</v>
      </c>
      <c r="E908" s="21"/>
      <c r="F908" s="21" t="s">
        <v>1727</v>
      </c>
      <c r="G908" s="21" t="s">
        <v>971</v>
      </c>
      <c r="H908" s="21" t="s">
        <v>1728</v>
      </c>
      <c r="I908" s="21" t="s">
        <v>68</v>
      </c>
      <c r="J908" s="21" t="s">
        <v>957</v>
      </c>
    </row>
    <row r="909" spans="1:10" ht="43.2" x14ac:dyDescent="0.35">
      <c r="A909" s="21" t="s">
        <v>68</v>
      </c>
      <c r="B909" s="21" t="s">
        <v>951</v>
      </c>
      <c r="C909" s="21" t="s">
        <v>952</v>
      </c>
      <c r="D909" s="21" t="s">
        <v>1729</v>
      </c>
      <c r="E909" s="21"/>
      <c r="F909" s="21" t="s">
        <v>1730</v>
      </c>
      <c r="G909" s="21" t="s">
        <v>971</v>
      </c>
      <c r="H909" s="21" t="s">
        <v>1731</v>
      </c>
      <c r="I909" s="21" t="s">
        <v>68</v>
      </c>
      <c r="J909" s="21" t="s">
        <v>957</v>
      </c>
    </row>
    <row r="910" spans="1:10" ht="72" x14ac:dyDescent="0.35">
      <c r="A910" s="21" t="s">
        <v>68</v>
      </c>
      <c r="B910" s="21" t="s">
        <v>951</v>
      </c>
      <c r="C910" s="21" t="s">
        <v>952</v>
      </c>
      <c r="D910" s="21" t="s">
        <v>1732</v>
      </c>
      <c r="E910" s="21"/>
      <c r="F910" s="21" t="s">
        <v>1733</v>
      </c>
      <c r="G910" s="21" t="s">
        <v>971</v>
      </c>
      <c r="H910" s="21" t="s">
        <v>1734</v>
      </c>
      <c r="I910" s="21" t="s">
        <v>68</v>
      </c>
      <c r="J910" s="21" t="s">
        <v>957</v>
      </c>
    </row>
    <row r="911" spans="1:10" ht="43.2" x14ac:dyDescent="0.35">
      <c r="A911" s="21" t="s">
        <v>68</v>
      </c>
      <c r="B911" s="21" t="s">
        <v>951</v>
      </c>
      <c r="C911" s="21" t="s">
        <v>952</v>
      </c>
      <c r="D911" s="21" t="s">
        <v>1735</v>
      </c>
      <c r="E911" s="21"/>
      <c r="F911" s="21" t="s">
        <v>1736</v>
      </c>
      <c r="G911" s="21" t="s">
        <v>971</v>
      </c>
      <c r="H911" s="21" t="s">
        <v>1547</v>
      </c>
      <c r="I911" s="21" t="s">
        <v>68</v>
      </c>
      <c r="J911" s="21" t="s">
        <v>957</v>
      </c>
    </row>
    <row r="912" spans="1:10" ht="43.2" x14ac:dyDescent="0.35">
      <c r="A912" s="21" t="s">
        <v>68</v>
      </c>
      <c r="B912" s="21" t="s">
        <v>951</v>
      </c>
      <c r="C912" s="21" t="s">
        <v>952</v>
      </c>
      <c r="D912" s="21" t="s">
        <v>1737</v>
      </c>
      <c r="E912" s="21"/>
      <c r="F912" s="21" t="s">
        <v>1738</v>
      </c>
      <c r="G912" s="21" t="s">
        <v>971</v>
      </c>
      <c r="H912" s="21" t="s">
        <v>1547</v>
      </c>
      <c r="I912" s="21" t="s">
        <v>68</v>
      </c>
      <c r="J912" s="21" t="s">
        <v>957</v>
      </c>
    </row>
    <row r="913" spans="1:10" ht="57.6" x14ac:dyDescent="0.35">
      <c r="A913" s="21" t="s">
        <v>68</v>
      </c>
      <c r="B913" s="21" t="s">
        <v>951</v>
      </c>
      <c r="C913" s="21" t="s">
        <v>952</v>
      </c>
      <c r="D913" s="21" t="s">
        <v>1739</v>
      </c>
      <c r="E913" s="21"/>
      <c r="F913" s="21" t="s">
        <v>1740</v>
      </c>
      <c r="G913" s="21" t="s">
        <v>971</v>
      </c>
      <c r="H913" s="21" t="s">
        <v>1640</v>
      </c>
      <c r="I913" s="21" t="s">
        <v>68</v>
      </c>
      <c r="J913" s="21" t="s">
        <v>957</v>
      </c>
    </row>
    <row r="914" spans="1:10" ht="57.6" x14ac:dyDescent="0.35">
      <c r="A914" s="21" t="s">
        <v>68</v>
      </c>
      <c r="B914" s="21" t="s">
        <v>951</v>
      </c>
      <c r="C914" s="21" t="s">
        <v>952</v>
      </c>
      <c r="D914" s="21" t="s">
        <v>1741</v>
      </c>
      <c r="E914" s="21"/>
      <c r="F914" s="21" t="s">
        <v>1742</v>
      </c>
      <c r="G914" s="21" t="s">
        <v>971</v>
      </c>
      <c r="H914" s="21" t="s">
        <v>1547</v>
      </c>
      <c r="I914" s="21" t="s">
        <v>68</v>
      </c>
      <c r="J914" s="21" t="s">
        <v>957</v>
      </c>
    </row>
    <row r="915" spans="1:10" ht="57.6" x14ac:dyDescent="0.35">
      <c r="A915" s="21" t="s">
        <v>68</v>
      </c>
      <c r="B915" s="21" t="s">
        <v>951</v>
      </c>
      <c r="C915" s="21" t="s">
        <v>952</v>
      </c>
      <c r="D915" s="21" t="s">
        <v>1743</v>
      </c>
      <c r="E915" s="21"/>
      <c r="F915" s="21" t="s">
        <v>1744</v>
      </c>
      <c r="G915" s="21" t="s">
        <v>971</v>
      </c>
      <c r="H915" s="21" t="s">
        <v>1640</v>
      </c>
      <c r="I915" s="21" t="s">
        <v>68</v>
      </c>
      <c r="J915" s="21" t="s">
        <v>957</v>
      </c>
    </row>
    <row r="916" spans="1:10" ht="43.2" x14ac:dyDescent="0.35">
      <c r="A916" s="21" t="s">
        <v>68</v>
      </c>
      <c r="B916" s="21" t="s">
        <v>951</v>
      </c>
      <c r="C916" s="21" t="s">
        <v>952</v>
      </c>
      <c r="D916" s="21" t="s">
        <v>1745</v>
      </c>
      <c r="E916" s="21"/>
      <c r="F916" s="21" t="s">
        <v>1746</v>
      </c>
      <c r="G916" s="21" t="s">
        <v>971</v>
      </c>
      <c r="H916" s="21" t="s">
        <v>1747</v>
      </c>
      <c r="I916" s="21" t="s">
        <v>68</v>
      </c>
      <c r="J916" s="21" t="s">
        <v>957</v>
      </c>
    </row>
    <row r="917" spans="1:10" ht="72" x14ac:dyDescent="0.35">
      <c r="A917" s="21" t="s">
        <v>68</v>
      </c>
      <c r="B917" s="21" t="s">
        <v>951</v>
      </c>
      <c r="C917" s="21" t="s">
        <v>952</v>
      </c>
      <c r="D917" s="21" t="s">
        <v>1748</v>
      </c>
      <c r="E917" s="21"/>
      <c r="F917" s="21" t="s">
        <v>1749</v>
      </c>
      <c r="G917" s="21" t="s">
        <v>971</v>
      </c>
      <c r="H917" s="21" t="s">
        <v>956</v>
      </c>
      <c r="I917" s="21" t="s">
        <v>68</v>
      </c>
      <c r="J917" s="21" t="s">
        <v>957</v>
      </c>
    </row>
    <row r="918" spans="1:10" ht="43.2" x14ac:dyDescent="0.35">
      <c r="A918" s="21" t="s">
        <v>68</v>
      </c>
      <c r="B918" s="21" t="s">
        <v>951</v>
      </c>
      <c r="C918" s="21" t="s">
        <v>952</v>
      </c>
      <c r="D918" s="21" t="s">
        <v>1750</v>
      </c>
      <c r="E918" s="21"/>
      <c r="F918" s="21" t="s">
        <v>1751</v>
      </c>
      <c r="G918" s="21" t="s">
        <v>971</v>
      </c>
      <c r="H918" s="21" t="s">
        <v>1547</v>
      </c>
      <c r="I918" s="21" t="s">
        <v>68</v>
      </c>
      <c r="J918" s="21" t="s">
        <v>957</v>
      </c>
    </row>
    <row r="919" spans="1:10" ht="43.2" x14ac:dyDescent="0.35">
      <c r="A919" s="21" t="s">
        <v>68</v>
      </c>
      <c r="B919" s="21" t="s">
        <v>951</v>
      </c>
      <c r="C919" s="21" t="s">
        <v>952</v>
      </c>
      <c r="D919" s="21" t="s">
        <v>1752</v>
      </c>
      <c r="E919" s="21"/>
      <c r="F919" s="21" t="s">
        <v>1753</v>
      </c>
      <c r="G919" s="21" t="s">
        <v>971</v>
      </c>
      <c r="H919" s="21" t="s">
        <v>956</v>
      </c>
      <c r="I919" s="21" t="s">
        <v>68</v>
      </c>
      <c r="J919" s="21" t="s">
        <v>957</v>
      </c>
    </row>
    <row r="920" spans="1:10" ht="28.8" x14ac:dyDescent="0.35">
      <c r="A920" s="21" t="s">
        <v>68</v>
      </c>
      <c r="B920" s="21" t="s">
        <v>951</v>
      </c>
      <c r="C920" s="21" t="s">
        <v>952</v>
      </c>
      <c r="D920" s="21" t="s">
        <v>1754</v>
      </c>
      <c r="E920" s="21"/>
      <c r="F920" s="21" t="s">
        <v>1755</v>
      </c>
      <c r="G920" s="21" t="s">
        <v>971</v>
      </c>
      <c r="H920" s="21" t="s">
        <v>1547</v>
      </c>
      <c r="I920" s="21" t="s">
        <v>68</v>
      </c>
      <c r="J920" s="21" t="s">
        <v>957</v>
      </c>
    </row>
    <row r="921" spans="1:10" ht="28.8" x14ac:dyDescent="0.35">
      <c r="A921" s="21" t="s">
        <v>68</v>
      </c>
      <c r="B921" s="21" t="s">
        <v>951</v>
      </c>
      <c r="C921" s="21" t="s">
        <v>952</v>
      </c>
      <c r="D921" s="21" t="s">
        <v>1756</v>
      </c>
      <c r="E921" s="21"/>
      <c r="F921" s="21" t="s">
        <v>1757</v>
      </c>
      <c r="G921" s="21" t="s">
        <v>971</v>
      </c>
      <c r="H921" s="21" t="s">
        <v>1547</v>
      </c>
      <c r="I921" s="21" t="s">
        <v>68</v>
      </c>
      <c r="J921" s="21" t="s">
        <v>957</v>
      </c>
    </row>
    <row r="922" spans="1:10" ht="43.2" x14ac:dyDescent="0.35">
      <c r="A922" s="21" t="s">
        <v>68</v>
      </c>
      <c r="B922" s="21" t="s">
        <v>951</v>
      </c>
      <c r="C922" s="21" t="s">
        <v>952</v>
      </c>
      <c r="D922" s="21" t="s">
        <v>1758</v>
      </c>
      <c r="E922" s="21"/>
      <c r="F922" s="21" t="s">
        <v>1759</v>
      </c>
      <c r="G922" s="21" t="s">
        <v>971</v>
      </c>
      <c r="H922" s="21" t="s">
        <v>956</v>
      </c>
      <c r="I922" s="21" t="s">
        <v>68</v>
      </c>
      <c r="J922" s="21" t="s">
        <v>957</v>
      </c>
    </row>
    <row r="923" spans="1:10" ht="28.8" x14ac:dyDescent="0.35">
      <c r="A923" s="21" t="s">
        <v>68</v>
      </c>
      <c r="B923" s="21" t="s">
        <v>951</v>
      </c>
      <c r="C923" s="21" t="s">
        <v>952</v>
      </c>
      <c r="D923" s="21" t="s">
        <v>1760</v>
      </c>
      <c r="E923" s="21"/>
      <c r="F923" s="21" t="s">
        <v>1761</v>
      </c>
      <c r="G923" s="21" t="s">
        <v>971</v>
      </c>
      <c r="H923" s="21" t="s">
        <v>1547</v>
      </c>
      <c r="I923" s="21" t="s">
        <v>68</v>
      </c>
      <c r="J923" s="21" t="s">
        <v>957</v>
      </c>
    </row>
    <row r="924" spans="1:10" ht="57.6" x14ac:dyDescent="0.35">
      <c r="A924" s="21" t="s">
        <v>68</v>
      </c>
      <c r="B924" s="21" t="s">
        <v>951</v>
      </c>
      <c r="C924" s="21" t="s">
        <v>952</v>
      </c>
      <c r="D924" s="21" t="s">
        <v>1762</v>
      </c>
      <c r="E924" s="21"/>
      <c r="F924" s="21" t="s">
        <v>1763</v>
      </c>
      <c r="G924" s="21" t="s">
        <v>971</v>
      </c>
      <c r="H924" s="21" t="s">
        <v>1547</v>
      </c>
      <c r="I924" s="21" t="s">
        <v>68</v>
      </c>
      <c r="J924" s="21" t="s">
        <v>957</v>
      </c>
    </row>
    <row r="925" spans="1:10" ht="43.2" x14ac:dyDescent="0.35">
      <c r="A925" s="21" t="s">
        <v>68</v>
      </c>
      <c r="B925" s="21" t="s">
        <v>951</v>
      </c>
      <c r="C925" s="21" t="s">
        <v>952</v>
      </c>
      <c r="D925" s="21" t="s">
        <v>1764</v>
      </c>
      <c r="E925" s="21"/>
      <c r="F925" s="21" t="s">
        <v>1765</v>
      </c>
      <c r="G925" s="21" t="s">
        <v>971</v>
      </c>
      <c r="H925" s="21" t="s">
        <v>1547</v>
      </c>
      <c r="I925" s="21" t="s">
        <v>68</v>
      </c>
      <c r="J925" s="21" t="s">
        <v>957</v>
      </c>
    </row>
    <row r="926" spans="1:10" ht="28.8" x14ac:dyDescent="0.35">
      <c r="A926" s="21" t="s">
        <v>68</v>
      </c>
      <c r="B926" s="21" t="s">
        <v>951</v>
      </c>
      <c r="C926" s="21" t="s">
        <v>952</v>
      </c>
      <c r="D926" s="21" t="s">
        <v>1766</v>
      </c>
      <c r="E926" s="21"/>
      <c r="F926" s="21" t="s">
        <v>1767</v>
      </c>
      <c r="G926" s="21" t="s">
        <v>971</v>
      </c>
      <c r="H926" s="21" t="s">
        <v>1547</v>
      </c>
      <c r="I926" s="21" t="s">
        <v>68</v>
      </c>
      <c r="J926" s="21" t="s">
        <v>957</v>
      </c>
    </row>
    <row r="927" spans="1:10" ht="43.2" x14ac:dyDescent="0.35">
      <c r="A927" s="21" t="s">
        <v>68</v>
      </c>
      <c r="B927" s="21" t="s">
        <v>951</v>
      </c>
      <c r="C927" s="21" t="s">
        <v>952</v>
      </c>
      <c r="D927" s="21" t="s">
        <v>1768</v>
      </c>
      <c r="E927" s="21"/>
      <c r="F927" s="21" t="s">
        <v>1769</v>
      </c>
      <c r="G927" s="21" t="s">
        <v>971</v>
      </c>
      <c r="H927" s="21" t="s">
        <v>956</v>
      </c>
      <c r="I927" s="21" t="s">
        <v>68</v>
      </c>
      <c r="J927" s="21" t="s">
        <v>957</v>
      </c>
    </row>
    <row r="928" spans="1:10" ht="43.2" x14ac:dyDescent="0.35">
      <c r="A928" s="21" t="s">
        <v>68</v>
      </c>
      <c r="B928" s="21" t="s">
        <v>951</v>
      </c>
      <c r="C928" s="21" t="s">
        <v>952</v>
      </c>
      <c r="D928" s="21" t="s">
        <v>1770</v>
      </c>
      <c r="E928" s="21"/>
      <c r="F928" s="21" t="s">
        <v>1771</v>
      </c>
      <c r="G928" s="21" t="s">
        <v>971</v>
      </c>
      <c r="H928" s="21" t="s">
        <v>956</v>
      </c>
      <c r="I928" s="21" t="s">
        <v>68</v>
      </c>
      <c r="J928" s="21" t="s">
        <v>957</v>
      </c>
    </row>
    <row r="929" spans="1:10" ht="28.8" x14ac:dyDescent="0.35">
      <c r="A929" s="21" t="s">
        <v>68</v>
      </c>
      <c r="B929" s="21" t="s">
        <v>951</v>
      </c>
      <c r="C929" s="21" t="s">
        <v>952</v>
      </c>
      <c r="D929" s="21" t="s">
        <v>1772</v>
      </c>
      <c r="E929" s="21"/>
      <c r="F929" s="21" t="s">
        <v>1773</v>
      </c>
      <c r="G929" s="21" t="s">
        <v>971</v>
      </c>
      <c r="H929" s="21" t="s">
        <v>956</v>
      </c>
      <c r="I929" s="21" t="s">
        <v>68</v>
      </c>
      <c r="J929" s="21" t="s">
        <v>957</v>
      </c>
    </row>
    <row r="930" spans="1:10" ht="28.8" x14ac:dyDescent="0.35">
      <c r="A930" s="21" t="s">
        <v>68</v>
      </c>
      <c r="B930" s="21" t="s">
        <v>951</v>
      </c>
      <c r="C930" s="21" t="s">
        <v>952</v>
      </c>
      <c r="D930" s="21" t="s">
        <v>1774</v>
      </c>
      <c r="E930" s="21"/>
      <c r="F930" s="21" t="s">
        <v>1775</v>
      </c>
      <c r="G930" s="21" t="s">
        <v>971</v>
      </c>
      <c r="H930" s="21" t="s">
        <v>1558</v>
      </c>
      <c r="I930" s="21" t="s">
        <v>68</v>
      </c>
      <c r="J930" s="21" t="s">
        <v>957</v>
      </c>
    </row>
    <row r="931" spans="1:10" ht="28.8" x14ac:dyDescent="0.35">
      <c r="A931" s="21" t="s">
        <v>68</v>
      </c>
      <c r="B931" s="21" t="s">
        <v>951</v>
      </c>
      <c r="C931" s="21" t="s">
        <v>952</v>
      </c>
      <c r="D931" s="21" t="s">
        <v>1776</v>
      </c>
      <c r="E931" s="21"/>
      <c r="F931" s="21" t="s">
        <v>1777</v>
      </c>
      <c r="G931" s="21" t="s">
        <v>971</v>
      </c>
      <c r="H931" s="21" t="s">
        <v>956</v>
      </c>
      <c r="I931" s="21" t="s">
        <v>68</v>
      </c>
      <c r="J931" s="21" t="s">
        <v>957</v>
      </c>
    </row>
    <row r="932" spans="1:10" ht="28.8" x14ac:dyDescent="0.35">
      <c r="A932" s="21" t="s">
        <v>68</v>
      </c>
      <c r="B932" s="21" t="s">
        <v>951</v>
      </c>
      <c r="C932" s="21" t="s">
        <v>952</v>
      </c>
      <c r="D932" s="21" t="s">
        <v>1778</v>
      </c>
      <c r="E932" s="21"/>
      <c r="F932" s="21" t="s">
        <v>1779</v>
      </c>
      <c r="G932" s="21" t="s">
        <v>971</v>
      </c>
      <c r="H932" s="21" t="s">
        <v>956</v>
      </c>
      <c r="I932" s="21" t="s">
        <v>68</v>
      </c>
      <c r="J932" s="21" t="s">
        <v>957</v>
      </c>
    </row>
    <row r="933" spans="1:10" ht="28.8" x14ac:dyDescent="0.35">
      <c r="A933" s="21" t="s">
        <v>68</v>
      </c>
      <c r="B933" s="21" t="s">
        <v>951</v>
      </c>
      <c r="C933" s="21" t="s">
        <v>952</v>
      </c>
      <c r="D933" s="21" t="s">
        <v>1780</v>
      </c>
      <c r="E933" s="21"/>
      <c r="F933" s="21" t="s">
        <v>1781</v>
      </c>
      <c r="G933" s="21" t="s">
        <v>971</v>
      </c>
      <c r="H933" s="21" t="s">
        <v>1782</v>
      </c>
      <c r="I933" s="21" t="s">
        <v>68</v>
      </c>
      <c r="J933" s="21" t="s">
        <v>957</v>
      </c>
    </row>
    <row r="934" spans="1:10" ht="28.8" x14ac:dyDescent="0.35">
      <c r="A934" s="21" t="s">
        <v>68</v>
      </c>
      <c r="B934" s="21" t="s">
        <v>951</v>
      </c>
      <c r="C934" s="21" t="s">
        <v>952</v>
      </c>
      <c r="D934" s="21" t="s">
        <v>1783</v>
      </c>
      <c r="E934" s="21"/>
      <c r="F934" s="21" t="s">
        <v>1784</v>
      </c>
      <c r="G934" s="21" t="s">
        <v>971</v>
      </c>
      <c r="H934" s="21" t="s">
        <v>956</v>
      </c>
      <c r="I934" s="21" t="s">
        <v>68</v>
      </c>
      <c r="J934" s="21" t="s">
        <v>957</v>
      </c>
    </row>
    <row r="935" spans="1:10" ht="28.8" x14ac:dyDescent="0.35">
      <c r="A935" s="21" t="s">
        <v>68</v>
      </c>
      <c r="B935" s="21" t="s">
        <v>951</v>
      </c>
      <c r="C935" s="21" t="s">
        <v>952</v>
      </c>
      <c r="D935" s="21" t="s">
        <v>1785</v>
      </c>
      <c r="E935" s="21"/>
      <c r="F935" s="21" t="s">
        <v>1786</v>
      </c>
      <c r="G935" s="21" t="s">
        <v>971</v>
      </c>
      <c r="H935" s="21" t="s">
        <v>956</v>
      </c>
      <c r="I935" s="21" t="s">
        <v>68</v>
      </c>
      <c r="J935" s="21" t="s">
        <v>957</v>
      </c>
    </row>
    <row r="936" spans="1:10" ht="57.6" x14ac:dyDescent="0.35">
      <c r="A936" s="21" t="s">
        <v>68</v>
      </c>
      <c r="B936" s="21" t="s">
        <v>951</v>
      </c>
      <c r="C936" s="21" t="s">
        <v>952</v>
      </c>
      <c r="D936" s="21" t="s">
        <v>1787</v>
      </c>
      <c r="E936" s="21"/>
      <c r="F936" s="21" t="s">
        <v>1788</v>
      </c>
      <c r="G936" s="21" t="s">
        <v>971</v>
      </c>
      <c r="H936" s="21" t="s">
        <v>1547</v>
      </c>
      <c r="I936" s="21" t="s">
        <v>68</v>
      </c>
      <c r="J936" s="21" t="s">
        <v>957</v>
      </c>
    </row>
    <row r="937" spans="1:10" ht="43.2" x14ac:dyDescent="0.35">
      <c r="A937" s="21" t="s">
        <v>68</v>
      </c>
      <c r="B937" s="21" t="s">
        <v>951</v>
      </c>
      <c r="C937" s="21" t="s">
        <v>952</v>
      </c>
      <c r="D937" s="21" t="s">
        <v>1789</v>
      </c>
      <c r="E937" s="21"/>
      <c r="F937" s="21" t="s">
        <v>1790</v>
      </c>
      <c r="G937" s="21" t="s">
        <v>971</v>
      </c>
      <c r="H937" s="21" t="s">
        <v>1547</v>
      </c>
      <c r="I937" s="21" t="s">
        <v>68</v>
      </c>
      <c r="J937" s="21" t="s">
        <v>957</v>
      </c>
    </row>
    <row r="938" spans="1:10" ht="57.6" x14ac:dyDescent="0.35">
      <c r="A938" s="21" t="s">
        <v>68</v>
      </c>
      <c r="B938" s="21" t="s">
        <v>951</v>
      </c>
      <c r="C938" s="21" t="s">
        <v>952</v>
      </c>
      <c r="D938" s="21" t="s">
        <v>1791</v>
      </c>
      <c r="E938" s="21"/>
      <c r="F938" s="21" t="s">
        <v>1792</v>
      </c>
      <c r="G938" s="21" t="s">
        <v>971</v>
      </c>
      <c r="H938" s="21" t="s">
        <v>1547</v>
      </c>
      <c r="I938" s="21" t="s">
        <v>68</v>
      </c>
      <c r="J938" s="21" t="s">
        <v>957</v>
      </c>
    </row>
    <row r="939" spans="1:10" ht="28.8" x14ac:dyDescent="0.35">
      <c r="A939" s="21" t="s">
        <v>68</v>
      </c>
      <c r="B939" s="21" t="s">
        <v>951</v>
      </c>
      <c r="C939" s="21" t="s">
        <v>952</v>
      </c>
      <c r="D939" s="21" t="s">
        <v>1793</v>
      </c>
      <c r="E939" s="21"/>
      <c r="F939" s="21" t="s">
        <v>1794</v>
      </c>
      <c r="G939" s="21" t="s">
        <v>971</v>
      </c>
      <c r="H939" s="21" t="s">
        <v>1558</v>
      </c>
      <c r="I939" s="21" t="s">
        <v>68</v>
      </c>
      <c r="J939" s="21" t="s">
        <v>957</v>
      </c>
    </row>
    <row r="940" spans="1:10" ht="28.8" x14ac:dyDescent="0.35">
      <c r="A940" s="21" t="s">
        <v>68</v>
      </c>
      <c r="B940" s="21" t="s">
        <v>951</v>
      </c>
      <c r="C940" s="21" t="s">
        <v>952</v>
      </c>
      <c r="D940" s="21" t="s">
        <v>1795</v>
      </c>
      <c r="E940" s="21"/>
      <c r="F940" s="21" t="s">
        <v>1796</v>
      </c>
      <c r="G940" s="21" t="s">
        <v>971</v>
      </c>
      <c r="H940" s="21" t="s">
        <v>956</v>
      </c>
      <c r="I940" s="21" t="s">
        <v>68</v>
      </c>
      <c r="J940" s="21" t="s">
        <v>957</v>
      </c>
    </row>
    <row r="941" spans="1:10" ht="28.8" x14ac:dyDescent="0.35">
      <c r="A941" s="21" t="s">
        <v>68</v>
      </c>
      <c r="B941" s="21" t="s">
        <v>951</v>
      </c>
      <c r="C941" s="21" t="s">
        <v>952</v>
      </c>
      <c r="D941" s="21" t="s">
        <v>1797</v>
      </c>
      <c r="E941" s="21"/>
      <c r="F941" s="21" t="s">
        <v>1798</v>
      </c>
      <c r="G941" s="21" t="s">
        <v>971</v>
      </c>
      <c r="H941" s="21" t="s">
        <v>956</v>
      </c>
      <c r="I941" s="21" t="s">
        <v>68</v>
      </c>
      <c r="J941" s="21" t="s">
        <v>957</v>
      </c>
    </row>
    <row r="942" spans="1:10" ht="28.8" x14ac:dyDescent="0.35">
      <c r="A942" s="21" t="s">
        <v>68</v>
      </c>
      <c r="B942" s="21" t="s">
        <v>951</v>
      </c>
      <c r="C942" s="21" t="s">
        <v>952</v>
      </c>
      <c r="D942" s="21" t="s">
        <v>1799</v>
      </c>
      <c r="E942" s="21"/>
      <c r="F942" s="21" t="s">
        <v>1800</v>
      </c>
      <c r="G942" s="21" t="s">
        <v>971</v>
      </c>
      <c r="H942" s="21" t="s">
        <v>1547</v>
      </c>
      <c r="I942" s="21" t="s">
        <v>68</v>
      </c>
      <c r="J942" s="21" t="s">
        <v>957</v>
      </c>
    </row>
    <row r="943" spans="1:10" ht="28.8" x14ac:dyDescent="0.35">
      <c r="A943" s="21" t="s">
        <v>68</v>
      </c>
      <c r="B943" s="21" t="s">
        <v>951</v>
      </c>
      <c r="C943" s="21" t="s">
        <v>952</v>
      </c>
      <c r="D943" s="21" t="s">
        <v>1801</v>
      </c>
      <c r="E943" s="21"/>
      <c r="F943" s="21" t="s">
        <v>1802</v>
      </c>
      <c r="G943" s="21" t="s">
        <v>971</v>
      </c>
      <c r="H943" s="21" t="s">
        <v>956</v>
      </c>
      <c r="I943" s="21" t="s">
        <v>68</v>
      </c>
      <c r="J943" s="21" t="s">
        <v>957</v>
      </c>
    </row>
    <row r="944" spans="1:10" ht="28.8" x14ac:dyDescent="0.35">
      <c r="A944" s="21" t="s">
        <v>68</v>
      </c>
      <c r="B944" s="21" t="s">
        <v>951</v>
      </c>
      <c r="C944" s="21" t="s">
        <v>952</v>
      </c>
      <c r="D944" s="21" t="s">
        <v>1803</v>
      </c>
      <c r="E944" s="21"/>
      <c r="F944" s="21" t="s">
        <v>1804</v>
      </c>
      <c r="G944" s="21" t="s">
        <v>971</v>
      </c>
      <c r="H944" s="21" t="s">
        <v>1805</v>
      </c>
      <c r="I944" s="21" t="s">
        <v>68</v>
      </c>
      <c r="J944" s="21" t="s">
        <v>957</v>
      </c>
    </row>
    <row r="945" spans="1:10" ht="28.8" x14ac:dyDescent="0.35">
      <c r="A945" s="21" t="s">
        <v>68</v>
      </c>
      <c r="B945" s="21" t="s">
        <v>951</v>
      </c>
      <c r="C945" s="21" t="s">
        <v>952</v>
      </c>
      <c r="D945" s="21" t="s">
        <v>1806</v>
      </c>
      <c r="E945" s="21"/>
      <c r="F945" s="21" t="s">
        <v>1807</v>
      </c>
      <c r="G945" s="21" t="s">
        <v>971</v>
      </c>
      <c r="H945" s="21" t="s">
        <v>956</v>
      </c>
      <c r="I945" s="21" t="s">
        <v>68</v>
      </c>
      <c r="J945" s="21" t="s">
        <v>957</v>
      </c>
    </row>
    <row r="946" spans="1:10" ht="43.2" x14ac:dyDescent="0.35">
      <c r="A946" s="21" t="s">
        <v>68</v>
      </c>
      <c r="B946" s="21" t="s">
        <v>951</v>
      </c>
      <c r="C946" s="21" t="s">
        <v>952</v>
      </c>
      <c r="D946" s="21" t="s">
        <v>1808</v>
      </c>
      <c r="E946" s="21"/>
      <c r="F946" s="21" t="s">
        <v>1809</v>
      </c>
      <c r="G946" s="21" t="s">
        <v>971</v>
      </c>
      <c r="H946" s="21" t="s">
        <v>956</v>
      </c>
      <c r="I946" s="21" t="s">
        <v>68</v>
      </c>
      <c r="J946" s="21" t="s">
        <v>957</v>
      </c>
    </row>
    <row r="947" spans="1:10" ht="28.8" x14ac:dyDescent="0.35">
      <c r="A947" s="21" t="s">
        <v>68</v>
      </c>
      <c r="B947" s="21" t="s">
        <v>951</v>
      </c>
      <c r="C947" s="21" t="s">
        <v>952</v>
      </c>
      <c r="D947" s="21" t="s">
        <v>1810</v>
      </c>
      <c r="E947" s="21"/>
      <c r="F947" s="21" t="s">
        <v>1811</v>
      </c>
      <c r="G947" s="21" t="s">
        <v>971</v>
      </c>
      <c r="H947" s="21" t="s">
        <v>1579</v>
      </c>
      <c r="I947" s="21" t="s">
        <v>68</v>
      </c>
      <c r="J947" s="21" t="s">
        <v>957</v>
      </c>
    </row>
    <row r="948" spans="1:10" ht="43.2" x14ac:dyDescent="0.35">
      <c r="A948" s="21" t="s">
        <v>68</v>
      </c>
      <c r="B948" s="21" t="s">
        <v>951</v>
      </c>
      <c r="C948" s="21" t="s">
        <v>952</v>
      </c>
      <c r="D948" s="21" t="s">
        <v>1812</v>
      </c>
      <c r="E948" s="21"/>
      <c r="F948" s="21" t="s">
        <v>1813</v>
      </c>
      <c r="G948" s="21" t="s">
        <v>971</v>
      </c>
      <c r="H948" s="21" t="s">
        <v>1814</v>
      </c>
      <c r="I948" s="21" t="s">
        <v>68</v>
      </c>
      <c r="J948" s="21" t="s">
        <v>957</v>
      </c>
    </row>
    <row r="949" spans="1:10" ht="43.2" x14ac:dyDescent="0.35">
      <c r="A949" s="21" t="s">
        <v>68</v>
      </c>
      <c r="B949" s="21" t="s">
        <v>951</v>
      </c>
      <c r="C949" s="21" t="s">
        <v>952</v>
      </c>
      <c r="D949" s="21" t="s">
        <v>1815</v>
      </c>
      <c r="E949" s="21"/>
      <c r="F949" s="21" t="s">
        <v>1816</v>
      </c>
      <c r="G949" s="21" t="s">
        <v>971</v>
      </c>
      <c r="H949" s="21" t="s">
        <v>1814</v>
      </c>
      <c r="I949" s="21" t="s">
        <v>68</v>
      </c>
      <c r="J949" s="21" t="s">
        <v>957</v>
      </c>
    </row>
    <row r="950" spans="1:10" ht="28.8" x14ac:dyDescent="0.35">
      <c r="A950" s="21" t="s">
        <v>68</v>
      </c>
      <c r="B950" s="21" t="s">
        <v>951</v>
      </c>
      <c r="C950" s="21" t="s">
        <v>952</v>
      </c>
      <c r="D950" s="21" t="s">
        <v>1817</v>
      </c>
      <c r="E950" s="21"/>
      <c r="F950" s="21" t="s">
        <v>1818</v>
      </c>
      <c r="G950" s="21" t="s">
        <v>971</v>
      </c>
      <c r="H950" s="21" t="s">
        <v>1579</v>
      </c>
      <c r="I950" s="21" t="s">
        <v>68</v>
      </c>
      <c r="J950" s="21" t="s">
        <v>957</v>
      </c>
    </row>
    <row r="951" spans="1:10" ht="43.2" x14ac:dyDescent="0.35">
      <c r="A951" s="21" t="s">
        <v>68</v>
      </c>
      <c r="B951" s="21" t="s">
        <v>951</v>
      </c>
      <c r="C951" s="21" t="s">
        <v>952</v>
      </c>
      <c r="D951" s="21" t="s">
        <v>1819</v>
      </c>
      <c r="E951" s="21"/>
      <c r="F951" s="21" t="s">
        <v>1820</v>
      </c>
      <c r="G951" s="21" t="s">
        <v>971</v>
      </c>
      <c r="H951" s="21" t="s">
        <v>1821</v>
      </c>
      <c r="I951" s="21" t="s">
        <v>68</v>
      </c>
      <c r="J951" s="21" t="s">
        <v>957</v>
      </c>
    </row>
    <row r="952" spans="1:10" ht="43.2" x14ac:dyDescent="0.35">
      <c r="A952" s="21" t="s">
        <v>68</v>
      </c>
      <c r="B952" s="21" t="s">
        <v>951</v>
      </c>
      <c r="C952" s="21" t="s">
        <v>952</v>
      </c>
      <c r="D952" s="21" t="s">
        <v>1822</v>
      </c>
      <c r="E952" s="21"/>
      <c r="F952" s="21" t="s">
        <v>1823</v>
      </c>
      <c r="G952" s="21" t="s">
        <v>971</v>
      </c>
      <c r="H952" s="21" t="s">
        <v>1821</v>
      </c>
      <c r="I952" s="21" t="s">
        <v>68</v>
      </c>
      <c r="J952" s="21" t="s">
        <v>957</v>
      </c>
    </row>
    <row r="953" spans="1:10" ht="43.2" x14ac:dyDescent="0.35">
      <c r="A953" s="21" t="s">
        <v>68</v>
      </c>
      <c r="B953" s="21" t="s">
        <v>951</v>
      </c>
      <c r="C953" s="21" t="s">
        <v>952</v>
      </c>
      <c r="D953" s="21" t="s">
        <v>1824</v>
      </c>
      <c r="E953" s="21"/>
      <c r="F953" s="21" t="s">
        <v>1825</v>
      </c>
      <c r="G953" s="21" t="s">
        <v>971</v>
      </c>
      <c r="H953" s="21" t="s">
        <v>1821</v>
      </c>
      <c r="I953" s="21" t="s">
        <v>68</v>
      </c>
      <c r="J953" s="21" t="s">
        <v>957</v>
      </c>
    </row>
    <row r="954" spans="1:10" ht="43.2" x14ac:dyDescent="0.35">
      <c r="A954" s="21" t="s">
        <v>68</v>
      </c>
      <c r="B954" s="21" t="s">
        <v>951</v>
      </c>
      <c r="C954" s="21" t="s">
        <v>952</v>
      </c>
      <c r="D954" s="21" t="s">
        <v>1826</v>
      </c>
      <c r="E954" s="21"/>
      <c r="F954" s="21" t="s">
        <v>1827</v>
      </c>
      <c r="G954" s="21" t="s">
        <v>971</v>
      </c>
      <c r="H954" s="21" t="s">
        <v>1821</v>
      </c>
      <c r="I954" s="21" t="s">
        <v>68</v>
      </c>
      <c r="J954" s="21" t="s">
        <v>957</v>
      </c>
    </row>
    <row r="955" spans="1:10" ht="28.8" x14ac:dyDescent="0.35">
      <c r="A955" s="21" t="s">
        <v>68</v>
      </c>
      <c r="B955" s="21" t="s">
        <v>951</v>
      </c>
      <c r="C955" s="21" t="s">
        <v>952</v>
      </c>
      <c r="D955" s="21" t="s">
        <v>1828</v>
      </c>
      <c r="E955" s="21"/>
      <c r="F955" s="21" t="s">
        <v>1829</v>
      </c>
      <c r="G955" s="21" t="s">
        <v>971</v>
      </c>
      <c r="H955" s="21" t="s">
        <v>1821</v>
      </c>
      <c r="I955" s="21" t="s">
        <v>68</v>
      </c>
      <c r="J955" s="21" t="s">
        <v>957</v>
      </c>
    </row>
    <row r="956" spans="1:10" ht="43.2" x14ac:dyDescent="0.35">
      <c r="A956" s="21" t="s">
        <v>68</v>
      </c>
      <c r="B956" s="21" t="s">
        <v>951</v>
      </c>
      <c r="C956" s="21" t="s">
        <v>952</v>
      </c>
      <c r="D956" s="21" t="s">
        <v>1830</v>
      </c>
      <c r="E956" s="21"/>
      <c r="F956" s="21" t="s">
        <v>1831</v>
      </c>
      <c r="G956" s="21" t="s">
        <v>971</v>
      </c>
      <c r="H956" s="21" t="s">
        <v>1821</v>
      </c>
      <c r="I956" s="21" t="s">
        <v>68</v>
      </c>
      <c r="J956" s="21" t="s">
        <v>957</v>
      </c>
    </row>
    <row r="957" spans="1:10" ht="43.2" x14ac:dyDescent="0.35">
      <c r="A957" s="21" t="s">
        <v>68</v>
      </c>
      <c r="B957" s="21" t="s">
        <v>951</v>
      </c>
      <c r="C957" s="21" t="s">
        <v>952</v>
      </c>
      <c r="D957" s="21" t="s">
        <v>1832</v>
      </c>
      <c r="E957" s="21"/>
      <c r="F957" s="21" t="s">
        <v>1833</v>
      </c>
      <c r="G957" s="21" t="s">
        <v>971</v>
      </c>
      <c r="H957" s="21" t="s">
        <v>956</v>
      </c>
      <c r="I957" s="21" t="s">
        <v>68</v>
      </c>
      <c r="J957" s="21" t="s">
        <v>957</v>
      </c>
    </row>
    <row r="958" spans="1:10" ht="43.2" x14ac:dyDescent="0.35">
      <c r="A958" s="21" t="s">
        <v>68</v>
      </c>
      <c r="B958" s="21" t="s">
        <v>951</v>
      </c>
      <c r="C958" s="21" t="s">
        <v>952</v>
      </c>
      <c r="D958" s="21" t="s">
        <v>1834</v>
      </c>
      <c r="E958" s="21"/>
      <c r="F958" s="21" t="s">
        <v>1835</v>
      </c>
      <c r="G958" s="21" t="s">
        <v>971</v>
      </c>
      <c r="H958" s="21" t="s">
        <v>1821</v>
      </c>
      <c r="I958" s="21" t="s">
        <v>68</v>
      </c>
      <c r="J958" s="21" t="s">
        <v>957</v>
      </c>
    </row>
    <row r="959" spans="1:10" ht="43.2" x14ac:dyDescent="0.35">
      <c r="A959" s="21" t="s">
        <v>68</v>
      </c>
      <c r="B959" s="21" t="s">
        <v>951</v>
      </c>
      <c r="C959" s="21" t="s">
        <v>952</v>
      </c>
      <c r="D959" s="21" t="s">
        <v>1836</v>
      </c>
      <c r="E959" s="21"/>
      <c r="F959" s="21" t="s">
        <v>1837</v>
      </c>
      <c r="G959" s="21" t="s">
        <v>971</v>
      </c>
      <c r="H959" s="21" t="s">
        <v>1547</v>
      </c>
      <c r="I959" s="21" t="s">
        <v>68</v>
      </c>
      <c r="J959" s="21" t="s">
        <v>957</v>
      </c>
    </row>
    <row r="960" spans="1:10" ht="28.8" x14ac:dyDescent="0.35">
      <c r="A960" s="21" t="s">
        <v>68</v>
      </c>
      <c r="B960" s="21" t="s">
        <v>951</v>
      </c>
      <c r="C960" s="21" t="s">
        <v>952</v>
      </c>
      <c r="D960" s="21" t="s">
        <v>1838</v>
      </c>
      <c r="E960" s="21"/>
      <c r="F960" s="21" t="s">
        <v>1839</v>
      </c>
      <c r="G960" s="21" t="s">
        <v>971</v>
      </c>
      <c r="H960" s="21" t="s">
        <v>1840</v>
      </c>
      <c r="I960" s="21" t="s">
        <v>68</v>
      </c>
      <c r="J960" s="21" t="s">
        <v>957</v>
      </c>
    </row>
    <row r="961" spans="1:10" ht="43.2" x14ac:dyDescent="0.35">
      <c r="A961" s="21" t="s">
        <v>68</v>
      </c>
      <c r="B961" s="21" t="s">
        <v>951</v>
      </c>
      <c r="C961" s="21" t="s">
        <v>952</v>
      </c>
      <c r="D961" s="21" t="s">
        <v>1841</v>
      </c>
      <c r="E961" s="21"/>
      <c r="F961" s="21" t="s">
        <v>1842</v>
      </c>
      <c r="G961" s="21" t="s">
        <v>971</v>
      </c>
      <c r="H961" s="21" t="s">
        <v>956</v>
      </c>
      <c r="I961" s="21" t="s">
        <v>68</v>
      </c>
      <c r="J961" s="21" t="s">
        <v>957</v>
      </c>
    </row>
    <row r="962" spans="1:10" ht="43.2" x14ac:dyDescent="0.35">
      <c r="A962" s="21" t="s">
        <v>68</v>
      </c>
      <c r="B962" s="21" t="s">
        <v>951</v>
      </c>
      <c r="C962" s="21" t="s">
        <v>952</v>
      </c>
      <c r="D962" s="21" t="s">
        <v>1843</v>
      </c>
      <c r="E962" s="21"/>
      <c r="F962" s="21" t="s">
        <v>1844</v>
      </c>
      <c r="G962" s="21" t="s">
        <v>971</v>
      </c>
      <c r="H962" s="21" t="s">
        <v>1601</v>
      </c>
      <c r="I962" s="21" t="s">
        <v>68</v>
      </c>
      <c r="J962" s="21" t="s">
        <v>957</v>
      </c>
    </row>
    <row r="963" spans="1:10" ht="43.2" x14ac:dyDescent="0.35">
      <c r="A963" s="21" t="s">
        <v>68</v>
      </c>
      <c r="B963" s="21" t="s">
        <v>951</v>
      </c>
      <c r="C963" s="21" t="s">
        <v>952</v>
      </c>
      <c r="D963" s="21" t="s">
        <v>1845</v>
      </c>
      <c r="E963" s="21"/>
      <c r="F963" s="21" t="s">
        <v>1846</v>
      </c>
      <c r="G963" s="21" t="s">
        <v>971</v>
      </c>
      <c r="H963" s="21" t="s">
        <v>1558</v>
      </c>
      <c r="I963" s="21" t="s">
        <v>68</v>
      </c>
      <c r="J963" s="21" t="s">
        <v>957</v>
      </c>
    </row>
    <row r="964" spans="1:10" ht="28.8" x14ac:dyDescent="0.35">
      <c r="A964" s="21" t="s">
        <v>68</v>
      </c>
      <c r="B964" s="21" t="s">
        <v>951</v>
      </c>
      <c r="C964" s="21" t="s">
        <v>952</v>
      </c>
      <c r="D964" s="21" t="s">
        <v>1847</v>
      </c>
      <c r="E964" s="21"/>
      <c r="F964" s="21" t="s">
        <v>1848</v>
      </c>
      <c r="G964" s="21" t="s">
        <v>971</v>
      </c>
      <c r="H964" s="21" t="s">
        <v>1821</v>
      </c>
      <c r="I964" s="21" t="s">
        <v>68</v>
      </c>
      <c r="J964" s="21" t="s">
        <v>957</v>
      </c>
    </row>
    <row r="965" spans="1:10" ht="28.8" x14ac:dyDescent="0.35">
      <c r="A965" s="21" t="s">
        <v>68</v>
      </c>
      <c r="B965" s="21" t="s">
        <v>951</v>
      </c>
      <c r="C965" s="21" t="s">
        <v>952</v>
      </c>
      <c r="D965" s="21" t="s">
        <v>1849</v>
      </c>
      <c r="E965" s="21"/>
      <c r="F965" s="21" t="s">
        <v>1850</v>
      </c>
      <c r="G965" s="21" t="s">
        <v>971</v>
      </c>
      <c r="H965" s="21" t="s">
        <v>1821</v>
      </c>
      <c r="I965" s="21" t="s">
        <v>68</v>
      </c>
      <c r="J965" s="21" t="s">
        <v>957</v>
      </c>
    </row>
    <row r="966" spans="1:10" ht="28.8" x14ac:dyDescent="0.35">
      <c r="A966" s="21" t="s">
        <v>68</v>
      </c>
      <c r="B966" s="21" t="s">
        <v>951</v>
      </c>
      <c r="C966" s="21" t="s">
        <v>952</v>
      </c>
      <c r="D966" s="21" t="s">
        <v>1851</v>
      </c>
      <c r="E966" s="21"/>
      <c r="F966" s="21" t="s">
        <v>1852</v>
      </c>
      <c r="G966" s="21" t="s">
        <v>971</v>
      </c>
      <c r="H966" s="21" t="s">
        <v>1853</v>
      </c>
      <c r="I966" s="21" t="s">
        <v>68</v>
      </c>
      <c r="J966" s="21" t="s">
        <v>957</v>
      </c>
    </row>
    <row r="967" spans="1:10" ht="43.2" x14ac:dyDescent="0.35">
      <c r="A967" s="21" t="s">
        <v>68</v>
      </c>
      <c r="B967" s="21" t="s">
        <v>951</v>
      </c>
      <c r="C967" s="21" t="s">
        <v>952</v>
      </c>
      <c r="D967" s="21" t="s">
        <v>1854</v>
      </c>
      <c r="E967" s="21"/>
      <c r="F967" s="21" t="s">
        <v>1855</v>
      </c>
      <c r="G967" s="21" t="s">
        <v>971</v>
      </c>
      <c r="H967" s="21" t="s">
        <v>1821</v>
      </c>
      <c r="I967" s="21" t="s">
        <v>68</v>
      </c>
      <c r="J967" s="21" t="s">
        <v>957</v>
      </c>
    </row>
    <row r="968" spans="1:10" ht="43.2" x14ac:dyDescent="0.35">
      <c r="A968" s="21" t="s">
        <v>68</v>
      </c>
      <c r="B968" s="21" t="s">
        <v>951</v>
      </c>
      <c r="C968" s="21" t="s">
        <v>952</v>
      </c>
      <c r="D968" s="21" t="s">
        <v>1856</v>
      </c>
      <c r="E968" s="21"/>
      <c r="F968" s="21" t="s">
        <v>1857</v>
      </c>
      <c r="G968" s="21" t="s">
        <v>971</v>
      </c>
      <c r="H968" s="21" t="s">
        <v>1547</v>
      </c>
      <c r="I968" s="21" t="s">
        <v>68</v>
      </c>
      <c r="J968" s="21" t="s">
        <v>957</v>
      </c>
    </row>
    <row r="969" spans="1:10" ht="28.8" x14ac:dyDescent="0.35">
      <c r="A969" s="21" t="s">
        <v>68</v>
      </c>
      <c r="B969" s="21" t="s">
        <v>951</v>
      </c>
      <c r="C969" s="21" t="s">
        <v>952</v>
      </c>
      <c r="D969" s="21" t="s">
        <v>1858</v>
      </c>
      <c r="E969" s="21"/>
      <c r="F969" s="21" t="s">
        <v>1859</v>
      </c>
      <c r="G969" s="21" t="s">
        <v>971</v>
      </c>
      <c r="H969" s="21" t="s">
        <v>956</v>
      </c>
      <c r="I969" s="21" t="s">
        <v>68</v>
      </c>
      <c r="J969" s="21" t="s">
        <v>957</v>
      </c>
    </row>
    <row r="970" spans="1:10" ht="28.8" x14ac:dyDescent="0.35">
      <c r="A970" s="21" t="s">
        <v>68</v>
      </c>
      <c r="B970" s="21" t="s">
        <v>951</v>
      </c>
      <c r="C970" s="21" t="s">
        <v>952</v>
      </c>
      <c r="D970" s="21" t="s">
        <v>1860</v>
      </c>
      <c r="E970" s="21"/>
      <c r="F970" s="21" t="s">
        <v>1861</v>
      </c>
      <c r="G970" s="21" t="s">
        <v>971</v>
      </c>
      <c r="H970" s="21" t="s">
        <v>1862</v>
      </c>
      <c r="I970" s="21" t="s">
        <v>68</v>
      </c>
      <c r="J970" s="21" t="s">
        <v>957</v>
      </c>
    </row>
    <row r="971" spans="1:10" ht="43.2" x14ac:dyDescent="0.35">
      <c r="A971" s="21" t="s">
        <v>68</v>
      </c>
      <c r="B971" s="21" t="s">
        <v>951</v>
      </c>
      <c r="C971" s="21" t="s">
        <v>952</v>
      </c>
      <c r="D971" s="21" t="s">
        <v>1863</v>
      </c>
      <c r="E971" s="21"/>
      <c r="F971" s="21" t="s">
        <v>1864</v>
      </c>
      <c r="G971" s="21" t="s">
        <v>971</v>
      </c>
      <c r="H971" s="21" t="s">
        <v>956</v>
      </c>
      <c r="I971" s="21" t="s">
        <v>68</v>
      </c>
      <c r="J971" s="21" t="s">
        <v>957</v>
      </c>
    </row>
    <row r="972" spans="1:10" ht="28.8" x14ac:dyDescent="0.35">
      <c r="A972" s="21" t="s">
        <v>68</v>
      </c>
      <c r="B972" s="21" t="s">
        <v>951</v>
      </c>
      <c r="C972" s="21" t="s">
        <v>952</v>
      </c>
      <c r="D972" s="21" t="s">
        <v>1865</v>
      </c>
      <c r="E972" s="21"/>
      <c r="F972" s="21" t="s">
        <v>1866</v>
      </c>
      <c r="G972" s="21" t="s">
        <v>971</v>
      </c>
      <c r="H972" s="21" t="s">
        <v>1547</v>
      </c>
      <c r="I972" s="21" t="s">
        <v>68</v>
      </c>
      <c r="J972" s="21" t="s">
        <v>957</v>
      </c>
    </row>
    <row r="973" spans="1:10" ht="28.8" x14ac:dyDescent="0.35">
      <c r="A973" s="21" t="s">
        <v>68</v>
      </c>
      <c r="B973" s="21" t="s">
        <v>951</v>
      </c>
      <c r="C973" s="21" t="s">
        <v>952</v>
      </c>
      <c r="D973" s="21" t="s">
        <v>1867</v>
      </c>
      <c r="E973" s="21"/>
      <c r="F973" s="21" t="s">
        <v>1868</v>
      </c>
      <c r="G973" s="21" t="s">
        <v>971</v>
      </c>
      <c r="H973" s="21" t="s">
        <v>1547</v>
      </c>
      <c r="I973" s="21" t="s">
        <v>68</v>
      </c>
      <c r="J973" s="21" t="s">
        <v>957</v>
      </c>
    </row>
    <row r="974" spans="1:10" ht="43.2" x14ac:dyDescent="0.35">
      <c r="A974" s="21" t="s">
        <v>68</v>
      </c>
      <c r="B974" s="21" t="s">
        <v>951</v>
      </c>
      <c r="C974" s="21" t="s">
        <v>952</v>
      </c>
      <c r="D974" s="21" t="s">
        <v>1869</v>
      </c>
      <c r="E974" s="21"/>
      <c r="F974" s="21" t="s">
        <v>1870</v>
      </c>
      <c r="G974" s="21" t="s">
        <v>971</v>
      </c>
      <c r="H974" s="21" t="s">
        <v>956</v>
      </c>
      <c r="I974" s="21" t="s">
        <v>68</v>
      </c>
      <c r="J974" s="21" t="s">
        <v>957</v>
      </c>
    </row>
    <row r="975" spans="1:10" ht="43.2" x14ac:dyDescent="0.35">
      <c r="A975" s="21" t="s">
        <v>68</v>
      </c>
      <c r="B975" s="21" t="s">
        <v>951</v>
      </c>
      <c r="C975" s="21" t="s">
        <v>952</v>
      </c>
      <c r="D975" s="21" t="s">
        <v>1871</v>
      </c>
      <c r="E975" s="21"/>
      <c r="F975" s="21" t="s">
        <v>1872</v>
      </c>
      <c r="G975" s="21" t="s">
        <v>971</v>
      </c>
      <c r="H975" s="21" t="s">
        <v>956</v>
      </c>
      <c r="I975" s="21" t="s">
        <v>68</v>
      </c>
      <c r="J975" s="21" t="s">
        <v>957</v>
      </c>
    </row>
    <row r="976" spans="1:10" ht="43.2" x14ac:dyDescent="0.35">
      <c r="A976" s="21" t="s">
        <v>68</v>
      </c>
      <c r="B976" s="21" t="s">
        <v>951</v>
      </c>
      <c r="C976" s="21" t="s">
        <v>952</v>
      </c>
      <c r="D976" s="21" t="s">
        <v>1873</v>
      </c>
      <c r="E976" s="21"/>
      <c r="F976" s="21" t="s">
        <v>1874</v>
      </c>
      <c r="G976" s="21" t="s">
        <v>971</v>
      </c>
      <c r="H976" s="21" t="s">
        <v>956</v>
      </c>
      <c r="I976" s="21" t="s">
        <v>68</v>
      </c>
      <c r="J976" s="21" t="s">
        <v>957</v>
      </c>
    </row>
    <row r="977" spans="1:10" ht="43.2" x14ac:dyDescent="0.35">
      <c r="A977" s="21" t="s">
        <v>68</v>
      </c>
      <c r="B977" s="21" t="s">
        <v>951</v>
      </c>
      <c r="C977" s="21" t="s">
        <v>952</v>
      </c>
      <c r="D977" s="21" t="s">
        <v>1875</v>
      </c>
      <c r="E977" s="21"/>
      <c r="F977" s="21" t="s">
        <v>1876</v>
      </c>
      <c r="G977" s="21" t="s">
        <v>971</v>
      </c>
      <c r="H977" s="21" t="s">
        <v>1547</v>
      </c>
      <c r="I977" s="21" t="s">
        <v>68</v>
      </c>
      <c r="J977" s="21" t="s">
        <v>957</v>
      </c>
    </row>
    <row r="978" spans="1:10" ht="28.8" x14ac:dyDescent="0.35">
      <c r="A978" s="21" t="s">
        <v>68</v>
      </c>
      <c r="B978" s="21" t="s">
        <v>951</v>
      </c>
      <c r="C978" s="21" t="s">
        <v>952</v>
      </c>
      <c r="D978" s="21" t="s">
        <v>1877</v>
      </c>
      <c r="E978" s="21"/>
      <c r="F978" s="21" t="s">
        <v>1878</v>
      </c>
      <c r="G978" s="21" t="s">
        <v>971</v>
      </c>
      <c r="H978" s="21" t="s">
        <v>1558</v>
      </c>
      <c r="I978" s="21" t="s">
        <v>68</v>
      </c>
      <c r="J978" s="21" t="s">
        <v>957</v>
      </c>
    </row>
    <row r="979" spans="1:10" ht="28.8" x14ac:dyDescent="0.35">
      <c r="A979" s="21" t="s">
        <v>68</v>
      </c>
      <c r="B979" s="21" t="s">
        <v>951</v>
      </c>
      <c r="C979" s="21" t="s">
        <v>952</v>
      </c>
      <c r="D979" s="21" t="s">
        <v>1879</v>
      </c>
      <c r="E979" s="21"/>
      <c r="F979" s="21" t="s">
        <v>1880</v>
      </c>
      <c r="G979" s="21" t="s">
        <v>971</v>
      </c>
      <c r="H979" s="21" t="s">
        <v>956</v>
      </c>
      <c r="I979" s="21" t="s">
        <v>68</v>
      </c>
      <c r="J979" s="21" t="s">
        <v>957</v>
      </c>
    </row>
    <row r="980" spans="1:10" ht="28.8" x14ac:dyDescent="0.35">
      <c r="A980" s="21" t="s">
        <v>68</v>
      </c>
      <c r="B980" s="21" t="s">
        <v>951</v>
      </c>
      <c r="C980" s="21" t="s">
        <v>952</v>
      </c>
      <c r="D980" s="21" t="s">
        <v>1881</v>
      </c>
      <c r="E980" s="21"/>
      <c r="F980" s="21" t="s">
        <v>1882</v>
      </c>
      <c r="G980" s="21" t="s">
        <v>971</v>
      </c>
      <c r="H980" s="21" t="s">
        <v>956</v>
      </c>
      <c r="I980" s="21" t="s">
        <v>68</v>
      </c>
      <c r="J980" s="21" t="s">
        <v>957</v>
      </c>
    </row>
    <row r="981" spans="1:10" ht="28.8" x14ac:dyDescent="0.35">
      <c r="A981" s="21" t="s">
        <v>68</v>
      </c>
      <c r="B981" s="21" t="s">
        <v>951</v>
      </c>
      <c r="C981" s="21" t="s">
        <v>952</v>
      </c>
      <c r="D981" s="21" t="s">
        <v>1883</v>
      </c>
      <c r="E981" s="21"/>
      <c r="F981" s="21" t="s">
        <v>1884</v>
      </c>
      <c r="G981" s="21" t="s">
        <v>971</v>
      </c>
      <c r="H981" s="21" t="s">
        <v>1547</v>
      </c>
      <c r="I981" s="21" t="s">
        <v>68</v>
      </c>
      <c r="J981" s="21" t="s">
        <v>957</v>
      </c>
    </row>
    <row r="982" spans="1:10" ht="28.8" x14ac:dyDescent="0.35">
      <c r="A982" s="21" t="s">
        <v>68</v>
      </c>
      <c r="B982" s="21" t="s">
        <v>951</v>
      </c>
      <c r="C982" s="21" t="s">
        <v>952</v>
      </c>
      <c r="D982" s="21" t="s">
        <v>1885</v>
      </c>
      <c r="E982" s="21"/>
      <c r="F982" s="21" t="s">
        <v>1886</v>
      </c>
      <c r="G982" s="21" t="s">
        <v>971</v>
      </c>
      <c r="H982" s="21" t="s">
        <v>1547</v>
      </c>
      <c r="I982" s="21" t="s">
        <v>68</v>
      </c>
      <c r="J982" s="21" t="s">
        <v>957</v>
      </c>
    </row>
    <row r="983" spans="1:10" ht="28.8" x14ac:dyDescent="0.35">
      <c r="A983" s="21" t="s">
        <v>68</v>
      </c>
      <c r="B983" s="21" t="s">
        <v>951</v>
      </c>
      <c r="C983" s="21" t="s">
        <v>952</v>
      </c>
      <c r="D983" s="21" t="s">
        <v>1887</v>
      </c>
      <c r="E983" s="21"/>
      <c r="F983" s="21" t="s">
        <v>1888</v>
      </c>
      <c r="G983" s="21" t="s">
        <v>971</v>
      </c>
      <c r="H983" s="21" t="s">
        <v>1547</v>
      </c>
      <c r="I983" s="21" t="s">
        <v>68</v>
      </c>
      <c r="J983" s="21" t="s">
        <v>957</v>
      </c>
    </row>
    <row r="984" spans="1:10" ht="43.2" x14ac:dyDescent="0.35">
      <c r="A984" s="21" t="s">
        <v>68</v>
      </c>
      <c r="B984" s="21" t="s">
        <v>951</v>
      </c>
      <c r="C984" s="21" t="s">
        <v>952</v>
      </c>
      <c r="D984" s="21" t="s">
        <v>1889</v>
      </c>
      <c r="E984" s="21"/>
      <c r="F984" s="21" t="s">
        <v>1890</v>
      </c>
      <c r="G984" s="21" t="s">
        <v>971</v>
      </c>
      <c r="H984" s="21" t="s">
        <v>1547</v>
      </c>
      <c r="I984" s="21" t="s">
        <v>68</v>
      </c>
      <c r="J984" s="21" t="s">
        <v>957</v>
      </c>
    </row>
    <row r="985" spans="1:10" ht="43.2" x14ac:dyDescent="0.35">
      <c r="A985" s="21" t="s">
        <v>68</v>
      </c>
      <c r="B985" s="21" t="s">
        <v>951</v>
      </c>
      <c r="C985" s="21" t="s">
        <v>952</v>
      </c>
      <c r="D985" s="21" t="s">
        <v>1891</v>
      </c>
      <c r="E985" s="21"/>
      <c r="F985" s="21" t="s">
        <v>1892</v>
      </c>
      <c r="G985" s="21" t="s">
        <v>971</v>
      </c>
      <c r="H985" s="21" t="s">
        <v>1558</v>
      </c>
      <c r="I985" s="21" t="s">
        <v>68</v>
      </c>
      <c r="J985" s="21" t="s">
        <v>957</v>
      </c>
    </row>
    <row r="986" spans="1:10" ht="28.8" x14ac:dyDescent="0.35">
      <c r="A986" s="21" t="s">
        <v>68</v>
      </c>
      <c r="B986" s="21" t="s">
        <v>951</v>
      </c>
      <c r="C986" s="21" t="s">
        <v>952</v>
      </c>
      <c r="D986" s="21" t="s">
        <v>1893</v>
      </c>
      <c r="E986" s="21"/>
      <c r="F986" s="21" t="s">
        <v>1894</v>
      </c>
      <c r="G986" s="21" t="s">
        <v>971</v>
      </c>
      <c r="H986" s="21" t="s">
        <v>1895</v>
      </c>
      <c r="I986" s="21" t="s">
        <v>68</v>
      </c>
      <c r="J986" s="21" t="s">
        <v>957</v>
      </c>
    </row>
    <row r="987" spans="1:10" ht="28.8" x14ac:dyDescent="0.35">
      <c r="A987" s="21" t="s">
        <v>68</v>
      </c>
      <c r="B987" s="21" t="s">
        <v>951</v>
      </c>
      <c r="C987" s="21" t="s">
        <v>952</v>
      </c>
      <c r="D987" s="21" t="s">
        <v>1896</v>
      </c>
      <c r="E987" s="21"/>
      <c r="F987" s="21" t="s">
        <v>1897</v>
      </c>
      <c r="G987" s="21" t="s">
        <v>971</v>
      </c>
      <c r="H987" s="21" t="s">
        <v>956</v>
      </c>
      <c r="I987" s="21" t="s">
        <v>68</v>
      </c>
      <c r="J987" s="21" t="s">
        <v>957</v>
      </c>
    </row>
    <row r="988" spans="1:10" ht="43.2" x14ac:dyDescent="0.35">
      <c r="A988" s="21" t="s">
        <v>68</v>
      </c>
      <c r="B988" s="21" t="s">
        <v>951</v>
      </c>
      <c r="C988" s="21" t="s">
        <v>952</v>
      </c>
      <c r="D988" s="21" t="s">
        <v>1898</v>
      </c>
      <c r="E988" s="21"/>
      <c r="F988" s="21" t="s">
        <v>1899</v>
      </c>
      <c r="G988" s="21" t="s">
        <v>971</v>
      </c>
      <c r="H988" s="21" t="s">
        <v>956</v>
      </c>
      <c r="I988" s="21" t="s">
        <v>68</v>
      </c>
      <c r="J988" s="21" t="s">
        <v>957</v>
      </c>
    </row>
    <row r="989" spans="1:10" ht="28.8" x14ac:dyDescent="0.35">
      <c r="A989" s="21" t="s">
        <v>68</v>
      </c>
      <c r="B989" s="21" t="s">
        <v>951</v>
      </c>
      <c r="C989" s="21" t="s">
        <v>952</v>
      </c>
      <c r="D989" s="21" t="s">
        <v>1900</v>
      </c>
      <c r="E989" s="21"/>
      <c r="F989" s="21" t="s">
        <v>1901</v>
      </c>
      <c r="G989" s="21" t="s">
        <v>971</v>
      </c>
      <c r="H989" s="21" t="s">
        <v>956</v>
      </c>
      <c r="I989" s="21" t="s">
        <v>68</v>
      </c>
      <c r="J989" s="21" t="s">
        <v>957</v>
      </c>
    </row>
    <row r="990" spans="1:10" ht="28.8" x14ac:dyDescent="0.35">
      <c r="A990" s="21" t="s">
        <v>68</v>
      </c>
      <c r="B990" s="21" t="s">
        <v>951</v>
      </c>
      <c r="C990" s="21" t="s">
        <v>952</v>
      </c>
      <c r="D990" s="21" t="s">
        <v>1902</v>
      </c>
      <c r="E990" s="21"/>
      <c r="F990" s="21" t="s">
        <v>1903</v>
      </c>
      <c r="G990" s="21" t="s">
        <v>971</v>
      </c>
      <c r="H990" s="21" t="s">
        <v>956</v>
      </c>
      <c r="I990" s="21" t="s">
        <v>68</v>
      </c>
      <c r="J990" s="21" t="s">
        <v>957</v>
      </c>
    </row>
    <row r="991" spans="1:10" ht="43.2" x14ac:dyDescent="0.35">
      <c r="A991" s="21" t="s">
        <v>68</v>
      </c>
      <c r="B991" s="21" t="s">
        <v>951</v>
      </c>
      <c r="C991" s="21" t="s">
        <v>952</v>
      </c>
      <c r="D991" s="21" t="s">
        <v>1904</v>
      </c>
      <c r="E991" s="21"/>
      <c r="F991" s="21" t="s">
        <v>1905</v>
      </c>
      <c r="G991" s="21" t="s">
        <v>971</v>
      </c>
      <c r="H991" s="21" t="s">
        <v>1906</v>
      </c>
      <c r="I991" s="21" t="s">
        <v>68</v>
      </c>
      <c r="J991" s="21" t="s">
        <v>957</v>
      </c>
    </row>
    <row r="992" spans="1:10" ht="43.2" x14ac:dyDescent="0.35">
      <c r="A992" s="21" t="s">
        <v>68</v>
      </c>
      <c r="B992" s="21" t="s">
        <v>951</v>
      </c>
      <c r="C992" s="21" t="s">
        <v>952</v>
      </c>
      <c r="D992" s="21" t="s">
        <v>1907</v>
      </c>
      <c r="E992" s="21"/>
      <c r="F992" s="21" t="s">
        <v>1908</v>
      </c>
      <c r="G992" s="21" t="s">
        <v>971</v>
      </c>
      <c r="H992" s="21" t="s">
        <v>1909</v>
      </c>
      <c r="I992" s="21" t="s">
        <v>68</v>
      </c>
      <c r="J992" s="21" t="s">
        <v>957</v>
      </c>
    </row>
    <row r="993" spans="1:10" ht="28.8" x14ac:dyDescent="0.35">
      <c r="A993" s="21" t="s">
        <v>68</v>
      </c>
      <c r="B993" s="21" t="s">
        <v>951</v>
      </c>
      <c r="C993" s="21" t="s">
        <v>952</v>
      </c>
      <c r="D993" s="21" t="s">
        <v>1910</v>
      </c>
      <c r="E993" s="21"/>
      <c r="F993" s="21" t="s">
        <v>1911</v>
      </c>
      <c r="G993" s="21" t="s">
        <v>971</v>
      </c>
      <c r="H993" s="21" t="s">
        <v>1558</v>
      </c>
      <c r="I993" s="21" t="s">
        <v>68</v>
      </c>
      <c r="J993" s="21" t="s">
        <v>957</v>
      </c>
    </row>
    <row r="994" spans="1:10" ht="43.2" x14ac:dyDescent="0.35">
      <c r="A994" s="21" t="s">
        <v>68</v>
      </c>
      <c r="B994" s="21" t="s">
        <v>951</v>
      </c>
      <c r="C994" s="21" t="s">
        <v>952</v>
      </c>
      <c r="D994" s="21" t="s">
        <v>1912</v>
      </c>
      <c r="E994" s="21"/>
      <c r="F994" s="21" t="s">
        <v>1913</v>
      </c>
      <c r="G994" s="21" t="s">
        <v>971</v>
      </c>
      <c r="H994" s="21" t="s">
        <v>1547</v>
      </c>
      <c r="I994" s="21" t="s">
        <v>68</v>
      </c>
      <c r="J994" s="21" t="s">
        <v>957</v>
      </c>
    </row>
    <row r="995" spans="1:10" ht="43.2" x14ac:dyDescent="0.35">
      <c r="A995" s="21" t="s">
        <v>68</v>
      </c>
      <c r="B995" s="21" t="s">
        <v>951</v>
      </c>
      <c r="C995" s="21" t="s">
        <v>952</v>
      </c>
      <c r="D995" s="21" t="s">
        <v>1914</v>
      </c>
      <c r="E995" s="21"/>
      <c r="F995" s="21" t="s">
        <v>1915</v>
      </c>
      <c r="G995" s="21" t="s">
        <v>971</v>
      </c>
      <c r="H995" s="21" t="s">
        <v>1547</v>
      </c>
      <c r="I995" s="21" t="s">
        <v>68</v>
      </c>
      <c r="J995" s="21" t="s">
        <v>957</v>
      </c>
    </row>
    <row r="996" spans="1:10" ht="57.6" x14ac:dyDescent="0.35">
      <c r="A996" s="21" t="s">
        <v>68</v>
      </c>
      <c r="B996" s="21" t="s">
        <v>951</v>
      </c>
      <c r="C996" s="21" t="s">
        <v>1916</v>
      </c>
      <c r="D996" s="21" t="s">
        <v>1916</v>
      </c>
      <c r="E996" s="21"/>
      <c r="F996" s="21" t="s">
        <v>1916</v>
      </c>
      <c r="G996" s="21" t="s">
        <v>971</v>
      </c>
      <c r="H996" s="21" t="s">
        <v>1940</v>
      </c>
      <c r="I996" s="21" t="s">
        <v>68</v>
      </c>
      <c r="J996" s="21" t="s">
        <v>1918</v>
      </c>
    </row>
    <row r="997" spans="1:10" ht="273.60000000000002" x14ac:dyDescent="0.35">
      <c r="A997" s="21" t="s">
        <v>68</v>
      </c>
      <c r="B997" s="21" t="s">
        <v>951</v>
      </c>
      <c r="C997" s="21" t="s">
        <v>1919</v>
      </c>
      <c r="D997" s="21" t="s">
        <v>1919</v>
      </c>
      <c r="E997" s="21"/>
      <c r="F997" s="21" t="s">
        <v>1919</v>
      </c>
      <c r="G997" s="21" t="s">
        <v>971</v>
      </c>
      <c r="H997" s="21" t="s">
        <v>1920</v>
      </c>
      <c r="I997" s="21" t="s">
        <v>68</v>
      </c>
      <c r="J997" s="21" t="s">
        <v>1918</v>
      </c>
    </row>
    <row r="998" spans="1:10" ht="57.6" x14ac:dyDescent="0.35">
      <c r="A998" s="21" t="s">
        <v>68</v>
      </c>
      <c r="B998" s="21" t="s">
        <v>951</v>
      </c>
      <c r="C998" s="21" t="s">
        <v>1921</v>
      </c>
      <c r="D998" s="21" t="s">
        <v>1921</v>
      </c>
      <c r="E998" s="21"/>
      <c r="F998" s="21" t="s">
        <v>1921</v>
      </c>
      <c r="G998" s="21" t="s">
        <v>971</v>
      </c>
      <c r="H998" s="21" t="s">
        <v>1922</v>
      </c>
      <c r="I998" s="21" t="s">
        <v>68</v>
      </c>
      <c r="J998" s="21" t="s">
        <v>1918</v>
      </c>
    </row>
    <row r="999" spans="1:10" ht="86.4" x14ac:dyDescent="0.35">
      <c r="A999" s="21" t="s">
        <v>68</v>
      </c>
      <c r="B999" s="21" t="s">
        <v>951</v>
      </c>
      <c r="C999" s="21" t="s">
        <v>1923</v>
      </c>
      <c r="D999" s="21" t="s">
        <v>1923</v>
      </c>
      <c r="E999" s="21"/>
      <c r="F999" s="21" t="s">
        <v>1923</v>
      </c>
      <c r="G999" s="21" t="s">
        <v>971</v>
      </c>
      <c r="H999" s="21" t="s">
        <v>1924</v>
      </c>
      <c r="I999" s="21" t="s">
        <v>68</v>
      </c>
      <c r="J999" s="21" t="s">
        <v>1918</v>
      </c>
    </row>
    <row r="1000" spans="1:10" ht="28.8" x14ac:dyDescent="0.35">
      <c r="A1000" s="21" t="s">
        <v>68</v>
      </c>
      <c r="B1000" s="21" t="s">
        <v>951</v>
      </c>
      <c r="C1000" s="21" t="s">
        <v>1925</v>
      </c>
      <c r="D1000" s="21" t="s">
        <v>1925</v>
      </c>
      <c r="E1000" s="21"/>
      <c r="F1000" s="21" t="s">
        <v>1925</v>
      </c>
      <c r="G1000" s="21" t="s">
        <v>971</v>
      </c>
      <c r="H1000" s="21" t="s">
        <v>1926</v>
      </c>
      <c r="I1000" s="21" t="s">
        <v>68</v>
      </c>
      <c r="J1000" s="21" t="s">
        <v>1918</v>
      </c>
    </row>
    <row r="1001" spans="1:10" ht="72" x14ac:dyDescent="0.35">
      <c r="A1001" s="21" t="s">
        <v>68</v>
      </c>
      <c r="B1001" s="21" t="s">
        <v>1941</v>
      </c>
      <c r="C1001" s="21" t="s">
        <v>968</v>
      </c>
      <c r="D1001" s="21" t="s">
        <v>969</v>
      </c>
      <c r="E1001" s="21"/>
      <c r="F1001" s="21" t="s">
        <v>970</v>
      </c>
      <c r="G1001" s="21" t="s">
        <v>971</v>
      </c>
      <c r="H1001" s="21" t="s">
        <v>972</v>
      </c>
      <c r="I1001" s="21" t="s">
        <v>68</v>
      </c>
      <c r="J1001" s="21" t="s">
        <v>973</v>
      </c>
    </row>
    <row r="1002" spans="1:10" ht="28.8" x14ac:dyDescent="0.35">
      <c r="A1002" s="21" t="s">
        <v>68</v>
      </c>
      <c r="B1002" s="21" t="s">
        <v>1941</v>
      </c>
      <c r="C1002" s="21" t="s">
        <v>968</v>
      </c>
      <c r="D1002" s="21" t="s">
        <v>974</v>
      </c>
      <c r="E1002" s="21"/>
      <c r="F1002" s="21" t="s">
        <v>975</v>
      </c>
      <c r="G1002" s="21" t="s">
        <v>971</v>
      </c>
      <c r="H1002" s="21" t="s">
        <v>976</v>
      </c>
      <c r="I1002" s="21" t="s">
        <v>68</v>
      </c>
      <c r="J1002" s="21" t="s">
        <v>973</v>
      </c>
    </row>
    <row r="1003" spans="1:10" ht="302.39999999999998" x14ac:dyDescent="0.35">
      <c r="A1003" s="21" t="s">
        <v>68</v>
      </c>
      <c r="B1003" s="21" t="s">
        <v>1941</v>
      </c>
      <c r="C1003" s="21" t="s">
        <v>977</v>
      </c>
      <c r="D1003" s="21" t="s">
        <v>978</v>
      </c>
      <c r="E1003" s="21"/>
      <c r="F1003" s="21" t="s">
        <v>979</v>
      </c>
      <c r="G1003" s="21" t="s">
        <v>971</v>
      </c>
      <c r="H1003" s="21" t="s">
        <v>980</v>
      </c>
      <c r="I1003" s="21" t="s">
        <v>68</v>
      </c>
      <c r="J1003" s="21" t="s">
        <v>973</v>
      </c>
    </row>
    <row r="1004" spans="1:10" ht="43.2" x14ac:dyDescent="0.35">
      <c r="A1004" s="21" t="s">
        <v>68</v>
      </c>
      <c r="B1004" s="21" t="s">
        <v>1941</v>
      </c>
      <c r="C1004" s="21" t="s">
        <v>977</v>
      </c>
      <c r="D1004" s="21" t="s">
        <v>981</v>
      </c>
      <c r="E1004" s="21"/>
      <c r="F1004" s="21" t="s">
        <v>982</v>
      </c>
      <c r="G1004" s="21" t="s">
        <v>971</v>
      </c>
      <c r="H1004" s="21" t="s">
        <v>983</v>
      </c>
      <c r="I1004" s="21" t="s">
        <v>68</v>
      </c>
      <c r="J1004" s="21" t="s">
        <v>973</v>
      </c>
    </row>
    <row r="1005" spans="1:10" ht="201.6" x14ac:dyDescent="0.35">
      <c r="A1005" s="21" t="s">
        <v>68</v>
      </c>
      <c r="B1005" s="21" t="s">
        <v>1941</v>
      </c>
      <c r="C1005" s="21" t="s">
        <v>977</v>
      </c>
      <c r="D1005" s="21" t="s">
        <v>984</v>
      </c>
      <c r="E1005" s="21"/>
      <c r="F1005" s="21" t="s">
        <v>985</v>
      </c>
      <c r="G1005" s="21" t="s">
        <v>971</v>
      </c>
      <c r="H1005" s="21" t="s">
        <v>986</v>
      </c>
      <c r="I1005" s="21" t="s">
        <v>68</v>
      </c>
      <c r="J1005" s="21" t="s">
        <v>973</v>
      </c>
    </row>
    <row r="1006" spans="1:10" ht="28.8" x14ac:dyDescent="0.35">
      <c r="A1006" s="21" t="s">
        <v>68</v>
      </c>
      <c r="B1006" s="21" t="s">
        <v>1941</v>
      </c>
      <c r="C1006" s="21" t="s">
        <v>977</v>
      </c>
      <c r="D1006" s="21" t="s">
        <v>987</v>
      </c>
      <c r="E1006" s="21"/>
      <c r="F1006" s="21" t="s">
        <v>988</v>
      </c>
      <c r="G1006" s="21" t="s">
        <v>971</v>
      </c>
      <c r="H1006" s="21" t="s">
        <v>989</v>
      </c>
      <c r="I1006" s="21" t="s">
        <v>68</v>
      </c>
      <c r="J1006" s="21" t="s">
        <v>973</v>
      </c>
    </row>
    <row r="1007" spans="1:10" ht="57.6" x14ac:dyDescent="0.35">
      <c r="A1007" s="21" t="s">
        <v>68</v>
      </c>
      <c r="B1007" s="21" t="s">
        <v>1941</v>
      </c>
      <c r="C1007" s="21" t="s">
        <v>990</v>
      </c>
      <c r="D1007" s="21" t="s">
        <v>991</v>
      </c>
      <c r="E1007" s="21"/>
      <c r="F1007" s="21" t="s">
        <v>992</v>
      </c>
      <c r="G1007" s="21" t="s">
        <v>971</v>
      </c>
      <c r="H1007" s="21" t="s">
        <v>993</v>
      </c>
      <c r="I1007" s="21" t="s">
        <v>68</v>
      </c>
      <c r="J1007" s="21" t="s">
        <v>973</v>
      </c>
    </row>
    <row r="1008" spans="1:10" ht="43.2" x14ac:dyDescent="0.35">
      <c r="A1008" s="21" t="s">
        <v>68</v>
      </c>
      <c r="B1008" s="21" t="s">
        <v>1941</v>
      </c>
      <c r="C1008" s="21" t="s">
        <v>990</v>
      </c>
      <c r="D1008" s="21" t="s">
        <v>994</v>
      </c>
      <c r="E1008" s="21"/>
      <c r="F1008" s="21" t="s">
        <v>995</v>
      </c>
      <c r="G1008" s="21" t="s">
        <v>971</v>
      </c>
      <c r="H1008" s="21" t="s">
        <v>996</v>
      </c>
      <c r="I1008" s="21" t="s">
        <v>68</v>
      </c>
      <c r="J1008" s="21" t="s">
        <v>973</v>
      </c>
    </row>
    <row r="1009" spans="1:10" ht="43.2" x14ac:dyDescent="0.35">
      <c r="A1009" s="21" t="s">
        <v>68</v>
      </c>
      <c r="B1009" s="21" t="s">
        <v>1941</v>
      </c>
      <c r="C1009" s="21" t="s">
        <v>990</v>
      </c>
      <c r="D1009" s="21" t="s">
        <v>997</v>
      </c>
      <c r="E1009" s="21"/>
      <c r="F1009" s="21" t="s">
        <v>998</v>
      </c>
      <c r="G1009" s="21" t="s">
        <v>971</v>
      </c>
      <c r="H1009" s="21" t="s">
        <v>999</v>
      </c>
      <c r="I1009" s="21" t="s">
        <v>68</v>
      </c>
      <c r="J1009" s="21" t="s">
        <v>973</v>
      </c>
    </row>
    <row r="1010" spans="1:10" ht="43.2" x14ac:dyDescent="0.35">
      <c r="A1010" s="21" t="s">
        <v>68</v>
      </c>
      <c r="B1010" s="21" t="s">
        <v>1941</v>
      </c>
      <c r="C1010" s="21" t="s">
        <v>990</v>
      </c>
      <c r="D1010" s="21" t="s">
        <v>1000</v>
      </c>
      <c r="E1010" s="21"/>
      <c r="F1010" s="21" t="s">
        <v>1001</v>
      </c>
      <c r="G1010" s="21" t="s">
        <v>971</v>
      </c>
      <c r="H1010" s="21" t="s">
        <v>1002</v>
      </c>
      <c r="I1010" s="21" t="s">
        <v>68</v>
      </c>
      <c r="J1010" s="21" t="s">
        <v>973</v>
      </c>
    </row>
    <row r="1011" spans="1:10" ht="57.6" x14ac:dyDescent="0.35">
      <c r="A1011" s="21" t="s">
        <v>68</v>
      </c>
      <c r="B1011" s="21" t="s">
        <v>1941</v>
      </c>
      <c r="C1011" s="21" t="s">
        <v>1003</v>
      </c>
      <c r="D1011" s="21" t="s">
        <v>1004</v>
      </c>
      <c r="E1011" s="21"/>
      <c r="F1011" s="21" t="s">
        <v>1005</v>
      </c>
      <c r="G1011" s="21" t="s">
        <v>971</v>
      </c>
      <c r="H1011" s="21" t="s">
        <v>1006</v>
      </c>
      <c r="I1011" s="21" t="s">
        <v>68</v>
      </c>
      <c r="J1011" s="21" t="s">
        <v>973</v>
      </c>
    </row>
    <row r="1012" spans="1:10" ht="28.8" x14ac:dyDescent="0.35">
      <c r="A1012" s="21" t="s">
        <v>68</v>
      </c>
      <c r="B1012" s="21" t="s">
        <v>1941</v>
      </c>
      <c r="C1012" s="21" t="s">
        <v>1007</v>
      </c>
      <c r="D1012" s="21" t="s">
        <v>1008</v>
      </c>
      <c r="E1012" s="21"/>
      <c r="F1012" s="21" t="s">
        <v>1009</v>
      </c>
      <c r="G1012" s="21" t="s">
        <v>971</v>
      </c>
      <c r="H1012" s="21" t="s">
        <v>1010</v>
      </c>
      <c r="I1012" s="21" t="s">
        <v>68</v>
      </c>
      <c r="J1012" s="21" t="s">
        <v>973</v>
      </c>
    </row>
    <row r="1013" spans="1:10" ht="28.8" x14ac:dyDescent="0.35">
      <c r="A1013" s="21" t="s">
        <v>68</v>
      </c>
      <c r="B1013" s="21" t="s">
        <v>1941</v>
      </c>
      <c r="C1013" s="21" t="s">
        <v>1011</v>
      </c>
      <c r="D1013" s="21" t="s">
        <v>1012</v>
      </c>
      <c r="E1013" s="21"/>
      <c r="F1013" s="21" t="s">
        <v>1013</v>
      </c>
      <c r="G1013" s="21" t="s">
        <v>971</v>
      </c>
      <c r="H1013" s="21" t="s">
        <v>1014</v>
      </c>
      <c r="I1013" s="21" t="s">
        <v>68</v>
      </c>
      <c r="J1013" s="21" t="s">
        <v>973</v>
      </c>
    </row>
    <row r="1014" spans="1:10" ht="43.2" x14ac:dyDescent="0.35">
      <c r="A1014" s="21" t="s">
        <v>68</v>
      </c>
      <c r="B1014" s="21" t="s">
        <v>1941</v>
      </c>
      <c r="C1014" s="21" t="s">
        <v>1015</v>
      </c>
      <c r="D1014" s="21" t="s">
        <v>1016</v>
      </c>
      <c r="E1014" s="21"/>
      <c r="F1014" s="21" t="s">
        <v>1017</v>
      </c>
      <c r="G1014" s="21" t="s">
        <v>971</v>
      </c>
      <c r="H1014" s="21" t="s">
        <v>1018</v>
      </c>
      <c r="I1014" s="21" t="s">
        <v>68</v>
      </c>
      <c r="J1014" s="21" t="s">
        <v>973</v>
      </c>
    </row>
    <row r="1015" spans="1:10" ht="100.8" x14ac:dyDescent="0.35">
      <c r="A1015" s="21" t="s">
        <v>68</v>
      </c>
      <c r="B1015" s="21" t="s">
        <v>1941</v>
      </c>
      <c r="C1015" s="21" t="s">
        <v>1019</v>
      </c>
      <c r="D1015" s="21" t="s">
        <v>1020</v>
      </c>
      <c r="E1015" s="21"/>
      <c r="F1015" s="21" t="s">
        <v>1021</v>
      </c>
      <c r="G1015" s="21" t="s">
        <v>971</v>
      </c>
      <c r="H1015" s="21" t="s">
        <v>1022</v>
      </c>
      <c r="I1015" s="21" t="s">
        <v>68</v>
      </c>
      <c r="J1015" s="21" t="s">
        <v>973</v>
      </c>
    </row>
    <row r="1016" spans="1:10" ht="43.2" x14ac:dyDescent="0.35">
      <c r="A1016" s="21" t="s">
        <v>68</v>
      </c>
      <c r="B1016" s="21" t="s">
        <v>1941</v>
      </c>
      <c r="C1016" s="21" t="s">
        <v>1019</v>
      </c>
      <c r="D1016" s="21" t="s">
        <v>1023</v>
      </c>
      <c r="E1016" s="21"/>
      <c r="F1016" s="21" t="s">
        <v>1024</v>
      </c>
      <c r="G1016" s="21" t="s">
        <v>971</v>
      </c>
      <c r="H1016" s="21" t="s">
        <v>1025</v>
      </c>
      <c r="I1016" s="21" t="s">
        <v>68</v>
      </c>
      <c r="J1016" s="21" t="s">
        <v>973</v>
      </c>
    </row>
    <row r="1017" spans="1:10" ht="28.8" x14ac:dyDescent="0.35">
      <c r="A1017" s="21" t="s">
        <v>68</v>
      </c>
      <c r="B1017" s="21" t="s">
        <v>1941</v>
      </c>
      <c r="C1017" s="21" t="s">
        <v>1019</v>
      </c>
      <c r="D1017" s="21" t="s">
        <v>1026</v>
      </c>
      <c r="E1017" s="21"/>
      <c r="F1017" s="21" t="s">
        <v>1027</v>
      </c>
      <c r="G1017" s="21" t="s">
        <v>971</v>
      </c>
      <c r="H1017" s="21" t="s">
        <v>1028</v>
      </c>
      <c r="I1017" s="21" t="s">
        <v>68</v>
      </c>
      <c r="J1017" s="21" t="s">
        <v>973</v>
      </c>
    </row>
    <row r="1018" spans="1:10" ht="43.2" x14ac:dyDescent="0.35">
      <c r="A1018" s="21" t="s">
        <v>68</v>
      </c>
      <c r="B1018" s="21" t="s">
        <v>1941</v>
      </c>
      <c r="C1018" s="21" t="s">
        <v>1019</v>
      </c>
      <c r="D1018" s="21" t="s">
        <v>1029</v>
      </c>
      <c r="E1018" s="21"/>
      <c r="F1018" s="21" t="s">
        <v>1030</v>
      </c>
      <c r="G1018" s="21" t="s">
        <v>971</v>
      </c>
      <c r="H1018" s="21" t="s">
        <v>1031</v>
      </c>
      <c r="I1018" s="21" t="s">
        <v>68</v>
      </c>
      <c r="J1018" s="21" t="s">
        <v>973</v>
      </c>
    </row>
    <row r="1019" spans="1:10" ht="28.8" x14ac:dyDescent="0.35">
      <c r="A1019" s="21" t="s">
        <v>68</v>
      </c>
      <c r="B1019" s="21" t="s">
        <v>1941</v>
      </c>
      <c r="C1019" s="21" t="s">
        <v>1019</v>
      </c>
      <c r="D1019" s="21" t="s">
        <v>1032</v>
      </c>
      <c r="E1019" s="21"/>
      <c r="F1019" s="21" t="s">
        <v>1033</v>
      </c>
      <c r="G1019" s="21" t="s">
        <v>971</v>
      </c>
      <c r="H1019" s="21" t="s">
        <v>1034</v>
      </c>
      <c r="I1019" s="21" t="s">
        <v>68</v>
      </c>
      <c r="J1019" s="21" t="s">
        <v>973</v>
      </c>
    </row>
    <row r="1020" spans="1:10" ht="43.2" x14ac:dyDescent="0.35">
      <c r="A1020" s="21" t="s">
        <v>68</v>
      </c>
      <c r="B1020" s="21" t="s">
        <v>1941</v>
      </c>
      <c r="C1020" s="21" t="s">
        <v>1019</v>
      </c>
      <c r="D1020" s="21" t="s">
        <v>1035</v>
      </c>
      <c r="E1020" s="21"/>
      <c r="F1020" s="21" t="s">
        <v>1036</v>
      </c>
      <c r="G1020" s="21" t="s">
        <v>971</v>
      </c>
      <c r="H1020" s="21" t="s">
        <v>1037</v>
      </c>
      <c r="I1020" s="21" t="s">
        <v>68</v>
      </c>
      <c r="J1020" s="21" t="s">
        <v>973</v>
      </c>
    </row>
    <row r="1021" spans="1:10" ht="28.8" x14ac:dyDescent="0.35">
      <c r="A1021" s="21" t="s">
        <v>68</v>
      </c>
      <c r="B1021" s="21" t="s">
        <v>1941</v>
      </c>
      <c r="C1021" s="21" t="s">
        <v>1019</v>
      </c>
      <c r="D1021" s="21" t="s">
        <v>1038</v>
      </c>
      <c r="E1021" s="21"/>
      <c r="F1021" s="21" t="s">
        <v>1039</v>
      </c>
      <c r="G1021" s="21" t="s">
        <v>971</v>
      </c>
      <c r="H1021" s="21" t="s">
        <v>1040</v>
      </c>
      <c r="I1021" s="21" t="s">
        <v>68</v>
      </c>
      <c r="J1021" s="21" t="s">
        <v>973</v>
      </c>
    </row>
    <row r="1022" spans="1:10" ht="28.8" x14ac:dyDescent="0.35">
      <c r="A1022" s="21" t="s">
        <v>68</v>
      </c>
      <c r="B1022" s="21" t="s">
        <v>1941</v>
      </c>
      <c r="C1022" s="21" t="s">
        <v>1041</v>
      </c>
      <c r="D1022" s="21" t="s">
        <v>1042</v>
      </c>
      <c r="E1022" s="21"/>
      <c r="F1022" s="21" t="s">
        <v>1043</v>
      </c>
      <c r="G1022" s="21" t="s">
        <v>971</v>
      </c>
      <c r="H1022" s="21" t="s">
        <v>1044</v>
      </c>
      <c r="I1022" s="21" t="s">
        <v>68</v>
      </c>
      <c r="J1022" s="21" t="s">
        <v>973</v>
      </c>
    </row>
    <row r="1023" spans="1:10" ht="28.8" x14ac:dyDescent="0.35">
      <c r="A1023" s="21" t="s">
        <v>68</v>
      </c>
      <c r="B1023" s="21" t="s">
        <v>1941</v>
      </c>
      <c r="C1023" s="21" t="s">
        <v>1045</v>
      </c>
      <c r="D1023" s="21" t="s">
        <v>1046</v>
      </c>
      <c r="E1023" s="21"/>
      <c r="F1023" s="21" t="s">
        <v>1047</v>
      </c>
      <c r="G1023" s="21" t="s">
        <v>971</v>
      </c>
      <c r="H1023" s="21" t="s">
        <v>1048</v>
      </c>
      <c r="I1023" s="21" t="s">
        <v>68</v>
      </c>
      <c r="J1023" s="21" t="s">
        <v>973</v>
      </c>
    </row>
    <row r="1024" spans="1:10" ht="43.2" x14ac:dyDescent="0.35">
      <c r="A1024" s="21" t="s">
        <v>68</v>
      </c>
      <c r="B1024" s="21" t="s">
        <v>1941</v>
      </c>
      <c r="C1024" s="21" t="s">
        <v>1049</v>
      </c>
      <c r="D1024" s="21" t="s">
        <v>1050</v>
      </c>
      <c r="E1024" s="21"/>
      <c r="F1024" s="21" t="s">
        <v>1051</v>
      </c>
      <c r="G1024" s="21" t="s">
        <v>971</v>
      </c>
      <c r="H1024" s="21" t="s">
        <v>1052</v>
      </c>
      <c r="I1024" s="21" t="s">
        <v>68</v>
      </c>
      <c r="J1024" s="21" t="s">
        <v>973</v>
      </c>
    </row>
    <row r="1025" spans="1:10" ht="28.8" x14ac:dyDescent="0.35">
      <c r="A1025" s="21" t="s">
        <v>68</v>
      </c>
      <c r="B1025" s="21" t="s">
        <v>1941</v>
      </c>
      <c r="C1025" s="21" t="s">
        <v>1053</v>
      </c>
      <c r="D1025" s="21" t="s">
        <v>1054</v>
      </c>
      <c r="E1025" s="21"/>
      <c r="F1025" s="21" t="s">
        <v>1055</v>
      </c>
      <c r="G1025" s="21" t="s">
        <v>971</v>
      </c>
      <c r="H1025" s="21" t="s">
        <v>1056</v>
      </c>
      <c r="I1025" s="21" t="s">
        <v>68</v>
      </c>
      <c r="J1025" s="21" t="s">
        <v>973</v>
      </c>
    </row>
    <row r="1026" spans="1:10" ht="28.8" x14ac:dyDescent="0.35">
      <c r="A1026" s="21" t="s">
        <v>68</v>
      </c>
      <c r="B1026" s="21" t="s">
        <v>1941</v>
      </c>
      <c r="C1026" s="21" t="s">
        <v>1057</v>
      </c>
      <c r="D1026" s="21" t="s">
        <v>1058</v>
      </c>
      <c r="E1026" s="21"/>
      <c r="F1026" s="21" t="s">
        <v>1059</v>
      </c>
      <c r="G1026" s="21" t="s">
        <v>971</v>
      </c>
      <c r="H1026" s="21" t="s">
        <v>1060</v>
      </c>
      <c r="I1026" s="21" t="s">
        <v>68</v>
      </c>
      <c r="J1026" s="21" t="s">
        <v>973</v>
      </c>
    </row>
    <row r="1027" spans="1:10" ht="28.8" x14ac:dyDescent="0.35">
      <c r="A1027" s="21" t="s">
        <v>68</v>
      </c>
      <c r="B1027" s="21" t="s">
        <v>1941</v>
      </c>
      <c r="C1027" s="21" t="s">
        <v>1061</v>
      </c>
      <c r="D1027" s="21" t="s">
        <v>1062</v>
      </c>
      <c r="E1027" s="21"/>
      <c r="F1027" s="21" t="s">
        <v>1063</v>
      </c>
      <c r="G1027" s="21" t="s">
        <v>971</v>
      </c>
      <c r="H1027" s="21" t="s">
        <v>1064</v>
      </c>
      <c r="I1027" s="21" t="s">
        <v>68</v>
      </c>
      <c r="J1027" s="21" t="s">
        <v>973</v>
      </c>
    </row>
    <row r="1028" spans="1:10" ht="28.8" x14ac:dyDescent="0.35">
      <c r="A1028" s="21" t="s">
        <v>68</v>
      </c>
      <c r="B1028" s="21" t="s">
        <v>1941</v>
      </c>
      <c r="C1028" s="21" t="s">
        <v>1065</v>
      </c>
      <c r="D1028" s="21" t="s">
        <v>1066</v>
      </c>
      <c r="E1028" s="21"/>
      <c r="F1028" s="21" t="s">
        <v>1067</v>
      </c>
      <c r="G1028" s="21" t="s">
        <v>971</v>
      </c>
      <c r="H1028" s="21" t="s">
        <v>1068</v>
      </c>
      <c r="I1028" s="21" t="s">
        <v>68</v>
      </c>
      <c r="J1028" s="21" t="s">
        <v>973</v>
      </c>
    </row>
    <row r="1029" spans="1:10" ht="28.8" x14ac:dyDescent="0.35">
      <c r="A1029" s="21" t="s">
        <v>68</v>
      </c>
      <c r="B1029" s="21" t="s">
        <v>1941</v>
      </c>
      <c r="C1029" s="21" t="s">
        <v>1069</v>
      </c>
      <c r="D1029" s="21" t="s">
        <v>1070</v>
      </c>
      <c r="E1029" s="21"/>
      <c r="F1029" s="21" t="s">
        <v>1071</v>
      </c>
      <c r="G1029" s="21" t="s">
        <v>971</v>
      </c>
      <c r="H1029" s="21" t="s">
        <v>1072</v>
      </c>
      <c r="I1029" s="21" t="s">
        <v>68</v>
      </c>
      <c r="J1029" s="21" t="s">
        <v>973</v>
      </c>
    </row>
    <row r="1030" spans="1:10" ht="28.8" x14ac:dyDescent="0.35">
      <c r="A1030" s="21" t="s">
        <v>68</v>
      </c>
      <c r="B1030" s="21" t="s">
        <v>1941</v>
      </c>
      <c r="C1030" s="21" t="s">
        <v>1073</v>
      </c>
      <c r="D1030" s="21" t="s">
        <v>1074</v>
      </c>
      <c r="E1030" s="21"/>
      <c r="F1030" s="21" t="s">
        <v>1075</v>
      </c>
      <c r="G1030" s="21" t="s">
        <v>971</v>
      </c>
      <c r="H1030" s="21" t="s">
        <v>1076</v>
      </c>
      <c r="I1030" s="21" t="s">
        <v>68</v>
      </c>
      <c r="J1030" s="21" t="s">
        <v>973</v>
      </c>
    </row>
    <row r="1031" spans="1:10" ht="28.8" x14ac:dyDescent="0.35">
      <c r="A1031" s="21" t="s">
        <v>68</v>
      </c>
      <c r="B1031" s="21" t="s">
        <v>1941</v>
      </c>
      <c r="C1031" s="21" t="s">
        <v>1077</v>
      </c>
      <c r="D1031" s="21" t="s">
        <v>1078</v>
      </c>
      <c r="E1031" s="21"/>
      <c r="F1031" s="21" t="s">
        <v>1079</v>
      </c>
      <c r="G1031" s="21" t="s">
        <v>971</v>
      </c>
      <c r="H1031" s="21" t="s">
        <v>1080</v>
      </c>
      <c r="I1031" s="21" t="s">
        <v>68</v>
      </c>
      <c r="J1031" s="21" t="s">
        <v>973</v>
      </c>
    </row>
    <row r="1032" spans="1:10" ht="28.8" x14ac:dyDescent="0.35">
      <c r="A1032" s="21" t="s">
        <v>68</v>
      </c>
      <c r="B1032" s="21" t="s">
        <v>1941</v>
      </c>
      <c r="C1032" s="21" t="s">
        <v>1081</v>
      </c>
      <c r="D1032" s="21" t="s">
        <v>1082</v>
      </c>
      <c r="E1032" s="21"/>
      <c r="F1032" s="21" t="s">
        <v>1083</v>
      </c>
      <c r="G1032" s="21" t="s">
        <v>971</v>
      </c>
      <c r="H1032" s="21" t="s">
        <v>1084</v>
      </c>
      <c r="I1032" s="21" t="s">
        <v>68</v>
      </c>
      <c r="J1032" s="21" t="s">
        <v>973</v>
      </c>
    </row>
    <row r="1033" spans="1:10" ht="43.2" x14ac:dyDescent="0.35">
      <c r="A1033" s="21" t="s">
        <v>68</v>
      </c>
      <c r="B1033" s="21" t="s">
        <v>1941</v>
      </c>
      <c r="C1033" s="21" t="s">
        <v>1085</v>
      </c>
      <c r="D1033" s="21" t="s">
        <v>1086</v>
      </c>
      <c r="E1033" s="21"/>
      <c r="F1033" s="21" t="s">
        <v>1087</v>
      </c>
      <c r="G1033" s="21" t="s">
        <v>971</v>
      </c>
      <c r="H1033" s="21" t="s">
        <v>1088</v>
      </c>
      <c r="I1033" s="21" t="s">
        <v>68</v>
      </c>
      <c r="J1033" s="21" t="s">
        <v>973</v>
      </c>
    </row>
    <row r="1034" spans="1:10" ht="28.8" x14ac:dyDescent="0.35">
      <c r="A1034" s="21" t="s">
        <v>68</v>
      </c>
      <c r="B1034" s="21" t="s">
        <v>1941</v>
      </c>
      <c r="C1034" s="21" t="s">
        <v>1089</v>
      </c>
      <c r="D1034" s="21" t="s">
        <v>1090</v>
      </c>
      <c r="E1034" s="21"/>
      <c r="F1034" s="21" t="s">
        <v>1091</v>
      </c>
      <c r="G1034" s="21" t="s">
        <v>971</v>
      </c>
      <c r="H1034" s="21" t="s">
        <v>1092</v>
      </c>
      <c r="I1034" s="21" t="s">
        <v>68</v>
      </c>
      <c r="J1034" s="21" t="s">
        <v>973</v>
      </c>
    </row>
    <row r="1035" spans="1:10" ht="57.6" x14ac:dyDescent="0.35">
      <c r="A1035" s="21" t="s">
        <v>68</v>
      </c>
      <c r="B1035" s="21" t="s">
        <v>1941</v>
      </c>
      <c r="C1035" s="21" t="s">
        <v>1093</v>
      </c>
      <c r="D1035" s="21" t="s">
        <v>1094</v>
      </c>
      <c r="E1035" s="21"/>
      <c r="F1035" s="21" t="s">
        <v>1095</v>
      </c>
      <c r="G1035" s="21" t="s">
        <v>971</v>
      </c>
      <c r="H1035" s="21" t="s">
        <v>1096</v>
      </c>
      <c r="I1035" s="21" t="s">
        <v>68</v>
      </c>
      <c r="J1035" s="21" t="s">
        <v>973</v>
      </c>
    </row>
    <row r="1036" spans="1:10" ht="28.8" x14ac:dyDescent="0.35">
      <c r="A1036" s="21" t="s">
        <v>68</v>
      </c>
      <c r="B1036" s="21" t="s">
        <v>1941</v>
      </c>
      <c r="C1036" s="21" t="s">
        <v>1097</v>
      </c>
      <c r="D1036" s="21" t="s">
        <v>1098</v>
      </c>
      <c r="E1036" s="21"/>
      <c r="F1036" s="21" t="s">
        <v>1099</v>
      </c>
      <c r="G1036" s="21" t="s">
        <v>971</v>
      </c>
      <c r="H1036" s="21" t="s">
        <v>1100</v>
      </c>
      <c r="I1036" s="21" t="s">
        <v>68</v>
      </c>
      <c r="J1036" s="21" t="s">
        <v>973</v>
      </c>
    </row>
    <row r="1037" spans="1:10" ht="43.2" x14ac:dyDescent="0.35">
      <c r="A1037" s="21" t="s">
        <v>68</v>
      </c>
      <c r="B1037" s="21" t="s">
        <v>1941</v>
      </c>
      <c r="C1037" s="21" t="s">
        <v>1097</v>
      </c>
      <c r="D1037" s="21" t="s">
        <v>1101</v>
      </c>
      <c r="E1037" s="21"/>
      <c r="F1037" s="21" t="s">
        <v>1102</v>
      </c>
      <c r="G1037" s="21" t="s">
        <v>971</v>
      </c>
      <c r="H1037" s="21" t="s">
        <v>1103</v>
      </c>
      <c r="I1037" s="21" t="s">
        <v>68</v>
      </c>
      <c r="J1037" s="21" t="s">
        <v>973</v>
      </c>
    </row>
    <row r="1038" spans="1:10" ht="28.8" x14ac:dyDescent="0.35">
      <c r="A1038" s="21" t="s">
        <v>68</v>
      </c>
      <c r="B1038" s="21" t="s">
        <v>1941</v>
      </c>
      <c r="C1038" s="21" t="s">
        <v>1104</v>
      </c>
      <c r="D1038" s="21" t="s">
        <v>1105</v>
      </c>
      <c r="E1038" s="21"/>
      <c r="F1038" s="21" t="s">
        <v>1106</v>
      </c>
      <c r="G1038" s="21" t="s">
        <v>971</v>
      </c>
      <c r="H1038" s="21" t="s">
        <v>1107</v>
      </c>
      <c r="I1038" s="21" t="s">
        <v>68</v>
      </c>
      <c r="J1038" s="21" t="s">
        <v>973</v>
      </c>
    </row>
    <row r="1039" spans="1:10" ht="28.8" x14ac:dyDescent="0.35">
      <c r="A1039" s="21" t="s">
        <v>68</v>
      </c>
      <c r="B1039" s="21" t="s">
        <v>1941</v>
      </c>
      <c r="C1039" s="21" t="s">
        <v>1108</v>
      </c>
      <c r="D1039" s="21" t="s">
        <v>1109</v>
      </c>
      <c r="E1039" s="21"/>
      <c r="F1039" s="21" t="s">
        <v>1110</v>
      </c>
      <c r="G1039" s="21" t="s">
        <v>971</v>
      </c>
      <c r="H1039" s="21" t="s">
        <v>1111</v>
      </c>
      <c r="I1039" s="21" t="s">
        <v>68</v>
      </c>
      <c r="J1039" s="21" t="s">
        <v>973</v>
      </c>
    </row>
    <row r="1040" spans="1:10" ht="28.8" x14ac:dyDescent="0.35">
      <c r="A1040" s="21" t="s">
        <v>68</v>
      </c>
      <c r="B1040" s="21" t="s">
        <v>1941</v>
      </c>
      <c r="C1040" s="21" t="s">
        <v>1112</v>
      </c>
      <c r="D1040" s="21" t="s">
        <v>1113</v>
      </c>
      <c r="E1040" s="21"/>
      <c r="F1040" s="21" t="s">
        <v>1114</v>
      </c>
      <c r="G1040" s="21" t="s">
        <v>971</v>
      </c>
      <c r="H1040" s="21" t="s">
        <v>1115</v>
      </c>
      <c r="I1040" s="21" t="s">
        <v>68</v>
      </c>
      <c r="J1040" s="21" t="s">
        <v>973</v>
      </c>
    </row>
    <row r="1041" spans="1:10" ht="28.8" x14ac:dyDescent="0.35">
      <c r="A1041" s="21" t="s">
        <v>68</v>
      </c>
      <c r="B1041" s="21" t="s">
        <v>1941</v>
      </c>
      <c r="C1041" s="21" t="s">
        <v>1116</v>
      </c>
      <c r="D1041" s="21" t="s">
        <v>1117</v>
      </c>
      <c r="E1041" s="21"/>
      <c r="F1041" s="21" t="s">
        <v>1118</v>
      </c>
      <c r="G1041" s="21" t="s">
        <v>971</v>
      </c>
      <c r="H1041" s="21" t="s">
        <v>1119</v>
      </c>
      <c r="I1041" s="21" t="s">
        <v>68</v>
      </c>
      <c r="J1041" s="21" t="s">
        <v>973</v>
      </c>
    </row>
    <row r="1042" spans="1:10" ht="28.8" x14ac:dyDescent="0.35">
      <c r="A1042" s="21" t="s">
        <v>68</v>
      </c>
      <c r="B1042" s="21" t="s">
        <v>1941</v>
      </c>
      <c r="C1042" s="21" t="s">
        <v>1120</v>
      </c>
      <c r="D1042" s="21" t="s">
        <v>1121</v>
      </c>
      <c r="E1042" s="21"/>
      <c r="F1042" s="21" t="s">
        <v>1122</v>
      </c>
      <c r="G1042" s="21" t="s">
        <v>971</v>
      </c>
      <c r="H1042" s="21" t="s">
        <v>1123</v>
      </c>
      <c r="I1042" s="21" t="s">
        <v>68</v>
      </c>
      <c r="J1042" s="21" t="s">
        <v>973</v>
      </c>
    </row>
    <row r="1043" spans="1:10" ht="28.8" x14ac:dyDescent="0.35">
      <c r="A1043" s="21" t="s">
        <v>68</v>
      </c>
      <c r="B1043" s="21" t="s">
        <v>1941</v>
      </c>
      <c r="C1043" s="21" t="s">
        <v>1124</v>
      </c>
      <c r="D1043" s="21" t="s">
        <v>1125</v>
      </c>
      <c r="E1043" s="21"/>
      <c r="F1043" s="21" t="s">
        <v>1126</v>
      </c>
      <c r="G1043" s="21" t="s">
        <v>971</v>
      </c>
      <c r="H1043" s="21" t="s">
        <v>1127</v>
      </c>
      <c r="I1043" s="21" t="s">
        <v>68</v>
      </c>
      <c r="J1043" s="21" t="s">
        <v>973</v>
      </c>
    </row>
    <row r="1044" spans="1:10" ht="57.6" x14ac:dyDescent="0.35">
      <c r="A1044" s="21" t="s">
        <v>68</v>
      </c>
      <c r="B1044" s="21" t="s">
        <v>1941</v>
      </c>
      <c r="C1044" s="21" t="s">
        <v>1128</v>
      </c>
      <c r="D1044" s="21" t="s">
        <v>1129</v>
      </c>
      <c r="E1044" s="21"/>
      <c r="F1044" s="21" t="s">
        <v>1130</v>
      </c>
      <c r="G1044" s="21" t="s">
        <v>971</v>
      </c>
      <c r="H1044" s="21" t="s">
        <v>1131</v>
      </c>
      <c r="I1044" s="21" t="s">
        <v>68</v>
      </c>
      <c r="J1044" s="21" t="s">
        <v>973</v>
      </c>
    </row>
    <row r="1045" spans="1:10" ht="28.8" x14ac:dyDescent="0.35">
      <c r="A1045" s="21" t="s">
        <v>68</v>
      </c>
      <c r="B1045" s="21" t="s">
        <v>1941</v>
      </c>
      <c r="C1045" s="21" t="s">
        <v>1132</v>
      </c>
      <c r="D1045" s="21" t="s">
        <v>1133</v>
      </c>
      <c r="E1045" s="21"/>
      <c r="F1045" s="21" t="s">
        <v>1134</v>
      </c>
      <c r="G1045" s="21" t="s">
        <v>971</v>
      </c>
      <c r="H1045" s="21" t="s">
        <v>1135</v>
      </c>
      <c r="I1045" s="21" t="s">
        <v>68</v>
      </c>
      <c r="J1045" s="21" t="s">
        <v>973</v>
      </c>
    </row>
    <row r="1046" spans="1:10" ht="28.8" x14ac:dyDescent="0.35">
      <c r="A1046" s="21" t="s">
        <v>68</v>
      </c>
      <c r="B1046" s="21" t="s">
        <v>1941</v>
      </c>
      <c r="C1046" s="21" t="s">
        <v>1136</v>
      </c>
      <c r="D1046" s="21" t="s">
        <v>1137</v>
      </c>
      <c r="E1046" s="21"/>
      <c r="F1046" s="21" t="s">
        <v>1138</v>
      </c>
      <c r="G1046" s="21" t="s">
        <v>971</v>
      </c>
      <c r="H1046" s="21" t="s">
        <v>1139</v>
      </c>
      <c r="I1046" s="21" t="s">
        <v>68</v>
      </c>
      <c r="J1046" s="21" t="s">
        <v>973</v>
      </c>
    </row>
    <row r="1047" spans="1:10" ht="28.8" x14ac:dyDescent="0.35">
      <c r="A1047" s="21" t="s">
        <v>68</v>
      </c>
      <c r="B1047" s="21" t="s">
        <v>1941</v>
      </c>
      <c r="C1047" s="21" t="s">
        <v>1140</v>
      </c>
      <c r="D1047" s="21" t="s">
        <v>1141</v>
      </c>
      <c r="E1047" s="21"/>
      <c r="F1047" s="21" t="s">
        <v>1142</v>
      </c>
      <c r="G1047" s="21" t="s">
        <v>971</v>
      </c>
      <c r="H1047" s="21" t="s">
        <v>1143</v>
      </c>
      <c r="I1047" s="21" t="s">
        <v>68</v>
      </c>
      <c r="J1047" s="21" t="s">
        <v>973</v>
      </c>
    </row>
    <row r="1048" spans="1:10" ht="28.8" x14ac:dyDescent="0.35">
      <c r="A1048" s="21" t="s">
        <v>68</v>
      </c>
      <c r="B1048" s="21" t="s">
        <v>1941</v>
      </c>
      <c r="C1048" s="21" t="s">
        <v>1144</v>
      </c>
      <c r="D1048" s="21" t="s">
        <v>1145</v>
      </c>
      <c r="E1048" s="21"/>
      <c r="F1048" s="21" t="s">
        <v>1146</v>
      </c>
      <c r="G1048" s="21" t="s">
        <v>971</v>
      </c>
      <c r="H1048" s="21" t="s">
        <v>1147</v>
      </c>
      <c r="I1048" s="21" t="s">
        <v>68</v>
      </c>
      <c r="J1048" s="21" t="s">
        <v>973</v>
      </c>
    </row>
    <row r="1049" spans="1:10" ht="43.2" x14ac:dyDescent="0.35">
      <c r="A1049" s="21" t="s">
        <v>68</v>
      </c>
      <c r="B1049" s="21" t="s">
        <v>1941</v>
      </c>
      <c r="C1049" s="21" t="s">
        <v>1148</v>
      </c>
      <c r="D1049" s="21" t="s">
        <v>1149</v>
      </c>
      <c r="E1049" s="21"/>
      <c r="F1049" s="21" t="s">
        <v>1150</v>
      </c>
      <c r="G1049" s="21" t="s">
        <v>971</v>
      </c>
      <c r="H1049" s="21" t="s">
        <v>1151</v>
      </c>
      <c r="I1049" s="21" t="s">
        <v>68</v>
      </c>
      <c r="J1049" s="21" t="s">
        <v>973</v>
      </c>
    </row>
    <row r="1050" spans="1:10" ht="28.8" x14ac:dyDescent="0.35">
      <c r="A1050" s="21" t="s">
        <v>68</v>
      </c>
      <c r="B1050" s="21" t="s">
        <v>1941</v>
      </c>
      <c r="C1050" s="21" t="s">
        <v>1152</v>
      </c>
      <c r="D1050" s="21" t="s">
        <v>1153</v>
      </c>
      <c r="E1050" s="21"/>
      <c r="F1050" s="21" t="s">
        <v>1154</v>
      </c>
      <c r="G1050" s="21" t="s">
        <v>971</v>
      </c>
      <c r="H1050" s="21" t="s">
        <v>1155</v>
      </c>
      <c r="I1050" s="21" t="s">
        <v>68</v>
      </c>
      <c r="J1050" s="21" t="s">
        <v>973</v>
      </c>
    </row>
    <row r="1051" spans="1:10" ht="28.8" x14ac:dyDescent="0.35">
      <c r="A1051" s="21" t="s">
        <v>68</v>
      </c>
      <c r="B1051" s="21" t="s">
        <v>1941</v>
      </c>
      <c r="C1051" s="21" t="s">
        <v>1156</v>
      </c>
      <c r="D1051" s="21" t="s">
        <v>1157</v>
      </c>
      <c r="E1051" s="21"/>
      <c r="F1051" s="21" t="s">
        <v>1158</v>
      </c>
      <c r="G1051" s="21" t="s">
        <v>971</v>
      </c>
      <c r="H1051" s="21" t="s">
        <v>1159</v>
      </c>
      <c r="I1051" s="21" t="s">
        <v>68</v>
      </c>
      <c r="J1051" s="21" t="s">
        <v>973</v>
      </c>
    </row>
    <row r="1052" spans="1:10" ht="43.2" x14ac:dyDescent="0.35">
      <c r="A1052" s="21" t="s">
        <v>68</v>
      </c>
      <c r="B1052" s="21" t="s">
        <v>1941</v>
      </c>
      <c r="C1052" s="21" t="s">
        <v>1160</v>
      </c>
      <c r="D1052" s="21" t="s">
        <v>1161</v>
      </c>
      <c r="E1052" s="21"/>
      <c r="F1052" s="21" t="s">
        <v>1162</v>
      </c>
      <c r="G1052" s="21" t="s">
        <v>971</v>
      </c>
      <c r="H1052" s="21" t="s">
        <v>1163</v>
      </c>
      <c r="I1052" s="21" t="s">
        <v>68</v>
      </c>
      <c r="J1052" s="21" t="s">
        <v>973</v>
      </c>
    </row>
    <row r="1053" spans="1:10" ht="57.6" x14ac:dyDescent="0.35">
      <c r="A1053" s="21" t="s">
        <v>68</v>
      </c>
      <c r="B1053" s="21" t="s">
        <v>1941</v>
      </c>
      <c r="C1053" s="21" t="s">
        <v>1164</v>
      </c>
      <c r="D1053" s="21" t="s">
        <v>1165</v>
      </c>
      <c r="E1053" s="21"/>
      <c r="F1053" s="21" t="s">
        <v>1166</v>
      </c>
      <c r="G1053" s="21" t="s">
        <v>971</v>
      </c>
      <c r="H1053" s="21" t="s">
        <v>1167</v>
      </c>
      <c r="I1053" s="21" t="s">
        <v>68</v>
      </c>
      <c r="J1053" s="21" t="s">
        <v>973</v>
      </c>
    </row>
    <row r="1054" spans="1:10" ht="28.8" x14ac:dyDescent="0.35">
      <c r="A1054" s="21" t="s">
        <v>68</v>
      </c>
      <c r="B1054" s="21" t="s">
        <v>1941</v>
      </c>
      <c r="C1054" s="21" t="s">
        <v>1168</v>
      </c>
      <c r="D1054" s="21" t="s">
        <v>1169</v>
      </c>
      <c r="E1054" s="21"/>
      <c r="F1054" s="21" t="s">
        <v>1170</v>
      </c>
      <c r="G1054" s="21" t="s">
        <v>971</v>
      </c>
      <c r="H1054" s="21" t="s">
        <v>1171</v>
      </c>
      <c r="I1054" s="21" t="s">
        <v>68</v>
      </c>
      <c r="J1054" s="21" t="s">
        <v>973</v>
      </c>
    </row>
    <row r="1055" spans="1:10" ht="28.8" x14ac:dyDescent="0.35">
      <c r="A1055" s="21" t="s">
        <v>68</v>
      </c>
      <c r="B1055" s="21" t="s">
        <v>1941</v>
      </c>
      <c r="C1055" s="21" t="s">
        <v>1172</v>
      </c>
      <c r="D1055" s="21" t="s">
        <v>1173</v>
      </c>
      <c r="E1055" s="21"/>
      <c r="F1055" s="21" t="s">
        <v>1174</v>
      </c>
      <c r="G1055" s="21" t="s">
        <v>971</v>
      </c>
      <c r="H1055" s="21" t="s">
        <v>1175</v>
      </c>
      <c r="I1055" s="21" t="s">
        <v>68</v>
      </c>
      <c r="J1055" s="21" t="s">
        <v>973</v>
      </c>
    </row>
    <row r="1056" spans="1:10" ht="28.8" x14ac:dyDescent="0.35">
      <c r="A1056" s="21" t="s">
        <v>68</v>
      </c>
      <c r="B1056" s="21" t="s">
        <v>1941</v>
      </c>
      <c r="C1056" s="21" t="s">
        <v>1176</v>
      </c>
      <c r="D1056" s="21" t="s">
        <v>1177</v>
      </c>
      <c r="E1056" s="21"/>
      <c r="F1056" s="21" t="s">
        <v>1178</v>
      </c>
      <c r="G1056" s="21" t="s">
        <v>971</v>
      </c>
      <c r="H1056" s="21" t="s">
        <v>1179</v>
      </c>
      <c r="I1056" s="21" t="s">
        <v>68</v>
      </c>
      <c r="J1056" s="21" t="s">
        <v>973</v>
      </c>
    </row>
    <row r="1057" spans="1:10" ht="28.8" x14ac:dyDescent="0.35">
      <c r="A1057" s="21" t="s">
        <v>68</v>
      </c>
      <c r="B1057" s="21" t="s">
        <v>1941</v>
      </c>
      <c r="C1057" s="21" t="s">
        <v>1180</v>
      </c>
      <c r="D1057" s="21" t="s">
        <v>1181</v>
      </c>
      <c r="E1057" s="21"/>
      <c r="F1057" s="21" t="s">
        <v>1182</v>
      </c>
      <c r="G1057" s="21" t="s">
        <v>971</v>
      </c>
      <c r="H1057" s="21" t="s">
        <v>1183</v>
      </c>
      <c r="I1057" s="21" t="s">
        <v>68</v>
      </c>
      <c r="J1057" s="21" t="s">
        <v>973</v>
      </c>
    </row>
    <row r="1058" spans="1:10" ht="28.8" x14ac:dyDescent="0.35">
      <c r="A1058" s="21" t="s">
        <v>68</v>
      </c>
      <c r="B1058" s="21" t="s">
        <v>1941</v>
      </c>
      <c r="C1058" s="21" t="s">
        <v>1184</v>
      </c>
      <c r="D1058" s="21" t="s">
        <v>1185</v>
      </c>
      <c r="E1058" s="21"/>
      <c r="F1058" s="21" t="s">
        <v>1186</v>
      </c>
      <c r="G1058" s="21" t="s">
        <v>971</v>
      </c>
      <c r="H1058" s="21" t="s">
        <v>1187</v>
      </c>
      <c r="I1058" s="21" t="s">
        <v>68</v>
      </c>
      <c r="J1058" s="21" t="s">
        <v>973</v>
      </c>
    </row>
    <row r="1059" spans="1:10" ht="28.8" x14ac:dyDescent="0.35">
      <c r="A1059" s="21" t="s">
        <v>68</v>
      </c>
      <c r="B1059" s="21" t="s">
        <v>1941</v>
      </c>
      <c r="C1059" s="21" t="s">
        <v>1188</v>
      </c>
      <c r="D1059" s="21" t="s">
        <v>1189</v>
      </c>
      <c r="E1059" s="21"/>
      <c r="F1059" s="21" t="s">
        <v>1190</v>
      </c>
      <c r="G1059" s="21" t="s">
        <v>971</v>
      </c>
      <c r="H1059" s="21" t="s">
        <v>1191</v>
      </c>
      <c r="I1059" s="21" t="s">
        <v>68</v>
      </c>
      <c r="J1059" s="21" t="s">
        <v>973</v>
      </c>
    </row>
    <row r="1060" spans="1:10" ht="28.8" x14ac:dyDescent="0.35">
      <c r="A1060" s="21" t="s">
        <v>68</v>
      </c>
      <c r="B1060" s="21" t="s">
        <v>1941</v>
      </c>
      <c r="C1060" s="21" t="s">
        <v>1192</v>
      </c>
      <c r="D1060" s="21" t="s">
        <v>1193</v>
      </c>
      <c r="E1060" s="21"/>
      <c r="F1060" s="21" t="s">
        <v>1194</v>
      </c>
      <c r="G1060" s="21" t="s">
        <v>971</v>
      </c>
      <c r="H1060" s="21" t="s">
        <v>1195</v>
      </c>
      <c r="I1060" s="21" t="s">
        <v>68</v>
      </c>
      <c r="J1060" s="21" t="s">
        <v>973</v>
      </c>
    </row>
    <row r="1061" spans="1:10" ht="43.2" x14ac:dyDescent="0.35">
      <c r="A1061" s="21" t="s">
        <v>68</v>
      </c>
      <c r="B1061" s="21" t="s">
        <v>1941</v>
      </c>
      <c r="C1061" s="21" t="s">
        <v>1196</v>
      </c>
      <c r="D1061" s="21" t="s">
        <v>1197</v>
      </c>
      <c r="E1061" s="21"/>
      <c r="F1061" s="21" t="s">
        <v>1198</v>
      </c>
      <c r="G1061" s="21" t="s">
        <v>971</v>
      </c>
      <c r="H1061" s="21" t="s">
        <v>1199</v>
      </c>
      <c r="I1061" s="21" t="s">
        <v>68</v>
      </c>
      <c r="J1061" s="21" t="s">
        <v>973</v>
      </c>
    </row>
    <row r="1062" spans="1:10" ht="28.8" x14ac:dyDescent="0.35">
      <c r="A1062" s="21" t="s">
        <v>68</v>
      </c>
      <c r="B1062" s="21" t="s">
        <v>1941</v>
      </c>
      <c r="C1062" s="21" t="s">
        <v>1196</v>
      </c>
      <c r="D1062" s="21" t="s">
        <v>1200</v>
      </c>
      <c r="E1062" s="21"/>
      <c r="F1062" s="21" t="s">
        <v>1201</v>
      </c>
      <c r="G1062" s="21" t="s">
        <v>971</v>
      </c>
      <c r="H1062" s="21" t="s">
        <v>1202</v>
      </c>
      <c r="I1062" s="21" t="s">
        <v>68</v>
      </c>
      <c r="J1062" s="21" t="s">
        <v>973</v>
      </c>
    </row>
    <row r="1063" spans="1:10" ht="28.8" x14ac:dyDescent="0.35">
      <c r="A1063" s="21" t="s">
        <v>68</v>
      </c>
      <c r="B1063" s="21" t="s">
        <v>1941</v>
      </c>
      <c r="C1063" s="21" t="s">
        <v>1196</v>
      </c>
      <c r="D1063" s="21" t="s">
        <v>1203</v>
      </c>
      <c r="E1063" s="21"/>
      <c r="F1063" s="21" t="s">
        <v>1204</v>
      </c>
      <c r="G1063" s="21" t="s">
        <v>971</v>
      </c>
      <c r="H1063" s="21" t="s">
        <v>1205</v>
      </c>
      <c r="I1063" s="21" t="s">
        <v>68</v>
      </c>
      <c r="J1063" s="21" t="s">
        <v>973</v>
      </c>
    </row>
    <row r="1064" spans="1:10" ht="28.8" x14ac:dyDescent="0.35">
      <c r="A1064" s="21" t="s">
        <v>68</v>
      </c>
      <c r="B1064" s="21" t="s">
        <v>1941</v>
      </c>
      <c r="C1064" s="21" t="s">
        <v>1196</v>
      </c>
      <c r="D1064" s="21" t="s">
        <v>1206</v>
      </c>
      <c r="E1064" s="21"/>
      <c r="F1064" s="21" t="s">
        <v>1207</v>
      </c>
      <c r="G1064" s="21" t="s">
        <v>971</v>
      </c>
      <c r="H1064" s="21" t="s">
        <v>1208</v>
      </c>
      <c r="I1064" s="21" t="s">
        <v>68</v>
      </c>
      <c r="J1064" s="21" t="s">
        <v>973</v>
      </c>
    </row>
    <row r="1065" spans="1:10" ht="43.2" x14ac:dyDescent="0.35">
      <c r="A1065" s="21" t="s">
        <v>68</v>
      </c>
      <c r="B1065" s="21" t="s">
        <v>1941</v>
      </c>
      <c r="C1065" s="21" t="s">
        <v>1196</v>
      </c>
      <c r="D1065" s="21" t="s">
        <v>1209</v>
      </c>
      <c r="E1065" s="21"/>
      <c r="F1065" s="21" t="s">
        <v>1210</v>
      </c>
      <c r="G1065" s="21" t="s">
        <v>971</v>
      </c>
      <c r="H1065" s="21" t="s">
        <v>1211</v>
      </c>
      <c r="I1065" s="21" t="s">
        <v>68</v>
      </c>
      <c r="J1065" s="21" t="s">
        <v>973</v>
      </c>
    </row>
    <row r="1066" spans="1:10" ht="28.8" x14ac:dyDescent="0.35">
      <c r="A1066" s="21" t="s">
        <v>68</v>
      </c>
      <c r="B1066" s="21" t="s">
        <v>1941</v>
      </c>
      <c r="C1066" s="21" t="s">
        <v>1196</v>
      </c>
      <c r="D1066" s="21" t="s">
        <v>1212</v>
      </c>
      <c r="E1066" s="21"/>
      <c r="F1066" s="21" t="s">
        <v>1213</v>
      </c>
      <c r="G1066" s="21" t="s">
        <v>971</v>
      </c>
      <c r="H1066" s="21" t="s">
        <v>1214</v>
      </c>
      <c r="I1066" s="21" t="s">
        <v>68</v>
      </c>
      <c r="J1066" s="21" t="s">
        <v>973</v>
      </c>
    </row>
    <row r="1067" spans="1:10" ht="28.8" x14ac:dyDescent="0.35">
      <c r="A1067" s="21" t="s">
        <v>68</v>
      </c>
      <c r="B1067" s="21" t="s">
        <v>1941</v>
      </c>
      <c r="C1067" s="21" t="s">
        <v>1196</v>
      </c>
      <c r="D1067" s="21" t="s">
        <v>1215</v>
      </c>
      <c r="E1067" s="21"/>
      <c r="F1067" s="21" t="s">
        <v>1216</v>
      </c>
      <c r="G1067" s="21" t="s">
        <v>971</v>
      </c>
      <c r="H1067" s="21" t="s">
        <v>1217</v>
      </c>
      <c r="I1067" s="21" t="s">
        <v>68</v>
      </c>
      <c r="J1067" s="21" t="s">
        <v>973</v>
      </c>
    </row>
    <row r="1068" spans="1:10" ht="28.8" x14ac:dyDescent="0.35">
      <c r="A1068" s="21" t="s">
        <v>68</v>
      </c>
      <c r="B1068" s="21" t="s">
        <v>1941</v>
      </c>
      <c r="C1068" s="21" t="s">
        <v>1196</v>
      </c>
      <c r="D1068" s="21" t="s">
        <v>1218</v>
      </c>
      <c r="E1068" s="21"/>
      <c r="F1068" s="21" t="s">
        <v>1219</v>
      </c>
      <c r="G1068" s="21" t="s">
        <v>971</v>
      </c>
      <c r="H1068" s="21" t="s">
        <v>1220</v>
      </c>
      <c r="I1068" s="21" t="s">
        <v>68</v>
      </c>
      <c r="J1068" s="21" t="s">
        <v>973</v>
      </c>
    </row>
    <row r="1069" spans="1:10" ht="28.8" x14ac:dyDescent="0.35">
      <c r="A1069" s="21" t="s">
        <v>68</v>
      </c>
      <c r="B1069" s="21" t="s">
        <v>1941</v>
      </c>
      <c r="C1069" s="21" t="s">
        <v>1196</v>
      </c>
      <c r="D1069" s="21" t="s">
        <v>1221</v>
      </c>
      <c r="E1069" s="21"/>
      <c r="F1069" s="21" t="s">
        <v>1222</v>
      </c>
      <c r="G1069" s="21" t="s">
        <v>971</v>
      </c>
      <c r="H1069" s="21" t="s">
        <v>1223</v>
      </c>
      <c r="I1069" s="21" t="s">
        <v>68</v>
      </c>
      <c r="J1069" s="21" t="s">
        <v>973</v>
      </c>
    </row>
    <row r="1070" spans="1:10" ht="28.8" x14ac:dyDescent="0.35">
      <c r="A1070" s="21" t="s">
        <v>68</v>
      </c>
      <c r="B1070" s="21" t="s">
        <v>1941</v>
      </c>
      <c r="C1070" s="21" t="s">
        <v>1196</v>
      </c>
      <c r="D1070" s="21" t="s">
        <v>1224</v>
      </c>
      <c r="E1070" s="21"/>
      <c r="F1070" s="21" t="s">
        <v>1225</v>
      </c>
      <c r="G1070" s="21" t="s">
        <v>971</v>
      </c>
      <c r="H1070" s="21" t="s">
        <v>1226</v>
      </c>
      <c r="I1070" s="21" t="s">
        <v>68</v>
      </c>
      <c r="J1070" s="21" t="s">
        <v>973</v>
      </c>
    </row>
    <row r="1071" spans="1:10" ht="43.2" x14ac:dyDescent="0.35">
      <c r="A1071" s="21" t="s">
        <v>68</v>
      </c>
      <c r="B1071" s="21" t="s">
        <v>1941</v>
      </c>
      <c r="C1071" s="21" t="s">
        <v>1227</v>
      </c>
      <c r="D1071" s="21" t="s">
        <v>1228</v>
      </c>
      <c r="E1071" s="21"/>
      <c r="F1071" s="21" t="s">
        <v>1229</v>
      </c>
      <c r="G1071" s="21" t="s">
        <v>971</v>
      </c>
      <c r="H1071" s="21" t="s">
        <v>1230</v>
      </c>
      <c r="I1071" s="21" t="s">
        <v>68</v>
      </c>
      <c r="J1071" s="21" t="s">
        <v>973</v>
      </c>
    </row>
    <row r="1072" spans="1:10" ht="28.8" x14ac:dyDescent="0.35">
      <c r="A1072" s="21" t="s">
        <v>68</v>
      </c>
      <c r="B1072" s="21" t="s">
        <v>1941</v>
      </c>
      <c r="C1072" s="21" t="s">
        <v>1227</v>
      </c>
      <c r="D1072" s="21" t="s">
        <v>1231</v>
      </c>
      <c r="E1072" s="21"/>
      <c r="F1072" s="21" t="s">
        <v>1232</v>
      </c>
      <c r="G1072" s="21" t="s">
        <v>971</v>
      </c>
      <c r="H1072" s="21" t="s">
        <v>1233</v>
      </c>
      <c r="I1072" s="21" t="s">
        <v>68</v>
      </c>
      <c r="J1072" s="21" t="s">
        <v>973</v>
      </c>
    </row>
    <row r="1073" spans="1:10" ht="57.6" x14ac:dyDescent="0.35">
      <c r="A1073" s="21" t="s">
        <v>68</v>
      </c>
      <c r="B1073" s="21" t="s">
        <v>1941</v>
      </c>
      <c r="C1073" s="21" t="s">
        <v>1227</v>
      </c>
      <c r="D1073" s="21" t="s">
        <v>1234</v>
      </c>
      <c r="E1073" s="21"/>
      <c r="F1073" s="21" t="s">
        <v>1235</v>
      </c>
      <c r="G1073" s="21" t="s">
        <v>971</v>
      </c>
      <c r="H1073" s="21" t="s">
        <v>1236</v>
      </c>
      <c r="I1073" s="21" t="s">
        <v>68</v>
      </c>
      <c r="J1073" s="21" t="s">
        <v>973</v>
      </c>
    </row>
    <row r="1074" spans="1:10" ht="43.2" x14ac:dyDescent="0.35">
      <c r="A1074" s="21" t="s">
        <v>68</v>
      </c>
      <c r="B1074" s="21" t="s">
        <v>1941</v>
      </c>
      <c r="C1074" s="21" t="s">
        <v>1237</v>
      </c>
      <c r="D1074" s="21" t="s">
        <v>1238</v>
      </c>
      <c r="E1074" s="21"/>
      <c r="F1074" s="21" t="s">
        <v>1239</v>
      </c>
      <c r="G1074" s="21" t="s">
        <v>971</v>
      </c>
      <c r="H1074" s="21" t="s">
        <v>1240</v>
      </c>
      <c r="I1074" s="21" t="s">
        <v>68</v>
      </c>
      <c r="J1074" s="21" t="s">
        <v>973</v>
      </c>
    </row>
    <row r="1075" spans="1:10" ht="43.2" x14ac:dyDescent="0.35">
      <c r="A1075" s="21" t="s">
        <v>68</v>
      </c>
      <c r="B1075" s="21" t="s">
        <v>1941</v>
      </c>
      <c r="C1075" s="21" t="s">
        <v>1237</v>
      </c>
      <c r="D1075" s="21" t="s">
        <v>1241</v>
      </c>
      <c r="E1075" s="21"/>
      <c r="F1075" s="21" t="s">
        <v>1242</v>
      </c>
      <c r="G1075" s="21" t="s">
        <v>971</v>
      </c>
      <c r="H1075" s="21" t="s">
        <v>1243</v>
      </c>
      <c r="I1075" s="21" t="s">
        <v>68</v>
      </c>
      <c r="J1075" s="21" t="s">
        <v>973</v>
      </c>
    </row>
    <row r="1076" spans="1:10" ht="43.2" x14ac:dyDescent="0.35">
      <c r="A1076" s="21" t="s">
        <v>68</v>
      </c>
      <c r="B1076" s="21" t="s">
        <v>1941</v>
      </c>
      <c r="C1076" s="21" t="s">
        <v>1237</v>
      </c>
      <c r="D1076" s="21" t="s">
        <v>1244</v>
      </c>
      <c r="E1076" s="21"/>
      <c r="F1076" s="21" t="s">
        <v>1245</v>
      </c>
      <c r="G1076" s="21" t="s">
        <v>971</v>
      </c>
      <c r="H1076" s="21" t="s">
        <v>1246</v>
      </c>
      <c r="I1076" s="21" t="s">
        <v>68</v>
      </c>
      <c r="J1076" s="21" t="s">
        <v>973</v>
      </c>
    </row>
    <row r="1077" spans="1:10" ht="43.2" x14ac:dyDescent="0.35">
      <c r="A1077" s="21" t="s">
        <v>68</v>
      </c>
      <c r="B1077" s="21" t="s">
        <v>1941</v>
      </c>
      <c r="C1077" s="21" t="s">
        <v>1237</v>
      </c>
      <c r="D1077" s="21" t="s">
        <v>1247</v>
      </c>
      <c r="E1077" s="21"/>
      <c r="F1077" s="21" t="s">
        <v>1248</v>
      </c>
      <c r="G1077" s="21" t="s">
        <v>971</v>
      </c>
      <c r="H1077" s="21" t="s">
        <v>1249</v>
      </c>
      <c r="I1077" s="21" t="s">
        <v>68</v>
      </c>
      <c r="J1077" s="21" t="s">
        <v>973</v>
      </c>
    </row>
    <row r="1078" spans="1:10" ht="28.8" x14ac:dyDescent="0.35">
      <c r="A1078" s="21" t="s">
        <v>68</v>
      </c>
      <c r="B1078" s="21" t="s">
        <v>1941</v>
      </c>
      <c r="C1078" s="21" t="s">
        <v>1237</v>
      </c>
      <c r="D1078" s="21" t="s">
        <v>1250</v>
      </c>
      <c r="E1078" s="21"/>
      <c r="F1078" s="21" t="s">
        <v>1251</v>
      </c>
      <c r="G1078" s="21" t="s">
        <v>971</v>
      </c>
      <c r="H1078" s="21" t="s">
        <v>1252</v>
      </c>
      <c r="I1078" s="21" t="s">
        <v>68</v>
      </c>
      <c r="J1078" s="21" t="s">
        <v>973</v>
      </c>
    </row>
    <row r="1079" spans="1:10" ht="43.2" x14ac:dyDescent="0.35">
      <c r="A1079" s="21" t="s">
        <v>68</v>
      </c>
      <c r="B1079" s="21" t="s">
        <v>1941</v>
      </c>
      <c r="C1079" s="21" t="s">
        <v>1253</v>
      </c>
      <c r="D1079" s="21" t="s">
        <v>1254</v>
      </c>
      <c r="E1079" s="21" t="s">
        <v>1255</v>
      </c>
      <c r="F1079" s="21" t="s">
        <v>1256</v>
      </c>
      <c r="G1079" s="21" t="s">
        <v>971</v>
      </c>
      <c r="H1079" s="21" t="s">
        <v>1257</v>
      </c>
      <c r="I1079" s="21" t="s">
        <v>68</v>
      </c>
      <c r="J1079" s="21" t="s">
        <v>973</v>
      </c>
    </row>
    <row r="1080" spans="1:10" ht="72" x14ac:dyDescent="0.35">
      <c r="A1080" s="21" t="s">
        <v>68</v>
      </c>
      <c r="B1080" s="21" t="s">
        <v>1941</v>
      </c>
      <c r="C1080" s="21" t="s">
        <v>1258</v>
      </c>
      <c r="D1080" s="21" t="s">
        <v>1259</v>
      </c>
      <c r="E1080" s="21"/>
      <c r="F1080" s="21" t="s">
        <v>1260</v>
      </c>
      <c r="G1080" s="21" t="s">
        <v>971</v>
      </c>
      <c r="H1080" s="21" t="s">
        <v>1261</v>
      </c>
      <c r="I1080" s="21" t="s">
        <v>68</v>
      </c>
      <c r="J1080" s="21" t="s">
        <v>973</v>
      </c>
    </row>
    <row r="1081" spans="1:10" ht="43.2" x14ac:dyDescent="0.35">
      <c r="A1081" s="21" t="s">
        <v>68</v>
      </c>
      <c r="B1081" s="21" t="s">
        <v>1941</v>
      </c>
      <c r="C1081" s="21" t="s">
        <v>1258</v>
      </c>
      <c r="D1081" s="21" t="s">
        <v>1262</v>
      </c>
      <c r="E1081" s="21"/>
      <c r="F1081" s="21" t="s">
        <v>1263</v>
      </c>
      <c r="G1081" s="21" t="s">
        <v>971</v>
      </c>
      <c r="H1081" s="21" t="s">
        <v>1264</v>
      </c>
      <c r="I1081" s="21" t="s">
        <v>68</v>
      </c>
      <c r="J1081" s="21" t="s">
        <v>973</v>
      </c>
    </row>
    <row r="1082" spans="1:10" ht="28.8" x14ac:dyDescent="0.35">
      <c r="A1082" s="21" t="s">
        <v>68</v>
      </c>
      <c r="B1082" s="21" t="s">
        <v>1941</v>
      </c>
      <c r="C1082" s="21" t="s">
        <v>1265</v>
      </c>
      <c r="D1082" s="21" t="s">
        <v>1266</v>
      </c>
      <c r="E1082" s="21"/>
      <c r="F1082" s="21" t="s">
        <v>1267</v>
      </c>
      <c r="G1082" s="21" t="s">
        <v>971</v>
      </c>
      <c r="H1082" s="21" t="s">
        <v>1268</v>
      </c>
      <c r="I1082" s="21" t="s">
        <v>68</v>
      </c>
      <c r="J1082" s="21" t="s">
        <v>973</v>
      </c>
    </row>
    <row r="1083" spans="1:10" ht="57.6" x14ac:dyDescent="0.35">
      <c r="A1083" s="21" t="s">
        <v>68</v>
      </c>
      <c r="B1083" s="21" t="s">
        <v>1941</v>
      </c>
      <c r="C1083" s="21" t="s">
        <v>1269</v>
      </c>
      <c r="D1083" s="21" t="s">
        <v>1270</v>
      </c>
      <c r="E1083" s="21" t="s">
        <v>1271</v>
      </c>
      <c r="F1083" s="21" t="s">
        <v>1272</v>
      </c>
      <c r="G1083" s="21" t="s">
        <v>971</v>
      </c>
      <c r="H1083" s="21" t="s">
        <v>1273</v>
      </c>
      <c r="I1083" s="21" t="s">
        <v>68</v>
      </c>
      <c r="J1083" s="21" t="s">
        <v>973</v>
      </c>
    </row>
    <row r="1084" spans="1:10" ht="43.2" x14ac:dyDescent="0.35">
      <c r="A1084" s="21" t="s">
        <v>68</v>
      </c>
      <c r="B1084" s="21" t="s">
        <v>1941</v>
      </c>
      <c r="C1084" s="21" t="s">
        <v>1274</v>
      </c>
      <c r="D1084" s="21" t="s">
        <v>1275</v>
      </c>
      <c r="E1084" s="21" t="s">
        <v>1271</v>
      </c>
      <c r="F1084" s="21" t="s">
        <v>1276</v>
      </c>
      <c r="G1084" s="21" t="s">
        <v>971</v>
      </c>
      <c r="H1084" s="21" t="s">
        <v>1277</v>
      </c>
      <c r="I1084" s="21" t="s">
        <v>68</v>
      </c>
      <c r="J1084" s="21" t="s">
        <v>973</v>
      </c>
    </row>
    <row r="1085" spans="1:10" ht="43.2" x14ac:dyDescent="0.35">
      <c r="A1085" s="21" t="s">
        <v>68</v>
      </c>
      <c r="B1085" s="21" t="s">
        <v>1941</v>
      </c>
      <c r="C1085" s="21" t="s">
        <v>1278</v>
      </c>
      <c r="D1085" s="21" t="s">
        <v>1279</v>
      </c>
      <c r="E1085" s="21" t="s">
        <v>287</v>
      </c>
      <c r="F1085" s="21" t="s">
        <v>1280</v>
      </c>
      <c r="G1085" s="21" t="s">
        <v>971</v>
      </c>
      <c r="H1085" s="21" t="s">
        <v>1281</v>
      </c>
      <c r="I1085" s="21" t="s">
        <v>68</v>
      </c>
      <c r="J1085" s="21" t="s">
        <v>973</v>
      </c>
    </row>
    <row r="1086" spans="1:10" ht="43.2" x14ac:dyDescent="0.35">
      <c r="A1086" s="21" t="s">
        <v>68</v>
      </c>
      <c r="B1086" s="21" t="s">
        <v>1941</v>
      </c>
      <c r="C1086" s="21" t="s">
        <v>1282</v>
      </c>
      <c r="D1086" s="21" t="s">
        <v>1283</v>
      </c>
      <c r="E1086" s="21"/>
      <c r="F1086" s="21" t="s">
        <v>1284</v>
      </c>
      <c r="G1086" s="21" t="s">
        <v>971</v>
      </c>
      <c r="H1086" s="21" t="s">
        <v>1285</v>
      </c>
      <c r="I1086" s="21" t="s">
        <v>68</v>
      </c>
      <c r="J1086" s="21" t="s">
        <v>973</v>
      </c>
    </row>
    <row r="1087" spans="1:10" ht="57.6" x14ac:dyDescent="0.35">
      <c r="A1087" s="21" t="s">
        <v>68</v>
      </c>
      <c r="B1087" s="21" t="s">
        <v>1941</v>
      </c>
      <c r="C1087" s="21" t="s">
        <v>1286</v>
      </c>
      <c r="D1087" s="21" t="s">
        <v>1287</v>
      </c>
      <c r="E1087" s="21" t="s">
        <v>1288</v>
      </c>
      <c r="F1087" s="21" t="s">
        <v>1289</v>
      </c>
      <c r="G1087" s="21" t="s">
        <v>971</v>
      </c>
      <c r="H1087" s="21" t="s">
        <v>1290</v>
      </c>
      <c r="I1087" s="21" t="s">
        <v>68</v>
      </c>
      <c r="J1087" s="21" t="s">
        <v>973</v>
      </c>
    </row>
    <row r="1088" spans="1:10" ht="28.8" x14ac:dyDescent="0.35">
      <c r="A1088" s="21" t="s">
        <v>68</v>
      </c>
      <c r="B1088" s="21" t="s">
        <v>1941</v>
      </c>
      <c r="C1088" s="21" t="s">
        <v>1291</v>
      </c>
      <c r="D1088" s="21" t="s">
        <v>1292</v>
      </c>
      <c r="E1088" s="21" t="s">
        <v>407</v>
      </c>
      <c r="F1088" s="21" t="s">
        <v>1293</v>
      </c>
      <c r="G1088" s="21" t="s">
        <v>971</v>
      </c>
      <c r="H1088" s="21" t="s">
        <v>1294</v>
      </c>
      <c r="I1088" s="21" t="s">
        <v>68</v>
      </c>
      <c r="J1088" s="21" t="s">
        <v>973</v>
      </c>
    </row>
    <row r="1089" spans="1:10" ht="57.6" x14ac:dyDescent="0.35">
      <c r="A1089" s="21" t="s">
        <v>68</v>
      </c>
      <c r="B1089" s="21" t="s">
        <v>1941</v>
      </c>
      <c r="C1089" s="21" t="s">
        <v>1295</v>
      </c>
      <c r="D1089" s="21" t="s">
        <v>1296</v>
      </c>
      <c r="E1089" s="21"/>
      <c r="F1089" s="21" t="s">
        <v>1297</v>
      </c>
      <c r="G1089" s="21" t="s">
        <v>971</v>
      </c>
      <c r="H1089" s="21" t="s">
        <v>1298</v>
      </c>
      <c r="I1089" s="21" t="s">
        <v>68</v>
      </c>
      <c r="J1089" s="21" t="s">
        <v>973</v>
      </c>
    </row>
    <row r="1090" spans="1:10" ht="28.8" x14ac:dyDescent="0.35">
      <c r="A1090" s="21" t="s">
        <v>68</v>
      </c>
      <c r="B1090" s="21" t="s">
        <v>1941</v>
      </c>
      <c r="C1090" s="21" t="s">
        <v>1299</v>
      </c>
      <c r="D1090" s="21" t="s">
        <v>1300</v>
      </c>
      <c r="E1090" s="21"/>
      <c r="F1090" s="21" t="s">
        <v>1301</v>
      </c>
      <c r="G1090" s="21" t="s">
        <v>971</v>
      </c>
      <c r="H1090" s="21" t="s">
        <v>1302</v>
      </c>
      <c r="I1090" s="21" t="s">
        <v>68</v>
      </c>
      <c r="J1090" s="21" t="s">
        <v>973</v>
      </c>
    </row>
    <row r="1091" spans="1:10" ht="43.2" x14ac:dyDescent="0.35">
      <c r="A1091" s="21" t="s">
        <v>68</v>
      </c>
      <c r="B1091" s="21" t="s">
        <v>1941</v>
      </c>
      <c r="C1091" s="21" t="s">
        <v>1303</v>
      </c>
      <c r="D1091" s="21" t="s">
        <v>1304</v>
      </c>
      <c r="E1091" s="21" t="s">
        <v>1305</v>
      </c>
      <c r="F1091" s="21" t="s">
        <v>1306</v>
      </c>
      <c r="G1091" s="21" t="s">
        <v>971</v>
      </c>
      <c r="H1091" s="21" t="s">
        <v>1307</v>
      </c>
      <c r="I1091" s="21" t="s">
        <v>68</v>
      </c>
      <c r="J1091" s="21" t="s">
        <v>973</v>
      </c>
    </row>
    <row r="1092" spans="1:10" ht="43.2" x14ac:dyDescent="0.35">
      <c r="A1092" s="21" t="s">
        <v>68</v>
      </c>
      <c r="B1092" s="21" t="s">
        <v>1941</v>
      </c>
      <c r="C1092" s="21" t="s">
        <v>1308</v>
      </c>
      <c r="D1092" s="21" t="s">
        <v>1309</v>
      </c>
      <c r="E1092" s="21" t="s">
        <v>1305</v>
      </c>
      <c r="F1092" s="21" t="s">
        <v>1310</v>
      </c>
      <c r="G1092" s="21" t="s">
        <v>971</v>
      </c>
      <c r="H1092" s="21" t="s">
        <v>1311</v>
      </c>
      <c r="I1092" s="21" t="s">
        <v>68</v>
      </c>
      <c r="J1092" s="21" t="s">
        <v>973</v>
      </c>
    </row>
    <row r="1093" spans="1:10" ht="28.8" x14ac:dyDescent="0.35">
      <c r="A1093" s="21" t="s">
        <v>68</v>
      </c>
      <c r="B1093" s="21" t="s">
        <v>1941</v>
      </c>
      <c r="C1093" s="21" t="s">
        <v>1312</v>
      </c>
      <c r="D1093" s="21" t="s">
        <v>1313</v>
      </c>
      <c r="E1093" s="21" t="s">
        <v>1314</v>
      </c>
      <c r="F1093" s="21" t="s">
        <v>1315</v>
      </c>
      <c r="G1093" s="21" t="s">
        <v>971</v>
      </c>
      <c r="H1093" s="21" t="s">
        <v>1316</v>
      </c>
      <c r="I1093" s="21" t="s">
        <v>68</v>
      </c>
      <c r="J1093" s="21" t="s">
        <v>973</v>
      </c>
    </row>
    <row r="1094" spans="1:10" ht="43.2" x14ac:dyDescent="0.35">
      <c r="A1094" s="21" t="s">
        <v>68</v>
      </c>
      <c r="B1094" s="21" t="s">
        <v>1941</v>
      </c>
      <c r="C1094" s="21" t="s">
        <v>1317</v>
      </c>
      <c r="D1094" s="21" t="s">
        <v>1318</v>
      </c>
      <c r="E1094" s="21" t="s">
        <v>1305</v>
      </c>
      <c r="F1094" s="21" t="s">
        <v>1319</v>
      </c>
      <c r="G1094" s="21" t="s">
        <v>971</v>
      </c>
      <c r="H1094" s="21" t="s">
        <v>1320</v>
      </c>
      <c r="I1094" s="21" t="s">
        <v>68</v>
      </c>
      <c r="J1094" s="21" t="s">
        <v>973</v>
      </c>
    </row>
    <row r="1095" spans="1:10" ht="43.2" x14ac:dyDescent="0.35">
      <c r="A1095" s="21" t="s">
        <v>68</v>
      </c>
      <c r="B1095" s="21" t="s">
        <v>1941</v>
      </c>
      <c r="C1095" s="21" t="s">
        <v>1321</v>
      </c>
      <c r="D1095" s="21" t="s">
        <v>1322</v>
      </c>
      <c r="E1095" s="21" t="s">
        <v>1305</v>
      </c>
      <c r="F1095" s="21" t="s">
        <v>1323</v>
      </c>
      <c r="G1095" s="21" t="s">
        <v>971</v>
      </c>
      <c r="H1095" s="21" t="s">
        <v>1320</v>
      </c>
      <c r="I1095" s="21" t="s">
        <v>68</v>
      </c>
      <c r="J1095" s="21" t="s">
        <v>973</v>
      </c>
    </row>
    <row r="1096" spans="1:10" ht="43.2" x14ac:dyDescent="0.35">
      <c r="A1096" s="21" t="s">
        <v>68</v>
      </c>
      <c r="B1096" s="21" t="s">
        <v>1941</v>
      </c>
      <c r="C1096" s="21" t="s">
        <v>1324</v>
      </c>
      <c r="D1096" s="21" t="s">
        <v>1325</v>
      </c>
      <c r="E1096" s="21" t="s">
        <v>438</v>
      </c>
      <c r="F1096" s="21" t="s">
        <v>1326</v>
      </c>
      <c r="G1096" s="21" t="s">
        <v>971</v>
      </c>
      <c r="H1096" s="21" t="s">
        <v>1327</v>
      </c>
      <c r="I1096" s="21" t="s">
        <v>68</v>
      </c>
      <c r="J1096" s="21" t="s">
        <v>973</v>
      </c>
    </row>
    <row r="1097" spans="1:10" ht="43.2" x14ac:dyDescent="0.35">
      <c r="A1097" s="21" t="s">
        <v>68</v>
      </c>
      <c r="B1097" s="21" t="s">
        <v>1941</v>
      </c>
      <c r="C1097" s="21" t="s">
        <v>1328</v>
      </c>
      <c r="D1097" s="21" t="s">
        <v>1329</v>
      </c>
      <c r="E1097" s="21" t="s">
        <v>1330</v>
      </c>
      <c r="F1097" s="21" t="s">
        <v>1331</v>
      </c>
      <c r="G1097" s="21" t="s">
        <v>971</v>
      </c>
      <c r="H1097" s="21" t="s">
        <v>1332</v>
      </c>
      <c r="I1097" s="21" t="s">
        <v>68</v>
      </c>
      <c r="J1097" s="21" t="s">
        <v>973</v>
      </c>
    </row>
    <row r="1098" spans="1:10" ht="43.2" x14ac:dyDescent="0.35">
      <c r="A1098" s="21" t="s">
        <v>68</v>
      </c>
      <c r="B1098" s="21" t="s">
        <v>1941</v>
      </c>
      <c r="C1098" s="21" t="s">
        <v>1333</v>
      </c>
      <c r="D1098" s="21" t="s">
        <v>1334</v>
      </c>
      <c r="E1098" s="21"/>
      <c r="F1098" s="21" t="s">
        <v>1335</v>
      </c>
      <c r="G1098" s="21" t="s">
        <v>971</v>
      </c>
      <c r="H1098" s="21" t="s">
        <v>1336</v>
      </c>
      <c r="I1098" s="21" t="s">
        <v>68</v>
      </c>
      <c r="J1098" s="21" t="s">
        <v>973</v>
      </c>
    </row>
    <row r="1099" spans="1:10" ht="43.2" x14ac:dyDescent="0.35">
      <c r="A1099" s="21" t="s">
        <v>68</v>
      </c>
      <c r="B1099" s="21" t="s">
        <v>1941</v>
      </c>
      <c r="C1099" s="21" t="s">
        <v>1337</v>
      </c>
      <c r="D1099" s="21" t="s">
        <v>1338</v>
      </c>
      <c r="E1099" s="21" t="s">
        <v>1339</v>
      </c>
      <c r="F1099" s="21" t="s">
        <v>1340</v>
      </c>
      <c r="G1099" s="21" t="s">
        <v>971</v>
      </c>
      <c r="H1099" s="21" t="s">
        <v>1341</v>
      </c>
      <c r="I1099" s="21" t="s">
        <v>68</v>
      </c>
      <c r="J1099" s="21" t="s">
        <v>973</v>
      </c>
    </row>
    <row r="1100" spans="1:10" ht="28.8" x14ac:dyDescent="0.35">
      <c r="A1100" s="21" t="s">
        <v>68</v>
      </c>
      <c r="B1100" s="21" t="s">
        <v>1941</v>
      </c>
      <c r="C1100" s="21" t="s">
        <v>1342</v>
      </c>
      <c r="D1100" s="21" t="s">
        <v>1343</v>
      </c>
      <c r="E1100" s="21" t="s">
        <v>1344</v>
      </c>
      <c r="F1100" s="21" t="s">
        <v>1345</v>
      </c>
      <c r="G1100" s="21" t="s">
        <v>971</v>
      </c>
      <c r="H1100" s="21" t="s">
        <v>1346</v>
      </c>
      <c r="I1100" s="21" t="s">
        <v>68</v>
      </c>
      <c r="J1100" s="21" t="s">
        <v>973</v>
      </c>
    </row>
    <row r="1101" spans="1:10" ht="28.8" x14ac:dyDescent="0.35">
      <c r="A1101" s="21" t="s">
        <v>68</v>
      </c>
      <c r="B1101" s="21" t="s">
        <v>1941</v>
      </c>
      <c r="C1101" s="21" t="s">
        <v>1347</v>
      </c>
      <c r="D1101" s="21" t="s">
        <v>1348</v>
      </c>
      <c r="E1101" s="21" t="s">
        <v>1349</v>
      </c>
      <c r="F1101" s="21" t="s">
        <v>1350</v>
      </c>
      <c r="G1101" s="21" t="s">
        <v>971</v>
      </c>
      <c r="H1101" s="21" t="s">
        <v>1351</v>
      </c>
      <c r="I1101" s="21" t="s">
        <v>68</v>
      </c>
      <c r="J1101" s="21" t="s">
        <v>973</v>
      </c>
    </row>
    <row r="1102" spans="1:10" ht="57.6" x14ac:dyDescent="0.35">
      <c r="A1102" s="21" t="s">
        <v>68</v>
      </c>
      <c r="B1102" s="21" t="s">
        <v>1941</v>
      </c>
      <c r="C1102" s="21" t="s">
        <v>1352</v>
      </c>
      <c r="D1102" s="21" t="s">
        <v>1353</v>
      </c>
      <c r="E1102" s="21"/>
      <c r="F1102" s="21" t="s">
        <v>1354</v>
      </c>
      <c r="G1102" s="21" t="s">
        <v>971</v>
      </c>
      <c r="H1102" s="21" t="s">
        <v>1355</v>
      </c>
      <c r="I1102" s="21" t="s">
        <v>68</v>
      </c>
      <c r="J1102" s="21" t="s">
        <v>973</v>
      </c>
    </row>
    <row r="1103" spans="1:10" ht="43.2" x14ac:dyDescent="0.35">
      <c r="A1103" s="21" t="s">
        <v>68</v>
      </c>
      <c r="B1103" s="21" t="s">
        <v>1941</v>
      </c>
      <c r="C1103" s="21" t="s">
        <v>1356</v>
      </c>
      <c r="D1103" s="21" t="s">
        <v>1357</v>
      </c>
      <c r="E1103" s="21" t="s">
        <v>1358</v>
      </c>
      <c r="F1103" s="21" t="s">
        <v>1359</v>
      </c>
      <c r="G1103" s="21" t="s">
        <v>971</v>
      </c>
      <c r="H1103" s="21" t="s">
        <v>1360</v>
      </c>
      <c r="I1103" s="21" t="s">
        <v>68</v>
      </c>
      <c r="J1103" s="21" t="s">
        <v>973</v>
      </c>
    </row>
    <row r="1104" spans="1:10" ht="43.2" x14ac:dyDescent="0.35">
      <c r="A1104" s="21" t="s">
        <v>68</v>
      </c>
      <c r="B1104" s="21" t="s">
        <v>1941</v>
      </c>
      <c r="C1104" s="21" t="s">
        <v>1361</v>
      </c>
      <c r="D1104" s="21" t="s">
        <v>1362</v>
      </c>
      <c r="E1104" s="21" t="s">
        <v>1363</v>
      </c>
      <c r="F1104" s="21" t="s">
        <v>1364</v>
      </c>
      <c r="G1104" s="21" t="s">
        <v>971</v>
      </c>
      <c r="H1104" s="21" t="s">
        <v>1365</v>
      </c>
      <c r="I1104" s="21" t="s">
        <v>68</v>
      </c>
      <c r="J1104" s="21" t="s">
        <v>973</v>
      </c>
    </row>
    <row r="1105" spans="1:10" ht="57.6" x14ac:dyDescent="0.35">
      <c r="A1105" s="21" t="s">
        <v>68</v>
      </c>
      <c r="B1105" s="21" t="s">
        <v>1941</v>
      </c>
      <c r="C1105" s="21" t="s">
        <v>1366</v>
      </c>
      <c r="D1105" s="21" t="s">
        <v>1367</v>
      </c>
      <c r="E1105" s="21"/>
      <c r="F1105" s="21" t="s">
        <v>1368</v>
      </c>
      <c r="G1105" s="21" t="s">
        <v>971</v>
      </c>
      <c r="H1105" s="21" t="s">
        <v>1369</v>
      </c>
      <c r="I1105" s="21" t="s">
        <v>68</v>
      </c>
      <c r="J1105" s="21" t="s">
        <v>973</v>
      </c>
    </row>
    <row r="1106" spans="1:10" ht="72" x14ac:dyDescent="0.35">
      <c r="A1106" s="21" t="s">
        <v>68</v>
      </c>
      <c r="B1106" s="21" t="s">
        <v>1941</v>
      </c>
      <c r="C1106" s="21" t="s">
        <v>1370</v>
      </c>
      <c r="D1106" s="21" t="s">
        <v>1371</v>
      </c>
      <c r="E1106" s="21" t="s">
        <v>1372</v>
      </c>
      <c r="F1106" s="21" t="s">
        <v>1373</v>
      </c>
      <c r="G1106" s="21" t="s">
        <v>971</v>
      </c>
      <c r="H1106" s="21" t="s">
        <v>1374</v>
      </c>
      <c r="I1106" s="21" t="s">
        <v>68</v>
      </c>
      <c r="J1106" s="21" t="s">
        <v>973</v>
      </c>
    </row>
    <row r="1107" spans="1:10" ht="57.6" x14ac:dyDescent="0.35">
      <c r="A1107" s="21" t="s">
        <v>68</v>
      </c>
      <c r="B1107" s="21" t="s">
        <v>1941</v>
      </c>
      <c r="C1107" s="21" t="s">
        <v>1375</v>
      </c>
      <c r="D1107" s="21" t="s">
        <v>1376</v>
      </c>
      <c r="E1107" s="21"/>
      <c r="F1107" s="21" t="s">
        <v>1377</v>
      </c>
      <c r="G1107" s="21" t="s">
        <v>971</v>
      </c>
      <c r="H1107" s="21" t="s">
        <v>1378</v>
      </c>
      <c r="I1107" s="21" t="s">
        <v>68</v>
      </c>
      <c r="J1107" s="21" t="s">
        <v>973</v>
      </c>
    </row>
    <row r="1108" spans="1:10" ht="43.2" x14ac:dyDescent="0.35">
      <c r="A1108" s="21" t="s">
        <v>68</v>
      </c>
      <c r="B1108" s="21" t="s">
        <v>1941</v>
      </c>
      <c r="C1108" s="21" t="s">
        <v>1379</v>
      </c>
      <c r="D1108" s="21" t="s">
        <v>1380</v>
      </c>
      <c r="E1108" s="21"/>
      <c r="F1108" s="21" t="s">
        <v>1381</v>
      </c>
      <c r="G1108" s="21" t="s">
        <v>971</v>
      </c>
      <c r="H1108" s="21" t="s">
        <v>1382</v>
      </c>
      <c r="I1108" s="21" t="s">
        <v>68</v>
      </c>
      <c r="J1108" s="21" t="s">
        <v>973</v>
      </c>
    </row>
    <row r="1109" spans="1:10" ht="43.2" x14ac:dyDescent="0.35">
      <c r="A1109" s="21" t="s">
        <v>68</v>
      </c>
      <c r="B1109" s="21" t="s">
        <v>1941</v>
      </c>
      <c r="C1109" s="21" t="s">
        <v>1383</v>
      </c>
      <c r="D1109" s="21" t="s">
        <v>1384</v>
      </c>
      <c r="E1109" s="21"/>
      <c r="F1109" s="21" t="s">
        <v>1385</v>
      </c>
      <c r="G1109" s="21" t="s">
        <v>971</v>
      </c>
      <c r="H1109" s="21" t="s">
        <v>1386</v>
      </c>
      <c r="I1109" s="21" t="s">
        <v>68</v>
      </c>
      <c r="J1109" s="21" t="s">
        <v>973</v>
      </c>
    </row>
    <row r="1110" spans="1:10" ht="28.8" x14ac:dyDescent="0.35">
      <c r="A1110" s="21" t="s">
        <v>68</v>
      </c>
      <c r="B1110" s="21" t="s">
        <v>1941</v>
      </c>
      <c r="C1110" s="21" t="s">
        <v>1387</v>
      </c>
      <c r="D1110" s="21" t="s">
        <v>1388</v>
      </c>
      <c r="E1110" s="21"/>
      <c r="F1110" s="21" t="s">
        <v>1389</v>
      </c>
      <c r="G1110" s="21" t="s">
        <v>971</v>
      </c>
      <c r="H1110" s="21" t="s">
        <v>1390</v>
      </c>
      <c r="I1110" s="21" t="s">
        <v>68</v>
      </c>
      <c r="J1110" s="21" t="s">
        <v>973</v>
      </c>
    </row>
    <row r="1111" spans="1:10" ht="28.8" x14ac:dyDescent="0.35">
      <c r="A1111" s="21" t="s">
        <v>68</v>
      </c>
      <c r="B1111" s="21" t="s">
        <v>1941</v>
      </c>
      <c r="C1111" s="21" t="s">
        <v>1387</v>
      </c>
      <c r="D1111" s="21" t="s">
        <v>1391</v>
      </c>
      <c r="E1111" s="21"/>
      <c r="F1111" s="21" t="s">
        <v>1392</v>
      </c>
      <c r="G1111" s="21" t="s">
        <v>971</v>
      </c>
      <c r="H1111" s="21" t="s">
        <v>1393</v>
      </c>
      <c r="I1111" s="21" t="s">
        <v>68</v>
      </c>
      <c r="J1111" s="21" t="s">
        <v>973</v>
      </c>
    </row>
    <row r="1112" spans="1:10" ht="28.8" x14ac:dyDescent="0.35">
      <c r="A1112" s="21" t="s">
        <v>68</v>
      </c>
      <c r="B1112" s="21" t="s">
        <v>1941</v>
      </c>
      <c r="C1112" s="21" t="s">
        <v>1394</v>
      </c>
      <c r="D1112" s="21" t="s">
        <v>1395</v>
      </c>
      <c r="E1112" s="21"/>
      <c r="F1112" s="21" t="s">
        <v>1396</v>
      </c>
      <c r="G1112" s="21" t="s">
        <v>971</v>
      </c>
      <c r="H1112" s="21" t="s">
        <v>1397</v>
      </c>
      <c r="I1112" s="21" t="s">
        <v>68</v>
      </c>
      <c r="J1112" s="21" t="s">
        <v>973</v>
      </c>
    </row>
    <row r="1113" spans="1:10" ht="28.8" x14ac:dyDescent="0.35">
      <c r="A1113" s="21" t="s">
        <v>68</v>
      </c>
      <c r="B1113" s="21" t="s">
        <v>1941</v>
      </c>
      <c r="C1113" s="21" t="s">
        <v>1398</v>
      </c>
      <c r="D1113" s="21" t="s">
        <v>1399</v>
      </c>
      <c r="E1113" s="21"/>
      <c r="F1113" s="21" t="s">
        <v>1400</v>
      </c>
      <c r="G1113" s="21" t="s">
        <v>971</v>
      </c>
      <c r="H1113" s="21" t="s">
        <v>1401</v>
      </c>
      <c r="I1113" s="21" t="s">
        <v>68</v>
      </c>
      <c r="J1113" s="21" t="s">
        <v>973</v>
      </c>
    </row>
    <row r="1114" spans="1:10" ht="57.6" x14ac:dyDescent="0.35">
      <c r="A1114" s="21" t="s">
        <v>68</v>
      </c>
      <c r="B1114" s="21" t="s">
        <v>1941</v>
      </c>
      <c r="C1114" s="21" t="s">
        <v>1402</v>
      </c>
      <c r="D1114" s="21" t="s">
        <v>1403</v>
      </c>
      <c r="E1114" s="21" t="s">
        <v>438</v>
      </c>
      <c r="F1114" s="21" t="s">
        <v>1404</v>
      </c>
      <c r="G1114" s="21" t="s">
        <v>971</v>
      </c>
      <c r="H1114" s="21" t="s">
        <v>1405</v>
      </c>
      <c r="I1114" s="21" t="s">
        <v>68</v>
      </c>
      <c r="J1114" s="21" t="s">
        <v>973</v>
      </c>
    </row>
    <row r="1115" spans="1:10" ht="28.8" x14ac:dyDescent="0.35">
      <c r="A1115" s="21" t="s">
        <v>68</v>
      </c>
      <c r="B1115" s="21" t="s">
        <v>1941</v>
      </c>
      <c r="C1115" s="21" t="s">
        <v>1406</v>
      </c>
      <c r="D1115" s="21" t="s">
        <v>1407</v>
      </c>
      <c r="E1115" s="21"/>
      <c r="F1115" s="21" t="s">
        <v>1408</v>
      </c>
      <c r="G1115" s="21" t="s">
        <v>971</v>
      </c>
      <c r="H1115" s="21" t="s">
        <v>1409</v>
      </c>
      <c r="I1115" s="21" t="s">
        <v>68</v>
      </c>
      <c r="J1115" s="21" t="s">
        <v>973</v>
      </c>
    </row>
    <row r="1116" spans="1:10" ht="28.8" x14ac:dyDescent="0.35">
      <c r="A1116" s="21" t="s">
        <v>68</v>
      </c>
      <c r="B1116" s="21" t="s">
        <v>1941</v>
      </c>
      <c r="C1116" s="21" t="s">
        <v>1410</v>
      </c>
      <c r="D1116" s="21" t="s">
        <v>1411</v>
      </c>
      <c r="E1116" s="21"/>
      <c r="F1116" s="21" t="s">
        <v>1412</v>
      </c>
      <c r="G1116" s="21" t="s">
        <v>971</v>
      </c>
      <c r="H1116" s="21" t="s">
        <v>1401</v>
      </c>
      <c r="I1116" s="21" t="s">
        <v>68</v>
      </c>
      <c r="J1116" s="21" t="s">
        <v>973</v>
      </c>
    </row>
    <row r="1117" spans="1:10" ht="28.8" x14ac:dyDescent="0.35">
      <c r="A1117" s="21" t="s">
        <v>68</v>
      </c>
      <c r="B1117" s="21" t="s">
        <v>1941</v>
      </c>
      <c r="C1117" s="21" t="s">
        <v>1413</v>
      </c>
      <c r="D1117" s="21" t="s">
        <v>1414</v>
      </c>
      <c r="E1117" s="21"/>
      <c r="F1117" s="21" t="s">
        <v>1415</v>
      </c>
      <c r="G1117" s="21" t="s">
        <v>971</v>
      </c>
      <c r="H1117" s="21" t="s">
        <v>1416</v>
      </c>
      <c r="I1117" s="21" t="s">
        <v>68</v>
      </c>
      <c r="J1117" s="21" t="s">
        <v>973</v>
      </c>
    </row>
    <row r="1118" spans="1:10" ht="43.2" x14ac:dyDescent="0.35">
      <c r="A1118" s="21" t="s">
        <v>68</v>
      </c>
      <c r="B1118" s="21" t="s">
        <v>1941</v>
      </c>
      <c r="C1118" s="21" t="s">
        <v>1417</v>
      </c>
      <c r="D1118" s="21" t="s">
        <v>1418</v>
      </c>
      <c r="E1118" s="21" t="s">
        <v>1419</v>
      </c>
      <c r="F1118" s="21" t="s">
        <v>1420</v>
      </c>
      <c r="G1118" s="21" t="s">
        <v>971</v>
      </c>
      <c r="H1118" s="21" t="s">
        <v>1421</v>
      </c>
      <c r="I1118" s="21" t="s">
        <v>68</v>
      </c>
      <c r="J1118" s="21" t="s">
        <v>973</v>
      </c>
    </row>
    <row r="1119" spans="1:10" ht="72" x14ac:dyDescent="0.35">
      <c r="A1119" s="21" t="s">
        <v>68</v>
      </c>
      <c r="B1119" s="21" t="s">
        <v>1941</v>
      </c>
      <c r="C1119" s="21" t="s">
        <v>1422</v>
      </c>
      <c r="D1119" s="21" t="s">
        <v>1423</v>
      </c>
      <c r="E1119" s="21"/>
      <c r="F1119" s="21" t="s">
        <v>1424</v>
      </c>
      <c r="G1119" s="21" t="s">
        <v>971</v>
      </c>
      <c r="H1119" s="21" t="s">
        <v>1425</v>
      </c>
      <c r="I1119" s="21" t="s">
        <v>68</v>
      </c>
      <c r="J1119" s="21" t="s">
        <v>973</v>
      </c>
    </row>
    <row r="1120" spans="1:10" ht="115.2" x14ac:dyDescent="0.35">
      <c r="A1120" s="21" t="s">
        <v>68</v>
      </c>
      <c r="B1120" s="21" t="s">
        <v>1941</v>
      </c>
      <c r="C1120" s="21" t="s">
        <v>1426</v>
      </c>
      <c r="D1120" s="21" t="s">
        <v>1427</v>
      </c>
      <c r="E1120" s="21"/>
      <c r="F1120" s="21" t="s">
        <v>1428</v>
      </c>
      <c r="G1120" s="21" t="s">
        <v>971</v>
      </c>
      <c r="H1120" s="21" t="s">
        <v>1429</v>
      </c>
      <c r="I1120" s="21" t="s">
        <v>68</v>
      </c>
      <c r="J1120" s="21" t="s">
        <v>973</v>
      </c>
    </row>
    <row r="1121" spans="1:10" ht="72" x14ac:dyDescent="0.35">
      <c r="A1121" s="21" t="s">
        <v>68</v>
      </c>
      <c r="B1121" s="21" t="s">
        <v>1941</v>
      </c>
      <c r="C1121" s="21" t="s">
        <v>1430</v>
      </c>
      <c r="D1121" s="21" t="s">
        <v>1431</v>
      </c>
      <c r="E1121" s="21"/>
      <c r="F1121" s="21" t="s">
        <v>1432</v>
      </c>
      <c r="G1121" s="21" t="s">
        <v>971</v>
      </c>
      <c r="H1121" s="21" t="s">
        <v>1433</v>
      </c>
      <c r="I1121" s="21" t="s">
        <v>68</v>
      </c>
      <c r="J1121" s="21" t="s">
        <v>973</v>
      </c>
    </row>
    <row r="1122" spans="1:10" ht="28.8" x14ac:dyDescent="0.35">
      <c r="A1122" s="21" t="s">
        <v>68</v>
      </c>
      <c r="B1122" s="21" t="s">
        <v>1941</v>
      </c>
      <c r="C1122" s="21" t="s">
        <v>1434</v>
      </c>
      <c r="D1122" s="21" t="s">
        <v>1435</v>
      </c>
      <c r="E1122" s="21"/>
      <c r="F1122" s="21" t="s">
        <v>1436</v>
      </c>
      <c r="G1122" s="21" t="s">
        <v>971</v>
      </c>
      <c r="H1122" s="21" t="s">
        <v>1437</v>
      </c>
      <c r="I1122" s="21" t="s">
        <v>68</v>
      </c>
      <c r="J1122" s="21" t="s">
        <v>973</v>
      </c>
    </row>
    <row r="1123" spans="1:10" ht="43.2" x14ac:dyDescent="0.35">
      <c r="A1123" s="21" t="s">
        <v>68</v>
      </c>
      <c r="B1123" s="21" t="s">
        <v>1941</v>
      </c>
      <c r="C1123" s="21" t="s">
        <v>1438</v>
      </c>
      <c r="D1123" s="21" t="s">
        <v>1439</v>
      </c>
      <c r="E1123" s="21"/>
      <c r="F1123" s="21" t="s">
        <v>1440</v>
      </c>
      <c r="G1123" s="21" t="s">
        <v>971</v>
      </c>
      <c r="H1123" s="21" t="s">
        <v>1441</v>
      </c>
      <c r="I1123" s="21" t="s">
        <v>68</v>
      </c>
      <c r="J1123" s="21" t="s">
        <v>973</v>
      </c>
    </row>
    <row r="1124" spans="1:10" ht="57.6" x14ac:dyDescent="0.35">
      <c r="A1124" s="21" t="s">
        <v>68</v>
      </c>
      <c r="B1124" s="21" t="s">
        <v>1941</v>
      </c>
      <c r="C1124" s="21" t="s">
        <v>1442</v>
      </c>
      <c r="D1124" s="21" t="s">
        <v>1443</v>
      </c>
      <c r="E1124" s="21"/>
      <c r="F1124" s="21" t="s">
        <v>1444</v>
      </c>
      <c r="G1124" s="21" t="s">
        <v>971</v>
      </c>
      <c r="H1124" s="21" t="s">
        <v>1445</v>
      </c>
      <c r="I1124" s="21" t="s">
        <v>68</v>
      </c>
      <c r="J1124" s="21" t="s">
        <v>973</v>
      </c>
    </row>
    <row r="1125" spans="1:10" ht="43.2" x14ac:dyDescent="0.35">
      <c r="A1125" s="21" t="s">
        <v>68</v>
      </c>
      <c r="B1125" s="21" t="s">
        <v>1941</v>
      </c>
      <c r="C1125" s="21" t="s">
        <v>1446</v>
      </c>
      <c r="D1125" s="21" t="s">
        <v>1447</v>
      </c>
      <c r="E1125" s="21"/>
      <c r="F1125" s="21" t="s">
        <v>1448</v>
      </c>
      <c r="G1125" s="21" t="s">
        <v>971</v>
      </c>
      <c r="H1125" s="21" t="s">
        <v>1397</v>
      </c>
      <c r="I1125" s="21" t="s">
        <v>68</v>
      </c>
      <c r="J1125" s="21" t="s">
        <v>973</v>
      </c>
    </row>
    <row r="1126" spans="1:10" ht="28.8" x14ac:dyDescent="0.35">
      <c r="A1126" s="21" t="s">
        <v>68</v>
      </c>
      <c r="B1126" s="21" t="s">
        <v>1941</v>
      </c>
      <c r="C1126" s="21" t="s">
        <v>1449</v>
      </c>
      <c r="D1126" s="21" t="s">
        <v>1450</v>
      </c>
      <c r="E1126" s="21"/>
      <c r="F1126" s="21" t="s">
        <v>1451</v>
      </c>
      <c r="G1126" s="21" t="s">
        <v>971</v>
      </c>
      <c r="H1126" s="21" t="s">
        <v>1452</v>
      </c>
      <c r="I1126" s="21" t="s">
        <v>68</v>
      </c>
      <c r="J1126" s="21" t="s">
        <v>973</v>
      </c>
    </row>
    <row r="1127" spans="1:10" ht="43.2" x14ac:dyDescent="0.35">
      <c r="A1127" s="21" t="s">
        <v>68</v>
      </c>
      <c r="B1127" s="21" t="s">
        <v>1941</v>
      </c>
      <c r="C1127" s="21" t="s">
        <v>1453</v>
      </c>
      <c r="D1127" s="21" t="s">
        <v>1454</v>
      </c>
      <c r="E1127" s="21"/>
      <c r="F1127" s="21" t="s">
        <v>1455</v>
      </c>
      <c r="G1127" s="21" t="s">
        <v>971</v>
      </c>
      <c r="H1127" s="21" t="s">
        <v>1456</v>
      </c>
      <c r="I1127" s="21" t="s">
        <v>68</v>
      </c>
      <c r="J1127" s="21" t="s">
        <v>973</v>
      </c>
    </row>
    <row r="1128" spans="1:10" ht="43.2" x14ac:dyDescent="0.35">
      <c r="A1128" s="21" t="s">
        <v>68</v>
      </c>
      <c r="B1128" s="21" t="s">
        <v>1941</v>
      </c>
      <c r="C1128" s="21" t="s">
        <v>1457</v>
      </c>
      <c r="D1128" s="21" t="s">
        <v>1458</v>
      </c>
      <c r="E1128" s="21"/>
      <c r="F1128" s="21" t="s">
        <v>1459</v>
      </c>
      <c r="G1128" s="21" t="s">
        <v>971</v>
      </c>
      <c r="H1128" s="21" t="s">
        <v>1460</v>
      </c>
      <c r="I1128" s="21" t="s">
        <v>68</v>
      </c>
      <c r="J1128" s="21" t="s">
        <v>973</v>
      </c>
    </row>
    <row r="1129" spans="1:10" ht="57.6" x14ac:dyDescent="0.35">
      <c r="A1129" s="21" t="s">
        <v>68</v>
      </c>
      <c r="B1129" s="21" t="s">
        <v>1941</v>
      </c>
      <c r="C1129" s="21" t="s">
        <v>1457</v>
      </c>
      <c r="D1129" s="21" t="s">
        <v>1461</v>
      </c>
      <c r="E1129" s="21"/>
      <c r="F1129" s="21" t="s">
        <v>1462</v>
      </c>
      <c r="G1129" s="21" t="s">
        <v>971</v>
      </c>
      <c r="H1129" s="21" t="s">
        <v>1460</v>
      </c>
      <c r="I1129" s="21" t="s">
        <v>68</v>
      </c>
      <c r="J1129" s="21" t="s">
        <v>973</v>
      </c>
    </row>
    <row r="1130" spans="1:10" ht="57.6" x14ac:dyDescent="0.35">
      <c r="A1130" s="21" t="s">
        <v>68</v>
      </c>
      <c r="B1130" s="21" t="s">
        <v>1941</v>
      </c>
      <c r="C1130" s="21" t="s">
        <v>1457</v>
      </c>
      <c r="D1130" s="21" t="s">
        <v>1463</v>
      </c>
      <c r="E1130" s="21"/>
      <c r="F1130" s="21" t="s">
        <v>1464</v>
      </c>
      <c r="G1130" s="21" t="s">
        <v>971</v>
      </c>
      <c r="H1130" s="21" t="s">
        <v>1460</v>
      </c>
      <c r="I1130" s="21" t="s">
        <v>68</v>
      </c>
      <c r="J1130" s="21" t="s">
        <v>973</v>
      </c>
    </row>
    <row r="1131" spans="1:10" ht="57.6" x14ac:dyDescent="0.35">
      <c r="A1131" s="21" t="s">
        <v>68</v>
      </c>
      <c r="B1131" s="21" t="s">
        <v>1941</v>
      </c>
      <c r="C1131" s="21" t="s">
        <v>1457</v>
      </c>
      <c r="D1131" s="21" t="s">
        <v>1465</v>
      </c>
      <c r="E1131" s="21"/>
      <c r="F1131" s="21" t="s">
        <v>1466</v>
      </c>
      <c r="G1131" s="21" t="s">
        <v>971</v>
      </c>
      <c r="H1131" s="21" t="s">
        <v>1460</v>
      </c>
      <c r="I1131" s="21" t="s">
        <v>68</v>
      </c>
      <c r="J1131" s="21" t="s">
        <v>973</v>
      </c>
    </row>
    <row r="1132" spans="1:10" ht="57.6" x14ac:dyDescent="0.35">
      <c r="A1132" s="21" t="s">
        <v>68</v>
      </c>
      <c r="B1132" s="21" t="s">
        <v>1941</v>
      </c>
      <c r="C1132" s="21" t="s">
        <v>1457</v>
      </c>
      <c r="D1132" s="21" t="s">
        <v>1467</v>
      </c>
      <c r="E1132" s="21"/>
      <c r="F1132" s="21" t="s">
        <v>1468</v>
      </c>
      <c r="G1132" s="21" t="s">
        <v>971</v>
      </c>
      <c r="H1132" s="21" t="s">
        <v>1460</v>
      </c>
      <c r="I1132" s="21" t="s">
        <v>68</v>
      </c>
      <c r="J1132" s="21" t="s">
        <v>973</v>
      </c>
    </row>
    <row r="1133" spans="1:10" ht="43.2" x14ac:dyDescent="0.35">
      <c r="A1133" s="21" t="s">
        <v>68</v>
      </c>
      <c r="B1133" s="21" t="s">
        <v>1941</v>
      </c>
      <c r="C1133" s="21" t="s">
        <v>1457</v>
      </c>
      <c r="D1133" s="21" t="s">
        <v>1469</v>
      </c>
      <c r="E1133" s="21"/>
      <c r="F1133" s="21" t="s">
        <v>1470</v>
      </c>
      <c r="G1133" s="21" t="s">
        <v>971</v>
      </c>
      <c r="H1133" s="21" t="s">
        <v>1460</v>
      </c>
      <c r="I1133" s="21" t="s">
        <v>68</v>
      </c>
      <c r="J1133" s="21" t="s">
        <v>973</v>
      </c>
    </row>
    <row r="1134" spans="1:10" ht="28.8" x14ac:dyDescent="0.35">
      <c r="A1134" s="21" t="s">
        <v>68</v>
      </c>
      <c r="B1134" s="21" t="s">
        <v>1941</v>
      </c>
      <c r="C1134" s="21" t="s">
        <v>1471</v>
      </c>
      <c r="D1134" s="21" t="s">
        <v>1472</v>
      </c>
      <c r="E1134" s="21"/>
      <c r="F1134" s="21" t="s">
        <v>1473</v>
      </c>
      <c r="G1134" s="21" t="s">
        <v>971</v>
      </c>
      <c r="H1134" s="21" t="s">
        <v>1474</v>
      </c>
      <c r="I1134" s="21" t="s">
        <v>68</v>
      </c>
      <c r="J1134" s="21" t="s">
        <v>973</v>
      </c>
    </row>
    <row r="1135" spans="1:10" ht="28.8" x14ac:dyDescent="0.35">
      <c r="A1135" s="21" t="s">
        <v>68</v>
      </c>
      <c r="B1135" s="21" t="s">
        <v>1941</v>
      </c>
      <c r="C1135" s="21" t="s">
        <v>1475</v>
      </c>
      <c r="D1135" s="21" t="s">
        <v>1476</v>
      </c>
      <c r="E1135" s="21" t="s">
        <v>287</v>
      </c>
      <c r="F1135" s="21" t="s">
        <v>1477</v>
      </c>
      <c r="G1135" s="21" t="s">
        <v>971</v>
      </c>
      <c r="H1135" s="21" t="s">
        <v>1478</v>
      </c>
      <c r="I1135" s="21" t="s">
        <v>68</v>
      </c>
      <c r="J1135" s="21" t="s">
        <v>973</v>
      </c>
    </row>
    <row r="1136" spans="1:10" ht="28.8" x14ac:dyDescent="0.35">
      <c r="A1136" s="21" t="s">
        <v>68</v>
      </c>
      <c r="B1136" s="21" t="s">
        <v>1941</v>
      </c>
      <c r="C1136" s="21" t="s">
        <v>1479</v>
      </c>
      <c r="D1136" s="21" t="s">
        <v>1480</v>
      </c>
      <c r="E1136" s="21"/>
      <c r="F1136" s="21" t="s">
        <v>1481</v>
      </c>
      <c r="G1136" s="21" t="s">
        <v>971</v>
      </c>
      <c r="H1136" s="21" t="s">
        <v>1482</v>
      </c>
      <c r="I1136" s="21" t="s">
        <v>68</v>
      </c>
      <c r="J1136" s="21" t="s">
        <v>973</v>
      </c>
    </row>
    <row r="1137" spans="1:10" ht="57.6" x14ac:dyDescent="0.35">
      <c r="A1137" s="21" t="s">
        <v>68</v>
      </c>
      <c r="B1137" s="21" t="s">
        <v>1941</v>
      </c>
      <c r="C1137" s="21" t="s">
        <v>1483</v>
      </c>
      <c r="D1137" s="21" t="s">
        <v>1484</v>
      </c>
      <c r="E1137" s="21"/>
      <c r="F1137" s="21" t="s">
        <v>1485</v>
      </c>
      <c r="G1137" s="21" t="s">
        <v>971</v>
      </c>
      <c r="H1137" s="21" t="s">
        <v>1486</v>
      </c>
      <c r="I1137" s="21" t="s">
        <v>68</v>
      </c>
      <c r="J1137" s="21" t="s">
        <v>973</v>
      </c>
    </row>
    <row r="1138" spans="1:10" ht="43.2" x14ac:dyDescent="0.35">
      <c r="A1138" s="21" t="s">
        <v>68</v>
      </c>
      <c r="B1138" s="21" t="s">
        <v>1941</v>
      </c>
      <c r="C1138" s="21" t="s">
        <v>1487</v>
      </c>
      <c r="D1138" s="21" t="s">
        <v>1488</v>
      </c>
      <c r="E1138" s="21"/>
      <c r="F1138" s="21" t="s">
        <v>1489</v>
      </c>
      <c r="G1138" s="21" t="s">
        <v>971</v>
      </c>
      <c r="H1138" s="21" t="s">
        <v>1490</v>
      </c>
      <c r="I1138" s="21" t="s">
        <v>68</v>
      </c>
      <c r="J1138" s="21" t="s">
        <v>973</v>
      </c>
    </row>
    <row r="1139" spans="1:10" ht="28.8" x14ac:dyDescent="0.35">
      <c r="A1139" s="21" t="s">
        <v>68</v>
      </c>
      <c r="B1139" s="21" t="s">
        <v>1941</v>
      </c>
      <c r="C1139" s="21" t="s">
        <v>1491</v>
      </c>
      <c r="D1139" s="21" t="s">
        <v>1492</v>
      </c>
      <c r="E1139" s="21"/>
      <c r="F1139" s="21" t="s">
        <v>1493</v>
      </c>
      <c r="G1139" s="21" t="s">
        <v>971</v>
      </c>
      <c r="H1139" s="21" t="s">
        <v>1452</v>
      </c>
      <c r="I1139" s="21" t="s">
        <v>68</v>
      </c>
      <c r="J1139" s="21" t="s">
        <v>973</v>
      </c>
    </row>
    <row r="1140" spans="1:10" ht="28.8" x14ac:dyDescent="0.35">
      <c r="A1140" s="21" t="s">
        <v>68</v>
      </c>
      <c r="B1140" s="21" t="s">
        <v>1941</v>
      </c>
      <c r="C1140" s="21" t="s">
        <v>1494</v>
      </c>
      <c r="D1140" s="21" t="s">
        <v>1495</v>
      </c>
      <c r="E1140" s="21"/>
      <c r="F1140" s="21" t="s">
        <v>1496</v>
      </c>
      <c r="G1140" s="21" t="s">
        <v>971</v>
      </c>
      <c r="H1140" s="21" t="s">
        <v>1452</v>
      </c>
      <c r="I1140" s="21" t="s">
        <v>68</v>
      </c>
      <c r="J1140" s="21" t="s">
        <v>973</v>
      </c>
    </row>
    <row r="1141" spans="1:10" ht="43.2" x14ac:dyDescent="0.35">
      <c r="A1141" s="21" t="s">
        <v>68</v>
      </c>
      <c r="B1141" s="21" t="s">
        <v>1941</v>
      </c>
      <c r="C1141" s="21" t="s">
        <v>1497</v>
      </c>
      <c r="D1141" s="21" t="s">
        <v>1498</v>
      </c>
      <c r="E1141" s="21"/>
      <c r="F1141" s="21" t="s">
        <v>1499</v>
      </c>
      <c r="G1141" s="21" t="s">
        <v>971</v>
      </c>
      <c r="H1141" s="21" t="s">
        <v>1500</v>
      </c>
      <c r="I1141" s="21" t="s">
        <v>68</v>
      </c>
      <c r="J1141" s="21" t="s">
        <v>973</v>
      </c>
    </row>
    <row r="1142" spans="1:10" ht="28.8" x14ac:dyDescent="0.35">
      <c r="A1142" s="21" t="s">
        <v>68</v>
      </c>
      <c r="B1142" s="21" t="s">
        <v>1941</v>
      </c>
      <c r="C1142" s="21" t="s">
        <v>1501</v>
      </c>
      <c r="D1142" s="21" t="s">
        <v>1502</v>
      </c>
      <c r="E1142" s="21"/>
      <c r="F1142" s="21" t="s">
        <v>1503</v>
      </c>
      <c r="G1142" s="21" t="s">
        <v>971</v>
      </c>
      <c r="H1142" s="21" t="s">
        <v>1504</v>
      </c>
      <c r="I1142" s="21" t="s">
        <v>68</v>
      </c>
      <c r="J1142" s="21" t="s">
        <v>973</v>
      </c>
    </row>
    <row r="1143" spans="1:10" ht="43.2" x14ac:dyDescent="0.35">
      <c r="A1143" s="21" t="s">
        <v>68</v>
      </c>
      <c r="B1143" s="21" t="s">
        <v>1941</v>
      </c>
      <c r="C1143" s="21" t="s">
        <v>1505</v>
      </c>
      <c r="D1143" s="21" t="s">
        <v>1506</v>
      </c>
      <c r="E1143" s="21"/>
      <c r="F1143" s="21" t="s">
        <v>1507</v>
      </c>
      <c r="G1143" s="21" t="s">
        <v>971</v>
      </c>
      <c r="H1143" s="21" t="s">
        <v>1452</v>
      </c>
      <c r="I1143" s="21" t="s">
        <v>68</v>
      </c>
      <c r="J1143" s="21" t="s">
        <v>973</v>
      </c>
    </row>
    <row r="1144" spans="1:10" ht="28.8" x14ac:dyDescent="0.35">
      <c r="A1144" s="21" t="s">
        <v>68</v>
      </c>
      <c r="B1144" s="21" t="s">
        <v>1941</v>
      </c>
      <c r="C1144" s="21" t="s">
        <v>1508</v>
      </c>
      <c r="D1144" s="21" t="s">
        <v>1509</v>
      </c>
      <c r="E1144" s="21" t="s">
        <v>1510</v>
      </c>
      <c r="F1144" s="21" t="s">
        <v>1511</v>
      </c>
      <c r="G1144" s="21" t="s">
        <v>971</v>
      </c>
      <c r="H1144" s="21" t="s">
        <v>1512</v>
      </c>
      <c r="I1144" s="21" t="s">
        <v>68</v>
      </c>
      <c r="J1144" s="21" t="s">
        <v>973</v>
      </c>
    </row>
    <row r="1145" spans="1:10" ht="28.8" x14ac:dyDescent="0.35">
      <c r="A1145" s="21" t="s">
        <v>68</v>
      </c>
      <c r="B1145" s="21" t="s">
        <v>1941</v>
      </c>
      <c r="C1145" s="21" t="s">
        <v>1513</v>
      </c>
      <c r="D1145" s="21" t="s">
        <v>1514</v>
      </c>
      <c r="E1145" s="21"/>
      <c r="F1145" s="21" t="s">
        <v>1515</v>
      </c>
      <c r="G1145" s="21" t="s">
        <v>971</v>
      </c>
      <c r="H1145" s="21" t="s">
        <v>1516</v>
      </c>
      <c r="I1145" s="21" t="s">
        <v>68</v>
      </c>
      <c r="J1145" s="21" t="s">
        <v>973</v>
      </c>
    </row>
    <row r="1146" spans="1:10" ht="57.6" x14ac:dyDescent="0.35">
      <c r="A1146" s="21" t="s">
        <v>68</v>
      </c>
      <c r="B1146" s="21" t="s">
        <v>1941</v>
      </c>
      <c r="C1146" s="21" t="s">
        <v>1517</v>
      </c>
      <c r="D1146" s="21" t="s">
        <v>1518</v>
      </c>
      <c r="E1146" s="21"/>
      <c r="F1146" s="21" t="s">
        <v>1519</v>
      </c>
      <c r="G1146" s="21" t="s">
        <v>971</v>
      </c>
      <c r="H1146" s="21" t="s">
        <v>1520</v>
      </c>
      <c r="I1146" s="21" t="s">
        <v>68</v>
      </c>
      <c r="J1146" s="21" t="s">
        <v>973</v>
      </c>
    </row>
    <row r="1147" spans="1:10" ht="28.8" x14ac:dyDescent="0.35">
      <c r="A1147" s="21" t="s">
        <v>68</v>
      </c>
      <c r="B1147" s="21" t="s">
        <v>1941</v>
      </c>
      <c r="C1147" s="21" t="s">
        <v>1521</v>
      </c>
      <c r="D1147" s="21" t="s">
        <v>1522</v>
      </c>
      <c r="E1147" s="21"/>
      <c r="F1147" s="21" t="s">
        <v>1523</v>
      </c>
      <c r="G1147" s="21" t="s">
        <v>971</v>
      </c>
      <c r="H1147" s="21" t="s">
        <v>1452</v>
      </c>
      <c r="I1147" s="21" t="s">
        <v>68</v>
      </c>
      <c r="J1147" s="21" t="s">
        <v>973</v>
      </c>
    </row>
    <row r="1148" spans="1:10" ht="43.2" x14ac:dyDescent="0.35">
      <c r="A1148" s="21" t="s">
        <v>68</v>
      </c>
      <c r="B1148" s="21" t="s">
        <v>1941</v>
      </c>
      <c r="C1148" s="21" t="s">
        <v>1524</v>
      </c>
      <c r="D1148" s="21" t="s">
        <v>1525</v>
      </c>
      <c r="E1148" s="21"/>
      <c r="F1148" s="21" t="s">
        <v>1526</v>
      </c>
      <c r="G1148" s="21" t="s">
        <v>971</v>
      </c>
      <c r="H1148" s="21" t="s">
        <v>1452</v>
      </c>
      <c r="I1148" s="21" t="s">
        <v>68</v>
      </c>
      <c r="J1148" s="21" t="s">
        <v>973</v>
      </c>
    </row>
    <row r="1149" spans="1:10" ht="43.2" x14ac:dyDescent="0.35">
      <c r="A1149" s="21" t="s">
        <v>68</v>
      </c>
      <c r="B1149" s="21" t="s">
        <v>1941</v>
      </c>
      <c r="C1149" s="21" t="s">
        <v>952</v>
      </c>
      <c r="D1149" s="21" t="s">
        <v>1527</v>
      </c>
      <c r="E1149" s="21"/>
      <c r="F1149" s="21" t="s">
        <v>1528</v>
      </c>
      <c r="G1149" s="21" t="s">
        <v>971</v>
      </c>
      <c r="H1149" s="21" t="s">
        <v>1529</v>
      </c>
      <c r="I1149" s="21" t="s">
        <v>68</v>
      </c>
      <c r="J1149" s="21" t="s">
        <v>957</v>
      </c>
    </row>
    <row r="1150" spans="1:10" ht="43.2" x14ac:dyDescent="0.35">
      <c r="A1150" s="21" t="s">
        <v>68</v>
      </c>
      <c r="B1150" s="21" t="s">
        <v>1941</v>
      </c>
      <c r="C1150" s="21" t="s">
        <v>952</v>
      </c>
      <c r="D1150" s="21" t="s">
        <v>1530</v>
      </c>
      <c r="E1150" s="21"/>
      <c r="F1150" s="21" t="s">
        <v>1531</v>
      </c>
      <c r="G1150" s="21" t="s">
        <v>971</v>
      </c>
      <c r="H1150" s="21" t="s">
        <v>956</v>
      </c>
      <c r="I1150" s="21" t="s">
        <v>68</v>
      </c>
      <c r="J1150" s="21" t="s">
        <v>957</v>
      </c>
    </row>
    <row r="1151" spans="1:10" ht="43.2" x14ac:dyDescent="0.35">
      <c r="A1151" s="21" t="s">
        <v>68</v>
      </c>
      <c r="B1151" s="21" t="s">
        <v>1941</v>
      </c>
      <c r="C1151" s="21" t="s">
        <v>952</v>
      </c>
      <c r="D1151" s="21" t="s">
        <v>1532</v>
      </c>
      <c r="E1151" s="21"/>
      <c r="F1151" s="21" t="s">
        <v>1533</v>
      </c>
      <c r="G1151" s="21" t="s">
        <v>971</v>
      </c>
      <c r="H1151" s="21" t="s">
        <v>956</v>
      </c>
      <c r="I1151" s="21" t="s">
        <v>68</v>
      </c>
      <c r="J1151" s="21" t="s">
        <v>957</v>
      </c>
    </row>
    <row r="1152" spans="1:10" ht="43.2" x14ac:dyDescent="0.35">
      <c r="A1152" s="21" t="s">
        <v>68</v>
      </c>
      <c r="B1152" s="21" t="s">
        <v>1941</v>
      </c>
      <c r="C1152" s="21" t="s">
        <v>952</v>
      </c>
      <c r="D1152" s="21" t="s">
        <v>1534</v>
      </c>
      <c r="E1152" s="21"/>
      <c r="F1152" s="21" t="s">
        <v>1535</v>
      </c>
      <c r="G1152" s="21" t="s">
        <v>971</v>
      </c>
      <c r="H1152" s="21" t="s">
        <v>956</v>
      </c>
      <c r="I1152" s="21" t="s">
        <v>68</v>
      </c>
      <c r="J1152" s="21" t="s">
        <v>957</v>
      </c>
    </row>
    <row r="1153" spans="1:10" ht="43.2" x14ac:dyDescent="0.35">
      <c r="A1153" s="21" t="s">
        <v>68</v>
      </c>
      <c r="B1153" s="21" t="s">
        <v>1941</v>
      </c>
      <c r="C1153" s="21" t="s">
        <v>952</v>
      </c>
      <c r="D1153" s="21" t="s">
        <v>1536</v>
      </c>
      <c r="E1153" s="21"/>
      <c r="F1153" s="21" t="s">
        <v>1537</v>
      </c>
      <c r="G1153" s="21" t="s">
        <v>971</v>
      </c>
      <c r="H1153" s="21" t="s">
        <v>1538</v>
      </c>
      <c r="I1153" s="21" t="s">
        <v>68</v>
      </c>
      <c r="J1153" s="21" t="s">
        <v>957</v>
      </c>
    </row>
    <row r="1154" spans="1:10" ht="43.2" x14ac:dyDescent="0.35">
      <c r="A1154" s="21" t="s">
        <v>68</v>
      </c>
      <c r="B1154" s="21" t="s">
        <v>1941</v>
      </c>
      <c r="C1154" s="21" t="s">
        <v>952</v>
      </c>
      <c r="D1154" s="21" t="s">
        <v>1539</v>
      </c>
      <c r="E1154" s="21"/>
      <c r="F1154" s="21" t="s">
        <v>1540</v>
      </c>
      <c r="G1154" s="21" t="s">
        <v>971</v>
      </c>
      <c r="H1154" s="21" t="s">
        <v>1538</v>
      </c>
      <c r="I1154" s="21" t="s">
        <v>68</v>
      </c>
      <c r="J1154" s="21" t="s">
        <v>957</v>
      </c>
    </row>
    <row r="1155" spans="1:10" ht="43.2" x14ac:dyDescent="0.35">
      <c r="A1155" s="21" t="s">
        <v>68</v>
      </c>
      <c r="B1155" s="21" t="s">
        <v>1941</v>
      </c>
      <c r="C1155" s="21" t="s">
        <v>952</v>
      </c>
      <c r="D1155" s="21" t="s">
        <v>1541</v>
      </c>
      <c r="E1155" s="21"/>
      <c r="F1155" s="21" t="s">
        <v>1542</v>
      </c>
      <c r="G1155" s="21" t="s">
        <v>971</v>
      </c>
      <c r="H1155" s="21" t="s">
        <v>1538</v>
      </c>
      <c r="I1155" s="21" t="s">
        <v>68</v>
      </c>
      <c r="J1155" s="21" t="s">
        <v>957</v>
      </c>
    </row>
    <row r="1156" spans="1:10" ht="43.2" x14ac:dyDescent="0.35">
      <c r="A1156" s="21" t="s">
        <v>68</v>
      </c>
      <c r="B1156" s="21" t="s">
        <v>1941</v>
      </c>
      <c r="C1156" s="21" t="s">
        <v>952</v>
      </c>
      <c r="D1156" s="21" t="s">
        <v>1543</v>
      </c>
      <c r="E1156" s="21"/>
      <c r="F1156" s="21" t="s">
        <v>1544</v>
      </c>
      <c r="G1156" s="21" t="s">
        <v>971</v>
      </c>
      <c r="H1156" s="21" t="s">
        <v>956</v>
      </c>
      <c r="I1156" s="21" t="s">
        <v>68</v>
      </c>
      <c r="J1156" s="21" t="s">
        <v>957</v>
      </c>
    </row>
    <row r="1157" spans="1:10" ht="43.2" x14ac:dyDescent="0.35">
      <c r="A1157" s="21" t="s">
        <v>68</v>
      </c>
      <c r="B1157" s="21" t="s">
        <v>1941</v>
      </c>
      <c r="C1157" s="21" t="s">
        <v>952</v>
      </c>
      <c r="D1157" s="21" t="s">
        <v>1545</v>
      </c>
      <c r="E1157" s="21"/>
      <c r="F1157" s="21" t="s">
        <v>1546</v>
      </c>
      <c r="G1157" s="21" t="s">
        <v>971</v>
      </c>
      <c r="H1157" s="21" t="s">
        <v>1547</v>
      </c>
      <c r="I1157" s="21" t="s">
        <v>68</v>
      </c>
      <c r="J1157" s="21" t="s">
        <v>957</v>
      </c>
    </row>
    <row r="1158" spans="1:10" ht="43.2" x14ac:dyDescent="0.35">
      <c r="A1158" s="21" t="s">
        <v>68</v>
      </c>
      <c r="B1158" s="21" t="s">
        <v>1941</v>
      </c>
      <c r="C1158" s="21" t="s">
        <v>952</v>
      </c>
      <c r="D1158" s="21" t="s">
        <v>1548</v>
      </c>
      <c r="E1158" s="21"/>
      <c r="F1158" s="21" t="s">
        <v>1549</v>
      </c>
      <c r="G1158" s="21" t="s">
        <v>971</v>
      </c>
      <c r="H1158" s="21" t="s">
        <v>956</v>
      </c>
      <c r="I1158" s="21" t="s">
        <v>68</v>
      </c>
      <c r="J1158" s="21" t="s">
        <v>957</v>
      </c>
    </row>
    <row r="1159" spans="1:10" ht="43.2" x14ac:dyDescent="0.35">
      <c r="A1159" s="21" t="s">
        <v>68</v>
      </c>
      <c r="B1159" s="21" t="s">
        <v>1941</v>
      </c>
      <c r="C1159" s="21" t="s">
        <v>952</v>
      </c>
      <c r="D1159" s="21" t="s">
        <v>1550</v>
      </c>
      <c r="E1159" s="21"/>
      <c r="F1159" s="21" t="s">
        <v>1551</v>
      </c>
      <c r="G1159" s="21" t="s">
        <v>971</v>
      </c>
      <c r="H1159" s="21" t="s">
        <v>1547</v>
      </c>
      <c r="I1159" s="21" t="s">
        <v>68</v>
      </c>
      <c r="J1159" s="21" t="s">
        <v>957</v>
      </c>
    </row>
    <row r="1160" spans="1:10" ht="43.2" x14ac:dyDescent="0.35">
      <c r="A1160" s="21" t="s">
        <v>68</v>
      </c>
      <c r="B1160" s="21" t="s">
        <v>1941</v>
      </c>
      <c r="C1160" s="21" t="s">
        <v>952</v>
      </c>
      <c r="D1160" s="21" t="s">
        <v>1552</v>
      </c>
      <c r="E1160" s="21"/>
      <c r="F1160" s="21" t="s">
        <v>1553</v>
      </c>
      <c r="G1160" s="21" t="s">
        <v>971</v>
      </c>
      <c r="H1160" s="21" t="s">
        <v>1547</v>
      </c>
      <c r="I1160" s="21" t="s">
        <v>68</v>
      </c>
      <c r="J1160" s="21" t="s">
        <v>957</v>
      </c>
    </row>
    <row r="1161" spans="1:10" ht="43.2" x14ac:dyDescent="0.35">
      <c r="A1161" s="21" t="s">
        <v>68</v>
      </c>
      <c r="B1161" s="21" t="s">
        <v>1941</v>
      </c>
      <c r="C1161" s="21" t="s">
        <v>952</v>
      </c>
      <c r="D1161" s="21" t="s">
        <v>1554</v>
      </c>
      <c r="E1161" s="21"/>
      <c r="F1161" s="21" t="s">
        <v>1555</v>
      </c>
      <c r="G1161" s="21" t="s">
        <v>971</v>
      </c>
      <c r="H1161" s="21" t="s">
        <v>1547</v>
      </c>
      <c r="I1161" s="21" t="s">
        <v>68</v>
      </c>
      <c r="J1161" s="21" t="s">
        <v>957</v>
      </c>
    </row>
    <row r="1162" spans="1:10" ht="28.8" x14ac:dyDescent="0.35">
      <c r="A1162" s="21" t="s">
        <v>68</v>
      </c>
      <c r="B1162" s="21" t="s">
        <v>1941</v>
      </c>
      <c r="C1162" s="21" t="s">
        <v>952</v>
      </c>
      <c r="D1162" s="21" t="s">
        <v>1556</v>
      </c>
      <c r="E1162" s="21"/>
      <c r="F1162" s="21" t="s">
        <v>1557</v>
      </c>
      <c r="G1162" s="21" t="s">
        <v>971</v>
      </c>
      <c r="H1162" s="21" t="s">
        <v>1558</v>
      </c>
      <c r="I1162" s="21" t="s">
        <v>68</v>
      </c>
      <c r="J1162" s="21" t="s">
        <v>957</v>
      </c>
    </row>
    <row r="1163" spans="1:10" ht="28.8" x14ac:dyDescent="0.35">
      <c r="A1163" s="21" t="s">
        <v>68</v>
      </c>
      <c r="B1163" s="21" t="s">
        <v>1941</v>
      </c>
      <c r="C1163" s="21" t="s">
        <v>952</v>
      </c>
      <c r="D1163" s="21" t="s">
        <v>1559</v>
      </c>
      <c r="E1163" s="21"/>
      <c r="F1163" s="21" t="s">
        <v>1560</v>
      </c>
      <c r="G1163" s="21" t="s">
        <v>971</v>
      </c>
      <c r="H1163" s="21" t="s">
        <v>956</v>
      </c>
      <c r="I1163" s="21" t="s">
        <v>68</v>
      </c>
      <c r="J1163" s="21" t="s">
        <v>957</v>
      </c>
    </row>
    <row r="1164" spans="1:10" ht="28.8" x14ac:dyDescent="0.35">
      <c r="A1164" s="21" t="s">
        <v>68</v>
      </c>
      <c r="B1164" s="21" t="s">
        <v>1941</v>
      </c>
      <c r="C1164" s="21" t="s">
        <v>952</v>
      </c>
      <c r="D1164" s="21" t="s">
        <v>1561</v>
      </c>
      <c r="E1164" s="21"/>
      <c r="F1164" s="21" t="s">
        <v>1562</v>
      </c>
      <c r="G1164" s="21" t="s">
        <v>971</v>
      </c>
      <c r="H1164" s="21" t="s">
        <v>956</v>
      </c>
      <c r="I1164" s="21" t="s">
        <v>68</v>
      </c>
      <c r="J1164" s="21" t="s">
        <v>957</v>
      </c>
    </row>
    <row r="1165" spans="1:10" ht="43.2" x14ac:dyDescent="0.35">
      <c r="A1165" s="21" t="s">
        <v>68</v>
      </c>
      <c r="B1165" s="21" t="s">
        <v>1941</v>
      </c>
      <c r="C1165" s="21" t="s">
        <v>952</v>
      </c>
      <c r="D1165" s="21" t="s">
        <v>1563</v>
      </c>
      <c r="E1165" s="21"/>
      <c r="F1165" s="21" t="s">
        <v>1564</v>
      </c>
      <c r="G1165" s="21" t="s">
        <v>971</v>
      </c>
      <c r="H1165" s="21" t="s">
        <v>956</v>
      </c>
      <c r="I1165" s="21" t="s">
        <v>68</v>
      </c>
      <c r="J1165" s="21" t="s">
        <v>957</v>
      </c>
    </row>
    <row r="1166" spans="1:10" ht="43.2" x14ac:dyDescent="0.35">
      <c r="A1166" s="21" t="s">
        <v>68</v>
      </c>
      <c r="B1166" s="21" t="s">
        <v>1941</v>
      </c>
      <c r="C1166" s="21" t="s">
        <v>952</v>
      </c>
      <c r="D1166" s="21" t="s">
        <v>1565</v>
      </c>
      <c r="E1166" s="21"/>
      <c r="F1166" s="21" t="s">
        <v>1566</v>
      </c>
      <c r="G1166" s="21" t="s">
        <v>971</v>
      </c>
      <c r="H1166" s="21" t="s">
        <v>956</v>
      </c>
      <c r="I1166" s="21" t="s">
        <v>68</v>
      </c>
      <c r="J1166" s="21" t="s">
        <v>957</v>
      </c>
    </row>
    <row r="1167" spans="1:10" ht="43.2" x14ac:dyDescent="0.35">
      <c r="A1167" s="21" t="s">
        <v>68</v>
      </c>
      <c r="B1167" s="21" t="s">
        <v>1941</v>
      </c>
      <c r="C1167" s="21" t="s">
        <v>952</v>
      </c>
      <c r="D1167" s="21" t="s">
        <v>1567</v>
      </c>
      <c r="E1167" s="21"/>
      <c r="F1167" s="21" t="s">
        <v>1568</v>
      </c>
      <c r="G1167" s="21" t="s">
        <v>971</v>
      </c>
      <c r="H1167" s="21" t="s">
        <v>1569</v>
      </c>
      <c r="I1167" s="21" t="s">
        <v>68</v>
      </c>
      <c r="J1167" s="21" t="s">
        <v>957</v>
      </c>
    </row>
    <row r="1168" spans="1:10" ht="43.2" x14ac:dyDescent="0.35">
      <c r="A1168" s="21" t="s">
        <v>68</v>
      </c>
      <c r="B1168" s="21" t="s">
        <v>1941</v>
      </c>
      <c r="C1168" s="21" t="s">
        <v>952</v>
      </c>
      <c r="D1168" s="21" t="s">
        <v>1570</v>
      </c>
      <c r="E1168" s="21"/>
      <c r="F1168" s="21" t="s">
        <v>1571</v>
      </c>
      <c r="G1168" s="21" t="s">
        <v>971</v>
      </c>
      <c r="H1168" s="21" t="s">
        <v>1572</v>
      </c>
      <c r="I1168" s="21" t="s">
        <v>68</v>
      </c>
      <c r="J1168" s="21" t="s">
        <v>957</v>
      </c>
    </row>
    <row r="1169" spans="1:10" ht="28.8" x14ac:dyDescent="0.35">
      <c r="A1169" s="21" t="s">
        <v>68</v>
      </c>
      <c r="B1169" s="21" t="s">
        <v>1941</v>
      </c>
      <c r="C1169" s="21" t="s">
        <v>952</v>
      </c>
      <c r="D1169" s="21" t="s">
        <v>1573</v>
      </c>
      <c r="E1169" s="21"/>
      <c r="F1169" s="21" t="s">
        <v>1574</v>
      </c>
      <c r="G1169" s="21" t="s">
        <v>971</v>
      </c>
      <c r="H1169" s="21" t="s">
        <v>1547</v>
      </c>
      <c r="I1169" s="21" t="s">
        <v>68</v>
      </c>
      <c r="J1169" s="21" t="s">
        <v>957</v>
      </c>
    </row>
    <row r="1170" spans="1:10" ht="43.2" x14ac:dyDescent="0.35">
      <c r="A1170" s="21" t="s">
        <v>68</v>
      </c>
      <c r="B1170" s="21" t="s">
        <v>1941</v>
      </c>
      <c r="C1170" s="21" t="s">
        <v>952</v>
      </c>
      <c r="D1170" s="21" t="s">
        <v>1575</v>
      </c>
      <c r="E1170" s="21"/>
      <c r="F1170" s="21" t="s">
        <v>1576</v>
      </c>
      <c r="G1170" s="21" t="s">
        <v>971</v>
      </c>
      <c r="H1170" s="21" t="s">
        <v>956</v>
      </c>
      <c r="I1170" s="21" t="s">
        <v>68</v>
      </c>
      <c r="J1170" s="21" t="s">
        <v>957</v>
      </c>
    </row>
    <row r="1171" spans="1:10" ht="43.2" x14ac:dyDescent="0.35">
      <c r="A1171" s="21" t="s">
        <v>68</v>
      </c>
      <c r="B1171" s="21" t="s">
        <v>1941</v>
      </c>
      <c r="C1171" s="21" t="s">
        <v>952</v>
      </c>
      <c r="D1171" s="21" t="s">
        <v>1577</v>
      </c>
      <c r="E1171" s="21"/>
      <c r="F1171" s="21" t="s">
        <v>1578</v>
      </c>
      <c r="G1171" s="21" t="s">
        <v>971</v>
      </c>
      <c r="H1171" s="21" t="s">
        <v>1579</v>
      </c>
      <c r="I1171" s="21" t="s">
        <v>68</v>
      </c>
      <c r="J1171" s="21" t="s">
        <v>957</v>
      </c>
    </row>
    <row r="1172" spans="1:10" ht="28.8" x14ac:dyDescent="0.35">
      <c r="A1172" s="21" t="s">
        <v>68</v>
      </c>
      <c r="B1172" s="21" t="s">
        <v>1941</v>
      </c>
      <c r="C1172" s="21" t="s">
        <v>952</v>
      </c>
      <c r="D1172" s="21" t="s">
        <v>1580</v>
      </c>
      <c r="E1172" s="21"/>
      <c r="F1172" s="21" t="s">
        <v>1581</v>
      </c>
      <c r="G1172" s="21" t="s">
        <v>971</v>
      </c>
      <c r="H1172" s="21" t="s">
        <v>1558</v>
      </c>
      <c r="I1172" s="21" t="s">
        <v>68</v>
      </c>
      <c r="J1172" s="21" t="s">
        <v>957</v>
      </c>
    </row>
    <row r="1173" spans="1:10" ht="43.2" x14ac:dyDescent="0.35">
      <c r="A1173" s="21" t="s">
        <v>68</v>
      </c>
      <c r="B1173" s="21" t="s">
        <v>1941</v>
      </c>
      <c r="C1173" s="21" t="s">
        <v>952</v>
      </c>
      <c r="D1173" s="21" t="s">
        <v>1582</v>
      </c>
      <c r="E1173" s="21"/>
      <c r="F1173" s="21" t="s">
        <v>1583</v>
      </c>
      <c r="G1173" s="21" t="s">
        <v>971</v>
      </c>
      <c r="H1173" s="21" t="s">
        <v>956</v>
      </c>
      <c r="I1173" s="21" t="s">
        <v>68</v>
      </c>
      <c r="J1173" s="21" t="s">
        <v>957</v>
      </c>
    </row>
    <row r="1174" spans="1:10" ht="43.2" x14ac:dyDescent="0.35">
      <c r="A1174" s="21" t="s">
        <v>68</v>
      </c>
      <c r="B1174" s="21" t="s">
        <v>1941</v>
      </c>
      <c r="C1174" s="21" t="s">
        <v>952</v>
      </c>
      <c r="D1174" s="21" t="s">
        <v>1584</v>
      </c>
      <c r="E1174" s="21"/>
      <c r="F1174" s="21" t="s">
        <v>1585</v>
      </c>
      <c r="G1174" s="21" t="s">
        <v>971</v>
      </c>
      <c r="H1174" s="21" t="s">
        <v>956</v>
      </c>
      <c r="I1174" s="21" t="s">
        <v>68</v>
      </c>
      <c r="J1174" s="21" t="s">
        <v>957</v>
      </c>
    </row>
    <row r="1175" spans="1:10" ht="43.2" x14ac:dyDescent="0.35">
      <c r="A1175" s="21" t="s">
        <v>68</v>
      </c>
      <c r="B1175" s="21" t="s">
        <v>1941</v>
      </c>
      <c r="C1175" s="21" t="s">
        <v>952</v>
      </c>
      <c r="D1175" s="21" t="s">
        <v>1586</v>
      </c>
      <c r="E1175" s="21"/>
      <c r="F1175" s="21" t="s">
        <v>1587</v>
      </c>
      <c r="G1175" s="21" t="s">
        <v>971</v>
      </c>
      <c r="H1175" s="21" t="s">
        <v>1579</v>
      </c>
      <c r="I1175" s="21" t="s">
        <v>68</v>
      </c>
      <c r="J1175" s="21" t="s">
        <v>957</v>
      </c>
    </row>
    <row r="1176" spans="1:10" ht="57.6" x14ac:dyDescent="0.35">
      <c r="A1176" s="21" t="s">
        <v>68</v>
      </c>
      <c r="B1176" s="21" t="s">
        <v>1941</v>
      </c>
      <c r="C1176" s="21" t="s">
        <v>952</v>
      </c>
      <c r="D1176" s="21" t="s">
        <v>1588</v>
      </c>
      <c r="E1176" s="21"/>
      <c r="F1176" s="21" t="s">
        <v>1589</v>
      </c>
      <c r="G1176" s="21" t="s">
        <v>971</v>
      </c>
      <c r="H1176" s="21" t="s">
        <v>1579</v>
      </c>
      <c r="I1176" s="21" t="s">
        <v>68</v>
      </c>
      <c r="J1176" s="21" t="s">
        <v>957</v>
      </c>
    </row>
    <row r="1177" spans="1:10" ht="43.2" x14ac:dyDescent="0.35">
      <c r="A1177" s="21" t="s">
        <v>68</v>
      </c>
      <c r="B1177" s="21" t="s">
        <v>1941</v>
      </c>
      <c r="C1177" s="21" t="s">
        <v>952</v>
      </c>
      <c r="D1177" s="21" t="s">
        <v>1590</v>
      </c>
      <c r="E1177" s="21"/>
      <c r="F1177" s="21" t="s">
        <v>1591</v>
      </c>
      <c r="G1177" s="21" t="s">
        <v>971</v>
      </c>
      <c r="H1177" s="21" t="s">
        <v>956</v>
      </c>
      <c r="I1177" s="21" t="s">
        <v>68</v>
      </c>
      <c r="J1177" s="21" t="s">
        <v>957</v>
      </c>
    </row>
    <row r="1178" spans="1:10" ht="43.2" x14ac:dyDescent="0.35">
      <c r="A1178" s="21" t="s">
        <v>68</v>
      </c>
      <c r="B1178" s="21" t="s">
        <v>1941</v>
      </c>
      <c r="C1178" s="21" t="s">
        <v>952</v>
      </c>
      <c r="D1178" s="21" t="s">
        <v>1592</v>
      </c>
      <c r="E1178" s="21"/>
      <c r="F1178" s="21" t="s">
        <v>1593</v>
      </c>
      <c r="G1178" s="21" t="s">
        <v>971</v>
      </c>
      <c r="H1178" s="21" t="s">
        <v>1569</v>
      </c>
      <c r="I1178" s="21" t="s">
        <v>68</v>
      </c>
      <c r="J1178" s="21" t="s">
        <v>957</v>
      </c>
    </row>
    <row r="1179" spans="1:10" ht="28.8" x14ac:dyDescent="0.35">
      <c r="A1179" s="21" t="s">
        <v>68</v>
      </c>
      <c r="B1179" s="21" t="s">
        <v>1941</v>
      </c>
      <c r="C1179" s="21" t="s">
        <v>952</v>
      </c>
      <c r="D1179" s="21" t="s">
        <v>1594</v>
      </c>
      <c r="E1179" s="21"/>
      <c r="F1179" s="21" t="s">
        <v>1595</v>
      </c>
      <c r="G1179" s="21" t="s">
        <v>971</v>
      </c>
      <c r="H1179" s="21" t="s">
        <v>1596</v>
      </c>
      <c r="I1179" s="21" t="s">
        <v>68</v>
      </c>
      <c r="J1179" s="21" t="s">
        <v>957</v>
      </c>
    </row>
    <row r="1180" spans="1:10" ht="43.2" x14ac:dyDescent="0.35">
      <c r="A1180" s="21" t="s">
        <v>68</v>
      </c>
      <c r="B1180" s="21" t="s">
        <v>1941</v>
      </c>
      <c r="C1180" s="21" t="s">
        <v>952</v>
      </c>
      <c r="D1180" s="21" t="s">
        <v>1597</v>
      </c>
      <c r="E1180" s="21"/>
      <c r="F1180" s="21" t="s">
        <v>1598</v>
      </c>
      <c r="G1180" s="21" t="s">
        <v>971</v>
      </c>
      <c r="H1180" s="21" t="s">
        <v>1579</v>
      </c>
      <c r="I1180" s="21" t="s">
        <v>68</v>
      </c>
      <c r="J1180" s="21" t="s">
        <v>957</v>
      </c>
    </row>
    <row r="1181" spans="1:10" ht="43.2" x14ac:dyDescent="0.35">
      <c r="A1181" s="21" t="s">
        <v>68</v>
      </c>
      <c r="B1181" s="21" t="s">
        <v>1941</v>
      </c>
      <c r="C1181" s="21" t="s">
        <v>952</v>
      </c>
      <c r="D1181" s="21" t="s">
        <v>1599</v>
      </c>
      <c r="E1181" s="21"/>
      <c r="F1181" s="21" t="s">
        <v>1600</v>
      </c>
      <c r="G1181" s="21" t="s">
        <v>971</v>
      </c>
      <c r="H1181" s="21" t="s">
        <v>1601</v>
      </c>
      <c r="I1181" s="21" t="s">
        <v>68</v>
      </c>
      <c r="J1181" s="21" t="s">
        <v>957</v>
      </c>
    </row>
    <row r="1182" spans="1:10" ht="43.2" x14ac:dyDescent="0.35">
      <c r="A1182" s="21" t="s">
        <v>68</v>
      </c>
      <c r="B1182" s="21" t="s">
        <v>1941</v>
      </c>
      <c r="C1182" s="21" t="s">
        <v>952</v>
      </c>
      <c r="D1182" s="21" t="s">
        <v>1602</v>
      </c>
      <c r="E1182" s="21"/>
      <c r="F1182" s="21" t="s">
        <v>1603</v>
      </c>
      <c r="G1182" s="21" t="s">
        <v>971</v>
      </c>
      <c r="H1182" s="21" t="s">
        <v>1604</v>
      </c>
      <c r="I1182" s="21" t="s">
        <v>68</v>
      </c>
      <c r="J1182" s="21" t="s">
        <v>957</v>
      </c>
    </row>
    <row r="1183" spans="1:10" ht="28.8" x14ac:dyDescent="0.35">
      <c r="A1183" s="21" t="s">
        <v>68</v>
      </c>
      <c r="B1183" s="21" t="s">
        <v>1941</v>
      </c>
      <c r="C1183" s="21" t="s">
        <v>952</v>
      </c>
      <c r="D1183" s="21" t="s">
        <v>1605</v>
      </c>
      <c r="E1183" s="21"/>
      <c r="F1183" s="21" t="s">
        <v>1606</v>
      </c>
      <c r="G1183" s="21" t="s">
        <v>971</v>
      </c>
      <c r="H1183" s="21" t="s">
        <v>956</v>
      </c>
      <c r="I1183" s="21" t="s">
        <v>68</v>
      </c>
      <c r="J1183" s="21" t="s">
        <v>957</v>
      </c>
    </row>
    <row r="1184" spans="1:10" ht="28.8" x14ac:dyDescent="0.35">
      <c r="A1184" s="21" t="s">
        <v>68</v>
      </c>
      <c r="B1184" s="21" t="s">
        <v>1941</v>
      </c>
      <c r="C1184" s="21" t="s">
        <v>952</v>
      </c>
      <c r="D1184" s="21" t="s">
        <v>1607</v>
      </c>
      <c r="E1184" s="21"/>
      <c r="F1184" s="21" t="s">
        <v>1608</v>
      </c>
      <c r="G1184" s="21" t="s">
        <v>971</v>
      </c>
      <c r="H1184" s="21" t="s">
        <v>1558</v>
      </c>
      <c r="I1184" s="21" t="s">
        <v>68</v>
      </c>
      <c r="J1184" s="21" t="s">
        <v>957</v>
      </c>
    </row>
    <row r="1185" spans="1:10" ht="43.2" x14ac:dyDescent="0.35">
      <c r="A1185" s="21" t="s">
        <v>68</v>
      </c>
      <c r="B1185" s="21" t="s">
        <v>1941</v>
      </c>
      <c r="C1185" s="21" t="s">
        <v>952</v>
      </c>
      <c r="D1185" s="21" t="s">
        <v>1609</v>
      </c>
      <c r="E1185" s="21"/>
      <c r="F1185" s="21" t="s">
        <v>1610</v>
      </c>
      <c r="G1185" s="21" t="s">
        <v>971</v>
      </c>
      <c r="H1185" s="21" t="s">
        <v>956</v>
      </c>
      <c r="I1185" s="21" t="s">
        <v>68</v>
      </c>
      <c r="J1185" s="21" t="s">
        <v>957</v>
      </c>
    </row>
    <row r="1186" spans="1:10" ht="43.2" x14ac:dyDescent="0.35">
      <c r="A1186" s="21" t="s">
        <v>68</v>
      </c>
      <c r="B1186" s="21" t="s">
        <v>1941</v>
      </c>
      <c r="C1186" s="21" t="s">
        <v>952</v>
      </c>
      <c r="D1186" s="21" t="s">
        <v>1611</v>
      </c>
      <c r="E1186" s="21"/>
      <c r="F1186" s="21" t="s">
        <v>1612</v>
      </c>
      <c r="G1186" s="21" t="s">
        <v>971</v>
      </c>
      <c r="H1186" s="21" t="s">
        <v>1547</v>
      </c>
      <c r="I1186" s="21" t="s">
        <v>68</v>
      </c>
      <c r="J1186" s="21" t="s">
        <v>957</v>
      </c>
    </row>
    <row r="1187" spans="1:10" ht="43.2" x14ac:dyDescent="0.35">
      <c r="A1187" s="21" t="s">
        <v>68</v>
      </c>
      <c r="B1187" s="21" t="s">
        <v>1941</v>
      </c>
      <c r="C1187" s="21" t="s">
        <v>952</v>
      </c>
      <c r="D1187" s="21" t="s">
        <v>1613</v>
      </c>
      <c r="E1187" s="21"/>
      <c r="F1187" s="21" t="s">
        <v>1614</v>
      </c>
      <c r="G1187" s="21" t="s">
        <v>971</v>
      </c>
      <c r="H1187" s="21" t="s">
        <v>1615</v>
      </c>
      <c r="I1187" s="21" t="s">
        <v>68</v>
      </c>
      <c r="J1187" s="21" t="s">
        <v>957</v>
      </c>
    </row>
    <row r="1188" spans="1:10" ht="28.8" x14ac:dyDescent="0.35">
      <c r="A1188" s="21" t="s">
        <v>68</v>
      </c>
      <c r="B1188" s="21" t="s">
        <v>1941</v>
      </c>
      <c r="C1188" s="21" t="s">
        <v>952</v>
      </c>
      <c r="D1188" s="21" t="s">
        <v>1616</v>
      </c>
      <c r="E1188" s="21"/>
      <c r="F1188" s="21" t="s">
        <v>1617</v>
      </c>
      <c r="G1188" s="21" t="s">
        <v>971</v>
      </c>
      <c r="H1188" s="21" t="s">
        <v>1558</v>
      </c>
      <c r="I1188" s="21" t="s">
        <v>68</v>
      </c>
      <c r="J1188" s="21" t="s">
        <v>957</v>
      </c>
    </row>
    <row r="1189" spans="1:10" ht="43.2" x14ac:dyDescent="0.35">
      <c r="A1189" s="21" t="s">
        <v>68</v>
      </c>
      <c r="B1189" s="21" t="s">
        <v>1941</v>
      </c>
      <c r="C1189" s="21" t="s">
        <v>952</v>
      </c>
      <c r="D1189" s="21" t="s">
        <v>1618</v>
      </c>
      <c r="E1189" s="21"/>
      <c r="F1189" s="21" t="s">
        <v>1619</v>
      </c>
      <c r="G1189" s="21" t="s">
        <v>971</v>
      </c>
      <c r="H1189" s="21" t="s">
        <v>1538</v>
      </c>
      <c r="I1189" s="21" t="s">
        <v>68</v>
      </c>
      <c r="J1189" s="21" t="s">
        <v>957</v>
      </c>
    </row>
    <row r="1190" spans="1:10" ht="43.2" x14ac:dyDescent="0.35">
      <c r="A1190" s="21" t="s">
        <v>68</v>
      </c>
      <c r="B1190" s="21" t="s">
        <v>1941</v>
      </c>
      <c r="C1190" s="21" t="s">
        <v>952</v>
      </c>
      <c r="D1190" s="21" t="s">
        <v>1620</v>
      </c>
      <c r="E1190" s="21"/>
      <c r="F1190" s="21" t="s">
        <v>1621</v>
      </c>
      <c r="G1190" s="21" t="s">
        <v>971</v>
      </c>
      <c r="H1190" s="21" t="s">
        <v>1538</v>
      </c>
      <c r="I1190" s="21" t="s">
        <v>68</v>
      </c>
      <c r="J1190" s="21" t="s">
        <v>957</v>
      </c>
    </row>
    <row r="1191" spans="1:10" ht="43.2" x14ac:dyDescent="0.35">
      <c r="A1191" s="21" t="s">
        <v>68</v>
      </c>
      <c r="B1191" s="21" t="s">
        <v>1941</v>
      </c>
      <c r="C1191" s="21" t="s">
        <v>952</v>
      </c>
      <c r="D1191" s="21" t="s">
        <v>1622</v>
      </c>
      <c r="E1191" s="21"/>
      <c r="F1191" s="21" t="s">
        <v>1623</v>
      </c>
      <c r="G1191" s="21" t="s">
        <v>971</v>
      </c>
      <c r="H1191" s="21" t="s">
        <v>1547</v>
      </c>
      <c r="I1191" s="21" t="s">
        <v>68</v>
      </c>
      <c r="J1191" s="21" t="s">
        <v>957</v>
      </c>
    </row>
    <row r="1192" spans="1:10" ht="43.2" x14ac:dyDescent="0.35">
      <c r="A1192" s="21" t="s">
        <v>68</v>
      </c>
      <c r="B1192" s="21" t="s">
        <v>1941</v>
      </c>
      <c r="C1192" s="21" t="s">
        <v>952</v>
      </c>
      <c r="D1192" s="21" t="s">
        <v>1624</v>
      </c>
      <c r="E1192" s="21"/>
      <c r="F1192" s="21" t="s">
        <v>1625</v>
      </c>
      <c r="G1192" s="21" t="s">
        <v>971</v>
      </c>
      <c r="H1192" s="21" t="s">
        <v>1547</v>
      </c>
      <c r="I1192" s="21" t="s">
        <v>68</v>
      </c>
      <c r="J1192" s="21" t="s">
        <v>957</v>
      </c>
    </row>
    <row r="1193" spans="1:10" ht="43.2" x14ac:dyDescent="0.35">
      <c r="A1193" s="21" t="s">
        <v>68</v>
      </c>
      <c r="B1193" s="21" t="s">
        <v>1941</v>
      </c>
      <c r="C1193" s="21" t="s">
        <v>952</v>
      </c>
      <c r="D1193" s="21" t="s">
        <v>1626</v>
      </c>
      <c r="E1193" s="21"/>
      <c r="F1193" s="21" t="s">
        <v>1627</v>
      </c>
      <c r="G1193" s="21" t="s">
        <v>971</v>
      </c>
      <c r="H1193" s="21" t="s">
        <v>1547</v>
      </c>
      <c r="I1193" s="21" t="s">
        <v>68</v>
      </c>
      <c r="J1193" s="21" t="s">
        <v>957</v>
      </c>
    </row>
    <row r="1194" spans="1:10" ht="43.2" x14ac:dyDescent="0.35">
      <c r="A1194" s="21" t="s">
        <v>68</v>
      </c>
      <c r="B1194" s="21" t="s">
        <v>1941</v>
      </c>
      <c r="C1194" s="21" t="s">
        <v>952</v>
      </c>
      <c r="D1194" s="21" t="s">
        <v>1628</v>
      </c>
      <c r="E1194" s="21"/>
      <c r="F1194" s="21" t="s">
        <v>1629</v>
      </c>
      <c r="G1194" s="21" t="s">
        <v>971</v>
      </c>
      <c r="H1194" s="21" t="s">
        <v>1547</v>
      </c>
      <c r="I1194" s="21" t="s">
        <v>68</v>
      </c>
      <c r="J1194" s="21" t="s">
        <v>957</v>
      </c>
    </row>
    <row r="1195" spans="1:10" ht="43.2" x14ac:dyDescent="0.35">
      <c r="A1195" s="21" t="s">
        <v>68</v>
      </c>
      <c r="B1195" s="21" t="s">
        <v>1941</v>
      </c>
      <c r="C1195" s="21" t="s">
        <v>952</v>
      </c>
      <c r="D1195" s="21" t="s">
        <v>1630</v>
      </c>
      <c r="E1195" s="21"/>
      <c r="F1195" s="21" t="s">
        <v>1631</v>
      </c>
      <c r="G1195" s="21" t="s">
        <v>971</v>
      </c>
      <c r="H1195" s="21" t="s">
        <v>1547</v>
      </c>
      <c r="I1195" s="21" t="s">
        <v>68</v>
      </c>
      <c r="J1195" s="21" t="s">
        <v>957</v>
      </c>
    </row>
    <row r="1196" spans="1:10" ht="43.2" x14ac:dyDescent="0.35">
      <c r="A1196" s="21" t="s">
        <v>68</v>
      </c>
      <c r="B1196" s="21" t="s">
        <v>1941</v>
      </c>
      <c r="C1196" s="21" t="s">
        <v>952</v>
      </c>
      <c r="D1196" s="21" t="s">
        <v>1632</v>
      </c>
      <c r="E1196" s="21"/>
      <c r="F1196" s="21" t="s">
        <v>1633</v>
      </c>
      <c r="G1196" s="21" t="s">
        <v>971</v>
      </c>
      <c r="H1196" s="21" t="s">
        <v>956</v>
      </c>
      <c r="I1196" s="21" t="s">
        <v>68</v>
      </c>
      <c r="J1196" s="21" t="s">
        <v>957</v>
      </c>
    </row>
    <row r="1197" spans="1:10" ht="28.8" x14ac:dyDescent="0.35">
      <c r="A1197" s="21" t="s">
        <v>68</v>
      </c>
      <c r="B1197" s="21" t="s">
        <v>1941</v>
      </c>
      <c r="C1197" s="21" t="s">
        <v>952</v>
      </c>
      <c r="D1197" s="21" t="s">
        <v>1634</v>
      </c>
      <c r="E1197" s="21"/>
      <c r="F1197" s="21" t="s">
        <v>1635</v>
      </c>
      <c r="G1197" s="21" t="s">
        <v>971</v>
      </c>
      <c r="H1197" s="21" t="s">
        <v>1547</v>
      </c>
      <c r="I1197" s="21" t="s">
        <v>68</v>
      </c>
      <c r="J1197" s="21" t="s">
        <v>957</v>
      </c>
    </row>
    <row r="1198" spans="1:10" ht="43.2" x14ac:dyDescent="0.35">
      <c r="A1198" s="21" t="s">
        <v>68</v>
      </c>
      <c r="B1198" s="21" t="s">
        <v>1941</v>
      </c>
      <c r="C1198" s="21" t="s">
        <v>952</v>
      </c>
      <c r="D1198" s="21" t="s">
        <v>1636</v>
      </c>
      <c r="E1198" s="21"/>
      <c r="F1198" s="21" t="s">
        <v>1637</v>
      </c>
      <c r="G1198" s="21" t="s">
        <v>971</v>
      </c>
      <c r="H1198" s="21" t="s">
        <v>956</v>
      </c>
      <c r="I1198" s="21" t="s">
        <v>68</v>
      </c>
      <c r="J1198" s="21" t="s">
        <v>957</v>
      </c>
    </row>
    <row r="1199" spans="1:10" ht="43.2" x14ac:dyDescent="0.35">
      <c r="A1199" s="21" t="s">
        <v>68</v>
      </c>
      <c r="B1199" s="21" t="s">
        <v>1941</v>
      </c>
      <c r="C1199" s="21" t="s">
        <v>952</v>
      </c>
      <c r="D1199" s="21" t="s">
        <v>1638</v>
      </c>
      <c r="E1199" s="21"/>
      <c r="F1199" s="21" t="s">
        <v>1639</v>
      </c>
      <c r="G1199" s="21" t="s">
        <v>971</v>
      </c>
      <c r="H1199" s="21" t="s">
        <v>1640</v>
      </c>
      <c r="I1199" s="21" t="s">
        <v>68</v>
      </c>
      <c r="J1199" s="21" t="s">
        <v>957</v>
      </c>
    </row>
    <row r="1200" spans="1:10" ht="57.6" x14ac:dyDescent="0.35">
      <c r="A1200" s="21" t="s">
        <v>68</v>
      </c>
      <c r="B1200" s="21" t="s">
        <v>1941</v>
      </c>
      <c r="C1200" s="21" t="s">
        <v>952</v>
      </c>
      <c r="D1200" s="21" t="s">
        <v>1641</v>
      </c>
      <c r="E1200" s="21"/>
      <c r="F1200" s="21" t="s">
        <v>1642</v>
      </c>
      <c r="G1200" s="21" t="s">
        <v>971</v>
      </c>
      <c r="H1200" s="21" t="s">
        <v>1643</v>
      </c>
      <c r="I1200" s="21" t="s">
        <v>68</v>
      </c>
      <c r="J1200" s="21" t="s">
        <v>957</v>
      </c>
    </row>
    <row r="1201" spans="1:10" ht="57.6" x14ac:dyDescent="0.35">
      <c r="A1201" s="21" t="s">
        <v>68</v>
      </c>
      <c r="B1201" s="21" t="s">
        <v>1941</v>
      </c>
      <c r="C1201" s="21" t="s">
        <v>952</v>
      </c>
      <c r="D1201" s="21" t="s">
        <v>1644</v>
      </c>
      <c r="E1201" s="21"/>
      <c r="F1201" s="21" t="s">
        <v>1645</v>
      </c>
      <c r="G1201" s="21" t="s">
        <v>971</v>
      </c>
      <c r="H1201" s="21" t="s">
        <v>1643</v>
      </c>
      <c r="I1201" s="21" t="s">
        <v>68</v>
      </c>
      <c r="J1201" s="21" t="s">
        <v>957</v>
      </c>
    </row>
    <row r="1202" spans="1:10" ht="28.8" x14ac:dyDescent="0.35">
      <c r="A1202" s="21" t="s">
        <v>68</v>
      </c>
      <c r="B1202" s="21" t="s">
        <v>1941</v>
      </c>
      <c r="C1202" s="21" t="s">
        <v>952</v>
      </c>
      <c r="D1202" s="21" t="s">
        <v>1646</v>
      </c>
      <c r="E1202" s="21"/>
      <c r="F1202" s="21" t="s">
        <v>1647</v>
      </c>
      <c r="G1202" s="21" t="s">
        <v>971</v>
      </c>
      <c r="H1202" s="21" t="s">
        <v>956</v>
      </c>
      <c r="I1202" s="21" t="s">
        <v>68</v>
      </c>
      <c r="J1202" s="21" t="s">
        <v>957</v>
      </c>
    </row>
    <row r="1203" spans="1:10" ht="57.6" x14ac:dyDescent="0.35">
      <c r="A1203" s="21" t="s">
        <v>68</v>
      </c>
      <c r="B1203" s="21" t="s">
        <v>1941</v>
      </c>
      <c r="C1203" s="21" t="s">
        <v>952</v>
      </c>
      <c r="D1203" s="21" t="s">
        <v>1648</v>
      </c>
      <c r="E1203" s="21"/>
      <c r="F1203" s="21" t="s">
        <v>1649</v>
      </c>
      <c r="G1203" s="21" t="s">
        <v>971</v>
      </c>
      <c r="H1203" s="21" t="s">
        <v>1643</v>
      </c>
      <c r="I1203" s="21" t="s">
        <v>68</v>
      </c>
      <c r="J1203" s="21" t="s">
        <v>957</v>
      </c>
    </row>
    <row r="1204" spans="1:10" ht="43.2" x14ac:dyDescent="0.35">
      <c r="A1204" s="21" t="s">
        <v>68</v>
      </c>
      <c r="B1204" s="21" t="s">
        <v>1941</v>
      </c>
      <c r="C1204" s="21" t="s">
        <v>952</v>
      </c>
      <c r="D1204" s="21" t="s">
        <v>1650</v>
      </c>
      <c r="E1204" s="21"/>
      <c r="F1204" s="21" t="s">
        <v>1651</v>
      </c>
      <c r="G1204" s="21" t="s">
        <v>971</v>
      </c>
      <c r="H1204" s="21" t="s">
        <v>1558</v>
      </c>
      <c r="I1204" s="21" t="s">
        <v>68</v>
      </c>
      <c r="J1204" s="21" t="s">
        <v>957</v>
      </c>
    </row>
    <row r="1205" spans="1:10" ht="43.2" x14ac:dyDescent="0.35">
      <c r="A1205" s="21" t="s">
        <v>68</v>
      </c>
      <c r="B1205" s="21" t="s">
        <v>1941</v>
      </c>
      <c r="C1205" s="21" t="s">
        <v>952</v>
      </c>
      <c r="D1205" s="21" t="s">
        <v>1652</v>
      </c>
      <c r="E1205" s="21"/>
      <c r="F1205" s="21" t="s">
        <v>1653</v>
      </c>
      <c r="G1205" s="21" t="s">
        <v>971</v>
      </c>
      <c r="H1205" s="21" t="s">
        <v>1547</v>
      </c>
      <c r="I1205" s="21" t="s">
        <v>68</v>
      </c>
      <c r="J1205" s="21" t="s">
        <v>957</v>
      </c>
    </row>
    <row r="1206" spans="1:10" ht="43.2" x14ac:dyDescent="0.35">
      <c r="A1206" s="21" t="s">
        <v>68</v>
      </c>
      <c r="B1206" s="21" t="s">
        <v>1941</v>
      </c>
      <c r="C1206" s="21" t="s">
        <v>952</v>
      </c>
      <c r="D1206" s="21" t="s">
        <v>1654</v>
      </c>
      <c r="E1206" s="21"/>
      <c r="F1206" s="21" t="s">
        <v>1655</v>
      </c>
      <c r="G1206" s="21" t="s">
        <v>971</v>
      </c>
      <c r="H1206" s="21" t="s">
        <v>956</v>
      </c>
      <c r="I1206" s="21" t="s">
        <v>68</v>
      </c>
      <c r="J1206" s="21" t="s">
        <v>957</v>
      </c>
    </row>
    <row r="1207" spans="1:10" ht="57.6" x14ac:dyDescent="0.35">
      <c r="A1207" s="21" t="s">
        <v>68</v>
      </c>
      <c r="B1207" s="21" t="s">
        <v>1941</v>
      </c>
      <c r="C1207" s="21" t="s">
        <v>952</v>
      </c>
      <c r="D1207" s="21" t="s">
        <v>1656</v>
      </c>
      <c r="E1207" s="21"/>
      <c r="F1207" s="21" t="s">
        <v>1657</v>
      </c>
      <c r="G1207" s="21" t="s">
        <v>971</v>
      </c>
      <c r="H1207" s="21" t="s">
        <v>1658</v>
      </c>
      <c r="I1207" s="21" t="s">
        <v>68</v>
      </c>
      <c r="J1207" s="21" t="s">
        <v>957</v>
      </c>
    </row>
    <row r="1208" spans="1:10" ht="28.8" x14ac:dyDescent="0.35">
      <c r="A1208" s="21" t="s">
        <v>68</v>
      </c>
      <c r="B1208" s="21" t="s">
        <v>1941</v>
      </c>
      <c r="C1208" s="21" t="s">
        <v>952</v>
      </c>
      <c r="D1208" s="21" t="s">
        <v>1659</v>
      </c>
      <c r="E1208" s="21"/>
      <c r="F1208" s="21" t="s">
        <v>1660</v>
      </c>
      <c r="G1208" s="21" t="s">
        <v>971</v>
      </c>
      <c r="H1208" s="21" t="s">
        <v>956</v>
      </c>
      <c r="I1208" s="21" t="s">
        <v>68</v>
      </c>
      <c r="J1208" s="21" t="s">
        <v>957</v>
      </c>
    </row>
    <row r="1209" spans="1:10" ht="43.2" x14ac:dyDescent="0.35">
      <c r="A1209" s="21" t="s">
        <v>68</v>
      </c>
      <c r="B1209" s="21" t="s">
        <v>1941</v>
      </c>
      <c r="C1209" s="21" t="s">
        <v>952</v>
      </c>
      <c r="D1209" s="21" t="s">
        <v>1661</v>
      </c>
      <c r="E1209" s="21"/>
      <c r="F1209" s="21" t="s">
        <v>1662</v>
      </c>
      <c r="G1209" s="21" t="s">
        <v>971</v>
      </c>
      <c r="H1209" s="21" t="s">
        <v>956</v>
      </c>
      <c r="I1209" s="21" t="s">
        <v>68</v>
      </c>
      <c r="J1209" s="21" t="s">
        <v>957</v>
      </c>
    </row>
    <row r="1210" spans="1:10" ht="43.2" x14ac:dyDescent="0.35">
      <c r="A1210" s="21" t="s">
        <v>68</v>
      </c>
      <c r="B1210" s="21" t="s">
        <v>1941</v>
      </c>
      <c r="C1210" s="21" t="s">
        <v>952</v>
      </c>
      <c r="D1210" s="21" t="s">
        <v>1663</v>
      </c>
      <c r="E1210" s="21"/>
      <c r="F1210" s="21" t="s">
        <v>1664</v>
      </c>
      <c r="G1210" s="21" t="s">
        <v>971</v>
      </c>
      <c r="H1210" s="21" t="s">
        <v>956</v>
      </c>
      <c r="I1210" s="21" t="s">
        <v>68</v>
      </c>
      <c r="J1210" s="21" t="s">
        <v>957</v>
      </c>
    </row>
    <row r="1211" spans="1:10" ht="43.2" x14ac:dyDescent="0.35">
      <c r="A1211" s="21" t="s">
        <v>68</v>
      </c>
      <c r="B1211" s="21" t="s">
        <v>1941</v>
      </c>
      <c r="C1211" s="21" t="s">
        <v>952</v>
      </c>
      <c r="D1211" s="21" t="s">
        <v>1665</v>
      </c>
      <c r="E1211" s="21"/>
      <c r="F1211" s="21" t="s">
        <v>1666</v>
      </c>
      <c r="G1211" s="21" t="s">
        <v>971</v>
      </c>
      <c r="H1211" s="21" t="s">
        <v>1547</v>
      </c>
      <c r="I1211" s="21" t="s">
        <v>68</v>
      </c>
      <c r="J1211" s="21" t="s">
        <v>957</v>
      </c>
    </row>
    <row r="1212" spans="1:10" ht="57.6" x14ac:dyDescent="0.35">
      <c r="A1212" s="21" t="s">
        <v>68</v>
      </c>
      <c r="B1212" s="21" t="s">
        <v>1941</v>
      </c>
      <c r="C1212" s="21" t="s">
        <v>952</v>
      </c>
      <c r="D1212" s="21" t="s">
        <v>1667</v>
      </c>
      <c r="E1212" s="21"/>
      <c r="F1212" s="21" t="s">
        <v>1668</v>
      </c>
      <c r="G1212" s="21" t="s">
        <v>971</v>
      </c>
      <c r="H1212" s="21" t="s">
        <v>1643</v>
      </c>
      <c r="I1212" s="21" t="s">
        <v>68</v>
      </c>
      <c r="J1212" s="21" t="s">
        <v>957</v>
      </c>
    </row>
    <row r="1213" spans="1:10" ht="28.8" x14ac:dyDescent="0.35">
      <c r="A1213" s="21" t="s">
        <v>68</v>
      </c>
      <c r="B1213" s="21" t="s">
        <v>1941</v>
      </c>
      <c r="C1213" s="21" t="s">
        <v>952</v>
      </c>
      <c r="D1213" s="21" t="s">
        <v>1669</v>
      </c>
      <c r="E1213" s="21"/>
      <c r="F1213" s="21" t="s">
        <v>1670</v>
      </c>
      <c r="G1213" s="21" t="s">
        <v>971</v>
      </c>
      <c r="H1213" s="21" t="s">
        <v>1671</v>
      </c>
      <c r="I1213" s="21" t="s">
        <v>68</v>
      </c>
      <c r="J1213" s="21" t="s">
        <v>957</v>
      </c>
    </row>
    <row r="1214" spans="1:10" ht="28.8" x14ac:dyDescent="0.35">
      <c r="A1214" s="21" t="s">
        <v>68</v>
      </c>
      <c r="B1214" s="21" t="s">
        <v>1941</v>
      </c>
      <c r="C1214" s="21" t="s">
        <v>952</v>
      </c>
      <c r="D1214" s="21" t="s">
        <v>1672</v>
      </c>
      <c r="E1214" s="21"/>
      <c r="F1214" s="21" t="s">
        <v>1673</v>
      </c>
      <c r="G1214" s="21" t="s">
        <v>971</v>
      </c>
      <c r="H1214" s="21" t="s">
        <v>1671</v>
      </c>
      <c r="I1214" s="21" t="s">
        <v>68</v>
      </c>
      <c r="J1214" s="21" t="s">
        <v>957</v>
      </c>
    </row>
    <row r="1215" spans="1:10" ht="28.8" x14ac:dyDescent="0.35">
      <c r="A1215" s="21" t="s">
        <v>68</v>
      </c>
      <c r="B1215" s="21" t="s">
        <v>1941</v>
      </c>
      <c r="C1215" s="21" t="s">
        <v>952</v>
      </c>
      <c r="D1215" s="21" t="s">
        <v>1674</v>
      </c>
      <c r="E1215" s="21"/>
      <c r="F1215" s="21" t="s">
        <v>1675</v>
      </c>
      <c r="G1215" s="21" t="s">
        <v>971</v>
      </c>
      <c r="H1215" s="21" t="s">
        <v>1671</v>
      </c>
      <c r="I1215" s="21" t="s">
        <v>68</v>
      </c>
      <c r="J1215" s="21" t="s">
        <v>957</v>
      </c>
    </row>
    <row r="1216" spans="1:10" ht="28.8" x14ac:dyDescent="0.35">
      <c r="A1216" s="21" t="s">
        <v>68</v>
      </c>
      <c r="B1216" s="21" t="s">
        <v>1941</v>
      </c>
      <c r="C1216" s="21" t="s">
        <v>952</v>
      </c>
      <c r="D1216" s="21" t="s">
        <v>1676</v>
      </c>
      <c r="E1216" s="21"/>
      <c r="F1216" s="21" t="s">
        <v>1677</v>
      </c>
      <c r="G1216" s="21" t="s">
        <v>971</v>
      </c>
      <c r="H1216" s="21" t="s">
        <v>1678</v>
      </c>
      <c r="I1216" s="21" t="s">
        <v>68</v>
      </c>
      <c r="J1216" s="21" t="s">
        <v>957</v>
      </c>
    </row>
    <row r="1217" spans="1:10" ht="28.8" x14ac:dyDescent="0.35">
      <c r="A1217" s="21" t="s">
        <v>68</v>
      </c>
      <c r="B1217" s="21" t="s">
        <v>1941</v>
      </c>
      <c r="C1217" s="21" t="s">
        <v>952</v>
      </c>
      <c r="D1217" s="21" t="s">
        <v>1679</v>
      </c>
      <c r="E1217" s="21"/>
      <c r="F1217" s="21" t="s">
        <v>1680</v>
      </c>
      <c r="G1217" s="21" t="s">
        <v>971</v>
      </c>
      <c r="H1217" s="21" t="s">
        <v>1681</v>
      </c>
      <c r="I1217" s="21" t="s">
        <v>68</v>
      </c>
      <c r="J1217" s="21" t="s">
        <v>957</v>
      </c>
    </row>
    <row r="1218" spans="1:10" ht="28.8" x14ac:dyDescent="0.35">
      <c r="A1218" s="21" t="s">
        <v>68</v>
      </c>
      <c r="B1218" s="21" t="s">
        <v>1941</v>
      </c>
      <c r="C1218" s="21" t="s">
        <v>952</v>
      </c>
      <c r="D1218" s="21" t="s">
        <v>1682</v>
      </c>
      <c r="E1218" s="21"/>
      <c r="F1218" s="21" t="s">
        <v>1683</v>
      </c>
      <c r="G1218" s="21" t="s">
        <v>971</v>
      </c>
      <c r="H1218" s="21" t="s">
        <v>1678</v>
      </c>
      <c r="I1218" s="21" t="s">
        <v>68</v>
      </c>
      <c r="J1218" s="21" t="s">
        <v>957</v>
      </c>
    </row>
    <row r="1219" spans="1:10" ht="28.8" x14ac:dyDescent="0.35">
      <c r="A1219" s="21" t="s">
        <v>68</v>
      </c>
      <c r="B1219" s="21" t="s">
        <v>1941</v>
      </c>
      <c r="C1219" s="21" t="s">
        <v>952</v>
      </c>
      <c r="D1219" s="21" t="s">
        <v>1684</v>
      </c>
      <c r="E1219" s="21"/>
      <c r="F1219" s="21" t="s">
        <v>1685</v>
      </c>
      <c r="G1219" s="21" t="s">
        <v>971</v>
      </c>
      <c r="H1219" s="21" t="s">
        <v>1678</v>
      </c>
      <c r="I1219" s="21" t="s">
        <v>68</v>
      </c>
      <c r="J1219" s="21" t="s">
        <v>957</v>
      </c>
    </row>
    <row r="1220" spans="1:10" ht="28.8" x14ac:dyDescent="0.35">
      <c r="A1220" s="21" t="s">
        <v>68</v>
      </c>
      <c r="B1220" s="21" t="s">
        <v>1941</v>
      </c>
      <c r="C1220" s="21" t="s">
        <v>952</v>
      </c>
      <c r="D1220" s="21" t="s">
        <v>1686</v>
      </c>
      <c r="E1220" s="21"/>
      <c r="F1220" s="21" t="s">
        <v>1687</v>
      </c>
      <c r="G1220" s="21" t="s">
        <v>971</v>
      </c>
      <c r="H1220" s="21" t="s">
        <v>1681</v>
      </c>
      <c r="I1220" s="21" t="s">
        <v>68</v>
      </c>
      <c r="J1220" s="21" t="s">
        <v>957</v>
      </c>
    </row>
    <row r="1221" spans="1:10" ht="43.2" x14ac:dyDescent="0.35">
      <c r="A1221" s="21" t="s">
        <v>68</v>
      </c>
      <c r="B1221" s="21" t="s">
        <v>1941</v>
      </c>
      <c r="C1221" s="21" t="s">
        <v>952</v>
      </c>
      <c r="D1221" s="21" t="s">
        <v>1688</v>
      </c>
      <c r="E1221" s="21"/>
      <c r="F1221" s="21" t="s">
        <v>1689</v>
      </c>
      <c r="G1221" s="21" t="s">
        <v>971</v>
      </c>
      <c r="H1221" s="21" t="s">
        <v>1547</v>
      </c>
      <c r="I1221" s="21" t="s">
        <v>68</v>
      </c>
      <c r="J1221" s="21" t="s">
        <v>957</v>
      </c>
    </row>
    <row r="1222" spans="1:10" ht="43.2" x14ac:dyDescent="0.35">
      <c r="A1222" s="21" t="s">
        <v>68</v>
      </c>
      <c r="B1222" s="21" t="s">
        <v>1941</v>
      </c>
      <c r="C1222" s="21" t="s">
        <v>952</v>
      </c>
      <c r="D1222" s="21" t="s">
        <v>1690</v>
      </c>
      <c r="E1222" s="21"/>
      <c r="F1222" s="21" t="s">
        <v>1691</v>
      </c>
      <c r="G1222" s="21" t="s">
        <v>971</v>
      </c>
      <c r="H1222" s="21" t="s">
        <v>956</v>
      </c>
      <c r="I1222" s="21" t="s">
        <v>68</v>
      </c>
      <c r="J1222" s="21" t="s">
        <v>957</v>
      </c>
    </row>
    <row r="1223" spans="1:10" ht="57.6" x14ac:dyDescent="0.35">
      <c r="A1223" s="21" t="s">
        <v>68</v>
      </c>
      <c r="B1223" s="21" t="s">
        <v>1941</v>
      </c>
      <c r="C1223" s="21" t="s">
        <v>952</v>
      </c>
      <c r="D1223" s="21" t="s">
        <v>1692</v>
      </c>
      <c r="E1223" s="21"/>
      <c r="F1223" s="21" t="s">
        <v>1693</v>
      </c>
      <c r="G1223" s="21" t="s">
        <v>971</v>
      </c>
      <c r="H1223" s="21" t="s">
        <v>1643</v>
      </c>
      <c r="I1223" s="21" t="s">
        <v>68</v>
      </c>
      <c r="J1223" s="21" t="s">
        <v>957</v>
      </c>
    </row>
    <row r="1224" spans="1:10" ht="28.8" x14ac:dyDescent="0.35">
      <c r="A1224" s="21" t="s">
        <v>68</v>
      </c>
      <c r="B1224" s="21" t="s">
        <v>1941</v>
      </c>
      <c r="C1224" s="21" t="s">
        <v>952</v>
      </c>
      <c r="D1224" s="21" t="s">
        <v>1694</v>
      </c>
      <c r="E1224" s="21"/>
      <c r="F1224" s="21" t="s">
        <v>1695</v>
      </c>
      <c r="G1224" s="21" t="s">
        <v>971</v>
      </c>
      <c r="H1224" s="21" t="s">
        <v>1547</v>
      </c>
      <c r="I1224" s="21" t="s">
        <v>68</v>
      </c>
      <c r="J1224" s="21" t="s">
        <v>957</v>
      </c>
    </row>
    <row r="1225" spans="1:10" ht="28.8" x14ac:dyDescent="0.35">
      <c r="A1225" s="21" t="s">
        <v>68</v>
      </c>
      <c r="B1225" s="21" t="s">
        <v>1941</v>
      </c>
      <c r="C1225" s="21" t="s">
        <v>952</v>
      </c>
      <c r="D1225" s="21" t="s">
        <v>1696</v>
      </c>
      <c r="E1225" s="21"/>
      <c r="F1225" s="21" t="s">
        <v>1697</v>
      </c>
      <c r="G1225" s="21" t="s">
        <v>971</v>
      </c>
      <c r="H1225" s="21" t="s">
        <v>956</v>
      </c>
      <c r="I1225" s="21" t="s">
        <v>68</v>
      </c>
      <c r="J1225" s="21" t="s">
        <v>957</v>
      </c>
    </row>
    <row r="1226" spans="1:10" ht="28.8" x14ac:dyDescent="0.35">
      <c r="A1226" s="21" t="s">
        <v>68</v>
      </c>
      <c r="B1226" s="21" t="s">
        <v>1941</v>
      </c>
      <c r="C1226" s="21" t="s">
        <v>952</v>
      </c>
      <c r="D1226" s="21" t="s">
        <v>1698</v>
      </c>
      <c r="E1226" s="21"/>
      <c r="F1226" s="21" t="s">
        <v>1699</v>
      </c>
      <c r="G1226" s="21" t="s">
        <v>971</v>
      </c>
      <c r="H1226" s="21" t="s">
        <v>1547</v>
      </c>
      <c r="I1226" s="21" t="s">
        <v>68</v>
      </c>
      <c r="J1226" s="21" t="s">
        <v>957</v>
      </c>
    </row>
    <row r="1227" spans="1:10" ht="28.8" x14ac:dyDescent="0.35">
      <c r="A1227" s="21" t="s">
        <v>68</v>
      </c>
      <c r="B1227" s="21" t="s">
        <v>1941</v>
      </c>
      <c r="C1227" s="21" t="s">
        <v>952</v>
      </c>
      <c r="D1227" s="21" t="s">
        <v>1700</v>
      </c>
      <c r="E1227" s="21"/>
      <c r="F1227" s="21" t="s">
        <v>1701</v>
      </c>
      <c r="G1227" s="21" t="s">
        <v>971</v>
      </c>
      <c r="H1227" s="21" t="s">
        <v>1547</v>
      </c>
      <c r="I1227" s="21" t="s">
        <v>68</v>
      </c>
      <c r="J1227" s="21" t="s">
        <v>957</v>
      </c>
    </row>
    <row r="1228" spans="1:10" ht="28.8" x14ac:dyDescent="0.35">
      <c r="A1228" s="21" t="s">
        <v>68</v>
      </c>
      <c r="B1228" s="21" t="s">
        <v>1941</v>
      </c>
      <c r="C1228" s="21" t="s">
        <v>952</v>
      </c>
      <c r="D1228" s="21" t="s">
        <v>953</v>
      </c>
      <c r="E1228" s="21"/>
      <c r="F1228" s="21" t="s">
        <v>954</v>
      </c>
      <c r="G1228" s="21" t="s">
        <v>971</v>
      </c>
      <c r="H1228" s="21" t="s">
        <v>1702</v>
      </c>
      <c r="I1228" s="21" t="s">
        <v>68</v>
      </c>
      <c r="J1228" s="21" t="s">
        <v>957</v>
      </c>
    </row>
    <row r="1229" spans="1:10" ht="28.8" x14ac:dyDescent="0.35">
      <c r="A1229" s="21" t="s">
        <v>68</v>
      </c>
      <c r="B1229" s="21" t="s">
        <v>1941</v>
      </c>
      <c r="C1229" s="21" t="s">
        <v>952</v>
      </c>
      <c r="D1229" s="21" t="s">
        <v>1703</v>
      </c>
      <c r="E1229" s="21"/>
      <c r="F1229" s="21" t="s">
        <v>1704</v>
      </c>
      <c r="G1229" s="21" t="s">
        <v>971</v>
      </c>
      <c r="H1229" s="21" t="s">
        <v>956</v>
      </c>
      <c r="I1229" s="21" t="s">
        <v>68</v>
      </c>
      <c r="J1229" s="21" t="s">
        <v>957</v>
      </c>
    </row>
    <row r="1230" spans="1:10" ht="28.8" x14ac:dyDescent="0.35">
      <c r="A1230" s="21" t="s">
        <v>68</v>
      </c>
      <c r="B1230" s="21" t="s">
        <v>1941</v>
      </c>
      <c r="C1230" s="21" t="s">
        <v>952</v>
      </c>
      <c r="D1230" s="21" t="s">
        <v>1705</v>
      </c>
      <c r="E1230" s="21"/>
      <c r="F1230" s="21" t="s">
        <v>1706</v>
      </c>
      <c r="G1230" s="21" t="s">
        <v>971</v>
      </c>
      <c r="H1230" s="21" t="s">
        <v>1547</v>
      </c>
      <c r="I1230" s="21" t="s">
        <v>68</v>
      </c>
      <c r="J1230" s="21" t="s">
        <v>957</v>
      </c>
    </row>
    <row r="1231" spans="1:10" ht="28.8" x14ac:dyDescent="0.35">
      <c r="A1231" s="21" t="s">
        <v>68</v>
      </c>
      <c r="B1231" s="21" t="s">
        <v>1941</v>
      </c>
      <c r="C1231" s="21" t="s">
        <v>952</v>
      </c>
      <c r="D1231" s="21" t="s">
        <v>1707</v>
      </c>
      <c r="E1231" s="21"/>
      <c r="F1231" s="21" t="s">
        <v>1708</v>
      </c>
      <c r="G1231" s="21" t="s">
        <v>971</v>
      </c>
      <c r="H1231" s="21" t="s">
        <v>956</v>
      </c>
      <c r="I1231" s="21" t="s">
        <v>68</v>
      </c>
      <c r="J1231" s="21" t="s">
        <v>957</v>
      </c>
    </row>
    <row r="1232" spans="1:10" ht="28.8" x14ac:dyDescent="0.35">
      <c r="A1232" s="21" t="s">
        <v>68</v>
      </c>
      <c r="B1232" s="21" t="s">
        <v>1941</v>
      </c>
      <c r="C1232" s="21" t="s">
        <v>952</v>
      </c>
      <c r="D1232" s="21" t="s">
        <v>1709</v>
      </c>
      <c r="E1232" s="21"/>
      <c r="F1232" s="21" t="s">
        <v>1710</v>
      </c>
      <c r="G1232" s="21" t="s">
        <v>971</v>
      </c>
      <c r="H1232" s="21" t="s">
        <v>956</v>
      </c>
      <c r="I1232" s="21" t="s">
        <v>68</v>
      </c>
      <c r="J1232" s="21" t="s">
        <v>957</v>
      </c>
    </row>
    <row r="1233" spans="1:10" ht="43.2" x14ac:dyDescent="0.35">
      <c r="A1233" s="21" t="s">
        <v>68</v>
      </c>
      <c r="B1233" s="21" t="s">
        <v>1941</v>
      </c>
      <c r="C1233" s="21" t="s">
        <v>952</v>
      </c>
      <c r="D1233" s="21" t="s">
        <v>1711</v>
      </c>
      <c r="E1233" s="21"/>
      <c r="F1233" s="21" t="s">
        <v>1712</v>
      </c>
      <c r="G1233" s="21" t="s">
        <v>971</v>
      </c>
      <c r="H1233" s="21" t="s">
        <v>1713</v>
      </c>
      <c r="I1233" s="21" t="s">
        <v>68</v>
      </c>
      <c r="J1233" s="21" t="s">
        <v>957</v>
      </c>
    </row>
    <row r="1234" spans="1:10" ht="43.2" x14ac:dyDescent="0.35">
      <c r="A1234" s="21" t="s">
        <v>68</v>
      </c>
      <c r="B1234" s="21" t="s">
        <v>1941</v>
      </c>
      <c r="C1234" s="21" t="s">
        <v>952</v>
      </c>
      <c r="D1234" s="21" t="s">
        <v>1714</v>
      </c>
      <c r="E1234" s="21"/>
      <c r="F1234" s="21" t="s">
        <v>1715</v>
      </c>
      <c r="G1234" s="21" t="s">
        <v>971</v>
      </c>
      <c r="H1234" s="21" t="s">
        <v>1716</v>
      </c>
      <c r="I1234" s="21" t="s">
        <v>68</v>
      </c>
      <c r="J1234" s="21" t="s">
        <v>957</v>
      </c>
    </row>
    <row r="1235" spans="1:10" ht="43.2" x14ac:dyDescent="0.35">
      <c r="A1235" s="21" t="s">
        <v>68</v>
      </c>
      <c r="B1235" s="21" t="s">
        <v>1941</v>
      </c>
      <c r="C1235" s="21" t="s">
        <v>952</v>
      </c>
      <c r="D1235" s="21" t="s">
        <v>1717</v>
      </c>
      <c r="E1235" s="21"/>
      <c r="F1235" s="21" t="s">
        <v>1718</v>
      </c>
      <c r="G1235" s="21" t="s">
        <v>971</v>
      </c>
      <c r="H1235" s="21" t="s">
        <v>1716</v>
      </c>
      <c r="I1235" s="21" t="s">
        <v>68</v>
      </c>
      <c r="J1235" s="21" t="s">
        <v>957</v>
      </c>
    </row>
    <row r="1236" spans="1:10" ht="43.2" x14ac:dyDescent="0.35">
      <c r="A1236" s="21" t="s">
        <v>68</v>
      </c>
      <c r="B1236" s="21" t="s">
        <v>1941</v>
      </c>
      <c r="C1236" s="21" t="s">
        <v>952</v>
      </c>
      <c r="D1236" s="21" t="s">
        <v>1719</v>
      </c>
      <c r="E1236" s="21"/>
      <c r="F1236" s="21" t="s">
        <v>1720</v>
      </c>
      <c r="G1236" s="21" t="s">
        <v>971</v>
      </c>
      <c r="H1236" s="21" t="s">
        <v>1713</v>
      </c>
      <c r="I1236" s="21" t="s">
        <v>68</v>
      </c>
      <c r="J1236" s="21" t="s">
        <v>957</v>
      </c>
    </row>
    <row r="1237" spans="1:10" ht="43.2" x14ac:dyDescent="0.35">
      <c r="A1237" s="21" t="s">
        <v>68</v>
      </c>
      <c r="B1237" s="21" t="s">
        <v>1941</v>
      </c>
      <c r="C1237" s="21" t="s">
        <v>952</v>
      </c>
      <c r="D1237" s="21" t="s">
        <v>1721</v>
      </c>
      <c r="E1237" s="21"/>
      <c r="F1237" s="21" t="s">
        <v>1722</v>
      </c>
      <c r="G1237" s="21" t="s">
        <v>971</v>
      </c>
      <c r="H1237" s="21" t="s">
        <v>1723</v>
      </c>
      <c r="I1237" s="21" t="s">
        <v>68</v>
      </c>
      <c r="J1237" s="21" t="s">
        <v>957</v>
      </c>
    </row>
    <row r="1238" spans="1:10" ht="28.8" x14ac:dyDescent="0.35">
      <c r="A1238" s="21" t="s">
        <v>68</v>
      </c>
      <c r="B1238" s="21" t="s">
        <v>1941</v>
      </c>
      <c r="C1238" s="21" t="s">
        <v>952</v>
      </c>
      <c r="D1238" s="21" t="s">
        <v>1724</v>
      </c>
      <c r="E1238" s="21"/>
      <c r="F1238" s="21" t="s">
        <v>1725</v>
      </c>
      <c r="G1238" s="21" t="s">
        <v>971</v>
      </c>
      <c r="H1238" s="21" t="s">
        <v>956</v>
      </c>
      <c r="I1238" s="21" t="s">
        <v>68</v>
      </c>
      <c r="J1238" s="21" t="s">
        <v>957</v>
      </c>
    </row>
    <row r="1239" spans="1:10" ht="43.2" x14ac:dyDescent="0.35">
      <c r="A1239" s="21" t="s">
        <v>68</v>
      </c>
      <c r="B1239" s="21" t="s">
        <v>1941</v>
      </c>
      <c r="C1239" s="21" t="s">
        <v>952</v>
      </c>
      <c r="D1239" s="21" t="s">
        <v>1726</v>
      </c>
      <c r="E1239" s="21"/>
      <c r="F1239" s="21" t="s">
        <v>1727</v>
      </c>
      <c r="G1239" s="21" t="s">
        <v>971</v>
      </c>
      <c r="H1239" s="21" t="s">
        <v>1728</v>
      </c>
      <c r="I1239" s="21" t="s">
        <v>68</v>
      </c>
      <c r="J1239" s="21" t="s">
        <v>957</v>
      </c>
    </row>
    <row r="1240" spans="1:10" ht="43.2" x14ac:dyDescent="0.35">
      <c r="A1240" s="21" t="s">
        <v>68</v>
      </c>
      <c r="B1240" s="21" t="s">
        <v>1941</v>
      </c>
      <c r="C1240" s="21" t="s">
        <v>952</v>
      </c>
      <c r="D1240" s="21" t="s">
        <v>1729</v>
      </c>
      <c r="E1240" s="21"/>
      <c r="F1240" s="21" t="s">
        <v>1730</v>
      </c>
      <c r="G1240" s="21" t="s">
        <v>971</v>
      </c>
      <c r="H1240" s="21" t="s">
        <v>1731</v>
      </c>
      <c r="I1240" s="21" t="s">
        <v>68</v>
      </c>
      <c r="J1240" s="21" t="s">
        <v>957</v>
      </c>
    </row>
    <row r="1241" spans="1:10" ht="72" x14ac:dyDescent="0.35">
      <c r="A1241" s="21" t="s">
        <v>68</v>
      </c>
      <c r="B1241" s="21" t="s">
        <v>1941</v>
      </c>
      <c r="C1241" s="21" t="s">
        <v>952</v>
      </c>
      <c r="D1241" s="21" t="s">
        <v>1732</v>
      </c>
      <c r="E1241" s="21"/>
      <c r="F1241" s="21" t="s">
        <v>1733</v>
      </c>
      <c r="G1241" s="21" t="s">
        <v>971</v>
      </c>
      <c r="H1241" s="21" t="s">
        <v>1734</v>
      </c>
      <c r="I1241" s="21" t="s">
        <v>68</v>
      </c>
      <c r="J1241" s="21" t="s">
        <v>957</v>
      </c>
    </row>
    <row r="1242" spans="1:10" ht="43.2" x14ac:dyDescent="0.35">
      <c r="A1242" s="21" t="s">
        <v>68</v>
      </c>
      <c r="B1242" s="21" t="s">
        <v>1941</v>
      </c>
      <c r="C1242" s="21" t="s">
        <v>952</v>
      </c>
      <c r="D1242" s="21" t="s">
        <v>1735</v>
      </c>
      <c r="E1242" s="21"/>
      <c r="F1242" s="21" t="s">
        <v>1736</v>
      </c>
      <c r="G1242" s="21" t="s">
        <v>971</v>
      </c>
      <c r="H1242" s="21" t="s">
        <v>1547</v>
      </c>
      <c r="I1242" s="21" t="s">
        <v>68</v>
      </c>
      <c r="J1242" s="21" t="s">
        <v>957</v>
      </c>
    </row>
    <row r="1243" spans="1:10" ht="43.2" x14ac:dyDescent="0.35">
      <c r="A1243" s="21" t="s">
        <v>68</v>
      </c>
      <c r="B1243" s="21" t="s">
        <v>1941</v>
      </c>
      <c r="C1243" s="21" t="s">
        <v>952</v>
      </c>
      <c r="D1243" s="21" t="s">
        <v>1737</v>
      </c>
      <c r="E1243" s="21"/>
      <c r="F1243" s="21" t="s">
        <v>1738</v>
      </c>
      <c r="G1243" s="21" t="s">
        <v>971</v>
      </c>
      <c r="H1243" s="21" t="s">
        <v>1547</v>
      </c>
      <c r="I1243" s="21" t="s">
        <v>68</v>
      </c>
      <c r="J1243" s="21" t="s">
        <v>957</v>
      </c>
    </row>
    <row r="1244" spans="1:10" ht="57.6" x14ac:dyDescent="0.35">
      <c r="A1244" s="21" t="s">
        <v>68</v>
      </c>
      <c r="B1244" s="21" t="s">
        <v>1941</v>
      </c>
      <c r="C1244" s="21" t="s">
        <v>952</v>
      </c>
      <c r="D1244" s="21" t="s">
        <v>1739</v>
      </c>
      <c r="E1244" s="21"/>
      <c r="F1244" s="21" t="s">
        <v>1740</v>
      </c>
      <c r="G1244" s="21" t="s">
        <v>971</v>
      </c>
      <c r="H1244" s="21" t="s">
        <v>1640</v>
      </c>
      <c r="I1244" s="21" t="s">
        <v>68</v>
      </c>
      <c r="J1244" s="21" t="s">
        <v>957</v>
      </c>
    </row>
    <row r="1245" spans="1:10" ht="57.6" x14ac:dyDescent="0.35">
      <c r="A1245" s="21" t="s">
        <v>68</v>
      </c>
      <c r="B1245" s="21" t="s">
        <v>1941</v>
      </c>
      <c r="C1245" s="21" t="s">
        <v>952</v>
      </c>
      <c r="D1245" s="21" t="s">
        <v>1741</v>
      </c>
      <c r="E1245" s="21"/>
      <c r="F1245" s="21" t="s">
        <v>1742</v>
      </c>
      <c r="G1245" s="21" t="s">
        <v>971</v>
      </c>
      <c r="H1245" s="21" t="s">
        <v>1547</v>
      </c>
      <c r="I1245" s="21" t="s">
        <v>68</v>
      </c>
      <c r="J1245" s="21" t="s">
        <v>957</v>
      </c>
    </row>
    <row r="1246" spans="1:10" ht="57.6" x14ac:dyDescent="0.35">
      <c r="A1246" s="21" t="s">
        <v>68</v>
      </c>
      <c r="B1246" s="21" t="s">
        <v>1941</v>
      </c>
      <c r="C1246" s="21" t="s">
        <v>952</v>
      </c>
      <c r="D1246" s="21" t="s">
        <v>1743</v>
      </c>
      <c r="E1246" s="21"/>
      <c r="F1246" s="21" t="s">
        <v>1744</v>
      </c>
      <c r="G1246" s="21" t="s">
        <v>971</v>
      </c>
      <c r="H1246" s="21" t="s">
        <v>1640</v>
      </c>
      <c r="I1246" s="21" t="s">
        <v>68</v>
      </c>
      <c r="J1246" s="21" t="s">
        <v>957</v>
      </c>
    </row>
    <row r="1247" spans="1:10" ht="43.2" x14ac:dyDescent="0.35">
      <c r="A1247" s="21" t="s">
        <v>68</v>
      </c>
      <c r="B1247" s="21" t="s">
        <v>1941</v>
      </c>
      <c r="C1247" s="21" t="s">
        <v>952</v>
      </c>
      <c r="D1247" s="21" t="s">
        <v>1745</v>
      </c>
      <c r="E1247" s="21"/>
      <c r="F1247" s="21" t="s">
        <v>1746</v>
      </c>
      <c r="G1247" s="21" t="s">
        <v>971</v>
      </c>
      <c r="H1247" s="21" t="s">
        <v>1747</v>
      </c>
      <c r="I1247" s="21" t="s">
        <v>68</v>
      </c>
      <c r="J1247" s="21" t="s">
        <v>957</v>
      </c>
    </row>
    <row r="1248" spans="1:10" ht="72" x14ac:dyDescent="0.35">
      <c r="A1248" s="21" t="s">
        <v>68</v>
      </c>
      <c r="B1248" s="21" t="s">
        <v>1941</v>
      </c>
      <c r="C1248" s="21" t="s">
        <v>952</v>
      </c>
      <c r="D1248" s="21" t="s">
        <v>1748</v>
      </c>
      <c r="E1248" s="21"/>
      <c r="F1248" s="21" t="s">
        <v>1749</v>
      </c>
      <c r="G1248" s="21" t="s">
        <v>971</v>
      </c>
      <c r="H1248" s="21" t="s">
        <v>956</v>
      </c>
      <c r="I1248" s="21" t="s">
        <v>68</v>
      </c>
      <c r="J1248" s="21" t="s">
        <v>957</v>
      </c>
    </row>
    <row r="1249" spans="1:10" ht="43.2" x14ac:dyDescent="0.35">
      <c r="A1249" s="21" t="s">
        <v>68</v>
      </c>
      <c r="B1249" s="21" t="s">
        <v>1941</v>
      </c>
      <c r="C1249" s="21" t="s">
        <v>952</v>
      </c>
      <c r="D1249" s="21" t="s">
        <v>1750</v>
      </c>
      <c r="E1249" s="21"/>
      <c r="F1249" s="21" t="s">
        <v>1751</v>
      </c>
      <c r="G1249" s="21" t="s">
        <v>971</v>
      </c>
      <c r="H1249" s="21" t="s">
        <v>1547</v>
      </c>
      <c r="I1249" s="21" t="s">
        <v>68</v>
      </c>
      <c r="J1249" s="21" t="s">
        <v>957</v>
      </c>
    </row>
    <row r="1250" spans="1:10" ht="43.2" x14ac:dyDescent="0.35">
      <c r="A1250" s="21" t="s">
        <v>68</v>
      </c>
      <c r="B1250" s="21" t="s">
        <v>1941</v>
      </c>
      <c r="C1250" s="21" t="s">
        <v>952</v>
      </c>
      <c r="D1250" s="21" t="s">
        <v>1752</v>
      </c>
      <c r="E1250" s="21"/>
      <c r="F1250" s="21" t="s">
        <v>1753</v>
      </c>
      <c r="G1250" s="21" t="s">
        <v>971</v>
      </c>
      <c r="H1250" s="21" t="s">
        <v>956</v>
      </c>
      <c r="I1250" s="21" t="s">
        <v>68</v>
      </c>
      <c r="J1250" s="21" t="s">
        <v>957</v>
      </c>
    </row>
    <row r="1251" spans="1:10" ht="28.8" x14ac:dyDescent="0.35">
      <c r="A1251" s="21" t="s">
        <v>68</v>
      </c>
      <c r="B1251" s="21" t="s">
        <v>1941</v>
      </c>
      <c r="C1251" s="21" t="s">
        <v>952</v>
      </c>
      <c r="D1251" s="21" t="s">
        <v>1754</v>
      </c>
      <c r="E1251" s="21"/>
      <c r="F1251" s="21" t="s">
        <v>1755</v>
      </c>
      <c r="G1251" s="21" t="s">
        <v>971</v>
      </c>
      <c r="H1251" s="21" t="s">
        <v>1547</v>
      </c>
      <c r="I1251" s="21" t="s">
        <v>68</v>
      </c>
      <c r="J1251" s="21" t="s">
        <v>957</v>
      </c>
    </row>
    <row r="1252" spans="1:10" ht="28.8" x14ac:dyDescent="0.35">
      <c r="A1252" s="21" t="s">
        <v>68</v>
      </c>
      <c r="B1252" s="21" t="s">
        <v>1941</v>
      </c>
      <c r="C1252" s="21" t="s">
        <v>952</v>
      </c>
      <c r="D1252" s="21" t="s">
        <v>1756</v>
      </c>
      <c r="E1252" s="21"/>
      <c r="F1252" s="21" t="s">
        <v>1757</v>
      </c>
      <c r="G1252" s="21" t="s">
        <v>971</v>
      </c>
      <c r="H1252" s="21" t="s">
        <v>1547</v>
      </c>
      <c r="I1252" s="21" t="s">
        <v>68</v>
      </c>
      <c r="J1252" s="21" t="s">
        <v>957</v>
      </c>
    </row>
    <row r="1253" spans="1:10" ht="43.2" x14ac:dyDescent="0.35">
      <c r="A1253" s="21" t="s">
        <v>68</v>
      </c>
      <c r="B1253" s="21" t="s">
        <v>1941</v>
      </c>
      <c r="C1253" s="21" t="s">
        <v>952</v>
      </c>
      <c r="D1253" s="21" t="s">
        <v>1758</v>
      </c>
      <c r="E1253" s="21"/>
      <c r="F1253" s="21" t="s">
        <v>1759</v>
      </c>
      <c r="G1253" s="21" t="s">
        <v>971</v>
      </c>
      <c r="H1253" s="21" t="s">
        <v>956</v>
      </c>
      <c r="I1253" s="21" t="s">
        <v>68</v>
      </c>
      <c r="J1253" s="21" t="s">
        <v>957</v>
      </c>
    </row>
    <row r="1254" spans="1:10" ht="28.8" x14ac:dyDescent="0.35">
      <c r="A1254" s="21" t="s">
        <v>68</v>
      </c>
      <c r="B1254" s="21" t="s">
        <v>1941</v>
      </c>
      <c r="C1254" s="21" t="s">
        <v>952</v>
      </c>
      <c r="D1254" s="21" t="s">
        <v>1760</v>
      </c>
      <c r="E1254" s="21"/>
      <c r="F1254" s="21" t="s">
        <v>1761</v>
      </c>
      <c r="G1254" s="21" t="s">
        <v>971</v>
      </c>
      <c r="H1254" s="21" t="s">
        <v>1547</v>
      </c>
      <c r="I1254" s="21" t="s">
        <v>68</v>
      </c>
      <c r="J1254" s="21" t="s">
        <v>957</v>
      </c>
    </row>
    <row r="1255" spans="1:10" ht="57.6" x14ac:dyDescent="0.35">
      <c r="A1255" s="21" t="s">
        <v>68</v>
      </c>
      <c r="B1255" s="21" t="s">
        <v>1941</v>
      </c>
      <c r="C1255" s="21" t="s">
        <v>952</v>
      </c>
      <c r="D1255" s="21" t="s">
        <v>1762</v>
      </c>
      <c r="E1255" s="21"/>
      <c r="F1255" s="21" t="s">
        <v>1763</v>
      </c>
      <c r="G1255" s="21" t="s">
        <v>971</v>
      </c>
      <c r="H1255" s="21" t="s">
        <v>1547</v>
      </c>
      <c r="I1255" s="21" t="s">
        <v>68</v>
      </c>
      <c r="J1255" s="21" t="s">
        <v>957</v>
      </c>
    </row>
    <row r="1256" spans="1:10" ht="43.2" x14ac:dyDescent="0.35">
      <c r="A1256" s="21" t="s">
        <v>68</v>
      </c>
      <c r="B1256" s="21" t="s">
        <v>1941</v>
      </c>
      <c r="C1256" s="21" t="s">
        <v>952</v>
      </c>
      <c r="D1256" s="21" t="s">
        <v>1764</v>
      </c>
      <c r="E1256" s="21"/>
      <c r="F1256" s="21" t="s">
        <v>1765</v>
      </c>
      <c r="G1256" s="21" t="s">
        <v>971</v>
      </c>
      <c r="H1256" s="21" t="s">
        <v>1547</v>
      </c>
      <c r="I1256" s="21" t="s">
        <v>68</v>
      </c>
      <c r="J1256" s="21" t="s">
        <v>957</v>
      </c>
    </row>
    <row r="1257" spans="1:10" ht="28.8" x14ac:dyDescent="0.35">
      <c r="A1257" s="21" t="s">
        <v>68</v>
      </c>
      <c r="B1257" s="21" t="s">
        <v>1941</v>
      </c>
      <c r="C1257" s="21" t="s">
        <v>952</v>
      </c>
      <c r="D1257" s="21" t="s">
        <v>1766</v>
      </c>
      <c r="E1257" s="21"/>
      <c r="F1257" s="21" t="s">
        <v>1767</v>
      </c>
      <c r="G1257" s="21" t="s">
        <v>971</v>
      </c>
      <c r="H1257" s="21" t="s">
        <v>1547</v>
      </c>
      <c r="I1257" s="21" t="s">
        <v>68</v>
      </c>
      <c r="J1257" s="21" t="s">
        <v>957</v>
      </c>
    </row>
    <row r="1258" spans="1:10" ht="43.2" x14ac:dyDescent="0.35">
      <c r="A1258" s="21" t="s">
        <v>68</v>
      </c>
      <c r="B1258" s="21" t="s">
        <v>1941</v>
      </c>
      <c r="C1258" s="21" t="s">
        <v>952</v>
      </c>
      <c r="D1258" s="21" t="s">
        <v>1768</v>
      </c>
      <c r="E1258" s="21"/>
      <c r="F1258" s="21" t="s">
        <v>1769</v>
      </c>
      <c r="G1258" s="21" t="s">
        <v>971</v>
      </c>
      <c r="H1258" s="21" t="s">
        <v>956</v>
      </c>
      <c r="I1258" s="21" t="s">
        <v>68</v>
      </c>
      <c r="J1258" s="21" t="s">
        <v>957</v>
      </c>
    </row>
    <row r="1259" spans="1:10" ht="43.2" x14ac:dyDescent="0.35">
      <c r="A1259" s="21" t="s">
        <v>68</v>
      </c>
      <c r="B1259" s="21" t="s">
        <v>1941</v>
      </c>
      <c r="C1259" s="21" t="s">
        <v>952</v>
      </c>
      <c r="D1259" s="21" t="s">
        <v>1770</v>
      </c>
      <c r="E1259" s="21"/>
      <c r="F1259" s="21" t="s">
        <v>1771</v>
      </c>
      <c r="G1259" s="21" t="s">
        <v>971</v>
      </c>
      <c r="H1259" s="21" t="s">
        <v>956</v>
      </c>
      <c r="I1259" s="21" t="s">
        <v>68</v>
      </c>
      <c r="J1259" s="21" t="s">
        <v>957</v>
      </c>
    </row>
    <row r="1260" spans="1:10" ht="28.8" x14ac:dyDescent="0.35">
      <c r="A1260" s="21" t="s">
        <v>68</v>
      </c>
      <c r="B1260" s="21" t="s">
        <v>1941</v>
      </c>
      <c r="C1260" s="21" t="s">
        <v>952</v>
      </c>
      <c r="D1260" s="21" t="s">
        <v>1772</v>
      </c>
      <c r="E1260" s="21"/>
      <c r="F1260" s="21" t="s">
        <v>1773</v>
      </c>
      <c r="G1260" s="21" t="s">
        <v>971</v>
      </c>
      <c r="H1260" s="21" t="s">
        <v>956</v>
      </c>
      <c r="I1260" s="21" t="s">
        <v>68</v>
      </c>
      <c r="J1260" s="21" t="s">
        <v>957</v>
      </c>
    </row>
    <row r="1261" spans="1:10" ht="28.8" x14ac:dyDescent="0.35">
      <c r="A1261" s="21" t="s">
        <v>68</v>
      </c>
      <c r="B1261" s="21" t="s">
        <v>1941</v>
      </c>
      <c r="C1261" s="21" t="s">
        <v>952</v>
      </c>
      <c r="D1261" s="21" t="s">
        <v>1774</v>
      </c>
      <c r="E1261" s="21"/>
      <c r="F1261" s="21" t="s">
        <v>1775</v>
      </c>
      <c r="G1261" s="21" t="s">
        <v>971</v>
      </c>
      <c r="H1261" s="21" t="s">
        <v>1558</v>
      </c>
      <c r="I1261" s="21" t="s">
        <v>68</v>
      </c>
      <c r="J1261" s="21" t="s">
        <v>957</v>
      </c>
    </row>
    <row r="1262" spans="1:10" ht="28.8" x14ac:dyDescent="0.35">
      <c r="A1262" s="21" t="s">
        <v>68</v>
      </c>
      <c r="B1262" s="21" t="s">
        <v>1941</v>
      </c>
      <c r="C1262" s="21" t="s">
        <v>952</v>
      </c>
      <c r="D1262" s="21" t="s">
        <v>1776</v>
      </c>
      <c r="E1262" s="21"/>
      <c r="F1262" s="21" t="s">
        <v>1777</v>
      </c>
      <c r="G1262" s="21" t="s">
        <v>971</v>
      </c>
      <c r="H1262" s="21" t="s">
        <v>956</v>
      </c>
      <c r="I1262" s="21" t="s">
        <v>68</v>
      </c>
      <c r="J1262" s="21" t="s">
        <v>957</v>
      </c>
    </row>
    <row r="1263" spans="1:10" ht="28.8" x14ac:dyDescent="0.35">
      <c r="A1263" s="21" t="s">
        <v>68</v>
      </c>
      <c r="B1263" s="21" t="s">
        <v>1941</v>
      </c>
      <c r="C1263" s="21" t="s">
        <v>952</v>
      </c>
      <c r="D1263" s="21" t="s">
        <v>1778</v>
      </c>
      <c r="E1263" s="21"/>
      <c r="F1263" s="21" t="s">
        <v>1779</v>
      </c>
      <c r="G1263" s="21" t="s">
        <v>971</v>
      </c>
      <c r="H1263" s="21" t="s">
        <v>956</v>
      </c>
      <c r="I1263" s="21" t="s">
        <v>68</v>
      </c>
      <c r="J1263" s="21" t="s">
        <v>957</v>
      </c>
    </row>
    <row r="1264" spans="1:10" ht="28.8" x14ac:dyDescent="0.35">
      <c r="A1264" s="21" t="s">
        <v>68</v>
      </c>
      <c r="B1264" s="21" t="s">
        <v>1941</v>
      </c>
      <c r="C1264" s="21" t="s">
        <v>952</v>
      </c>
      <c r="D1264" s="21" t="s">
        <v>1780</v>
      </c>
      <c r="E1264" s="21"/>
      <c r="F1264" s="21" t="s">
        <v>1781</v>
      </c>
      <c r="G1264" s="21" t="s">
        <v>971</v>
      </c>
      <c r="H1264" s="21" t="s">
        <v>1782</v>
      </c>
      <c r="I1264" s="21" t="s">
        <v>68</v>
      </c>
      <c r="J1264" s="21" t="s">
        <v>957</v>
      </c>
    </row>
    <row r="1265" spans="1:10" ht="28.8" x14ac:dyDescent="0.35">
      <c r="A1265" s="21" t="s">
        <v>68</v>
      </c>
      <c r="B1265" s="21" t="s">
        <v>1941</v>
      </c>
      <c r="C1265" s="21" t="s">
        <v>952</v>
      </c>
      <c r="D1265" s="21" t="s">
        <v>1783</v>
      </c>
      <c r="E1265" s="21"/>
      <c r="F1265" s="21" t="s">
        <v>1784</v>
      </c>
      <c r="G1265" s="21" t="s">
        <v>971</v>
      </c>
      <c r="H1265" s="21" t="s">
        <v>956</v>
      </c>
      <c r="I1265" s="21" t="s">
        <v>68</v>
      </c>
      <c r="J1265" s="21" t="s">
        <v>957</v>
      </c>
    </row>
    <row r="1266" spans="1:10" ht="28.8" x14ac:dyDescent="0.35">
      <c r="A1266" s="21" t="s">
        <v>68</v>
      </c>
      <c r="B1266" s="21" t="s">
        <v>1941</v>
      </c>
      <c r="C1266" s="21" t="s">
        <v>952</v>
      </c>
      <c r="D1266" s="21" t="s">
        <v>1785</v>
      </c>
      <c r="E1266" s="21"/>
      <c r="F1266" s="21" t="s">
        <v>1786</v>
      </c>
      <c r="G1266" s="21" t="s">
        <v>971</v>
      </c>
      <c r="H1266" s="21" t="s">
        <v>956</v>
      </c>
      <c r="I1266" s="21" t="s">
        <v>68</v>
      </c>
      <c r="J1266" s="21" t="s">
        <v>957</v>
      </c>
    </row>
    <row r="1267" spans="1:10" ht="57.6" x14ac:dyDescent="0.35">
      <c r="A1267" s="21" t="s">
        <v>68</v>
      </c>
      <c r="B1267" s="21" t="s">
        <v>1941</v>
      </c>
      <c r="C1267" s="21" t="s">
        <v>952</v>
      </c>
      <c r="D1267" s="21" t="s">
        <v>1787</v>
      </c>
      <c r="E1267" s="21"/>
      <c r="F1267" s="21" t="s">
        <v>1788</v>
      </c>
      <c r="G1267" s="21" t="s">
        <v>971</v>
      </c>
      <c r="H1267" s="21" t="s">
        <v>1547</v>
      </c>
      <c r="I1267" s="21" t="s">
        <v>68</v>
      </c>
      <c r="J1267" s="21" t="s">
        <v>957</v>
      </c>
    </row>
    <row r="1268" spans="1:10" ht="43.2" x14ac:dyDescent="0.35">
      <c r="A1268" s="21" t="s">
        <v>68</v>
      </c>
      <c r="B1268" s="21" t="s">
        <v>1941</v>
      </c>
      <c r="C1268" s="21" t="s">
        <v>952</v>
      </c>
      <c r="D1268" s="21" t="s">
        <v>1789</v>
      </c>
      <c r="E1268" s="21"/>
      <c r="F1268" s="21" t="s">
        <v>1790</v>
      </c>
      <c r="G1268" s="21" t="s">
        <v>971</v>
      </c>
      <c r="H1268" s="21" t="s">
        <v>1547</v>
      </c>
      <c r="I1268" s="21" t="s">
        <v>68</v>
      </c>
      <c r="J1268" s="21" t="s">
        <v>957</v>
      </c>
    </row>
    <row r="1269" spans="1:10" ht="57.6" x14ac:dyDescent="0.35">
      <c r="A1269" s="21" t="s">
        <v>68</v>
      </c>
      <c r="B1269" s="21" t="s">
        <v>1941</v>
      </c>
      <c r="C1269" s="21" t="s">
        <v>952</v>
      </c>
      <c r="D1269" s="21" t="s">
        <v>1791</v>
      </c>
      <c r="E1269" s="21"/>
      <c r="F1269" s="21" t="s">
        <v>1792</v>
      </c>
      <c r="G1269" s="21" t="s">
        <v>971</v>
      </c>
      <c r="H1269" s="21" t="s">
        <v>1547</v>
      </c>
      <c r="I1269" s="21" t="s">
        <v>68</v>
      </c>
      <c r="J1269" s="21" t="s">
        <v>957</v>
      </c>
    </row>
    <row r="1270" spans="1:10" ht="28.8" x14ac:dyDescent="0.35">
      <c r="A1270" s="21" t="s">
        <v>68</v>
      </c>
      <c r="B1270" s="21" t="s">
        <v>1941</v>
      </c>
      <c r="C1270" s="21" t="s">
        <v>952</v>
      </c>
      <c r="D1270" s="21" t="s">
        <v>1793</v>
      </c>
      <c r="E1270" s="21"/>
      <c r="F1270" s="21" t="s">
        <v>1794</v>
      </c>
      <c r="G1270" s="21" t="s">
        <v>971</v>
      </c>
      <c r="H1270" s="21" t="s">
        <v>1558</v>
      </c>
      <c r="I1270" s="21" t="s">
        <v>68</v>
      </c>
      <c r="J1270" s="21" t="s">
        <v>957</v>
      </c>
    </row>
    <row r="1271" spans="1:10" ht="28.8" x14ac:dyDescent="0.35">
      <c r="A1271" s="21" t="s">
        <v>68</v>
      </c>
      <c r="B1271" s="21" t="s">
        <v>1941</v>
      </c>
      <c r="C1271" s="21" t="s">
        <v>952</v>
      </c>
      <c r="D1271" s="21" t="s">
        <v>1795</v>
      </c>
      <c r="E1271" s="21"/>
      <c r="F1271" s="21" t="s">
        <v>1796</v>
      </c>
      <c r="G1271" s="21" t="s">
        <v>971</v>
      </c>
      <c r="H1271" s="21" t="s">
        <v>956</v>
      </c>
      <c r="I1271" s="21" t="s">
        <v>68</v>
      </c>
      <c r="J1271" s="21" t="s">
        <v>957</v>
      </c>
    </row>
    <row r="1272" spans="1:10" ht="28.8" x14ac:dyDescent="0.35">
      <c r="A1272" s="21" t="s">
        <v>68</v>
      </c>
      <c r="B1272" s="21" t="s">
        <v>1941</v>
      </c>
      <c r="C1272" s="21" t="s">
        <v>952</v>
      </c>
      <c r="D1272" s="21" t="s">
        <v>1797</v>
      </c>
      <c r="E1272" s="21"/>
      <c r="F1272" s="21" t="s">
        <v>1798</v>
      </c>
      <c r="G1272" s="21" t="s">
        <v>971</v>
      </c>
      <c r="H1272" s="21" t="s">
        <v>956</v>
      </c>
      <c r="I1272" s="21" t="s">
        <v>68</v>
      </c>
      <c r="J1272" s="21" t="s">
        <v>957</v>
      </c>
    </row>
    <row r="1273" spans="1:10" ht="28.8" x14ac:dyDescent="0.35">
      <c r="A1273" s="21" t="s">
        <v>68</v>
      </c>
      <c r="B1273" s="21" t="s">
        <v>1941</v>
      </c>
      <c r="C1273" s="21" t="s">
        <v>952</v>
      </c>
      <c r="D1273" s="21" t="s">
        <v>1799</v>
      </c>
      <c r="E1273" s="21"/>
      <c r="F1273" s="21" t="s">
        <v>1800</v>
      </c>
      <c r="G1273" s="21" t="s">
        <v>971</v>
      </c>
      <c r="H1273" s="21" t="s">
        <v>1547</v>
      </c>
      <c r="I1273" s="21" t="s">
        <v>68</v>
      </c>
      <c r="J1273" s="21" t="s">
        <v>957</v>
      </c>
    </row>
    <row r="1274" spans="1:10" ht="28.8" x14ac:dyDescent="0.35">
      <c r="A1274" s="21" t="s">
        <v>68</v>
      </c>
      <c r="B1274" s="21" t="s">
        <v>1941</v>
      </c>
      <c r="C1274" s="21" t="s">
        <v>952</v>
      </c>
      <c r="D1274" s="21" t="s">
        <v>1801</v>
      </c>
      <c r="E1274" s="21"/>
      <c r="F1274" s="21" t="s">
        <v>1802</v>
      </c>
      <c r="G1274" s="21" t="s">
        <v>971</v>
      </c>
      <c r="H1274" s="21" t="s">
        <v>956</v>
      </c>
      <c r="I1274" s="21" t="s">
        <v>68</v>
      </c>
      <c r="J1274" s="21" t="s">
        <v>957</v>
      </c>
    </row>
    <row r="1275" spans="1:10" ht="28.8" x14ac:dyDescent="0.35">
      <c r="A1275" s="21" t="s">
        <v>68</v>
      </c>
      <c r="B1275" s="21" t="s">
        <v>1941</v>
      </c>
      <c r="C1275" s="21" t="s">
        <v>952</v>
      </c>
      <c r="D1275" s="21" t="s">
        <v>1803</v>
      </c>
      <c r="E1275" s="21"/>
      <c r="F1275" s="21" t="s">
        <v>1804</v>
      </c>
      <c r="G1275" s="21" t="s">
        <v>971</v>
      </c>
      <c r="H1275" s="21" t="s">
        <v>1805</v>
      </c>
      <c r="I1275" s="21" t="s">
        <v>68</v>
      </c>
      <c r="J1275" s="21" t="s">
        <v>957</v>
      </c>
    </row>
    <row r="1276" spans="1:10" ht="28.8" x14ac:dyDescent="0.35">
      <c r="A1276" s="21" t="s">
        <v>68</v>
      </c>
      <c r="B1276" s="21" t="s">
        <v>1941</v>
      </c>
      <c r="C1276" s="21" t="s">
        <v>952</v>
      </c>
      <c r="D1276" s="21" t="s">
        <v>1806</v>
      </c>
      <c r="E1276" s="21"/>
      <c r="F1276" s="21" t="s">
        <v>1807</v>
      </c>
      <c r="G1276" s="21" t="s">
        <v>971</v>
      </c>
      <c r="H1276" s="21" t="s">
        <v>956</v>
      </c>
      <c r="I1276" s="21" t="s">
        <v>68</v>
      </c>
      <c r="J1276" s="21" t="s">
        <v>957</v>
      </c>
    </row>
    <row r="1277" spans="1:10" ht="43.2" x14ac:dyDescent="0.35">
      <c r="A1277" s="21" t="s">
        <v>68</v>
      </c>
      <c r="B1277" s="21" t="s">
        <v>1941</v>
      </c>
      <c r="C1277" s="21" t="s">
        <v>952</v>
      </c>
      <c r="D1277" s="21" t="s">
        <v>1808</v>
      </c>
      <c r="E1277" s="21"/>
      <c r="F1277" s="21" t="s">
        <v>1809</v>
      </c>
      <c r="G1277" s="21" t="s">
        <v>971</v>
      </c>
      <c r="H1277" s="21" t="s">
        <v>956</v>
      </c>
      <c r="I1277" s="21" t="s">
        <v>68</v>
      </c>
      <c r="J1277" s="21" t="s">
        <v>957</v>
      </c>
    </row>
    <row r="1278" spans="1:10" ht="28.8" x14ac:dyDescent="0.35">
      <c r="A1278" s="21" t="s">
        <v>68</v>
      </c>
      <c r="B1278" s="21" t="s">
        <v>1941</v>
      </c>
      <c r="C1278" s="21" t="s">
        <v>952</v>
      </c>
      <c r="D1278" s="21" t="s">
        <v>1810</v>
      </c>
      <c r="E1278" s="21"/>
      <c r="F1278" s="21" t="s">
        <v>1811</v>
      </c>
      <c r="G1278" s="21" t="s">
        <v>971</v>
      </c>
      <c r="H1278" s="21" t="s">
        <v>1579</v>
      </c>
      <c r="I1278" s="21" t="s">
        <v>68</v>
      </c>
      <c r="J1278" s="21" t="s">
        <v>957</v>
      </c>
    </row>
    <row r="1279" spans="1:10" ht="43.2" x14ac:dyDescent="0.35">
      <c r="A1279" s="21" t="s">
        <v>68</v>
      </c>
      <c r="B1279" s="21" t="s">
        <v>1941</v>
      </c>
      <c r="C1279" s="21" t="s">
        <v>952</v>
      </c>
      <c r="D1279" s="21" t="s">
        <v>1812</v>
      </c>
      <c r="E1279" s="21"/>
      <c r="F1279" s="21" t="s">
        <v>1813</v>
      </c>
      <c r="G1279" s="21" t="s">
        <v>971</v>
      </c>
      <c r="H1279" s="21" t="s">
        <v>1814</v>
      </c>
      <c r="I1279" s="21" t="s">
        <v>68</v>
      </c>
      <c r="J1279" s="21" t="s">
        <v>957</v>
      </c>
    </row>
    <row r="1280" spans="1:10" ht="43.2" x14ac:dyDescent="0.35">
      <c r="A1280" s="21" t="s">
        <v>68</v>
      </c>
      <c r="B1280" s="21" t="s">
        <v>1941</v>
      </c>
      <c r="C1280" s="21" t="s">
        <v>952</v>
      </c>
      <c r="D1280" s="21" t="s">
        <v>1815</v>
      </c>
      <c r="E1280" s="21"/>
      <c r="F1280" s="21" t="s">
        <v>1816</v>
      </c>
      <c r="G1280" s="21" t="s">
        <v>971</v>
      </c>
      <c r="H1280" s="21" t="s">
        <v>1814</v>
      </c>
      <c r="I1280" s="21" t="s">
        <v>68</v>
      </c>
      <c r="J1280" s="21" t="s">
        <v>957</v>
      </c>
    </row>
    <row r="1281" spans="1:10" ht="28.8" x14ac:dyDescent="0.35">
      <c r="A1281" s="21" t="s">
        <v>68</v>
      </c>
      <c r="B1281" s="21" t="s">
        <v>1941</v>
      </c>
      <c r="C1281" s="21" t="s">
        <v>952</v>
      </c>
      <c r="D1281" s="21" t="s">
        <v>1817</v>
      </c>
      <c r="E1281" s="21"/>
      <c r="F1281" s="21" t="s">
        <v>1818</v>
      </c>
      <c r="G1281" s="21" t="s">
        <v>971</v>
      </c>
      <c r="H1281" s="21" t="s">
        <v>1579</v>
      </c>
      <c r="I1281" s="21" t="s">
        <v>68</v>
      </c>
      <c r="J1281" s="21" t="s">
        <v>957</v>
      </c>
    </row>
    <row r="1282" spans="1:10" ht="43.2" x14ac:dyDescent="0.35">
      <c r="A1282" s="21" t="s">
        <v>68</v>
      </c>
      <c r="B1282" s="21" t="s">
        <v>1941</v>
      </c>
      <c r="C1282" s="21" t="s">
        <v>952</v>
      </c>
      <c r="D1282" s="21" t="s">
        <v>1819</v>
      </c>
      <c r="E1282" s="21"/>
      <c r="F1282" s="21" t="s">
        <v>1820</v>
      </c>
      <c r="G1282" s="21" t="s">
        <v>971</v>
      </c>
      <c r="H1282" s="21" t="s">
        <v>1821</v>
      </c>
      <c r="I1282" s="21" t="s">
        <v>68</v>
      </c>
      <c r="J1282" s="21" t="s">
        <v>957</v>
      </c>
    </row>
    <row r="1283" spans="1:10" ht="43.2" x14ac:dyDescent="0.35">
      <c r="A1283" s="21" t="s">
        <v>68</v>
      </c>
      <c r="B1283" s="21" t="s">
        <v>1941</v>
      </c>
      <c r="C1283" s="21" t="s">
        <v>952</v>
      </c>
      <c r="D1283" s="21" t="s">
        <v>1822</v>
      </c>
      <c r="E1283" s="21"/>
      <c r="F1283" s="21" t="s">
        <v>1823</v>
      </c>
      <c r="G1283" s="21" t="s">
        <v>971</v>
      </c>
      <c r="H1283" s="21" t="s">
        <v>1821</v>
      </c>
      <c r="I1283" s="21" t="s">
        <v>68</v>
      </c>
      <c r="J1283" s="21" t="s">
        <v>957</v>
      </c>
    </row>
    <row r="1284" spans="1:10" ht="43.2" x14ac:dyDescent="0.35">
      <c r="A1284" s="21" t="s">
        <v>68</v>
      </c>
      <c r="B1284" s="21" t="s">
        <v>1941</v>
      </c>
      <c r="C1284" s="21" t="s">
        <v>952</v>
      </c>
      <c r="D1284" s="21" t="s">
        <v>1824</v>
      </c>
      <c r="E1284" s="21"/>
      <c r="F1284" s="21" t="s">
        <v>1825</v>
      </c>
      <c r="G1284" s="21" t="s">
        <v>971</v>
      </c>
      <c r="H1284" s="21" t="s">
        <v>1821</v>
      </c>
      <c r="I1284" s="21" t="s">
        <v>68</v>
      </c>
      <c r="J1284" s="21" t="s">
        <v>957</v>
      </c>
    </row>
    <row r="1285" spans="1:10" ht="43.2" x14ac:dyDescent="0.35">
      <c r="A1285" s="21" t="s">
        <v>68</v>
      </c>
      <c r="B1285" s="21" t="s">
        <v>1941</v>
      </c>
      <c r="C1285" s="21" t="s">
        <v>952</v>
      </c>
      <c r="D1285" s="21" t="s">
        <v>1826</v>
      </c>
      <c r="E1285" s="21"/>
      <c r="F1285" s="21" t="s">
        <v>1827</v>
      </c>
      <c r="G1285" s="21" t="s">
        <v>971</v>
      </c>
      <c r="H1285" s="21" t="s">
        <v>1821</v>
      </c>
      <c r="I1285" s="21" t="s">
        <v>68</v>
      </c>
      <c r="J1285" s="21" t="s">
        <v>957</v>
      </c>
    </row>
    <row r="1286" spans="1:10" ht="28.8" x14ac:dyDescent="0.35">
      <c r="A1286" s="21" t="s">
        <v>68</v>
      </c>
      <c r="B1286" s="21" t="s">
        <v>1941</v>
      </c>
      <c r="C1286" s="21" t="s">
        <v>952</v>
      </c>
      <c r="D1286" s="21" t="s">
        <v>1828</v>
      </c>
      <c r="E1286" s="21"/>
      <c r="F1286" s="21" t="s">
        <v>1829</v>
      </c>
      <c r="G1286" s="21" t="s">
        <v>971</v>
      </c>
      <c r="H1286" s="21" t="s">
        <v>1821</v>
      </c>
      <c r="I1286" s="21" t="s">
        <v>68</v>
      </c>
      <c r="J1286" s="21" t="s">
        <v>957</v>
      </c>
    </row>
    <row r="1287" spans="1:10" ht="43.2" x14ac:dyDescent="0.35">
      <c r="A1287" s="21" t="s">
        <v>68</v>
      </c>
      <c r="B1287" s="21" t="s">
        <v>1941</v>
      </c>
      <c r="C1287" s="21" t="s">
        <v>952</v>
      </c>
      <c r="D1287" s="21" t="s">
        <v>1830</v>
      </c>
      <c r="E1287" s="21"/>
      <c r="F1287" s="21" t="s">
        <v>1831</v>
      </c>
      <c r="G1287" s="21" t="s">
        <v>971</v>
      </c>
      <c r="H1287" s="21" t="s">
        <v>1821</v>
      </c>
      <c r="I1287" s="21" t="s">
        <v>68</v>
      </c>
      <c r="J1287" s="21" t="s">
        <v>957</v>
      </c>
    </row>
    <row r="1288" spans="1:10" ht="43.2" x14ac:dyDescent="0.35">
      <c r="A1288" s="21" t="s">
        <v>68</v>
      </c>
      <c r="B1288" s="21" t="s">
        <v>1941</v>
      </c>
      <c r="C1288" s="21" t="s">
        <v>952</v>
      </c>
      <c r="D1288" s="21" t="s">
        <v>1832</v>
      </c>
      <c r="E1288" s="21"/>
      <c r="F1288" s="21" t="s">
        <v>1833</v>
      </c>
      <c r="G1288" s="21" t="s">
        <v>971</v>
      </c>
      <c r="H1288" s="21" t="s">
        <v>956</v>
      </c>
      <c r="I1288" s="21" t="s">
        <v>68</v>
      </c>
      <c r="J1288" s="21" t="s">
        <v>957</v>
      </c>
    </row>
    <row r="1289" spans="1:10" ht="43.2" x14ac:dyDescent="0.35">
      <c r="A1289" s="21" t="s">
        <v>68</v>
      </c>
      <c r="B1289" s="21" t="s">
        <v>1941</v>
      </c>
      <c r="C1289" s="21" t="s">
        <v>952</v>
      </c>
      <c r="D1289" s="21" t="s">
        <v>1834</v>
      </c>
      <c r="E1289" s="21"/>
      <c r="F1289" s="21" t="s">
        <v>1835</v>
      </c>
      <c r="G1289" s="21" t="s">
        <v>971</v>
      </c>
      <c r="H1289" s="21" t="s">
        <v>1821</v>
      </c>
      <c r="I1289" s="21" t="s">
        <v>68</v>
      </c>
      <c r="J1289" s="21" t="s">
        <v>957</v>
      </c>
    </row>
    <row r="1290" spans="1:10" ht="43.2" x14ac:dyDescent="0.35">
      <c r="A1290" s="21" t="s">
        <v>68</v>
      </c>
      <c r="B1290" s="21" t="s">
        <v>1941</v>
      </c>
      <c r="C1290" s="21" t="s">
        <v>952</v>
      </c>
      <c r="D1290" s="21" t="s">
        <v>1836</v>
      </c>
      <c r="E1290" s="21"/>
      <c r="F1290" s="21" t="s">
        <v>1837</v>
      </c>
      <c r="G1290" s="21" t="s">
        <v>971</v>
      </c>
      <c r="H1290" s="21" t="s">
        <v>1547</v>
      </c>
      <c r="I1290" s="21" t="s">
        <v>68</v>
      </c>
      <c r="J1290" s="21" t="s">
        <v>957</v>
      </c>
    </row>
    <row r="1291" spans="1:10" ht="28.8" x14ac:dyDescent="0.35">
      <c r="A1291" s="21" t="s">
        <v>68</v>
      </c>
      <c r="B1291" s="21" t="s">
        <v>1941</v>
      </c>
      <c r="C1291" s="21" t="s">
        <v>952</v>
      </c>
      <c r="D1291" s="21" t="s">
        <v>1838</v>
      </c>
      <c r="E1291" s="21"/>
      <c r="F1291" s="21" t="s">
        <v>1839</v>
      </c>
      <c r="G1291" s="21" t="s">
        <v>971</v>
      </c>
      <c r="H1291" s="21" t="s">
        <v>1840</v>
      </c>
      <c r="I1291" s="21" t="s">
        <v>68</v>
      </c>
      <c r="J1291" s="21" t="s">
        <v>957</v>
      </c>
    </row>
    <row r="1292" spans="1:10" ht="43.2" x14ac:dyDescent="0.35">
      <c r="A1292" s="21" t="s">
        <v>68</v>
      </c>
      <c r="B1292" s="21" t="s">
        <v>1941</v>
      </c>
      <c r="C1292" s="21" t="s">
        <v>952</v>
      </c>
      <c r="D1292" s="21" t="s">
        <v>1841</v>
      </c>
      <c r="E1292" s="21"/>
      <c r="F1292" s="21" t="s">
        <v>1842</v>
      </c>
      <c r="G1292" s="21" t="s">
        <v>971</v>
      </c>
      <c r="H1292" s="21" t="s">
        <v>956</v>
      </c>
      <c r="I1292" s="21" t="s">
        <v>68</v>
      </c>
      <c r="J1292" s="21" t="s">
        <v>957</v>
      </c>
    </row>
    <row r="1293" spans="1:10" ht="43.2" x14ac:dyDescent="0.35">
      <c r="A1293" s="21" t="s">
        <v>68</v>
      </c>
      <c r="B1293" s="21" t="s">
        <v>1941</v>
      </c>
      <c r="C1293" s="21" t="s">
        <v>952</v>
      </c>
      <c r="D1293" s="21" t="s">
        <v>1843</v>
      </c>
      <c r="E1293" s="21"/>
      <c r="F1293" s="21" t="s">
        <v>1844</v>
      </c>
      <c r="G1293" s="21" t="s">
        <v>971</v>
      </c>
      <c r="H1293" s="21" t="s">
        <v>1601</v>
      </c>
      <c r="I1293" s="21" t="s">
        <v>68</v>
      </c>
      <c r="J1293" s="21" t="s">
        <v>957</v>
      </c>
    </row>
    <row r="1294" spans="1:10" ht="43.2" x14ac:dyDescent="0.35">
      <c r="A1294" s="21" t="s">
        <v>68</v>
      </c>
      <c r="B1294" s="21" t="s">
        <v>1941</v>
      </c>
      <c r="C1294" s="21" t="s">
        <v>952</v>
      </c>
      <c r="D1294" s="21" t="s">
        <v>1845</v>
      </c>
      <c r="E1294" s="21"/>
      <c r="F1294" s="21" t="s">
        <v>1846</v>
      </c>
      <c r="G1294" s="21" t="s">
        <v>971</v>
      </c>
      <c r="H1294" s="21" t="s">
        <v>1558</v>
      </c>
      <c r="I1294" s="21" t="s">
        <v>68</v>
      </c>
      <c r="J1294" s="21" t="s">
        <v>957</v>
      </c>
    </row>
    <row r="1295" spans="1:10" ht="28.8" x14ac:dyDescent="0.35">
      <c r="A1295" s="21" t="s">
        <v>68</v>
      </c>
      <c r="B1295" s="21" t="s">
        <v>1941</v>
      </c>
      <c r="C1295" s="21" t="s">
        <v>952</v>
      </c>
      <c r="D1295" s="21" t="s">
        <v>1847</v>
      </c>
      <c r="E1295" s="21"/>
      <c r="F1295" s="21" t="s">
        <v>1848</v>
      </c>
      <c r="G1295" s="21" t="s">
        <v>971</v>
      </c>
      <c r="H1295" s="21" t="s">
        <v>1821</v>
      </c>
      <c r="I1295" s="21" t="s">
        <v>68</v>
      </c>
      <c r="J1295" s="21" t="s">
        <v>957</v>
      </c>
    </row>
    <row r="1296" spans="1:10" ht="28.8" x14ac:dyDescent="0.35">
      <c r="A1296" s="21" t="s">
        <v>68</v>
      </c>
      <c r="B1296" s="21" t="s">
        <v>1941</v>
      </c>
      <c r="C1296" s="21" t="s">
        <v>952</v>
      </c>
      <c r="D1296" s="21" t="s">
        <v>1849</v>
      </c>
      <c r="E1296" s="21"/>
      <c r="F1296" s="21" t="s">
        <v>1850</v>
      </c>
      <c r="G1296" s="21" t="s">
        <v>971</v>
      </c>
      <c r="H1296" s="21" t="s">
        <v>1821</v>
      </c>
      <c r="I1296" s="21" t="s">
        <v>68</v>
      </c>
      <c r="J1296" s="21" t="s">
        <v>957</v>
      </c>
    </row>
    <row r="1297" spans="1:10" ht="28.8" x14ac:dyDescent="0.35">
      <c r="A1297" s="21" t="s">
        <v>68</v>
      </c>
      <c r="B1297" s="21" t="s">
        <v>1941</v>
      </c>
      <c r="C1297" s="21" t="s">
        <v>952</v>
      </c>
      <c r="D1297" s="21" t="s">
        <v>1851</v>
      </c>
      <c r="E1297" s="21"/>
      <c r="F1297" s="21" t="s">
        <v>1852</v>
      </c>
      <c r="G1297" s="21" t="s">
        <v>971</v>
      </c>
      <c r="H1297" s="21" t="s">
        <v>1853</v>
      </c>
      <c r="I1297" s="21" t="s">
        <v>68</v>
      </c>
      <c r="J1297" s="21" t="s">
        <v>957</v>
      </c>
    </row>
    <row r="1298" spans="1:10" ht="43.2" x14ac:dyDescent="0.35">
      <c r="A1298" s="21" t="s">
        <v>68</v>
      </c>
      <c r="B1298" s="21" t="s">
        <v>1941</v>
      </c>
      <c r="C1298" s="21" t="s">
        <v>952</v>
      </c>
      <c r="D1298" s="21" t="s">
        <v>1854</v>
      </c>
      <c r="E1298" s="21"/>
      <c r="F1298" s="21" t="s">
        <v>1855</v>
      </c>
      <c r="G1298" s="21" t="s">
        <v>971</v>
      </c>
      <c r="H1298" s="21" t="s">
        <v>1821</v>
      </c>
      <c r="I1298" s="21" t="s">
        <v>68</v>
      </c>
      <c r="J1298" s="21" t="s">
        <v>957</v>
      </c>
    </row>
    <row r="1299" spans="1:10" ht="43.2" x14ac:dyDescent="0.35">
      <c r="A1299" s="21" t="s">
        <v>68</v>
      </c>
      <c r="B1299" s="21" t="s">
        <v>1941</v>
      </c>
      <c r="C1299" s="21" t="s">
        <v>952</v>
      </c>
      <c r="D1299" s="21" t="s">
        <v>1856</v>
      </c>
      <c r="E1299" s="21"/>
      <c r="F1299" s="21" t="s">
        <v>1857</v>
      </c>
      <c r="G1299" s="21" t="s">
        <v>971</v>
      </c>
      <c r="H1299" s="21" t="s">
        <v>1547</v>
      </c>
      <c r="I1299" s="21" t="s">
        <v>68</v>
      </c>
      <c r="J1299" s="21" t="s">
        <v>957</v>
      </c>
    </row>
    <row r="1300" spans="1:10" ht="28.8" x14ac:dyDescent="0.35">
      <c r="A1300" s="21" t="s">
        <v>68</v>
      </c>
      <c r="B1300" s="21" t="s">
        <v>1941</v>
      </c>
      <c r="C1300" s="21" t="s">
        <v>952</v>
      </c>
      <c r="D1300" s="21" t="s">
        <v>1858</v>
      </c>
      <c r="E1300" s="21"/>
      <c r="F1300" s="21" t="s">
        <v>1859</v>
      </c>
      <c r="G1300" s="21" t="s">
        <v>971</v>
      </c>
      <c r="H1300" s="21" t="s">
        <v>956</v>
      </c>
      <c r="I1300" s="21" t="s">
        <v>68</v>
      </c>
      <c r="J1300" s="21" t="s">
        <v>957</v>
      </c>
    </row>
    <row r="1301" spans="1:10" ht="28.8" x14ac:dyDescent="0.35">
      <c r="A1301" s="21" t="s">
        <v>68</v>
      </c>
      <c r="B1301" s="21" t="s">
        <v>1941</v>
      </c>
      <c r="C1301" s="21" t="s">
        <v>952</v>
      </c>
      <c r="D1301" s="21" t="s">
        <v>1860</v>
      </c>
      <c r="E1301" s="21"/>
      <c r="F1301" s="21" t="s">
        <v>1861</v>
      </c>
      <c r="G1301" s="21" t="s">
        <v>971</v>
      </c>
      <c r="H1301" s="21" t="s">
        <v>1862</v>
      </c>
      <c r="I1301" s="21" t="s">
        <v>68</v>
      </c>
      <c r="J1301" s="21" t="s">
        <v>957</v>
      </c>
    </row>
    <row r="1302" spans="1:10" ht="43.2" x14ac:dyDescent="0.35">
      <c r="A1302" s="21" t="s">
        <v>68</v>
      </c>
      <c r="B1302" s="21" t="s">
        <v>1941</v>
      </c>
      <c r="C1302" s="21" t="s">
        <v>952</v>
      </c>
      <c r="D1302" s="21" t="s">
        <v>1863</v>
      </c>
      <c r="E1302" s="21"/>
      <c r="F1302" s="21" t="s">
        <v>1864</v>
      </c>
      <c r="G1302" s="21" t="s">
        <v>971</v>
      </c>
      <c r="H1302" s="21" t="s">
        <v>956</v>
      </c>
      <c r="I1302" s="21" t="s">
        <v>68</v>
      </c>
      <c r="J1302" s="21" t="s">
        <v>957</v>
      </c>
    </row>
    <row r="1303" spans="1:10" ht="28.8" x14ac:dyDescent="0.35">
      <c r="A1303" s="21" t="s">
        <v>68</v>
      </c>
      <c r="B1303" s="21" t="s">
        <v>1941</v>
      </c>
      <c r="C1303" s="21" t="s">
        <v>952</v>
      </c>
      <c r="D1303" s="21" t="s">
        <v>1865</v>
      </c>
      <c r="E1303" s="21"/>
      <c r="F1303" s="21" t="s">
        <v>1866</v>
      </c>
      <c r="G1303" s="21" t="s">
        <v>971</v>
      </c>
      <c r="H1303" s="21" t="s">
        <v>1547</v>
      </c>
      <c r="I1303" s="21" t="s">
        <v>68</v>
      </c>
      <c r="J1303" s="21" t="s">
        <v>957</v>
      </c>
    </row>
    <row r="1304" spans="1:10" ht="28.8" x14ac:dyDescent="0.35">
      <c r="A1304" s="21" t="s">
        <v>68</v>
      </c>
      <c r="B1304" s="21" t="s">
        <v>1941</v>
      </c>
      <c r="C1304" s="21" t="s">
        <v>952</v>
      </c>
      <c r="D1304" s="21" t="s">
        <v>1867</v>
      </c>
      <c r="E1304" s="21"/>
      <c r="F1304" s="21" t="s">
        <v>1868</v>
      </c>
      <c r="G1304" s="21" t="s">
        <v>971</v>
      </c>
      <c r="H1304" s="21" t="s">
        <v>1547</v>
      </c>
      <c r="I1304" s="21" t="s">
        <v>68</v>
      </c>
      <c r="J1304" s="21" t="s">
        <v>957</v>
      </c>
    </row>
    <row r="1305" spans="1:10" ht="43.2" x14ac:dyDescent="0.35">
      <c r="A1305" s="21" t="s">
        <v>68</v>
      </c>
      <c r="B1305" s="21" t="s">
        <v>1941</v>
      </c>
      <c r="C1305" s="21" t="s">
        <v>952</v>
      </c>
      <c r="D1305" s="21" t="s">
        <v>1869</v>
      </c>
      <c r="E1305" s="21"/>
      <c r="F1305" s="21" t="s">
        <v>1870</v>
      </c>
      <c r="G1305" s="21" t="s">
        <v>971</v>
      </c>
      <c r="H1305" s="21" t="s">
        <v>956</v>
      </c>
      <c r="I1305" s="21" t="s">
        <v>68</v>
      </c>
      <c r="J1305" s="21" t="s">
        <v>957</v>
      </c>
    </row>
    <row r="1306" spans="1:10" ht="43.2" x14ac:dyDescent="0.35">
      <c r="A1306" s="21" t="s">
        <v>68</v>
      </c>
      <c r="B1306" s="21" t="s">
        <v>1941</v>
      </c>
      <c r="C1306" s="21" t="s">
        <v>952</v>
      </c>
      <c r="D1306" s="21" t="s">
        <v>1871</v>
      </c>
      <c r="E1306" s="21"/>
      <c r="F1306" s="21" t="s">
        <v>1872</v>
      </c>
      <c r="G1306" s="21" t="s">
        <v>971</v>
      </c>
      <c r="H1306" s="21" t="s">
        <v>956</v>
      </c>
      <c r="I1306" s="21" t="s">
        <v>68</v>
      </c>
      <c r="J1306" s="21" t="s">
        <v>957</v>
      </c>
    </row>
    <row r="1307" spans="1:10" ht="43.2" x14ac:dyDescent="0.35">
      <c r="A1307" s="21" t="s">
        <v>68</v>
      </c>
      <c r="B1307" s="21" t="s">
        <v>1941</v>
      </c>
      <c r="C1307" s="21" t="s">
        <v>952</v>
      </c>
      <c r="D1307" s="21" t="s">
        <v>1873</v>
      </c>
      <c r="E1307" s="21"/>
      <c r="F1307" s="21" t="s">
        <v>1874</v>
      </c>
      <c r="G1307" s="21" t="s">
        <v>971</v>
      </c>
      <c r="H1307" s="21" t="s">
        <v>956</v>
      </c>
      <c r="I1307" s="21" t="s">
        <v>68</v>
      </c>
      <c r="J1307" s="21" t="s">
        <v>957</v>
      </c>
    </row>
    <row r="1308" spans="1:10" ht="43.2" x14ac:dyDescent="0.35">
      <c r="A1308" s="21" t="s">
        <v>68</v>
      </c>
      <c r="B1308" s="21" t="s">
        <v>1941</v>
      </c>
      <c r="C1308" s="21" t="s">
        <v>952</v>
      </c>
      <c r="D1308" s="21" t="s">
        <v>1875</v>
      </c>
      <c r="E1308" s="21"/>
      <c r="F1308" s="21" t="s">
        <v>1876</v>
      </c>
      <c r="G1308" s="21" t="s">
        <v>971</v>
      </c>
      <c r="H1308" s="21" t="s">
        <v>1547</v>
      </c>
      <c r="I1308" s="21" t="s">
        <v>68</v>
      </c>
      <c r="J1308" s="21" t="s">
        <v>957</v>
      </c>
    </row>
    <row r="1309" spans="1:10" ht="28.8" x14ac:dyDescent="0.35">
      <c r="A1309" s="21" t="s">
        <v>68</v>
      </c>
      <c r="B1309" s="21" t="s">
        <v>1941</v>
      </c>
      <c r="C1309" s="21" t="s">
        <v>952</v>
      </c>
      <c r="D1309" s="21" t="s">
        <v>1877</v>
      </c>
      <c r="E1309" s="21"/>
      <c r="F1309" s="21" t="s">
        <v>1878</v>
      </c>
      <c r="G1309" s="21" t="s">
        <v>971</v>
      </c>
      <c r="H1309" s="21" t="s">
        <v>1558</v>
      </c>
      <c r="I1309" s="21" t="s">
        <v>68</v>
      </c>
      <c r="J1309" s="21" t="s">
        <v>957</v>
      </c>
    </row>
    <row r="1310" spans="1:10" ht="28.8" x14ac:dyDescent="0.35">
      <c r="A1310" s="21" t="s">
        <v>68</v>
      </c>
      <c r="B1310" s="21" t="s">
        <v>1941</v>
      </c>
      <c r="C1310" s="21" t="s">
        <v>952</v>
      </c>
      <c r="D1310" s="21" t="s">
        <v>1879</v>
      </c>
      <c r="E1310" s="21"/>
      <c r="F1310" s="21" t="s">
        <v>1880</v>
      </c>
      <c r="G1310" s="21" t="s">
        <v>971</v>
      </c>
      <c r="H1310" s="21" t="s">
        <v>956</v>
      </c>
      <c r="I1310" s="21" t="s">
        <v>68</v>
      </c>
      <c r="J1310" s="21" t="s">
        <v>957</v>
      </c>
    </row>
    <row r="1311" spans="1:10" ht="28.8" x14ac:dyDescent="0.35">
      <c r="A1311" s="21" t="s">
        <v>68</v>
      </c>
      <c r="B1311" s="21" t="s">
        <v>1941</v>
      </c>
      <c r="C1311" s="21" t="s">
        <v>952</v>
      </c>
      <c r="D1311" s="21" t="s">
        <v>1881</v>
      </c>
      <c r="E1311" s="21"/>
      <c r="F1311" s="21" t="s">
        <v>1882</v>
      </c>
      <c r="G1311" s="21" t="s">
        <v>971</v>
      </c>
      <c r="H1311" s="21" t="s">
        <v>956</v>
      </c>
      <c r="I1311" s="21" t="s">
        <v>68</v>
      </c>
      <c r="J1311" s="21" t="s">
        <v>957</v>
      </c>
    </row>
    <row r="1312" spans="1:10" ht="28.8" x14ac:dyDescent="0.35">
      <c r="A1312" s="21" t="s">
        <v>68</v>
      </c>
      <c r="B1312" s="21" t="s">
        <v>1941</v>
      </c>
      <c r="C1312" s="21" t="s">
        <v>952</v>
      </c>
      <c r="D1312" s="21" t="s">
        <v>1883</v>
      </c>
      <c r="E1312" s="21"/>
      <c r="F1312" s="21" t="s">
        <v>1884</v>
      </c>
      <c r="G1312" s="21" t="s">
        <v>971</v>
      </c>
      <c r="H1312" s="21" t="s">
        <v>1547</v>
      </c>
      <c r="I1312" s="21" t="s">
        <v>68</v>
      </c>
      <c r="J1312" s="21" t="s">
        <v>957</v>
      </c>
    </row>
    <row r="1313" spans="1:10" ht="28.8" x14ac:dyDescent="0.35">
      <c r="A1313" s="21" t="s">
        <v>68</v>
      </c>
      <c r="B1313" s="21" t="s">
        <v>1941</v>
      </c>
      <c r="C1313" s="21" t="s">
        <v>952</v>
      </c>
      <c r="D1313" s="21" t="s">
        <v>1885</v>
      </c>
      <c r="E1313" s="21"/>
      <c r="F1313" s="21" t="s">
        <v>1886</v>
      </c>
      <c r="G1313" s="21" t="s">
        <v>971</v>
      </c>
      <c r="H1313" s="21" t="s">
        <v>1547</v>
      </c>
      <c r="I1313" s="21" t="s">
        <v>68</v>
      </c>
      <c r="J1313" s="21" t="s">
        <v>957</v>
      </c>
    </row>
    <row r="1314" spans="1:10" ht="28.8" x14ac:dyDescent="0.35">
      <c r="A1314" s="21" t="s">
        <v>68</v>
      </c>
      <c r="B1314" s="21" t="s">
        <v>1941</v>
      </c>
      <c r="C1314" s="21" t="s">
        <v>952</v>
      </c>
      <c r="D1314" s="21" t="s">
        <v>1887</v>
      </c>
      <c r="E1314" s="21"/>
      <c r="F1314" s="21" t="s">
        <v>1888</v>
      </c>
      <c r="G1314" s="21" t="s">
        <v>971</v>
      </c>
      <c r="H1314" s="21" t="s">
        <v>1547</v>
      </c>
      <c r="I1314" s="21" t="s">
        <v>68</v>
      </c>
      <c r="J1314" s="21" t="s">
        <v>957</v>
      </c>
    </row>
    <row r="1315" spans="1:10" ht="43.2" x14ac:dyDescent="0.35">
      <c r="A1315" s="21" t="s">
        <v>68</v>
      </c>
      <c r="B1315" s="21" t="s">
        <v>1941</v>
      </c>
      <c r="C1315" s="21" t="s">
        <v>952</v>
      </c>
      <c r="D1315" s="21" t="s">
        <v>1889</v>
      </c>
      <c r="E1315" s="21"/>
      <c r="F1315" s="21" t="s">
        <v>1890</v>
      </c>
      <c r="G1315" s="21" t="s">
        <v>971</v>
      </c>
      <c r="H1315" s="21" t="s">
        <v>1547</v>
      </c>
      <c r="I1315" s="21" t="s">
        <v>68</v>
      </c>
      <c r="J1315" s="21" t="s">
        <v>957</v>
      </c>
    </row>
    <row r="1316" spans="1:10" ht="43.2" x14ac:dyDescent="0.35">
      <c r="A1316" s="21" t="s">
        <v>68</v>
      </c>
      <c r="B1316" s="21" t="s">
        <v>1941</v>
      </c>
      <c r="C1316" s="21" t="s">
        <v>952</v>
      </c>
      <c r="D1316" s="21" t="s">
        <v>1891</v>
      </c>
      <c r="E1316" s="21"/>
      <c r="F1316" s="21" t="s">
        <v>1892</v>
      </c>
      <c r="G1316" s="21" t="s">
        <v>971</v>
      </c>
      <c r="H1316" s="21" t="s">
        <v>1558</v>
      </c>
      <c r="I1316" s="21" t="s">
        <v>68</v>
      </c>
      <c r="J1316" s="21" t="s">
        <v>957</v>
      </c>
    </row>
    <row r="1317" spans="1:10" ht="28.8" x14ac:dyDescent="0.35">
      <c r="A1317" s="21" t="s">
        <v>68</v>
      </c>
      <c r="B1317" s="21" t="s">
        <v>1941</v>
      </c>
      <c r="C1317" s="21" t="s">
        <v>952</v>
      </c>
      <c r="D1317" s="21" t="s">
        <v>1893</v>
      </c>
      <c r="E1317" s="21"/>
      <c r="F1317" s="21" t="s">
        <v>1894</v>
      </c>
      <c r="G1317" s="21" t="s">
        <v>971</v>
      </c>
      <c r="H1317" s="21" t="s">
        <v>1895</v>
      </c>
      <c r="I1317" s="21" t="s">
        <v>68</v>
      </c>
      <c r="J1317" s="21" t="s">
        <v>957</v>
      </c>
    </row>
    <row r="1318" spans="1:10" ht="28.8" x14ac:dyDescent="0.35">
      <c r="A1318" s="21" t="s">
        <v>68</v>
      </c>
      <c r="B1318" s="21" t="s">
        <v>1941</v>
      </c>
      <c r="C1318" s="21" t="s">
        <v>952</v>
      </c>
      <c r="D1318" s="21" t="s">
        <v>1896</v>
      </c>
      <c r="E1318" s="21"/>
      <c r="F1318" s="21" t="s">
        <v>1897</v>
      </c>
      <c r="G1318" s="21" t="s">
        <v>971</v>
      </c>
      <c r="H1318" s="21" t="s">
        <v>956</v>
      </c>
      <c r="I1318" s="21" t="s">
        <v>68</v>
      </c>
      <c r="J1318" s="21" t="s">
        <v>957</v>
      </c>
    </row>
    <row r="1319" spans="1:10" ht="43.2" x14ac:dyDescent="0.35">
      <c r="A1319" s="21" t="s">
        <v>68</v>
      </c>
      <c r="B1319" s="21" t="s">
        <v>1941</v>
      </c>
      <c r="C1319" s="21" t="s">
        <v>952</v>
      </c>
      <c r="D1319" s="21" t="s">
        <v>1898</v>
      </c>
      <c r="E1319" s="21"/>
      <c r="F1319" s="21" t="s">
        <v>1899</v>
      </c>
      <c r="G1319" s="21" t="s">
        <v>971</v>
      </c>
      <c r="H1319" s="21" t="s">
        <v>956</v>
      </c>
      <c r="I1319" s="21" t="s">
        <v>68</v>
      </c>
      <c r="J1319" s="21" t="s">
        <v>957</v>
      </c>
    </row>
    <row r="1320" spans="1:10" ht="28.8" x14ac:dyDescent="0.35">
      <c r="A1320" s="21" t="s">
        <v>68</v>
      </c>
      <c r="B1320" s="21" t="s">
        <v>1941</v>
      </c>
      <c r="C1320" s="21" t="s">
        <v>952</v>
      </c>
      <c r="D1320" s="21" t="s">
        <v>1900</v>
      </c>
      <c r="E1320" s="21"/>
      <c r="F1320" s="21" t="s">
        <v>1901</v>
      </c>
      <c r="G1320" s="21" t="s">
        <v>971</v>
      </c>
      <c r="H1320" s="21" t="s">
        <v>956</v>
      </c>
      <c r="I1320" s="21" t="s">
        <v>68</v>
      </c>
      <c r="J1320" s="21" t="s">
        <v>957</v>
      </c>
    </row>
    <row r="1321" spans="1:10" ht="28.8" x14ac:dyDescent="0.35">
      <c r="A1321" s="21" t="s">
        <v>68</v>
      </c>
      <c r="B1321" s="21" t="s">
        <v>1941</v>
      </c>
      <c r="C1321" s="21" t="s">
        <v>952</v>
      </c>
      <c r="D1321" s="21" t="s">
        <v>1902</v>
      </c>
      <c r="E1321" s="21"/>
      <c r="F1321" s="21" t="s">
        <v>1903</v>
      </c>
      <c r="G1321" s="21" t="s">
        <v>971</v>
      </c>
      <c r="H1321" s="21" t="s">
        <v>956</v>
      </c>
      <c r="I1321" s="21" t="s">
        <v>68</v>
      </c>
      <c r="J1321" s="21" t="s">
        <v>957</v>
      </c>
    </row>
    <row r="1322" spans="1:10" ht="43.2" x14ac:dyDescent="0.35">
      <c r="A1322" s="21" t="s">
        <v>68</v>
      </c>
      <c r="B1322" s="21" t="s">
        <v>1941</v>
      </c>
      <c r="C1322" s="21" t="s">
        <v>952</v>
      </c>
      <c r="D1322" s="21" t="s">
        <v>1904</v>
      </c>
      <c r="E1322" s="21"/>
      <c r="F1322" s="21" t="s">
        <v>1905</v>
      </c>
      <c r="G1322" s="21" t="s">
        <v>971</v>
      </c>
      <c r="H1322" s="21" t="s">
        <v>1906</v>
      </c>
      <c r="I1322" s="21" t="s">
        <v>68</v>
      </c>
      <c r="J1322" s="21" t="s">
        <v>957</v>
      </c>
    </row>
    <row r="1323" spans="1:10" ht="43.2" x14ac:dyDescent="0.35">
      <c r="A1323" s="21" t="s">
        <v>68</v>
      </c>
      <c r="B1323" s="21" t="s">
        <v>1941</v>
      </c>
      <c r="C1323" s="21" t="s">
        <v>952</v>
      </c>
      <c r="D1323" s="21" t="s">
        <v>1907</v>
      </c>
      <c r="E1323" s="21"/>
      <c r="F1323" s="21" t="s">
        <v>1908</v>
      </c>
      <c r="G1323" s="21" t="s">
        <v>971</v>
      </c>
      <c r="H1323" s="21" t="s">
        <v>1909</v>
      </c>
      <c r="I1323" s="21" t="s">
        <v>68</v>
      </c>
      <c r="J1323" s="21" t="s">
        <v>957</v>
      </c>
    </row>
    <row r="1324" spans="1:10" ht="28.8" x14ac:dyDescent="0.35">
      <c r="A1324" s="21" t="s">
        <v>68</v>
      </c>
      <c r="B1324" s="21" t="s">
        <v>1941</v>
      </c>
      <c r="C1324" s="21" t="s">
        <v>952</v>
      </c>
      <c r="D1324" s="21" t="s">
        <v>1910</v>
      </c>
      <c r="E1324" s="21"/>
      <c r="F1324" s="21" t="s">
        <v>1911</v>
      </c>
      <c r="G1324" s="21" t="s">
        <v>971</v>
      </c>
      <c r="H1324" s="21" t="s">
        <v>1558</v>
      </c>
      <c r="I1324" s="21" t="s">
        <v>68</v>
      </c>
      <c r="J1324" s="21" t="s">
        <v>957</v>
      </c>
    </row>
    <row r="1325" spans="1:10" ht="43.2" x14ac:dyDescent="0.35">
      <c r="A1325" s="21" t="s">
        <v>68</v>
      </c>
      <c r="B1325" s="21" t="s">
        <v>1941</v>
      </c>
      <c r="C1325" s="21" t="s">
        <v>952</v>
      </c>
      <c r="D1325" s="21" t="s">
        <v>1912</v>
      </c>
      <c r="E1325" s="21"/>
      <c r="F1325" s="21" t="s">
        <v>1913</v>
      </c>
      <c r="G1325" s="21" t="s">
        <v>971</v>
      </c>
      <c r="H1325" s="21" t="s">
        <v>1547</v>
      </c>
      <c r="I1325" s="21" t="s">
        <v>68</v>
      </c>
      <c r="J1325" s="21" t="s">
        <v>957</v>
      </c>
    </row>
    <row r="1326" spans="1:10" ht="43.2" x14ac:dyDescent="0.35">
      <c r="A1326" s="21" t="s">
        <v>68</v>
      </c>
      <c r="B1326" s="21" t="s">
        <v>1941</v>
      </c>
      <c r="C1326" s="21" t="s">
        <v>952</v>
      </c>
      <c r="D1326" s="21" t="s">
        <v>1914</v>
      </c>
      <c r="E1326" s="21"/>
      <c r="F1326" s="21" t="s">
        <v>1915</v>
      </c>
      <c r="G1326" s="21" t="s">
        <v>971</v>
      </c>
      <c r="H1326" s="21" t="s">
        <v>1547</v>
      </c>
      <c r="I1326" s="21" t="s">
        <v>68</v>
      </c>
      <c r="J1326" s="21" t="s">
        <v>957</v>
      </c>
    </row>
    <row r="1327" spans="1:10" ht="201.6" x14ac:dyDescent="0.35">
      <c r="A1327" s="21" t="s">
        <v>68</v>
      </c>
      <c r="B1327" s="21" t="s">
        <v>1941</v>
      </c>
      <c r="C1327" s="21" t="s">
        <v>1916</v>
      </c>
      <c r="D1327" s="21" t="s">
        <v>1916</v>
      </c>
      <c r="E1327" s="21"/>
      <c r="F1327" s="21" t="s">
        <v>1916</v>
      </c>
      <c r="G1327" s="21" t="s">
        <v>971</v>
      </c>
      <c r="H1327" s="21" t="s">
        <v>1917</v>
      </c>
      <c r="I1327" s="21" t="s">
        <v>68</v>
      </c>
      <c r="J1327" s="21" t="s">
        <v>1918</v>
      </c>
    </row>
    <row r="1328" spans="1:10" ht="273.60000000000002" x14ac:dyDescent="0.35">
      <c r="A1328" s="21" t="s">
        <v>68</v>
      </c>
      <c r="B1328" s="21" t="s">
        <v>1941</v>
      </c>
      <c r="C1328" s="21" t="s">
        <v>1919</v>
      </c>
      <c r="D1328" s="21" t="s">
        <v>1919</v>
      </c>
      <c r="E1328" s="21"/>
      <c r="F1328" s="21" t="s">
        <v>1919</v>
      </c>
      <c r="G1328" s="21" t="s">
        <v>971</v>
      </c>
      <c r="H1328" s="21" t="s">
        <v>1920</v>
      </c>
      <c r="I1328" s="21" t="s">
        <v>68</v>
      </c>
      <c r="J1328" s="21" t="s">
        <v>1918</v>
      </c>
    </row>
    <row r="1329" spans="1:10" ht="57.6" x14ac:dyDescent="0.35">
      <c r="A1329" s="21" t="s">
        <v>68</v>
      </c>
      <c r="B1329" s="21" t="s">
        <v>1941</v>
      </c>
      <c r="C1329" s="21" t="s">
        <v>1921</v>
      </c>
      <c r="D1329" s="21" t="s">
        <v>1921</v>
      </c>
      <c r="E1329" s="21"/>
      <c r="F1329" s="21" t="s">
        <v>1921</v>
      </c>
      <c r="G1329" s="21" t="s">
        <v>971</v>
      </c>
      <c r="H1329" s="21" t="s">
        <v>1922</v>
      </c>
      <c r="I1329" s="21" t="s">
        <v>68</v>
      </c>
      <c r="J1329" s="21" t="s">
        <v>1918</v>
      </c>
    </row>
    <row r="1330" spans="1:10" ht="86.4" x14ac:dyDescent="0.35">
      <c r="A1330" s="21" t="s">
        <v>68</v>
      </c>
      <c r="B1330" s="21" t="s">
        <v>1941</v>
      </c>
      <c r="C1330" s="21" t="s">
        <v>1923</v>
      </c>
      <c r="D1330" s="21" t="s">
        <v>1923</v>
      </c>
      <c r="E1330" s="21"/>
      <c r="F1330" s="21" t="s">
        <v>1923</v>
      </c>
      <c r="G1330" s="21" t="s">
        <v>971</v>
      </c>
      <c r="H1330" s="21" t="s">
        <v>1924</v>
      </c>
      <c r="I1330" s="21" t="s">
        <v>68</v>
      </c>
      <c r="J1330" s="21" t="s">
        <v>1918</v>
      </c>
    </row>
    <row r="1331" spans="1:10" ht="28.8" x14ac:dyDescent="0.35">
      <c r="A1331" s="21" t="s">
        <v>68</v>
      </c>
      <c r="B1331" s="21" t="s">
        <v>1941</v>
      </c>
      <c r="C1331" s="21" t="s">
        <v>1925</v>
      </c>
      <c r="D1331" s="21" t="s">
        <v>1925</v>
      </c>
      <c r="E1331" s="21"/>
      <c r="F1331" s="21" t="s">
        <v>1925</v>
      </c>
      <c r="G1331" s="21" t="s">
        <v>971</v>
      </c>
      <c r="H1331" s="21" t="s">
        <v>1926</v>
      </c>
      <c r="I1331" s="21" t="s">
        <v>68</v>
      </c>
      <c r="J1331" s="21" t="s">
        <v>1918</v>
      </c>
    </row>
    <row r="1332" spans="1:10" ht="28.8" x14ac:dyDescent="0.35">
      <c r="A1332" s="21" t="s">
        <v>69</v>
      </c>
      <c r="B1332" s="21" t="s">
        <v>967</v>
      </c>
      <c r="C1332" s="21" t="s">
        <v>977</v>
      </c>
      <c r="D1332" s="21" t="s">
        <v>1942</v>
      </c>
      <c r="E1332" s="21"/>
      <c r="F1332" s="21" t="s">
        <v>1943</v>
      </c>
      <c r="G1332" s="21" t="s">
        <v>1944</v>
      </c>
      <c r="H1332" s="21" t="s">
        <v>1945</v>
      </c>
      <c r="I1332" s="21" t="s">
        <v>69</v>
      </c>
      <c r="J1332" s="21" t="s">
        <v>973</v>
      </c>
    </row>
    <row r="1333" spans="1:10" ht="28.8" x14ac:dyDescent="0.35">
      <c r="A1333" s="21" t="s">
        <v>69</v>
      </c>
      <c r="B1333" s="21" t="s">
        <v>967</v>
      </c>
      <c r="C1333" s="21" t="s">
        <v>990</v>
      </c>
      <c r="D1333" s="21" t="s">
        <v>1946</v>
      </c>
      <c r="E1333" s="21"/>
      <c r="F1333" s="21" t="s">
        <v>1947</v>
      </c>
      <c r="G1333" s="21" t="s">
        <v>1944</v>
      </c>
      <c r="H1333" s="21" t="s">
        <v>1948</v>
      </c>
      <c r="I1333" s="21" t="s">
        <v>69</v>
      </c>
      <c r="J1333" s="21" t="s">
        <v>973</v>
      </c>
    </row>
    <row r="1334" spans="1:10" ht="28.8" x14ac:dyDescent="0.35">
      <c r="A1334" s="21" t="s">
        <v>70</v>
      </c>
      <c r="B1334" s="21" t="s">
        <v>967</v>
      </c>
      <c r="C1334" s="21" t="s">
        <v>968</v>
      </c>
      <c r="D1334" s="21" t="s">
        <v>969</v>
      </c>
      <c r="E1334" s="21"/>
      <c r="F1334" s="21" t="s">
        <v>970</v>
      </c>
      <c r="G1334" s="21" t="s">
        <v>1949</v>
      </c>
      <c r="H1334" s="21" t="s">
        <v>1950</v>
      </c>
      <c r="I1334" s="21" t="s">
        <v>70</v>
      </c>
      <c r="J1334" s="21" t="s">
        <v>973</v>
      </c>
    </row>
    <row r="1335" spans="1:10" ht="28.8" x14ac:dyDescent="0.35">
      <c r="A1335" s="21" t="s">
        <v>70</v>
      </c>
      <c r="B1335" s="21" t="s">
        <v>967</v>
      </c>
      <c r="C1335" s="21" t="s">
        <v>977</v>
      </c>
      <c r="D1335" s="21" t="s">
        <v>1951</v>
      </c>
      <c r="E1335" s="21"/>
      <c r="F1335" s="21" t="s">
        <v>1952</v>
      </c>
      <c r="G1335" s="21" t="s">
        <v>1949</v>
      </c>
      <c r="H1335" s="21" t="s">
        <v>1953</v>
      </c>
      <c r="I1335" s="21" t="s">
        <v>70</v>
      </c>
      <c r="J1335" s="21" t="s">
        <v>973</v>
      </c>
    </row>
    <row r="1336" spans="1:10" ht="28.8" x14ac:dyDescent="0.35">
      <c r="A1336" s="21" t="s">
        <v>70</v>
      </c>
      <c r="B1336" s="21" t="s">
        <v>967</v>
      </c>
      <c r="C1336" s="21" t="s">
        <v>977</v>
      </c>
      <c r="D1336" s="21" t="s">
        <v>1954</v>
      </c>
      <c r="E1336" s="21"/>
      <c r="F1336" s="21" t="s">
        <v>1955</v>
      </c>
      <c r="G1336" s="21" t="s">
        <v>1949</v>
      </c>
      <c r="H1336" s="21" t="s">
        <v>1956</v>
      </c>
      <c r="I1336" s="21" t="s">
        <v>70</v>
      </c>
      <c r="J1336" s="21" t="s">
        <v>973</v>
      </c>
    </row>
    <row r="1337" spans="1:10" ht="28.8" x14ac:dyDescent="0.35">
      <c r="A1337" s="21" t="s">
        <v>70</v>
      </c>
      <c r="B1337" s="21" t="s">
        <v>967</v>
      </c>
      <c r="C1337" s="21" t="s">
        <v>977</v>
      </c>
      <c r="D1337" s="21" t="s">
        <v>1957</v>
      </c>
      <c r="E1337" s="21"/>
      <c r="F1337" s="21" t="s">
        <v>1958</v>
      </c>
      <c r="G1337" s="21" t="s">
        <v>1949</v>
      </c>
      <c r="H1337" s="21" t="s">
        <v>1959</v>
      </c>
      <c r="I1337" s="21" t="s">
        <v>70</v>
      </c>
      <c r="J1337" s="21" t="s">
        <v>973</v>
      </c>
    </row>
    <row r="1338" spans="1:10" ht="43.2" x14ac:dyDescent="0.35">
      <c r="A1338" s="21" t="s">
        <v>70</v>
      </c>
      <c r="B1338" s="21" t="s">
        <v>967</v>
      </c>
      <c r="C1338" s="21" t="s">
        <v>990</v>
      </c>
      <c r="D1338" s="21" t="s">
        <v>1960</v>
      </c>
      <c r="E1338" s="21"/>
      <c r="F1338" s="21" t="s">
        <v>1961</v>
      </c>
      <c r="G1338" s="21" t="s">
        <v>1949</v>
      </c>
      <c r="H1338" s="21" t="s">
        <v>1962</v>
      </c>
      <c r="I1338" s="21" t="s">
        <v>70</v>
      </c>
      <c r="J1338" s="21" t="s">
        <v>973</v>
      </c>
    </row>
    <row r="1339" spans="1:10" ht="28.8" x14ac:dyDescent="0.35">
      <c r="A1339" s="21" t="s">
        <v>70</v>
      </c>
      <c r="B1339" s="21" t="s">
        <v>967</v>
      </c>
      <c r="C1339" s="21" t="s">
        <v>990</v>
      </c>
      <c r="D1339" s="21" t="s">
        <v>1963</v>
      </c>
      <c r="E1339" s="21"/>
      <c r="F1339" s="21" t="s">
        <v>1964</v>
      </c>
      <c r="G1339" s="21" t="s">
        <v>1949</v>
      </c>
      <c r="H1339" s="21" t="s">
        <v>1965</v>
      </c>
      <c r="I1339" s="21" t="s">
        <v>70</v>
      </c>
      <c r="J1339" s="21" t="s">
        <v>973</v>
      </c>
    </row>
    <row r="1340" spans="1:10" ht="28.8" x14ac:dyDescent="0.35">
      <c r="A1340" s="21" t="s">
        <v>70</v>
      </c>
      <c r="B1340" s="21" t="s">
        <v>967</v>
      </c>
      <c r="C1340" s="21" t="s">
        <v>990</v>
      </c>
      <c r="D1340" s="21" t="s">
        <v>1966</v>
      </c>
      <c r="E1340" s="21"/>
      <c r="F1340" s="21" t="s">
        <v>1967</v>
      </c>
      <c r="G1340" s="21" t="s">
        <v>1949</v>
      </c>
      <c r="H1340" s="21" t="s">
        <v>1968</v>
      </c>
      <c r="I1340" s="21" t="s">
        <v>70</v>
      </c>
      <c r="J1340" s="21" t="s">
        <v>973</v>
      </c>
    </row>
    <row r="1341" spans="1:10" ht="72" x14ac:dyDescent="0.35">
      <c r="A1341" s="21" t="s">
        <v>70</v>
      </c>
      <c r="B1341" s="21" t="s">
        <v>967</v>
      </c>
      <c r="C1341" s="21" t="s">
        <v>1019</v>
      </c>
      <c r="D1341" s="21" t="s">
        <v>1969</v>
      </c>
      <c r="E1341" s="21"/>
      <c r="F1341" s="21" t="s">
        <v>1970</v>
      </c>
      <c r="G1341" s="21" t="s">
        <v>1949</v>
      </c>
      <c r="H1341" s="21" t="s">
        <v>1971</v>
      </c>
      <c r="I1341" s="21" t="s">
        <v>70</v>
      </c>
      <c r="J1341" s="21" t="s">
        <v>973</v>
      </c>
    </row>
    <row r="1342" spans="1:10" ht="28.8" x14ac:dyDescent="0.35">
      <c r="A1342" s="21" t="s">
        <v>70</v>
      </c>
      <c r="B1342" s="21" t="s">
        <v>967</v>
      </c>
      <c r="C1342" s="21" t="s">
        <v>1061</v>
      </c>
      <c r="D1342" s="21" t="s">
        <v>1062</v>
      </c>
      <c r="E1342" s="21"/>
      <c r="F1342" s="21" t="s">
        <v>1063</v>
      </c>
      <c r="G1342" s="21" t="s">
        <v>1949</v>
      </c>
      <c r="H1342" s="21" t="s">
        <v>1972</v>
      </c>
      <c r="I1342" s="21" t="s">
        <v>70</v>
      </c>
      <c r="J1342" s="21" t="s">
        <v>973</v>
      </c>
    </row>
    <row r="1343" spans="1:10" ht="28.8" x14ac:dyDescent="0.35">
      <c r="A1343" s="21" t="s">
        <v>70</v>
      </c>
      <c r="B1343" s="21" t="s">
        <v>967</v>
      </c>
      <c r="C1343" s="21" t="s">
        <v>1093</v>
      </c>
      <c r="D1343" s="21" t="s">
        <v>1973</v>
      </c>
      <c r="E1343" s="21"/>
      <c r="F1343" s="21" t="s">
        <v>1974</v>
      </c>
      <c r="G1343" s="21" t="s">
        <v>1949</v>
      </c>
      <c r="H1343" s="21" t="s">
        <v>1975</v>
      </c>
      <c r="I1343" s="21" t="s">
        <v>70</v>
      </c>
      <c r="J1343" s="21" t="s">
        <v>973</v>
      </c>
    </row>
    <row r="1344" spans="1:10" ht="28.8" x14ac:dyDescent="0.35">
      <c r="A1344" s="21" t="s">
        <v>70</v>
      </c>
      <c r="B1344" s="21" t="s">
        <v>967</v>
      </c>
      <c r="C1344" s="21" t="s">
        <v>1164</v>
      </c>
      <c r="D1344" s="21" t="s">
        <v>1165</v>
      </c>
      <c r="E1344" s="21"/>
      <c r="F1344" s="21" t="s">
        <v>1166</v>
      </c>
      <c r="G1344" s="21" t="s">
        <v>1949</v>
      </c>
      <c r="H1344" s="21" t="s">
        <v>1976</v>
      </c>
      <c r="I1344" s="21" t="s">
        <v>70</v>
      </c>
      <c r="J1344" s="21" t="s">
        <v>973</v>
      </c>
    </row>
    <row r="1345" spans="1:10" ht="57.6" x14ac:dyDescent="0.35">
      <c r="A1345" s="21" t="s">
        <v>70</v>
      </c>
      <c r="B1345" s="21" t="s">
        <v>967</v>
      </c>
      <c r="C1345" s="21" t="s">
        <v>1916</v>
      </c>
      <c r="D1345" s="21" t="s">
        <v>1916</v>
      </c>
      <c r="E1345" s="21"/>
      <c r="F1345" s="21" t="s">
        <v>1916</v>
      </c>
      <c r="G1345" s="21" t="s">
        <v>1949</v>
      </c>
      <c r="H1345" s="21" t="s">
        <v>1977</v>
      </c>
      <c r="I1345" s="21" t="s">
        <v>70</v>
      </c>
      <c r="J1345" s="21" t="s">
        <v>1918</v>
      </c>
    </row>
    <row r="1346" spans="1:10" ht="28.8" x14ac:dyDescent="0.35">
      <c r="A1346" s="21" t="s">
        <v>70</v>
      </c>
      <c r="B1346" s="21" t="s">
        <v>1927</v>
      </c>
      <c r="C1346" s="21" t="s">
        <v>968</v>
      </c>
      <c r="D1346" s="21" t="s">
        <v>969</v>
      </c>
      <c r="E1346" s="21"/>
      <c r="F1346" s="21" t="s">
        <v>970</v>
      </c>
      <c r="G1346" s="21" t="s">
        <v>1949</v>
      </c>
      <c r="H1346" s="21" t="s">
        <v>1950</v>
      </c>
      <c r="I1346" s="21" t="s">
        <v>70</v>
      </c>
      <c r="J1346" s="21" t="s">
        <v>973</v>
      </c>
    </row>
    <row r="1347" spans="1:10" ht="28.8" x14ac:dyDescent="0.35">
      <c r="A1347" s="21" t="s">
        <v>70</v>
      </c>
      <c r="B1347" s="21" t="s">
        <v>1927</v>
      </c>
      <c r="C1347" s="21" t="s">
        <v>977</v>
      </c>
      <c r="D1347" s="21" t="s">
        <v>1951</v>
      </c>
      <c r="E1347" s="21"/>
      <c r="F1347" s="21" t="s">
        <v>1952</v>
      </c>
      <c r="G1347" s="21" t="s">
        <v>1949</v>
      </c>
      <c r="H1347" s="21" t="s">
        <v>1953</v>
      </c>
      <c r="I1347" s="21" t="s">
        <v>70</v>
      </c>
      <c r="J1347" s="21" t="s">
        <v>973</v>
      </c>
    </row>
    <row r="1348" spans="1:10" ht="28.8" x14ac:dyDescent="0.35">
      <c r="A1348" s="21" t="s">
        <v>70</v>
      </c>
      <c r="B1348" s="21" t="s">
        <v>1927</v>
      </c>
      <c r="C1348" s="21" t="s">
        <v>977</v>
      </c>
      <c r="D1348" s="21" t="s">
        <v>1954</v>
      </c>
      <c r="E1348" s="21"/>
      <c r="F1348" s="21" t="s">
        <v>1955</v>
      </c>
      <c r="G1348" s="21" t="s">
        <v>1949</v>
      </c>
      <c r="H1348" s="21" t="s">
        <v>1956</v>
      </c>
      <c r="I1348" s="21" t="s">
        <v>70</v>
      </c>
      <c r="J1348" s="21" t="s">
        <v>973</v>
      </c>
    </row>
    <row r="1349" spans="1:10" ht="28.8" x14ac:dyDescent="0.35">
      <c r="A1349" s="21" t="s">
        <v>70</v>
      </c>
      <c r="B1349" s="21" t="s">
        <v>1927</v>
      </c>
      <c r="C1349" s="21" t="s">
        <v>977</v>
      </c>
      <c r="D1349" s="21" t="s">
        <v>1957</v>
      </c>
      <c r="E1349" s="21"/>
      <c r="F1349" s="21" t="s">
        <v>1958</v>
      </c>
      <c r="G1349" s="21" t="s">
        <v>1949</v>
      </c>
      <c r="H1349" s="21" t="s">
        <v>1959</v>
      </c>
      <c r="I1349" s="21" t="s">
        <v>70</v>
      </c>
      <c r="J1349" s="21" t="s">
        <v>973</v>
      </c>
    </row>
    <row r="1350" spans="1:10" ht="43.2" x14ac:dyDescent="0.35">
      <c r="A1350" s="21" t="s">
        <v>70</v>
      </c>
      <c r="B1350" s="21" t="s">
        <v>1927</v>
      </c>
      <c r="C1350" s="21" t="s">
        <v>990</v>
      </c>
      <c r="D1350" s="21" t="s">
        <v>1960</v>
      </c>
      <c r="E1350" s="21"/>
      <c r="F1350" s="21" t="s">
        <v>1961</v>
      </c>
      <c r="G1350" s="21" t="s">
        <v>1949</v>
      </c>
      <c r="H1350" s="21" t="s">
        <v>1962</v>
      </c>
      <c r="I1350" s="21" t="s">
        <v>70</v>
      </c>
      <c r="J1350" s="21" t="s">
        <v>973</v>
      </c>
    </row>
    <row r="1351" spans="1:10" ht="28.8" x14ac:dyDescent="0.35">
      <c r="A1351" s="21" t="s">
        <v>70</v>
      </c>
      <c r="B1351" s="21" t="s">
        <v>1927</v>
      </c>
      <c r="C1351" s="21" t="s">
        <v>990</v>
      </c>
      <c r="D1351" s="21" t="s">
        <v>1963</v>
      </c>
      <c r="E1351" s="21"/>
      <c r="F1351" s="21" t="s">
        <v>1964</v>
      </c>
      <c r="G1351" s="21" t="s">
        <v>1949</v>
      </c>
      <c r="H1351" s="21" t="s">
        <v>1965</v>
      </c>
      <c r="I1351" s="21" t="s">
        <v>70</v>
      </c>
      <c r="J1351" s="21" t="s">
        <v>973</v>
      </c>
    </row>
    <row r="1352" spans="1:10" ht="28.8" x14ac:dyDescent="0.35">
      <c r="A1352" s="21" t="s">
        <v>70</v>
      </c>
      <c r="B1352" s="21" t="s">
        <v>1927</v>
      </c>
      <c r="C1352" s="21" t="s">
        <v>990</v>
      </c>
      <c r="D1352" s="21" t="s">
        <v>1966</v>
      </c>
      <c r="E1352" s="21"/>
      <c r="F1352" s="21" t="s">
        <v>1967</v>
      </c>
      <c r="G1352" s="21" t="s">
        <v>1949</v>
      </c>
      <c r="H1352" s="21" t="s">
        <v>1968</v>
      </c>
      <c r="I1352" s="21" t="s">
        <v>70</v>
      </c>
      <c r="J1352" s="21" t="s">
        <v>973</v>
      </c>
    </row>
    <row r="1353" spans="1:10" ht="72" x14ac:dyDescent="0.35">
      <c r="A1353" s="21" t="s">
        <v>70</v>
      </c>
      <c r="B1353" s="21" t="s">
        <v>1927</v>
      </c>
      <c r="C1353" s="21" t="s">
        <v>1019</v>
      </c>
      <c r="D1353" s="21" t="s">
        <v>1969</v>
      </c>
      <c r="E1353" s="21"/>
      <c r="F1353" s="21" t="s">
        <v>1970</v>
      </c>
      <c r="G1353" s="21" t="s">
        <v>1949</v>
      </c>
      <c r="H1353" s="21" t="s">
        <v>1971</v>
      </c>
      <c r="I1353" s="21" t="s">
        <v>70</v>
      </c>
      <c r="J1353" s="21" t="s">
        <v>973</v>
      </c>
    </row>
    <row r="1354" spans="1:10" ht="28.8" x14ac:dyDescent="0.35">
      <c r="A1354" s="21" t="s">
        <v>70</v>
      </c>
      <c r="B1354" s="21" t="s">
        <v>1927</v>
      </c>
      <c r="C1354" s="21" t="s">
        <v>1061</v>
      </c>
      <c r="D1354" s="21" t="s">
        <v>1062</v>
      </c>
      <c r="E1354" s="21"/>
      <c r="F1354" s="21" t="s">
        <v>1063</v>
      </c>
      <c r="G1354" s="21" t="s">
        <v>1949</v>
      </c>
      <c r="H1354" s="21" t="s">
        <v>1972</v>
      </c>
      <c r="I1354" s="21" t="s">
        <v>70</v>
      </c>
      <c r="J1354" s="21" t="s">
        <v>973</v>
      </c>
    </row>
    <row r="1355" spans="1:10" ht="28.8" x14ac:dyDescent="0.35">
      <c r="A1355" s="21" t="s">
        <v>70</v>
      </c>
      <c r="B1355" s="21" t="s">
        <v>1927</v>
      </c>
      <c r="C1355" s="21" t="s">
        <v>1093</v>
      </c>
      <c r="D1355" s="21" t="s">
        <v>1973</v>
      </c>
      <c r="E1355" s="21"/>
      <c r="F1355" s="21" t="s">
        <v>1974</v>
      </c>
      <c r="G1355" s="21" t="s">
        <v>1949</v>
      </c>
      <c r="H1355" s="21" t="s">
        <v>1975</v>
      </c>
      <c r="I1355" s="21" t="s">
        <v>70</v>
      </c>
      <c r="J1355" s="21" t="s">
        <v>973</v>
      </c>
    </row>
    <row r="1356" spans="1:10" ht="28.8" x14ac:dyDescent="0.35">
      <c r="A1356" s="21" t="s">
        <v>70</v>
      </c>
      <c r="B1356" s="21" t="s">
        <v>1927</v>
      </c>
      <c r="C1356" s="21" t="s">
        <v>1164</v>
      </c>
      <c r="D1356" s="21" t="s">
        <v>1165</v>
      </c>
      <c r="E1356" s="21"/>
      <c r="F1356" s="21" t="s">
        <v>1166</v>
      </c>
      <c r="G1356" s="21" t="s">
        <v>1949</v>
      </c>
      <c r="H1356" s="21" t="s">
        <v>1976</v>
      </c>
      <c r="I1356" s="21" t="s">
        <v>70</v>
      </c>
      <c r="J1356" s="21" t="s">
        <v>973</v>
      </c>
    </row>
    <row r="1357" spans="1:10" ht="57.6" x14ac:dyDescent="0.35">
      <c r="A1357" s="21" t="s">
        <v>70</v>
      </c>
      <c r="B1357" s="21" t="s">
        <v>1927</v>
      </c>
      <c r="C1357" s="21" t="s">
        <v>1916</v>
      </c>
      <c r="D1357" s="21" t="s">
        <v>1916</v>
      </c>
      <c r="E1357" s="21"/>
      <c r="F1357" s="21" t="s">
        <v>1916</v>
      </c>
      <c r="G1357" s="21" t="s">
        <v>1949</v>
      </c>
      <c r="H1357" s="21" t="s">
        <v>1977</v>
      </c>
      <c r="I1357" s="21" t="s">
        <v>70</v>
      </c>
      <c r="J1357" s="21" t="s">
        <v>1918</v>
      </c>
    </row>
    <row r="1358" spans="1:10" ht="28.8" x14ac:dyDescent="0.35">
      <c r="A1358" s="21" t="s">
        <v>70</v>
      </c>
      <c r="B1358" s="21" t="s">
        <v>951</v>
      </c>
      <c r="C1358" s="21" t="s">
        <v>968</v>
      </c>
      <c r="D1358" s="21" t="s">
        <v>969</v>
      </c>
      <c r="E1358" s="21"/>
      <c r="F1358" s="21" t="s">
        <v>970</v>
      </c>
      <c r="G1358" s="21" t="s">
        <v>1949</v>
      </c>
      <c r="H1358" s="21" t="s">
        <v>1950</v>
      </c>
      <c r="I1358" s="21" t="s">
        <v>70</v>
      </c>
      <c r="J1358" s="21" t="s">
        <v>973</v>
      </c>
    </row>
    <row r="1359" spans="1:10" ht="28.8" x14ac:dyDescent="0.35">
      <c r="A1359" s="21" t="s">
        <v>70</v>
      </c>
      <c r="B1359" s="21" t="s">
        <v>951</v>
      </c>
      <c r="C1359" s="21" t="s">
        <v>977</v>
      </c>
      <c r="D1359" s="21" t="s">
        <v>1951</v>
      </c>
      <c r="E1359" s="21"/>
      <c r="F1359" s="21" t="s">
        <v>1952</v>
      </c>
      <c r="G1359" s="21" t="s">
        <v>1949</v>
      </c>
      <c r="H1359" s="21" t="s">
        <v>1953</v>
      </c>
      <c r="I1359" s="21" t="s">
        <v>70</v>
      </c>
      <c r="J1359" s="21" t="s">
        <v>973</v>
      </c>
    </row>
    <row r="1360" spans="1:10" ht="28.8" x14ac:dyDescent="0.35">
      <c r="A1360" s="21" t="s">
        <v>70</v>
      </c>
      <c r="B1360" s="21" t="s">
        <v>951</v>
      </c>
      <c r="C1360" s="21" t="s">
        <v>977</v>
      </c>
      <c r="D1360" s="21" t="s">
        <v>1954</v>
      </c>
      <c r="E1360" s="21"/>
      <c r="F1360" s="21" t="s">
        <v>1955</v>
      </c>
      <c r="G1360" s="21" t="s">
        <v>1949</v>
      </c>
      <c r="H1360" s="21" t="s">
        <v>1956</v>
      </c>
      <c r="I1360" s="21" t="s">
        <v>70</v>
      </c>
      <c r="J1360" s="21" t="s">
        <v>973</v>
      </c>
    </row>
    <row r="1361" spans="1:10" ht="28.8" x14ac:dyDescent="0.35">
      <c r="A1361" s="21" t="s">
        <v>70</v>
      </c>
      <c r="B1361" s="21" t="s">
        <v>951</v>
      </c>
      <c r="C1361" s="21" t="s">
        <v>977</v>
      </c>
      <c r="D1361" s="21" t="s">
        <v>1957</v>
      </c>
      <c r="E1361" s="21"/>
      <c r="F1361" s="21" t="s">
        <v>1958</v>
      </c>
      <c r="G1361" s="21" t="s">
        <v>1949</v>
      </c>
      <c r="H1361" s="21" t="s">
        <v>1959</v>
      </c>
      <c r="I1361" s="21" t="s">
        <v>70</v>
      </c>
      <c r="J1361" s="21" t="s">
        <v>973</v>
      </c>
    </row>
    <row r="1362" spans="1:10" ht="43.2" x14ac:dyDescent="0.35">
      <c r="A1362" s="21" t="s">
        <v>70</v>
      </c>
      <c r="B1362" s="21" t="s">
        <v>951</v>
      </c>
      <c r="C1362" s="21" t="s">
        <v>990</v>
      </c>
      <c r="D1362" s="21" t="s">
        <v>1960</v>
      </c>
      <c r="E1362" s="21"/>
      <c r="F1362" s="21" t="s">
        <v>1961</v>
      </c>
      <c r="G1362" s="21" t="s">
        <v>1949</v>
      </c>
      <c r="H1362" s="21" t="s">
        <v>1962</v>
      </c>
      <c r="I1362" s="21" t="s">
        <v>70</v>
      </c>
      <c r="J1362" s="21" t="s">
        <v>973</v>
      </c>
    </row>
    <row r="1363" spans="1:10" ht="28.8" x14ac:dyDescent="0.35">
      <c r="A1363" s="21" t="s">
        <v>70</v>
      </c>
      <c r="B1363" s="21" t="s">
        <v>951</v>
      </c>
      <c r="C1363" s="21" t="s">
        <v>990</v>
      </c>
      <c r="D1363" s="21" t="s">
        <v>1963</v>
      </c>
      <c r="E1363" s="21"/>
      <c r="F1363" s="21" t="s">
        <v>1964</v>
      </c>
      <c r="G1363" s="21" t="s">
        <v>1949</v>
      </c>
      <c r="H1363" s="21" t="s">
        <v>1965</v>
      </c>
      <c r="I1363" s="21" t="s">
        <v>70</v>
      </c>
      <c r="J1363" s="21" t="s">
        <v>973</v>
      </c>
    </row>
    <row r="1364" spans="1:10" ht="28.8" x14ac:dyDescent="0.35">
      <c r="A1364" s="21" t="s">
        <v>70</v>
      </c>
      <c r="B1364" s="21" t="s">
        <v>951</v>
      </c>
      <c r="C1364" s="21" t="s">
        <v>990</v>
      </c>
      <c r="D1364" s="21" t="s">
        <v>1966</v>
      </c>
      <c r="E1364" s="21"/>
      <c r="F1364" s="21" t="s">
        <v>1967</v>
      </c>
      <c r="G1364" s="21" t="s">
        <v>1949</v>
      </c>
      <c r="H1364" s="21" t="s">
        <v>1968</v>
      </c>
      <c r="I1364" s="21" t="s">
        <v>70</v>
      </c>
      <c r="J1364" s="21" t="s">
        <v>973</v>
      </c>
    </row>
    <row r="1365" spans="1:10" ht="72" x14ac:dyDescent="0.35">
      <c r="A1365" s="21" t="s">
        <v>70</v>
      </c>
      <c r="B1365" s="21" t="s">
        <v>951</v>
      </c>
      <c r="C1365" s="21" t="s">
        <v>1019</v>
      </c>
      <c r="D1365" s="21" t="s">
        <v>1969</v>
      </c>
      <c r="E1365" s="21"/>
      <c r="F1365" s="21" t="s">
        <v>1970</v>
      </c>
      <c r="G1365" s="21" t="s">
        <v>1949</v>
      </c>
      <c r="H1365" s="21" t="s">
        <v>1971</v>
      </c>
      <c r="I1365" s="21" t="s">
        <v>70</v>
      </c>
      <c r="J1365" s="21" t="s">
        <v>973</v>
      </c>
    </row>
    <row r="1366" spans="1:10" ht="28.8" x14ac:dyDescent="0.35">
      <c r="A1366" s="21" t="s">
        <v>70</v>
      </c>
      <c r="B1366" s="21" t="s">
        <v>951</v>
      </c>
      <c r="C1366" s="21" t="s">
        <v>1061</v>
      </c>
      <c r="D1366" s="21" t="s">
        <v>1062</v>
      </c>
      <c r="E1366" s="21"/>
      <c r="F1366" s="21" t="s">
        <v>1063</v>
      </c>
      <c r="G1366" s="21" t="s">
        <v>1949</v>
      </c>
      <c r="H1366" s="21" t="s">
        <v>1972</v>
      </c>
      <c r="I1366" s="21" t="s">
        <v>70</v>
      </c>
      <c r="J1366" s="21" t="s">
        <v>973</v>
      </c>
    </row>
    <row r="1367" spans="1:10" ht="28.8" x14ac:dyDescent="0.35">
      <c r="A1367" s="21" t="s">
        <v>70</v>
      </c>
      <c r="B1367" s="21" t="s">
        <v>951</v>
      </c>
      <c r="C1367" s="21" t="s">
        <v>1093</v>
      </c>
      <c r="D1367" s="21" t="s">
        <v>1973</v>
      </c>
      <c r="E1367" s="21"/>
      <c r="F1367" s="21" t="s">
        <v>1974</v>
      </c>
      <c r="G1367" s="21" t="s">
        <v>1949</v>
      </c>
      <c r="H1367" s="21" t="s">
        <v>1975</v>
      </c>
      <c r="I1367" s="21" t="s">
        <v>70</v>
      </c>
      <c r="J1367" s="21" t="s">
        <v>973</v>
      </c>
    </row>
    <row r="1368" spans="1:10" ht="28.8" x14ac:dyDescent="0.35">
      <c r="A1368" s="21" t="s">
        <v>70</v>
      </c>
      <c r="B1368" s="21" t="s">
        <v>951</v>
      </c>
      <c r="C1368" s="21" t="s">
        <v>1164</v>
      </c>
      <c r="D1368" s="21" t="s">
        <v>1165</v>
      </c>
      <c r="E1368" s="21"/>
      <c r="F1368" s="21" t="s">
        <v>1166</v>
      </c>
      <c r="G1368" s="21" t="s">
        <v>1949</v>
      </c>
      <c r="H1368" s="21" t="s">
        <v>1976</v>
      </c>
      <c r="I1368" s="21" t="s">
        <v>70</v>
      </c>
      <c r="J1368" s="21" t="s">
        <v>973</v>
      </c>
    </row>
    <row r="1369" spans="1:10" ht="57.6" x14ac:dyDescent="0.35">
      <c r="A1369" s="21" t="s">
        <v>70</v>
      </c>
      <c r="B1369" s="21" t="s">
        <v>951</v>
      </c>
      <c r="C1369" s="21" t="s">
        <v>1916</v>
      </c>
      <c r="D1369" s="21" t="s">
        <v>1916</v>
      </c>
      <c r="E1369" s="21"/>
      <c r="F1369" s="21" t="s">
        <v>1916</v>
      </c>
      <c r="G1369" s="21" t="s">
        <v>1949</v>
      </c>
      <c r="H1369" s="21" t="s">
        <v>1977</v>
      </c>
      <c r="I1369" s="21" t="s">
        <v>70</v>
      </c>
      <c r="J1369" s="21" t="s">
        <v>1918</v>
      </c>
    </row>
    <row r="1370" spans="1:10" ht="28.8" x14ac:dyDescent="0.35">
      <c r="A1370" s="21" t="s">
        <v>71</v>
      </c>
      <c r="B1370" s="21" t="s">
        <v>967</v>
      </c>
      <c r="C1370" s="21" t="s">
        <v>1120</v>
      </c>
      <c r="D1370" s="21" t="s">
        <v>1121</v>
      </c>
      <c r="E1370" s="21"/>
      <c r="F1370" s="21" t="s">
        <v>1122</v>
      </c>
      <c r="G1370" s="21" t="s">
        <v>1978</v>
      </c>
      <c r="H1370" s="21" t="s">
        <v>1979</v>
      </c>
      <c r="I1370" s="21" t="s">
        <v>71</v>
      </c>
      <c r="J1370" s="21" t="s">
        <v>973</v>
      </c>
    </row>
    <row r="1371" spans="1:10" ht="28.8" x14ac:dyDescent="0.35">
      <c r="A1371" s="21" t="s">
        <v>71</v>
      </c>
      <c r="B1371" s="21" t="s">
        <v>967</v>
      </c>
      <c r="C1371" s="21" t="s">
        <v>1124</v>
      </c>
      <c r="D1371" s="21" t="s">
        <v>1125</v>
      </c>
      <c r="E1371" s="21"/>
      <c r="F1371" s="21" t="s">
        <v>1126</v>
      </c>
      <c r="G1371" s="21" t="s">
        <v>1978</v>
      </c>
      <c r="H1371" s="21" t="s">
        <v>1980</v>
      </c>
      <c r="I1371" s="21" t="s">
        <v>71</v>
      </c>
      <c r="J1371" s="21" t="s">
        <v>973</v>
      </c>
    </row>
    <row r="1372" spans="1:10" ht="43.2" x14ac:dyDescent="0.35">
      <c r="A1372" s="21" t="s">
        <v>71</v>
      </c>
      <c r="B1372" s="21" t="s">
        <v>967</v>
      </c>
      <c r="C1372" s="21" t="s">
        <v>1128</v>
      </c>
      <c r="D1372" s="21" t="s">
        <v>1981</v>
      </c>
      <c r="E1372" s="21"/>
      <c r="F1372" s="21" t="s">
        <v>1982</v>
      </c>
      <c r="G1372" s="21" t="s">
        <v>1978</v>
      </c>
      <c r="H1372" s="21" t="s">
        <v>1983</v>
      </c>
      <c r="I1372" s="21" t="s">
        <v>71</v>
      </c>
      <c r="J1372" s="21" t="s">
        <v>973</v>
      </c>
    </row>
    <row r="1373" spans="1:10" ht="28.8" x14ac:dyDescent="0.35">
      <c r="A1373" s="21" t="s">
        <v>71</v>
      </c>
      <c r="B1373" s="21" t="s">
        <v>967</v>
      </c>
      <c r="C1373" s="21" t="s">
        <v>1132</v>
      </c>
      <c r="D1373" s="21" t="s">
        <v>1133</v>
      </c>
      <c r="E1373" s="21"/>
      <c r="F1373" s="21" t="s">
        <v>1134</v>
      </c>
      <c r="G1373" s="21" t="s">
        <v>1978</v>
      </c>
      <c r="H1373" s="21" t="s">
        <v>1984</v>
      </c>
      <c r="I1373" s="21" t="s">
        <v>71</v>
      </c>
      <c r="J1373" s="21" t="s">
        <v>973</v>
      </c>
    </row>
    <row r="1374" spans="1:10" ht="43.2" x14ac:dyDescent="0.35">
      <c r="A1374" s="21" t="s">
        <v>71</v>
      </c>
      <c r="B1374" s="21" t="s">
        <v>967</v>
      </c>
      <c r="C1374" s="21" t="s">
        <v>1136</v>
      </c>
      <c r="D1374" s="21" t="s">
        <v>1985</v>
      </c>
      <c r="E1374" s="21"/>
      <c r="F1374" s="21" t="s">
        <v>1986</v>
      </c>
      <c r="G1374" s="21" t="s">
        <v>1978</v>
      </c>
      <c r="H1374" s="21" t="s">
        <v>1987</v>
      </c>
      <c r="I1374" s="21" t="s">
        <v>71</v>
      </c>
      <c r="J1374" s="21" t="s">
        <v>973</v>
      </c>
    </row>
    <row r="1375" spans="1:10" ht="28.8" x14ac:dyDescent="0.35">
      <c r="A1375" s="21" t="s">
        <v>71</v>
      </c>
      <c r="B1375" s="21" t="s">
        <v>967</v>
      </c>
      <c r="C1375" s="21" t="s">
        <v>1140</v>
      </c>
      <c r="D1375" s="21" t="s">
        <v>1141</v>
      </c>
      <c r="E1375" s="21"/>
      <c r="F1375" s="21" t="s">
        <v>1142</v>
      </c>
      <c r="G1375" s="21" t="s">
        <v>1978</v>
      </c>
      <c r="H1375" s="21" t="s">
        <v>1988</v>
      </c>
      <c r="I1375" s="21" t="s">
        <v>71</v>
      </c>
      <c r="J1375" s="21" t="s">
        <v>973</v>
      </c>
    </row>
    <row r="1376" spans="1:10" ht="28.8" x14ac:dyDescent="0.35">
      <c r="A1376" s="21" t="s">
        <v>71</v>
      </c>
      <c r="B1376" s="21" t="s">
        <v>951</v>
      </c>
      <c r="C1376" s="21" t="s">
        <v>1120</v>
      </c>
      <c r="D1376" s="21" t="s">
        <v>1121</v>
      </c>
      <c r="E1376" s="21"/>
      <c r="F1376" s="21" t="s">
        <v>1122</v>
      </c>
      <c r="G1376" s="21" t="s">
        <v>1978</v>
      </c>
      <c r="H1376" s="21" t="s">
        <v>1979</v>
      </c>
      <c r="I1376" s="21" t="s">
        <v>71</v>
      </c>
      <c r="J1376" s="21" t="s">
        <v>973</v>
      </c>
    </row>
    <row r="1377" spans="1:10" ht="28.8" x14ac:dyDescent="0.35">
      <c r="A1377" s="21" t="s">
        <v>71</v>
      </c>
      <c r="B1377" s="21" t="s">
        <v>951</v>
      </c>
      <c r="C1377" s="21" t="s">
        <v>1124</v>
      </c>
      <c r="D1377" s="21" t="s">
        <v>1125</v>
      </c>
      <c r="E1377" s="21"/>
      <c r="F1377" s="21" t="s">
        <v>1126</v>
      </c>
      <c r="G1377" s="21" t="s">
        <v>1978</v>
      </c>
      <c r="H1377" s="21" t="s">
        <v>1980</v>
      </c>
      <c r="I1377" s="21" t="s">
        <v>71</v>
      </c>
      <c r="J1377" s="21" t="s">
        <v>973</v>
      </c>
    </row>
    <row r="1378" spans="1:10" ht="43.2" x14ac:dyDescent="0.35">
      <c r="A1378" s="21" t="s">
        <v>71</v>
      </c>
      <c r="B1378" s="21" t="s">
        <v>951</v>
      </c>
      <c r="C1378" s="21" t="s">
        <v>1128</v>
      </c>
      <c r="D1378" s="21" t="s">
        <v>1981</v>
      </c>
      <c r="E1378" s="21"/>
      <c r="F1378" s="21" t="s">
        <v>1982</v>
      </c>
      <c r="G1378" s="21" t="s">
        <v>1978</v>
      </c>
      <c r="H1378" s="21" t="s">
        <v>1983</v>
      </c>
      <c r="I1378" s="21" t="s">
        <v>71</v>
      </c>
      <c r="J1378" s="21" t="s">
        <v>973</v>
      </c>
    </row>
    <row r="1379" spans="1:10" ht="28.8" x14ac:dyDescent="0.35">
      <c r="A1379" s="21" t="s">
        <v>71</v>
      </c>
      <c r="B1379" s="21" t="s">
        <v>951</v>
      </c>
      <c r="C1379" s="21" t="s">
        <v>1132</v>
      </c>
      <c r="D1379" s="21" t="s">
        <v>1133</v>
      </c>
      <c r="E1379" s="21"/>
      <c r="F1379" s="21" t="s">
        <v>1134</v>
      </c>
      <c r="G1379" s="21" t="s">
        <v>1978</v>
      </c>
      <c r="H1379" s="21" t="s">
        <v>1984</v>
      </c>
      <c r="I1379" s="21" t="s">
        <v>71</v>
      </c>
      <c r="J1379" s="21" t="s">
        <v>973</v>
      </c>
    </row>
    <row r="1380" spans="1:10" ht="43.2" x14ac:dyDescent="0.35">
      <c r="A1380" s="21" t="s">
        <v>71</v>
      </c>
      <c r="B1380" s="21" t="s">
        <v>951</v>
      </c>
      <c r="C1380" s="21" t="s">
        <v>1136</v>
      </c>
      <c r="D1380" s="21" t="s">
        <v>1985</v>
      </c>
      <c r="E1380" s="21"/>
      <c r="F1380" s="21" t="s">
        <v>1986</v>
      </c>
      <c r="G1380" s="21" t="s">
        <v>1978</v>
      </c>
      <c r="H1380" s="21" t="s">
        <v>1987</v>
      </c>
      <c r="I1380" s="21" t="s">
        <v>71</v>
      </c>
      <c r="J1380" s="21" t="s">
        <v>973</v>
      </c>
    </row>
    <row r="1381" spans="1:10" ht="28.8" x14ac:dyDescent="0.35">
      <c r="A1381" s="21" t="s">
        <v>71</v>
      </c>
      <c r="B1381" s="21" t="s">
        <v>951</v>
      </c>
      <c r="C1381" s="21" t="s">
        <v>1140</v>
      </c>
      <c r="D1381" s="21" t="s">
        <v>1141</v>
      </c>
      <c r="E1381" s="21"/>
      <c r="F1381" s="21" t="s">
        <v>1142</v>
      </c>
      <c r="G1381" s="21" t="s">
        <v>1978</v>
      </c>
      <c r="H1381" s="21" t="s">
        <v>1988</v>
      </c>
      <c r="I1381" s="21" t="s">
        <v>71</v>
      </c>
      <c r="J1381" s="21" t="s">
        <v>973</v>
      </c>
    </row>
    <row r="1382" spans="1:10" ht="28.8" x14ac:dyDescent="0.35">
      <c r="A1382" s="21" t="s">
        <v>72</v>
      </c>
      <c r="B1382" s="21" t="s">
        <v>967</v>
      </c>
      <c r="C1382" s="21" t="s">
        <v>968</v>
      </c>
      <c r="D1382" s="21" t="s">
        <v>1989</v>
      </c>
      <c r="E1382" s="21"/>
      <c r="F1382" s="21" t="s">
        <v>1990</v>
      </c>
      <c r="G1382" s="21" t="s">
        <v>1991</v>
      </c>
      <c r="H1382" s="21" t="s">
        <v>1992</v>
      </c>
      <c r="I1382" s="21" t="s">
        <v>72</v>
      </c>
      <c r="J1382" s="21" t="s">
        <v>973</v>
      </c>
    </row>
    <row r="1383" spans="1:10" ht="28.8" x14ac:dyDescent="0.35">
      <c r="A1383" s="21" t="s">
        <v>72</v>
      </c>
      <c r="B1383" s="21" t="s">
        <v>967</v>
      </c>
      <c r="C1383" s="21" t="s">
        <v>977</v>
      </c>
      <c r="D1383" s="21" t="s">
        <v>1993</v>
      </c>
      <c r="E1383" s="21"/>
      <c r="F1383" s="21" t="s">
        <v>1994</v>
      </c>
      <c r="G1383" s="21" t="s">
        <v>1991</v>
      </c>
      <c r="H1383" s="21" t="s">
        <v>1995</v>
      </c>
      <c r="I1383" s="21" t="s">
        <v>72</v>
      </c>
      <c r="J1383" s="21" t="s">
        <v>973</v>
      </c>
    </row>
    <row r="1384" spans="1:10" ht="28.8" x14ac:dyDescent="0.35">
      <c r="A1384" s="21" t="s">
        <v>72</v>
      </c>
      <c r="B1384" s="21" t="s">
        <v>967</v>
      </c>
      <c r="C1384" s="21" t="s">
        <v>990</v>
      </c>
      <c r="D1384" s="21" t="s">
        <v>1996</v>
      </c>
      <c r="E1384" s="21"/>
      <c r="F1384" s="21" t="s">
        <v>1997</v>
      </c>
      <c r="G1384" s="21" t="s">
        <v>1991</v>
      </c>
      <c r="H1384" s="21" t="s">
        <v>1998</v>
      </c>
      <c r="I1384" s="21" t="s">
        <v>72</v>
      </c>
      <c r="J1384" s="21" t="s">
        <v>973</v>
      </c>
    </row>
    <row r="1385" spans="1:10" ht="43.2" x14ac:dyDescent="0.35">
      <c r="A1385" s="21" t="s">
        <v>72</v>
      </c>
      <c r="B1385" s="21" t="s">
        <v>967</v>
      </c>
      <c r="C1385" s="21" t="s">
        <v>990</v>
      </c>
      <c r="D1385" s="21" t="s">
        <v>1999</v>
      </c>
      <c r="E1385" s="21"/>
      <c r="F1385" s="21" t="s">
        <v>2000</v>
      </c>
      <c r="G1385" s="21" t="s">
        <v>1991</v>
      </c>
      <c r="H1385" s="21" t="s">
        <v>2001</v>
      </c>
      <c r="I1385" s="21" t="s">
        <v>72</v>
      </c>
      <c r="J1385" s="21" t="s">
        <v>973</v>
      </c>
    </row>
    <row r="1386" spans="1:10" ht="28.8" x14ac:dyDescent="0.35">
      <c r="A1386" s="21" t="s">
        <v>72</v>
      </c>
      <c r="B1386" s="21" t="s">
        <v>967</v>
      </c>
      <c r="C1386" s="21" t="s">
        <v>990</v>
      </c>
      <c r="D1386" s="21" t="s">
        <v>2002</v>
      </c>
      <c r="E1386" s="21"/>
      <c r="F1386" s="21" t="s">
        <v>2003</v>
      </c>
      <c r="G1386" s="21" t="s">
        <v>1991</v>
      </c>
      <c r="H1386" s="21" t="s">
        <v>2004</v>
      </c>
      <c r="I1386" s="21" t="s">
        <v>72</v>
      </c>
      <c r="J1386" s="21" t="s">
        <v>973</v>
      </c>
    </row>
    <row r="1387" spans="1:10" ht="28.8" x14ac:dyDescent="0.35">
      <c r="A1387" s="21" t="s">
        <v>72</v>
      </c>
      <c r="B1387" s="21" t="s">
        <v>967</v>
      </c>
      <c r="C1387" s="21" t="s">
        <v>1116</v>
      </c>
      <c r="D1387" s="21" t="s">
        <v>2005</v>
      </c>
      <c r="E1387" s="21"/>
      <c r="F1387" s="21" t="s">
        <v>2006</v>
      </c>
      <c r="G1387" s="21" t="s">
        <v>1991</v>
      </c>
      <c r="H1387" s="21" t="s">
        <v>2007</v>
      </c>
      <c r="I1387" s="21" t="s">
        <v>72</v>
      </c>
      <c r="J1387" s="21" t="s">
        <v>973</v>
      </c>
    </row>
    <row r="1388" spans="1:10" ht="57.6" x14ac:dyDescent="0.35">
      <c r="A1388" s="21" t="s">
        <v>72</v>
      </c>
      <c r="B1388" s="21" t="s">
        <v>967</v>
      </c>
      <c r="C1388" s="21" t="s">
        <v>1019</v>
      </c>
      <c r="D1388" s="21" t="s">
        <v>2008</v>
      </c>
      <c r="E1388" s="21"/>
      <c r="F1388" s="21" t="s">
        <v>2009</v>
      </c>
      <c r="G1388" s="21" t="s">
        <v>1991</v>
      </c>
      <c r="H1388" s="21" t="s">
        <v>2010</v>
      </c>
      <c r="I1388" s="21" t="s">
        <v>72</v>
      </c>
      <c r="J1388" s="21" t="s">
        <v>973</v>
      </c>
    </row>
    <row r="1389" spans="1:10" ht="28.8" x14ac:dyDescent="0.35">
      <c r="A1389" s="21" t="s">
        <v>72</v>
      </c>
      <c r="B1389" s="21" t="s">
        <v>967</v>
      </c>
      <c r="C1389" s="21" t="s">
        <v>1019</v>
      </c>
      <c r="D1389" s="21" t="s">
        <v>2011</v>
      </c>
      <c r="E1389" s="21"/>
      <c r="F1389" s="21" t="s">
        <v>2012</v>
      </c>
      <c r="G1389" s="21" t="s">
        <v>1991</v>
      </c>
      <c r="H1389" s="21" t="s">
        <v>2013</v>
      </c>
      <c r="I1389" s="21" t="s">
        <v>72</v>
      </c>
      <c r="J1389" s="21" t="s">
        <v>973</v>
      </c>
    </row>
    <row r="1390" spans="1:10" ht="43.2" x14ac:dyDescent="0.35">
      <c r="A1390" s="21" t="s">
        <v>72</v>
      </c>
      <c r="B1390" s="21" t="s">
        <v>967</v>
      </c>
      <c r="C1390" s="21" t="s">
        <v>1003</v>
      </c>
      <c r="D1390" s="21" t="s">
        <v>2014</v>
      </c>
      <c r="E1390" s="21"/>
      <c r="F1390" s="21" t="s">
        <v>2015</v>
      </c>
      <c r="G1390" s="21" t="s">
        <v>1991</v>
      </c>
      <c r="H1390" s="21" t="s">
        <v>2016</v>
      </c>
      <c r="I1390" s="21" t="s">
        <v>72</v>
      </c>
      <c r="J1390" s="21" t="s">
        <v>973</v>
      </c>
    </row>
    <row r="1391" spans="1:10" ht="28.8" x14ac:dyDescent="0.35">
      <c r="A1391" s="21" t="s">
        <v>72</v>
      </c>
      <c r="B1391" s="21" t="s">
        <v>951</v>
      </c>
      <c r="C1391" s="21" t="s">
        <v>968</v>
      </c>
      <c r="D1391" s="21" t="s">
        <v>1989</v>
      </c>
      <c r="E1391" s="21"/>
      <c r="F1391" s="21" t="s">
        <v>1990</v>
      </c>
      <c r="G1391" s="21" t="s">
        <v>1991</v>
      </c>
      <c r="H1391" s="21" t="s">
        <v>1992</v>
      </c>
      <c r="I1391" s="21" t="s">
        <v>72</v>
      </c>
      <c r="J1391" s="21" t="s">
        <v>973</v>
      </c>
    </row>
    <row r="1392" spans="1:10" ht="28.8" x14ac:dyDescent="0.35">
      <c r="A1392" s="21" t="s">
        <v>72</v>
      </c>
      <c r="B1392" s="21" t="s">
        <v>951</v>
      </c>
      <c r="C1392" s="21" t="s">
        <v>977</v>
      </c>
      <c r="D1392" s="21" t="s">
        <v>1993</v>
      </c>
      <c r="E1392" s="21"/>
      <c r="F1392" s="21" t="s">
        <v>1994</v>
      </c>
      <c r="G1392" s="21" t="s">
        <v>1991</v>
      </c>
      <c r="H1392" s="21" t="s">
        <v>1995</v>
      </c>
      <c r="I1392" s="21" t="s">
        <v>72</v>
      </c>
      <c r="J1392" s="21" t="s">
        <v>973</v>
      </c>
    </row>
    <row r="1393" spans="1:10" ht="28.8" x14ac:dyDescent="0.35">
      <c r="A1393" s="21" t="s">
        <v>72</v>
      </c>
      <c r="B1393" s="21" t="s">
        <v>951</v>
      </c>
      <c r="C1393" s="21" t="s">
        <v>990</v>
      </c>
      <c r="D1393" s="21" t="s">
        <v>1996</v>
      </c>
      <c r="E1393" s="21"/>
      <c r="F1393" s="21" t="s">
        <v>1997</v>
      </c>
      <c r="G1393" s="21" t="s">
        <v>1991</v>
      </c>
      <c r="H1393" s="21" t="s">
        <v>1998</v>
      </c>
      <c r="I1393" s="21" t="s">
        <v>72</v>
      </c>
      <c r="J1393" s="21" t="s">
        <v>973</v>
      </c>
    </row>
    <row r="1394" spans="1:10" ht="43.2" x14ac:dyDescent="0.35">
      <c r="A1394" s="21" t="s">
        <v>72</v>
      </c>
      <c r="B1394" s="21" t="s">
        <v>951</v>
      </c>
      <c r="C1394" s="21" t="s">
        <v>990</v>
      </c>
      <c r="D1394" s="21" t="s">
        <v>1999</v>
      </c>
      <c r="E1394" s="21"/>
      <c r="F1394" s="21" t="s">
        <v>2000</v>
      </c>
      <c r="G1394" s="21" t="s">
        <v>1991</v>
      </c>
      <c r="H1394" s="21" t="s">
        <v>2001</v>
      </c>
      <c r="I1394" s="21" t="s">
        <v>72</v>
      </c>
      <c r="J1394" s="21" t="s">
        <v>973</v>
      </c>
    </row>
    <row r="1395" spans="1:10" ht="28.8" x14ac:dyDescent="0.35">
      <c r="A1395" s="21" t="s">
        <v>72</v>
      </c>
      <c r="B1395" s="21" t="s">
        <v>951</v>
      </c>
      <c r="C1395" s="21" t="s">
        <v>990</v>
      </c>
      <c r="D1395" s="21" t="s">
        <v>2002</v>
      </c>
      <c r="E1395" s="21"/>
      <c r="F1395" s="21" t="s">
        <v>2003</v>
      </c>
      <c r="G1395" s="21" t="s">
        <v>1991</v>
      </c>
      <c r="H1395" s="21" t="s">
        <v>2004</v>
      </c>
      <c r="I1395" s="21" t="s">
        <v>72</v>
      </c>
      <c r="J1395" s="21" t="s">
        <v>973</v>
      </c>
    </row>
    <row r="1396" spans="1:10" ht="28.8" x14ac:dyDescent="0.35">
      <c r="A1396" s="21" t="s">
        <v>72</v>
      </c>
      <c r="B1396" s="21" t="s">
        <v>951</v>
      </c>
      <c r="C1396" s="21" t="s">
        <v>1116</v>
      </c>
      <c r="D1396" s="21" t="s">
        <v>2005</v>
      </c>
      <c r="E1396" s="21"/>
      <c r="F1396" s="21" t="s">
        <v>2006</v>
      </c>
      <c r="G1396" s="21" t="s">
        <v>1991</v>
      </c>
      <c r="H1396" s="21" t="s">
        <v>2007</v>
      </c>
      <c r="I1396" s="21" t="s">
        <v>72</v>
      </c>
      <c r="J1396" s="21" t="s">
        <v>973</v>
      </c>
    </row>
    <row r="1397" spans="1:10" ht="57.6" x14ac:dyDescent="0.35">
      <c r="A1397" s="21" t="s">
        <v>72</v>
      </c>
      <c r="B1397" s="21" t="s">
        <v>951</v>
      </c>
      <c r="C1397" s="21" t="s">
        <v>1019</v>
      </c>
      <c r="D1397" s="21" t="s">
        <v>2008</v>
      </c>
      <c r="E1397" s="21"/>
      <c r="F1397" s="21" t="s">
        <v>2009</v>
      </c>
      <c r="G1397" s="21" t="s">
        <v>1991</v>
      </c>
      <c r="H1397" s="21" t="s">
        <v>2010</v>
      </c>
      <c r="I1397" s="21" t="s">
        <v>72</v>
      </c>
      <c r="J1397" s="21" t="s">
        <v>973</v>
      </c>
    </row>
    <row r="1398" spans="1:10" ht="28.8" x14ac:dyDescent="0.35">
      <c r="A1398" s="21" t="s">
        <v>72</v>
      </c>
      <c r="B1398" s="21" t="s">
        <v>951</v>
      </c>
      <c r="C1398" s="21" t="s">
        <v>1019</v>
      </c>
      <c r="D1398" s="21" t="s">
        <v>2011</v>
      </c>
      <c r="E1398" s="21"/>
      <c r="F1398" s="21" t="s">
        <v>2012</v>
      </c>
      <c r="G1398" s="21" t="s">
        <v>1991</v>
      </c>
      <c r="H1398" s="21" t="s">
        <v>2013</v>
      </c>
      <c r="I1398" s="21" t="s">
        <v>72</v>
      </c>
      <c r="J1398" s="21" t="s">
        <v>973</v>
      </c>
    </row>
    <row r="1399" spans="1:10" ht="43.2" x14ac:dyDescent="0.35">
      <c r="A1399" s="21" t="s">
        <v>72</v>
      </c>
      <c r="B1399" s="21" t="s">
        <v>951</v>
      </c>
      <c r="C1399" s="21" t="s">
        <v>1003</v>
      </c>
      <c r="D1399" s="21" t="s">
        <v>2014</v>
      </c>
      <c r="E1399" s="21"/>
      <c r="F1399" s="21" t="s">
        <v>2015</v>
      </c>
      <c r="G1399" s="21" t="s">
        <v>1991</v>
      </c>
      <c r="H1399" s="21" t="s">
        <v>2016</v>
      </c>
      <c r="I1399" s="21" t="s">
        <v>72</v>
      </c>
      <c r="J1399" s="21" t="s">
        <v>973</v>
      </c>
    </row>
    <row r="1400" spans="1:10" ht="28.8" x14ac:dyDescent="0.35">
      <c r="A1400" s="21" t="s">
        <v>73</v>
      </c>
      <c r="B1400" s="21" t="s">
        <v>967</v>
      </c>
      <c r="C1400" s="21" t="s">
        <v>968</v>
      </c>
      <c r="D1400" s="21" t="s">
        <v>969</v>
      </c>
      <c r="E1400" s="21"/>
      <c r="F1400" s="21" t="s">
        <v>970</v>
      </c>
      <c r="G1400" s="21" t="s">
        <v>2017</v>
      </c>
      <c r="H1400" s="21" t="s">
        <v>2018</v>
      </c>
      <c r="I1400" s="21" t="s">
        <v>73</v>
      </c>
      <c r="J1400" s="21" t="s">
        <v>973</v>
      </c>
    </row>
    <row r="1401" spans="1:10" ht="57.6" x14ac:dyDescent="0.35">
      <c r="A1401" s="21" t="s">
        <v>73</v>
      </c>
      <c r="B1401" s="21" t="s">
        <v>967</v>
      </c>
      <c r="C1401" s="21" t="s">
        <v>977</v>
      </c>
      <c r="D1401" s="21" t="s">
        <v>2019</v>
      </c>
      <c r="E1401" s="21"/>
      <c r="F1401" s="21" t="s">
        <v>2020</v>
      </c>
      <c r="G1401" s="21" t="s">
        <v>2017</v>
      </c>
      <c r="H1401" s="21" t="s">
        <v>2021</v>
      </c>
      <c r="I1401" s="21" t="s">
        <v>73</v>
      </c>
      <c r="J1401" s="21" t="s">
        <v>973</v>
      </c>
    </row>
    <row r="1402" spans="1:10" ht="28.8" x14ac:dyDescent="0.35">
      <c r="A1402" s="21" t="s">
        <v>73</v>
      </c>
      <c r="B1402" s="21" t="s">
        <v>967</v>
      </c>
      <c r="C1402" s="21" t="s">
        <v>990</v>
      </c>
      <c r="D1402" s="21" t="s">
        <v>2022</v>
      </c>
      <c r="E1402" s="21"/>
      <c r="F1402" s="21" t="s">
        <v>2023</v>
      </c>
      <c r="G1402" s="21" t="s">
        <v>2017</v>
      </c>
      <c r="H1402" s="21" t="s">
        <v>2024</v>
      </c>
      <c r="I1402" s="21" t="s">
        <v>73</v>
      </c>
      <c r="J1402" s="21" t="s">
        <v>973</v>
      </c>
    </row>
    <row r="1403" spans="1:10" ht="43.2" x14ac:dyDescent="0.35">
      <c r="A1403" s="21" t="s">
        <v>73</v>
      </c>
      <c r="B1403" s="21" t="s">
        <v>967</v>
      </c>
      <c r="C1403" s="21" t="s">
        <v>1019</v>
      </c>
      <c r="D1403" s="21" t="s">
        <v>2025</v>
      </c>
      <c r="E1403" s="21"/>
      <c r="F1403" s="21" t="s">
        <v>2026</v>
      </c>
      <c r="G1403" s="21" t="s">
        <v>2017</v>
      </c>
      <c r="H1403" s="21" t="s">
        <v>2027</v>
      </c>
      <c r="I1403" s="21" t="s">
        <v>73</v>
      </c>
      <c r="J1403" s="21" t="s">
        <v>973</v>
      </c>
    </row>
    <row r="1404" spans="1:10" ht="100.8" x14ac:dyDescent="0.35">
      <c r="A1404" s="21" t="s">
        <v>73</v>
      </c>
      <c r="B1404" s="21" t="s">
        <v>967</v>
      </c>
      <c r="C1404" s="21" t="s">
        <v>1916</v>
      </c>
      <c r="D1404" s="21" t="s">
        <v>1916</v>
      </c>
      <c r="E1404" s="21"/>
      <c r="F1404" s="21" t="s">
        <v>1916</v>
      </c>
      <c r="G1404" s="21" t="s">
        <v>2017</v>
      </c>
      <c r="H1404" s="21" t="s">
        <v>2028</v>
      </c>
      <c r="I1404" s="21" t="s">
        <v>73</v>
      </c>
      <c r="J1404" s="21" t="s">
        <v>1918</v>
      </c>
    </row>
    <row r="1405" spans="1:10" ht="28.8" x14ac:dyDescent="0.35">
      <c r="A1405" s="21" t="s">
        <v>73</v>
      </c>
      <c r="B1405" s="21" t="s">
        <v>967</v>
      </c>
      <c r="C1405" s="21" t="s">
        <v>1921</v>
      </c>
      <c r="D1405" s="21" t="s">
        <v>1921</v>
      </c>
      <c r="E1405" s="21"/>
      <c r="F1405" s="21" t="s">
        <v>1921</v>
      </c>
      <c r="G1405" s="21" t="s">
        <v>2017</v>
      </c>
      <c r="H1405" s="21" t="s">
        <v>2029</v>
      </c>
      <c r="I1405" s="21" t="s">
        <v>73</v>
      </c>
      <c r="J1405" s="21" t="s">
        <v>1918</v>
      </c>
    </row>
    <row r="1406" spans="1:10" ht="57.6" x14ac:dyDescent="0.35">
      <c r="A1406" s="21" t="s">
        <v>73</v>
      </c>
      <c r="B1406" s="21" t="s">
        <v>967</v>
      </c>
      <c r="C1406" s="21" t="s">
        <v>1923</v>
      </c>
      <c r="D1406" s="21" t="s">
        <v>1923</v>
      </c>
      <c r="E1406" s="21"/>
      <c r="F1406" s="21" t="s">
        <v>1923</v>
      </c>
      <c r="G1406" s="21" t="s">
        <v>2017</v>
      </c>
      <c r="H1406" s="21" t="s">
        <v>2030</v>
      </c>
      <c r="I1406" s="21" t="s">
        <v>73</v>
      </c>
      <c r="J1406" s="21" t="s">
        <v>1918</v>
      </c>
    </row>
    <row r="1407" spans="1:10" ht="28.8" x14ac:dyDescent="0.35">
      <c r="A1407" s="21" t="s">
        <v>73</v>
      </c>
      <c r="B1407" s="21" t="s">
        <v>1927</v>
      </c>
      <c r="C1407" s="21" t="s">
        <v>968</v>
      </c>
      <c r="D1407" s="21" t="s">
        <v>969</v>
      </c>
      <c r="E1407" s="21"/>
      <c r="F1407" s="21" t="s">
        <v>970</v>
      </c>
      <c r="G1407" s="21" t="s">
        <v>2017</v>
      </c>
      <c r="H1407" s="21" t="s">
        <v>2018</v>
      </c>
      <c r="I1407" s="21" t="s">
        <v>73</v>
      </c>
      <c r="J1407" s="21" t="s">
        <v>973</v>
      </c>
    </row>
    <row r="1408" spans="1:10" ht="57.6" x14ac:dyDescent="0.35">
      <c r="A1408" s="21" t="s">
        <v>73</v>
      </c>
      <c r="B1408" s="21" t="s">
        <v>1927</v>
      </c>
      <c r="C1408" s="21" t="s">
        <v>977</v>
      </c>
      <c r="D1408" s="21" t="s">
        <v>2019</v>
      </c>
      <c r="E1408" s="21"/>
      <c r="F1408" s="21" t="s">
        <v>2020</v>
      </c>
      <c r="G1408" s="21" t="s">
        <v>2017</v>
      </c>
      <c r="H1408" s="21" t="s">
        <v>2021</v>
      </c>
      <c r="I1408" s="21" t="s">
        <v>73</v>
      </c>
      <c r="J1408" s="21" t="s">
        <v>973</v>
      </c>
    </row>
    <row r="1409" spans="1:10" ht="28.8" x14ac:dyDescent="0.35">
      <c r="A1409" s="21" t="s">
        <v>73</v>
      </c>
      <c r="B1409" s="21" t="s">
        <v>1927</v>
      </c>
      <c r="C1409" s="21" t="s">
        <v>990</v>
      </c>
      <c r="D1409" s="21" t="s">
        <v>2022</v>
      </c>
      <c r="E1409" s="21"/>
      <c r="F1409" s="21" t="s">
        <v>2023</v>
      </c>
      <c r="G1409" s="21" t="s">
        <v>2017</v>
      </c>
      <c r="H1409" s="21" t="s">
        <v>2024</v>
      </c>
      <c r="I1409" s="21" t="s">
        <v>73</v>
      </c>
      <c r="J1409" s="21" t="s">
        <v>973</v>
      </c>
    </row>
    <row r="1410" spans="1:10" ht="43.2" x14ac:dyDescent="0.35">
      <c r="A1410" s="21" t="s">
        <v>73</v>
      </c>
      <c r="B1410" s="21" t="s">
        <v>1927</v>
      </c>
      <c r="C1410" s="21" t="s">
        <v>1019</v>
      </c>
      <c r="D1410" s="21" t="s">
        <v>2025</v>
      </c>
      <c r="E1410" s="21"/>
      <c r="F1410" s="21" t="s">
        <v>2026</v>
      </c>
      <c r="G1410" s="21" t="s">
        <v>2017</v>
      </c>
      <c r="H1410" s="21" t="s">
        <v>2027</v>
      </c>
      <c r="I1410" s="21" t="s">
        <v>73</v>
      </c>
      <c r="J1410" s="21" t="s">
        <v>973</v>
      </c>
    </row>
    <row r="1411" spans="1:10" ht="100.8" x14ac:dyDescent="0.35">
      <c r="A1411" s="21" t="s">
        <v>73</v>
      </c>
      <c r="B1411" s="21" t="s">
        <v>1927</v>
      </c>
      <c r="C1411" s="21" t="s">
        <v>1916</v>
      </c>
      <c r="D1411" s="21" t="s">
        <v>1916</v>
      </c>
      <c r="E1411" s="21"/>
      <c r="F1411" s="21" t="s">
        <v>1916</v>
      </c>
      <c r="G1411" s="21" t="s">
        <v>2017</v>
      </c>
      <c r="H1411" s="21" t="s">
        <v>2028</v>
      </c>
      <c r="I1411" s="21" t="s">
        <v>73</v>
      </c>
      <c r="J1411" s="21" t="s">
        <v>1918</v>
      </c>
    </row>
    <row r="1412" spans="1:10" ht="28.8" x14ac:dyDescent="0.35">
      <c r="A1412" s="21" t="s">
        <v>73</v>
      </c>
      <c r="B1412" s="21" t="s">
        <v>1927</v>
      </c>
      <c r="C1412" s="21" t="s">
        <v>1921</v>
      </c>
      <c r="D1412" s="21" t="s">
        <v>1921</v>
      </c>
      <c r="E1412" s="21"/>
      <c r="F1412" s="21" t="s">
        <v>1921</v>
      </c>
      <c r="G1412" s="21" t="s">
        <v>2017</v>
      </c>
      <c r="H1412" s="21" t="s">
        <v>2029</v>
      </c>
      <c r="I1412" s="21" t="s">
        <v>73</v>
      </c>
      <c r="J1412" s="21" t="s">
        <v>1918</v>
      </c>
    </row>
    <row r="1413" spans="1:10" ht="57.6" x14ac:dyDescent="0.35">
      <c r="A1413" s="21" t="s">
        <v>73</v>
      </c>
      <c r="B1413" s="21" t="s">
        <v>1927</v>
      </c>
      <c r="C1413" s="21" t="s">
        <v>1923</v>
      </c>
      <c r="D1413" s="21" t="s">
        <v>1923</v>
      </c>
      <c r="E1413" s="21"/>
      <c r="F1413" s="21" t="s">
        <v>1923</v>
      </c>
      <c r="G1413" s="21" t="s">
        <v>2017</v>
      </c>
      <c r="H1413" s="21" t="s">
        <v>2030</v>
      </c>
      <c r="I1413" s="21" t="s">
        <v>73</v>
      </c>
      <c r="J1413" s="21" t="s">
        <v>1918</v>
      </c>
    </row>
    <row r="1414" spans="1:10" ht="28.8" x14ac:dyDescent="0.35">
      <c r="A1414" s="21" t="s">
        <v>73</v>
      </c>
      <c r="B1414" s="21" t="s">
        <v>951</v>
      </c>
      <c r="C1414" s="21" t="s">
        <v>968</v>
      </c>
      <c r="D1414" s="21" t="s">
        <v>969</v>
      </c>
      <c r="E1414" s="21"/>
      <c r="F1414" s="21" t="s">
        <v>970</v>
      </c>
      <c r="G1414" s="21" t="s">
        <v>2017</v>
      </c>
      <c r="H1414" s="21" t="s">
        <v>2018</v>
      </c>
      <c r="I1414" s="21" t="s">
        <v>73</v>
      </c>
      <c r="J1414" s="21" t="s">
        <v>973</v>
      </c>
    </row>
    <row r="1415" spans="1:10" ht="57.6" x14ac:dyDescent="0.35">
      <c r="A1415" s="21" t="s">
        <v>73</v>
      </c>
      <c r="B1415" s="21" t="s">
        <v>951</v>
      </c>
      <c r="C1415" s="21" t="s">
        <v>977</v>
      </c>
      <c r="D1415" s="21" t="s">
        <v>2019</v>
      </c>
      <c r="E1415" s="21"/>
      <c r="F1415" s="21" t="s">
        <v>2020</v>
      </c>
      <c r="G1415" s="21" t="s">
        <v>2017</v>
      </c>
      <c r="H1415" s="21" t="s">
        <v>2021</v>
      </c>
      <c r="I1415" s="21" t="s">
        <v>73</v>
      </c>
      <c r="J1415" s="21" t="s">
        <v>973</v>
      </c>
    </row>
    <row r="1416" spans="1:10" ht="28.8" x14ac:dyDescent="0.35">
      <c r="A1416" s="21" t="s">
        <v>73</v>
      </c>
      <c r="B1416" s="21" t="s">
        <v>951</v>
      </c>
      <c r="C1416" s="21" t="s">
        <v>990</v>
      </c>
      <c r="D1416" s="21" t="s">
        <v>2022</v>
      </c>
      <c r="E1416" s="21"/>
      <c r="F1416" s="21" t="s">
        <v>2023</v>
      </c>
      <c r="G1416" s="21" t="s">
        <v>2017</v>
      </c>
      <c r="H1416" s="21" t="s">
        <v>2024</v>
      </c>
      <c r="I1416" s="21" t="s">
        <v>73</v>
      </c>
      <c r="J1416" s="21" t="s">
        <v>973</v>
      </c>
    </row>
    <row r="1417" spans="1:10" ht="43.2" x14ac:dyDescent="0.35">
      <c r="A1417" s="21" t="s">
        <v>73</v>
      </c>
      <c r="B1417" s="21" t="s">
        <v>951</v>
      </c>
      <c r="C1417" s="21" t="s">
        <v>1019</v>
      </c>
      <c r="D1417" s="21" t="s">
        <v>2025</v>
      </c>
      <c r="E1417" s="21"/>
      <c r="F1417" s="21" t="s">
        <v>2026</v>
      </c>
      <c r="G1417" s="21" t="s">
        <v>2017</v>
      </c>
      <c r="H1417" s="21" t="s">
        <v>2027</v>
      </c>
      <c r="I1417" s="21" t="s">
        <v>73</v>
      </c>
      <c r="J1417" s="21" t="s">
        <v>973</v>
      </c>
    </row>
    <row r="1418" spans="1:10" ht="100.8" x14ac:dyDescent="0.35">
      <c r="A1418" s="21" t="s">
        <v>73</v>
      </c>
      <c r="B1418" s="21" t="s">
        <v>951</v>
      </c>
      <c r="C1418" s="21" t="s">
        <v>1916</v>
      </c>
      <c r="D1418" s="21" t="s">
        <v>1916</v>
      </c>
      <c r="E1418" s="21"/>
      <c r="F1418" s="21" t="s">
        <v>1916</v>
      </c>
      <c r="G1418" s="21" t="s">
        <v>2017</v>
      </c>
      <c r="H1418" s="21" t="s">
        <v>2028</v>
      </c>
      <c r="I1418" s="21" t="s">
        <v>73</v>
      </c>
      <c r="J1418" s="21" t="s">
        <v>1918</v>
      </c>
    </row>
    <row r="1419" spans="1:10" ht="28.8" x14ac:dyDescent="0.35">
      <c r="A1419" s="21" t="s">
        <v>73</v>
      </c>
      <c r="B1419" s="21" t="s">
        <v>951</v>
      </c>
      <c r="C1419" s="21" t="s">
        <v>1921</v>
      </c>
      <c r="D1419" s="21" t="s">
        <v>1921</v>
      </c>
      <c r="E1419" s="21"/>
      <c r="F1419" s="21" t="s">
        <v>1921</v>
      </c>
      <c r="G1419" s="21" t="s">
        <v>2017</v>
      </c>
      <c r="H1419" s="21" t="s">
        <v>2029</v>
      </c>
      <c r="I1419" s="21" t="s">
        <v>73</v>
      </c>
      <c r="J1419" s="21" t="s">
        <v>1918</v>
      </c>
    </row>
    <row r="1420" spans="1:10" ht="57.6" x14ac:dyDescent="0.35">
      <c r="A1420" s="21" t="s">
        <v>73</v>
      </c>
      <c r="B1420" s="21" t="s">
        <v>951</v>
      </c>
      <c r="C1420" s="21" t="s">
        <v>1923</v>
      </c>
      <c r="D1420" s="21" t="s">
        <v>1923</v>
      </c>
      <c r="E1420" s="21"/>
      <c r="F1420" s="21" t="s">
        <v>1923</v>
      </c>
      <c r="G1420" s="21" t="s">
        <v>2017</v>
      </c>
      <c r="H1420" s="21" t="s">
        <v>2030</v>
      </c>
      <c r="I1420" s="21" t="s">
        <v>73</v>
      </c>
      <c r="J1420" s="21" t="s">
        <v>1918</v>
      </c>
    </row>
    <row r="1421" spans="1:10" ht="86.4" x14ac:dyDescent="0.35">
      <c r="A1421" s="21" t="s">
        <v>74</v>
      </c>
      <c r="B1421" s="21" t="s">
        <v>967</v>
      </c>
      <c r="C1421" s="21" t="s">
        <v>977</v>
      </c>
      <c r="D1421" s="21" t="s">
        <v>2031</v>
      </c>
      <c r="E1421" s="21"/>
      <c r="F1421" s="21" t="s">
        <v>2032</v>
      </c>
      <c r="G1421" s="21" t="s">
        <v>2033</v>
      </c>
      <c r="H1421" s="21" t="s">
        <v>2034</v>
      </c>
      <c r="I1421" s="21" t="s">
        <v>74</v>
      </c>
      <c r="J1421" s="21" t="s">
        <v>973</v>
      </c>
    </row>
    <row r="1422" spans="1:10" ht="43.2" x14ac:dyDescent="0.35">
      <c r="A1422" s="21" t="s">
        <v>74</v>
      </c>
      <c r="B1422" s="21" t="s">
        <v>967</v>
      </c>
      <c r="C1422" s="21" t="s">
        <v>990</v>
      </c>
      <c r="D1422" s="21" t="s">
        <v>2035</v>
      </c>
      <c r="E1422" s="21"/>
      <c r="F1422" s="21" t="s">
        <v>2036</v>
      </c>
      <c r="G1422" s="21" t="s">
        <v>2033</v>
      </c>
      <c r="H1422" s="21" t="s">
        <v>2037</v>
      </c>
      <c r="I1422" s="21" t="s">
        <v>74</v>
      </c>
      <c r="J1422" s="21" t="s">
        <v>973</v>
      </c>
    </row>
    <row r="1423" spans="1:10" ht="43.2" x14ac:dyDescent="0.35">
      <c r="A1423" s="21" t="s">
        <v>74</v>
      </c>
      <c r="B1423" s="21" t="s">
        <v>967</v>
      </c>
      <c r="C1423" s="21" t="s">
        <v>1919</v>
      </c>
      <c r="D1423" s="21" t="s">
        <v>1919</v>
      </c>
      <c r="E1423" s="21"/>
      <c r="F1423" s="21" t="s">
        <v>1919</v>
      </c>
      <c r="G1423" s="21" t="s">
        <v>2033</v>
      </c>
      <c r="H1423" s="21" t="s">
        <v>2038</v>
      </c>
      <c r="I1423" s="21" t="s">
        <v>74</v>
      </c>
      <c r="J1423" s="21" t="s">
        <v>1918</v>
      </c>
    </row>
    <row r="1424" spans="1:10" ht="187.2" x14ac:dyDescent="0.35">
      <c r="A1424" s="21" t="s">
        <v>75</v>
      </c>
      <c r="B1424" s="21" t="s">
        <v>967</v>
      </c>
      <c r="C1424" s="21" t="s">
        <v>977</v>
      </c>
      <c r="D1424" s="21" t="s">
        <v>2019</v>
      </c>
      <c r="E1424" s="21"/>
      <c r="F1424" s="21" t="s">
        <v>2020</v>
      </c>
      <c r="G1424" s="21" t="s">
        <v>2039</v>
      </c>
      <c r="H1424" s="21" t="s">
        <v>2040</v>
      </c>
      <c r="I1424" s="21" t="s">
        <v>75</v>
      </c>
      <c r="J1424" s="21" t="s">
        <v>973</v>
      </c>
    </row>
    <row r="1425" spans="1:10" ht="172.8" x14ac:dyDescent="0.35">
      <c r="A1425" s="21" t="s">
        <v>75</v>
      </c>
      <c r="B1425" s="21" t="s">
        <v>967</v>
      </c>
      <c r="C1425" s="21" t="s">
        <v>977</v>
      </c>
      <c r="D1425" s="21" t="s">
        <v>2041</v>
      </c>
      <c r="E1425" s="21"/>
      <c r="F1425" s="21" t="s">
        <v>2042</v>
      </c>
      <c r="G1425" s="21" t="s">
        <v>2039</v>
      </c>
      <c r="H1425" s="21" t="s">
        <v>2043</v>
      </c>
      <c r="I1425" s="21" t="s">
        <v>75</v>
      </c>
      <c r="J1425" s="21" t="s">
        <v>973</v>
      </c>
    </row>
    <row r="1426" spans="1:10" ht="43.2" x14ac:dyDescent="0.35">
      <c r="A1426" s="21" t="s">
        <v>75</v>
      </c>
      <c r="B1426" s="21" t="s">
        <v>967</v>
      </c>
      <c r="C1426" s="21" t="s">
        <v>990</v>
      </c>
      <c r="D1426" s="21" t="s">
        <v>2044</v>
      </c>
      <c r="E1426" s="21"/>
      <c r="F1426" s="21" t="s">
        <v>2045</v>
      </c>
      <c r="G1426" s="21" t="s">
        <v>2039</v>
      </c>
      <c r="H1426" s="21" t="s">
        <v>2046</v>
      </c>
      <c r="I1426" s="21" t="s">
        <v>75</v>
      </c>
      <c r="J1426" s="21" t="s">
        <v>973</v>
      </c>
    </row>
    <row r="1427" spans="1:10" ht="43.2" x14ac:dyDescent="0.35">
      <c r="A1427" s="21" t="s">
        <v>76</v>
      </c>
      <c r="B1427" s="21" t="s">
        <v>967</v>
      </c>
      <c r="C1427" s="21" t="s">
        <v>968</v>
      </c>
      <c r="D1427" s="21" t="s">
        <v>969</v>
      </c>
      <c r="E1427" s="21"/>
      <c r="F1427" s="21" t="s">
        <v>970</v>
      </c>
      <c r="G1427" s="21" t="s">
        <v>2047</v>
      </c>
      <c r="H1427" s="21" t="s">
        <v>2048</v>
      </c>
      <c r="I1427" s="21" t="s">
        <v>76</v>
      </c>
      <c r="J1427" s="21" t="s">
        <v>973</v>
      </c>
    </row>
    <row r="1428" spans="1:10" ht="43.2" x14ac:dyDescent="0.35">
      <c r="A1428" s="21" t="s">
        <v>76</v>
      </c>
      <c r="B1428" s="21" t="s">
        <v>967</v>
      </c>
      <c r="C1428" s="21" t="s">
        <v>977</v>
      </c>
      <c r="D1428" s="21" t="s">
        <v>978</v>
      </c>
      <c r="E1428" s="21"/>
      <c r="F1428" s="21" t="s">
        <v>979</v>
      </c>
      <c r="G1428" s="21" t="s">
        <v>2047</v>
      </c>
      <c r="H1428" s="21" t="s">
        <v>2049</v>
      </c>
      <c r="I1428" s="21" t="s">
        <v>76</v>
      </c>
      <c r="J1428" s="21" t="s">
        <v>973</v>
      </c>
    </row>
    <row r="1429" spans="1:10" ht="28.8" x14ac:dyDescent="0.35">
      <c r="A1429" s="21" t="s">
        <v>76</v>
      </c>
      <c r="B1429" s="21" t="s">
        <v>967</v>
      </c>
      <c r="C1429" s="21" t="s">
        <v>977</v>
      </c>
      <c r="D1429" s="21" t="s">
        <v>981</v>
      </c>
      <c r="E1429" s="21"/>
      <c r="F1429" s="21" t="s">
        <v>982</v>
      </c>
      <c r="G1429" s="21" t="s">
        <v>2047</v>
      </c>
      <c r="H1429" s="21" t="s">
        <v>2050</v>
      </c>
      <c r="I1429" s="21" t="s">
        <v>76</v>
      </c>
      <c r="J1429" s="21" t="s">
        <v>973</v>
      </c>
    </row>
    <row r="1430" spans="1:10" ht="28.8" x14ac:dyDescent="0.35">
      <c r="A1430" s="21" t="s">
        <v>76</v>
      </c>
      <c r="B1430" s="21" t="s">
        <v>967</v>
      </c>
      <c r="C1430" s="21" t="s">
        <v>990</v>
      </c>
      <c r="D1430" s="21" t="s">
        <v>991</v>
      </c>
      <c r="E1430" s="21"/>
      <c r="F1430" s="21" t="s">
        <v>992</v>
      </c>
      <c r="G1430" s="21" t="s">
        <v>2047</v>
      </c>
      <c r="H1430" s="21" t="s">
        <v>2051</v>
      </c>
      <c r="I1430" s="21" t="s">
        <v>76</v>
      </c>
      <c r="J1430" s="21" t="s">
        <v>973</v>
      </c>
    </row>
    <row r="1431" spans="1:10" ht="43.2" x14ac:dyDescent="0.35">
      <c r="A1431" s="21" t="s">
        <v>76</v>
      </c>
      <c r="B1431" s="21" t="s">
        <v>967</v>
      </c>
      <c r="C1431" s="21" t="s">
        <v>1003</v>
      </c>
      <c r="D1431" s="21" t="s">
        <v>1004</v>
      </c>
      <c r="E1431" s="21"/>
      <c r="F1431" s="21" t="s">
        <v>1005</v>
      </c>
      <c r="G1431" s="21" t="s">
        <v>2047</v>
      </c>
      <c r="H1431" s="21" t="s">
        <v>2052</v>
      </c>
      <c r="I1431" s="21" t="s">
        <v>76</v>
      </c>
      <c r="J1431" s="21" t="s">
        <v>973</v>
      </c>
    </row>
    <row r="1432" spans="1:10" ht="28.8" x14ac:dyDescent="0.35">
      <c r="A1432" s="21" t="s">
        <v>76</v>
      </c>
      <c r="B1432" s="21" t="s">
        <v>967</v>
      </c>
      <c r="C1432" s="21" t="s">
        <v>1007</v>
      </c>
      <c r="D1432" s="21" t="s">
        <v>1008</v>
      </c>
      <c r="E1432" s="21"/>
      <c r="F1432" s="21" t="s">
        <v>1009</v>
      </c>
      <c r="G1432" s="21" t="s">
        <v>2047</v>
      </c>
      <c r="H1432" s="21" t="s">
        <v>2053</v>
      </c>
      <c r="I1432" s="21" t="s">
        <v>76</v>
      </c>
      <c r="J1432" s="21" t="s">
        <v>973</v>
      </c>
    </row>
    <row r="1433" spans="1:10" ht="28.8" x14ac:dyDescent="0.35">
      <c r="A1433" s="21" t="s">
        <v>76</v>
      </c>
      <c r="B1433" s="21" t="s">
        <v>967</v>
      </c>
      <c r="C1433" s="21" t="s">
        <v>1011</v>
      </c>
      <c r="D1433" s="21" t="s">
        <v>1012</v>
      </c>
      <c r="E1433" s="21"/>
      <c r="F1433" s="21" t="s">
        <v>1013</v>
      </c>
      <c r="G1433" s="21" t="s">
        <v>2047</v>
      </c>
      <c r="H1433" s="21" t="s">
        <v>2054</v>
      </c>
      <c r="I1433" s="21" t="s">
        <v>76</v>
      </c>
      <c r="J1433" s="21" t="s">
        <v>973</v>
      </c>
    </row>
    <row r="1434" spans="1:10" ht="43.2" x14ac:dyDescent="0.35">
      <c r="A1434" s="21" t="s">
        <v>76</v>
      </c>
      <c r="B1434" s="21" t="s">
        <v>967</v>
      </c>
      <c r="C1434" s="21" t="s">
        <v>1019</v>
      </c>
      <c r="D1434" s="21" t="s">
        <v>1020</v>
      </c>
      <c r="E1434" s="21"/>
      <c r="F1434" s="21" t="s">
        <v>1021</v>
      </c>
      <c r="G1434" s="21" t="s">
        <v>2047</v>
      </c>
      <c r="H1434" s="21" t="s">
        <v>2055</v>
      </c>
      <c r="I1434" s="21" t="s">
        <v>76</v>
      </c>
      <c r="J1434" s="21" t="s">
        <v>973</v>
      </c>
    </row>
    <row r="1435" spans="1:10" ht="28.8" x14ac:dyDescent="0.35">
      <c r="A1435" s="21" t="s">
        <v>76</v>
      </c>
      <c r="B1435" s="21" t="s">
        <v>967</v>
      </c>
      <c r="C1435" s="21" t="s">
        <v>1041</v>
      </c>
      <c r="D1435" s="21" t="s">
        <v>1042</v>
      </c>
      <c r="E1435" s="21"/>
      <c r="F1435" s="21" t="s">
        <v>1043</v>
      </c>
      <c r="G1435" s="21" t="s">
        <v>2047</v>
      </c>
      <c r="H1435" s="21" t="s">
        <v>2056</v>
      </c>
      <c r="I1435" s="21" t="s">
        <v>76</v>
      </c>
      <c r="J1435" s="21" t="s">
        <v>973</v>
      </c>
    </row>
    <row r="1436" spans="1:10" ht="28.8" x14ac:dyDescent="0.35">
      <c r="A1436" s="21" t="s">
        <v>76</v>
      </c>
      <c r="B1436" s="21" t="s">
        <v>967</v>
      </c>
      <c r="C1436" s="21" t="s">
        <v>1045</v>
      </c>
      <c r="D1436" s="21" t="s">
        <v>1046</v>
      </c>
      <c r="E1436" s="21"/>
      <c r="F1436" s="21" t="s">
        <v>1047</v>
      </c>
      <c r="G1436" s="21" t="s">
        <v>2047</v>
      </c>
      <c r="H1436" s="21" t="s">
        <v>2057</v>
      </c>
      <c r="I1436" s="21" t="s">
        <v>76</v>
      </c>
      <c r="J1436" s="21" t="s">
        <v>973</v>
      </c>
    </row>
    <row r="1437" spans="1:10" ht="43.2" x14ac:dyDescent="0.35">
      <c r="A1437" s="21" t="s">
        <v>76</v>
      </c>
      <c r="B1437" s="21" t="s">
        <v>967</v>
      </c>
      <c r="C1437" s="21" t="s">
        <v>1049</v>
      </c>
      <c r="D1437" s="21" t="s">
        <v>1050</v>
      </c>
      <c r="E1437" s="21"/>
      <c r="F1437" s="21" t="s">
        <v>1051</v>
      </c>
      <c r="G1437" s="21" t="s">
        <v>2047</v>
      </c>
      <c r="H1437" s="21" t="s">
        <v>2058</v>
      </c>
      <c r="I1437" s="21" t="s">
        <v>76</v>
      </c>
      <c r="J1437" s="21" t="s">
        <v>973</v>
      </c>
    </row>
    <row r="1438" spans="1:10" ht="28.8" x14ac:dyDescent="0.35">
      <c r="A1438" s="21" t="s">
        <v>76</v>
      </c>
      <c r="B1438" s="21" t="s">
        <v>967</v>
      </c>
      <c r="C1438" s="21" t="s">
        <v>1053</v>
      </c>
      <c r="D1438" s="21" t="s">
        <v>1054</v>
      </c>
      <c r="E1438" s="21"/>
      <c r="F1438" s="21" t="s">
        <v>1055</v>
      </c>
      <c r="G1438" s="21" t="s">
        <v>2047</v>
      </c>
      <c r="H1438" s="21" t="s">
        <v>2059</v>
      </c>
      <c r="I1438" s="21" t="s">
        <v>76</v>
      </c>
      <c r="J1438" s="21" t="s">
        <v>973</v>
      </c>
    </row>
    <row r="1439" spans="1:10" ht="28.8" x14ac:dyDescent="0.35">
      <c r="A1439" s="21" t="s">
        <v>76</v>
      </c>
      <c r="B1439" s="21" t="s">
        <v>967</v>
      </c>
      <c r="C1439" s="21" t="s">
        <v>1061</v>
      </c>
      <c r="D1439" s="21" t="s">
        <v>1062</v>
      </c>
      <c r="E1439" s="21"/>
      <c r="F1439" s="21" t="s">
        <v>1063</v>
      </c>
      <c r="G1439" s="21" t="s">
        <v>2047</v>
      </c>
      <c r="H1439" s="21" t="s">
        <v>2060</v>
      </c>
      <c r="I1439" s="21" t="s">
        <v>76</v>
      </c>
      <c r="J1439" s="21" t="s">
        <v>973</v>
      </c>
    </row>
    <row r="1440" spans="1:10" ht="28.8" x14ac:dyDescent="0.35">
      <c r="A1440" s="21" t="s">
        <v>76</v>
      </c>
      <c r="B1440" s="21" t="s">
        <v>967</v>
      </c>
      <c r="C1440" s="21" t="s">
        <v>1065</v>
      </c>
      <c r="D1440" s="21" t="s">
        <v>1066</v>
      </c>
      <c r="E1440" s="21"/>
      <c r="F1440" s="21" t="s">
        <v>1067</v>
      </c>
      <c r="G1440" s="21" t="s">
        <v>2047</v>
      </c>
      <c r="H1440" s="21" t="s">
        <v>1068</v>
      </c>
      <c r="I1440" s="21" t="s">
        <v>76</v>
      </c>
      <c r="J1440" s="21" t="s">
        <v>973</v>
      </c>
    </row>
    <row r="1441" spans="1:10" ht="28.8" x14ac:dyDescent="0.35">
      <c r="A1441" s="21" t="s">
        <v>76</v>
      </c>
      <c r="B1441" s="21" t="s">
        <v>967</v>
      </c>
      <c r="C1441" s="21" t="s">
        <v>1069</v>
      </c>
      <c r="D1441" s="21" t="s">
        <v>1070</v>
      </c>
      <c r="E1441" s="21"/>
      <c r="F1441" s="21" t="s">
        <v>1071</v>
      </c>
      <c r="G1441" s="21" t="s">
        <v>2047</v>
      </c>
      <c r="H1441" s="21" t="s">
        <v>2061</v>
      </c>
      <c r="I1441" s="21" t="s">
        <v>76</v>
      </c>
      <c r="J1441" s="21" t="s">
        <v>973</v>
      </c>
    </row>
    <row r="1442" spans="1:10" ht="28.8" x14ac:dyDescent="0.35">
      <c r="A1442" s="21" t="s">
        <v>76</v>
      </c>
      <c r="B1442" s="21" t="s">
        <v>967</v>
      </c>
      <c r="C1442" s="21" t="s">
        <v>1073</v>
      </c>
      <c r="D1442" s="21" t="s">
        <v>1074</v>
      </c>
      <c r="E1442" s="21"/>
      <c r="F1442" s="21" t="s">
        <v>1075</v>
      </c>
      <c r="G1442" s="21" t="s">
        <v>2047</v>
      </c>
      <c r="H1442" s="21" t="s">
        <v>1076</v>
      </c>
      <c r="I1442" s="21" t="s">
        <v>76</v>
      </c>
      <c r="J1442" s="21" t="s">
        <v>973</v>
      </c>
    </row>
    <row r="1443" spans="1:10" ht="28.8" x14ac:dyDescent="0.35">
      <c r="A1443" s="21" t="s">
        <v>76</v>
      </c>
      <c r="B1443" s="21" t="s">
        <v>967</v>
      </c>
      <c r="C1443" s="21" t="s">
        <v>1077</v>
      </c>
      <c r="D1443" s="21" t="s">
        <v>1078</v>
      </c>
      <c r="E1443" s="21"/>
      <c r="F1443" s="21" t="s">
        <v>1079</v>
      </c>
      <c r="G1443" s="21" t="s">
        <v>2047</v>
      </c>
      <c r="H1443" s="21" t="s">
        <v>2062</v>
      </c>
      <c r="I1443" s="21" t="s">
        <v>76</v>
      </c>
      <c r="J1443" s="21" t="s">
        <v>973</v>
      </c>
    </row>
    <row r="1444" spans="1:10" ht="28.8" x14ac:dyDescent="0.35">
      <c r="A1444" s="21" t="s">
        <v>76</v>
      </c>
      <c r="B1444" s="21" t="s">
        <v>967</v>
      </c>
      <c r="C1444" s="21" t="s">
        <v>1081</v>
      </c>
      <c r="D1444" s="21" t="s">
        <v>1082</v>
      </c>
      <c r="E1444" s="21"/>
      <c r="F1444" s="21" t="s">
        <v>1083</v>
      </c>
      <c r="G1444" s="21" t="s">
        <v>2047</v>
      </c>
      <c r="H1444" s="21" t="s">
        <v>2063</v>
      </c>
      <c r="I1444" s="21" t="s">
        <v>76</v>
      </c>
      <c r="J1444" s="21" t="s">
        <v>973</v>
      </c>
    </row>
    <row r="1445" spans="1:10" ht="43.2" x14ac:dyDescent="0.35">
      <c r="A1445" s="21" t="s">
        <v>76</v>
      </c>
      <c r="B1445" s="21" t="s">
        <v>967</v>
      </c>
      <c r="C1445" s="21" t="s">
        <v>1085</v>
      </c>
      <c r="D1445" s="21" t="s">
        <v>1086</v>
      </c>
      <c r="E1445" s="21"/>
      <c r="F1445" s="21" t="s">
        <v>1087</v>
      </c>
      <c r="G1445" s="21" t="s">
        <v>2047</v>
      </c>
      <c r="H1445" s="21" t="s">
        <v>2064</v>
      </c>
      <c r="I1445" s="21" t="s">
        <v>76</v>
      </c>
      <c r="J1445" s="21" t="s">
        <v>973</v>
      </c>
    </row>
    <row r="1446" spans="1:10" ht="28.8" x14ac:dyDescent="0.35">
      <c r="A1446" s="21" t="s">
        <v>76</v>
      </c>
      <c r="B1446" s="21" t="s">
        <v>967</v>
      </c>
      <c r="C1446" s="21" t="s">
        <v>1089</v>
      </c>
      <c r="D1446" s="21" t="s">
        <v>1090</v>
      </c>
      <c r="E1446" s="21"/>
      <c r="F1446" s="21" t="s">
        <v>1091</v>
      </c>
      <c r="G1446" s="21" t="s">
        <v>2047</v>
      </c>
      <c r="H1446" s="21" t="s">
        <v>2065</v>
      </c>
      <c r="I1446" s="21" t="s">
        <v>76</v>
      </c>
      <c r="J1446" s="21" t="s">
        <v>973</v>
      </c>
    </row>
    <row r="1447" spans="1:10" ht="28.8" x14ac:dyDescent="0.35">
      <c r="A1447" s="21" t="s">
        <v>76</v>
      </c>
      <c r="B1447" s="21" t="s">
        <v>967</v>
      </c>
      <c r="C1447" s="21" t="s">
        <v>1093</v>
      </c>
      <c r="D1447" s="21" t="s">
        <v>1094</v>
      </c>
      <c r="E1447" s="21"/>
      <c r="F1447" s="21" t="s">
        <v>1095</v>
      </c>
      <c r="G1447" s="21" t="s">
        <v>2047</v>
      </c>
      <c r="H1447" s="21" t="s">
        <v>2066</v>
      </c>
      <c r="I1447" s="21" t="s">
        <v>76</v>
      </c>
      <c r="J1447" s="21" t="s">
        <v>973</v>
      </c>
    </row>
    <row r="1448" spans="1:10" ht="28.8" x14ac:dyDescent="0.35">
      <c r="A1448" s="21" t="s">
        <v>76</v>
      </c>
      <c r="B1448" s="21" t="s">
        <v>967</v>
      </c>
      <c r="C1448" s="21" t="s">
        <v>1097</v>
      </c>
      <c r="D1448" s="21" t="s">
        <v>1098</v>
      </c>
      <c r="E1448" s="21"/>
      <c r="F1448" s="21" t="s">
        <v>1099</v>
      </c>
      <c r="G1448" s="21" t="s">
        <v>2047</v>
      </c>
      <c r="H1448" s="21" t="s">
        <v>2067</v>
      </c>
      <c r="I1448" s="21" t="s">
        <v>76</v>
      </c>
      <c r="J1448" s="21" t="s">
        <v>973</v>
      </c>
    </row>
    <row r="1449" spans="1:10" ht="28.8" x14ac:dyDescent="0.35">
      <c r="A1449" s="21" t="s">
        <v>76</v>
      </c>
      <c r="B1449" s="21" t="s">
        <v>967</v>
      </c>
      <c r="C1449" s="21" t="s">
        <v>1104</v>
      </c>
      <c r="D1449" s="21" t="s">
        <v>1105</v>
      </c>
      <c r="E1449" s="21"/>
      <c r="F1449" s="21" t="s">
        <v>1106</v>
      </c>
      <c r="G1449" s="21" t="s">
        <v>2047</v>
      </c>
      <c r="H1449" s="21" t="s">
        <v>2068</v>
      </c>
      <c r="I1449" s="21" t="s">
        <v>76</v>
      </c>
      <c r="J1449" s="21" t="s">
        <v>973</v>
      </c>
    </row>
    <row r="1450" spans="1:10" ht="28.8" x14ac:dyDescent="0.35">
      <c r="A1450" s="21" t="s">
        <v>76</v>
      </c>
      <c r="B1450" s="21" t="s">
        <v>967</v>
      </c>
      <c r="C1450" s="21" t="s">
        <v>1108</v>
      </c>
      <c r="D1450" s="21" t="s">
        <v>1109</v>
      </c>
      <c r="E1450" s="21"/>
      <c r="F1450" s="21" t="s">
        <v>1110</v>
      </c>
      <c r="G1450" s="21" t="s">
        <v>2047</v>
      </c>
      <c r="H1450" s="21" t="s">
        <v>1111</v>
      </c>
      <c r="I1450" s="21" t="s">
        <v>76</v>
      </c>
      <c r="J1450" s="21" t="s">
        <v>973</v>
      </c>
    </row>
    <row r="1451" spans="1:10" ht="28.8" x14ac:dyDescent="0.35">
      <c r="A1451" s="21" t="s">
        <v>76</v>
      </c>
      <c r="B1451" s="21" t="s">
        <v>967</v>
      </c>
      <c r="C1451" s="21" t="s">
        <v>1057</v>
      </c>
      <c r="D1451" s="21" t="s">
        <v>1058</v>
      </c>
      <c r="E1451" s="21"/>
      <c r="F1451" s="21" t="s">
        <v>1059</v>
      </c>
      <c r="G1451" s="21" t="s">
        <v>2047</v>
      </c>
      <c r="H1451" s="21" t="s">
        <v>2069</v>
      </c>
      <c r="I1451" s="21" t="s">
        <v>76</v>
      </c>
      <c r="J1451" s="21" t="s">
        <v>973</v>
      </c>
    </row>
    <row r="1452" spans="1:10" ht="28.8" x14ac:dyDescent="0.35">
      <c r="A1452" s="21" t="s">
        <v>76</v>
      </c>
      <c r="B1452" s="21" t="s">
        <v>967</v>
      </c>
      <c r="C1452" s="21" t="s">
        <v>1112</v>
      </c>
      <c r="D1452" s="21" t="s">
        <v>1113</v>
      </c>
      <c r="E1452" s="21"/>
      <c r="F1452" s="21" t="s">
        <v>1114</v>
      </c>
      <c r="G1452" s="21" t="s">
        <v>2047</v>
      </c>
      <c r="H1452" s="21" t="s">
        <v>2070</v>
      </c>
      <c r="I1452" s="21" t="s">
        <v>76</v>
      </c>
      <c r="J1452" s="21" t="s">
        <v>973</v>
      </c>
    </row>
    <row r="1453" spans="1:10" ht="28.8" x14ac:dyDescent="0.35">
      <c r="A1453" s="21" t="s">
        <v>76</v>
      </c>
      <c r="B1453" s="21" t="s">
        <v>967</v>
      </c>
      <c r="C1453" s="21" t="s">
        <v>1116</v>
      </c>
      <c r="D1453" s="21" t="s">
        <v>1117</v>
      </c>
      <c r="E1453" s="21"/>
      <c r="F1453" s="21" t="s">
        <v>1118</v>
      </c>
      <c r="G1453" s="21" t="s">
        <v>2047</v>
      </c>
      <c r="H1453" s="21" t="s">
        <v>2071</v>
      </c>
      <c r="I1453" s="21" t="s">
        <v>76</v>
      </c>
      <c r="J1453" s="21" t="s">
        <v>973</v>
      </c>
    </row>
    <row r="1454" spans="1:10" ht="28.8" x14ac:dyDescent="0.35">
      <c r="A1454" s="21" t="s">
        <v>76</v>
      </c>
      <c r="B1454" s="21" t="s">
        <v>967</v>
      </c>
      <c r="C1454" s="21" t="s">
        <v>1120</v>
      </c>
      <c r="D1454" s="21" t="s">
        <v>1121</v>
      </c>
      <c r="E1454" s="21"/>
      <c r="F1454" s="21" t="s">
        <v>1122</v>
      </c>
      <c r="G1454" s="21" t="s">
        <v>2047</v>
      </c>
      <c r="H1454" s="21" t="s">
        <v>2072</v>
      </c>
      <c r="I1454" s="21" t="s">
        <v>76</v>
      </c>
      <c r="J1454" s="21" t="s">
        <v>973</v>
      </c>
    </row>
    <row r="1455" spans="1:10" ht="28.8" x14ac:dyDescent="0.35">
      <c r="A1455" s="21" t="s">
        <v>76</v>
      </c>
      <c r="B1455" s="21" t="s">
        <v>967</v>
      </c>
      <c r="C1455" s="21" t="s">
        <v>1124</v>
      </c>
      <c r="D1455" s="21" t="s">
        <v>1125</v>
      </c>
      <c r="E1455" s="21"/>
      <c r="F1455" s="21" t="s">
        <v>1126</v>
      </c>
      <c r="G1455" s="21" t="s">
        <v>2047</v>
      </c>
      <c r="H1455" s="21" t="s">
        <v>1980</v>
      </c>
      <c r="I1455" s="21" t="s">
        <v>76</v>
      </c>
      <c r="J1455" s="21" t="s">
        <v>973</v>
      </c>
    </row>
    <row r="1456" spans="1:10" ht="28.8" x14ac:dyDescent="0.35">
      <c r="A1456" s="21" t="s">
        <v>76</v>
      </c>
      <c r="B1456" s="21" t="s">
        <v>967</v>
      </c>
      <c r="C1456" s="21" t="s">
        <v>1128</v>
      </c>
      <c r="D1456" s="21" t="s">
        <v>1129</v>
      </c>
      <c r="E1456" s="21"/>
      <c r="F1456" s="21" t="s">
        <v>1130</v>
      </c>
      <c r="G1456" s="21" t="s">
        <v>2047</v>
      </c>
      <c r="H1456" s="21" t="s">
        <v>2073</v>
      </c>
      <c r="I1456" s="21" t="s">
        <v>76</v>
      </c>
      <c r="J1456" s="21" t="s">
        <v>973</v>
      </c>
    </row>
    <row r="1457" spans="1:10" ht="28.8" x14ac:dyDescent="0.35">
      <c r="A1457" s="21" t="s">
        <v>76</v>
      </c>
      <c r="B1457" s="21" t="s">
        <v>967</v>
      </c>
      <c r="C1457" s="21" t="s">
        <v>1132</v>
      </c>
      <c r="D1457" s="21" t="s">
        <v>1133</v>
      </c>
      <c r="E1457" s="21"/>
      <c r="F1457" s="21" t="s">
        <v>1134</v>
      </c>
      <c r="G1457" s="21" t="s">
        <v>2047</v>
      </c>
      <c r="H1457" s="21" t="s">
        <v>2074</v>
      </c>
      <c r="I1457" s="21" t="s">
        <v>76</v>
      </c>
      <c r="J1457" s="21" t="s">
        <v>973</v>
      </c>
    </row>
    <row r="1458" spans="1:10" ht="28.8" x14ac:dyDescent="0.35">
      <c r="A1458" s="21" t="s">
        <v>76</v>
      </c>
      <c r="B1458" s="21" t="s">
        <v>967</v>
      </c>
      <c r="C1458" s="21" t="s">
        <v>1136</v>
      </c>
      <c r="D1458" s="21" t="s">
        <v>1137</v>
      </c>
      <c r="E1458" s="21"/>
      <c r="F1458" s="21" t="s">
        <v>1138</v>
      </c>
      <c r="G1458" s="21" t="s">
        <v>2047</v>
      </c>
      <c r="H1458" s="21" t="s">
        <v>2075</v>
      </c>
      <c r="I1458" s="21" t="s">
        <v>76</v>
      </c>
      <c r="J1458" s="21" t="s">
        <v>973</v>
      </c>
    </row>
    <row r="1459" spans="1:10" ht="28.8" x14ac:dyDescent="0.35">
      <c r="A1459" s="21" t="s">
        <v>76</v>
      </c>
      <c r="B1459" s="21" t="s">
        <v>967</v>
      </c>
      <c r="C1459" s="21" t="s">
        <v>1140</v>
      </c>
      <c r="D1459" s="21" t="s">
        <v>1141</v>
      </c>
      <c r="E1459" s="21"/>
      <c r="F1459" s="21" t="s">
        <v>1142</v>
      </c>
      <c r="G1459" s="21" t="s">
        <v>2047</v>
      </c>
      <c r="H1459" s="21" t="s">
        <v>2076</v>
      </c>
      <c r="I1459" s="21" t="s">
        <v>76</v>
      </c>
      <c r="J1459" s="21" t="s">
        <v>973</v>
      </c>
    </row>
    <row r="1460" spans="1:10" ht="28.8" x14ac:dyDescent="0.35">
      <c r="A1460" s="21" t="s">
        <v>76</v>
      </c>
      <c r="B1460" s="21" t="s">
        <v>967</v>
      </c>
      <c r="C1460" s="21" t="s">
        <v>1144</v>
      </c>
      <c r="D1460" s="21" t="s">
        <v>2077</v>
      </c>
      <c r="E1460" s="21"/>
      <c r="F1460" s="21" t="s">
        <v>2078</v>
      </c>
      <c r="G1460" s="21" t="s">
        <v>2047</v>
      </c>
      <c r="H1460" s="21" t="s">
        <v>2079</v>
      </c>
      <c r="I1460" s="21" t="s">
        <v>76</v>
      </c>
      <c r="J1460" s="21" t="s">
        <v>973</v>
      </c>
    </row>
    <row r="1461" spans="1:10" ht="43.2" x14ac:dyDescent="0.35">
      <c r="A1461" s="21" t="s">
        <v>76</v>
      </c>
      <c r="B1461" s="21" t="s">
        <v>967</v>
      </c>
      <c r="C1461" s="21" t="s">
        <v>1148</v>
      </c>
      <c r="D1461" s="21" t="s">
        <v>2080</v>
      </c>
      <c r="E1461" s="21"/>
      <c r="F1461" s="21" t="s">
        <v>2081</v>
      </c>
      <c r="G1461" s="21" t="s">
        <v>2047</v>
      </c>
      <c r="H1461" s="21" t="s">
        <v>2082</v>
      </c>
      <c r="I1461" s="21" t="s">
        <v>76</v>
      </c>
      <c r="J1461" s="21" t="s">
        <v>973</v>
      </c>
    </row>
    <row r="1462" spans="1:10" ht="28.8" x14ac:dyDescent="0.35">
      <c r="A1462" s="21" t="s">
        <v>76</v>
      </c>
      <c r="B1462" s="21" t="s">
        <v>967</v>
      </c>
      <c r="C1462" s="21" t="s">
        <v>1152</v>
      </c>
      <c r="D1462" s="21" t="s">
        <v>1153</v>
      </c>
      <c r="E1462" s="21"/>
      <c r="F1462" s="21" t="s">
        <v>1154</v>
      </c>
      <c r="G1462" s="21" t="s">
        <v>2047</v>
      </c>
      <c r="H1462" s="21" t="s">
        <v>2083</v>
      </c>
      <c r="I1462" s="21" t="s">
        <v>76</v>
      </c>
      <c r="J1462" s="21" t="s">
        <v>973</v>
      </c>
    </row>
    <row r="1463" spans="1:10" ht="28.8" x14ac:dyDescent="0.35">
      <c r="A1463" s="21" t="s">
        <v>76</v>
      </c>
      <c r="B1463" s="21" t="s">
        <v>967</v>
      </c>
      <c r="C1463" s="21" t="s">
        <v>1156</v>
      </c>
      <c r="D1463" s="21" t="s">
        <v>1157</v>
      </c>
      <c r="E1463" s="21"/>
      <c r="F1463" s="21" t="s">
        <v>1158</v>
      </c>
      <c r="G1463" s="21" t="s">
        <v>2047</v>
      </c>
      <c r="H1463" s="21" t="s">
        <v>2084</v>
      </c>
      <c r="I1463" s="21" t="s">
        <v>76</v>
      </c>
      <c r="J1463" s="21" t="s">
        <v>973</v>
      </c>
    </row>
    <row r="1464" spans="1:10" ht="43.2" x14ac:dyDescent="0.35">
      <c r="A1464" s="21" t="s">
        <v>76</v>
      </c>
      <c r="B1464" s="21" t="s">
        <v>967</v>
      </c>
      <c r="C1464" s="21" t="s">
        <v>1164</v>
      </c>
      <c r="D1464" s="21" t="s">
        <v>1165</v>
      </c>
      <c r="E1464" s="21"/>
      <c r="F1464" s="21" t="s">
        <v>1166</v>
      </c>
      <c r="G1464" s="21" t="s">
        <v>2047</v>
      </c>
      <c r="H1464" s="21" t="s">
        <v>2085</v>
      </c>
      <c r="I1464" s="21" t="s">
        <v>76</v>
      </c>
      <c r="J1464" s="21" t="s">
        <v>973</v>
      </c>
    </row>
    <row r="1465" spans="1:10" ht="28.8" x14ac:dyDescent="0.35">
      <c r="A1465" s="21" t="s">
        <v>76</v>
      </c>
      <c r="B1465" s="21" t="s">
        <v>967</v>
      </c>
      <c r="C1465" s="21" t="s">
        <v>1168</v>
      </c>
      <c r="D1465" s="21" t="s">
        <v>1169</v>
      </c>
      <c r="E1465" s="21"/>
      <c r="F1465" s="21" t="s">
        <v>1170</v>
      </c>
      <c r="G1465" s="21" t="s">
        <v>2047</v>
      </c>
      <c r="H1465" s="21" t="s">
        <v>1171</v>
      </c>
      <c r="I1465" s="21" t="s">
        <v>76</v>
      </c>
      <c r="J1465" s="21" t="s">
        <v>973</v>
      </c>
    </row>
    <row r="1466" spans="1:10" ht="28.8" x14ac:dyDescent="0.35">
      <c r="A1466" s="21" t="s">
        <v>76</v>
      </c>
      <c r="B1466" s="21" t="s">
        <v>967</v>
      </c>
      <c r="C1466" s="21" t="s">
        <v>1160</v>
      </c>
      <c r="D1466" s="21" t="s">
        <v>2086</v>
      </c>
      <c r="E1466" s="21"/>
      <c r="F1466" s="21" t="s">
        <v>2087</v>
      </c>
      <c r="G1466" s="21" t="s">
        <v>2047</v>
      </c>
      <c r="H1466" s="21" t="s">
        <v>2088</v>
      </c>
      <c r="I1466" s="21" t="s">
        <v>76</v>
      </c>
      <c r="J1466" s="21" t="s">
        <v>973</v>
      </c>
    </row>
    <row r="1467" spans="1:10" ht="28.8" x14ac:dyDescent="0.35">
      <c r="A1467" s="21" t="s">
        <v>76</v>
      </c>
      <c r="B1467" s="21" t="s">
        <v>967</v>
      </c>
      <c r="C1467" s="21" t="s">
        <v>1172</v>
      </c>
      <c r="D1467" s="21" t="s">
        <v>1173</v>
      </c>
      <c r="E1467" s="21"/>
      <c r="F1467" s="21" t="s">
        <v>1174</v>
      </c>
      <c r="G1467" s="21" t="s">
        <v>2047</v>
      </c>
      <c r="H1467" s="21" t="s">
        <v>2089</v>
      </c>
      <c r="I1467" s="21" t="s">
        <v>76</v>
      </c>
      <c r="J1467" s="21" t="s">
        <v>973</v>
      </c>
    </row>
    <row r="1468" spans="1:10" ht="28.8" x14ac:dyDescent="0.35">
      <c r="A1468" s="21" t="s">
        <v>76</v>
      </c>
      <c r="B1468" s="21" t="s">
        <v>967</v>
      </c>
      <c r="C1468" s="21" t="s">
        <v>1176</v>
      </c>
      <c r="D1468" s="21" t="s">
        <v>1177</v>
      </c>
      <c r="E1468" s="21"/>
      <c r="F1468" s="21" t="s">
        <v>1178</v>
      </c>
      <c r="G1468" s="21" t="s">
        <v>2047</v>
      </c>
      <c r="H1468" s="21" t="s">
        <v>2090</v>
      </c>
      <c r="I1468" s="21" t="s">
        <v>76</v>
      </c>
      <c r="J1468" s="21" t="s">
        <v>973</v>
      </c>
    </row>
    <row r="1469" spans="1:10" ht="28.8" x14ac:dyDescent="0.35">
      <c r="A1469" s="21" t="s">
        <v>76</v>
      </c>
      <c r="B1469" s="21" t="s">
        <v>967</v>
      </c>
      <c r="C1469" s="21" t="s">
        <v>1180</v>
      </c>
      <c r="D1469" s="21" t="s">
        <v>1181</v>
      </c>
      <c r="E1469" s="21"/>
      <c r="F1469" s="21" t="s">
        <v>1182</v>
      </c>
      <c r="G1469" s="21" t="s">
        <v>2047</v>
      </c>
      <c r="H1469" s="21" t="s">
        <v>2091</v>
      </c>
      <c r="I1469" s="21" t="s">
        <v>76</v>
      </c>
      <c r="J1469" s="21" t="s">
        <v>973</v>
      </c>
    </row>
    <row r="1470" spans="1:10" ht="28.8" x14ac:dyDescent="0.35">
      <c r="A1470" s="21" t="s">
        <v>76</v>
      </c>
      <c r="B1470" s="21" t="s">
        <v>967</v>
      </c>
      <c r="C1470" s="21" t="s">
        <v>1184</v>
      </c>
      <c r="D1470" s="21" t="s">
        <v>1185</v>
      </c>
      <c r="E1470" s="21"/>
      <c r="F1470" s="21" t="s">
        <v>1186</v>
      </c>
      <c r="G1470" s="21" t="s">
        <v>2047</v>
      </c>
      <c r="H1470" s="21" t="s">
        <v>2092</v>
      </c>
      <c r="I1470" s="21" t="s">
        <v>76</v>
      </c>
      <c r="J1470" s="21" t="s">
        <v>973</v>
      </c>
    </row>
    <row r="1471" spans="1:10" ht="28.8" x14ac:dyDescent="0.35">
      <c r="A1471" s="21" t="s">
        <v>76</v>
      </c>
      <c r="B1471" s="21" t="s">
        <v>967</v>
      </c>
      <c r="C1471" s="21" t="s">
        <v>1188</v>
      </c>
      <c r="D1471" s="21" t="s">
        <v>1189</v>
      </c>
      <c r="E1471" s="21"/>
      <c r="F1471" s="21" t="s">
        <v>1190</v>
      </c>
      <c r="G1471" s="21" t="s">
        <v>2047</v>
      </c>
      <c r="H1471" s="21" t="s">
        <v>2093</v>
      </c>
      <c r="I1471" s="21" t="s">
        <v>76</v>
      </c>
      <c r="J1471" s="21" t="s">
        <v>973</v>
      </c>
    </row>
    <row r="1472" spans="1:10" ht="28.8" x14ac:dyDescent="0.35">
      <c r="A1472" s="21" t="s">
        <v>76</v>
      </c>
      <c r="B1472" s="21" t="s">
        <v>967</v>
      </c>
      <c r="C1472" s="21" t="s">
        <v>1192</v>
      </c>
      <c r="D1472" s="21" t="s">
        <v>1193</v>
      </c>
      <c r="E1472" s="21"/>
      <c r="F1472" s="21" t="s">
        <v>1194</v>
      </c>
      <c r="G1472" s="21" t="s">
        <v>2047</v>
      </c>
      <c r="H1472" s="21" t="s">
        <v>1195</v>
      </c>
      <c r="I1472" s="21" t="s">
        <v>76</v>
      </c>
      <c r="J1472" s="21" t="s">
        <v>973</v>
      </c>
    </row>
    <row r="1473" spans="1:10" ht="43.2" x14ac:dyDescent="0.35">
      <c r="A1473" s="21" t="s">
        <v>76</v>
      </c>
      <c r="B1473" s="21" t="s">
        <v>967</v>
      </c>
      <c r="C1473" s="21" t="s">
        <v>1916</v>
      </c>
      <c r="D1473" s="21" t="s">
        <v>1916</v>
      </c>
      <c r="E1473" s="21"/>
      <c r="F1473" s="21" t="s">
        <v>1916</v>
      </c>
      <c r="G1473" s="21" t="s">
        <v>2047</v>
      </c>
      <c r="H1473" s="21" t="s">
        <v>2094</v>
      </c>
      <c r="I1473" s="21" t="s">
        <v>76</v>
      </c>
      <c r="J1473" s="21" t="s">
        <v>1918</v>
      </c>
    </row>
    <row r="1474" spans="1:10" ht="43.2" x14ac:dyDescent="0.35">
      <c r="A1474" s="21" t="s">
        <v>76</v>
      </c>
      <c r="B1474" s="21" t="s">
        <v>951</v>
      </c>
      <c r="C1474" s="21" t="s">
        <v>968</v>
      </c>
      <c r="D1474" s="21" t="s">
        <v>969</v>
      </c>
      <c r="E1474" s="21"/>
      <c r="F1474" s="21" t="s">
        <v>970</v>
      </c>
      <c r="G1474" s="21" t="s">
        <v>2047</v>
      </c>
      <c r="H1474" s="21" t="s">
        <v>2048</v>
      </c>
      <c r="I1474" s="21" t="s">
        <v>76</v>
      </c>
      <c r="J1474" s="21" t="s">
        <v>973</v>
      </c>
    </row>
    <row r="1475" spans="1:10" ht="43.2" x14ac:dyDescent="0.35">
      <c r="A1475" s="21" t="s">
        <v>76</v>
      </c>
      <c r="B1475" s="21" t="s">
        <v>951</v>
      </c>
      <c r="C1475" s="21" t="s">
        <v>977</v>
      </c>
      <c r="D1475" s="21" t="s">
        <v>978</v>
      </c>
      <c r="E1475" s="21"/>
      <c r="F1475" s="21" t="s">
        <v>979</v>
      </c>
      <c r="G1475" s="21" t="s">
        <v>2047</v>
      </c>
      <c r="H1475" s="21" t="s">
        <v>2049</v>
      </c>
      <c r="I1475" s="21" t="s">
        <v>76</v>
      </c>
      <c r="J1475" s="21" t="s">
        <v>973</v>
      </c>
    </row>
    <row r="1476" spans="1:10" ht="28.8" x14ac:dyDescent="0.35">
      <c r="A1476" s="21" t="s">
        <v>76</v>
      </c>
      <c r="B1476" s="21" t="s">
        <v>951</v>
      </c>
      <c r="C1476" s="21" t="s">
        <v>977</v>
      </c>
      <c r="D1476" s="21" t="s">
        <v>981</v>
      </c>
      <c r="E1476" s="21"/>
      <c r="F1476" s="21" t="s">
        <v>982</v>
      </c>
      <c r="G1476" s="21" t="s">
        <v>2047</v>
      </c>
      <c r="H1476" s="21" t="s">
        <v>2050</v>
      </c>
      <c r="I1476" s="21" t="s">
        <v>76</v>
      </c>
      <c r="J1476" s="21" t="s">
        <v>973</v>
      </c>
    </row>
    <row r="1477" spans="1:10" ht="28.8" x14ac:dyDescent="0.35">
      <c r="A1477" s="21" t="s">
        <v>76</v>
      </c>
      <c r="B1477" s="21" t="s">
        <v>951</v>
      </c>
      <c r="C1477" s="21" t="s">
        <v>990</v>
      </c>
      <c r="D1477" s="21" t="s">
        <v>991</v>
      </c>
      <c r="E1477" s="21"/>
      <c r="F1477" s="21" t="s">
        <v>992</v>
      </c>
      <c r="G1477" s="21" t="s">
        <v>2047</v>
      </c>
      <c r="H1477" s="21" t="s">
        <v>2051</v>
      </c>
      <c r="I1477" s="21" t="s">
        <v>76</v>
      </c>
      <c r="J1477" s="21" t="s">
        <v>973</v>
      </c>
    </row>
    <row r="1478" spans="1:10" ht="43.2" x14ac:dyDescent="0.35">
      <c r="A1478" s="21" t="s">
        <v>76</v>
      </c>
      <c r="B1478" s="21" t="s">
        <v>951</v>
      </c>
      <c r="C1478" s="21" t="s">
        <v>1003</v>
      </c>
      <c r="D1478" s="21" t="s">
        <v>1004</v>
      </c>
      <c r="E1478" s="21"/>
      <c r="F1478" s="21" t="s">
        <v>1005</v>
      </c>
      <c r="G1478" s="21" t="s">
        <v>2047</v>
      </c>
      <c r="H1478" s="21" t="s">
        <v>2052</v>
      </c>
      <c r="I1478" s="21" t="s">
        <v>76</v>
      </c>
      <c r="J1478" s="21" t="s">
        <v>973</v>
      </c>
    </row>
    <row r="1479" spans="1:10" ht="28.8" x14ac:dyDescent="0.35">
      <c r="A1479" s="21" t="s">
        <v>76</v>
      </c>
      <c r="B1479" s="21" t="s">
        <v>951</v>
      </c>
      <c r="C1479" s="21" t="s">
        <v>1007</v>
      </c>
      <c r="D1479" s="21" t="s">
        <v>1008</v>
      </c>
      <c r="E1479" s="21"/>
      <c r="F1479" s="21" t="s">
        <v>1009</v>
      </c>
      <c r="G1479" s="21" t="s">
        <v>2047</v>
      </c>
      <c r="H1479" s="21" t="s">
        <v>2053</v>
      </c>
      <c r="I1479" s="21" t="s">
        <v>76</v>
      </c>
      <c r="J1479" s="21" t="s">
        <v>973</v>
      </c>
    </row>
    <row r="1480" spans="1:10" ht="28.8" x14ac:dyDescent="0.35">
      <c r="A1480" s="21" t="s">
        <v>76</v>
      </c>
      <c r="B1480" s="21" t="s">
        <v>951</v>
      </c>
      <c r="C1480" s="21" t="s">
        <v>1011</v>
      </c>
      <c r="D1480" s="21" t="s">
        <v>1012</v>
      </c>
      <c r="E1480" s="21"/>
      <c r="F1480" s="21" t="s">
        <v>1013</v>
      </c>
      <c r="G1480" s="21" t="s">
        <v>2047</v>
      </c>
      <c r="H1480" s="21" t="s">
        <v>2054</v>
      </c>
      <c r="I1480" s="21" t="s">
        <v>76</v>
      </c>
      <c r="J1480" s="21" t="s">
        <v>973</v>
      </c>
    </row>
    <row r="1481" spans="1:10" ht="43.2" x14ac:dyDescent="0.35">
      <c r="A1481" s="21" t="s">
        <v>76</v>
      </c>
      <c r="B1481" s="21" t="s">
        <v>951</v>
      </c>
      <c r="C1481" s="21" t="s">
        <v>1019</v>
      </c>
      <c r="D1481" s="21" t="s">
        <v>1020</v>
      </c>
      <c r="E1481" s="21"/>
      <c r="F1481" s="21" t="s">
        <v>1021</v>
      </c>
      <c r="G1481" s="21" t="s">
        <v>2047</v>
      </c>
      <c r="H1481" s="21" t="s">
        <v>2055</v>
      </c>
      <c r="I1481" s="21" t="s">
        <v>76</v>
      </c>
      <c r="J1481" s="21" t="s">
        <v>973</v>
      </c>
    </row>
    <row r="1482" spans="1:10" ht="28.8" x14ac:dyDescent="0.35">
      <c r="A1482" s="21" t="s">
        <v>76</v>
      </c>
      <c r="B1482" s="21" t="s">
        <v>951</v>
      </c>
      <c r="C1482" s="21" t="s">
        <v>1041</v>
      </c>
      <c r="D1482" s="21" t="s">
        <v>1042</v>
      </c>
      <c r="E1482" s="21"/>
      <c r="F1482" s="21" t="s">
        <v>1043</v>
      </c>
      <c r="G1482" s="21" t="s">
        <v>2047</v>
      </c>
      <c r="H1482" s="21" t="s">
        <v>2056</v>
      </c>
      <c r="I1482" s="21" t="s">
        <v>76</v>
      </c>
      <c r="J1482" s="21" t="s">
        <v>973</v>
      </c>
    </row>
    <row r="1483" spans="1:10" ht="28.8" x14ac:dyDescent="0.35">
      <c r="A1483" s="21" t="s">
        <v>76</v>
      </c>
      <c r="B1483" s="21" t="s">
        <v>951</v>
      </c>
      <c r="C1483" s="21" t="s">
        <v>1045</v>
      </c>
      <c r="D1483" s="21" t="s">
        <v>1046</v>
      </c>
      <c r="E1483" s="21"/>
      <c r="F1483" s="21" t="s">
        <v>1047</v>
      </c>
      <c r="G1483" s="21" t="s">
        <v>2047</v>
      </c>
      <c r="H1483" s="21" t="s">
        <v>2057</v>
      </c>
      <c r="I1483" s="21" t="s">
        <v>76</v>
      </c>
      <c r="J1483" s="21" t="s">
        <v>973</v>
      </c>
    </row>
    <row r="1484" spans="1:10" ht="43.2" x14ac:dyDescent="0.35">
      <c r="A1484" s="21" t="s">
        <v>76</v>
      </c>
      <c r="B1484" s="21" t="s">
        <v>951</v>
      </c>
      <c r="C1484" s="21" t="s">
        <v>1049</v>
      </c>
      <c r="D1484" s="21" t="s">
        <v>1050</v>
      </c>
      <c r="E1484" s="21"/>
      <c r="F1484" s="21" t="s">
        <v>1051</v>
      </c>
      <c r="G1484" s="21" t="s">
        <v>2047</v>
      </c>
      <c r="H1484" s="21" t="s">
        <v>2058</v>
      </c>
      <c r="I1484" s="21" t="s">
        <v>76</v>
      </c>
      <c r="J1484" s="21" t="s">
        <v>973</v>
      </c>
    </row>
    <row r="1485" spans="1:10" ht="28.8" x14ac:dyDescent="0.35">
      <c r="A1485" s="21" t="s">
        <v>76</v>
      </c>
      <c r="B1485" s="21" t="s">
        <v>951</v>
      </c>
      <c r="C1485" s="21" t="s">
        <v>1053</v>
      </c>
      <c r="D1485" s="21" t="s">
        <v>1054</v>
      </c>
      <c r="E1485" s="21"/>
      <c r="F1485" s="21" t="s">
        <v>1055</v>
      </c>
      <c r="G1485" s="21" t="s">
        <v>2047</v>
      </c>
      <c r="H1485" s="21" t="s">
        <v>2059</v>
      </c>
      <c r="I1485" s="21" t="s">
        <v>76</v>
      </c>
      <c r="J1485" s="21" t="s">
        <v>973</v>
      </c>
    </row>
    <row r="1486" spans="1:10" ht="28.8" x14ac:dyDescent="0.35">
      <c r="A1486" s="21" t="s">
        <v>76</v>
      </c>
      <c r="B1486" s="21" t="s">
        <v>951</v>
      </c>
      <c r="C1486" s="21" t="s">
        <v>1061</v>
      </c>
      <c r="D1486" s="21" t="s">
        <v>1062</v>
      </c>
      <c r="E1486" s="21"/>
      <c r="F1486" s="21" t="s">
        <v>1063</v>
      </c>
      <c r="G1486" s="21" t="s">
        <v>2047</v>
      </c>
      <c r="H1486" s="21" t="s">
        <v>2060</v>
      </c>
      <c r="I1486" s="21" t="s">
        <v>76</v>
      </c>
      <c r="J1486" s="21" t="s">
        <v>973</v>
      </c>
    </row>
    <row r="1487" spans="1:10" ht="28.8" x14ac:dyDescent="0.35">
      <c r="A1487" s="21" t="s">
        <v>76</v>
      </c>
      <c r="B1487" s="21" t="s">
        <v>951</v>
      </c>
      <c r="C1487" s="21" t="s">
        <v>1065</v>
      </c>
      <c r="D1487" s="21" t="s">
        <v>1066</v>
      </c>
      <c r="E1487" s="21"/>
      <c r="F1487" s="21" t="s">
        <v>1067</v>
      </c>
      <c r="G1487" s="21" t="s">
        <v>2047</v>
      </c>
      <c r="H1487" s="21" t="s">
        <v>1068</v>
      </c>
      <c r="I1487" s="21" t="s">
        <v>76</v>
      </c>
      <c r="J1487" s="21" t="s">
        <v>973</v>
      </c>
    </row>
    <row r="1488" spans="1:10" ht="28.8" x14ac:dyDescent="0.35">
      <c r="A1488" s="21" t="s">
        <v>76</v>
      </c>
      <c r="B1488" s="21" t="s">
        <v>951</v>
      </c>
      <c r="C1488" s="21" t="s">
        <v>1069</v>
      </c>
      <c r="D1488" s="21" t="s">
        <v>1070</v>
      </c>
      <c r="E1488" s="21"/>
      <c r="F1488" s="21" t="s">
        <v>1071</v>
      </c>
      <c r="G1488" s="21" t="s">
        <v>2047</v>
      </c>
      <c r="H1488" s="21" t="s">
        <v>2061</v>
      </c>
      <c r="I1488" s="21" t="s">
        <v>76</v>
      </c>
      <c r="J1488" s="21" t="s">
        <v>973</v>
      </c>
    </row>
    <row r="1489" spans="1:10" ht="28.8" x14ac:dyDescent="0.35">
      <c r="A1489" s="21" t="s">
        <v>76</v>
      </c>
      <c r="B1489" s="21" t="s">
        <v>951</v>
      </c>
      <c r="C1489" s="21" t="s">
        <v>1073</v>
      </c>
      <c r="D1489" s="21" t="s">
        <v>1074</v>
      </c>
      <c r="E1489" s="21"/>
      <c r="F1489" s="21" t="s">
        <v>1075</v>
      </c>
      <c r="G1489" s="21" t="s">
        <v>2047</v>
      </c>
      <c r="H1489" s="21" t="s">
        <v>1076</v>
      </c>
      <c r="I1489" s="21" t="s">
        <v>76</v>
      </c>
      <c r="J1489" s="21" t="s">
        <v>973</v>
      </c>
    </row>
    <row r="1490" spans="1:10" ht="28.8" x14ac:dyDescent="0.35">
      <c r="A1490" s="21" t="s">
        <v>76</v>
      </c>
      <c r="B1490" s="21" t="s">
        <v>951</v>
      </c>
      <c r="C1490" s="21" t="s">
        <v>1077</v>
      </c>
      <c r="D1490" s="21" t="s">
        <v>1078</v>
      </c>
      <c r="E1490" s="21"/>
      <c r="F1490" s="21" t="s">
        <v>1079</v>
      </c>
      <c r="G1490" s="21" t="s">
        <v>2047</v>
      </c>
      <c r="H1490" s="21" t="s">
        <v>2062</v>
      </c>
      <c r="I1490" s="21" t="s">
        <v>76</v>
      </c>
      <c r="J1490" s="21" t="s">
        <v>973</v>
      </c>
    </row>
    <row r="1491" spans="1:10" ht="28.8" x14ac:dyDescent="0.35">
      <c r="A1491" s="21" t="s">
        <v>76</v>
      </c>
      <c r="B1491" s="21" t="s">
        <v>951</v>
      </c>
      <c r="C1491" s="21" t="s">
        <v>1081</v>
      </c>
      <c r="D1491" s="21" t="s">
        <v>1082</v>
      </c>
      <c r="E1491" s="21"/>
      <c r="F1491" s="21" t="s">
        <v>1083</v>
      </c>
      <c r="G1491" s="21" t="s">
        <v>2047</v>
      </c>
      <c r="H1491" s="21" t="s">
        <v>2063</v>
      </c>
      <c r="I1491" s="21" t="s">
        <v>76</v>
      </c>
      <c r="J1491" s="21" t="s">
        <v>973</v>
      </c>
    </row>
    <row r="1492" spans="1:10" ht="43.2" x14ac:dyDescent="0.35">
      <c r="A1492" s="21" t="s">
        <v>76</v>
      </c>
      <c r="B1492" s="21" t="s">
        <v>951</v>
      </c>
      <c r="C1492" s="21" t="s">
        <v>1085</v>
      </c>
      <c r="D1492" s="21" t="s">
        <v>1086</v>
      </c>
      <c r="E1492" s="21"/>
      <c r="F1492" s="21" t="s">
        <v>1087</v>
      </c>
      <c r="G1492" s="21" t="s">
        <v>2047</v>
      </c>
      <c r="H1492" s="21" t="s">
        <v>2064</v>
      </c>
      <c r="I1492" s="21" t="s">
        <v>76</v>
      </c>
      <c r="J1492" s="21" t="s">
        <v>973</v>
      </c>
    </row>
    <row r="1493" spans="1:10" ht="28.8" x14ac:dyDescent="0.35">
      <c r="A1493" s="21" t="s">
        <v>76</v>
      </c>
      <c r="B1493" s="21" t="s">
        <v>951</v>
      </c>
      <c r="C1493" s="21" t="s">
        <v>1089</v>
      </c>
      <c r="D1493" s="21" t="s">
        <v>1090</v>
      </c>
      <c r="E1493" s="21"/>
      <c r="F1493" s="21" t="s">
        <v>1091</v>
      </c>
      <c r="G1493" s="21" t="s">
        <v>2047</v>
      </c>
      <c r="H1493" s="21" t="s">
        <v>2065</v>
      </c>
      <c r="I1493" s="21" t="s">
        <v>76</v>
      </c>
      <c r="J1493" s="21" t="s">
        <v>973</v>
      </c>
    </row>
    <row r="1494" spans="1:10" ht="28.8" x14ac:dyDescent="0.35">
      <c r="A1494" s="21" t="s">
        <v>76</v>
      </c>
      <c r="B1494" s="21" t="s">
        <v>951</v>
      </c>
      <c r="C1494" s="21" t="s">
        <v>1093</v>
      </c>
      <c r="D1494" s="21" t="s">
        <v>1094</v>
      </c>
      <c r="E1494" s="21"/>
      <c r="F1494" s="21" t="s">
        <v>1095</v>
      </c>
      <c r="G1494" s="21" t="s">
        <v>2047</v>
      </c>
      <c r="H1494" s="21" t="s">
        <v>2066</v>
      </c>
      <c r="I1494" s="21" t="s">
        <v>76</v>
      </c>
      <c r="J1494" s="21" t="s">
        <v>973</v>
      </c>
    </row>
    <row r="1495" spans="1:10" ht="28.8" x14ac:dyDescent="0.35">
      <c r="A1495" s="21" t="s">
        <v>76</v>
      </c>
      <c r="B1495" s="21" t="s">
        <v>951</v>
      </c>
      <c r="C1495" s="21" t="s">
        <v>1097</v>
      </c>
      <c r="D1495" s="21" t="s">
        <v>1098</v>
      </c>
      <c r="E1495" s="21"/>
      <c r="F1495" s="21" t="s">
        <v>1099</v>
      </c>
      <c r="G1495" s="21" t="s">
        <v>2047</v>
      </c>
      <c r="H1495" s="21" t="s">
        <v>2067</v>
      </c>
      <c r="I1495" s="21" t="s">
        <v>76</v>
      </c>
      <c r="J1495" s="21" t="s">
        <v>973</v>
      </c>
    </row>
    <row r="1496" spans="1:10" ht="28.8" x14ac:dyDescent="0.35">
      <c r="A1496" s="21" t="s">
        <v>76</v>
      </c>
      <c r="B1496" s="21" t="s">
        <v>951</v>
      </c>
      <c r="C1496" s="21" t="s">
        <v>1104</v>
      </c>
      <c r="D1496" s="21" t="s">
        <v>1105</v>
      </c>
      <c r="E1496" s="21"/>
      <c r="F1496" s="21" t="s">
        <v>1106</v>
      </c>
      <c r="G1496" s="21" t="s">
        <v>2047</v>
      </c>
      <c r="H1496" s="21" t="s">
        <v>2068</v>
      </c>
      <c r="I1496" s="21" t="s">
        <v>76</v>
      </c>
      <c r="J1496" s="21" t="s">
        <v>973</v>
      </c>
    </row>
    <row r="1497" spans="1:10" ht="28.8" x14ac:dyDescent="0.35">
      <c r="A1497" s="21" t="s">
        <v>76</v>
      </c>
      <c r="B1497" s="21" t="s">
        <v>951</v>
      </c>
      <c r="C1497" s="21" t="s">
        <v>1108</v>
      </c>
      <c r="D1497" s="21" t="s">
        <v>1109</v>
      </c>
      <c r="E1497" s="21"/>
      <c r="F1497" s="21" t="s">
        <v>1110</v>
      </c>
      <c r="G1497" s="21" t="s">
        <v>2047</v>
      </c>
      <c r="H1497" s="21" t="s">
        <v>1111</v>
      </c>
      <c r="I1497" s="21" t="s">
        <v>76</v>
      </c>
      <c r="J1497" s="21" t="s">
        <v>973</v>
      </c>
    </row>
    <row r="1498" spans="1:10" ht="28.8" x14ac:dyDescent="0.35">
      <c r="A1498" s="21" t="s">
        <v>76</v>
      </c>
      <c r="B1498" s="21" t="s">
        <v>951</v>
      </c>
      <c r="C1498" s="21" t="s">
        <v>1057</v>
      </c>
      <c r="D1498" s="21" t="s">
        <v>1058</v>
      </c>
      <c r="E1498" s="21"/>
      <c r="F1498" s="21" t="s">
        <v>1059</v>
      </c>
      <c r="G1498" s="21" t="s">
        <v>2047</v>
      </c>
      <c r="H1498" s="21" t="s">
        <v>2069</v>
      </c>
      <c r="I1498" s="21" t="s">
        <v>76</v>
      </c>
      <c r="J1498" s="21" t="s">
        <v>973</v>
      </c>
    </row>
    <row r="1499" spans="1:10" ht="28.8" x14ac:dyDescent="0.35">
      <c r="A1499" s="21" t="s">
        <v>76</v>
      </c>
      <c r="B1499" s="21" t="s">
        <v>951</v>
      </c>
      <c r="C1499" s="21" t="s">
        <v>1112</v>
      </c>
      <c r="D1499" s="21" t="s">
        <v>1113</v>
      </c>
      <c r="E1499" s="21"/>
      <c r="F1499" s="21" t="s">
        <v>1114</v>
      </c>
      <c r="G1499" s="21" t="s">
        <v>2047</v>
      </c>
      <c r="H1499" s="21" t="s">
        <v>2070</v>
      </c>
      <c r="I1499" s="21" t="s">
        <v>76</v>
      </c>
      <c r="J1499" s="21" t="s">
        <v>973</v>
      </c>
    </row>
    <row r="1500" spans="1:10" ht="28.8" x14ac:dyDescent="0.35">
      <c r="A1500" s="21" t="s">
        <v>76</v>
      </c>
      <c r="B1500" s="21" t="s">
        <v>951</v>
      </c>
      <c r="C1500" s="21" t="s">
        <v>1116</v>
      </c>
      <c r="D1500" s="21" t="s">
        <v>1117</v>
      </c>
      <c r="E1500" s="21"/>
      <c r="F1500" s="21" t="s">
        <v>1118</v>
      </c>
      <c r="G1500" s="21" t="s">
        <v>2047</v>
      </c>
      <c r="H1500" s="21" t="s">
        <v>2071</v>
      </c>
      <c r="I1500" s="21" t="s">
        <v>76</v>
      </c>
      <c r="J1500" s="21" t="s">
        <v>973</v>
      </c>
    </row>
    <row r="1501" spans="1:10" ht="28.8" x14ac:dyDescent="0.35">
      <c r="A1501" s="21" t="s">
        <v>76</v>
      </c>
      <c r="B1501" s="21" t="s">
        <v>951</v>
      </c>
      <c r="C1501" s="21" t="s">
        <v>1120</v>
      </c>
      <c r="D1501" s="21" t="s">
        <v>1121</v>
      </c>
      <c r="E1501" s="21"/>
      <c r="F1501" s="21" t="s">
        <v>1122</v>
      </c>
      <c r="G1501" s="21" t="s">
        <v>2047</v>
      </c>
      <c r="H1501" s="21" t="s">
        <v>2072</v>
      </c>
      <c r="I1501" s="21" t="s">
        <v>76</v>
      </c>
      <c r="J1501" s="21" t="s">
        <v>973</v>
      </c>
    </row>
    <row r="1502" spans="1:10" ht="28.8" x14ac:dyDescent="0.35">
      <c r="A1502" s="21" t="s">
        <v>76</v>
      </c>
      <c r="B1502" s="21" t="s">
        <v>951</v>
      </c>
      <c r="C1502" s="21" t="s">
        <v>1124</v>
      </c>
      <c r="D1502" s="21" t="s">
        <v>1125</v>
      </c>
      <c r="E1502" s="21"/>
      <c r="F1502" s="21" t="s">
        <v>1126</v>
      </c>
      <c r="G1502" s="21" t="s">
        <v>2047</v>
      </c>
      <c r="H1502" s="21" t="s">
        <v>1980</v>
      </c>
      <c r="I1502" s="21" t="s">
        <v>76</v>
      </c>
      <c r="J1502" s="21" t="s">
        <v>973</v>
      </c>
    </row>
    <row r="1503" spans="1:10" ht="28.8" x14ac:dyDescent="0.35">
      <c r="A1503" s="21" t="s">
        <v>76</v>
      </c>
      <c r="B1503" s="21" t="s">
        <v>951</v>
      </c>
      <c r="C1503" s="21" t="s">
        <v>1128</v>
      </c>
      <c r="D1503" s="21" t="s">
        <v>1129</v>
      </c>
      <c r="E1503" s="21"/>
      <c r="F1503" s="21" t="s">
        <v>1130</v>
      </c>
      <c r="G1503" s="21" t="s">
        <v>2047</v>
      </c>
      <c r="H1503" s="21" t="s">
        <v>2073</v>
      </c>
      <c r="I1503" s="21" t="s">
        <v>76</v>
      </c>
      <c r="J1503" s="21" t="s">
        <v>973</v>
      </c>
    </row>
    <row r="1504" spans="1:10" ht="28.8" x14ac:dyDescent="0.35">
      <c r="A1504" s="21" t="s">
        <v>76</v>
      </c>
      <c r="B1504" s="21" t="s">
        <v>951</v>
      </c>
      <c r="C1504" s="21" t="s">
        <v>1132</v>
      </c>
      <c r="D1504" s="21" t="s">
        <v>1133</v>
      </c>
      <c r="E1504" s="21"/>
      <c r="F1504" s="21" t="s">
        <v>1134</v>
      </c>
      <c r="G1504" s="21" t="s">
        <v>2047</v>
      </c>
      <c r="H1504" s="21" t="s">
        <v>2074</v>
      </c>
      <c r="I1504" s="21" t="s">
        <v>76</v>
      </c>
      <c r="J1504" s="21" t="s">
        <v>973</v>
      </c>
    </row>
    <row r="1505" spans="1:10" ht="28.8" x14ac:dyDescent="0.35">
      <c r="A1505" s="21" t="s">
        <v>76</v>
      </c>
      <c r="B1505" s="21" t="s">
        <v>951</v>
      </c>
      <c r="C1505" s="21" t="s">
        <v>1136</v>
      </c>
      <c r="D1505" s="21" t="s">
        <v>1137</v>
      </c>
      <c r="E1505" s="21"/>
      <c r="F1505" s="21" t="s">
        <v>1138</v>
      </c>
      <c r="G1505" s="21" t="s">
        <v>2047</v>
      </c>
      <c r="H1505" s="21" t="s">
        <v>2075</v>
      </c>
      <c r="I1505" s="21" t="s">
        <v>76</v>
      </c>
      <c r="J1505" s="21" t="s">
        <v>973</v>
      </c>
    </row>
    <row r="1506" spans="1:10" ht="28.8" x14ac:dyDescent="0.35">
      <c r="A1506" s="21" t="s">
        <v>76</v>
      </c>
      <c r="B1506" s="21" t="s">
        <v>951</v>
      </c>
      <c r="C1506" s="21" t="s">
        <v>1140</v>
      </c>
      <c r="D1506" s="21" t="s">
        <v>1141</v>
      </c>
      <c r="E1506" s="21"/>
      <c r="F1506" s="21" t="s">
        <v>1142</v>
      </c>
      <c r="G1506" s="21" t="s">
        <v>2047</v>
      </c>
      <c r="H1506" s="21" t="s">
        <v>2076</v>
      </c>
      <c r="I1506" s="21" t="s">
        <v>76</v>
      </c>
      <c r="J1506" s="21" t="s">
        <v>973</v>
      </c>
    </row>
    <row r="1507" spans="1:10" ht="28.8" x14ac:dyDescent="0.35">
      <c r="A1507" s="21" t="s">
        <v>76</v>
      </c>
      <c r="B1507" s="21" t="s">
        <v>951</v>
      </c>
      <c r="C1507" s="21" t="s">
        <v>1144</v>
      </c>
      <c r="D1507" s="21" t="s">
        <v>2077</v>
      </c>
      <c r="E1507" s="21"/>
      <c r="F1507" s="21" t="s">
        <v>2078</v>
      </c>
      <c r="G1507" s="21" t="s">
        <v>2047</v>
      </c>
      <c r="H1507" s="21" t="s">
        <v>2079</v>
      </c>
      <c r="I1507" s="21" t="s">
        <v>76</v>
      </c>
      <c r="J1507" s="21" t="s">
        <v>973</v>
      </c>
    </row>
    <row r="1508" spans="1:10" ht="43.2" x14ac:dyDescent="0.35">
      <c r="A1508" s="21" t="s">
        <v>76</v>
      </c>
      <c r="B1508" s="21" t="s">
        <v>951</v>
      </c>
      <c r="C1508" s="21" t="s">
        <v>1148</v>
      </c>
      <c r="D1508" s="21" t="s">
        <v>2080</v>
      </c>
      <c r="E1508" s="21"/>
      <c r="F1508" s="21" t="s">
        <v>2081</v>
      </c>
      <c r="G1508" s="21" t="s">
        <v>2047</v>
      </c>
      <c r="H1508" s="21" t="s">
        <v>2082</v>
      </c>
      <c r="I1508" s="21" t="s">
        <v>76</v>
      </c>
      <c r="J1508" s="21" t="s">
        <v>973</v>
      </c>
    </row>
    <row r="1509" spans="1:10" ht="28.8" x14ac:dyDescent="0.35">
      <c r="A1509" s="21" t="s">
        <v>76</v>
      </c>
      <c r="B1509" s="21" t="s">
        <v>951</v>
      </c>
      <c r="C1509" s="21" t="s">
        <v>1152</v>
      </c>
      <c r="D1509" s="21" t="s">
        <v>1153</v>
      </c>
      <c r="E1509" s="21"/>
      <c r="F1509" s="21" t="s">
        <v>1154</v>
      </c>
      <c r="G1509" s="21" t="s">
        <v>2047</v>
      </c>
      <c r="H1509" s="21" t="s">
        <v>2083</v>
      </c>
      <c r="I1509" s="21" t="s">
        <v>76</v>
      </c>
      <c r="J1509" s="21" t="s">
        <v>973</v>
      </c>
    </row>
    <row r="1510" spans="1:10" ht="28.8" x14ac:dyDescent="0.35">
      <c r="A1510" s="21" t="s">
        <v>76</v>
      </c>
      <c r="B1510" s="21" t="s">
        <v>951</v>
      </c>
      <c r="C1510" s="21" t="s">
        <v>1156</v>
      </c>
      <c r="D1510" s="21" t="s">
        <v>1157</v>
      </c>
      <c r="E1510" s="21"/>
      <c r="F1510" s="21" t="s">
        <v>1158</v>
      </c>
      <c r="G1510" s="21" t="s">
        <v>2047</v>
      </c>
      <c r="H1510" s="21" t="s">
        <v>2084</v>
      </c>
      <c r="I1510" s="21" t="s">
        <v>76</v>
      </c>
      <c r="J1510" s="21" t="s">
        <v>973</v>
      </c>
    </row>
    <row r="1511" spans="1:10" ht="43.2" x14ac:dyDescent="0.35">
      <c r="A1511" s="21" t="s">
        <v>76</v>
      </c>
      <c r="B1511" s="21" t="s">
        <v>951</v>
      </c>
      <c r="C1511" s="21" t="s">
        <v>1164</v>
      </c>
      <c r="D1511" s="21" t="s">
        <v>1165</v>
      </c>
      <c r="E1511" s="21"/>
      <c r="F1511" s="21" t="s">
        <v>1166</v>
      </c>
      <c r="G1511" s="21" t="s">
        <v>2047</v>
      </c>
      <c r="H1511" s="21" t="s">
        <v>2085</v>
      </c>
      <c r="I1511" s="21" t="s">
        <v>76</v>
      </c>
      <c r="J1511" s="21" t="s">
        <v>973</v>
      </c>
    </row>
    <row r="1512" spans="1:10" ht="28.8" x14ac:dyDescent="0.35">
      <c r="A1512" s="21" t="s">
        <v>76</v>
      </c>
      <c r="B1512" s="21" t="s">
        <v>951</v>
      </c>
      <c r="C1512" s="21" t="s">
        <v>1168</v>
      </c>
      <c r="D1512" s="21" t="s">
        <v>1169</v>
      </c>
      <c r="E1512" s="21"/>
      <c r="F1512" s="21" t="s">
        <v>1170</v>
      </c>
      <c r="G1512" s="21" t="s">
        <v>2047</v>
      </c>
      <c r="H1512" s="21" t="s">
        <v>1171</v>
      </c>
      <c r="I1512" s="21" t="s">
        <v>76</v>
      </c>
      <c r="J1512" s="21" t="s">
        <v>973</v>
      </c>
    </row>
    <row r="1513" spans="1:10" ht="28.8" x14ac:dyDescent="0.35">
      <c r="A1513" s="21" t="s">
        <v>76</v>
      </c>
      <c r="B1513" s="21" t="s">
        <v>951</v>
      </c>
      <c r="C1513" s="21" t="s">
        <v>1160</v>
      </c>
      <c r="D1513" s="21" t="s">
        <v>2086</v>
      </c>
      <c r="E1513" s="21"/>
      <c r="F1513" s="21" t="s">
        <v>2087</v>
      </c>
      <c r="G1513" s="21" t="s">
        <v>2047</v>
      </c>
      <c r="H1513" s="21" t="s">
        <v>2088</v>
      </c>
      <c r="I1513" s="21" t="s">
        <v>76</v>
      </c>
      <c r="J1513" s="21" t="s">
        <v>973</v>
      </c>
    </row>
    <row r="1514" spans="1:10" ht="28.8" x14ac:dyDescent="0.35">
      <c r="A1514" s="21" t="s">
        <v>76</v>
      </c>
      <c r="B1514" s="21" t="s">
        <v>951</v>
      </c>
      <c r="C1514" s="21" t="s">
        <v>1172</v>
      </c>
      <c r="D1514" s="21" t="s">
        <v>1173</v>
      </c>
      <c r="E1514" s="21"/>
      <c r="F1514" s="21" t="s">
        <v>1174</v>
      </c>
      <c r="G1514" s="21" t="s">
        <v>2047</v>
      </c>
      <c r="H1514" s="21" t="s">
        <v>2089</v>
      </c>
      <c r="I1514" s="21" t="s">
        <v>76</v>
      </c>
      <c r="J1514" s="21" t="s">
        <v>973</v>
      </c>
    </row>
    <row r="1515" spans="1:10" ht="28.8" x14ac:dyDescent="0.35">
      <c r="A1515" s="21" t="s">
        <v>76</v>
      </c>
      <c r="B1515" s="21" t="s">
        <v>951</v>
      </c>
      <c r="C1515" s="21" t="s">
        <v>1176</v>
      </c>
      <c r="D1515" s="21" t="s">
        <v>1177</v>
      </c>
      <c r="E1515" s="21"/>
      <c r="F1515" s="21" t="s">
        <v>1178</v>
      </c>
      <c r="G1515" s="21" t="s">
        <v>2047</v>
      </c>
      <c r="H1515" s="21" t="s">
        <v>2090</v>
      </c>
      <c r="I1515" s="21" t="s">
        <v>76</v>
      </c>
      <c r="J1515" s="21" t="s">
        <v>973</v>
      </c>
    </row>
    <row r="1516" spans="1:10" ht="28.8" x14ac:dyDescent="0.35">
      <c r="A1516" s="21" t="s">
        <v>76</v>
      </c>
      <c r="B1516" s="21" t="s">
        <v>951</v>
      </c>
      <c r="C1516" s="21" t="s">
        <v>1180</v>
      </c>
      <c r="D1516" s="21" t="s">
        <v>1181</v>
      </c>
      <c r="E1516" s="21"/>
      <c r="F1516" s="21" t="s">
        <v>1182</v>
      </c>
      <c r="G1516" s="21" t="s">
        <v>2047</v>
      </c>
      <c r="H1516" s="21" t="s">
        <v>2091</v>
      </c>
      <c r="I1516" s="21" t="s">
        <v>76</v>
      </c>
      <c r="J1516" s="21" t="s">
        <v>973</v>
      </c>
    </row>
    <row r="1517" spans="1:10" ht="28.8" x14ac:dyDescent="0.35">
      <c r="A1517" s="21" t="s">
        <v>76</v>
      </c>
      <c r="B1517" s="21" t="s">
        <v>951</v>
      </c>
      <c r="C1517" s="21" t="s">
        <v>1184</v>
      </c>
      <c r="D1517" s="21" t="s">
        <v>1185</v>
      </c>
      <c r="E1517" s="21"/>
      <c r="F1517" s="21" t="s">
        <v>1186</v>
      </c>
      <c r="G1517" s="21" t="s">
        <v>2047</v>
      </c>
      <c r="H1517" s="21" t="s">
        <v>2092</v>
      </c>
      <c r="I1517" s="21" t="s">
        <v>76</v>
      </c>
      <c r="J1517" s="21" t="s">
        <v>973</v>
      </c>
    </row>
    <row r="1518" spans="1:10" ht="28.8" x14ac:dyDescent="0.35">
      <c r="A1518" s="21" t="s">
        <v>76</v>
      </c>
      <c r="B1518" s="21" t="s">
        <v>951</v>
      </c>
      <c r="C1518" s="21" t="s">
        <v>1188</v>
      </c>
      <c r="D1518" s="21" t="s">
        <v>1189</v>
      </c>
      <c r="E1518" s="21"/>
      <c r="F1518" s="21" t="s">
        <v>1190</v>
      </c>
      <c r="G1518" s="21" t="s">
        <v>2047</v>
      </c>
      <c r="H1518" s="21" t="s">
        <v>2093</v>
      </c>
      <c r="I1518" s="21" t="s">
        <v>76</v>
      </c>
      <c r="J1518" s="21" t="s">
        <v>973</v>
      </c>
    </row>
    <row r="1519" spans="1:10" ht="28.8" x14ac:dyDescent="0.35">
      <c r="A1519" s="21" t="s">
        <v>76</v>
      </c>
      <c r="B1519" s="21" t="s">
        <v>951</v>
      </c>
      <c r="C1519" s="21" t="s">
        <v>1192</v>
      </c>
      <c r="D1519" s="21" t="s">
        <v>1193</v>
      </c>
      <c r="E1519" s="21"/>
      <c r="F1519" s="21" t="s">
        <v>1194</v>
      </c>
      <c r="G1519" s="21" t="s">
        <v>2047</v>
      </c>
      <c r="H1519" s="21" t="s">
        <v>1195</v>
      </c>
      <c r="I1519" s="21" t="s">
        <v>76</v>
      </c>
      <c r="J1519" s="21" t="s">
        <v>973</v>
      </c>
    </row>
    <row r="1520" spans="1:10" ht="43.2" x14ac:dyDescent="0.35">
      <c r="A1520" s="21" t="s">
        <v>76</v>
      </c>
      <c r="B1520" s="21" t="s">
        <v>951</v>
      </c>
      <c r="C1520" s="21" t="s">
        <v>1916</v>
      </c>
      <c r="D1520" s="21" t="s">
        <v>1916</v>
      </c>
      <c r="E1520" s="21"/>
      <c r="F1520" s="21" t="s">
        <v>1916</v>
      </c>
      <c r="G1520" s="21" t="s">
        <v>2047</v>
      </c>
      <c r="H1520" s="21" t="s">
        <v>2094</v>
      </c>
      <c r="I1520" s="21" t="s">
        <v>76</v>
      </c>
      <c r="J1520" s="21" t="s">
        <v>1918</v>
      </c>
    </row>
    <row r="1521" spans="1:10" ht="28.8" x14ac:dyDescent="0.35">
      <c r="A1521" s="21" t="s">
        <v>77</v>
      </c>
      <c r="B1521" s="21" t="s">
        <v>951</v>
      </c>
      <c r="C1521" s="21" t="s">
        <v>952</v>
      </c>
      <c r="D1521" s="21" t="s">
        <v>953</v>
      </c>
      <c r="E1521" s="21"/>
      <c r="F1521" s="21" t="s">
        <v>954</v>
      </c>
      <c r="G1521" s="21" t="s">
        <v>2095</v>
      </c>
      <c r="H1521" s="21" t="s">
        <v>956</v>
      </c>
      <c r="I1521" s="21" t="s">
        <v>77</v>
      </c>
      <c r="J1521" s="21" t="s">
        <v>957</v>
      </c>
    </row>
    <row r="1522" spans="1:10" ht="43.2" x14ac:dyDescent="0.35">
      <c r="A1522" s="21" t="s">
        <v>77</v>
      </c>
      <c r="B1522" s="21" t="s">
        <v>951</v>
      </c>
      <c r="C1522" s="21" t="s">
        <v>952</v>
      </c>
      <c r="D1522" s="21" t="s">
        <v>958</v>
      </c>
      <c r="E1522" s="21"/>
      <c r="F1522" s="21" t="s">
        <v>959</v>
      </c>
      <c r="G1522" s="21" t="s">
        <v>2095</v>
      </c>
      <c r="H1522" s="21" t="s">
        <v>960</v>
      </c>
      <c r="I1522" s="21" t="s">
        <v>77</v>
      </c>
      <c r="J1522" s="21" t="s">
        <v>957</v>
      </c>
    </row>
    <row r="1523" spans="1:10" ht="43.2" x14ac:dyDescent="0.35">
      <c r="A1523" s="21" t="s">
        <v>77</v>
      </c>
      <c r="B1523" s="21" t="s">
        <v>951</v>
      </c>
      <c r="C1523" s="21" t="s">
        <v>952</v>
      </c>
      <c r="D1523" s="21" t="s">
        <v>961</v>
      </c>
      <c r="E1523" s="21"/>
      <c r="F1523" s="21" t="s">
        <v>962</v>
      </c>
      <c r="G1523" s="21" t="s">
        <v>2095</v>
      </c>
      <c r="H1523" s="21" t="s">
        <v>963</v>
      </c>
      <c r="I1523" s="21" t="s">
        <v>77</v>
      </c>
      <c r="J1523" s="21" t="s">
        <v>957</v>
      </c>
    </row>
    <row r="1524" spans="1:10" ht="86.4" x14ac:dyDescent="0.35">
      <c r="A1524" s="21" t="s">
        <v>77</v>
      </c>
      <c r="B1524" s="21" t="s">
        <v>951</v>
      </c>
      <c r="C1524" s="21" t="s">
        <v>952</v>
      </c>
      <c r="D1524" s="21" t="s">
        <v>964</v>
      </c>
      <c r="E1524" s="21"/>
      <c r="F1524" s="21" t="s">
        <v>965</v>
      </c>
      <c r="G1524" s="21" t="s">
        <v>2095</v>
      </c>
      <c r="H1524" s="21" t="s">
        <v>966</v>
      </c>
      <c r="I1524" s="21" t="s">
        <v>77</v>
      </c>
      <c r="J1524" s="21" t="s">
        <v>957</v>
      </c>
    </row>
    <row r="1525" spans="1:10" ht="28.8" x14ac:dyDescent="0.35">
      <c r="A1525" s="21" t="s">
        <v>78</v>
      </c>
      <c r="B1525" s="21" t="s">
        <v>967</v>
      </c>
      <c r="C1525" s="21" t="s">
        <v>977</v>
      </c>
      <c r="D1525" s="21" t="s">
        <v>2096</v>
      </c>
      <c r="E1525" s="21"/>
      <c r="F1525" s="21" t="s">
        <v>2097</v>
      </c>
      <c r="G1525" s="21" t="s">
        <v>2098</v>
      </c>
      <c r="H1525" s="21" t="s">
        <v>2099</v>
      </c>
      <c r="I1525" s="21" t="s">
        <v>78</v>
      </c>
      <c r="J1525" s="21" t="s">
        <v>973</v>
      </c>
    </row>
    <row r="1526" spans="1:10" ht="28.8" x14ac:dyDescent="0.35">
      <c r="A1526" s="21" t="s">
        <v>78</v>
      </c>
      <c r="B1526" s="21" t="s">
        <v>967</v>
      </c>
      <c r="C1526" s="21" t="s">
        <v>1196</v>
      </c>
      <c r="D1526" s="21" t="s">
        <v>2100</v>
      </c>
      <c r="E1526" s="21"/>
      <c r="F1526" s="21" t="s">
        <v>2101</v>
      </c>
      <c r="G1526" s="21" t="s">
        <v>2098</v>
      </c>
      <c r="H1526" s="21" t="s">
        <v>2102</v>
      </c>
      <c r="I1526" s="21" t="s">
        <v>78</v>
      </c>
      <c r="J1526" s="21" t="s">
        <v>973</v>
      </c>
    </row>
    <row r="1527" spans="1:10" ht="28.8" x14ac:dyDescent="0.35">
      <c r="A1527" s="21" t="s">
        <v>78</v>
      </c>
      <c r="B1527" s="21" t="s">
        <v>967</v>
      </c>
      <c r="C1527" s="21" t="s">
        <v>1227</v>
      </c>
      <c r="D1527" s="21" t="s">
        <v>2103</v>
      </c>
      <c r="E1527" s="21"/>
      <c r="F1527" s="21" t="s">
        <v>2104</v>
      </c>
      <c r="G1527" s="21" t="s">
        <v>2098</v>
      </c>
      <c r="H1527" s="21" t="s">
        <v>2105</v>
      </c>
      <c r="I1527" s="21" t="s">
        <v>78</v>
      </c>
      <c r="J1527" s="21" t="s">
        <v>973</v>
      </c>
    </row>
    <row r="1528" spans="1:10" ht="43.2" x14ac:dyDescent="0.35">
      <c r="A1528" s="21" t="s">
        <v>78</v>
      </c>
      <c r="B1528" s="21" t="s">
        <v>967</v>
      </c>
      <c r="C1528" s="21" t="s">
        <v>1237</v>
      </c>
      <c r="D1528" s="21" t="s">
        <v>2106</v>
      </c>
      <c r="E1528" s="21"/>
      <c r="F1528" s="21" t="s">
        <v>2107</v>
      </c>
      <c r="G1528" s="21" t="s">
        <v>2098</v>
      </c>
      <c r="H1528" s="21" t="s">
        <v>2108</v>
      </c>
      <c r="I1528" s="21" t="s">
        <v>78</v>
      </c>
      <c r="J1528" s="21" t="s">
        <v>973</v>
      </c>
    </row>
    <row r="1529" spans="1:10" ht="43.2" x14ac:dyDescent="0.35">
      <c r="A1529" s="21" t="s">
        <v>78</v>
      </c>
      <c r="B1529" s="21" t="s">
        <v>967</v>
      </c>
      <c r="C1529" s="21" t="s">
        <v>1253</v>
      </c>
      <c r="D1529" s="21" t="s">
        <v>2109</v>
      </c>
      <c r="E1529" s="21" t="s">
        <v>1305</v>
      </c>
      <c r="F1529" s="21" t="s">
        <v>2110</v>
      </c>
      <c r="G1529" s="21" t="s">
        <v>2098</v>
      </c>
      <c r="H1529" s="21" t="s">
        <v>2111</v>
      </c>
      <c r="I1529" s="21" t="s">
        <v>78</v>
      </c>
      <c r="J1529" s="21" t="s">
        <v>973</v>
      </c>
    </row>
    <row r="1530" spans="1:10" ht="43.2" x14ac:dyDescent="0.35">
      <c r="A1530" s="21" t="s">
        <v>78</v>
      </c>
      <c r="B1530" s="21" t="s">
        <v>967</v>
      </c>
      <c r="C1530" s="21" t="s">
        <v>1258</v>
      </c>
      <c r="D1530" s="21" t="s">
        <v>2112</v>
      </c>
      <c r="E1530" s="21"/>
      <c r="F1530" s="21" t="s">
        <v>2113</v>
      </c>
      <c r="G1530" s="21" t="s">
        <v>2098</v>
      </c>
      <c r="H1530" s="21" t="s">
        <v>2114</v>
      </c>
      <c r="I1530" s="21" t="s">
        <v>78</v>
      </c>
      <c r="J1530" s="21" t="s">
        <v>973</v>
      </c>
    </row>
    <row r="1531" spans="1:10" ht="43.2" x14ac:dyDescent="0.35">
      <c r="A1531" s="21" t="s">
        <v>79</v>
      </c>
      <c r="B1531" s="21" t="s">
        <v>967</v>
      </c>
      <c r="C1531" s="21" t="s">
        <v>1237</v>
      </c>
      <c r="D1531" s="21" t="s">
        <v>2115</v>
      </c>
      <c r="E1531" s="21"/>
      <c r="F1531" s="21" t="s">
        <v>2116</v>
      </c>
      <c r="G1531" s="21" t="s">
        <v>2117</v>
      </c>
      <c r="H1531" s="21" t="s">
        <v>2118</v>
      </c>
      <c r="I1531" s="21" t="s">
        <v>79</v>
      </c>
      <c r="J1531" s="21" t="s">
        <v>973</v>
      </c>
    </row>
    <row r="1532" spans="1:10" ht="28.8" x14ac:dyDescent="0.35">
      <c r="A1532" s="21" t="s">
        <v>79</v>
      </c>
      <c r="B1532" s="21" t="s">
        <v>967</v>
      </c>
      <c r="C1532" s="21" t="s">
        <v>1265</v>
      </c>
      <c r="D1532" s="21" t="s">
        <v>1266</v>
      </c>
      <c r="E1532" s="21"/>
      <c r="F1532" s="21" t="s">
        <v>1267</v>
      </c>
      <c r="G1532" s="21" t="s">
        <v>2117</v>
      </c>
      <c r="H1532" s="21" t="s">
        <v>2119</v>
      </c>
      <c r="I1532" s="21" t="s">
        <v>79</v>
      </c>
      <c r="J1532" s="21" t="s">
        <v>973</v>
      </c>
    </row>
    <row r="1533" spans="1:10" ht="43.2" x14ac:dyDescent="0.35">
      <c r="A1533" s="21" t="s">
        <v>79</v>
      </c>
      <c r="B1533" s="21" t="s">
        <v>967</v>
      </c>
      <c r="C1533" s="21" t="s">
        <v>1269</v>
      </c>
      <c r="D1533" s="21" t="s">
        <v>1270</v>
      </c>
      <c r="E1533" s="21" t="s">
        <v>1271</v>
      </c>
      <c r="F1533" s="21" t="s">
        <v>1272</v>
      </c>
      <c r="G1533" s="21" t="s">
        <v>2117</v>
      </c>
      <c r="H1533" s="21" t="s">
        <v>2120</v>
      </c>
      <c r="I1533" s="21" t="s">
        <v>79</v>
      </c>
      <c r="J1533" s="21" t="s">
        <v>973</v>
      </c>
    </row>
    <row r="1534" spans="1:10" ht="43.2" x14ac:dyDescent="0.35">
      <c r="A1534" s="21" t="s">
        <v>79</v>
      </c>
      <c r="B1534" s="21" t="s">
        <v>967</v>
      </c>
      <c r="C1534" s="21" t="s">
        <v>1274</v>
      </c>
      <c r="D1534" s="21" t="s">
        <v>1275</v>
      </c>
      <c r="E1534" s="21" t="s">
        <v>1271</v>
      </c>
      <c r="F1534" s="21" t="s">
        <v>1276</v>
      </c>
      <c r="G1534" s="21" t="s">
        <v>2117</v>
      </c>
      <c r="H1534" s="21" t="s">
        <v>2121</v>
      </c>
      <c r="I1534" s="21" t="s">
        <v>79</v>
      </c>
      <c r="J1534" s="21" t="s">
        <v>973</v>
      </c>
    </row>
    <row r="1535" spans="1:10" ht="43.2" x14ac:dyDescent="0.35">
      <c r="A1535" s="21" t="s">
        <v>79</v>
      </c>
      <c r="B1535" s="21" t="s">
        <v>967</v>
      </c>
      <c r="C1535" s="21" t="s">
        <v>1278</v>
      </c>
      <c r="D1535" s="21" t="s">
        <v>1279</v>
      </c>
      <c r="E1535" s="21" t="s">
        <v>287</v>
      </c>
      <c r="F1535" s="21" t="s">
        <v>1280</v>
      </c>
      <c r="G1535" s="21" t="s">
        <v>2117</v>
      </c>
      <c r="H1535" s="21" t="s">
        <v>2122</v>
      </c>
      <c r="I1535" s="21" t="s">
        <v>79</v>
      </c>
      <c r="J1535" s="21" t="s">
        <v>973</v>
      </c>
    </row>
    <row r="1536" spans="1:10" ht="43.2" x14ac:dyDescent="0.35">
      <c r="A1536" s="21" t="s">
        <v>79</v>
      </c>
      <c r="B1536" s="21" t="s">
        <v>967</v>
      </c>
      <c r="C1536" s="21" t="s">
        <v>1282</v>
      </c>
      <c r="D1536" s="21" t="s">
        <v>1283</v>
      </c>
      <c r="E1536" s="21"/>
      <c r="F1536" s="21" t="s">
        <v>1284</v>
      </c>
      <c r="G1536" s="21" t="s">
        <v>2117</v>
      </c>
      <c r="H1536" s="21" t="s">
        <v>2119</v>
      </c>
      <c r="I1536" s="21" t="s">
        <v>79</v>
      </c>
      <c r="J1536" s="21" t="s">
        <v>973</v>
      </c>
    </row>
    <row r="1537" spans="1:10" ht="43.2" x14ac:dyDescent="0.35">
      <c r="A1537" s="21" t="s">
        <v>79</v>
      </c>
      <c r="B1537" s="21" t="s">
        <v>967</v>
      </c>
      <c r="C1537" s="21" t="s">
        <v>1286</v>
      </c>
      <c r="D1537" s="21" t="s">
        <v>1287</v>
      </c>
      <c r="E1537" s="21" t="s">
        <v>1288</v>
      </c>
      <c r="F1537" s="21" t="s">
        <v>1289</v>
      </c>
      <c r="G1537" s="21" t="s">
        <v>2117</v>
      </c>
      <c r="H1537" s="21" t="s">
        <v>2123</v>
      </c>
      <c r="I1537" s="21" t="s">
        <v>79</v>
      </c>
      <c r="J1537" s="21" t="s">
        <v>973</v>
      </c>
    </row>
    <row r="1538" spans="1:10" ht="28.8" x14ac:dyDescent="0.35">
      <c r="A1538" s="21" t="s">
        <v>79</v>
      </c>
      <c r="B1538" s="21" t="s">
        <v>967</v>
      </c>
      <c r="C1538" s="21" t="s">
        <v>1291</v>
      </c>
      <c r="D1538" s="21" t="s">
        <v>1292</v>
      </c>
      <c r="E1538" s="21" t="s">
        <v>407</v>
      </c>
      <c r="F1538" s="21" t="s">
        <v>1293</v>
      </c>
      <c r="G1538" s="21" t="s">
        <v>2117</v>
      </c>
      <c r="H1538" s="21" t="s">
        <v>2124</v>
      </c>
      <c r="I1538" s="21" t="s">
        <v>79</v>
      </c>
      <c r="J1538" s="21" t="s">
        <v>973</v>
      </c>
    </row>
    <row r="1539" spans="1:10" ht="28.8" x14ac:dyDescent="0.35">
      <c r="A1539" s="21" t="s">
        <v>79</v>
      </c>
      <c r="B1539" s="21" t="s">
        <v>967</v>
      </c>
      <c r="C1539" s="21" t="s">
        <v>1295</v>
      </c>
      <c r="D1539" s="21" t="s">
        <v>1296</v>
      </c>
      <c r="E1539" s="21"/>
      <c r="F1539" s="21" t="s">
        <v>1297</v>
      </c>
      <c r="G1539" s="21" t="s">
        <v>2117</v>
      </c>
      <c r="H1539" s="21" t="s">
        <v>2119</v>
      </c>
      <c r="I1539" s="21" t="s">
        <v>79</v>
      </c>
      <c r="J1539" s="21" t="s">
        <v>973</v>
      </c>
    </row>
    <row r="1540" spans="1:10" ht="28.8" x14ac:dyDescent="0.35">
      <c r="A1540" s="21" t="s">
        <v>79</v>
      </c>
      <c r="B1540" s="21" t="s">
        <v>967</v>
      </c>
      <c r="C1540" s="21" t="s">
        <v>1299</v>
      </c>
      <c r="D1540" s="21" t="s">
        <v>1300</v>
      </c>
      <c r="E1540" s="21"/>
      <c r="F1540" s="21" t="s">
        <v>1301</v>
      </c>
      <c r="G1540" s="21" t="s">
        <v>2117</v>
      </c>
      <c r="H1540" s="21" t="s">
        <v>2125</v>
      </c>
      <c r="I1540" s="21" t="s">
        <v>79</v>
      </c>
      <c r="J1540" s="21" t="s">
        <v>973</v>
      </c>
    </row>
    <row r="1541" spans="1:10" ht="43.2" x14ac:dyDescent="0.35">
      <c r="A1541" s="21" t="s">
        <v>79</v>
      </c>
      <c r="B1541" s="21" t="s">
        <v>967</v>
      </c>
      <c r="C1541" s="21" t="s">
        <v>1303</v>
      </c>
      <c r="D1541" s="21" t="s">
        <v>1304</v>
      </c>
      <c r="E1541" s="21" t="s">
        <v>1305</v>
      </c>
      <c r="F1541" s="21" t="s">
        <v>1306</v>
      </c>
      <c r="G1541" s="21" t="s">
        <v>2117</v>
      </c>
      <c r="H1541" s="21" t="s">
        <v>2126</v>
      </c>
      <c r="I1541" s="21" t="s">
        <v>79</v>
      </c>
      <c r="J1541" s="21" t="s">
        <v>973</v>
      </c>
    </row>
    <row r="1542" spans="1:10" ht="43.2" x14ac:dyDescent="0.35">
      <c r="A1542" s="21" t="s">
        <v>79</v>
      </c>
      <c r="B1542" s="21" t="s">
        <v>967</v>
      </c>
      <c r="C1542" s="21" t="s">
        <v>1308</v>
      </c>
      <c r="D1542" s="21" t="s">
        <v>1309</v>
      </c>
      <c r="E1542" s="21" t="s">
        <v>1305</v>
      </c>
      <c r="F1542" s="21" t="s">
        <v>1310</v>
      </c>
      <c r="G1542" s="21" t="s">
        <v>2117</v>
      </c>
      <c r="H1542" s="21" t="s">
        <v>2127</v>
      </c>
      <c r="I1542" s="21" t="s">
        <v>79</v>
      </c>
      <c r="J1542" s="21" t="s">
        <v>973</v>
      </c>
    </row>
    <row r="1543" spans="1:10" ht="28.8" x14ac:dyDescent="0.35">
      <c r="A1543" s="21" t="s">
        <v>79</v>
      </c>
      <c r="B1543" s="21" t="s">
        <v>967</v>
      </c>
      <c r="C1543" s="21" t="s">
        <v>1312</v>
      </c>
      <c r="D1543" s="21" t="s">
        <v>1313</v>
      </c>
      <c r="E1543" s="21" t="s">
        <v>1305</v>
      </c>
      <c r="F1543" s="21" t="s">
        <v>1315</v>
      </c>
      <c r="G1543" s="21" t="s">
        <v>2117</v>
      </c>
      <c r="H1543" s="21" t="s">
        <v>2128</v>
      </c>
      <c r="I1543" s="21" t="s">
        <v>79</v>
      </c>
      <c r="J1543" s="21" t="s">
        <v>973</v>
      </c>
    </row>
    <row r="1544" spans="1:10" ht="43.2" x14ac:dyDescent="0.35">
      <c r="A1544" s="21" t="s">
        <v>79</v>
      </c>
      <c r="B1544" s="21" t="s">
        <v>967</v>
      </c>
      <c r="C1544" s="21" t="s">
        <v>1317</v>
      </c>
      <c r="D1544" s="21" t="s">
        <v>1318</v>
      </c>
      <c r="E1544" s="21" t="s">
        <v>1305</v>
      </c>
      <c r="F1544" s="21" t="s">
        <v>1319</v>
      </c>
      <c r="G1544" s="21" t="s">
        <v>2117</v>
      </c>
      <c r="H1544" s="21" t="s">
        <v>2126</v>
      </c>
      <c r="I1544" s="21" t="s">
        <v>79</v>
      </c>
      <c r="J1544" s="21" t="s">
        <v>973</v>
      </c>
    </row>
    <row r="1545" spans="1:10" ht="43.2" x14ac:dyDescent="0.35">
      <c r="A1545" s="21" t="s">
        <v>79</v>
      </c>
      <c r="B1545" s="21" t="s">
        <v>967</v>
      </c>
      <c r="C1545" s="21" t="s">
        <v>1321</v>
      </c>
      <c r="D1545" s="21" t="s">
        <v>1322</v>
      </c>
      <c r="E1545" s="21" t="s">
        <v>1305</v>
      </c>
      <c r="F1545" s="21" t="s">
        <v>1323</v>
      </c>
      <c r="G1545" s="21" t="s">
        <v>2117</v>
      </c>
      <c r="H1545" s="21" t="s">
        <v>2126</v>
      </c>
      <c r="I1545" s="21" t="s">
        <v>79</v>
      </c>
      <c r="J1545" s="21" t="s">
        <v>973</v>
      </c>
    </row>
    <row r="1546" spans="1:10" ht="43.2" x14ac:dyDescent="0.35">
      <c r="A1546" s="21" t="s">
        <v>79</v>
      </c>
      <c r="B1546" s="21" t="s">
        <v>967</v>
      </c>
      <c r="C1546" s="21" t="s">
        <v>1324</v>
      </c>
      <c r="D1546" s="21" t="s">
        <v>2129</v>
      </c>
      <c r="E1546" s="21" t="s">
        <v>438</v>
      </c>
      <c r="F1546" s="21" t="s">
        <v>2130</v>
      </c>
      <c r="G1546" s="21" t="s">
        <v>2117</v>
      </c>
      <c r="H1546" s="21" t="s">
        <v>2131</v>
      </c>
      <c r="I1546" s="21" t="s">
        <v>79</v>
      </c>
      <c r="J1546" s="21" t="s">
        <v>973</v>
      </c>
    </row>
    <row r="1547" spans="1:10" ht="43.2" x14ac:dyDescent="0.35">
      <c r="A1547" s="21" t="s">
        <v>79</v>
      </c>
      <c r="B1547" s="21" t="s">
        <v>967</v>
      </c>
      <c r="C1547" s="21" t="s">
        <v>1328</v>
      </c>
      <c r="D1547" s="21" t="s">
        <v>1329</v>
      </c>
      <c r="E1547" s="21" t="s">
        <v>1330</v>
      </c>
      <c r="F1547" s="21" t="s">
        <v>1331</v>
      </c>
      <c r="G1547" s="21" t="s">
        <v>2117</v>
      </c>
      <c r="H1547" s="21" t="s">
        <v>2132</v>
      </c>
      <c r="I1547" s="21" t="s">
        <v>79</v>
      </c>
      <c r="J1547" s="21" t="s">
        <v>973</v>
      </c>
    </row>
    <row r="1548" spans="1:10" ht="43.2" x14ac:dyDescent="0.35">
      <c r="A1548" s="21" t="s">
        <v>79</v>
      </c>
      <c r="B1548" s="21" t="s">
        <v>967</v>
      </c>
      <c r="C1548" s="21" t="s">
        <v>1333</v>
      </c>
      <c r="D1548" s="21" t="s">
        <v>1334</v>
      </c>
      <c r="E1548" s="21"/>
      <c r="F1548" s="21" t="s">
        <v>1335</v>
      </c>
      <c r="G1548" s="21" t="s">
        <v>2117</v>
      </c>
      <c r="H1548" s="21" t="s">
        <v>2119</v>
      </c>
      <c r="I1548" s="21" t="s">
        <v>79</v>
      </c>
      <c r="J1548" s="21" t="s">
        <v>973</v>
      </c>
    </row>
    <row r="1549" spans="1:10" ht="28.8" x14ac:dyDescent="0.35">
      <c r="A1549" s="21" t="s">
        <v>79</v>
      </c>
      <c r="B1549" s="21" t="s">
        <v>967</v>
      </c>
      <c r="C1549" s="21" t="s">
        <v>1337</v>
      </c>
      <c r="D1549" s="21" t="s">
        <v>1338</v>
      </c>
      <c r="E1549" s="21" t="s">
        <v>1339</v>
      </c>
      <c r="F1549" s="21" t="s">
        <v>1340</v>
      </c>
      <c r="G1549" s="21" t="s">
        <v>2117</v>
      </c>
      <c r="H1549" s="21" t="s">
        <v>2133</v>
      </c>
      <c r="I1549" s="21" t="s">
        <v>79</v>
      </c>
      <c r="J1549" s="21" t="s">
        <v>973</v>
      </c>
    </row>
    <row r="1550" spans="1:10" ht="28.8" x14ac:dyDescent="0.35">
      <c r="A1550" s="21" t="s">
        <v>79</v>
      </c>
      <c r="B1550" s="21" t="s">
        <v>967</v>
      </c>
      <c r="C1550" s="21" t="s">
        <v>1342</v>
      </c>
      <c r="D1550" s="21" t="s">
        <v>1343</v>
      </c>
      <c r="E1550" s="21" t="s">
        <v>1344</v>
      </c>
      <c r="F1550" s="21" t="s">
        <v>1345</v>
      </c>
      <c r="G1550" s="21" t="s">
        <v>2117</v>
      </c>
      <c r="H1550" s="21" t="s">
        <v>2134</v>
      </c>
      <c r="I1550" s="21" t="s">
        <v>79</v>
      </c>
      <c r="J1550" s="21" t="s">
        <v>973</v>
      </c>
    </row>
    <row r="1551" spans="1:10" ht="28.8" x14ac:dyDescent="0.35">
      <c r="A1551" s="21" t="s">
        <v>79</v>
      </c>
      <c r="B1551" s="21" t="s">
        <v>967</v>
      </c>
      <c r="C1551" s="21" t="s">
        <v>1347</v>
      </c>
      <c r="D1551" s="21" t="s">
        <v>1348</v>
      </c>
      <c r="E1551" s="21" t="s">
        <v>1349</v>
      </c>
      <c r="F1551" s="21" t="s">
        <v>1350</v>
      </c>
      <c r="G1551" s="21" t="s">
        <v>2117</v>
      </c>
      <c r="H1551" s="21" t="s">
        <v>2135</v>
      </c>
      <c r="I1551" s="21" t="s">
        <v>79</v>
      </c>
      <c r="J1551" s="21" t="s">
        <v>973</v>
      </c>
    </row>
    <row r="1552" spans="1:10" ht="43.2" x14ac:dyDescent="0.35">
      <c r="A1552" s="21" t="s">
        <v>79</v>
      </c>
      <c r="B1552" s="21" t="s">
        <v>967</v>
      </c>
      <c r="C1552" s="21" t="s">
        <v>1352</v>
      </c>
      <c r="D1552" s="21" t="s">
        <v>1353</v>
      </c>
      <c r="E1552" s="21"/>
      <c r="F1552" s="21" t="s">
        <v>1354</v>
      </c>
      <c r="G1552" s="21" t="s">
        <v>2117</v>
      </c>
      <c r="H1552" s="21" t="s">
        <v>2136</v>
      </c>
      <c r="I1552" s="21" t="s">
        <v>79</v>
      </c>
      <c r="J1552" s="21" t="s">
        <v>973</v>
      </c>
    </row>
    <row r="1553" spans="1:10" ht="43.2" x14ac:dyDescent="0.35">
      <c r="A1553" s="21" t="s">
        <v>79</v>
      </c>
      <c r="B1553" s="21" t="s">
        <v>967</v>
      </c>
      <c r="C1553" s="21" t="s">
        <v>1356</v>
      </c>
      <c r="D1553" s="21" t="s">
        <v>1357</v>
      </c>
      <c r="E1553" s="21" t="s">
        <v>2137</v>
      </c>
      <c r="F1553" s="21" t="s">
        <v>1359</v>
      </c>
      <c r="G1553" s="21" t="s">
        <v>2117</v>
      </c>
      <c r="H1553" s="21" t="s">
        <v>2138</v>
      </c>
      <c r="I1553" s="21" t="s">
        <v>79</v>
      </c>
      <c r="J1553" s="21" t="s">
        <v>973</v>
      </c>
    </row>
    <row r="1554" spans="1:10" ht="43.2" x14ac:dyDescent="0.35">
      <c r="A1554" s="21" t="s">
        <v>79</v>
      </c>
      <c r="B1554" s="21" t="s">
        <v>967</v>
      </c>
      <c r="C1554" s="21" t="s">
        <v>1361</v>
      </c>
      <c r="D1554" s="21" t="s">
        <v>1362</v>
      </c>
      <c r="E1554" s="21"/>
      <c r="F1554" s="21" t="s">
        <v>1364</v>
      </c>
      <c r="G1554" s="21" t="s">
        <v>2117</v>
      </c>
      <c r="H1554" s="21" t="s">
        <v>2119</v>
      </c>
      <c r="I1554" s="21" t="s">
        <v>79</v>
      </c>
      <c r="J1554" s="21" t="s">
        <v>973</v>
      </c>
    </row>
    <row r="1555" spans="1:10" ht="43.2" x14ac:dyDescent="0.35">
      <c r="A1555" s="21" t="s">
        <v>80</v>
      </c>
      <c r="B1555" s="21" t="s">
        <v>967</v>
      </c>
      <c r="C1555" s="21" t="s">
        <v>1237</v>
      </c>
      <c r="D1555" s="21" t="s">
        <v>2139</v>
      </c>
      <c r="E1555" s="21"/>
      <c r="F1555" s="21" t="s">
        <v>2140</v>
      </c>
      <c r="G1555" s="21" t="s">
        <v>2141</v>
      </c>
      <c r="H1555" s="21" t="s">
        <v>2142</v>
      </c>
      <c r="I1555" s="21" t="s">
        <v>80</v>
      </c>
      <c r="J1555" s="21" t="s">
        <v>973</v>
      </c>
    </row>
    <row r="1556" spans="1:10" ht="43.2" x14ac:dyDescent="0.35">
      <c r="A1556" s="21" t="s">
        <v>80</v>
      </c>
      <c r="B1556" s="21" t="s">
        <v>967</v>
      </c>
      <c r="C1556" s="21" t="s">
        <v>1366</v>
      </c>
      <c r="D1556" s="21" t="s">
        <v>1367</v>
      </c>
      <c r="E1556" s="21"/>
      <c r="F1556" s="21" t="s">
        <v>1368</v>
      </c>
      <c r="G1556" s="21" t="s">
        <v>2141</v>
      </c>
      <c r="H1556" s="21" t="s">
        <v>2143</v>
      </c>
      <c r="I1556" s="21" t="s">
        <v>80</v>
      </c>
      <c r="J1556" s="21" t="s">
        <v>973</v>
      </c>
    </row>
    <row r="1557" spans="1:10" ht="43.2" x14ac:dyDescent="0.35">
      <c r="A1557" s="21" t="s">
        <v>80</v>
      </c>
      <c r="B1557" s="21" t="s">
        <v>967</v>
      </c>
      <c r="C1557" s="21" t="s">
        <v>1370</v>
      </c>
      <c r="D1557" s="21" t="s">
        <v>2144</v>
      </c>
      <c r="E1557" s="21" t="s">
        <v>1372</v>
      </c>
      <c r="F1557" s="21" t="s">
        <v>2145</v>
      </c>
      <c r="G1557" s="21" t="s">
        <v>2141</v>
      </c>
      <c r="H1557" s="21" t="s">
        <v>2146</v>
      </c>
      <c r="I1557" s="21" t="s">
        <v>80</v>
      </c>
      <c r="J1557" s="21" t="s">
        <v>973</v>
      </c>
    </row>
    <row r="1558" spans="1:10" ht="43.2" x14ac:dyDescent="0.35">
      <c r="A1558" s="21" t="s">
        <v>80</v>
      </c>
      <c r="B1558" s="21" t="s">
        <v>967</v>
      </c>
      <c r="C1558" s="21" t="s">
        <v>1375</v>
      </c>
      <c r="D1558" s="21" t="s">
        <v>2147</v>
      </c>
      <c r="E1558" s="21"/>
      <c r="F1558" s="21" t="s">
        <v>2148</v>
      </c>
      <c r="G1558" s="21" t="s">
        <v>2141</v>
      </c>
      <c r="H1558" s="21" t="s">
        <v>2143</v>
      </c>
      <c r="I1558" s="21" t="s">
        <v>80</v>
      </c>
      <c r="J1558" s="21" t="s">
        <v>973</v>
      </c>
    </row>
    <row r="1559" spans="1:10" ht="43.2" x14ac:dyDescent="0.35">
      <c r="A1559" s="21" t="s">
        <v>80</v>
      </c>
      <c r="B1559" s="21" t="s">
        <v>967</v>
      </c>
      <c r="C1559" s="21" t="s">
        <v>1379</v>
      </c>
      <c r="D1559" s="21" t="s">
        <v>2149</v>
      </c>
      <c r="E1559" s="21"/>
      <c r="F1559" s="21" t="s">
        <v>2150</v>
      </c>
      <c r="G1559" s="21" t="s">
        <v>2141</v>
      </c>
      <c r="H1559" s="21" t="s">
        <v>2143</v>
      </c>
      <c r="I1559" s="21" t="s">
        <v>80</v>
      </c>
      <c r="J1559" s="21" t="s">
        <v>973</v>
      </c>
    </row>
    <row r="1560" spans="1:10" ht="43.2" x14ac:dyDescent="0.35">
      <c r="A1560" s="21" t="s">
        <v>80</v>
      </c>
      <c r="B1560" s="21" t="s">
        <v>967</v>
      </c>
      <c r="C1560" s="21" t="s">
        <v>1383</v>
      </c>
      <c r="D1560" s="21" t="s">
        <v>1384</v>
      </c>
      <c r="E1560" s="21"/>
      <c r="F1560" s="21" t="s">
        <v>1385</v>
      </c>
      <c r="G1560" s="21" t="s">
        <v>2141</v>
      </c>
      <c r="H1560" s="21" t="s">
        <v>2143</v>
      </c>
      <c r="I1560" s="21" t="s">
        <v>80</v>
      </c>
      <c r="J1560" s="21" t="s">
        <v>973</v>
      </c>
    </row>
    <row r="1561" spans="1:10" ht="43.2" x14ac:dyDescent="0.35">
      <c r="A1561" s="21" t="s">
        <v>80</v>
      </c>
      <c r="B1561" s="21" t="s">
        <v>967</v>
      </c>
      <c r="C1561" s="21" t="s">
        <v>1387</v>
      </c>
      <c r="D1561" s="21" t="s">
        <v>1388</v>
      </c>
      <c r="E1561" s="21"/>
      <c r="F1561" s="21" t="s">
        <v>1389</v>
      </c>
      <c r="G1561" s="21" t="s">
        <v>2141</v>
      </c>
      <c r="H1561" s="21" t="s">
        <v>2151</v>
      </c>
      <c r="I1561" s="21" t="s">
        <v>80</v>
      </c>
      <c r="J1561" s="21" t="s">
        <v>973</v>
      </c>
    </row>
    <row r="1562" spans="1:10" ht="43.2" x14ac:dyDescent="0.35">
      <c r="A1562" s="21" t="s">
        <v>80</v>
      </c>
      <c r="B1562" s="21" t="s">
        <v>967</v>
      </c>
      <c r="C1562" s="21" t="s">
        <v>1394</v>
      </c>
      <c r="D1562" s="21" t="s">
        <v>1395</v>
      </c>
      <c r="E1562" s="21"/>
      <c r="F1562" s="21" t="s">
        <v>1396</v>
      </c>
      <c r="G1562" s="21" t="s">
        <v>2141</v>
      </c>
      <c r="H1562" s="21" t="s">
        <v>2143</v>
      </c>
      <c r="I1562" s="21" t="s">
        <v>80</v>
      </c>
      <c r="J1562" s="21" t="s">
        <v>973</v>
      </c>
    </row>
    <row r="1563" spans="1:10" ht="43.2" x14ac:dyDescent="0.35">
      <c r="A1563" s="21" t="s">
        <v>80</v>
      </c>
      <c r="B1563" s="21" t="s">
        <v>967</v>
      </c>
      <c r="C1563" s="21" t="s">
        <v>1398</v>
      </c>
      <c r="D1563" s="21" t="s">
        <v>1399</v>
      </c>
      <c r="E1563" s="21"/>
      <c r="F1563" s="21" t="s">
        <v>1400</v>
      </c>
      <c r="G1563" s="21" t="s">
        <v>2141</v>
      </c>
      <c r="H1563" s="21" t="s">
        <v>2143</v>
      </c>
      <c r="I1563" s="21" t="s">
        <v>80</v>
      </c>
      <c r="J1563" s="21" t="s">
        <v>973</v>
      </c>
    </row>
    <row r="1564" spans="1:10" ht="43.2" x14ac:dyDescent="0.35">
      <c r="A1564" s="21" t="s">
        <v>80</v>
      </c>
      <c r="B1564" s="21" t="s">
        <v>967</v>
      </c>
      <c r="C1564" s="21" t="s">
        <v>1402</v>
      </c>
      <c r="D1564" s="21" t="s">
        <v>1403</v>
      </c>
      <c r="E1564" s="21" t="s">
        <v>438</v>
      </c>
      <c r="F1564" s="21" t="s">
        <v>1404</v>
      </c>
      <c r="G1564" s="21" t="s">
        <v>2141</v>
      </c>
      <c r="H1564" s="21" t="s">
        <v>2152</v>
      </c>
      <c r="I1564" s="21" t="s">
        <v>80</v>
      </c>
      <c r="J1564" s="21" t="s">
        <v>973</v>
      </c>
    </row>
    <row r="1565" spans="1:10" ht="43.2" x14ac:dyDescent="0.35">
      <c r="A1565" s="21" t="s">
        <v>80</v>
      </c>
      <c r="B1565" s="21" t="s">
        <v>967</v>
      </c>
      <c r="C1565" s="21" t="s">
        <v>1406</v>
      </c>
      <c r="D1565" s="21" t="s">
        <v>1407</v>
      </c>
      <c r="E1565" s="21"/>
      <c r="F1565" s="21" t="s">
        <v>1408</v>
      </c>
      <c r="G1565" s="21" t="s">
        <v>2141</v>
      </c>
      <c r="H1565" s="21" t="s">
        <v>2143</v>
      </c>
      <c r="I1565" s="21" t="s">
        <v>80</v>
      </c>
      <c r="J1565" s="21" t="s">
        <v>973</v>
      </c>
    </row>
    <row r="1566" spans="1:10" ht="43.2" x14ac:dyDescent="0.35">
      <c r="A1566" s="21" t="s">
        <v>80</v>
      </c>
      <c r="B1566" s="21" t="s">
        <v>967</v>
      </c>
      <c r="C1566" s="21" t="s">
        <v>1410</v>
      </c>
      <c r="D1566" s="21" t="s">
        <v>1411</v>
      </c>
      <c r="E1566" s="21"/>
      <c r="F1566" s="21" t="s">
        <v>1412</v>
      </c>
      <c r="G1566" s="21" t="s">
        <v>2141</v>
      </c>
      <c r="H1566" s="21" t="s">
        <v>2143</v>
      </c>
      <c r="I1566" s="21" t="s">
        <v>80</v>
      </c>
      <c r="J1566" s="21" t="s">
        <v>973</v>
      </c>
    </row>
    <row r="1567" spans="1:10" ht="43.2" x14ac:dyDescent="0.35">
      <c r="A1567" s="21" t="s">
        <v>80</v>
      </c>
      <c r="B1567" s="21" t="s">
        <v>967</v>
      </c>
      <c r="C1567" s="21" t="s">
        <v>1413</v>
      </c>
      <c r="D1567" s="21" t="s">
        <v>1414</v>
      </c>
      <c r="E1567" s="21"/>
      <c r="F1567" s="21" t="s">
        <v>1415</v>
      </c>
      <c r="G1567" s="21" t="s">
        <v>2141</v>
      </c>
      <c r="H1567" s="21" t="s">
        <v>2143</v>
      </c>
      <c r="I1567" s="21" t="s">
        <v>80</v>
      </c>
      <c r="J1567" s="21" t="s">
        <v>973</v>
      </c>
    </row>
    <row r="1568" spans="1:10" ht="43.2" x14ac:dyDescent="0.35">
      <c r="A1568" s="21" t="s">
        <v>80</v>
      </c>
      <c r="B1568" s="21" t="s">
        <v>967</v>
      </c>
      <c r="C1568" s="21" t="s">
        <v>1422</v>
      </c>
      <c r="D1568" s="21" t="s">
        <v>1423</v>
      </c>
      <c r="E1568" s="21"/>
      <c r="F1568" s="21" t="s">
        <v>1424</v>
      </c>
      <c r="G1568" s="21" t="s">
        <v>2141</v>
      </c>
      <c r="H1568" s="21" t="s">
        <v>2153</v>
      </c>
      <c r="I1568" s="21" t="s">
        <v>80</v>
      </c>
      <c r="J1568" s="21" t="s">
        <v>973</v>
      </c>
    </row>
    <row r="1569" spans="1:10" ht="43.2" x14ac:dyDescent="0.35">
      <c r="A1569" s="21" t="s">
        <v>80</v>
      </c>
      <c r="B1569" s="21" t="s">
        <v>967</v>
      </c>
      <c r="C1569" s="21" t="s">
        <v>1426</v>
      </c>
      <c r="D1569" s="21" t="s">
        <v>1427</v>
      </c>
      <c r="E1569" s="21"/>
      <c r="F1569" s="21" t="s">
        <v>1428</v>
      </c>
      <c r="G1569" s="21" t="s">
        <v>2141</v>
      </c>
      <c r="H1569" s="21" t="s">
        <v>2143</v>
      </c>
      <c r="I1569" s="21" t="s">
        <v>80</v>
      </c>
      <c r="J1569" s="21" t="s">
        <v>973</v>
      </c>
    </row>
    <row r="1570" spans="1:10" ht="43.2" x14ac:dyDescent="0.35">
      <c r="A1570" s="21" t="s">
        <v>80</v>
      </c>
      <c r="B1570" s="21" t="s">
        <v>967</v>
      </c>
      <c r="C1570" s="21" t="s">
        <v>1430</v>
      </c>
      <c r="D1570" s="21" t="s">
        <v>2154</v>
      </c>
      <c r="E1570" s="21"/>
      <c r="F1570" s="21" t="s">
        <v>2155</v>
      </c>
      <c r="G1570" s="21" t="s">
        <v>2141</v>
      </c>
      <c r="H1570" s="21" t="s">
        <v>2143</v>
      </c>
      <c r="I1570" s="21" t="s">
        <v>80</v>
      </c>
      <c r="J1570" s="21" t="s">
        <v>973</v>
      </c>
    </row>
    <row r="1571" spans="1:10" ht="43.2" x14ac:dyDescent="0.35">
      <c r="A1571" s="21" t="s">
        <v>80</v>
      </c>
      <c r="B1571" s="21" t="s">
        <v>967</v>
      </c>
      <c r="C1571" s="21" t="s">
        <v>1417</v>
      </c>
      <c r="D1571" s="21" t="s">
        <v>1418</v>
      </c>
      <c r="E1571" s="21" t="s">
        <v>1419</v>
      </c>
      <c r="F1571" s="21" t="s">
        <v>1420</v>
      </c>
      <c r="G1571" s="21" t="s">
        <v>2141</v>
      </c>
      <c r="H1571" s="21" t="s">
        <v>2156</v>
      </c>
      <c r="I1571" s="21" t="s">
        <v>80</v>
      </c>
      <c r="J1571" s="21" t="s">
        <v>973</v>
      </c>
    </row>
    <row r="1572" spans="1:10" ht="43.2" x14ac:dyDescent="0.35">
      <c r="A1572" s="21" t="s">
        <v>80</v>
      </c>
      <c r="B1572" s="21" t="s">
        <v>967</v>
      </c>
      <c r="C1572" s="21" t="s">
        <v>1434</v>
      </c>
      <c r="D1572" s="21" t="s">
        <v>1435</v>
      </c>
      <c r="E1572" s="21"/>
      <c r="F1572" s="21" t="s">
        <v>1436</v>
      </c>
      <c r="G1572" s="21" t="s">
        <v>2141</v>
      </c>
      <c r="H1572" s="21" t="s">
        <v>2143</v>
      </c>
      <c r="I1572" s="21" t="s">
        <v>80</v>
      </c>
      <c r="J1572" s="21" t="s">
        <v>973</v>
      </c>
    </row>
    <row r="1573" spans="1:10" ht="43.2" x14ac:dyDescent="0.35">
      <c r="A1573" s="21" t="s">
        <v>80</v>
      </c>
      <c r="B1573" s="21" t="s">
        <v>967</v>
      </c>
      <c r="C1573" s="21" t="s">
        <v>1438</v>
      </c>
      <c r="D1573" s="21" t="s">
        <v>2157</v>
      </c>
      <c r="E1573" s="21"/>
      <c r="F1573" s="21" t="s">
        <v>2158</v>
      </c>
      <c r="G1573" s="21" t="s">
        <v>2141</v>
      </c>
      <c r="H1573" s="21" t="s">
        <v>2143</v>
      </c>
      <c r="I1573" s="21" t="s">
        <v>80</v>
      </c>
      <c r="J1573" s="21" t="s">
        <v>973</v>
      </c>
    </row>
    <row r="1574" spans="1:10" ht="43.2" x14ac:dyDescent="0.35">
      <c r="A1574" s="21" t="s">
        <v>80</v>
      </c>
      <c r="B1574" s="21" t="s">
        <v>967</v>
      </c>
      <c r="C1574" s="21" t="s">
        <v>1442</v>
      </c>
      <c r="D1574" s="21" t="s">
        <v>1443</v>
      </c>
      <c r="E1574" s="21"/>
      <c r="F1574" s="21" t="s">
        <v>1444</v>
      </c>
      <c r="G1574" s="21" t="s">
        <v>2141</v>
      </c>
      <c r="H1574" s="21" t="s">
        <v>2143</v>
      </c>
      <c r="I1574" s="21" t="s">
        <v>80</v>
      </c>
      <c r="J1574" s="21" t="s">
        <v>973</v>
      </c>
    </row>
    <row r="1575" spans="1:10" ht="43.2" x14ac:dyDescent="0.35">
      <c r="A1575" s="21" t="s">
        <v>80</v>
      </c>
      <c r="B1575" s="21" t="s">
        <v>967</v>
      </c>
      <c r="C1575" s="21" t="s">
        <v>1446</v>
      </c>
      <c r="D1575" s="21" t="s">
        <v>2159</v>
      </c>
      <c r="E1575" s="21"/>
      <c r="F1575" s="21" t="s">
        <v>2160</v>
      </c>
      <c r="G1575" s="21" t="s">
        <v>2141</v>
      </c>
      <c r="H1575" s="21" t="s">
        <v>2143</v>
      </c>
      <c r="I1575" s="21" t="s">
        <v>80</v>
      </c>
      <c r="J1575" s="21" t="s">
        <v>973</v>
      </c>
    </row>
    <row r="1576" spans="1:10" ht="43.2" x14ac:dyDescent="0.35">
      <c r="A1576" s="21" t="s">
        <v>80</v>
      </c>
      <c r="B1576" s="21" t="s">
        <v>967</v>
      </c>
      <c r="C1576" s="21" t="s">
        <v>1449</v>
      </c>
      <c r="D1576" s="21" t="s">
        <v>1450</v>
      </c>
      <c r="E1576" s="21"/>
      <c r="F1576" s="21" t="s">
        <v>1451</v>
      </c>
      <c r="G1576" s="21" t="s">
        <v>2141</v>
      </c>
      <c r="H1576" s="21" t="s">
        <v>2143</v>
      </c>
      <c r="I1576" s="21" t="s">
        <v>80</v>
      </c>
      <c r="J1576" s="21" t="s">
        <v>973</v>
      </c>
    </row>
    <row r="1577" spans="1:10" ht="43.2" x14ac:dyDescent="0.35">
      <c r="A1577" s="21" t="s">
        <v>80</v>
      </c>
      <c r="B1577" s="21" t="s">
        <v>967</v>
      </c>
      <c r="C1577" s="21" t="s">
        <v>1453</v>
      </c>
      <c r="D1577" s="21" t="s">
        <v>1454</v>
      </c>
      <c r="E1577" s="21"/>
      <c r="F1577" s="21" t="s">
        <v>1455</v>
      </c>
      <c r="G1577" s="21" t="s">
        <v>2141</v>
      </c>
      <c r="H1577" s="21" t="s">
        <v>2161</v>
      </c>
      <c r="I1577" s="21" t="s">
        <v>80</v>
      </c>
      <c r="J1577" s="21" t="s">
        <v>973</v>
      </c>
    </row>
    <row r="1578" spans="1:10" ht="43.2" x14ac:dyDescent="0.35">
      <c r="A1578" s="21" t="s">
        <v>80</v>
      </c>
      <c r="B1578" s="21" t="s">
        <v>967</v>
      </c>
      <c r="C1578" s="21" t="s">
        <v>1471</v>
      </c>
      <c r="D1578" s="21" t="s">
        <v>1472</v>
      </c>
      <c r="E1578" s="21"/>
      <c r="F1578" s="21" t="s">
        <v>1473</v>
      </c>
      <c r="G1578" s="21" t="s">
        <v>2141</v>
      </c>
      <c r="H1578" s="21" t="s">
        <v>2143</v>
      </c>
      <c r="I1578" s="21" t="s">
        <v>80</v>
      </c>
      <c r="J1578" s="21" t="s">
        <v>973</v>
      </c>
    </row>
    <row r="1579" spans="1:10" ht="57.6" x14ac:dyDescent="0.35">
      <c r="A1579" s="21" t="s">
        <v>80</v>
      </c>
      <c r="B1579" s="21" t="s">
        <v>967</v>
      </c>
      <c r="C1579" s="21" t="s">
        <v>1457</v>
      </c>
      <c r="D1579" s="21" t="s">
        <v>1463</v>
      </c>
      <c r="E1579" s="21"/>
      <c r="F1579" s="21" t="s">
        <v>1464</v>
      </c>
      <c r="G1579" s="21" t="s">
        <v>2141</v>
      </c>
      <c r="H1579" s="21" t="s">
        <v>2161</v>
      </c>
      <c r="I1579" s="21" t="s">
        <v>80</v>
      </c>
      <c r="J1579" s="21" t="s">
        <v>973</v>
      </c>
    </row>
    <row r="1580" spans="1:10" ht="43.2" x14ac:dyDescent="0.35">
      <c r="A1580" s="21" t="s">
        <v>80</v>
      </c>
      <c r="B1580" s="21" t="s">
        <v>967</v>
      </c>
      <c r="C1580" s="21" t="s">
        <v>1475</v>
      </c>
      <c r="D1580" s="21" t="s">
        <v>2162</v>
      </c>
      <c r="E1580" s="21" t="s">
        <v>287</v>
      </c>
      <c r="F1580" s="21" t="s">
        <v>2163</v>
      </c>
      <c r="G1580" s="21" t="s">
        <v>2141</v>
      </c>
      <c r="H1580" s="21" t="s">
        <v>2164</v>
      </c>
      <c r="I1580" s="21" t="s">
        <v>80</v>
      </c>
      <c r="J1580" s="21" t="s">
        <v>973</v>
      </c>
    </row>
    <row r="1581" spans="1:10" ht="43.2" x14ac:dyDescent="0.35">
      <c r="A1581" s="21" t="s">
        <v>80</v>
      </c>
      <c r="B1581" s="21" t="s">
        <v>967</v>
      </c>
      <c r="C1581" s="21" t="s">
        <v>1479</v>
      </c>
      <c r="D1581" s="21" t="s">
        <v>2165</v>
      </c>
      <c r="E1581" s="21"/>
      <c r="F1581" s="21" t="s">
        <v>2166</v>
      </c>
      <c r="G1581" s="21" t="s">
        <v>2141</v>
      </c>
      <c r="H1581" s="21" t="s">
        <v>2143</v>
      </c>
      <c r="I1581" s="21" t="s">
        <v>80</v>
      </c>
      <c r="J1581" s="21" t="s">
        <v>973</v>
      </c>
    </row>
    <row r="1582" spans="1:10" ht="43.2" x14ac:dyDescent="0.35">
      <c r="A1582" s="21" t="s">
        <v>80</v>
      </c>
      <c r="B1582" s="21" t="s">
        <v>967</v>
      </c>
      <c r="C1582" s="21" t="s">
        <v>1483</v>
      </c>
      <c r="D1582" s="21" t="s">
        <v>1484</v>
      </c>
      <c r="E1582" s="21"/>
      <c r="F1582" s="21" t="s">
        <v>1485</v>
      </c>
      <c r="G1582" s="21" t="s">
        <v>2141</v>
      </c>
      <c r="H1582" s="21" t="s">
        <v>2167</v>
      </c>
      <c r="I1582" s="21" t="s">
        <v>80</v>
      </c>
      <c r="J1582" s="21" t="s">
        <v>973</v>
      </c>
    </row>
    <row r="1583" spans="1:10" ht="43.2" x14ac:dyDescent="0.35">
      <c r="A1583" s="21" t="s">
        <v>80</v>
      </c>
      <c r="B1583" s="21" t="s">
        <v>967</v>
      </c>
      <c r="C1583" s="21" t="s">
        <v>1487</v>
      </c>
      <c r="D1583" s="21" t="s">
        <v>1488</v>
      </c>
      <c r="E1583" s="21"/>
      <c r="F1583" s="21" t="s">
        <v>1489</v>
      </c>
      <c r="G1583" s="21" t="s">
        <v>2141</v>
      </c>
      <c r="H1583" s="21" t="s">
        <v>2143</v>
      </c>
      <c r="I1583" s="21" t="s">
        <v>80</v>
      </c>
      <c r="J1583" s="21" t="s">
        <v>973</v>
      </c>
    </row>
    <row r="1584" spans="1:10" ht="43.2" x14ac:dyDescent="0.35">
      <c r="A1584" s="21" t="s">
        <v>80</v>
      </c>
      <c r="B1584" s="21" t="s">
        <v>967</v>
      </c>
      <c r="C1584" s="21" t="s">
        <v>1491</v>
      </c>
      <c r="D1584" s="21" t="s">
        <v>1492</v>
      </c>
      <c r="E1584" s="21"/>
      <c r="F1584" s="21" t="s">
        <v>1493</v>
      </c>
      <c r="G1584" s="21" t="s">
        <v>2141</v>
      </c>
      <c r="H1584" s="21" t="s">
        <v>2143</v>
      </c>
      <c r="I1584" s="21" t="s">
        <v>80</v>
      </c>
      <c r="J1584" s="21" t="s">
        <v>973</v>
      </c>
    </row>
    <row r="1585" spans="1:10" ht="43.2" x14ac:dyDescent="0.35">
      <c r="A1585" s="21" t="s">
        <v>80</v>
      </c>
      <c r="B1585" s="21" t="s">
        <v>967</v>
      </c>
      <c r="C1585" s="21" t="s">
        <v>1494</v>
      </c>
      <c r="D1585" s="21" t="s">
        <v>1495</v>
      </c>
      <c r="E1585" s="21"/>
      <c r="F1585" s="21" t="s">
        <v>1496</v>
      </c>
      <c r="G1585" s="21" t="s">
        <v>2141</v>
      </c>
      <c r="H1585" s="21" t="s">
        <v>2143</v>
      </c>
      <c r="I1585" s="21" t="s">
        <v>80</v>
      </c>
      <c r="J1585" s="21" t="s">
        <v>973</v>
      </c>
    </row>
    <row r="1586" spans="1:10" ht="43.2" x14ac:dyDescent="0.35">
      <c r="A1586" s="21" t="s">
        <v>80</v>
      </c>
      <c r="B1586" s="21" t="s">
        <v>967</v>
      </c>
      <c r="C1586" s="21" t="s">
        <v>1497</v>
      </c>
      <c r="D1586" s="21" t="s">
        <v>1498</v>
      </c>
      <c r="E1586" s="21"/>
      <c r="F1586" s="21" t="s">
        <v>1499</v>
      </c>
      <c r="G1586" s="21" t="s">
        <v>2141</v>
      </c>
      <c r="H1586" s="21" t="s">
        <v>2143</v>
      </c>
      <c r="I1586" s="21" t="s">
        <v>80</v>
      </c>
      <c r="J1586" s="21" t="s">
        <v>973</v>
      </c>
    </row>
    <row r="1587" spans="1:10" ht="43.2" x14ac:dyDescent="0.35">
      <c r="A1587" s="21" t="s">
        <v>80</v>
      </c>
      <c r="B1587" s="21" t="s">
        <v>967</v>
      </c>
      <c r="C1587" s="21" t="s">
        <v>1501</v>
      </c>
      <c r="D1587" s="21" t="s">
        <v>1502</v>
      </c>
      <c r="E1587" s="21"/>
      <c r="F1587" s="21" t="s">
        <v>1503</v>
      </c>
      <c r="G1587" s="21" t="s">
        <v>2141</v>
      </c>
      <c r="H1587" s="21" t="s">
        <v>2168</v>
      </c>
      <c r="I1587" s="21" t="s">
        <v>80</v>
      </c>
      <c r="J1587" s="21" t="s">
        <v>973</v>
      </c>
    </row>
    <row r="1588" spans="1:10" ht="43.2" x14ac:dyDescent="0.35">
      <c r="A1588" s="21" t="s">
        <v>80</v>
      </c>
      <c r="B1588" s="21" t="s">
        <v>967</v>
      </c>
      <c r="C1588" s="21" t="s">
        <v>1505</v>
      </c>
      <c r="D1588" s="21" t="s">
        <v>1506</v>
      </c>
      <c r="E1588" s="21"/>
      <c r="F1588" s="21" t="s">
        <v>1507</v>
      </c>
      <c r="G1588" s="21" t="s">
        <v>2141</v>
      </c>
      <c r="H1588" s="21" t="s">
        <v>2143</v>
      </c>
      <c r="I1588" s="21" t="s">
        <v>80</v>
      </c>
      <c r="J1588" s="21" t="s">
        <v>973</v>
      </c>
    </row>
    <row r="1589" spans="1:10" ht="43.2" x14ac:dyDescent="0.35">
      <c r="A1589" s="21" t="s">
        <v>80</v>
      </c>
      <c r="B1589" s="21" t="s">
        <v>967</v>
      </c>
      <c r="C1589" s="21" t="s">
        <v>1508</v>
      </c>
      <c r="D1589" s="21" t="s">
        <v>1509</v>
      </c>
      <c r="E1589" s="21"/>
      <c r="F1589" s="21" t="s">
        <v>1511</v>
      </c>
      <c r="G1589" s="21" t="s">
        <v>2141</v>
      </c>
      <c r="H1589" s="21" t="s">
        <v>2143</v>
      </c>
      <c r="I1589" s="21" t="s">
        <v>80</v>
      </c>
      <c r="J1589" s="21" t="s">
        <v>973</v>
      </c>
    </row>
    <row r="1590" spans="1:10" ht="43.2" x14ac:dyDescent="0.35">
      <c r="A1590" s="21" t="s">
        <v>80</v>
      </c>
      <c r="B1590" s="21" t="s">
        <v>967</v>
      </c>
      <c r="C1590" s="21" t="s">
        <v>1513</v>
      </c>
      <c r="D1590" s="21" t="s">
        <v>1514</v>
      </c>
      <c r="E1590" s="21"/>
      <c r="F1590" s="21" t="s">
        <v>1515</v>
      </c>
      <c r="G1590" s="21" t="s">
        <v>2141</v>
      </c>
      <c r="H1590" s="21" t="s">
        <v>2143</v>
      </c>
      <c r="I1590" s="21" t="s">
        <v>80</v>
      </c>
      <c r="J1590" s="21" t="s">
        <v>973</v>
      </c>
    </row>
    <row r="1591" spans="1:10" ht="43.2" x14ac:dyDescent="0.35">
      <c r="A1591" s="21" t="s">
        <v>80</v>
      </c>
      <c r="B1591" s="21" t="s">
        <v>967</v>
      </c>
      <c r="C1591" s="21" t="s">
        <v>1517</v>
      </c>
      <c r="D1591" s="21" t="s">
        <v>1518</v>
      </c>
      <c r="E1591" s="21"/>
      <c r="F1591" s="21" t="s">
        <v>1519</v>
      </c>
      <c r="G1591" s="21" t="s">
        <v>2141</v>
      </c>
      <c r="H1591" s="21" t="s">
        <v>2143</v>
      </c>
      <c r="I1591" s="21" t="s">
        <v>80</v>
      </c>
      <c r="J1591" s="21" t="s">
        <v>973</v>
      </c>
    </row>
    <row r="1592" spans="1:10" ht="43.2" x14ac:dyDescent="0.35">
      <c r="A1592" s="21" t="s">
        <v>80</v>
      </c>
      <c r="B1592" s="21" t="s">
        <v>967</v>
      </c>
      <c r="C1592" s="21" t="s">
        <v>1521</v>
      </c>
      <c r="D1592" s="21" t="s">
        <v>1522</v>
      </c>
      <c r="E1592" s="21"/>
      <c r="F1592" s="21" t="s">
        <v>1523</v>
      </c>
      <c r="G1592" s="21" t="s">
        <v>2141</v>
      </c>
      <c r="H1592" s="21" t="s">
        <v>2143</v>
      </c>
      <c r="I1592" s="21" t="s">
        <v>80</v>
      </c>
      <c r="J1592" s="21" t="s">
        <v>973</v>
      </c>
    </row>
    <row r="1593" spans="1:10" ht="43.2" x14ac:dyDescent="0.35">
      <c r="A1593" s="21" t="s">
        <v>80</v>
      </c>
      <c r="B1593" s="21" t="s">
        <v>967</v>
      </c>
      <c r="C1593" s="21" t="s">
        <v>1524</v>
      </c>
      <c r="D1593" s="21" t="s">
        <v>1525</v>
      </c>
      <c r="E1593" s="21"/>
      <c r="F1593" s="21" t="s">
        <v>1526</v>
      </c>
      <c r="G1593" s="21" t="s">
        <v>2141</v>
      </c>
      <c r="H1593" s="21" t="s">
        <v>2143</v>
      </c>
      <c r="I1593" s="21" t="s">
        <v>80</v>
      </c>
      <c r="J1593" s="21" t="s">
        <v>973</v>
      </c>
    </row>
    <row r="1594" spans="1:10" ht="28.8" x14ac:dyDescent="0.35">
      <c r="A1594" s="21" t="s">
        <v>81</v>
      </c>
      <c r="B1594" s="21" t="s">
        <v>967</v>
      </c>
      <c r="C1594" s="21" t="s">
        <v>977</v>
      </c>
      <c r="D1594" s="21" t="s">
        <v>987</v>
      </c>
      <c r="E1594" s="21"/>
      <c r="F1594" s="21" t="s">
        <v>988</v>
      </c>
      <c r="G1594" s="21" t="s">
        <v>2169</v>
      </c>
      <c r="H1594" s="21" t="s">
        <v>2170</v>
      </c>
      <c r="I1594" s="21" t="s">
        <v>81</v>
      </c>
      <c r="J1594" s="21" t="s">
        <v>973</v>
      </c>
    </row>
    <row r="1595" spans="1:10" ht="28.8" x14ac:dyDescent="0.35">
      <c r="A1595" s="21" t="s">
        <v>81</v>
      </c>
      <c r="B1595" s="21" t="s">
        <v>967</v>
      </c>
      <c r="C1595" s="21" t="s">
        <v>1164</v>
      </c>
      <c r="D1595" s="21" t="s">
        <v>2171</v>
      </c>
      <c r="E1595" s="21"/>
      <c r="F1595" s="21" t="s">
        <v>2172</v>
      </c>
      <c r="G1595" s="21" t="s">
        <v>2169</v>
      </c>
      <c r="H1595" s="21" t="s">
        <v>2173</v>
      </c>
      <c r="I1595" s="21" t="s">
        <v>81</v>
      </c>
      <c r="J1595" s="21" t="s">
        <v>973</v>
      </c>
    </row>
    <row r="1596" spans="1:10" ht="28.8" x14ac:dyDescent="0.35">
      <c r="A1596" s="21" t="s">
        <v>81</v>
      </c>
      <c r="B1596" s="21" t="s">
        <v>967</v>
      </c>
      <c r="C1596" s="21" t="s">
        <v>1120</v>
      </c>
      <c r="D1596" s="21" t="s">
        <v>1121</v>
      </c>
      <c r="E1596" s="21"/>
      <c r="F1596" s="21" t="s">
        <v>1122</v>
      </c>
      <c r="G1596" s="21" t="s">
        <v>2169</v>
      </c>
      <c r="H1596" s="21" t="s">
        <v>2174</v>
      </c>
      <c r="I1596" s="21" t="s">
        <v>81</v>
      </c>
      <c r="J1596" s="21" t="s">
        <v>973</v>
      </c>
    </row>
    <row r="1597" spans="1:10" ht="43.2" x14ac:dyDescent="0.35">
      <c r="A1597" s="21" t="s">
        <v>81</v>
      </c>
      <c r="B1597" s="21" t="s">
        <v>967</v>
      </c>
      <c r="C1597" s="21" t="s">
        <v>1128</v>
      </c>
      <c r="D1597" s="21" t="s">
        <v>2175</v>
      </c>
      <c r="E1597" s="21"/>
      <c r="F1597" s="21" t="s">
        <v>2176</v>
      </c>
      <c r="G1597" s="21" t="s">
        <v>2169</v>
      </c>
      <c r="H1597" s="21" t="s">
        <v>2177</v>
      </c>
      <c r="I1597" s="21" t="s">
        <v>81</v>
      </c>
      <c r="J1597" s="21" t="s">
        <v>973</v>
      </c>
    </row>
    <row r="1598" spans="1:10" ht="28.8" x14ac:dyDescent="0.35">
      <c r="A1598" s="21" t="s">
        <v>81</v>
      </c>
      <c r="B1598" s="21" t="s">
        <v>967</v>
      </c>
      <c r="C1598" s="21" t="s">
        <v>1140</v>
      </c>
      <c r="D1598" s="21" t="s">
        <v>2178</v>
      </c>
      <c r="E1598" s="21"/>
      <c r="F1598" s="21" t="s">
        <v>2179</v>
      </c>
      <c r="G1598" s="21" t="s">
        <v>2169</v>
      </c>
      <c r="H1598" s="21" t="s">
        <v>2180</v>
      </c>
      <c r="I1598" s="21" t="s">
        <v>81</v>
      </c>
      <c r="J1598" s="21" t="s">
        <v>973</v>
      </c>
    </row>
    <row r="1599" spans="1:10" ht="43.2" x14ac:dyDescent="0.35">
      <c r="A1599" s="21" t="s">
        <v>81</v>
      </c>
      <c r="B1599" s="21" t="s">
        <v>967</v>
      </c>
      <c r="C1599" s="21" t="s">
        <v>1015</v>
      </c>
      <c r="D1599" s="21" t="s">
        <v>2181</v>
      </c>
      <c r="E1599" s="21"/>
      <c r="F1599" s="21" t="s">
        <v>2182</v>
      </c>
      <c r="G1599" s="21" t="s">
        <v>2169</v>
      </c>
      <c r="H1599" s="21" t="s">
        <v>2183</v>
      </c>
      <c r="I1599" s="21" t="s">
        <v>81</v>
      </c>
      <c r="J1599" s="21" t="s">
        <v>973</v>
      </c>
    </row>
    <row r="1600" spans="1:10" ht="43.2" x14ac:dyDescent="0.35">
      <c r="A1600" s="21" t="s">
        <v>81</v>
      </c>
      <c r="B1600" s="21" t="s">
        <v>967</v>
      </c>
      <c r="C1600" s="21" t="s">
        <v>1237</v>
      </c>
      <c r="D1600" s="21" t="s">
        <v>2184</v>
      </c>
      <c r="E1600" s="21"/>
      <c r="F1600" s="21" t="s">
        <v>2185</v>
      </c>
      <c r="G1600" s="21" t="s">
        <v>2169</v>
      </c>
      <c r="H1600" s="21" t="s">
        <v>2186</v>
      </c>
      <c r="I1600" s="21" t="s">
        <v>81</v>
      </c>
      <c r="J1600" s="21" t="s">
        <v>973</v>
      </c>
    </row>
    <row r="1601" spans="1:10" ht="28.8" x14ac:dyDescent="0.35">
      <c r="A1601" s="21" t="s">
        <v>81</v>
      </c>
      <c r="B1601" s="21" t="s">
        <v>967</v>
      </c>
      <c r="C1601" s="21" t="s">
        <v>1291</v>
      </c>
      <c r="D1601" s="21" t="s">
        <v>2187</v>
      </c>
      <c r="E1601" s="21" t="s">
        <v>407</v>
      </c>
      <c r="F1601" s="21" t="s">
        <v>2188</v>
      </c>
      <c r="G1601" s="21" t="s">
        <v>2169</v>
      </c>
      <c r="H1601" s="21" t="s">
        <v>2189</v>
      </c>
      <c r="I1601" s="21" t="s">
        <v>81</v>
      </c>
      <c r="J1601" s="21" t="s">
        <v>973</v>
      </c>
    </row>
    <row r="1602" spans="1:10" ht="28.8" x14ac:dyDescent="0.35">
      <c r="A1602" s="21" t="s">
        <v>81</v>
      </c>
      <c r="B1602" s="21" t="s">
        <v>967</v>
      </c>
      <c r="C1602" s="21" t="s">
        <v>1370</v>
      </c>
      <c r="D1602" s="21" t="s">
        <v>2190</v>
      </c>
      <c r="E1602" s="21" t="s">
        <v>1372</v>
      </c>
      <c r="F1602" s="21" t="s">
        <v>2191</v>
      </c>
      <c r="G1602" s="21" t="s">
        <v>2169</v>
      </c>
      <c r="H1602" s="21" t="s">
        <v>2192</v>
      </c>
      <c r="I1602" s="21" t="s">
        <v>81</v>
      </c>
      <c r="J1602" s="21" t="s">
        <v>973</v>
      </c>
    </row>
    <row r="1603" spans="1:10" ht="43.2" x14ac:dyDescent="0.35">
      <c r="A1603" s="21" t="s">
        <v>81</v>
      </c>
      <c r="B1603" s="21" t="s">
        <v>967</v>
      </c>
      <c r="C1603" s="21" t="s">
        <v>1375</v>
      </c>
      <c r="D1603" s="21" t="s">
        <v>2193</v>
      </c>
      <c r="E1603" s="21"/>
      <c r="F1603" s="21" t="s">
        <v>2194</v>
      </c>
      <c r="G1603" s="21" t="s">
        <v>2169</v>
      </c>
      <c r="H1603" s="21" t="s">
        <v>2195</v>
      </c>
      <c r="I1603" s="21" t="s">
        <v>81</v>
      </c>
      <c r="J1603" s="21" t="s">
        <v>973</v>
      </c>
    </row>
    <row r="1604" spans="1:10" ht="43.2" x14ac:dyDescent="0.35">
      <c r="A1604" s="21" t="s">
        <v>81</v>
      </c>
      <c r="B1604" s="21" t="s">
        <v>967</v>
      </c>
      <c r="C1604" s="21" t="s">
        <v>1379</v>
      </c>
      <c r="D1604" s="21" t="s">
        <v>2149</v>
      </c>
      <c r="E1604" s="21"/>
      <c r="F1604" s="21" t="s">
        <v>2150</v>
      </c>
      <c r="G1604" s="21" t="s">
        <v>2169</v>
      </c>
      <c r="H1604" s="21" t="s">
        <v>2195</v>
      </c>
      <c r="I1604" s="21" t="s">
        <v>81</v>
      </c>
      <c r="J1604" s="21" t="s">
        <v>973</v>
      </c>
    </row>
    <row r="1605" spans="1:10" ht="28.8" x14ac:dyDescent="0.35">
      <c r="A1605" s="21" t="s">
        <v>81</v>
      </c>
      <c r="B1605" s="21" t="s">
        <v>967</v>
      </c>
      <c r="C1605" s="21" t="s">
        <v>1394</v>
      </c>
      <c r="D1605" s="21" t="s">
        <v>1395</v>
      </c>
      <c r="E1605" s="21"/>
      <c r="F1605" s="21" t="s">
        <v>1396</v>
      </c>
      <c r="G1605" s="21" t="s">
        <v>2169</v>
      </c>
      <c r="H1605" s="21" t="s">
        <v>2195</v>
      </c>
      <c r="I1605" s="21" t="s">
        <v>81</v>
      </c>
      <c r="J1605" s="21" t="s">
        <v>973</v>
      </c>
    </row>
    <row r="1606" spans="1:10" ht="43.2" x14ac:dyDescent="0.35">
      <c r="A1606" s="21" t="s">
        <v>81</v>
      </c>
      <c r="B1606" s="21" t="s">
        <v>967</v>
      </c>
      <c r="C1606" s="21" t="s">
        <v>1422</v>
      </c>
      <c r="D1606" s="21" t="s">
        <v>2196</v>
      </c>
      <c r="E1606" s="21"/>
      <c r="F1606" s="21" t="s">
        <v>2197</v>
      </c>
      <c r="G1606" s="21" t="s">
        <v>2169</v>
      </c>
      <c r="H1606" s="21" t="s">
        <v>2198</v>
      </c>
      <c r="I1606" s="21" t="s">
        <v>81</v>
      </c>
      <c r="J1606" s="21" t="s">
        <v>973</v>
      </c>
    </row>
    <row r="1607" spans="1:10" ht="43.2" x14ac:dyDescent="0.35">
      <c r="A1607" s="21" t="s">
        <v>82</v>
      </c>
      <c r="B1607" s="21" t="s">
        <v>967</v>
      </c>
      <c r="C1607" s="21" t="s">
        <v>1237</v>
      </c>
      <c r="D1607" s="21" t="s">
        <v>2199</v>
      </c>
      <c r="E1607" s="21"/>
      <c r="F1607" s="21" t="s">
        <v>2200</v>
      </c>
      <c r="G1607" s="21" t="s">
        <v>2201</v>
      </c>
      <c r="H1607" s="21" t="s">
        <v>2202</v>
      </c>
      <c r="I1607" s="21" t="s">
        <v>82</v>
      </c>
      <c r="J1607" s="21" t="s">
        <v>973</v>
      </c>
    </row>
    <row r="1608" spans="1:10" ht="43.2" x14ac:dyDescent="0.35">
      <c r="A1608" s="21" t="s">
        <v>82</v>
      </c>
      <c r="B1608" s="21" t="s">
        <v>967</v>
      </c>
      <c r="C1608" s="21" t="s">
        <v>1278</v>
      </c>
      <c r="D1608" s="21" t="s">
        <v>2203</v>
      </c>
      <c r="E1608" s="21" t="s">
        <v>287</v>
      </c>
      <c r="F1608" s="21" t="s">
        <v>2204</v>
      </c>
      <c r="G1608" s="21" t="s">
        <v>2201</v>
      </c>
      <c r="H1608" s="21" t="s">
        <v>2205</v>
      </c>
      <c r="I1608" s="21" t="s">
        <v>82</v>
      </c>
      <c r="J1608" s="21" t="s">
        <v>973</v>
      </c>
    </row>
    <row r="1609" spans="1:10" ht="43.2" x14ac:dyDescent="0.35">
      <c r="A1609" s="21" t="s">
        <v>82</v>
      </c>
      <c r="B1609" s="21" t="s">
        <v>967</v>
      </c>
      <c r="C1609" s="21" t="s">
        <v>1269</v>
      </c>
      <c r="D1609" s="21" t="s">
        <v>1275</v>
      </c>
      <c r="E1609" s="21" t="s">
        <v>1271</v>
      </c>
      <c r="F1609" s="21" t="s">
        <v>2206</v>
      </c>
      <c r="G1609" s="21" t="s">
        <v>2201</v>
      </c>
      <c r="H1609" s="21" t="s">
        <v>2207</v>
      </c>
      <c r="I1609" s="21" t="s">
        <v>82</v>
      </c>
      <c r="J1609" s="21" t="s">
        <v>973</v>
      </c>
    </row>
    <row r="1610" spans="1:10" ht="43.2" x14ac:dyDescent="0.35">
      <c r="A1610" s="21" t="s">
        <v>82</v>
      </c>
      <c r="B1610" s="21" t="s">
        <v>967</v>
      </c>
      <c r="C1610" s="21" t="s">
        <v>1370</v>
      </c>
      <c r="D1610" s="21" t="s">
        <v>2208</v>
      </c>
      <c r="E1610" s="21" t="s">
        <v>1372</v>
      </c>
      <c r="F1610" s="21" t="s">
        <v>2209</v>
      </c>
      <c r="G1610" s="21" t="s">
        <v>2201</v>
      </c>
      <c r="H1610" s="21" t="s">
        <v>2210</v>
      </c>
      <c r="I1610" s="21" t="s">
        <v>82</v>
      </c>
      <c r="J1610" s="21" t="s">
        <v>973</v>
      </c>
    </row>
    <row r="1611" spans="1:10" ht="43.2" x14ac:dyDescent="0.35">
      <c r="A1611" s="21" t="s">
        <v>82</v>
      </c>
      <c r="B1611" s="21" t="s">
        <v>967</v>
      </c>
      <c r="C1611" s="21" t="s">
        <v>1375</v>
      </c>
      <c r="D1611" s="21" t="s">
        <v>2193</v>
      </c>
      <c r="E1611" s="21"/>
      <c r="F1611" s="21" t="s">
        <v>2194</v>
      </c>
      <c r="G1611" s="21" t="s">
        <v>2201</v>
      </c>
      <c r="H1611" s="21" t="s">
        <v>2211</v>
      </c>
      <c r="I1611" s="21" t="s">
        <v>82</v>
      </c>
      <c r="J1611" s="21" t="s">
        <v>973</v>
      </c>
    </row>
    <row r="1612" spans="1:10" ht="43.2" x14ac:dyDescent="0.35">
      <c r="A1612" s="21" t="s">
        <v>82</v>
      </c>
      <c r="B1612" s="21" t="s">
        <v>967</v>
      </c>
      <c r="C1612" s="21" t="s">
        <v>1379</v>
      </c>
      <c r="D1612" s="21" t="s">
        <v>2149</v>
      </c>
      <c r="E1612" s="21"/>
      <c r="F1612" s="21" t="s">
        <v>2150</v>
      </c>
      <c r="G1612" s="21" t="s">
        <v>2201</v>
      </c>
      <c r="H1612" s="21" t="s">
        <v>2211</v>
      </c>
      <c r="I1612" s="21" t="s">
        <v>82</v>
      </c>
      <c r="J1612" s="21" t="s">
        <v>973</v>
      </c>
    </row>
    <row r="1613" spans="1:10" ht="43.2" x14ac:dyDescent="0.35">
      <c r="A1613" s="21" t="s">
        <v>82</v>
      </c>
      <c r="B1613" s="21" t="s">
        <v>967</v>
      </c>
      <c r="C1613" s="21" t="s">
        <v>1422</v>
      </c>
      <c r="D1613" s="21" t="s">
        <v>2212</v>
      </c>
      <c r="E1613" s="21"/>
      <c r="F1613" s="21" t="s">
        <v>2213</v>
      </c>
      <c r="G1613" s="21" t="s">
        <v>2201</v>
      </c>
      <c r="H1613" s="21" t="s">
        <v>2214</v>
      </c>
      <c r="I1613" s="21" t="s">
        <v>82</v>
      </c>
      <c r="J1613" s="21" t="s">
        <v>973</v>
      </c>
    </row>
    <row r="1614" spans="1:10" ht="43.2" x14ac:dyDescent="0.35">
      <c r="A1614" s="21" t="s">
        <v>82</v>
      </c>
      <c r="B1614" s="21" t="s">
        <v>967</v>
      </c>
      <c r="C1614" s="21" t="s">
        <v>1394</v>
      </c>
      <c r="D1614" s="21" t="s">
        <v>1395</v>
      </c>
      <c r="E1614" s="21"/>
      <c r="F1614" s="21" t="s">
        <v>1396</v>
      </c>
      <c r="G1614" s="21" t="s">
        <v>2201</v>
      </c>
      <c r="H1614" s="21" t="s">
        <v>2211</v>
      </c>
      <c r="I1614" s="21" t="s">
        <v>82</v>
      </c>
      <c r="J1614" s="21" t="s">
        <v>973</v>
      </c>
    </row>
    <row r="1615" spans="1:10" ht="43.2" x14ac:dyDescent="0.35">
      <c r="A1615" s="21" t="s">
        <v>82</v>
      </c>
      <c r="B1615" s="21" t="s">
        <v>967</v>
      </c>
      <c r="C1615" s="21" t="s">
        <v>977</v>
      </c>
      <c r="D1615" s="21" t="s">
        <v>2215</v>
      </c>
      <c r="E1615" s="21"/>
      <c r="F1615" s="21" t="s">
        <v>2216</v>
      </c>
      <c r="G1615" s="21" t="s">
        <v>2201</v>
      </c>
      <c r="H1615" s="21" t="s">
        <v>2217</v>
      </c>
      <c r="I1615" s="21" t="s">
        <v>82</v>
      </c>
      <c r="J1615" s="21" t="s">
        <v>973</v>
      </c>
    </row>
    <row r="1616" spans="1:10" ht="43.2" x14ac:dyDescent="0.35">
      <c r="A1616" s="21" t="s">
        <v>82</v>
      </c>
      <c r="B1616" s="21" t="s">
        <v>967</v>
      </c>
      <c r="C1616" s="21" t="s">
        <v>1164</v>
      </c>
      <c r="D1616" s="21" t="s">
        <v>2218</v>
      </c>
      <c r="E1616" s="21"/>
      <c r="F1616" s="21" t="s">
        <v>2219</v>
      </c>
      <c r="G1616" s="21" t="s">
        <v>2201</v>
      </c>
      <c r="H1616" s="21" t="s">
        <v>2220</v>
      </c>
      <c r="I1616" s="21" t="s">
        <v>82</v>
      </c>
      <c r="J1616" s="21" t="s">
        <v>973</v>
      </c>
    </row>
  </sheetData>
  <autoFilter ref="A3:J1616" xr:uid="{00000000-0009-0000-0000-000006000000}"/>
  <mergeCells count="1">
    <mergeCell ref="A1:J1"/>
  </mergeCells>
  <hyperlinks>
    <hyperlink ref="I4" location="'Base udp.yml'!A1" display="Base udp.yml" xr:uid="{00000000-0004-0000-0600-000000000000}"/>
    <hyperlink ref="I5" location="'Base udp.yml'!A1" display="Base udp.yml" xr:uid="{00000000-0004-0000-0600-000001000000}"/>
    <hyperlink ref="I6" location="'Base udp.yml'!A1" display="Base udp.yml" xr:uid="{00000000-0004-0000-0600-000002000000}"/>
    <hyperlink ref="I7" location="'Base udp.yml'!A1" display="Base udp.yml" xr:uid="{00000000-0004-0000-0600-000003000000}"/>
    <hyperlink ref="I8" location="'BOM 00-default'!A1" display="BOM 00-default" xr:uid="{00000000-0004-0000-0600-000004000000}"/>
    <hyperlink ref="I9" location="'BOM 00-default'!A1" display="BOM 00-default" xr:uid="{00000000-0004-0000-0600-000005000000}"/>
    <hyperlink ref="I10" location="'BOM 00-default'!A1" display="BOM 00-default" xr:uid="{00000000-0004-0000-0600-000006000000}"/>
    <hyperlink ref="I11" location="'BOM 00-default'!A1" display="BOM 00-default" xr:uid="{00000000-0004-0000-0600-000007000000}"/>
    <hyperlink ref="I12" location="'BOM 00-default'!A1" display="BOM 00-default" xr:uid="{00000000-0004-0000-0600-000008000000}"/>
    <hyperlink ref="I13" location="'BOM 00-default'!A1" display="BOM 00-default" xr:uid="{00000000-0004-0000-0600-000009000000}"/>
    <hyperlink ref="I14" location="'BOM 00-default'!A1" display="BOM 00-default" xr:uid="{00000000-0004-0000-0600-00000A000000}"/>
    <hyperlink ref="I15" location="'BOM 00-default'!A1" display="BOM 00-default" xr:uid="{00000000-0004-0000-0600-00000B000000}"/>
    <hyperlink ref="I16" location="'BOM 00-default'!A1" display="BOM 00-default" xr:uid="{00000000-0004-0000-0600-00000C000000}"/>
    <hyperlink ref="I17" location="'BOM 00-default'!A1" display="BOM 00-default" xr:uid="{00000000-0004-0000-0600-00000D000000}"/>
    <hyperlink ref="I18" location="'BOM 00-default'!A1" display="BOM 00-default" xr:uid="{00000000-0004-0000-0600-00000E000000}"/>
    <hyperlink ref="I19" location="'BOM 00-default'!A1" display="BOM 00-default" xr:uid="{00000000-0004-0000-0600-00000F000000}"/>
    <hyperlink ref="I20" location="'BOM 00-default'!A1" display="BOM 00-default" xr:uid="{00000000-0004-0000-0600-000010000000}"/>
    <hyperlink ref="I21" location="'BOM 00-default'!A1" display="BOM 00-default" xr:uid="{00000000-0004-0000-0600-000011000000}"/>
    <hyperlink ref="I22" location="'BOM 00-default'!A1" display="BOM 00-default" xr:uid="{00000000-0004-0000-0600-000012000000}"/>
    <hyperlink ref="I23" location="'BOM 00-default'!A1" display="BOM 00-default" xr:uid="{00000000-0004-0000-0600-000013000000}"/>
    <hyperlink ref="I24" location="'BOM 00-default'!A1" display="BOM 00-default" xr:uid="{00000000-0004-0000-0600-000014000000}"/>
    <hyperlink ref="I25" location="'BOM 00-default'!A1" display="BOM 00-default" xr:uid="{00000000-0004-0000-0600-000015000000}"/>
    <hyperlink ref="I26" location="'BOM 00-default'!A1" display="BOM 00-default" xr:uid="{00000000-0004-0000-0600-000016000000}"/>
    <hyperlink ref="I27" location="'BOM 00-default'!A1" display="BOM 00-default" xr:uid="{00000000-0004-0000-0600-000017000000}"/>
    <hyperlink ref="I28" location="'BOM 00-default'!A1" display="BOM 00-default" xr:uid="{00000000-0004-0000-0600-000018000000}"/>
    <hyperlink ref="I29" location="'BOM 00-default'!A1" display="BOM 00-default" xr:uid="{00000000-0004-0000-0600-000019000000}"/>
    <hyperlink ref="I30" location="'BOM 00-default'!A1" display="BOM 00-default" xr:uid="{00000000-0004-0000-0600-00001A000000}"/>
    <hyperlink ref="I31" location="'BOM 00-default'!A1" display="BOM 00-default" xr:uid="{00000000-0004-0000-0600-00001B000000}"/>
    <hyperlink ref="I32" location="'BOM 00-default'!A1" display="BOM 00-default" xr:uid="{00000000-0004-0000-0600-00001C000000}"/>
    <hyperlink ref="I33" location="'BOM 00-default'!A1" display="BOM 00-default" xr:uid="{00000000-0004-0000-0600-00001D000000}"/>
    <hyperlink ref="I34" location="'BOM 00-default'!A1" display="BOM 00-default" xr:uid="{00000000-0004-0000-0600-00001E000000}"/>
    <hyperlink ref="I35" location="'BOM 00-default'!A1" display="BOM 00-default" xr:uid="{00000000-0004-0000-0600-00001F000000}"/>
    <hyperlink ref="I36" location="'BOM 00-default'!A1" display="BOM 00-default" xr:uid="{00000000-0004-0000-0600-000020000000}"/>
    <hyperlink ref="I37" location="'BOM 00-default'!A1" display="BOM 00-default" xr:uid="{00000000-0004-0000-0600-000021000000}"/>
    <hyperlink ref="I38" location="'BOM 00-default'!A1" display="BOM 00-default" xr:uid="{00000000-0004-0000-0600-000022000000}"/>
    <hyperlink ref="I39" location="'BOM 00-default'!A1" display="BOM 00-default" xr:uid="{00000000-0004-0000-0600-000023000000}"/>
    <hyperlink ref="I40" location="'BOM 00-default'!A1" display="BOM 00-default" xr:uid="{00000000-0004-0000-0600-000024000000}"/>
    <hyperlink ref="I41" location="'BOM 00-default'!A1" display="BOM 00-default" xr:uid="{00000000-0004-0000-0600-000025000000}"/>
    <hyperlink ref="I42" location="'BOM 00-default'!A1" display="BOM 00-default" xr:uid="{00000000-0004-0000-0600-000026000000}"/>
    <hyperlink ref="I43" location="'BOM 00-default'!A1" display="BOM 00-default" xr:uid="{00000000-0004-0000-0600-000027000000}"/>
    <hyperlink ref="I44" location="'BOM 00-default'!A1" display="BOM 00-default" xr:uid="{00000000-0004-0000-0600-000028000000}"/>
    <hyperlink ref="I45" location="'BOM 00-default'!A1" display="BOM 00-default" xr:uid="{00000000-0004-0000-0600-000029000000}"/>
    <hyperlink ref="I46" location="'BOM 00-default'!A1" display="BOM 00-default" xr:uid="{00000000-0004-0000-0600-00002A000000}"/>
    <hyperlink ref="I47" location="'BOM 00-default'!A1" display="BOM 00-default" xr:uid="{00000000-0004-0000-0600-00002B000000}"/>
    <hyperlink ref="I48" location="'BOM 00-default'!A1" display="BOM 00-default" xr:uid="{00000000-0004-0000-0600-00002C000000}"/>
    <hyperlink ref="I49" location="'BOM 00-default'!A1" display="BOM 00-default" xr:uid="{00000000-0004-0000-0600-00002D000000}"/>
    <hyperlink ref="I50" location="'BOM 00-default'!A1" display="BOM 00-default" xr:uid="{00000000-0004-0000-0600-00002E000000}"/>
    <hyperlink ref="I51" location="'BOM 00-default'!A1" display="BOM 00-default" xr:uid="{00000000-0004-0000-0600-00002F000000}"/>
    <hyperlink ref="I52" location="'BOM 00-default'!A1" display="BOM 00-default" xr:uid="{00000000-0004-0000-0600-000030000000}"/>
    <hyperlink ref="I53" location="'BOM 00-default'!A1" display="BOM 00-default" xr:uid="{00000000-0004-0000-0600-000031000000}"/>
    <hyperlink ref="I54" location="'BOM 00-default'!A1" display="BOM 00-default" xr:uid="{00000000-0004-0000-0600-000032000000}"/>
    <hyperlink ref="I55" location="'BOM 00-default'!A1" display="BOM 00-default" xr:uid="{00000000-0004-0000-0600-000033000000}"/>
    <hyperlink ref="I56" location="'BOM 00-default'!A1" display="BOM 00-default" xr:uid="{00000000-0004-0000-0600-000034000000}"/>
    <hyperlink ref="I57" location="'BOM 00-default'!A1" display="BOM 00-default" xr:uid="{00000000-0004-0000-0600-000035000000}"/>
    <hyperlink ref="I58" location="'BOM 00-default'!A1" display="BOM 00-default" xr:uid="{00000000-0004-0000-0600-000036000000}"/>
    <hyperlink ref="I59" location="'BOM 00-default'!A1" display="BOM 00-default" xr:uid="{00000000-0004-0000-0600-000037000000}"/>
    <hyperlink ref="I60" location="'BOM 00-default'!A1" display="BOM 00-default" xr:uid="{00000000-0004-0000-0600-000038000000}"/>
    <hyperlink ref="I61" location="'BOM 00-default'!A1" display="BOM 00-default" xr:uid="{00000000-0004-0000-0600-000039000000}"/>
    <hyperlink ref="I62" location="'BOM 00-default'!A1" display="BOM 00-default" xr:uid="{00000000-0004-0000-0600-00003A000000}"/>
    <hyperlink ref="I63" location="'BOM 00-default'!A1" display="BOM 00-default" xr:uid="{00000000-0004-0000-0600-00003B000000}"/>
    <hyperlink ref="I64" location="'BOM 00-default'!A1" display="BOM 00-default" xr:uid="{00000000-0004-0000-0600-00003C000000}"/>
    <hyperlink ref="I65" location="'BOM 00-default'!A1" display="BOM 00-default" xr:uid="{00000000-0004-0000-0600-00003D000000}"/>
    <hyperlink ref="I66" location="'BOM 00-default'!A1" display="BOM 00-default" xr:uid="{00000000-0004-0000-0600-00003E000000}"/>
    <hyperlink ref="I67" location="'BOM 00-default'!A1" display="BOM 00-default" xr:uid="{00000000-0004-0000-0600-00003F000000}"/>
    <hyperlink ref="I68" location="'BOM 00-default'!A1" display="BOM 00-default" xr:uid="{00000000-0004-0000-0600-000040000000}"/>
    <hyperlink ref="I69" location="'BOM 00-default'!A1" display="BOM 00-default" xr:uid="{00000000-0004-0000-0600-000041000000}"/>
    <hyperlink ref="I70" location="'BOM 00-default'!A1" display="BOM 00-default" xr:uid="{00000000-0004-0000-0600-000042000000}"/>
    <hyperlink ref="I71" location="'BOM 00-default'!A1" display="BOM 00-default" xr:uid="{00000000-0004-0000-0600-000043000000}"/>
    <hyperlink ref="I72" location="'BOM 00-default'!A1" display="BOM 00-default" xr:uid="{00000000-0004-0000-0600-000044000000}"/>
    <hyperlink ref="I73" location="'BOM 00-default'!A1" display="BOM 00-default" xr:uid="{00000000-0004-0000-0600-000045000000}"/>
    <hyperlink ref="I74" location="'BOM 00-default'!A1" display="BOM 00-default" xr:uid="{00000000-0004-0000-0600-000046000000}"/>
    <hyperlink ref="I75" location="'BOM 00-default'!A1" display="BOM 00-default" xr:uid="{00000000-0004-0000-0600-000047000000}"/>
    <hyperlink ref="I76" location="'BOM 00-default'!A1" display="BOM 00-default" xr:uid="{00000000-0004-0000-0600-000048000000}"/>
    <hyperlink ref="I77" location="'BOM 00-default'!A1" display="BOM 00-default" xr:uid="{00000000-0004-0000-0600-000049000000}"/>
    <hyperlink ref="I78" location="'BOM 00-default'!A1" display="BOM 00-default" xr:uid="{00000000-0004-0000-0600-00004A000000}"/>
    <hyperlink ref="I79" location="'BOM 00-default'!A1" display="BOM 00-default" xr:uid="{00000000-0004-0000-0600-00004B000000}"/>
    <hyperlink ref="I80" location="'BOM 00-default'!A1" display="BOM 00-default" xr:uid="{00000000-0004-0000-0600-00004C000000}"/>
    <hyperlink ref="I81" location="'BOM 00-default'!A1" display="BOM 00-default" xr:uid="{00000000-0004-0000-0600-00004D000000}"/>
    <hyperlink ref="I82" location="'BOM 00-default'!A1" display="BOM 00-default" xr:uid="{00000000-0004-0000-0600-00004E000000}"/>
    <hyperlink ref="I83" location="'BOM 00-default'!A1" display="BOM 00-default" xr:uid="{00000000-0004-0000-0600-00004F000000}"/>
    <hyperlink ref="I84" location="'BOM 00-default'!A1" display="BOM 00-default" xr:uid="{00000000-0004-0000-0600-000050000000}"/>
    <hyperlink ref="I85" location="'BOM 00-default'!A1" display="BOM 00-default" xr:uid="{00000000-0004-0000-0600-000051000000}"/>
    <hyperlink ref="I86" location="'BOM 00-default'!A1" display="BOM 00-default" xr:uid="{00000000-0004-0000-0600-000052000000}"/>
    <hyperlink ref="I87" location="'BOM 00-default'!A1" display="BOM 00-default" xr:uid="{00000000-0004-0000-0600-000053000000}"/>
    <hyperlink ref="I88" location="'BOM 00-default'!A1" display="BOM 00-default" xr:uid="{00000000-0004-0000-0600-000054000000}"/>
    <hyperlink ref="I89" location="'BOM 00-default'!A1" display="BOM 00-default" xr:uid="{00000000-0004-0000-0600-000055000000}"/>
    <hyperlink ref="I90" location="'BOM 00-default'!A1" display="BOM 00-default" xr:uid="{00000000-0004-0000-0600-000056000000}"/>
    <hyperlink ref="I91" location="'BOM 00-default'!A1" display="BOM 00-default" xr:uid="{00000000-0004-0000-0600-000057000000}"/>
    <hyperlink ref="I92" location="'BOM 00-default'!A1" display="BOM 00-default" xr:uid="{00000000-0004-0000-0600-000058000000}"/>
    <hyperlink ref="I93" location="'BOM 00-default'!A1" display="BOM 00-default" xr:uid="{00000000-0004-0000-0600-000059000000}"/>
    <hyperlink ref="I94" location="'BOM 00-default'!A1" display="BOM 00-default" xr:uid="{00000000-0004-0000-0600-00005A000000}"/>
    <hyperlink ref="I95" location="'BOM 00-default'!A1" display="BOM 00-default" xr:uid="{00000000-0004-0000-0600-00005B000000}"/>
    <hyperlink ref="I96" location="'BOM 00-default'!A1" display="BOM 00-default" xr:uid="{00000000-0004-0000-0600-00005C000000}"/>
    <hyperlink ref="I97" location="'BOM 00-default'!A1" display="BOM 00-default" xr:uid="{00000000-0004-0000-0600-00005D000000}"/>
    <hyperlink ref="I98" location="'BOM 00-default'!A1" display="BOM 00-default" xr:uid="{00000000-0004-0000-0600-00005E000000}"/>
    <hyperlink ref="I99" location="'BOM 00-default'!A1" display="BOM 00-default" xr:uid="{00000000-0004-0000-0600-00005F000000}"/>
    <hyperlink ref="I100" location="'BOM 00-default'!A1" display="BOM 00-default" xr:uid="{00000000-0004-0000-0600-000060000000}"/>
    <hyperlink ref="I101" location="'BOM 00-default'!A1" display="BOM 00-default" xr:uid="{00000000-0004-0000-0600-000061000000}"/>
    <hyperlink ref="I102" location="'BOM 00-default'!A1" display="BOM 00-default" xr:uid="{00000000-0004-0000-0600-000062000000}"/>
    <hyperlink ref="I103" location="'BOM 00-default'!A1" display="BOM 00-default" xr:uid="{00000000-0004-0000-0600-000063000000}"/>
    <hyperlink ref="I104" location="'BOM 00-default'!A1" display="BOM 00-default" xr:uid="{00000000-0004-0000-0600-000064000000}"/>
    <hyperlink ref="I105" location="'BOM 00-default'!A1" display="BOM 00-default" xr:uid="{00000000-0004-0000-0600-000065000000}"/>
    <hyperlink ref="I106" location="'BOM 00-default'!A1" display="BOM 00-default" xr:uid="{00000000-0004-0000-0600-000066000000}"/>
    <hyperlink ref="I107" location="'BOM 00-default'!A1" display="BOM 00-default" xr:uid="{00000000-0004-0000-0600-000067000000}"/>
    <hyperlink ref="I108" location="'BOM 00-default'!A1" display="BOM 00-default" xr:uid="{00000000-0004-0000-0600-000068000000}"/>
    <hyperlink ref="I109" location="'BOM 00-default'!A1" display="BOM 00-default" xr:uid="{00000000-0004-0000-0600-000069000000}"/>
    <hyperlink ref="I110" location="'BOM 00-default'!A1" display="BOM 00-default" xr:uid="{00000000-0004-0000-0600-00006A000000}"/>
    <hyperlink ref="I111" location="'BOM 00-default'!A1" display="BOM 00-default" xr:uid="{00000000-0004-0000-0600-00006B000000}"/>
    <hyperlink ref="I112" location="'BOM 00-default'!A1" display="BOM 00-default" xr:uid="{00000000-0004-0000-0600-00006C000000}"/>
    <hyperlink ref="I113" location="'BOM 00-default'!A1" display="BOM 00-default" xr:uid="{00000000-0004-0000-0600-00006D000000}"/>
    <hyperlink ref="I114" location="'BOM 00-default'!A1" display="BOM 00-default" xr:uid="{00000000-0004-0000-0600-00006E000000}"/>
    <hyperlink ref="I115" location="'BOM 00-default'!A1" display="BOM 00-default" xr:uid="{00000000-0004-0000-0600-00006F000000}"/>
    <hyperlink ref="I116" location="'BOM 00-default'!A1" display="BOM 00-default" xr:uid="{00000000-0004-0000-0600-000070000000}"/>
    <hyperlink ref="I117" location="'BOM 00-default'!A1" display="BOM 00-default" xr:uid="{00000000-0004-0000-0600-000071000000}"/>
    <hyperlink ref="I118" location="'BOM 00-default'!A1" display="BOM 00-default" xr:uid="{00000000-0004-0000-0600-000072000000}"/>
    <hyperlink ref="I119" location="'BOM 00-default'!A1" display="BOM 00-default" xr:uid="{00000000-0004-0000-0600-000073000000}"/>
    <hyperlink ref="I120" location="'BOM 00-default'!A1" display="BOM 00-default" xr:uid="{00000000-0004-0000-0600-000074000000}"/>
    <hyperlink ref="I121" location="'BOM 00-default'!A1" display="BOM 00-default" xr:uid="{00000000-0004-0000-0600-000075000000}"/>
    <hyperlink ref="I122" location="'BOM 00-default'!A1" display="BOM 00-default" xr:uid="{00000000-0004-0000-0600-000076000000}"/>
    <hyperlink ref="I123" location="'BOM 00-default'!A1" display="BOM 00-default" xr:uid="{00000000-0004-0000-0600-000077000000}"/>
    <hyperlink ref="I124" location="'BOM 00-default'!A1" display="BOM 00-default" xr:uid="{00000000-0004-0000-0600-000078000000}"/>
    <hyperlink ref="I125" location="'BOM 00-default'!A1" display="BOM 00-default" xr:uid="{00000000-0004-0000-0600-000079000000}"/>
    <hyperlink ref="I126" location="'BOM 00-default'!A1" display="BOM 00-default" xr:uid="{00000000-0004-0000-0600-00007A000000}"/>
    <hyperlink ref="I127" location="'BOM 00-default'!A1" display="BOM 00-default" xr:uid="{00000000-0004-0000-0600-00007B000000}"/>
    <hyperlink ref="I128" location="'BOM 00-default'!A1" display="BOM 00-default" xr:uid="{00000000-0004-0000-0600-00007C000000}"/>
    <hyperlink ref="I129" location="'BOM 00-default'!A1" display="BOM 00-default" xr:uid="{00000000-0004-0000-0600-00007D000000}"/>
    <hyperlink ref="I130" location="'BOM 00-default'!A1" display="BOM 00-default" xr:uid="{00000000-0004-0000-0600-00007E000000}"/>
    <hyperlink ref="I131" location="'BOM 00-default'!A1" display="BOM 00-default" xr:uid="{00000000-0004-0000-0600-00007F000000}"/>
    <hyperlink ref="I132" location="'BOM 00-default'!A1" display="BOM 00-default" xr:uid="{00000000-0004-0000-0600-000080000000}"/>
    <hyperlink ref="I133" location="'BOM 00-default'!A1" display="BOM 00-default" xr:uid="{00000000-0004-0000-0600-000081000000}"/>
    <hyperlink ref="I134" location="'BOM 00-default'!A1" display="BOM 00-default" xr:uid="{00000000-0004-0000-0600-000082000000}"/>
    <hyperlink ref="I135" location="'BOM 00-default'!A1" display="BOM 00-default" xr:uid="{00000000-0004-0000-0600-000083000000}"/>
    <hyperlink ref="I136" location="'BOM 00-default'!A1" display="BOM 00-default" xr:uid="{00000000-0004-0000-0600-000084000000}"/>
    <hyperlink ref="I137" location="'BOM 00-default'!A1" display="BOM 00-default" xr:uid="{00000000-0004-0000-0600-000085000000}"/>
    <hyperlink ref="I138" location="'BOM 00-default'!A1" display="BOM 00-default" xr:uid="{00000000-0004-0000-0600-000086000000}"/>
    <hyperlink ref="I139" location="'BOM 00-default'!A1" display="BOM 00-default" xr:uid="{00000000-0004-0000-0600-000087000000}"/>
    <hyperlink ref="I140" location="'BOM 00-default'!A1" display="BOM 00-default" xr:uid="{00000000-0004-0000-0600-000088000000}"/>
    <hyperlink ref="I141" location="'BOM 00-default'!A1" display="BOM 00-default" xr:uid="{00000000-0004-0000-0600-000089000000}"/>
    <hyperlink ref="I142" location="'BOM 00-default'!A1" display="BOM 00-default" xr:uid="{00000000-0004-0000-0600-00008A000000}"/>
    <hyperlink ref="I143" location="'BOM 00-default'!A1" display="BOM 00-default" xr:uid="{00000000-0004-0000-0600-00008B000000}"/>
    <hyperlink ref="I144" location="'BOM 00-default'!A1" display="BOM 00-default" xr:uid="{00000000-0004-0000-0600-00008C000000}"/>
    <hyperlink ref="I145" location="'BOM 00-default'!A1" display="BOM 00-default" xr:uid="{00000000-0004-0000-0600-00008D000000}"/>
    <hyperlink ref="I146" location="'BOM 00-default'!A1" display="BOM 00-default" xr:uid="{00000000-0004-0000-0600-00008E000000}"/>
    <hyperlink ref="I147" location="'BOM 00-default'!A1" display="BOM 00-default" xr:uid="{00000000-0004-0000-0600-00008F000000}"/>
    <hyperlink ref="I148" location="'BOM 00-default'!A1" display="BOM 00-default" xr:uid="{00000000-0004-0000-0600-000090000000}"/>
    <hyperlink ref="I149" location="'BOM 00-default'!A1" display="BOM 00-default" xr:uid="{00000000-0004-0000-0600-000091000000}"/>
    <hyperlink ref="I150" location="'BOM 00-default'!A1" display="BOM 00-default" xr:uid="{00000000-0004-0000-0600-000092000000}"/>
    <hyperlink ref="I151" location="'BOM 00-default'!A1" display="BOM 00-default" xr:uid="{00000000-0004-0000-0600-000093000000}"/>
    <hyperlink ref="I152" location="'BOM 00-default'!A1" display="BOM 00-default" xr:uid="{00000000-0004-0000-0600-000094000000}"/>
    <hyperlink ref="I153" location="'BOM 00-default'!A1" display="BOM 00-default" xr:uid="{00000000-0004-0000-0600-000095000000}"/>
    <hyperlink ref="I154" location="'BOM 00-default'!A1" display="BOM 00-default" xr:uid="{00000000-0004-0000-0600-000096000000}"/>
    <hyperlink ref="I155" location="'BOM 00-default'!A1" display="BOM 00-default" xr:uid="{00000000-0004-0000-0600-000097000000}"/>
    <hyperlink ref="I156" location="'BOM 00-default'!A1" display="BOM 00-default" xr:uid="{00000000-0004-0000-0600-000098000000}"/>
    <hyperlink ref="I157" location="'BOM 00-default'!A1" display="BOM 00-default" xr:uid="{00000000-0004-0000-0600-000099000000}"/>
    <hyperlink ref="I158" location="'BOM 00-default'!A1" display="BOM 00-default" xr:uid="{00000000-0004-0000-0600-00009A000000}"/>
    <hyperlink ref="I159" location="'BOM 00-default'!A1" display="BOM 00-default" xr:uid="{00000000-0004-0000-0600-00009B000000}"/>
    <hyperlink ref="I160" location="'BOM 00-default'!A1" display="BOM 00-default" xr:uid="{00000000-0004-0000-0600-00009C000000}"/>
    <hyperlink ref="I161" location="'BOM 00-default'!A1" display="BOM 00-default" xr:uid="{00000000-0004-0000-0600-00009D000000}"/>
    <hyperlink ref="I162" location="'BOM 00-default'!A1" display="BOM 00-default" xr:uid="{00000000-0004-0000-0600-00009E000000}"/>
    <hyperlink ref="I163" location="'BOM 00-default'!A1" display="BOM 00-default" xr:uid="{00000000-0004-0000-0600-00009F000000}"/>
    <hyperlink ref="I164" location="'BOM 00-default'!A1" display="BOM 00-default" xr:uid="{00000000-0004-0000-0600-0000A0000000}"/>
    <hyperlink ref="I165" location="'BOM 00-default'!A1" display="BOM 00-default" xr:uid="{00000000-0004-0000-0600-0000A1000000}"/>
    <hyperlink ref="I166" location="'BOM 00-default'!A1" display="BOM 00-default" xr:uid="{00000000-0004-0000-0600-0000A2000000}"/>
    <hyperlink ref="I167" location="'BOM 00-default'!A1" display="BOM 00-default" xr:uid="{00000000-0004-0000-0600-0000A3000000}"/>
    <hyperlink ref="I168" location="'BOM 00-default'!A1" display="BOM 00-default" xr:uid="{00000000-0004-0000-0600-0000A4000000}"/>
    <hyperlink ref="I169" location="'BOM 00-default'!A1" display="BOM 00-default" xr:uid="{00000000-0004-0000-0600-0000A5000000}"/>
    <hyperlink ref="I170" location="'BOM 00-default'!A1" display="BOM 00-default" xr:uid="{00000000-0004-0000-0600-0000A6000000}"/>
    <hyperlink ref="I171" location="'BOM 00-default'!A1" display="BOM 00-default" xr:uid="{00000000-0004-0000-0600-0000A7000000}"/>
    <hyperlink ref="I172" location="'BOM 00-default'!A1" display="BOM 00-default" xr:uid="{00000000-0004-0000-0600-0000A8000000}"/>
    <hyperlink ref="I173" location="'BOM 00-default'!A1" display="BOM 00-default" xr:uid="{00000000-0004-0000-0600-0000A9000000}"/>
    <hyperlink ref="I174" location="'BOM 00-default'!A1" display="BOM 00-default" xr:uid="{00000000-0004-0000-0600-0000AA000000}"/>
    <hyperlink ref="I175" location="'BOM 00-default'!A1" display="BOM 00-default" xr:uid="{00000000-0004-0000-0600-0000AB000000}"/>
    <hyperlink ref="I176" location="'BOM 00-default'!A1" display="BOM 00-default" xr:uid="{00000000-0004-0000-0600-0000AC000000}"/>
    <hyperlink ref="I177" location="'BOM 00-default'!A1" display="BOM 00-default" xr:uid="{00000000-0004-0000-0600-0000AD000000}"/>
    <hyperlink ref="I178" location="'BOM 00-default'!A1" display="BOM 00-default" xr:uid="{00000000-0004-0000-0600-0000AE000000}"/>
    <hyperlink ref="I179" location="'BOM 00-default'!A1" display="BOM 00-default" xr:uid="{00000000-0004-0000-0600-0000AF000000}"/>
    <hyperlink ref="I180" location="'BOM 00-default'!A1" display="BOM 00-default" xr:uid="{00000000-0004-0000-0600-0000B0000000}"/>
    <hyperlink ref="I181" location="'BOM 00-default'!A1" display="BOM 00-default" xr:uid="{00000000-0004-0000-0600-0000B1000000}"/>
    <hyperlink ref="I182" location="'BOM 00-default'!A1" display="BOM 00-default" xr:uid="{00000000-0004-0000-0600-0000B2000000}"/>
    <hyperlink ref="I183" location="'BOM 00-default'!A1" display="BOM 00-default" xr:uid="{00000000-0004-0000-0600-0000B3000000}"/>
    <hyperlink ref="I184" location="'BOM 00-default'!A1" display="BOM 00-default" xr:uid="{00000000-0004-0000-0600-0000B4000000}"/>
    <hyperlink ref="I185" location="'BOM 00-default'!A1" display="BOM 00-default" xr:uid="{00000000-0004-0000-0600-0000B5000000}"/>
    <hyperlink ref="I186" location="'BOM 00-default'!A1" display="BOM 00-default" xr:uid="{00000000-0004-0000-0600-0000B6000000}"/>
    <hyperlink ref="I187" location="'BOM 00-default'!A1" display="BOM 00-default" xr:uid="{00000000-0004-0000-0600-0000B7000000}"/>
    <hyperlink ref="I188" location="'BOM 00-default'!A1" display="BOM 00-default" xr:uid="{00000000-0004-0000-0600-0000B8000000}"/>
    <hyperlink ref="I189" location="'BOM 00-default'!A1" display="BOM 00-default" xr:uid="{00000000-0004-0000-0600-0000B9000000}"/>
    <hyperlink ref="I190" location="'BOM 00-default'!A1" display="BOM 00-default" xr:uid="{00000000-0004-0000-0600-0000BA000000}"/>
    <hyperlink ref="I191" location="'BOM 00-default'!A1" display="BOM 00-default" xr:uid="{00000000-0004-0000-0600-0000BB000000}"/>
    <hyperlink ref="I192" location="'BOM 00-default'!A1" display="BOM 00-default" xr:uid="{00000000-0004-0000-0600-0000BC000000}"/>
    <hyperlink ref="I193" location="'BOM 00-default'!A1" display="BOM 00-default" xr:uid="{00000000-0004-0000-0600-0000BD000000}"/>
    <hyperlink ref="I194" location="'BOM 00-default'!A1" display="BOM 00-default" xr:uid="{00000000-0004-0000-0600-0000BE000000}"/>
    <hyperlink ref="I195" location="'BOM 00-default'!A1" display="BOM 00-default" xr:uid="{00000000-0004-0000-0600-0000BF000000}"/>
    <hyperlink ref="I196" location="'BOM 00-default'!A1" display="BOM 00-default" xr:uid="{00000000-0004-0000-0600-0000C0000000}"/>
    <hyperlink ref="I197" location="'BOM 00-default'!A1" display="BOM 00-default" xr:uid="{00000000-0004-0000-0600-0000C1000000}"/>
    <hyperlink ref="I198" location="'BOM 00-default'!A1" display="BOM 00-default" xr:uid="{00000000-0004-0000-0600-0000C2000000}"/>
    <hyperlink ref="I199" location="'BOM 00-default'!A1" display="BOM 00-default" xr:uid="{00000000-0004-0000-0600-0000C3000000}"/>
    <hyperlink ref="I200" location="'BOM 00-default'!A1" display="BOM 00-default" xr:uid="{00000000-0004-0000-0600-0000C4000000}"/>
    <hyperlink ref="I201" location="'BOM 00-default'!A1" display="BOM 00-default" xr:uid="{00000000-0004-0000-0600-0000C5000000}"/>
    <hyperlink ref="I202" location="'BOM 00-default'!A1" display="BOM 00-default" xr:uid="{00000000-0004-0000-0600-0000C6000000}"/>
    <hyperlink ref="I203" location="'BOM 00-default'!A1" display="BOM 00-default" xr:uid="{00000000-0004-0000-0600-0000C7000000}"/>
    <hyperlink ref="I204" location="'BOM 00-default'!A1" display="BOM 00-default" xr:uid="{00000000-0004-0000-0600-0000C8000000}"/>
    <hyperlink ref="I205" location="'BOM 00-default'!A1" display="BOM 00-default" xr:uid="{00000000-0004-0000-0600-0000C9000000}"/>
    <hyperlink ref="I206" location="'BOM 00-default'!A1" display="BOM 00-default" xr:uid="{00000000-0004-0000-0600-0000CA000000}"/>
    <hyperlink ref="I207" location="'BOM 00-default'!A1" display="BOM 00-default" xr:uid="{00000000-0004-0000-0600-0000CB000000}"/>
    <hyperlink ref="I208" location="'BOM 00-default'!A1" display="BOM 00-default" xr:uid="{00000000-0004-0000-0600-0000CC000000}"/>
    <hyperlink ref="I209" location="'BOM 00-default'!A1" display="BOM 00-default" xr:uid="{00000000-0004-0000-0600-0000CD000000}"/>
    <hyperlink ref="I210" location="'BOM 00-default'!A1" display="BOM 00-default" xr:uid="{00000000-0004-0000-0600-0000CE000000}"/>
    <hyperlink ref="I211" location="'BOM 00-default'!A1" display="BOM 00-default" xr:uid="{00000000-0004-0000-0600-0000CF000000}"/>
    <hyperlink ref="I212" location="'BOM 00-default'!A1" display="BOM 00-default" xr:uid="{00000000-0004-0000-0600-0000D0000000}"/>
    <hyperlink ref="I213" location="'BOM 00-default'!A1" display="BOM 00-default" xr:uid="{00000000-0004-0000-0600-0000D1000000}"/>
    <hyperlink ref="I214" location="'BOM 00-default'!A1" display="BOM 00-default" xr:uid="{00000000-0004-0000-0600-0000D2000000}"/>
    <hyperlink ref="I215" location="'BOM 00-default'!A1" display="BOM 00-default" xr:uid="{00000000-0004-0000-0600-0000D3000000}"/>
    <hyperlink ref="I216" location="'BOM 00-default'!A1" display="BOM 00-default" xr:uid="{00000000-0004-0000-0600-0000D4000000}"/>
    <hyperlink ref="I217" location="'BOM 00-default'!A1" display="BOM 00-default" xr:uid="{00000000-0004-0000-0600-0000D5000000}"/>
    <hyperlink ref="I218" location="'BOM 00-default'!A1" display="BOM 00-default" xr:uid="{00000000-0004-0000-0600-0000D6000000}"/>
    <hyperlink ref="I219" location="'BOM 00-default'!A1" display="BOM 00-default" xr:uid="{00000000-0004-0000-0600-0000D7000000}"/>
    <hyperlink ref="I220" location="'BOM 00-default'!A1" display="BOM 00-default" xr:uid="{00000000-0004-0000-0600-0000D8000000}"/>
    <hyperlink ref="I221" location="'BOM 00-default'!A1" display="BOM 00-default" xr:uid="{00000000-0004-0000-0600-0000D9000000}"/>
    <hyperlink ref="I222" location="'BOM 00-default'!A1" display="BOM 00-default" xr:uid="{00000000-0004-0000-0600-0000DA000000}"/>
    <hyperlink ref="I223" location="'BOM 00-default'!A1" display="BOM 00-default" xr:uid="{00000000-0004-0000-0600-0000DB000000}"/>
    <hyperlink ref="I224" location="'BOM 00-default'!A1" display="BOM 00-default" xr:uid="{00000000-0004-0000-0600-0000DC000000}"/>
    <hyperlink ref="I225" location="'BOM 00-default'!A1" display="BOM 00-default" xr:uid="{00000000-0004-0000-0600-0000DD000000}"/>
    <hyperlink ref="I226" location="'BOM 00-default'!A1" display="BOM 00-default" xr:uid="{00000000-0004-0000-0600-0000DE000000}"/>
    <hyperlink ref="I227" location="'BOM 00-default'!A1" display="BOM 00-default" xr:uid="{00000000-0004-0000-0600-0000DF000000}"/>
    <hyperlink ref="I228" location="'BOM 00-default'!A1" display="BOM 00-default" xr:uid="{00000000-0004-0000-0600-0000E0000000}"/>
    <hyperlink ref="I229" location="'BOM 00-default'!A1" display="BOM 00-default" xr:uid="{00000000-0004-0000-0600-0000E1000000}"/>
    <hyperlink ref="I230" location="'BOM 00-default'!A1" display="BOM 00-default" xr:uid="{00000000-0004-0000-0600-0000E2000000}"/>
    <hyperlink ref="I231" location="'BOM 00-default'!A1" display="BOM 00-default" xr:uid="{00000000-0004-0000-0600-0000E3000000}"/>
    <hyperlink ref="I232" location="'BOM 00-default'!A1" display="BOM 00-default" xr:uid="{00000000-0004-0000-0600-0000E4000000}"/>
    <hyperlink ref="I233" location="'BOM 00-default'!A1" display="BOM 00-default" xr:uid="{00000000-0004-0000-0600-0000E5000000}"/>
    <hyperlink ref="I234" location="'BOM 00-default'!A1" display="BOM 00-default" xr:uid="{00000000-0004-0000-0600-0000E6000000}"/>
    <hyperlink ref="I235" location="'BOM 00-default'!A1" display="BOM 00-default" xr:uid="{00000000-0004-0000-0600-0000E7000000}"/>
    <hyperlink ref="I236" location="'BOM 00-default'!A1" display="BOM 00-default" xr:uid="{00000000-0004-0000-0600-0000E8000000}"/>
    <hyperlink ref="I237" location="'BOM 00-default'!A1" display="BOM 00-default" xr:uid="{00000000-0004-0000-0600-0000E9000000}"/>
    <hyperlink ref="I238" location="'BOM 00-default'!A1" display="BOM 00-default" xr:uid="{00000000-0004-0000-0600-0000EA000000}"/>
    <hyperlink ref="I239" location="'BOM 00-default'!A1" display="BOM 00-default" xr:uid="{00000000-0004-0000-0600-0000EB000000}"/>
    <hyperlink ref="I240" location="'BOM 00-default'!A1" display="BOM 00-default" xr:uid="{00000000-0004-0000-0600-0000EC000000}"/>
    <hyperlink ref="I241" location="'BOM 00-default'!A1" display="BOM 00-default" xr:uid="{00000000-0004-0000-0600-0000ED000000}"/>
    <hyperlink ref="I242" location="'BOM 00-default'!A1" display="BOM 00-default" xr:uid="{00000000-0004-0000-0600-0000EE000000}"/>
    <hyperlink ref="I243" location="'BOM 00-default'!A1" display="BOM 00-default" xr:uid="{00000000-0004-0000-0600-0000EF000000}"/>
    <hyperlink ref="I244" location="'BOM 00-default'!A1" display="BOM 00-default" xr:uid="{00000000-0004-0000-0600-0000F0000000}"/>
    <hyperlink ref="I245" location="'BOM 00-default'!A1" display="BOM 00-default" xr:uid="{00000000-0004-0000-0600-0000F1000000}"/>
    <hyperlink ref="I246" location="'BOM 00-default'!A1" display="BOM 00-default" xr:uid="{00000000-0004-0000-0600-0000F2000000}"/>
    <hyperlink ref="I247" location="'BOM 00-default'!A1" display="BOM 00-default" xr:uid="{00000000-0004-0000-0600-0000F3000000}"/>
    <hyperlink ref="I248" location="'BOM 00-default'!A1" display="BOM 00-default" xr:uid="{00000000-0004-0000-0600-0000F4000000}"/>
    <hyperlink ref="I249" location="'BOM 00-default'!A1" display="BOM 00-default" xr:uid="{00000000-0004-0000-0600-0000F5000000}"/>
    <hyperlink ref="I250" location="'BOM 00-default'!A1" display="BOM 00-default" xr:uid="{00000000-0004-0000-0600-0000F6000000}"/>
    <hyperlink ref="I251" location="'BOM 00-default'!A1" display="BOM 00-default" xr:uid="{00000000-0004-0000-0600-0000F7000000}"/>
    <hyperlink ref="I252" location="'BOM 00-default'!A1" display="BOM 00-default" xr:uid="{00000000-0004-0000-0600-0000F8000000}"/>
    <hyperlink ref="I253" location="'BOM 00-default'!A1" display="BOM 00-default" xr:uid="{00000000-0004-0000-0600-0000F9000000}"/>
    <hyperlink ref="I254" location="'BOM 00-default'!A1" display="BOM 00-default" xr:uid="{00000000-0004-0000-0600-0000FA000000}"/>
    <hyperlink ref="I255" location="'BOM 00-default'!A1" display="BOM 00-default" xr:uid="{00000000-0004-0000-0600-0000FB000000}"/>
    <hyperlink ref="I256" location="'BOM 00-default'!A1" display="BOM 00-default" xr:uid="{00000000-0004-0000-0600-0000FC000000}"/>
    <hyperlink ref="I257" location="'BOM 00-default'!A1" display="BOM 00-default" xr:uid="{00000000-0004-0000-0600-0000FD000000}"/>
    <hyperlink ref="I258" location="'BOM 00-default'!A1" display="BOM 00-default" xr:uid="{00000000-0004-0000-0600-0000FE000000}"/>
    <hyperlink ref="I259" location="'BOM 00-default'!A1" display="BOM 00-default" xr:uid="{00000000-0004-0000-0600-0000FF000000}"/>
    <hyperlink ref="I260" location="'BOM 00-default'!A1" display="BOM 00-default" xr:uid="{00000000-0004-0000-0600-000000010000}"/>
    <hyperlink ref="I261" location="'BOM 00-default'!A1" display="BOM 00-default" xr:uid="{00000000-0004-0000-0600-000001010000}"/>
    <hyperlink ref="I262" location="'BOM 00-default'!A1" display="BOM 00-default" xr:uid="{00000000-0004-0000-0600-000002010000}"/>
    <hyperlink ref="I263" location="'BOM 00-default'!A1" display="BOM 00-default" xr:uid="{00000000-0004-0000-0600-000003010000}"/>
    <hyperlink ref="I264" location="'BOM 00-default'!A1" display="BOM 00-default" xr:uid="{00000000-0004-0000-0600-000004010000}"/>
    <hyperlink ref="I265" location="'BOM 00-default'!A1" display="BOM 00-default" xr:uid="{00000000-0004-0000-0600-000005010000}"/>
    <hyperlink ref="I266" location="'BOM 00-default'!A1" display="BOM 00-default" xr:uid="{00000000-0004-0000-0600-000006010000}"/>
    <hyperlink ref="I267" location="'BOM 00-default'!A1" display="BOM 00-default" xr:uid="{00000000-0004-0000-0600-000007010000}"/>
    <hyperlink ref="I268" location="'BOM 00-default'!A1" display="BOM 00-default" xr:uid="{00000000-0004-0000-0600-000008010000}"/>
    <hyperlink ref="I269" location="'BOM 00-default'!A1" display="BOM 00-default" xr:uid="{00000000-0004-0000-0600-000009010000}"/>
    <hyperlink ref="I270" location="'BOM 00-default'!A1" display="BOM 00-default" xr:uid="{00000000-0004-0000-0600-00000A010000}"/>
    <hyperlink ref="I271" location="'BOM 00-default'!A1" display="BOM 00-default" xr:uid="{00000000-0004-0000-0600-00000B010000}"/>
    <hyperlink ref="I272" location="'BOM 00-default'!A1" display="BOM 00-default" xr:uid="{00000000-0004-0000-0600-00000C010000}"/>
    <hyperlink ref="I273" location="'BOM 00-default'!A1" display="BOM 00-default" xr:uid="{00000000-0004-0000-0600-00000D010000}"/>
    <hyperlink ref="I274" location="'BOM 00-default'!A1" display="BOM 00-default" xr:uid="{00000000-0004-0000-0600-00000E010000}"/>
    <hyperlink ref="I275" location="'BOM 00-default'!A1" display="BOM 00-default" xr:uid="{00000000-0004-0000-0600-00000F010000}"/>
    <hyperlink ref="I276" location="'BOM 00-default'!A1" display="BOM 00-default" xr:uid="{00000000-0004-0000-0600-000010010000}"/>
    <hyperlink ref="I277" location="'BOM 00-default'!A1" display="BOM 00-default" xr:uid="{00000000-0004-0000-0600-000011010000}"/>
    <hyperlink ref="I278" location="'BOM 00-default'!A1" display="BOM 00-default" xr:uid="{00000000-0004-0000-0600-000012010000}"/>
    <hyperlink ref="I279" location="'BOM 00-default'!A1" display="BOM 00-default" xr:uid="{00000000-0004-0000-0600-000013010000}"/>
    <hyperlink ref="I280" location="'BOM 00-default'!A1" display="BOM 00-default" xr:uid="{00000000-0004-0000-0600-000014010000}"/>
    <hyperlink ref="I281" location="'BOM 00-default'!A1" display="BOM 00-default" xr:uid="{00000000-0004-0000-0600-000015010000}"/>
    <hyperlink ref="I282" location="'BOM 00-default'!A1" display="BOM 00-default" xr:uid="{00000000-0004-0000-0600-000016010000}"/>
    <hyperlink ref="I283" location="'BOM 00-default'!A1" display="BOM 00-default" xr:uid="{00000000-0004-0000-0600-000017010000}"/>
    <hyperlink ref="I284" location="'BOM 00-default'!A1" display="BOM 00-default" xr:uid="{00000000-0004-0000-0600-000018010000}"/>
    <hyperlink ref="I285" location="'BOM 00-default'!A1" display="BOM 00-default" xr:uid="{00000000-0004-0000-0600-000019010000}"/>
    <hyperlink ref="I286" location="'BOM 00-default'!A1" display="BOM 00-default" xr:uid="{00000000-0004-0000-0600-00001A010000}"/>
    <hyperlink ref="I287" location="'BOM 00-default'!A1" display="BOM 00-default" xr:uid="{00000000-0004-0000-0600-00001B010000}"/>
    <hyperlink ref="I288" location="'BOM 00-default'!A1" display="BOM 00-default" xr:uid="{00000000-0004-0000-0600-00001C010000}"/>
    <hyperlink ref="I289" location="'BOM 00-default'!A1" display="BOM 00-default" xr:uid="{00000000-0004-0000-0600-00001D010000}"/>
    <hyperlink ref="I290" location="'BOM 00-default'!A1" display="BOM 00-default" xr:uid="{00000000-0004-0000-0600-00001E010000}"/>
    <hyperlink ref="I291" location="'BOM 00-default'!A1" display="BOM 00-default" xr:uid="{00000000-0004-0000-0600-00001F010000}"/>
    <hyperlink ref="I292" location="'BOM 00-default'!A1" display="BOM 00-default" xr:uid="{00000000-0004-0000-0600-000020010000}"/>
    <hyperlink ref="I293" location="'BOM 00-default'!A1" display="BOM 00-default" xr:uid="{00000000-0004-0000-0600-000021010000}"/>
    <hyperlink ref="I294" location="'BOM 00-default'!A1" display="BOM 00-default" xr:uid="{00000000-0004-0000-0600-000022010000}"/>
    <hyperlink ref="I295" location="'BOM 00-default'!A1" display="BOM 00-default" xr:uid="{00000000-0004-0000-0600-000023010000}"/>
    <hyperlink ref="I296" location="'BOM 00-default'!A1" display="BOM 00-default" xr:uid="{00000000-0004-0000-0600-000024010000}"/>
    <hyperlink ref="I297" location="'BOM 00-default'!A1" display="BOM 00-default" xr:uid="{00000000-0004-0000-0600-000025010000}"/>
    <hyperlink ref="I298" location="'BOM 00-default'!A1" display="BOM 00-default" xr:uid="{00000000-0004-0000-0600-000026010000}"/>
    <hyperlink ref="I299" location="'BOM 00-default'!A1" display="BOM 00-default" xr:uid="{00000000-0004-0000-0600-000027010000}"/>
    <hyperlink ref="I300" location="'BOM 00-default'!A1" display="BOM 00-default" xr:uid="{00000000-0004-0000-0600-000028010000}"/>
    <hyperlink ref="I301" location="'BOM 00-default'!A1" display="BOM 00-default" xr:uid="{00000000-0004-0000-0600-000029010000}"/>
    <hyperlink ref="I302" location="'BOM 00-default'!A1" display="BOM 00-default" xr:uid="{00000000-0004-0000-0600-00002A010000}"/>
    <hyperlink ref="I303" location="'BOM 00-default'!A1" display="BOM 00-default" xr:uid="{00000000-0004-0000-0600-00002B010000}"/>
    <hyperlink ref="I304" location="'BOM 00-default'!A1" display="BOM 00-default" xr:uid="{00000000-0004-0000-0600-00002C010000}"/>
    <hyperlink ref="I305" location="'BOM 00-default'!A1" display="BOM 00-default" xr:uid="{00000000-0004-0000-0600-00002D010000}"/>
    <hyperlink ref="I306" location="'BOM 00-default'!A1" display="BOM 00-default" xr:uid="{00000000-0004-0000-0600-00002E010000}"/>
    <hyperlink ref="I307" location="'BOM 00-default'!A1" display="BOM 00-default" xr:uid="{00000000-0004-0000-0600-00002F010000}"/>
    <hyperlink ref="I308" location="'BOM 00-default'!A1" display="BOM 00-default" xr:uid="{00000000-0004-0000-0600-000030010000}"/>
    <hyperlink ref="I309" location="'BOM 00-default'!A1" display="BOM 00-default" xr:uid="{00000000-0004-0000-0600-000031010000}"/>
    <hyperlink ref="I310" location="'BOM 00-default'!A1" display="BOM 00-default" xr:uid="{00000000-0004-0000-0600-000032010000}"/>
    <hyperlink ref="I311" location="'BOM 00-default'!A1" display="BOM 00-default" xr:uid="{00000000-0004-0000-0600-000033010000}"/>
    <hyperlink ref="I312" location="'BOM 00-default'!A1" display="BOM 00-default" xr:uid="{00000000-0004-0000-0600-000034010000}"/>
    <hyperlink ref="I313" location="'BOM 00-default'!A1" display="BOM 00-default" xr:uid="{00000000-0004-0000-0600-000035010000}"/>
    <hyperlink ref="I314" location="'BOM 00-default'!A1" display="BOM 00-default" xr:uid="{00000000-0004-0000-0600-000036010000}"/>
    <hyperlink ref="I315" location="'BOM 00-default'!A1" display="BOM 00-default" xr:uid="{00000000-0004-0000-0600-000037010000}"/>
    <hyperlink ref="I316" location="'BOM 00-default'!A1" display="BOM 00-default" xr:uid="{00000000-0004-0000-0600-000038010000}"/>
    <hyperlink ref="I317" location="'BOM 00-default'!A1" display="BOM 00-default" xr:uid="{00000000-0004-0000-0600-000039010000}"/>
    <hyperlink ref="I318" location="'BOM 00-default'!A1" display="BOM 00-default" xr:uid="{00000000-0004-0000-0600-00003A010000}"/>
    <hyperlink ref="I319" location="'BOM 00-default'!A1" display="BOM 00-default" xr:uid="{00000000-0004-0000-0600-00003B010000}"/>
    <hyperlink ref="I320" location="'BOM 00-default'!A1" display="BOM 00-default" xr:uid="{00000000-0004-0000-0600-00003C010000}"/>
    <hyperlink ref="I321" location="'BOM 00-default'!A1" display="BOM 00-default" xr:uid="{00000000-0004-0000-0600-00003D010000}"/>
    <hyperlink ref="I322" location="'BOM 00-default'!A1" display="BOM 00-default" xr:uid="{00000000-0004-0000-0600-00003E010000}"/>
    <hyperlink ref="I323" location="'BOM 00-default'!A1" display="BOM 00-default" xr:uid="{00000000-0004-0000-0600-00003F010000}"/>
    <hyperlink ref="I324" location="'BOM 00-default'!A1" display="BOM 00-default" xr:uid="{00000000-0004-0000-0600-000040010000}"/>
    <hyperlink ref="I325" location="'BOM 00-default'!A1" display="BOM 00-default" xr:uid="{00000000-0004-0000-0600-000041010000}"/>
    <hyperlink ref="I326" location="'BOM 00-default'!A1" display="BOM 00-default" xr:uid="{00000000-0004-0000-0600-000042010000}"/>
    <hyperlink ref="I327" location="'BOM 00-default'!A1" display="BOM 00-default" xr:uid="{00000000-0004-0000-0600-000043010000}"/>
    <hyperlink ref="I328" location="'BOM 00-default'!A1" display="BOM 00-default" xr:uid="{00000000-0004-0000-0600-000044010000}"/>
    <hyperlink ref="I329" location="'BOM 00-default'!A1" display="BOM 00-default" xr:uid="{00000000-0004-0000-0600-000045010000}"/>
    <hyperlink ref="I330" location="'BOM 00-default'!A1" display="BOM 00-default" xr:uid="{00000000-0004-0000-0600-000046010000}"/>
    <hyperlink ref="I331" location="'BOM 00-default'!A1" display="BOM 00-default" xr:uid="{00000000-0004-0000-0600-000047010000}"/>
    <hyperlink ref="I332" location="'BOM 00-default'!A1" display="BOM 00-default" xr:uid="{00000000-0004-0000-0600-000048010000}"/>
    <hyperlink ref="I333" location="'BOM 00-default'!A1" display="BOM 00-default" xr:uid="{00000000-0004-0000-0600-000049010000}"/>
    <hyperlink ref="I334" location="'BOM 00-default'!A1" display="BOM 00-default" xr:uid="{00000000-0004-0000-0600-00004A010000}"/>
    <hyperlink ref="I335" location="'BOM 00-default'!A1" display="BOM 00-default" xr:uid="{00000000-0004-0000-0600-00004B010000}"/>
    <hyperlink ref="I336" location="'BOM 00-default'!A1" display="BOM 00-default" xr:uid="{00000000-0004-0000-0600-00004C010000}"/>
    <hyperlink ref="I337" location="'BOM 00-default'!A1" display="BOM 00-default" xr:uid="{00000000-0004-0000-0600-00004D010000}"/>
    <hyperlink ref="I338" location="'BOM 00-default'!A1" display="BOM 00-default" xr:uid="{00000000-0004-0000-0600-00004E010000}"/>
    <hyperlink ref="I339" location="'BOM 00-default'!A1" display="BOM 00-default" xr:uid="{00000000-0004-0000-0600-00004F010000}"/>
    <hyperlink ref="I340" location="'BOM 00-default'!A1" display="BOM 00-default" xr:uid="{00000000-0004-0000-0600-000050010000}"/>
    <hyperlink ref="I341" location="'BOM 00-default'!A1" display="BOM 00-default" xr:uid="{00000000-0004-0000-0600-000051010000}"/>
    <hyperlink ref="I342" location="'BOM 00-default'!A1" display="BOM 00-default" xr:uid="{00000000-0004-0000-0600-000052010000}"/>
    <hyperlink ref="I343" location="'BOM 00-default'!A1" display="BOM 00-default" xr:uid="{00000000-0004-0000-0600-000053010000}"/>
    <hyperlink ref="I344" location="'BOM 00-default'!A1" display="BOM 00-default" xr:uid="{00000000-0004-0000-0600-000054010000}"/>
    <hyperlink ref="I345" location="'BOM 00-default'!A1" display="BOM 00-default" xr:uid="{00000000-0004-0000-0600-000055010000}"/>
    <hyperlink ref="I346" location="'BOM 00-default'!A1" display="BOM 00-default" xr:uid="{00000000-0004-0000-0600-000056010000}"/>
    <hyperlink ref="I347" location="'BOM 00-default'!A1" display="BOM 00-default" xr:uid="{00000000-0004-0000-0600-000057010000}"/>
    <hyperlink ref="I348" location="'BOM 00-default'!A1" display="BOM 00-default" xr:uid="{00000000-0004-0000-0600-000058010000}"/>
    <hyperlink ref="I349" location="'BOM 00-default'!A1" display="BOM 00-default" xr:uid="{00000000-0004-0000-0600-000059010000}"/>
    <hyperlink ref="I350" location="'BOM 00-default'!A1" display="BOM 00-default" xr:uid="{00000000-0004-0000-0600-00005A010000}"/>
    <hyperlink ref="I351" location="'BOM 00-default'!A1" display="BOM 00-default" xr:uid="{00000000-0004-0000-0600-00005B010000}"/>
    <hyperlink ref="I352" location="'BOM 00-default'!A1" display="BOM 00-default" xr:uid="{00000000-0004-0000-0600-00005C010000}"/>
    <hyperlink ref="I353" location="'BOM 00-default'!A1" display="BOM 00-default" xr:uid="{00000000-0004-0000-0600-00005D010000}"/>
    <hyperlink ref="I354" location="'BOM 00-default'!A1" display="BOM 00-default" xr:uid="{00000000-0004-0000-0600-00005E010000}"/>
    <hyperlink ref="I355" location="'BOM 00-default'!A1" display="BOM 00-default" xr:uid="{00000000-0004-0000-0600-00005F010000}"/>
    <hyperlink ref="I356" location="'BOM 00-default'!A1" display="BOM 00-default" xr:uid="{00000000-0004-0000-0600-000060010000}"/>
    <hyperlink ref="I357" location="'BOM 00-default'!A1" display="BOM 00-default" xr:uid="{00000000-0004-0000-0600-000061010000}"/>
    <hyperlink ref="I358" location="'BOM 00-default'!A1" display="BOM 00-default" xr:uid="{00000000-0004-0000-0600-000062010000}"/>
    <hyperlink ref="I359" location="'BOM 00-default'!A1" display="BOM 00-default" xr:uid="{00000000-0004-0000-0600-000063010000}"/>
    <hyperlink ref="I360" location="'BOM 00-default'!A1" display="BOM 00-default" xr:uid="{00000000-0004-0000-0600-000064010000}"/>
    <hyperlink ref="I361" location="'BOM 00-default'!A1" display="BOM 00-default" xr:uid="{00000000-0004-0000-0600-000065010000}"/>
    <hyperlink ref="I362" location="'BOM 00-default'!A1" display="BOM 00-default" xr:uid="{00000000-0004-0000-0600-000066010000}"/>
    <hyperlink ref="I363" location="'BOM 00-default'!A1" display="BOM 00-default" xr:uid="{00000000-0004-0000-0600-000067010000}"/>
    <hyperlink ref="I364" location="'BOM 00-default'!A1" display="BOM 00-default" xr:uid="{00000000-0004-0000-0600-000068010000}"/>
    <hyperlink ref="I365" location="'BOM 00-default'!A1" display="BOM 00-default" xr:uid="{00000000-0004-0000-0600-000069010000}"/>
    <hyperlink ref="I366" location="'BOM 00-default'!A1" display="BOM 00-default" xr:uid="{00000000-0004-0000-0600-00006A010000}"/>
    <hyperlink ref="I367" location="'BOM 00-default'!A1" display="BOM 00-default" xr:uid="{00000000-0004-0000-0600-00006B010000}"/>
    <hyperlink ref="I368" location="'BOM 00-default'!A1" display="BOM 00-default" xr:uid="{00000000-0004-0000-0600-00006C010000}"/>
    <hyperlink ref="I369" location="'BOM 00-default'!A1" display="BOM 00-default" xr:uid="{00000000-0004-0000-0600-00006D010000}"/>
    <hyperlink ref="I370" location="'BOM 00-default'!A1" display="BOM 00-default" xr:uid="{00000000-0004-0000-0600-00006E010000}"/>
    <hyperlink ref="I371" location="'BOM 00-default'!A1" display="BOM 00-default" xr:uid="{00000000-0004-0000-0600-00006F010000}"/>
    <hyperlink ref="I372" location="'BOM 00-default'!A1" display="BOM 00-default" xr:uid="{00000000-0004-0000-0600-000070010000}"/>
    <hyperlink ref="I373" location="'BOM 00-default'!A1" display="BOM 00-default" xr:uid="{00000000-0004-0000-0600-000071010000}"/>
    <hyperlink ref="I374" location="'BOM 00-default'!A1" display="BOM 00-default" xr:uid="{00000000-0004-0000-0600-000072010000}"/>
    <hyperlink ref="I375" location="'BOM 00-default'!A1" display="BOM 00-default" xr:uid="{00000000-0004-0000-0600-000073010000}"/>
    <hyperlink ref="I376" location="'BOM 00-default'!A1" display="BOM 00-default" xr:uid="{00000000-0004-0000-0600-000074010000}"/>
    <hyperlink ref="I377" location="'BOM 00-default'!A1" display="BOM 00-default" xr:uid="{00000000-0004-0000-0600-000075010000}"/>
    <hyperlink ref="I378" location="'BOM 00-default'!A1" display="BOM 00-default" xr:uid="{00000000-0004-0000-0600-000076010000}"/>
    <hyperlink ref="I379" location="'BOM 00-default'!A1" display="BOM 00-default" xr:uid="{00000000-0004-0000-0600-000077010000}"/>
    <hyperlink ref="I380" location="'BOM 00-default'!A1" display="BOM 00-default" xr:uid="{00000000-0004-0000-0600-000078010000}"/>
    <hyperlink ref="I381" location="'BOM 00-default'!A1" display="BOM 00-default" xr:uid="{00000000-0004-0000-0600-000079010000}"/>
    <hyperlink ref="I382" location="'BOM 00-default'!A1" display="BOM 00-default" xr:uid="{00000000-0004-0000-0600-00007A010000}"/>
    <hyperlink ref="I383" location="'BOM 00-default'!A1" display="BOM 00-default" xr:uid="{00000000-0004-0000-0600-00007B010000}"/>
    <hyperlink ref="I384" location="'BOM 00-default'!A1" display="BOM 00-default" xr:uid="{00000000-0004-0000-0600-00007C010000}"/>
    <hyperlink ref="I385" location="'BOM 00-default'!A1" display="BOM 00-default" xr:uid="{00000000-0004-0000-0600-00007D010000}"/>
    <hyperlink ref="I386" location="'BOM 00-default'!A1" display="BOM 00-default" xr:uid="{00000000-0004-0000-0600-00007E010000}"/>
    <hyperlink ref="I387" location="'BOM 00-default'!A1" display="BOM 00-default" xr:uid="{00000000-0004-0000-0600-00007F010000}"/>
    <hyperlink ref="I388" location="'BOM 00-default'!A1" display="BOM 00-default" xr:uid="{00000000-0004-0000-0600-000080010000}"/>
    <hyperlink ref="I389" location="'BOM 00-default'!A1" display="BOM 00-default" xr:uid="{00000000-0004-0000-0600-000081010000}"/>
    <hyperlink ref="I390" location="'BOM 00-default'!A1" display="BOM 00-default" xr:uid="{00000000-0004-0000-0600-000082010000}"/>
    <hyperlink ref="I391" location="'BOM 00-default'!A1" display="BOM 00-default" xr:uid="{00000000-0004-0000-0600-000083010000}"/>
    <hyperlink ref="I392" location="'BOM 00-default'!A1" display="BOM 00-default" xr:uid="{00000000-0004-0000-0600-000084010000}"/>
    <hyperlink ref="I393" location="'BOM 00-default'!A1" display="BOM 00-default" xr:uid="{00000000-0004-0000-0600-000085010000}"/>
    <hyperlink ref="I394" location="'BOM 00-default'!A1" display="BOM 00-default" xr:uid="{00000000-0004-0000-0600-000086010000}"/>
    <hyperlink ref="I395" location="'BOM 00-default'!A1" display="BOM 00-default" xr:uid="{00000000-0004-0000-0600-000087010000}"/>
    <hyperlink ref="I396" location="'BOM 00-default'!A1" display="BOM 00-default" xr:uid="{00000000-0004-0000-0600-000088010000}"/>
    <hyperlink ref="I397" location="'BOM 00-default'!A1" display="BOM 00-default" xr:uid="{00000000-0004-0000-0600-000089010000}"/>
    <hyperlink ref="I398" location="'BOM 00-default'!A1" display="BOM 00-default" xr:uid="{00000000-0004-0000-0600-00008A010000}"/>
    <hyperlink ref="I399" location="'BOM 00-default'!A1" display="BOM 00-default" xr:uid="{00000000-0004-0000-0600-00008B010000}"/>
    <hyperlink ref="I400" location="'BOM 00-default'!A1" display="BOM 00-default" xr:uid="{00000000-0004-0000-0600-00008C010000}"/>
    <hyperlink ref="I401" location="'BOM 00-default'!A1" display="BOM 00-default" xr:uid="{00000000-0004-0000-0600-00008D010000}"/>
    <hyperlink ref="I402" location="'BOM 00-default'!A1" display="BOM 00-default" xr:uid="{00000000-0004-0000-0600-00008E010000}"/>
    <hyperlink ref="I403" location="'BOM 00-default'!A1" display="BOM 00-default" xr:uid="{00000000-0004-0000-0600-00008F010000}"/>
    <hyperlink ref="I404" location="'BOM 00-default'!A1" display="BOM 00-default" xr:uid="{00000000-0004-0000-0600-000090010000}"/>
    <hyperlink ref="I405" location="'BOM 00-default'!A1" display="BOM 00-default" xr:uid="{00000000-0004-0000-0600-000091010000}"/>
    <hyperlink ref="I406" location="'BOM 00-default'!A1" display="BOM 00-default" xr:uid="{00000000-0004-0000-0600-000092010000}"/>
    <hyperlink ref="I407" location="'BOM 00-default'!A1" display="BOM 00-default" xr:uid="{00000000-0004-0000-0600-000093010000}"/>
    <hyperlink ref="I408" location="'BOM 00-default'!A1" display="BOM 00-default" xr:uid="{00000000-0004-0000-0600-000094010000}"/>
    <hyperlink ref="I409" location="'BOM 00-default'!A1" display="BOM 00-default" xr:uid="{00000000-0004-0000-0600-000095010000}"/>
    <hyperlink ref="I410" location="'BOM 00-default'!A1" display="BOM 00-default" xr:uid="{00000000-0004-0000-0600-000096010000}"/>
    <hyperlink ref="I411" location="'BOM 00-default'!A1" display="BOM 00-default" xr:uid="{00000000-0004-0000-0600-000097010000}"/>
    <hyperlink ref="I412" location="'BOM 00-default'!A1" display="BOM 00-default" xr:uid="{00000000-0004-0000-0600-000098010000}"/>
    <hyperlink ref="I413" location="'BOM 00-default'!A1" display="BOM 00-default" xr:uid="{00000000-0004-0000-0600-000099010000}"/>
    <hyperlink ref="I414" location="'BOM 00-default'!A1" display="BOM 00-default" xr:uid="{00000000-0004-0000-0600-00009A010000}"/>
    <hyperlink ref="I415" location="'BOM 00-default'!A1" display="BOM 00-default" xr:uid="{00000000-0004-0000-0600-00009B010000}"/>
    <hyperlink ref="I416" location="'BOM 00-default'!A1" display="BOM 00-default" xr:uid="{00000000-0004-0000-0600-00009C010000}"/>
    <hyperlink ref="I417" location="'BOM 00-default'!A1" display="BOM 00-default" xr:uid="{00000000-0004-0000-0600-00009D010000}"/>
    <hyperlink ref="I418" location="'BOM 00-default'!A1" display="BOM 00-default" xr:uid="{00000000-0004-0000-0600-00009E010000}"/>
    <hyperlink ref="I419" location="'BOM 00-default'!A1" display="BOM 00-default" xr:uid="{00000000-0004-0000-0600-00009F010000}"/>
    <hyperlink ref="I420" location="'BOM 00-default'!A1" display="BOM 00-default" xr:uid="{00000000-0004-0000-0600-0000A0010000}"/>
    <hyperlink ref="I421" location="'BOM 00-default'!A1" display="BOM 00-default" xr:uid="{00000000-0004-0000-0600-0000A1010000}"/>
    <hyperlink ref="I422" location="'BOM 00-default'!A1" display="BOM 00-default" xr:uid="{00000000-0004-0000-0600-0000A2010000}"/>
    <hyperlink ref="I423" location="'BOM 00-default'!A1" display="BOM 00-default" xr:uid="{00000000-0004-0000-0600-0000A3010000}"/>
    <hyperlink ref="I424" location="'BOM 00-default'!A1" display="BOM 00-default" xr:uid="{00000000-0004-0000-0600-0000A4010000}"/>
    <hyperlink ref="I425" location="'BOM 00-default'!A1" display="BOM 00-default" xr:uid="{00000000-0004-0000-0600-0000A5010000}"/>
    <hyperlink ref="I426" location="'BOM 00-default'!A1" display="BOM 00-default" xr:uid="{00000000-0004-0000-0600-0000A6010000}"/>
    <hyperlink ref="I427" location="'BOM 00-default'!A1" display="BOM 00-default" xr:uid="{00000000-0004-0000-0600-0000A7010000}"/>
    <hyperlink ref="I428" location="'BOM 00-default'!A1" display="BOM 00-default" xr:uid="{00000000-0004-0000-0600-0000A8010000}"/>
    <hyperlink ref="I429" location="'BOM 00-default'!A1" display="BOM 00-default" xr:uid="{00000000-0004-0000-0600-0000A9010000}"/>
    <hyperlink ref="I430" location="'BOM 00-default'!A1" display="BOM 00-default" xr:uid="{00000000-0004-0000-0600-0000AA010000}"/>
    <hyperlink ref="I431" location="'BOM 00-default'!A1" display="BOM 00-default" xr:uid="{00000000-0004-0000-0600-0000AB010000}"/>
    <hyperlink ref="I432" location="'BOM 00-default'!A1" display="BOM 00-default" xr:uid="{00000000-0004-0000-0600-0000AC010000}"/>
    <hyperlink ref="I433" location="'BOM 00-default'!A1" display="BOM 00-default" xr:uid="{00000000-0004-0000-0600-0000AD010000}"/>
    <hyperlink ref="I434" location="'BOM 00-default'!A1" display="BOM 00-default" xr:uid="{00000000-0004-0000-0600-0000AE010000}"/>
    <hyperlink ref="I435" location="'BOM 00-default'!A1" display="BOM 00-default" xr:uid="{00000000-0004-0000-0600-0000AF010000}"/>
    <hyperlink ref="I436" location="'BOM 00-default'!A1" display="BOM 00-default" xr:uid="{00000000-0004-0000-0600-0000B0010000}"/>
    <hyperlink ref="I437" location="'BOM 00-default'!A1" display="BOM 00-default" xr:uid="{00000000-0004-0000-0600-0000B1010000}"/>
    <hyperlink ref="I438" location="'BOM 00-default'!A1" display="BOM 00-default" xr:uid="{00000000-0004-0000-0600-0000B2010000}"/>
    <hyperlink ref="I439" location="'BOM 00-default'!A1" display="BOM 00-default" xr:uid="{00000000-0004-0000-0600-0000B3010000}"/>
    <hyperlink ref="I440" location="'BOM 00-default'!A1" display="BOM 00-default" xr:uid="{00000000-0004-0000-0600-0000B4010000}"/>
    <hyperlink ref="I441" location="'BOM 00-default'!A1" display="BOM 00-default" xr:uid="{00000000-0004-0000-0600-0000B5010000}"/>
    <hyperlink ref="I442" location="'BOM 00-default'!A1" display="BOM 00-default" xr:uid="{00000000-0004-0000-0600-0000B6010000}"/>
    <hyperlink ref="I443" location="'BOM 00-default'!A1" display="BOM 00-default" xr:uid="{00000000-0004-0000-0600-0000B7010000}"/>
    <hyperlink ref="I444" location="'BOM 00-default'!A1" display="BOM 00-default" xr:uid="{00000000-0004-0000-0600-0000B8010000}"/>
    <hyperlink ref="I445" location="'BOM 00-default'!A1" display="BOM 00-default" xr:uid="{00000000-0004-0000-0600-0000B9010000}"/>
    <hyperlink ref="I446" location="'BOM 00-default'!A1" display="BOM 00-default" xr:uid="{00000000-0004-0000-0600-0000BA010000}"/>
    <hyperlink ref="I447" location="'BOM 00-default'!A1" display="BOM 00-default" xr:uid="{00000000-0004-0000-0600-0000BB010000}"/>
    <hyperlink ref="I448" location="'BOM 00-default'!A1" display="BOM 00-default" xr:uid="{00000000-0004-0000-0600-0000BC010000}"/>
    <hyperlink ref="I449" location="'BOM 00-default'!A1" display="BOM 00-default" xr:uid="{00000000-0004-0000-0600-0000BD010000}"/>
    <hyperlink ref="I450" location="'BOM 00-default'!A1" display="BOM 00-default" xr:uid="{00000000-0004-0000-0600-0000BE010000}"/>
    <hyperlink ref="I451" location="'BOM 00-default'!A1" display="BOM 00-default" xr:uid="{00000000-0004-0000-0600-0000BF010000}"/>
    <hyperlink ref="I452" location="'BOM 00-default'!A1" display="BOM 00-default" xr:uid="{00000000-0004-0000-0600-0000C0010000}"/>
    <hyperlink ref="I453" location="'BOM 00-default'!A1" display="BOM 00-default" xr:uid="{00000000-0004-0000-0600-0000C1010000}"/>
    <hyperlink ref="I454" location="'BOM 00-default'!A1" display="BOM 00-default" xr:uid="{00000000-0004-0000-0600-0000C2010000}"/>
    <hyperlink ref="I455" location="'BOM 00-default'!A1" display="BOM 00-default" xr:uid="{00000000-0004-0000-0600-0000C3010000}"/>
    <hyperlink ref="I456" location="'BOM 00-default'!A1" display="BOM 00-default" xr:uid="{00000000-0004-0000-0600-0000C4010000}"/>
    <hyperlink ref="I457" location="'BOM 00-default'!A1" display="BOM 00-default" xr:uid="{00000000-0004-0000-0600-0000C5010000}"/>
    <hyperlink ref="I458" location="'BOM 00-default'!A1" display="BOM 00-default" xr:uid="{00000000-0004-0000-0600-0000C6010000}"/>
    <hyperlink ref="I459" location="'BOM 00-default'!A1" display="BOM 00-default" xr:uid="{00000000-0004-0000-0600-0000C7010000}"/>
    <hyperlink ref="I460" location="'BOM 00-default'!A1" display="BOM 00-default" xr:uid="{00000000-0004-0000-0600-0000C8010000}"/>
    <hyperlink ref="I461" location="'BOM 00-default'!A1" display="BOM 00-default" xr:uid="{00000000-0004-0000-0600-0000C9010000}"/>
    <hyperlink ref="I462" location="'BOM 00-default'!A1" display="BOM 00-default" xr:uid="{00000000-0004-0000-0600-0000CA010000}"/>
    <hyperlink ref="I463" location="'BOM 00-default'!A1" display="BOM 00-default" xr:uid="{00000000-0004-0000-0600-0000CB010000}"/>
    <hyperlink ref="I464" location="'BOM 00-default'!A1" display="BOM 00-default" xr:uid="{00000000-0004-0000-0600-0000CC010000}"/>
    <hyperlink ref="I465" location="'BOM 00-default'!A1" display="BOM 00-default" xr:uid="{00000000-0004-0000-0600-0000CD010000}"/>
    <hyperlink ref="I466" location="'BOM 00-default'!A1" display="BOM 00-default" xr:uid="{00000000-0004-0000-0600-0000CE010000}"/>
    <hyperlink ref="I467" location="'BOM 00-default'!A1" display="BOM 00-default" xr:uid="{00000000-0004-0000-0600-0000CF010000}"/>
    <hyperlink ref="I468" location="'BOM 00-default'!A1" display="BOM 00-default" xr:uid="{00000000-0004-0000-0600-0000D0010000}"/>
    <hyperlink ref="I469" location="'BOM 00-default'!A1" display="BOM 00-default" xr:uid="{00000000-0004-0000-0600-0000D1010000}"/>
    <hyperlink ref="I470" location="'BOM 00-default'!A1" display="BOM 00-default" xr:uid="{00000000-0004-0000-0600-0000D2010000}"/>
    <hyperlink ref="I471" location="'BOM 00-default'!A1" display="BOM 00-default" xr:uid="{00000000-0004-0000-0600-0000D3010000}"/>
    <hyperlink ref="I472" location="'BOM 00-default'!A1" display="BOM 00-default" xr:uid="{00000000-0004-0000-0600-0000D4010000}"/>
    <hyperlink ref="I473" location="'BOM 00-default'!A1" display="BOM 00-default" xr:uid="{00000000-0004-0000-0600-0000D5010000}"/>
    <hyperlink ref="I474" location="'BOM 00-default'!A1" display="BOM 00-default" xr:uid="{00000000-0004-0000-0600-0000D6010000}"/>
    <hyperlink ref="I475" location="'BOM 00-default'!A1" display="BOM 00-default" xr:uid="{00000000-0004-0000-0600-0000D7010000}"/>
    <hyperlink ref="I476" location="'BOM 00-default'!A1" display="BOM 00-default" xr:uid="{00000000-0004-0000-0600-0000D8010000}"/>
    <hyperlink ref="I477" location="'BOM 00-default'!A1" display="BOM 00-default" xr:uid="{00000000-0004-0000-0600-0000D9010000}"/>
    <hyperlink ref="I478" location="'BOM 00-default'!A1" display="BOM 00-default" xr:uid="{00000000-0004-0000-0600-0000DA010000}"/>
    <hyperlink ref="I479" location="'BOM 00-default'!A1" display="BOM 00-default" xr:uid="{00000000-0004-0000-0600-0000DB010000}"/>
    <hyperlink ref="I480" location="'BOM 00-default'!A1" display="BOM 00-default" xr:uid="{00000000-0004-0000-0600-0000DC010000}"/>
    <hyperlink ref="I481" location="'BOM 00-default'!A1" display="BOM 00-default" xr:uid="{00000000-0004-0000-0600-0000DD010000}"/>
    <hyperlink ref="I482" location="'BOM 00-default'!A1" display="BOM 00-default" xr:uid="{00000000-0004-0000-0600-0000DE010000}"/>
    <hyperlink ref="I483" location="'BOM 00-default'!A1" display="BOM 00-default" xr:uid="{00000000-0004-0000-0600-0000DF010000}"/>
    <hyperlink ref="I484" location="'BOM 00-default'!A1" display="BOM 00-default" xr:uid="{00000000-0004-0000-0600-0000E0010000}"/>
    <hyperlink ref="I485" location="'BOM 00-default'!A1" display="BOM 00-default" xr:uid="{00000000-0004-0000-0600-0000E1010000}"/>
    <hyperlink ref="I486" location="'BOM 00-default'!A1" display="BOM 00-default" xr:uid="{00000000-0004-0000-0600-0000E2010000}"/>
    <hyperlink ref="I487" location="'BOM 00-default'!A1" display="BOM 00-default" xr:uid="{00000000-0004-0000-0600-0000E3010000}"/>
    <hyperlink ref="I488" location="'BOM 00-default'!A1" display="BOM 00-default" xr:uid="{00000000-0004-0000-0600-0000E4010000}"/>
    <hyperlink ref="I489" location="'BOM 00-default'!A1" display="BOM 00-default" xr:uid="{00000000-0004-0000-0600-0000E5010000}"/>
    <hyperlink ref="I490" location="'BOM 00-default'!A1" display="BOM 00-default" xr:uid="{00000000-0004-0000-0600-0000E6010000}"/>
    <hyperlink ref="I491" location="'BOM 00-default'!A1" display="BOM 00-default" xr:uid="{00000000-0004-0000-0600-0000E7010000}"/>
    <hyperlink ref="I492" location="'BOM 00-default'!A1" display="BOM 00-default" xr:uid="{00000000-0004-0000-0600-0000E8010000}"/>
    <hyperlink ref="I493" location="'BOM 00-default'!A1" display="BOM 00-default" xr:uid="{00000000-0004-0000-0600-0000E9010000}"/>
    <hyperlink ref="I494" location="'BOM 00-default'!A1" display="BOM 00-default" xr:uid="{00000000-0004-0000-0600-0000EA010000}"/>
    <hyperlink ref="I495" location="'BOM 00-default'!A1" display="BOM 00-default" xr:uid="{00000000-0004-0000-0600-0000EB010000}"/>
    <hyperlink ref="I496" location="'BOM 00-default'!A1" display="BOM 00-default" xr:uid="{00000000-0004-0000-0600-0000EC010000}"/>
    <hyperlink ref="I497" location="'BOM 00-default'!A1" display="BOM 00-default" xr:uid="{00000000-0004-0000-0600-0000ED010000}"/>
    <hyperlink ref="I498" location="'BOM 00-default'!A1" display="BOM 00-default" xr:uid="{00000000-0004-0000-0600-0000EE010000}"/>
    <hyperlink ref="I499" location="'BOM 00-default'!A1" display="BOM 00-default" xr:uid="{00000000-0004-0000-0600-0000EF010000}"/>
    <hyperlink ref="I500" location="'BOM 00-default'!A1" display="BOM 00-default" xr:uid="{00000000-0004-0000-0600-0000F0010000}"/>
    <hyperlink ref="I501" location="'BOM 00-default'!A1" display="BOM 00-default" xr:uid="{00000000-0004-0000-0600-0000F1010000}"/>
    <hyperlink ref="I502" location="'BOM 00-default'!A1" display="BOM 00-default" xr:uid="{00000000-0004-0000-0600-0000F2010000}"/>
    <hyperlink ref="I503" location="'BOM 00-default'!A1" display="BOM 00-default" xr:uid="{00000000-0004-0000-0600-0000F3010000}"/>
    <hyperlink ref="I504" location="'BOM 00-default'!A1" display="BOM 00-default" xr:uid="{00000000-0004-0000-0600-0000F4010000}"/>
    <hyperlink ref="I505" location="'BOM 00-default'!A1" display="BOM 00-default" xr:uid="{00000000-0004-0000-0600-0000F5010000}"/>
    <hyperlink ref="I506" location="'BOM 00-default'!A1" display="BOM 00-default" xr:uid="{00000000-0004-0000-0600-0000F6010000}"/>
    <hyperlink ref="I507" location="'BOM 00-default'!A1" display="BOM 00-default" xr:uid="{00000000-0004-0000-0600-0000F7010000}"/>
    <hyperlink ref="I508" location="'BOM 00-default'!A1" display="BOM 00-default" xr:uid="{00000000-0004-0000-0600-0000F8010000}"/>
    <hyperlink ref="I509" location="'BOM 00-default'!A1" display="BOM 00-default" xr:uid="{00000000-0004-0000-0600-0000F9010000}"/>
    <hyperlink ref="I510" location="'BOM 00-default'!A1" display="BOM 00-default" xr:uid="{00000000-0004-0000-0600-0000FA010000}"/>
    <hyperlink ref="I511" location="'BOM 00-default'!A1" display="BOM 00-default" xr:uid="{00000000-0004-0000-0600-0000FB010000}"/>
    <hyperlink ref="I512" location="'BOM 00-default'!A1" display="BOM 00-default" xr:uid="{00000000-0004-0000-0600-0000FC010000}"/>
    <hyperlink ref="I513" location="'BOM 00-default'!A1" display="BOM 00-default" xr:uid="{00000000-0004-0000-0600-0000FD010000}"/>
    <hyperlink ref="I514" location="'BOM 00-default'!A1" display="BOM 00-default" xr:uid="{00000000-0004-0000-0600-0000FE010000}"/>
    <hyperlink ref="I515" location="'BOM 00-default'!A1" display="BOM 00-default" xr:uid="{00000000-0004-0000-0600-0000FF010000}"/>
    <hyperlink ref="I516" location="'BOM 00-default'!A1" display="BOM 00-default" xr:uid="{00000000-0004-0000-0600-000000020000}"/>
    <hyperlink ref="I517" location="'BOM 00-default'!A1" display="BOM 00-default" xr:uid="{00000000-0004-0000-0600-000001020000}"/>
    <hyperlink ref="I518" location="'BOM 00-default'!A1" display="BOM 00-default" xr:uid="{00000000-0004-0000-0600-000002020000}"/>
    <hyperlink ref="I519" location="'BOM 00-default'!A1" display="BOM 00-default" xr:uid="{00000000-0004-0000-0600-000003020000}"/>
    <hyperlink ref="I520" location="'BOM 00-default'!A1" display="BOM 00-default" xr:uid="{00000000-0004-0000-0600-000004020000}"/>
    <hyperlink ref="I521" location="'BOM 00-default'!A1" display="BOM 00-default" xr:uid="{00000000-0004-0000-0600-000005020000}"/>
    <hyperlink ref="I522" location="'BOM 00-default'!A1" display="BOM 00-default" xr:uid="{00000000-0004-0000-0600-000006020000}"/>
    <hyperlink ref="I523" location="'BOM 00-default'!A1" display="BOM 00-default" xr:uid="{00000000-0004-0000-0600-000007020000}"/>
    <hyperlink ref="I524" location="'BOM 00-default'!A1" display="BOM 00-default" xr:uid="{00000000-0004-0000-0600-000008020000}"/>
    <hyperlink ref="I525" location="'BOM 00-default'!A1" display="BOM 00-default" xr:uid="{00000000-0004-0000-0600-000009020000}"/>
    <hyperlink ref="I526" location="'BOM 00-default'!A1" display="BOM 00-default" xr:uid="{00000000-0004-0000-0600-00000A020000}"/>
    <hyperlink ref="I527" location="'BOM 00-default'!A1" display="BOM 00-default" xr:uid="{00000000-0004-0000-0600-00000B020000}"/>
    <hyperlink ref="I528" location="'BOM 00-default'!A1" display="BOM 00-default" xr:uid="{00000000-0004-0000-0600-00000C020000}"/>
    <hyperlink ref="I529" location="'BOM 00-default'!A1" display="BOM 00-default" xr:uid="{00000000-0004-0000-0600-00000D020000}"/>
    <hyperlink ref="I530" location="'BOM 00-default'!A1" display="BOM 00-default" xr:uid="{00000000-0004-0000-0600-00000E020000}"/>
    <hyperlink ref="I531" location="'BOM 00-default'!A1" display="BOM 00-default" xr:uid="{00000000-0004-0000-0600-00000F020000}"/>
    <hyperlink ref="I532" location="'BOM 00-default'!A1" display="BOM 00-default" xr:uid="{00000000-0004-0000-0600-000010020000}"/>
    <hyperlink ref="I533" location="'BOM 00-default'!A1" display="BOM 00-default" xr:uid="{00000000-0004-0000-0600-000011020000}"/>
    <hyperlink ref="I534" location="'BOM 00-default'!A1" display="BOM 00-default" xr:uid="{00000000-0004-0000-0600-000012020000}"/>
    <hyperlink ref="I535" location="'BOM 00-default'!A1" display="BOM 00-default" xr:uid="{00000000-0004-0000-0600-000013020000}"/>
    <hyperlink ref="I536" location="'BOM 00-default'!A1" display="BOM 00-default" xr:uid="{00000000-0004-0000-0600-000014020000}"/>
    <hyperlink ref="I537" location="'BOM 00-default'!A1" display="BOM 00-default" xr:uid="{00000000-0004-0000-0600-000015020000}"/>
    <hyperlink ref="I538" location="'BOM 00-default'!A1" display="BOM 00-default" xr:uid="{00000000-0004-0000-0600-000016020000}"/>
    <hyperlink ref="I539" location="'BOM 00-default'!A1" display="BOM 00-default" xr:uid="{00000000-0004-0000-0600-000017020000}"/>
    <hyperlink ref="I540" location="'BOM 00-default'!A1" display="BOM 00-default" xr:uid="{00000000-0004-0000-0600-000018020000}"/>
    <hyperlink ref="I541" location="'BOM 00-default'!A1" display="BOM 00-default" xr:uid="{00000000-0004-0000-0600-000019020000}"/>
    <hyperlink ref="I542" location="'BOM 00-default'!A1" display="BOM 00-default" xr:uid="{00000000-0004-0000-0600-00001A020000}"/>
    <hyperlink ref="I543" location="'BOM 00-default'!A1" display="BOM 00-default" xr:uid="{00000000-0004-0000-0600-00001B020000}"/>
    <hyperlink ref="I544" location="'BOM 00-default'!A1" display="BOM 00-default" xr:uid="{00000000-0004-0000-0600-00001C020000}"/>
    <hyperlink ref="I545" location="'BOM 00-default'!A1" display="BOM 00-default" xr:uid="{00000000-0004-0000-0600-00001D020000}"/>
    <hyperlink ref="I546" location="'BOM 00-default'!A1" display="BOM 00-default" xr:uid="{00000000-0004-0000-0600-00001E020000}"/>
    <hyperlink ref="I547" location="'BOM 00-default'!A1" display="BOM 00-default" xr:uid="{00000000-0004-0000-0600-00001F020000}"/>
    <hyperlink ref="I548" location="'BOM 00-default'!A1" display="BOM 00-default" xr:uid="{00000000-0004-0000-0600-000020020000}"/>
    <hyperlink ref="I549" location="'BOM 00-default'!A1" display="BOM 00-default" xr:uid="{00000000-0004-0000-0600-000021020000}"/>
    <hyperlink ref="I550" location="'BOM 00-default'!A1" display="BOM 00-default" xr:uid="{00000000-0004-0000-0600-000022020000}"/>
    <hyperlink ref="I551" location="'BOM 00-default'!A1" display="BOM 00-default" xr:uid="{00000000-0004-0000-0600-000023020000}"/>
    <hyperlink ref="I552" location="'BOM 00-default'!A1" display="BOM 00-default" xr:uid="{00000000-0004-0000-0600-000024020000}"/>
    <hyperlink ref="I553" location="'BOM 00-default'!A1" display="BOM 00-default" xr:uid="{00000000-0004-0000-0600-000025020000}"/>
    <hyperlink ref="I554" location="'BOM 00-default'!A1" display="BOM 00-default" xr:uid="{00000000-0004-0000-0600-000026020000}"/>
    <hyperlink ref="I555" location="'BOM 00-default'!A1" display="BOM 00-default" xr:uid="{00000000-0004-0000-0600-000027020000}"/>
    <hyperlink ref="I556" location="'BOM 00-default'!A1" display="BOM 00-default" xr:uid="{00000000-0004-0000-0600-000028020000}"/>
    <hyperlink ref="I557" location="'BOM 00-default'!A1" display="BOM 00-default" xr:uid="{00000000-0004-0000-0600-000029020000}"/>
    <hyperlink ref="I558" location="'BOM 00-default'!A1" display="BOM 00-default" xr:uid="{00000000-0004-0000-0600-00002A020000}"/>
    <hyperlink ref="I559" location="'BOM 00-default'!A1" display="BOM 00-default" xr:uid="{00000000-0004-0000-0600-00002B020000}"/>
    <hyperlink ref="I560" location="'BOM 00-default'!A1" display="BOM 00-default" xr:uid="{00000000-0004-0000-0600-00002C020000}"/>
    <hyperlink ref="I561" location="'BOM 00-default'!A1" display="BOM 00-default" xr:uid="{00000000-0004-0000-0600-00002D020000}"/>
    <hyperlink ref="I562" location="'BOM 00-default'!A1" display="BOM 00-default" xr:uid="{00000000-0004-0000-0600-00002E020000}"/>
    <hyperlink ref="I563" location="'BOM 00-default'!A1" display="BOM 00-default" xr:uid="{00000000-0004-0000-0600-00002F020000}"/>
    <hyperlink ref="I564" location="'BOM 00-default'!A1" display="BOM 00-default" xr:uid="{00000000-0004-0000-0600-000030020000}"/>
    <hyperlink ref="I565" location="'BOM 00-default'!A1" display="BOM 00-default" xr:uid="{00000000-0004-0000-0600-000031020000}"/>
    <hyperlink ref="I566" location="'BOM 00-default'!A1" display="BOM 00-default" xr:uid="{00000000-0004-0000-0600-000032020000}"/>
    <hyperlink ref="I567" location="'BOM 00-default'!A1" display="BOM 00-default" xr:uid="{00000000-0004-0000-0600-000033020000}"/>
    <hyperlink ref="I568" location="'BOM 00-default'!A1" display="BOM 00-default" xr:uid="{00000000-0004-0000-0600-000034020000}"/>
    <hyperlink ref="I569" location="'BOM 00-default'!A1" display="BOM 00-default" xr:uid="{00000000-0004-0000-0600-000035020000}"/>
    <hyperlink ref="I570" location="'BOM 00-default'!A1" display="BOM 00-default" xr:uid="{00000000-0004-0000-0600-000036020000}"/>
    <hyperlink ref="I571" location="'BOM 00-default'!A1" display="BOM 00-default" xr:uid="{00000000-0004-0000-0600-000037020000}"/>
    <hyperlink ref="I572" location="'BOM 00-default'!A1" display="BOM 00-default" xr:uid="{00000000-0004-0000-0600-000038020000}"/>
    <hyperlink ref="I573" location="'BOM 00-default'!A1" display="BOM 00-default" xr:uid="{00000000-0004-0000-0600-000039020000}"/>
    <hyperlink ref="I574" location="'BOM 00-default'!A1" display="BOM 00-default" xr:uid="{00000000-0004-0000-0600-00003A020000}"/>
    <hyperlink ref="I575" location="'BOM 00-default'!A1" display="BOM 00-default" xr:uid="{00000000-0004-0000-0600-00003B020000}"/>
    <hyperlink ref="I576" location="'BOM 00-default'!A1" display="BOM 00-default" xr:uid="{00000000-0004-0000-0600-00003C020000}"/>
    <hyperlink ref="I577" location="'BOM 00-default'!A1" display="BOM 00-default" xr:uid="{00000000-0004-0000-0600-00003D020000}"/>
    <hyperlink ref="I578" location="'BOM 00-default'!A1" display="BOM 00-default" xr:uid="{00000000-0004-0000-0600-00003E020000}"/>
    <hyperlink ref="I579" location="'BOM 00-default'!A1" display="BOM 00-default" xr:uid="{00000000-0004-0000-0600-00003F020000}"/>
    <hyperlink ref="I580" location="'BOM 00-default'!A1" display="BOM 00-default" xr:uid="{00000000-0004-0000-0600-000040020000}"/>
    <hyperlink ref="I581" location="'BOM 00-default'!A1" display="BOM 00-default" xr:uid="{00000000-0004-0000-0600-000041020000}"/>
    <hyperlink ref="I582" location="'BOM 00-default'!A1" display="BOM 00-default" xr:uid="{00000000-0004-0000-0600-000042020000}"/>
    <hyperlink ref="I583" location="'BOM 00-default'!A1" display="BOM 00-default" xr:uid="{00000000-0004-0000-0600-000043020000}"/>
    <hyperlink ref="I584" location="'BOM 00-default'!A1" display="BOM 00-default" xr:uid="{00000000-0004-0000-0600-000044020000}"/>
    <hyperlink ref="I585" location="'BOM 00-default'!A1" display="BOM 00-default" xr:uid="{00000000-0004-0000-0600-000045020000}"/>
    <hyperlink ref="I586" location="'BOM 00-default'!A1" display="BOM 00-default" xr:uid="{00000000-0004-0000-0600-000046020000}"/>
    <hyperlink ref="I587" location="'BOM 00-default'!A1" display="BOM 00-default" xr:uid="{00000000-0004-0000-0600-000047020000}"/>
    <hyperlink ref="I588" location="'BOM 00-default'!A1" display="BOM 00-default" xr:uid="{00000000-0004-0000-0600-000048020000}"/>
    <hyperlink ref="I589" location="'BOM 00-default'!A1" display="BOM 00-default" xr:uid="{00000000-0004-0000-0600-000049020000}"/>
    <hyperlink ref="I590" location="'BOM 00-default'!A1" display="BOM 00-default" xr:uid="{00000000-0004-0000-0600-00004A020000}"/>
    <hyperlink ref="I591" location="'BOM 00-default'!A1" display="BOM 00-default" xr:uid="{00000000-0004-0000-0600-00004B020000}"/>
    <hyperlink ref="I592" location="'BOM 00-default'!A1" display="BOM 00-default" xr:uid="{00000000-0004-0000-0600-00004C020000}"/>
    <hyperlink ref="I593" location="'BOM 00-default'!A1" display="BOM 00-default" xr:uid="{00000000-0004-0000-0600-00004D020000}"/>
    <hyperlink ref="I594" location="'BOM 00-default'!A1" display="BOM 00-default" xr:uid="{00000000-0004-0000-0600-00004E020000}"/>
    <hyperlink ref="I595" location="'BOM 00-default'!A1" display="BOM 00-default" xr:uid="{00000000-0004-0000-0600-00004F020000}"/>
    <hyperlink ref="I596" location="'BOM 00-default'!A1" display="BOM 00-default" xr:uid="{00000000-0004-0000-0600-000050020000}"/>
    <hyperlink ref="I597" location="'BOM 00-default'!A1" display="BOM 00-default" xr:uid="{00000000-0004-0000-0600-000051020000}"/>
    <hyperlink ref="I598" location="'BOM 00-default'!A1" display="BOM 00-default" xr:uid="{00000000-0004-0000-0600-000052020000}"/>
    <hyperlink ref="I599" location="'BOM 00-default'!A1" display="BOM 00-default" xr:uid="{00000000-0004-0000-0600-000053020000}"/>
    <hyperlink ref="I600" location="'BOM 00-default'!A1" display="BOM 00-default" xr:uid="{00000000-0004-0000-0600-000054020000}"/>
    <hyperlink ref="I601" location="'BOM 00-default'!A1" display="BOM 00-default" xr:uid="{00000000-0004-0000-0600-000055020000}"/>
    <hyperlink ref="I602" location="'BOM 00-default'!A1" display="BOM 00-default" xr:uid="{00000000-0004-0000-0600-000056020000}"/>
    <hyperlink ref="I603" location="'BOM 00-default'!A1" display="BOM 00-default" xr:uid="{00000000-0004-0000-0600-000057020000}"/>
    <hyperlink ref="I604" location="'BOM 00-default'!A1" display="BOM 00-default" xr:uid="{00000000-0004-0000-0600-000058020000}"/>
    <hyperlink ref="I605" location="'BOM 00-default'!A1" display="BOM 00-default" xr:uid="{00000000-0004-0000-0600-000059020000}"/>
    <hyperlink ref="I606" location="'BOM 00-default'!A1" display="BOM 00-default" xr:uid="{00000000-0004-0000-0600-00005A020000}"/>
    <hyperlink ref="I607" location="'BOM 00-default'!A1" display="BOM 00-default" xr:uid="{00000000-0004-0000-0600-00005B020000}"/>
    <hyperlink ref="I608" location="'BOM 00-default'!A1" display="BOM 00-default" xr:uid="{00000000-0004-0000-0600-00005C020000}"/>
    <hyperlink ref="I609" location="'BOM 00-default'!A1" display="BOM 00-default" xr:uid="{00000000-0004-0000-0600-00005D020000}"/>
    <hyperlink ref="I610" location="'BOM 00-default'!A1" display="BOM 00-default" xr:uid="{00000000-0004-0000-0600-00005E020000}"/>
    <hyperlink ref="I611" location="'BOM 00-default'!A1" display="BOM 00-default" xr:uid="{00000000-0004-0000-0600-00005F020000}"/>
    <hyperlink ref="I612" location="'BOM 00-default'!A1" display="BOM 00-default" xr:uid="{00000000-0004-0000-0600-000060020000}"/>
    <hyperlink ref="I613" location="'BOM 00-default'!A1" display="BOM 00-default" xr:uid="{00000000-0004-0000-0600-000061020000}"/>
    <hyperlink ref="I614" location="'BOM 00-default'!A1" display="BOM 00-default" xr:uid="{00000000-0004-0000-0600-000062020000}"/>
    <hyperlink ref="I615" location="'BOM 00-default'!A1" display="BOM 00-default" xr:uid="{00000000-0004-0000-0600-000063020000}"/>
    <hyperlink ref="I616" location="'BOM 00-default'!A1" display="BOM 00-default" xr:uid="{00000000-0004-0000-0600-000064020000}"/>
    <hyperlink ref="I617" location="'BOM 00-default'!A1" display="BOM 00-default" xr:uid="{00000000-0004-0000-0600-000065020000}"/>
    <hyperlink ref="I618" location="'BOM 00-default'!A1" display="BOM 00-default" xr:uid="{00000000-0004-0000-0600-000066020000}"/>
    <hyperlink ref="I619" location="'BOM 00-default'!A1" display="BOM 00-default" xr:uid="{00000000-0004-0000-0600-000067020000}"/>
    <hyperlink ref="I620" location="'BOM 00-default'!A1" display="BOM 00-default" xr:uid="{00000000-0004-0000-0600-000068020000}"/>
    <hyperlink ref="I621" location="'BOM 00-default'!A1" display="BOM 00-default" xr:uid="{00000000-0004-0000-0600-000069020000}"/>
    <hyperlink ref="I622" location="'BOM 00-default'!A1" display="BOM 00-default" xr:uid="{00000000-0004-0000-0600-00006A020000}"/>
    <hyperlink ref="I623" location="'BOM 00-default'!A1" display="BOM 00-default" xr:uid="{00000000-0004-0000-0600-00006B020000}"/>
    <hyperlink ref="I624" location="'BOM 00-default'!A1" display="BOM 00-default" xr:uid="{00000000-0004-0000-0600-00006C020000}"/>
    <hyperlink ref="I625" location="'BOM 00-default'!A1" display="BOM 00-default" xr:uid="{00000000-0004-0000-0600-00006D020000}"/>
    <hyperlink ref="I626" location="'BOM 00-default'!A1" display="BOM 00-default" xr:uid="{00000000-0004-0000-0600-00006E020000}"/>
    <hyperlink ref="I627" location="'BOM 00-default'!A1" display="BOM 00-default" xr:uid="{00000000-0004-0000-0600-00006F020000}"/>
    <hyperlink ref="I628" location="'BOM 00-default'!A1" display="BOM 00-default" xr:uid="{00000000-0004-0000-0600-000070020000}"/>
    <hyperlink ref="I629" location="'BOM 00-default'!A1" display="BOM 00-default" xr:uid="{00000000-0004-0000-0600-000071020000}"/>
    <hyperlink ref="I630" location="'BOM 00-default'!A1" display="BOM 00-default" xr:uid="{00000000-0004-0000-0600-000072020000}"/>
    <hyperlink ref="I631" location="'BOM 00-default'!A1" display="BOM 00-default" xr:uid="{00000000-0004-0000-0600-000073020000}"/>
    <hyperlink ref="I632" location="'BOM 00-default'!A1" display="BOM 00-default" xr:uid="{00000000-0004-0000-0600-000074020000}"/>
    <hyperlink ref="I633" location="'BOM 00-default'!A1" display="BOM 00-default" xr:uid="{00000000-0004-0000-0600-000075020000}"/>
    <hyperlink ref="I634" location="'BOM 00-default'!A1" display="BOM 00-default" xr:uid="{00000000-0004-0000-0600-000076020000}"/>
    <hyperlink ref="I635" location="'BOM 00-default'!A1" display="BOM 00-default" xr:uid="{00000000-0004-0000-0600-000077020000}"/>
    <hyperlink ref="I636" location="'BOM 00-default'!A1" display="BOM 00-default" xr:uid="{00000000-0004-0000-0600-000078020000}"/>
    <hyperlink ref="I637" location="'BOM 00-default'!A1" display="BOM 00-default" xr:uid="{00000000-0004-0000-0600-000079020000}"/>
    <hyperlink ref="I638" location="'BOM 00-default'!A1" display="BOM 00-default" xr:uid="{00000000-0004-0000-0600-00007A020000}"/>
    <hyperlink ref="I639" location="'BOM 00-default'!A1" display="BOM 00-default" xr:uid="{00000000-0004-0000-0600-00007B020000}"/>
    <hyperlink ref="I640" location="'BOM 00-default'!A1" display="BOM 00-default" xr:uid="{00000000-0004-0000-0600-00007C020000}"/>
    <hyperlink ref="I641" location="'BOM 00-default'!A1" display="BOM 00-default" xr:uid="{00000000-0004-0000-0600-00007D020000}"/>
    <hyperlink ref="I642" location="'BOM 00-default'!A1" display="BOM 00-default" xr:uid="{00000000-0004-0000-0600-00007E020000}"/>
    <hyperlink ref="I643" location="'BOM 00-default'!A1" display="BOM 00-default" xr:uid="{00000000-0004-0000-0600-00007F020000}"/>
    <hyperlink ref="I644" location="'BOM 00-default'!A1" display="BOM 00-default" xr:uid="{00000000-0004-0000-0600-000080020000}"/>
    <hyperlink ref="I645" location="'BOM 00-default'!A1" display="BOM 00-default" xr:uid="{00000000-0004-0000-0600-000081020000}"/>
    <hyperlink ref="I646" location="'BOM 00-default'!A1" display="BOM 00-default" xr:uid="{00000000-0004-0000-0600-000082020000}"/>
    <hyperlink ref="I647" location="'BOM 00-default'!A1" display="BOM 00-default" xr:uid="{00000000-0004-0000-0600-000083020000}"/>
    <hyperlink ref="I648" location="'BOM 00-default'!A1" display="BOM 00-default" xr:uid="{00000000-0004-0000-0600-000084020000}"/>
    <hyperlink ref="I649" location="'BOM 00-default'!A1" display="BOM 00-default" xr:uid="{00000000-0004-0000-0600-000085020000}"/>
    <hyperlink ref="I650" location="'BOM 00-default'!A1" display="BOM 00-default" xr:uid="{00000000-0004-0000-0600-000086020000}"/>
    <hyperlink ref="I651" location="'BOM 00-default'!A1" display="BOM 00-default" xr:uid="{00000000-0004-0000-0600-000087020000}"/>
    <hyperlink ref="I652" location="'BOM 00-default'!A1" display="BOM 00-default" xr:uid="{00000000-0004-0000-0600-000088020000}"/>
    <hyperlink ref="I653" location="'BOM 00-default'!A1" display="BOM 00-default" xr:uid="{00000000-0004-0000-0600-000089020000}"/>
    <hyperlink ref="I654" location="'BOM 00-default'!A1" display="BOM 00-default" xr:uid="{00000000-0004-0000-0600-00008A020000}"/>
    <hyperlink ref="I655" location="'BOM 00-default'!A1" display="BOM 00-default" xr:uid="{00000000-0004-0000-0600-00008B020000}"/>
    <hyperlink ref="I656" location="'BOM 00-default'!A1" display="BOM 00-default" xr:uid="{00000000-0004-0000-0600-00008C020000}"/>
    <hyperlink ref="I657" location="'BOM 00-default'!A1" display="BOM 00-default" xr:uid="{00000000-0004-0000-0600-00008D020000}"/>
    <hyperlink ref="I658" location="'BOM 00-default'!A1" display="BOM 00-default" xr:uid="{00000000-0004-0000-0600-00008E020000}"/>
    <hyperlink ref="I659" location="'BOM 00-default'!A1" display="BOM 00-default" xr:uid="{00000000-0004-0000-0600-00008F020000}"/>
    <hyperlink ref="I660" location="'BOM 00-default'!A1" display="BOM 00-default" xr:uid="{00000000-0004-0000-0600-000090020000}"/>
    <hyperlink ref="I661" location="'BOM 00-default'!A1" display="BOM 00-default" xr:uid="{00000000-0004-0000-0600-000091020000}"/>
    <hyperlink ref="I662" location="'BOM 00-default'!A1" display="BOM 00-default" xr:uid="{00000000-0004-0000-0600-000092020000}"/>
    <hyperlink ref="I663" location="'BOM 00-default'!A1" display="BOM 00-default" xr:uid="{00000000-0004-0000-0600-000093020000}"/>
    <hyperlink ref="I664" location="'BOM 00-default'!A1" display="BOM 00-default" xr:uid="{00000000-0004-0000-0600-000094020000}"/>
    <hyperlink ref="I665" location="'BOM 00-default'!A1" display="BOM 00-default" xr:uid="{00000000-0004-0000-0600-000095020000}"/>
    <hyperlink ref="I666" location="'BOM 00-default'!A1" display="BOM 00-default" xr:uid="{00000000-0004-0000-0600-000096020000}"/>
    <hyperlink ref="I667" location="'BOM 00-default'!A1" display="BOM 00-default" xr:uid="{00000000-0004-0000-0600-000097020000}"/>
    <hyperlink ref="I668" location="'BOM 00-default'!A1" display="BOM 00-default" xr:uid="{00000000-0004-0000-0600-000098020000}"/>
    <hyperlink ref="I669" location="'BOM 00-default'!A1" display="BOM 00-default" xr:uid="{00000000-0004-0000-0600-000099020000}"/>
    <hyperlink ref="I670" location="'BOM 00-default'!A1" display="BOM 00-default" xr:uid="{00000000-0004-0000-0600-00009A020000}"/>
    <hyperlink ref="I671" location="'BOM 00-default'!A1" display="BOM 00-default" xr:uid="{00000000-0004-0000-0600-00009B020000}"/>
    <hyperlink ref="I672" location="'BOM 00-default'!A1" display="BOM 00-default" xr:uid="{00000000-0004-0000-0600-00009C020000}"/>
    <hyperlink ref="I673" location="'BOM 00-default'!A1" display="BOM 00-default" xr:uid="{00000000-0004-0000-0600-00009D020000}"/>
    <hyperlink ref="I674" location="'BOM 00-default'!A1" display="BOM 00-default" xr:uid="{00000000-0004-0000-0600-00009E020000}"/>
    <hyperlink ref="I675" location="'BOM 00-default'!A1" display="BOM 00-default" xr:uid="{00000000-0004-0000-0600-00009F020000}"/>
    <hyperlink ref="I676" location="'BOM 00-default'!A1" display="BOM 00-default" xr:uid="{00000000-0004-0000-0600-0000A0020000}"/>
    <hyperlink ref="I677" location="'BOM 00-default'!A1" display="BOM 00-default" xr:uid="{00000000-0004-0000-0600-0000A1020000}"/>
    <hyperlink ref="I678" location="'BOM 00-default'!A1" display="BOM 00-default" xr:uid="{00000000-0004-0000-0600-0000A2020000}"/>
    <hyperlink ref="I679" location="'BOM 00-default'!A1" display="BOM 00-default" xr:uid="{00000000-0004-0000-0600-0000A3020000}"/>
    <hyperlink ref="I680" location="'BOM 00-default'!A1" display="BOM 00-default" xr:uid="{00000000-0004-0000-0600-0000A4020000}"/>
    <hyperlink ref="I681" location="'BOM 00-default'!A1" display="BOM 00-default" xr:uid="{00000000-0004-0000-0600-0000A5020000}"/>
    <hyperlink ref="I682" location="'BOM 00-default'!A1" display="BOM 00-default" xr:uid="{00000000-0004-0000-0600-0000A6020000}"/>
    <hyperlink ref="I683" location="'BOM 00-default'!A1" display="BOM 00-default" xr:uid="{00000000-0004-0000-0600-0000A7020000}"/>
    <hyperlink ref="I684" location="'BOM 00-default'!A1" display="BOM 00-default" xr:uid="{00000000-0004-0000-0600-0000A8020000}"/>
    <hyperlink ref="I685" location="'BOM 00-default'!A1" display="BOM 00-default" xr:uid="{00000000-0004-0000-0600-0000A9020000}"/>
    <hyperlink ref="I686" location="'BOM 00-default'!A1" display="BOM 00-default" xr:uid="{00000000-0004-0000-0600-0000AA020000}"/>
    <hyperlink ref="I687" location="'BOM 00-default'!A1" display="BOM 00-default" xr:uid="{00000000-0004-0000-0600-0000AB020000}"/>
    <hyperlink ref="I688" location="'BOM 00-default'!A1" display="BOM 00-default" xr:uid="{00000000-0004-0000-0600-0000AC020000}"/>
    <hyperlink ref="I689" location="'BOM 00-default'!A1" display="BOM 00-default" xr:uid="{00000000-0004-0000-0600-0000AD020000}"/>
    <hyperlink ref="I690" location="'BOM 00-default'!A1" display="BOM 00-default" xr:uid="{00000000-0004-0000-0600-0000AE020000}"/>
    <hyperlink ref="I691" location="'BOM 00-default'!A1" display="BOM 00-default" xr:uid="{00000000-0004-0000-0600-0000AF020000}"/>
    <hyperlink ref="I692" location="'BOM 00-default'!A1" display="BOM 00-default" xr:uid="{00000000-0004-0000-0600-0000B0020000}"/>
    <hyperlink ref="I693" location="'BOM 00-default'!A1" display="BOM 00-default" xr:uid="{00000000-0004-0000-0600-0000B1020000}"/>
    <hyperlink ref="I694" location="'BOM 00-default'!A1" display="BOM 00-default" xr:uid="{00000000-0004-0000-0600-0000B2020000}"/>
    <hyperlink ref="I695" location="'BOM 00-default'!A1" display="BOM 00-default" xr:uid="{00000000-0004-0000-0600-0000B3020000}"/>
    <hyperlink ref="I696" location="'BOM 00-default'!A1" display="BOM 00-default" xr:uid="{00000000-0004-0000-0600-0000B4020000}"/>
    <hyperlink ref="I697" location="'BOM 00-default'!A1" display="BOM 00-default" xr:uid="{00000000-0004-0000-0600-0000B5020000}"/>
    <hyperlink ref="I698" location="'BOM 00-default'!A1" display="BOM 00-default" xr:uid="{00000000-0004-0000-0600-0000B6020000}"/>
    <hyperlink ref="I699" location="'BOM 00-default'!A1" display="BOM 00-default" xr:uid="{00000000-0004-0000-0600-0000B7020000}"/>
    <hyperlink ref="I700" location="'BOM 00-default'!A1" display="BOM 00-default" xr:uid="{00000000-0004-0000-0600-0000B8020000}"/>
    <hyperlink ref="I701" location="'BOM 00-default'!A1" display="BOM 00-default" xr:uid="{00000000-0004-0000-0600-0000B9020000}"/>
    <hyperlink ref="I702" location="'BOM 00-default'!A1" display="BOM 00-default" xr:uid="{00000000-0004-0000-0600-0000BA020000}"/>
    <hyperlink ref="I703" location="'BOM 00-default'!A1" display="BOM 00-default" xr:uid="{00000000-0004-0000-0600-0000BB020000}"/>
    <hyperlink ref="I704" location="'BOM 00-default'!A1" display="BOM 00-default" xr:uid="{00000000-0004-0000-0600-0000BC020000}"/>
    <hyperlink ref="I705" location="'BOM 00-default'!A1" display="BOM 00-default" xr:uid="{00000000-0004-0000-0600-0000BD020000}"/>
    <hyperlink ref="I706" location="'BOM 00-default'!A1" display="BOM 00-default" xr:uid="{00000000-0004-0000-0600-0000BE020000}"/>
    <hyperlink ref="I707" location="'BOM 00-default'!A1" display="BOM 00-default" xr:uid="{00000000-0004-0000-0600-0000BF020000}"/>
    <hyperlink ref="I708" location="'BOM 00-default'!A1" display="BOM 00-default" xr:uid="{00000000-0004-0000-0600-0000C0020000}"/>
    <hyperlink ref="I709" location="'BOM 00-default'!A1" display="BOM 00-default" xr:uid="{00000000-0004-0000-0600-0000C1020000}"/>
    <hyperlink ref="I710" location="'BOM 00-default'!A1" display="BOM 00-default" xr:uid="{00000000-0004-0000-0600-0000C2020000}"/>
    <hyperlink ref="I711" location="'BOM 00-default'!A1" display="BOM 00-default" xr:uid="{00000000-0004-0000-0600-0000C3020000}"/>
    <hyperlink ref="I712" location="'BOM 00-default'!A1" display="BOM 00-default" xr:uid="{00000000-0004-0000-0600-0000C4020000}"/>
    <hyperlink ref="I713" location="'BOM 00-default'!A1" display="BOM 00-default" xr:uid="{00000000-0004-0000-0600-0000C5020000}"/>
    <hyperlink ref="I714" location="'BOM 00-default'!A1" display="BOM 00-default" xr:uid="{00000000-0004-0000-0600-0000C6020000}"/>
    <hyperlink ref="I715" location="'BOM 00-default'!A1" display="BOM 00-default" xr:uid="{00000000-0004-0000-0600-0000C7020000}"/>
    <hyperlink ref="I716" location="'BOM 00-default'!A1" display="BOM 00-default" xr:uid="{00000000-0004-0000-0600-0000C8020000}"/>
    <hyperlink ref="I717" location="'BOM 00-default'!A1" display="BOM 00-default" xr:uid="{00000000-0004-0000-0600-0000C9020000}"/>
    <hyperlink ref="I718" location="'BOM 00-default'!A1" display="BOM 00-default" xr:uid="{00000000-0004-0000-0600-0000CA020000}"/>
    <hyperlink ref="I719" location="'BOM 00-default'!A1" display="BOM 00-default" xr:uid="{00000000-0004-0000-0600-0000CB020000}"/>
    <hyperlink ref="I720" location="'BOM 00-default'!A1" display="BOM 00-default" xr:uid="{00000000-0004-0000-0600-0000CC020000}"/>
    <hyperlink ref="I721" location="'BOM 00-default'!A1" display="BOM 00-default" xr:uid="{00000000-0004-0000-0600-0000CD020000}"/>
    <hyperlink ref="I722" location="'BOM 00-default'!A1" display="BOM 00-default" xr:uid="{00000000-0004-0000-0600-0000CE020000}"/>
    <hyperlink ref="I723" location="'BOM 00-default'!A1" display="BOM 00-default" xr:uid="{00000000-0004-0000-0600-0000CF020000}"/>
    <hyperlink ref="I724" location="'BOM 00-default'!A1" display="BOM 00-default" xr:uid="{00000000-0004-0000-0600-0000D0020000}"/>
    <hyperlink ref="I725" location="'BOM 00-default'!A1" display="BOM 00-default" xr:uid="{00000000-0004-0000-0600-0000D1020000}"/>
    <hyperlink ref="I726" location="'BOM 00-default'!A1" display="BOM 00-default" xr:uid="{00000000-0004-0000-0600-0000D2020000}"/>
    <hyperlink ref="I727" location="'BOM 00-default'!A1" display="BOM 00-default" xr:uid="{00000000-0004-0000-0600-0000D3020000}"/>
    <hyperlink ref="I728" location="'BOM 00-default'!A1" display="BOM 00-default" xr:uid="{00000000-0004-0000-0600-0000D4020000}"/>
    <hyperlink ref="I729" location="'BOM 00-default'!A1" display="BOM 00-default" xr:uid="{00000000-0004-0000-0600-0000D5020000}"/>
    <hyperlink ref="I730" location="'BOM 00-default'!A1" display="BOM 00-default" xr:uid="{00000000-0004-0000-0600-0000D6020000}"/>
    <hyperlink ref="I731" location="'BOM 00-default'!A1" display="BOM 00-default" xr:uid="{00000000-0004-0000-0600-0000D7020000}"/>
    <hyperlink ref="I732" location="'BOM 00-default'!A1" display="BOM 00-default" xr:uid="{00000000-0004-0000-0600-0000D8020000}"/>
    <hyperlink ref="I733" location="'BOM 00-default'!A1" display="BOM 00-default" xr:uid="{00000000-0004-0000-0600-0000D9020000}"/>
    <hyperlink ref="I734" location="'BOM 00-default'!A1" display="BOM 00-default" xr:uid="{00000000-0004-0000-0600-0000DA020000}"/>
    <hyperlink ref="I735" location="'BOM 00-default'!A1" display="BOM 00-default" xr:uid="{00000000-0004-0000-0600-0000DB020000}"/>
    <hyperlink ref="I736" location="'BOM 00-default'!A1" display="BOM 00-default" xr:uid="{00000000-0004-0000-0600-0000DC020000}"/>
    <hyperlink ref="I737" location="'BOM 00-default'!A1" display="BOM 00-default" xr:uid="{00000000-0004-0000-0600-0000DD020000}"/>
    <hyperlink ref="I738" location="'BOM 00-default'!A1" display="BOM 00-default" xr:uid="{00000000-0004-0000-0600-0000DE020000}"/>
    <hyperlink ref="I739" location="'BOM 00-default'!A1" display="BOM 00-default" xr:uid="{00000000-0004-0000-0600-0000DF020000}"/>
    <hyperlink ref="I740" location="'BOM 00-default'!A1" display="BOM 00-default" xr:uid="{00000000-0004-0000-0600-0000E0020000}"/>
    <hyperlink ref="I741" location="'BOM 00-default'!A1" display="BOM 00-default" xr:uid="{00000000-0004-0000-0600-0000E1020000}"/>
    <hyperlink ref="I742" location="'BOM 00-default'!A1" display="BOM 00-default" xr:uid="{00000000-0004-0000-0600-0000E2020000}"/>
    <hyperlink ref="I743" location="'BOM 00-default'!A1" display="BOM 00-default" xr:uid="{00000000-0004-0000-0600-0000E3020000}"/>
    <hyperlink ref="I744" location="'BOM 00-default'!A1" display="BOM 00-default" xr:uid="{00000000-0004-0000-0600-0000E4020000}"/>
    <hyperlink ref="I745" location="'BOM 00-default'!A1" display="BOM 00-default" xr:uid="{00000000-0004-0000-0600-0000E5020000}"/>
    <hyperlink ref="I746" location="'BOM 00-default'!A1" display="BOM 00-default" xr:uid="{00000000-0004-0000-0600-0000E6020000}"/>
    <hyperlink ref="I747" location="'BOM 00-default'!A1" display="BOM 00-default" xr:uid="{00000000-0004-0000-0600-0000E7020000}"/>
    <hyperlink ref="I748" location="'BOM 00-default'!A1" display="BOM 00-default" xr:uid="{00000000-0004-0000-0600-0000E8020000}"/>
    <hyperlink ref="I749" location="'BOM 00-default'!A1" display="BOM 00-default" xr:uid="{00000000-0004-0000-0600-0000E9020000}"/>
    <hyperlink ref="I750" location="'BOM 00-default'!A1" display="BOM 00-default" xr:uid="{00000000-0004-0000-0600-0000EA020000}"/>
    <hyperlink ref="I751" location="'BOM 00-default'!A1" display="BOM 00-default" xr:uid="{00000000-0004-0000-0600-0000EB020000}"/>
    <hyperlink ref="I752" location="'BOM 00-default'!A1" display="BOM 00-default" xr:uid="{00000000-0004-0000-0600-0000EC020000}"/>
    <hyperlink ref="I753" location="'BOM 00-default'!A1" display="BOM 00-default" xr:uid="{00000000-0004-0000-0600-0000ED020000}"/>
    <hyperlink ref="I754" location="'BOM 00-default'!A1" display="BOM 00-default" xr:uid="{00000000-0004-0000-0600-0000EE020000}"/>
    <hyperlink ref="I755" location="'BOM 00-default'!A1" display="BOM 00-default" xr:uid="{00000000-0004-0000-0600-0000EF020000}"/>
    <hyperlink ref="I756" location="'BOM 00-default'!A1" display="BOM 00-default" xr:uid="{00000000-0004-0000-0600-0000F0020000}"/>
    <hyperlink ref="I757" location="'BOM 00-default'!A1" display="BOM 00-default" xr:uid="{00000000-0004-0000-0600-0000F1020000}"/>
    <hyperlink ref="I758" location="'BOM 00-default'!A1" display="BOM 00-default" xr:uid="{00000000-0004-0000-0600-0000F2020000}"/>
    <hyperlink ref="I759" location="'BOM 00-default'!A1" display="BOM 00-default" xr:uid="{00000000-0004-0000-0600-0000F3020000}"/>
    <hyperlink ref="I760" location="'BOM 00-default'!A1" display="BOM 00-default" xr:uid="{00000000-0004-0000-0600-0000F4020000}"/>
    <hyperlink ref="I761" location="'BOM 00-default'!A1" display="BOM 00-default" xr:uid="{00000000-0004-0000-0600-0000F5020000}"/>
    <hyperlink ref="I762" location="'BOM 00-default'!A1" display="BOM 00-default" xr:uid="{00000000-0004-0000-0600-0000F6020000}"/>
    <hyperlink ref="I763" location="'BOM 00-default'!A1" display="BOM 00-default" xr:uid="{00000000-0004-0000-0600-0000F7020000}"/>
    <hyperlink ref="I764" location="'BOM 00-default'!A1" display="BOM 00-default" xr:uid="{00000000-0004-0000-0600-0000F8020000}"/>
    <hyperlink ref="I765" location="'BOM 00-default'!A1" display="BOM 00-default" xr:uid="{00000000-0004-0000-0600-0000F9020000}"/>
    <hyperlink ref="I766" location="'BOM 00-default'!A1" display="BOM 00-default" xr:uid="{00000000-0004-0000-0600-0000FA020000}"/>
    <hyperlink ref="I767" location="'BOM 00-default'!A1" display="BOM 00-default" xr:uid="{00000000-0004-0000-0600-0000FB020000}"/>
    <hyperlink ref="I768" location="'BOM 00-default'!A1" display="BOM 00-default" xr:uid="{00000000-0004-0000-0600-0000FC020000}"/>
    <hyperlink ref="I769" location="'BOM 00-default'!A1" display="BOM 00-default" xr:uid="{00000000-0004-0000-0600-0000FD020000}"/>
    <hyperlink ref="I770" location="'BOM 00-default'!A1" display="BOM 00-default" xr:uid="{00000000-0004-0000-0600-0000FE020000}"/>
    <hyperlink ref="I771" location="'BOM 00-default'!A1" display="BOM 00-default" xr:uid="{00000000-0004-0000-0600-0000FF020000}"/>
    <hyperlink ref="I772" location="'BOM 00-default'!A1" display="BOM 00-default" xr:uid="{00000000-0004-0000-0600-000000030000}"/>
    <hyperlink ref="I773" location="'BOM 00-default'!A1" display="BOM 00-default" xr:uid="{00000000-0004-0000-0600-000001030000}"/>
    <hyperlink ref="I774" location="'BOM 00-default'!A1" display="BOM 00-default" xr:uid="{00000000-0004-0000-0600-000002030000}"/>
    <hyperlink ref="I775" location="'BOM 00-default'!A1" display="BOM 00-default" xr:uid="{00000000-0004-0000-0600-000003030000}"/>
    <hyperlink ref="I776" location="'BOM 00-default'!A1" display="BOM 00-default" xr:uid="{00000000-0004-0000-0600-000004030000}"/>
    <hyperlink ref="I777" location="'BOM 00-default'!A1" display="BOM 00-default" xr:uid="{00000000-0004-0000-0600-000005030000}"/>
    <hyperlink ref="I778" location="'BOM 00-default'!A1" display="BOM 00-default" xr:uid="{00000000-0004-0000-0600-000006030000}"/>
    <hyperlink ref="I779" location="'BOM 00-default'!A1" display="BOM 00-default" xr:uid="{00000000-0004-0000-0600-000007030000}"/>
    <hyperlink ref="I780" location="'BOM 00-default'!A1" display="BOM 00-default" xr:uid="{00000000-0004-0000-0600-000008030000}"/>
    <hyperlink ref="I781" location="'BOM 00-default'!A1" display="BOM 00-default" xr:uid="{00000000-0004-0000-0600-000009030000}"/>
    <hyperlink ref="I782" location="'BOM 00-default'!A1" display="BOM 00-default" xr:uid="{00000000-0004-0000-0600-00000A030000}"/>
    <hyperlink ref="I783" location="'BOM 00-default'!A1" display="BOM 00-default" xr:uid="{00000000-0004-0000-0600-00000B030000}"/>
    <hyperlink ref="I784" location="'BOM 00-default'!A1" display="BOM 00-default" xr:uid="{00000000-0004-0000-0600-00000C030000}"/>
    <hyperlink ref="I785" location="'BOM 00-default'!A1" display="BOM 00-default" xr:uid="{00000000-0004-0000-0600-00000D030000}"/>
    <hyperlink ref="I786" location="'BOM 00-default'!A1" display="BOM 00-default" xr:uid="{00000000-0004-0000-0600-00000E030000}"/>
    <hyperlink ref="I787" location="'BOM 00-default'!A1" display="BOM 00-default" xr:uid="{00000000-0004-0000-0600-00000F030000}"/>
    <hyperlink ref="I788" location="'BOM 00-default'!A1" display="BOM 00-default" xr:uid="{00000000-0004-0000-0600-000010030000}"/>
    <hyperlink ref="I789" location="'BOM 00-default'!A1" display="BOM 00-default" xr:uid="{00000000-0004-0000-0600-000011030000}"/>
    <hyperlink ref="I790" location="'BOM 00-default'!A1" display="BOM 00-default" xr:uid="{00000000-0004-0000-0600-000012030000}"/>
    <hyperlink ref="I791" location="'BOM 00-default'!A1" display="BOM 00-default" xr:uid="{00000000-0004-0000-0600-000013030000}"/>
    <hyperlink ref="I792" location="'BOM 00-default'!A1" display="BOM 00-default" xr:uid="{00000000-0004-0000-0600-000014030000}"/>
    <hyperlink ref="I793" location="'BOM 00-default'!A1" display="BOM 00-default" xr:uid="{00000000-0004-0000-0600-000015030000}"/>
    <hyperlink ref="I794" location="'BOM 00-default'!A1" display="BOM 00-default" xr:uid="{00000000-0004-0000-0600-000016030000}"/>
    <hyperlink ref="I795" location="'BOM 00-default'!A1" display="BOM 00-default" xr:uid="{00000000-0004-0000-0600-000017030000}"/>
    <hyperlink ref="I796" location="'BOM 00-default'!A1" display="BOM 00-default" xr:uid="{00000000-0004-0000-0600-000018030000}"/>
    <hyperlink ref="I797" location="'BOM 00-default'!A1" display="BOM 00-default" xr:uid="{00000000-0004-0000-0600-000019030000}"/>
    <hyperlink ref="I798" location="'BOM 00-default'!A1" display="BOM 00-default" xr:uid="{00000000-0004-0000-0600-00001A030000}"/>
    <hyperlink ref="I799" location="'BOM 00-default'!A1" display="BOM 00-default" xr:uid="{00000000-0004-0000-0600-00001B030000}"/>
    <hyperlink ref="I800" location="'BOM 00-default'!A1" display="BOM 00-default" xr:uid="{00000000-0004-0000-0600-00001C030000}"/>
    <hyperlink ref="I801" location="'BOM 00-default'!A1" display="BOM 00-default" xr:uid="{00000000-0004-0000-0600-00001D030000}"/>
    <hyperlink ref="I802" location="'BOM 00-default'!A1" display="BOM 00-default" xr:uid="{00000000-0004-0000-0600-00001E030000}"/>
    <hyperlink ref="I803" location="'BOM 00-default'!A1" display="BOM 00-default" xr:uid="{00000000-0004-0000-0600-00001F030000}"/>
    <hyperlink ref="I804" location="'BOM 00-default'!A1" display="BOM 00-default" xr:uid="{00000000-0004-0000-0600-000020030000}"/>
    <hyperlink ref="I805" location="'BOM 00-default'!A1" display="BOM 00-default" xr:uid="{00000000-0004-0000-0600-000021030000}"/>
    <hyperlink ref="I806" location="'BOM 00-default'!A1" display="BOM 00-default" xr:uid="{00000000-0004-0000-0600-000022030000}"/>
    <hyperlink ref="I807" location="'BOM 00-default'!A1" display="BOM 00-default" xr:uid="{00000000-0004-0000-0600-000023030000}"/>
    <hyperlink ref="I808" location="'BOM 00-default'!A1" display="BOM 00-default" xr:uid="{00000000-0004-0000-0600-000024030000}"/>
    <hyperlink ref="I809" location="'BOM 00-default'!A1" display="BOM 00-default" xr:uid="{00000000-0004-0000-0600-000025030000}"/>
    <hyperlink ref="I810" location="'BOM 00-default'!A1" display="BOM 00-default" xr:uid="{00000000-0004-0000-0600-000026030000}"/>
    <hyperlink ref="I811" location="'BOM 00-default'!A1" display="BOM 00-default" xr:uid="{00000000-0004-0000-0600-000027030000}"/>
    <hyperlink ref="I812" location="'BOM 00-default'!A1" display="BOM 00-default" xr:uid="{00000000-0004-0000-0600-000028030000}"/>
    <hyperlink ref="I813" location="'BOM 00-default'!A1" display="BOM 00-default" xr:uid="{00000000-0004-0000-0600-000029030000}"/>
    <hyperlink ref="I814" location="'BOM 00-default'!A1" display="BOM 00-default" xr:uid="{00000000-0004-0000-0600-00002A030000}"/>
    <hyperlink ref="I815" location="'BOM 00-default'!A1" display="BOM 00-default" xr:uid="{00000000-0004-0000-0600-00002B030000}"/>
    <hyperlink ref="I816" location="'BOM 00-default'!A1" display="BOM 00-default" xr:uid="{00000000-0004-0000-0600-00002C030000}"/>
    <hyperlink ref="I817" location="'BOM 00-default'!A1" display="BOM 00-default" xr:uid="{00000000-0004-0000-0600-00002D030000}"/>
    <hyperlink ref="I818" location="'BOM 00-default'!A1" display="BOM 00-default" xr:uid="{00000000-0004-0000-0600-00002E030000}"/>
    <hyperlink ref="I819" location="'BOM 00-default'!A1" display="BOM 00-default" xr:uid="{00000000-0004-0000-0600-00002F030000}"/>
    <hyperlink ref="I820" location="'BOM 00-default'!A1" display="BOM 00-default" xr:uid="{00000000-0004-0000-0600-000030030000}"/>
    <hyperlink ref="I821" location="'BOM 00-default'!A1" display="BOM 00-default" xr:uid="{00000000-0004-0000-0600-000031030000}"/>
    <hyperlink ref="I822" location="'BOM 00-default'!A1" display="BOM 00-default" xr:uid="{00000000-0004-0000-0600-000032030000}"/>
    <hyperlink ref="I823" location="'BOM 00-default'!A1" display="BOM 00-default" xr:uid="{00000000-0004-0000-0600-000033030000}"/>
    <hyperlink ref="I824" location="'BOM 00-default'!A1" display="BOM 00-default" xr:uid="{00000000-0004-0000-0600-000034030000}"/>
    <hyperlink ref="I825" location="'BOM 00-default'!A1" display="BOM 00-default" xr:uid="{00000000-0004-0000-0600-000035030000}"/>
    <hyperlink ref="I826" location="'BOM 00-default'!A1" display="BOM 00-default" xr:uid="{00000000-0004-0000-0600-000036030000}"/>
    <hyperlink ref="I827" location="'BOM 00-default'!A1" display="BOM 00-default" xr:uid="{00000000-0004-0000-0600-000037030000}"/>
    <hyperlink ref="I828" location="'BOM 00-default'!A1" display="BOM 00-default" xr:uid="{00000000-0004-0000-0600-000038030000}"/>
    <hyperlink ref="I829" location="'BOM 00-default'!A1" display="BOM 00-default" xr:uid="{00000000-0004-0000-0600-000039030000}"/>
    <hyperlink ref="I830" location="'BOM 00-default'!A1" display="BOM 00-default" xr:uid="{00000000-0004-0000-0600-00003A030000}"/>
    <hyperlink ref="I831" location="'BOM 00-default'!A1" display="BOM 00-default" xr:uid="{00000000-0004-0000-0600-00003B030000}"/>
    <hyperlink ref="I832" location="'BOM 00-default'!A1" display="BOM 00-default" xr:uid="{00000000-0004-0000-0600-00003C030000}"/>
    <hyperlink ref="I833" location="'BOM 00-default'!A1" display="BOM 00-default" xr:uid="{00000000-0004-0000-0600-00003D030000}"/>
    <hyperlink ref="I834" location="'BOM 00-default'!A1" display="BOM 00-default" xr:uid="{00000000-0004-0000-0600-00003E030000}"/>
    <hyperlink ref="I835" location="'BOM 00-default'!A1" display="BOM 00-default" xr:uid="{00000000-0004-0000-0600-00003F030000}"/>
    <hyperlink ref="I836" location="'BOM 00-default'!A1" display="BOM 00-default" xr:uid="{00000000-0004-0000-0600-000040030000}"/>
    <hyperlink ref="I837" location="'BOM 00-default'!A1" display="BOM 00-default" xr:uid="{00000000-0004-0000-0600-000041030000}"/>
    <hyperlink ref="I838" location="'BOM 00-default'!A1" display="BOM 00-default" xr:uid="{00000000-0004-0000-0600-000042030000}"/>
    <hyperlink ref="I839" location="'BOM 00-default'!A1" display="BOM 00-default" xr:uid="{00000000-0004-0000-0600-000043030000}"/>
    <hyperlink ref="I840" location="'BOM 00-default'!A1" display="BOM 00-default" xr:uid="{00000000-0004-0000-0600-000044030000}"/>
    <hyperlink ref="I841" location="'BOM 00-default'!A1" display="BOM 00-default" xr:uid="{00000000-0004-0000-0600-000045030000}"/>
    <hyperlink ref="I842" location="'BOM 00-default'!A1" display="BOM 00-default" xr:uid="{00000000-0004-0000-0600-000046030000}"/>
    <hyperlink ref="I843" location="'BOM 00-default'!A1" display="BOM 00-default" xr:uid="{00000000-0004-0000-0600-000047030000}"/>
    <hyperlink ref="I844" location="'BOM 00-default'!A1" display="BOM 00-default" xr:uid="{00000000-0004-0000-0600-000048030000}"/>
    <hyperlink ref="I845" location="'BOM 00-default'!A1" display="BOM 00-default" xr:uid="{00000000-0004-0000-0600-000049030000}"/>
    <hyperlink ref="I846" location="'BOM 00-default'!A1" display="BOM 00-default" xr:uid="{00000000-0004-0000-0600-00004A030000}"/>
    <hyperlink ref="I847" location="'BOM 00-default'!A1" display="BOM 00-default" xr:uid="{00000000-0004-0000-0600-00004B030000}"/>
    <hyperlink ref="I848" location="'BOM 00-default'!A1" display="BOM 00-default" xr:uid="{00000000-0004-0000-0600-00004C030000}"/>
    <hyperlink ref="I849" location="'BOM 00-default'!A1" display="BOM 00-default" xr:uid="{00000000-0004-0000-0600-00004D030000}"/>
    <hyperlink ref="I850" location="'BOM 00-default'!A1" display="BOM 00-default" xr:uid="{00000000-0004-0000-0600-00004E030000}"/>
    <hyperlink ref="I851" location="'BOM 00-default'!A1" display="BOM 00-default" xr:uid="{00000000-0004-0000-0600-00004F030000}"/>
    <hyperlink ref="I852" location="'BOM 00-default'!A1" display="BOM 00-default" xr:uid="{00000000-0004-0000-0600-000050030000}"/>
    <hyperlink ref="I853" location="'BOM 00-default'!A1" display="BOM 00-default" xr:uid="{00000000-0004-0000-0600-000051030000}"/>
    <hyperlink ref="I854" location="'BOM 00-default'!A1" display="BOM 00-default" xr:uid="{00000000-0004-0000-0600-000052030000}"/>
    <hyperlink ref="I855" location="'BOM 00-default'!A1" display="BOM 00-default" xr:uid="{00000000-0004-0000-0600-000053030000}"/>
    <hyperlink ref="I856" location="'BOM 00-default'!A1" display="BOM 00-default" xr:uid="{00000000-0004-0000-0600-000054030000}"/>
    <hyperlink ref="I857" location="'BOM 00-default'!A1" display="BOM 00-default" xr:uid="{00000000-0004-0000-0600-000055030000}"/>
    <hyperlink ref="I858" location="'BOM 00-default'!A1" display="BOM 00-default" xr:uid="{00000000-0004-0000-0600-000056030000}"/>
    <hyperlink ref="I859" location="'BOM 00-default'!A1" display="BOM 00-default" xr:uid="{00000000-0004-0000-0600-000057030000}"/>
    <hyperlink ref="I860" location="'BOM 00-default'!A1" display="BOM 00-default" xr:uid="{00000000-0004-0000-0600-000058030000}"/>
    <hyperlink ref="I861" location="'BOM 00-default'!A1" display="BOM 00-default" xr:uid="{00000000-0004-0000-0600-000059030000}"/>
    <hyperlink ref="I862" location="'BOM 00-default'!A1" display="BOM 00-default" xr:uid="{00000000-0004-0000-0600-00005A030000}"/>
    <hyperlink ref="I863" location="'BOM 00-default'!A1" display="BOM 00-default" xr:uid="{00000000-0004-0000-0600-00005B030000}"/>
    <hyperlink ref="I864" location="'BOM 00-default'!A1" display="BOM 00-default" xr:uid="{00000000-0004-0000-0600-00005C030000}"/>
    <hyperlink ref="I865" location="'BOM 00-default'!A1" display="BOM 00-default" xr:uid="{00000000-0004-0000-0600-00005D030000}"/>
    <hyperlink ref="I866" location="'BOM 00-default'!A1" display="BOM 00-default" xr:uid="{00000000-0004-0000-0600-00005E030000}"/>
    <hyperlink ref="I867" location="'BOM 00-default'!A1" display="BOM 00-default" xr:uid="{00000000-0004-0000-0600-00005F030000}"/>
    <hyperlink ref="I868" location="'BOM 00-default'!A1" display="BOM 00-default" xr:uid="{00000000-0004-0000-0600-000060030000}"/>
    <hyperlink ref="I869" location="'BOM 00-default'!A1" display="BOM 00-default" xr:uid="{00000000-0004-0000-0600-000061030000}"/>
    <hyperlink ref="I870" location="'BOM 00-default'!A1" display="BOM 00-default" xr:uid="{00000000-0004-0000-0600-000062030000}"/>
    <hyperlink ref="I871" location="'BOM 00-default'!A1" display="BOM 00-default" xr:uid="{00000000-0004-0000-0600-000063030000}"/>
    <hyperlink ref="I872" location="'BOM 00-default'!A1" display="BOM 00-default" xr:uid="{00000000-0004-0000-0600-000064030000}"/>
    <hyperlink ref="I873" location="'BOM 00-default'!A1" display="BOM 00-default" xr:uid="{00000000-0004-0000-0600-000065030000}"/>
    <hyperlink ref="I874" location="'BOM 00-default'!A1" display="BOM 00-default" xr:uid="{00000000-0004-0000-0600-000066030000}"/>
    <hyperlink ref="I875" location="'BOM 00-default'!A1" display="BOM 00-default" xr:uid="{00000000-0004-0000-0600-000067030000}"/>
    <hyperlink ref="I876" location="'BOM 00-default'!A1" display="BOM 00-default" xr:uid="{00000000-0004-0000-0600-000068030000}"/>
    <hyperlink ref="I877" location="'BOM 00-default'!A1" display="BOM 00-default" xr:uid="{00000000-0004-0000-0600-000069030000}"/>
    <hyperlink ref="I878" location="'BOM 00-default'!A1" display="BOM 00-default" xr:uid="{00000000-0004-0000-0600-00006A030000}"/>
    <hyperlink ref="I879" location="'BOM 00-default'!A1" display="BOM 00-default" xr:uid="{00000000-0004-0000-0600-00006B030000}"/>
    <hyperlink ref="I880" location="'BOM 00-default'!A1" display="BOM 00-default" xr:uid="{00000000-0004-0000-0600-00006C030000}"/>
    <hyperlink ref="I881" location="'BOM 00-default'!A1" display="BOM 00-default" xr:uid="{00000000-0004-0000-0600-00006D030000}"/>
    <hyperlink ref="I882" location="'BOM 00-default'!A1" display="BOM 00-default" xr:uid="{00000000-0004-0000-0600-00006E030000}"/>
    <hyperlink ref="I883" location="'BOM 00-default'!A1" display="BOM 00-default" xr:uid="{00000000-0004-0000-0600-00006F030000}"/>
    <hyperlink ref="I884" location="'BOM 00-default'!A1" display="BOM 00-default" xr:uid="{00000000-0004-0000-0600-000070030000}"/>
    <hyperlink ref="I885" location="'BOM 00-default'!A1" display="BOM 00-default" xr:uid="{00000000-0004-0000-0600-000071030000}"/>
    <hyperlink ref="I886" location="'BOM 00-default'!A1" display="BOM 00-default" xr:uid="{00000000-0004-0000-0600-000072030000}"/>
    <hyperlink ref="I887" location="'BOM 00-default'!A1" display="BOM 00-default" xr:uid="{00000000-0004-0000-0600-000073030000}"/>
    <hyperlink ref="I888" location="'BOM 00-default'!A1" display="BOM 00-default" xr:uid="{00000000-0004-0000-0600-000074030000}"/>
    <hyperlink ref="I889" location="'BOM 00-default'!A1" display="BOM 00-default" xr:uid="{00000000-0004-0000-0600-000075030000}"/>
    <hyperlink ref="I890" location="'BOM 00-default'!A1" display="BOM 00-default" xr:uid="{00000000-0004-0000-0600-000076030000}"/>
    <hyperlink ref="I891" location="'BOM 00-default'!A1" display="BOM 00-default" xr:uid="{00000000-0004-0000-0600-000077030000}"/>
    <hyperlink ref="I892" location="'BOM 00-default'!A1" display="BOM 00-default" xr:uid="{00000000-0004-0000-0600-000078030000}"/>
    <hyperlink ref="I893" location="'BOM 00-default'!A1" display="BOM 00-default" xr:uid="{00000000-0004-0000-0600-000079030000}"/>
    <hyperlink ref="I894" location="'BOM 00-default'!A1" display="BOM 00-default" xr:uid="{00000000-0004-0000-0600-00007A030000}"/>
    <hyperlink ref="I895" location="'BOM 00-default'!A1" display="BOM 00-default" xr:uid="{00000000-0004-0000-0600-00007B030000}"/>
    <hyperlink ref="I896" location="'BOM 00-default'!A1" display="BOM 00-default" xr:uid="{00000000-0004-0000-0600-00007C030000}"/>
    <hyperlink ref="I897" location="'BOM 00-default'!A1" display="BOM 00-default" xr:uid="{00000000-0004-0000-0600-00007D030000}"/>
    <hyperlink ref="I898" location="'BOM 00-default'!A1" display="BOM 00-default" xr:uid="{00000000-0004-0000-0600-00007E030000}"/>
    <hyperlink ref="I899" location="'BOM 00-default'!A1" display="BOM 00-default" xr:uid="{00000000-0004-0000-0600-00007F030000}"/>
    <hyperlink ref="I900" location="'BOM 00-default'!A1" display="BOM 00-default" xr:uid="{00000000-0004-0000-0600-000080030000}"/>
    <hyperlink ref="I901" location="'BOM 00-default'!A1" display="BOM 00-default" xr:uid="{00000000-0004-0000-0600-000081030000}"/>
    <hyperlink ref="I902" location="'BOM 00-default'!A1" display="BOM 00-default" xr:uid="{00000000-0004-0000-0600-000082030000}"/>
    <hyperlink ref="I903" location="'BOM 00-default'!A1" display="BOM 00-default" xr:uid="{00000000-0004-0000-0600-000083030000}"/>
    <hyperlink ref="I904" location="'BOM 00-default'!A1" display="BOM 00-default" xr:uid="{00000000-0004-0000-0600-000084030000}"/>
    <hyperlink ref="I905" location="'BOM 00-default'!A1" display="BOM 00-default" xr:uid="{00000000-0004-0000-0600-000085030000}"/>
    <hyperlink ref="I906" location="'BOM 00-default'!A1" display="BOM 00-default" xr:uid="{00000000-0004-0000-0600-000086030000}"/>
    <hyperlink ref="I907" location="'BOM 00-default'!A1" display="BOM 00-default" xr:uid="{00000000-0004-0000-0600-000087030000}"/>
    <hyperlink ref="I908" location="'BOM 00-default'!A1" display="BOM 00-default" xr:uid="{00000000-0004-0000-0600-000088030000}"/>
    <hyperlink ref="I909" location="'BOM 00-default'!A1" display="BOM 00-default" xr:uid="{00000000-0004-0000-0600-000089030000}"/>
    <hyperlink ref="I910" location="'BOM 00-default'!A1" display="BOM 00-default" xr:uid="{00000000-0004-0000-0600-00008A030000}"/>
    <hyperlink ref="I911" location="'BOM 00-default'!A1" display="BOM 00-default" xr:uid="{00000000-0004-0000-0600-00008B030000}"/>
    <hyperlink ref="I912" location="'BOM 00-default'!A1" display="BOM 00-default" xr:uid="{00000000-0004-0000-0600-00008C030000}"/>
    <hyperlink ref="I913" location="'BOM 00-default'!A1" display="BOM 00-default" xr:uid="{00000000-0004-0000-0600-00008D030000}"/>
    <hyperlink ref="I914" location="'BOM 00-default'!A1" display="BOM 00-default" xr:uid="{00000000-0004-0000-0600-00008E030000}"/>
    <hyperlink ref="I915" location="'BOM 00-default'!A1" display="BOM 00-default" xr:uid="{00000000-0004-0000-0600-00008F030000}"/>
    <hyperlink ref="I916" location="'BOM 00-default'!A1" display="BOM 00-default" xr:uid="{00000000-0004-0000-0600-000090030000}"/>
    <hyperlink ref="I917" location="'BOM 00-default'!A1" display="BOM 00-default" xr:uid="{00000000-0004-0000-0600-000091030000}"/>
    <hyperlink ref="I918" location="'BOM 00-default'!A1" display="BOM 00-default" xr:uid="{00000000-0004-0000-0600-000092030000}"/>
    <hyperlink ref="I919" location="'BOM 00-default'!A1" display="BOM 00-default" xr:uid="{00000000-0004-0000-0600-000093030000}"/>
    <hyperlink ref="I920" location="'BOM 00-default'!A1" display="BOM 00-default" xr:uid="{00000000-0004-0000-0600-000094030000}"/>
    <hyperlink ref="I921" location="'BOM 00-default'!A1" display="BOM 00-default" xr:uid="{00000000-0004-0000-0600-000095030000}"/>
    <hyperlink ref="I922" location="'BOM 00-default'!A1" display="BOM 00-default" xr:uid="{00000000-0004-0000-0600-000096030000}"/>
    <hyperlink ref="I923" location="'BOM 00-default'!A1" display="BOM 00-default" xr:uid="{00000000-0004-0000-0600-000097030000}"/>
    <hyperlink ref="I924" location="'BOM 00-default'!A1" display="BOM 00-default" xr:uid="{00000000-0004-0000-0600-000098030000}"/>
    <hyperlink ref="I925" location="'BOM 00-default'!A1" display="BOM 00-default" xr:uid="{00000000-0004-0000-0600-000099030000}"/>
    <hyperlink ref="I926" location="'BOM 00-default'!A1" display="BOM 00-default" xr:uid="{00000000-0004-0000-0600-00009A030000}"/>
    <hyperlink ref="I927" location="'BOM 00-default'!A1" display="BOM 00-default" xr:uid="{00000000-0004-0000-0600-00009B030000}"/>
    <hyperlink ref="I928" location="'BOM 00-default'!A1" display="BOM 00-default" xr:uid="{00000000-0004-0000-0600-00009C030000}"/>
    <hyperlink ref="I929" location="'BOM 00-default'!A1" display="BOM 00-default" xr:uid="{00000000-0004-0000-0600-00009D030000}"/>
    <hyperlink ref="I930" location="'BOM 00-default'!A1" display="BOM 00-default" xr:uid="{00000000-0004-0000-0600-00009E030000}"/>
    <hyperlink ref="I931" location="'BOM 00-default'!A1" display="BOM 00-default" xr:uid="{00000000-0004-0000-0600-00009F030000}"/>
    <hyperlink ref="I932" location="'BOM 00-default'!A1" display="BOM 00-default" xr:uid="{00000000-0004-0000-0600-0000A0030000}"/>
    <hyperlink ref="I933" location="'BOM 00-default'!A1" display="BOM 00-default" xr:uid="{00000000-0004-0000-0600-0000A1030000}"/>
    <hyperlink ref="I934" location="'BOM 00-default'!A1" display="BOM 00-default" xr:uid="{00000000-0004-0000-0600-0000A2030000}"/>
    <hyperlink ref="I935" location="'BOM 00-default'!A1" display="BOM 00-default" xr:uid="{00000000-0004-0000-0600-0000A3030000}"/>
    <hyperlink ref="I936" location="'BOM 00-default'!A1" display="BOM 00-default" xr:uid="{00000000-0004-0000-0600-0000A4030000}"/>
    <hyperlink ref="I937" location="'BOM 00-default'!A1" display="BOM 00-default" xr:uid="{00000000-0004-0000-0600-0000A5030000}"/>
    <hyperlink ref="I938" location="'BOM 00-default'!A1" display="BOM 00-default" xr:uid="{00000000-0004-0000-0600-0000A6030000}"/>
    <hyperlink ref="I939" location="'BOM 00-default'!A1" display="BOM 00-default" xr:uid="{00000000-0004-0000-0600-0000A7030000}"/>
    <hyperlink ref="I940" location="'BOM 00-default'!A1" display="BOM 00-default" xr:uid="{00000000-0004-0000-0600-0000A8030000}"/>
    <hyperlink ref="I941" location="'BOM 00-default'!A1" display="BOM 00-default" xr:uid="{00000000-0004-0000-0600-0000A9030000}"/>
    <hyperlink ref="I942" location="'BOM 00-default'!A1" display="BOM 00-default" xr:uid="{00000000-0004-0000-0600-0000AA030000}"/>
    <hyperlink ref="I943" location="'BOM 00-default'!A1" display="BOM 00-default" xr:uid="{00000000-0004-0000-0600-0000AB030000}"/>
    <hyperlink ref="I944" location="'BOM 00-default'!A1" display="BOM 00-default" xr:uid="{00000000-0004-0000-0600-0000AC030000}"/>
    <hyperlink ref="I945" location="'BOM 00-default'!A1" display="BOM 00-default" xr:uid="{00000000-0004-0000-0600-0000AD030000}"/>
    <hyperlink ref="I946" location="'BOM 00-default'!A1" display="BOM 00-default" xr:uid="{00000000-0004-0000-0600-0000AE030000}"/>
    <hyperlink ref="I947" location="'BOM 00-default'!A1" display="BOM 00-default" xr:uid="{00000000-0004-0000-0600-0000AF030000}"/>
    <hyperlink ref="I948" location="'BOM 00-default'!A1" display="BOM 00-default" xr:uid="{00000000-0004-0000-0600-0000B0030000}"/>
    <hyperlink ref="I949" location="'BOM 00-default'!A1" display="BOM 00-default" xr:uid="{00000000-0004-0000-0600-0000B1030000}"/>
    <hyperlink ref="I950" location="'BOM 00-default'!A1" display="BOM 00-default" xr:uid="{00000000-0004-0000-0600-0000B2030000}"/>
    <hyperlink ref="I951" location="'BOM 00-default'!A1" display="BOM 00-default" xr:uid="{00000000-0004-0000-0600-0000B3030000}"/>
    <hyperlink ref="I952" location="'BOM 00-default'!A1" display="BOM 00-default" xr:uid="{00000000-0004-0000-0600-0000B4030000}"/>
    <hyperlink ref="I953" location="'BOM 00-default'!A1" display="BOM 00-default" xr:uid="{00000000-0004-0000-0600-0000B5030000}"/>
    <hyperlink ref="I954" location="'BOM 00-default'!A1" display="BOM 00-default" xr:uid="{00000000-0004-0000-0600-0000B6030000}"/>
    <hyperlink ref="I955" location="'BOM 00-default'!A1" display="BOM 00-default" xr:uid="{00000000-0004-0000-0600-0000B7030000}"/>
    <hyperlink ref="I956" location="'BOM 00-default'!A1" display="BOM 00-default" xr:uid="{00000000-0004-0000-0600-0000B8030000}"/>
    <hyperlink ref="I957" location="'BOM 00-default'!A1" display="BOM 00-default" xr:uid="{00000000-0004-0000-0600-0000B9030000}"/>
    <hyperlink ref="I958" location="'BOM 00-default'!A1" display="BOM 00-default" xr:uid="{00000000-0004-0000-0600-0000BA030000}"/>
    <hyperlink ref="I959" location="'BOM 00-default'!A1" display="BOM 00-default" xr:uid="{00000000-0004-0000-0600-0000BB030000}"/>
    <hyperlink ref="I960" location="'BOM 00-default'!A1" display="BOM 00-default" xr:uid="{00000000-0004-0000-0600-0000BC030000}"/>
    <hyperlink ref="I961" location="'BOM 00-default'!A1" display="BOM 00-default" xr:uid="{00000000-0004-0000-0600-0000BD030000}"/>
    <hyperlink ref="I962" location="'BOM 00-default'!A1" display="BOM 00-default" xr:uid="{00000000-0004-0000-0600-0000BE030000}"/>
    <hyperlink ref="I963" location="'BOM 00-default'!A1" display="BOM 00-default" xr:uid="{00000000-0004-0000-0600-0000BF030000}"/>
    <hyperlink ref="I964" location="'BOM 00-default'!A1" display="BOM 00-default" xr:uid="{00000000-0004-0000-0600-0000C0030000}"/>
    <hyperlink ref="I965" location="'BOM 00-default'!A1" display="BOM 00-default" xr:uid="{00000000-0004-0000-0600-0000C1030000}"/>
    <hyperlink ref="I966" location="'BOM 00-default'!A1" display="BOM 00-default" xr:uid="{00000000-0004-0000-0600-0000C2030000}"/>
    <hyperlink ref="I967" location="'BOM 00-default'!A1" display="BOM 00-default" xr:uid="{00000000-0004-0000-0600-0000C3030000}"/>
    <hyperlink ref="I968" location="'BOM 00-default'!A1" display="BOM 00-default" xr:uid="{00000000-0004-0000-0600-0000C4030000}"/>
    <hyperlink ref="I969" location="'BOM 00-default'!A1" display="BOM 00-default" xr:uid="{00000000-0004-0000-0600-0000C5030000}"/>
    <hyperlink ref="I970" location="'BOM 00-default'!A1" display="BOM 00-default" xr:uid="{00000000-0004-0000-0600-0000C6030000}"/>
    <hyperlink ref="I971" location="'BOM 00-default'!A1" display="BOM 00-default" xr:uid="{00000000-0004-0000-0600-0000C7030000}"/>
    <hyperlink ref="I972" location="'BOM 00-default'!A1" display="BOM 00-default" xr:uid="{00000000-0004-0000-0600-0000C8030000}"/>
    <hyperlink ref="I973" location="'BOM 00-default'!A1" display="BOM 00-default" xr:uid="{00000000-0004-0000-0600-0000C9030000}"/>
    <hyperlink ref="I974" location="'BOM 00-default'!A1" display="BOM 00-default" xr:uid="{00000000-0004-0000-0600-0000CA030000}"/>
    <hyperlink ref="I975" location="'BOM 00-default'!A1" display="BOM 00-default" xr:uid="{00000000-0004-0000-0600-0000CB030000}"/>
    <hyperlink ref="I976" location="'BOM 00-default'!A1" display="BOM 00-default" xr:uid="{00000000-0004-0000-0600-0000CC030000}"/>
    <hyperlink ref="I977" location="'BOM 00-default'!A1" display="BOM 00-default" xr:uid="{00000000-0004-0000-0600-0000CD030000}"/>
    <hyperlink ref="I978" location="'BOM 00-default'!A1" display="BOM 00-default" xr:uid="{00000000-0004-0000-0600-0000CE030000}"/>
    <hyperlink ref="I979" location="'BOM 00-default'!A1" display="BOM 00-default" xr:uid="{00000000-0004-0000-0600-0000CF030000}"/>
    <hyperlink ref="I980" location="'BOM 00-default'!A1" display="BOM 00-default" xr:uid="{00000000-0004-0000-0600-0000D0030000}"/>
    <hyperlink ref="I981" location="'BOM 00-default'!A1" display="BOM 00-default" xr:uid="{00000000-0004-0000-0600-0000D1030000}"/>
    <hyperlink ref="I982" location="'BOM 00-default'!A1" display="BOM 00-default" xr:uid="{00000000-0004-0000-0600-0000D2030000}"/>
    <hyperlink ref="I983" location="'BOM 00-default'!A1" display="BOM 00-default" xr:uid="{00000000-0004-0000-0600-0000D3030000}"/>
    <hyperlink ref="I984" location="'BOM 00-default'!A1" display="BOM 00-default" xr:uid="{00000000-0004-0000-0600-0000D4030000}"/>
    <hyperlink ref="I985" location="'BOM 00-default'!A1" display="BOM 00-default" xr:uid="{00000000-0004-0000-0600-0000D5030000}"/>
    <hyperlink ref="I986" location="'BOM 00-default'!A1" display="BOM 00-default" xr:uid="{00000000-0004-0000-0600-0000D6030000}"/>
    <hyperlink ref="I987" location="'BOM 00-default'!A1" display="BOM 00-default" xr:uid="{00000000-0004-0000-0600-0000D7030000}"/>
    <hyperlink ref="I988" location="'BOM 00-default'!A1" display="BOM 00-default" xr:uid="{00000000-0004-0000-0600-0000D8030000}"/>
    <hyperlink ref="I989" location="'BOM 00-default'!A1" display="BOM 00-default" xr:uid="{00000000-0004-0000-0600-0000D9030000}"/>
    <hyperlink ref="I990" location="'BOM 00-default'!A1" display="BOM 00-default" xr:uid="{00000000-0004-0000-0600-0000DA030000}"/>
    <hyperlink ref="I991" location="'BOM 00-default'!A1" display="BOM 00-default" xr:uid="{00000000-0004-0000-0600-0000DB030000}"/>
    <hyperlink ref="I992" location="'BOM 00-default'!A1" display="BOM 00-default" xr:uid="{00000000-0004-0000-0600-0000DC030000}"/>
    <hyperlink ref="I993" location="'BOM 00-default'!A1" display="BOM 00-default" xr:uid="{00000000-0004-0000-0600-0000DD030000}"/>
    <hyperlink ref="I994" location="'BOM 00-default'!A1" display="BOM 00-default" xr:uid="{00000000-0004-0000-0600-0000DE030000}"/>
    <hyperlink ref="I995" location="'BOM 00-default'!A1" display="BOM 00-default" xr:uid="{00000000-0004-0000-0600-0000DF030000}"/>
    <hyperlink ref="I996" location="'BOM 00-default'!A1" display="BOM 00-default" xr:uid="{00000000-0004-0000-0600-0000E0030000}"/>
    <hyperlink ref="I997" location="'BOM 00-default'!A1" display="BOM 00-default" xr:uid="{00000000-0004-0000-0600-0000E1030000}"/>
    <hyperlink ref="I998" location="'BOM 00-default'!A1" display="BOM 00-default" xr:uid="{00000000-0004-0000-0600-0000E2030000}"/>
    <hyperlink ref="I999" location="'BOM 00-default'!A1" display="BOM 00-default" xr:uid="{00000000-0004-0000-0600-0000E3030000}"/>
    <hyperlink ref="I1000" location="'BOM 00-default'!A1" display="BOM 00-default" xr:uid="{00000000-0004-0000-0600-0000E4030000}"/>
    <hyperlink ref="I1001" location="'BOM 00-default'!A1" display="BOM 00-default" xr:uid="{00000000-0004-0000-0600-0000E5030000}"/>
    <hyperlink ref="I1002" location="'BOM 00-default'!A1" display="BOM 00-default" xr:uid="{00000000-0004-0000-0600-0000E6030000}"/>
    <hyperlink ref="I1003" location="'BOM 00-default'!A1" display="BOM 00-default" xr:uid="{00000000-0004-0000-0600-0000E7030000}"/>
    <hyperlink ref="I1004" location="'BOM 00-default'!A1" display="BOM 00-default" xr:uid="{00000000-0004-0000-0600-0000E8030000}"/>
    <hyperlink ref="I1005" location="'BOM 00-default'!A1" display="BOM 00-default" xr:uid="{00000000-0004-0000-0600-0000E9030000}"/>
    <hyperlink ref="I1006" location="'BOM 00-default'!A1" display="BOM 00-default" xr:uid="{00000000-0004-0000-0600-0000EA030000}"/>
    <hyperlink ref="I1007" location="'BOM 00-default'!A1" display="BOM 00-default" xr:uid="{00000000-0004-0000-0600-0000EB030000}"/>
    <hyperlink ref="I1008" location="'BOM 00-default'!A1" display="BOM 00-default" xr:uid="{00000000-0004-0000-0600-0000EC030000}"/>
    <hyperlink ref="I1009" location="'BOM 00-default'!A1" display="BOM 00-default" xr:uid="{00000000-0004-0000-0600-0000ED030000}"/>
    <hyperlink ref="I1010" location="'BOM 00-default'!A1" display="BOM 00-default" xr:uid="{00000000-0004-0000-0600-0000EE030000}"/>
    <hyperlink ref="I1011" location="'BOM 00-default'!A1" display="BOM 00-default" xr:uid="{00000000-0004-0000-0600-0000EF030000}"/>
    <hyperlink ref="I1012" location="'BOM 00-default'!A1" display="BOM 00-default" xr:uid="{00000000-0004-0000-0600-0000F0030000}"/>
    <hyperlink ref="I1013" location="'BOM 00-default'!A1" display="BOM 00-default" xr:uid="{00000000-0004-0000-0600-0000F1030000}"/>
    <hyperlink ref="I1014" location="'BOM 00-default'!A1" display="BOM 00-default" xr:uid="{00000000-0004-0000-0600-0000F2030000}"/>
    <hyperlink ref="I1015" location="'BOM 00-default'!A1" display="BOM 00-default" xr:uid="{00000000-0004-0000-0600-0000F3030000}"/>
    <hyperlink ref="I1016" location="'BOM 00-default'!A1" display="BOM 00-default" xr:uid="{00000000-0004-0000-0600-0000F4030000}"/>
    <hyperlink ref="I1017" location="'BOM 00-default'!A1" display="BOM 00-default" xr:uid="{00000000-0004-0000-0600-0000F5030000}"/>
    <hyperlink ref="I1018" location="'BOM 00-default'!A1" display="BOM 00-default" xr:uid="{00000000-0004-0000-0600-0000F6030000}"/>
    <hyperlink ref="I1019" location="'BOM 00-default'!A1" display="BOM 00-default" xr:uid="{00000000-0004-0000-0600-0000F7030000}"/>
    <hyperlink ref="I1020" location="'BOM 00-default'!A1" display="BOM 00-default" xr:uid="{00000000-0004-0000-0600-0000F8030000}"/>
    <hyperlink ref="I1021" location="'BOM 00-default'!A1" display="BOM 00-default" xr:uid="{00000000-0004-0000-0600-0000F9030000}"/>
    <hyperlink ref="I1022" location="'BOM 00-default'!A1" display="BOM 00-default" xr:uid="{00000000-0004-0000-0600-0000FA030000}"/>
    <hyperlink ref="I1023" location="'BOM 00-default'!A1" display="BOM 00-default" xr:uid="{00000000-0004-0000-0600-0000FB030000}"/>
    <hyperlink ref="I1024" location="'BOM 00-default'!A1" display="BOM 00-default" xr:uid="{00000000-0004-0000-0600-0000FC030000}"/>
    <hyperlink ref="I1025" location="'BOM 00-default'!A1" display="BOM 00-default" xr:uid="{00000000-0004-0000-0600-0000FD030000}"/>
    <hyperlink ref="I1026" location="'BOM 00-default'!A1" display="BOM 00-default" xr:uid="{00000000-0004-0000-0600-0000FE030000}"/>
    <hyperlink ref="I1027" location="'BOM 00-default'!A1" display="BOM 00-default" xr:uid="{00000000-0004-0000-0600-0000FF030000}"/>
    <hyperlink ref="I1028" location="'BOM 00-default'!A1" display="BOM 00-default" xr:uid="{00000000-0004-0000-0600-000000040000}"/>
    <hyperlink ref="I1029" location="'BOM 00-default'!A1" display="BOM 00-default" xr:uid="{00000000-0004-0000-0600-000001040000}"/>
    <hyperlink ref="I1030" location="'BOM 00-default'!A1" display="BOM 00-default" xr:uid="{00000000-0004-0000-0600-000002040000}"/>
    <hyperlink ref="I1031" location="'BOM 00-default'!A1" display="BOM 00-default" xr:uid="{00000000-0004-0000-0600-000003040000}"/>
    <hyperlink ref="I1032" location="'BOM 00-default'!A1" display="BOM 00-default" xr:uid="{00000000-0004-0000-0600-000004040000}"/>
    <hyperlink ref="I1033" location="'BOM 00-default'!A1" display="BOM 00-default" xr:uid="{00000000-0004-0000-0600-000005040000}"/>
    <hyperlink ref="I1034" location="'BOM 00-default'!A1" display="BOM 00-default" xr:uid="{00000000-0004-0000-0600-000006040000}"/>
    <hyperlink ref="I1035" location="'BOM 00-default'!A1" display="BOM 00-default" xr:uid="{00000000-0004-0000-0600-000007040000}"/>
    <hyperlink ref="I1036" location="'BOM 00-default'!A1" display="BOM 00-default" xr:uid="{00000000-0004-0000-0600-000008040000}"/>
    <hyperlink ref="I1037" location="'BOM 00-default'!A1" display="BOM 00-default" xr:uid="{00000000-0004-0000-0600-000009040000}"/>
    <hyperlink ref="I1038" location="'BOM 00-default'!A1" display="BOM 00-default" xr:uid="{00000000-0004-0000-0600-00000A040000}"/>
    <hyperlink ref="I1039" location="'BOM 00-default'!A1" display="BOM 00-default" xr:uid="{00000000-0004-0000-0600-00000B040000}"/>
    <hyperlink ref="I1040" location="'BOM 00-default'!A1" display="BOM 00-default" xr:uid="{00000000-0004-0000-0600-00000C040000}"/>
    <hyperlink ref="I1041" location="'BOM 00-default'!A1" display="BOM 00-default" xr:uid="{00000000-0004-0000-0600-00000D040000}"/>
    <hyperlink ref="I1042" location="'BOM 00-default'!A1" display="BOM 00-default" xr:uid="{00000000-0004-0000-0600-00000E040000}"/>
    <hyperlink ref="I1043" location="'BOM 00-default'!A1" display="BOM 00-default" xr:uid="{00000000-0004-0000-0600-00000F040000}"/>
    <hyperlink ref="I1044" location="'BOM 00-default'!A1" display="BOM 00-default" xr:uid="{00000000-0004-0000-0600-000010040000}"/>
    <hyperlink ref="I1045" location="'BOM 00-default'!A1" display="BOM 00-default" xr:uid="{00000000-0004-0000-0600-000011040000}"/>
    <hyperlink ref="I1046" location="'BOM 00-default'!A1" display="BOM 00-default" xr:uid="{00000000-0004-0000-0600-000012040000}"/>
    <hyperlink ref="I1047" location="'BOM 00-default'!A1" display="BOM 00-default" xr:uid="{00000000-0004-0000-0600-000013040000}"/>
    <hyperlink ref="I1048" location="'BOM 00-default'!A1" display="BOM 00-default" xr:uid="{00000000-0004-0000-0600-000014040000}"/>
    <hyperlink ref="I1049" location="'BOM 00-default'!A1" display="BOM 00-default" xr:uid="{00000000-0004-0000-0600-000015040000}"/>
    <hyperlink ref="I1050" location="'BOM 00-default'!A1" display="BOM 00-default" xr:uid="{00000000-0004-0000-0600-000016040000}"/>
    <hyperlink ref="I1051" location="'BOM 00-default'!A1" display="BOM 00-default" xr:uid="{00000000-0004-0000-0600-000017040000}"/>
    <hyperlink ref="I1052" location="'BOM 00-default'!A1" display="BOM 00-default" xr:uid="{00000000-0004-0000-0600-000018040000}"/>
    <hyperlink ref="I1053" location="'BOM 00-default'!A1" display="BOM 00-default" xr:uid="{00000000-0004-0000-0600-000019040000}"/>
    <hyperlink ref="I1054" location="'BOM 00-default'!A1" display="BOM 00-default" xr:uid="{00000000-0004-0000-0600-00001A040000}"/>
    <hyperlink ref="I1055" location="'BOM 00-default'!A1" display="BOM 00-default" xr:uid="{00000000-0004-0000-0600-00001B040000}"/>
    <hyperlink ref="I1056" location="'BOM 00-default'!A1" display="BOM 00-default" xr:uid="{00000000-0004-0000-0600-00001C040000}"/>
    <hyperlink ref="I1057" location="'BOM 00-default'!A1" display="BOM 00-default" xr:uid="{00000000-0004-0000-0600-00001D040000}"/>
    <hyperlink ref="I1058" location="'BOM 00-default'!A1" display="BOM 00-default" xr:uid="{00000000-0004-0000-0600-00001E040000}"/>
    <hyperlink ref="I1059" location="'BOM 00-default'!A1" display="BOM 00-default" xr:uid="{00000000-0004-0000-0600-00001F040000}"/>
    <hyperlink ref="I1060" location="'BOM 00-default'!A1" display="BOM 00-default" xr:uid="{00000000-0004-0000-0600-000020040000}"/>
    <hyperlink ref="I1061" location="'BOM 00-default'!A1" display="BOM 00-default" xr:uid="{00000000-0004-0000-0600-000021040000}"/>
    <hyperlink ref="I1062" location="'BOM 00-default'!A1" display="BOM 00-default" xr:uid="{00000000-0004-0000-0600-000022040000}"/>
    <hyperlink ref="I1063" location="'BOM 00-default'!A1" display="BOM 00-default" xr:uid="{00000000-0004-0000-0600-000023040000}"/>
    <hyperlink ref="I1064" location="'BOM 00-default'!A1" display="BOM 00-default" xr:uid="{00000000-0004-0000-0600-000024040000}"/>
    <hyperlink ref="I1065" location="'BOM 00-default'!A1" display="BOM 00-default" xr:uid="{00000000-0004-0000-0600-000025040000}"/>
    <hyperlink ref="I1066" location="'BOM 00-default'!A1" display="BOM 00-default" xr:uid="{00000000-0004-0000-0600-000026040000}"/>
    <hyperlink ref="I1067" location="'BOM 00-default'!A1" display="BOM 00-default" xr:uid="{00000000-0004-0000-0600-000027040000}"/>
    <hyperlink ref="I1068" location="'BOM 00-default'!A1" display="BOM 00-default" xr:uid="{00000000-0004-0000-0600-000028040000}"/>
    <hyperlink ref="I1069" location="'BOM 00-default'!A1" display="BOM 00-default" xr:uid="{00000000-0004-0000-0600-000029040000}"/>
    <hyperlink ref="I1070" location="'BOM 00-default'!A1" display="BOM 00-default" xr:uid="{00000000-0004-0000-0600-00002A040000}"/>
    <hyperlink ref="I1071" location="'BOM 00-default'!A1" display="BOM 00-default" xr:uid="{00000000-0004-0000-0600-00002B040000}"/>
    <hyperlink ref="I1072" location="'BOM 00-default'!A1" display="BOM 00-default" xr:uid="{00000000-0004-0000-0600-00002C040000}"/>
    <hyperlink ref="I1073" location="'BOM 00-default'!A1" display="BOM 00-default" xr:uid="{00000000-0004-0000-0600-00002D040000}"/>
    <hyperlink ref="I1074" location="'BOM 00-default'!A1" display="BOM 00-default" xr:uid="{00000000-0004-0000-0600-00002E040000}"/>
    <hyperlink ref="I1075" location="'BOM 00-default'!A1" display="BOM 00-default" xr:uid="{00000000-0004-0000-0600-00002F040000}"/>
    <hyperlink ref="I1076" location="'BOM 00-default'!A1" display="BOM 00-default" xr:uid="{00000000-0004-0000-0600-000030040000}"/>
    <hyperlink ref="I1077" location="'BOM 00-default'!A1" display="BOM 00-default" xr:uid="{00000000-0004-0000-0600-000031040000}"/>
    <hyperlink ref="I1078" location="'BOM 00-default'!A1" display="BOM 00-default" xr:uid="{00000000-0004-0000-0600-000032040000}"/>
    <hyperlink ref="I1079" location="'BOM 00-default'!A1" display="BOM 00-default" xr:uid="{00000000-0004-0000-0600-000033040000}"/>
    <hyperlink ref="I1080" location="'BOM 00-default'!A1" display="BOM 00-default" xr:uid="{00000000-0004-0000-0600-000034040000}"/>
    <hyperlink ref="I1081" location="'BOM 00-default'!A1" display="BOM 00-default" xr:uid="{00000000-0004-0000-0600-000035040000}"/>
    <hyperlink ref="I1082" location="'BOM 00-default'!A1" display="BOM 00-default" xr:uid="{00000000-0004-0000-0600-000036040000}"/>
    <hyperlink ref="I1083" location="'BOM 00-default'!A1" display="BOM 00-default" xr:uid="{00000000-0004-0000-0600-000037040000}"/>
    <hyperlink ref="I1084" location="'BOM 00-default'!A1" display="BOM 00-default" xr:uid="{00000000-0004-0000-0600-000038040000}"/>
    <hyperlink ref="I1085" location="'BOM 00-default'!A1" display="BOM 00-default" xr:uid="{00000000-0004-0000-0600-000039040000}"/>
    <hyperlink ref="I1086" location="'BOM 00-default'!A1" display="BOM 00-default" xr:uid="{00000000-0004-0000-0600-00003A040000}"/>
    <hyperlink ref="I1087" location="'BOM 00-default'!A1" display="BOM 00-default" xr:uid="{00000000-0004-0000-0600-00003B040000}"/>
    <hyperlink ref="I1088" location="'BOM 00-default'!A1" display="BOM 00-default" xr:uid="{00000000-0004-0000-0600-00003C040000}"/>
    <hyperlink ref="I1089" location="'BOM 00-default'!A1" display="BOM 00-default" xr:uid="{00000000-0004-0000-0600-00003D040000}"/>
    <hyperlink ref="I1090" location="'BOM 00-default'!A1" display="BOM 00-default" xr:uid="{00000000-0004-0000-0600-00003E040000}"/>
    <hyperlink ref="I1091" location="'BOM 00-default'!A1" display="BOM 00-default" xr:uid="{00000000-0004-0000-0600-00003F040000}"/>
    <hyperlink ref="I1092" location="'BOM 00-default'!A1" display="BOM 00-default" xr:uid="{00000000-0004-0000-0600-000040040000}"/>
    <hyperlink ref="I1093" location="'BOM 00-default'!A1" display="BOM 00-default" xr:uid="{00000000-0004-0000-0600-000041040000}"/>
    <hyperlink ref="I1094" location="'BOM 00-default'!A1" display="BOM 00-default" xr:uid="{00000000-0004-0000-0600-000042040000}"/>
    <hyperlink ref="I1095" location="'BOM 00-default'!A1" display="BOM 00-default" xr:uid="{00000000-0004-0000-0600-000043040000}"/>
    <hyperlink ref="I1096" location="'BOM 00-default'!A1" display="BOM 00-default" xr:uid="{00000000-0004-0000-0600-000044040000}"/>
    <hyperlink ref="I1097" location="'BOM 00-default'!A1" display="BOM 00-default" xr:uid="{00000000-0004-0000-0600-000045040000}"/>
    <hyperlink ref="I1098" location="'BOM 00-default'!A1" display="BOM 00-default" xr:uid="{00000000-0004-0000-0600-000046040000}"/>
    <hyperlink ref="I1099" location="'BOM 00-default'!A1" display="BOM 00-default" xr:uid="{00000000-0004-0000-0600-000047040000}"/>
    <hyperlink ref="I1100" location="'BOM 00-default'!A1" display="BOM 00-default" xr:uid="{00000000-0004-0000-0600-000048040000}"/>
    <hyperlink ref="I1101" location="'BOM 00-default'!A1" display="BOM 00-default" xr:uid="{00000000-0004-0000-0600-000049040000}"/>
    <hyperlink ref="I1102" location="'BOM 00-default'!A1" display="BOM 00-default" xr:uid="{00000000-0004-0000-0600-00004A040000}"/>
    <hyperlink ref="I1103" location="'BOM 00-default'!A1" display="BOM 00-default" xr:uid="{00000000-0004-0000-0600-00004B040000}"/>
    <hyperlink ref="I1104" location="'BOM 00-default'!A1" display="BOM 00-default" xr:uid="{00000000-0004-0000-0600-00004C040000}"/>
    <hyperlink ref="I1105" location="'BOM 00-default'!A1" display="BOM 00-default" xr:uid="{00000000-0004-0000-0600-00004D040000}"/>
    <hyperlink ref="I1106" location="'BOM 00-default'!A1" display="BOM 00-default" xr:uid="{00000000-0004-0000-0600-00004E040000}"/>
    <hyperlink ref="I1107" location="'BOM 00-default'!A1" display="BOM 00-default" xr:uid="{00000000-0004-0000-0600-00004F040000}"/>
    <hyperlink ref="I1108" location="'BOM 00-default'!A1" display="BOM 00-default" xr:uid="{00000000-0004-0000-0600-000050040000}"/>
    <hyperlink ref="I1109" location="'BOM 00-default'!A1" display="BOM 00-default" xr:uid="{00000000-0004-0000-0600-000051040000}"/>
    <hyperlink ref="I1110" location="'BOM 00-default'!A1" display="BOM 00-default" xr:uid="{00000000-0004-0000-0600-000052040000}"/>
    <hyperlink ref="I1111" location="'BOM 00-default'!A1" display="BOM 00-default" xr:uid="{00000000-0004-0000-0600-000053040000}"/>
    <hyperlink ref="I1112" location="'BOM 00-default'!A1" display="BOM 00-default" xr:uid="{00000000-0004-0000-0600-000054040000}"/>
    <hyperlink ref="I1113" location="'BOM 00-default'!A1" display="BOM 00-default" xr:uid="{00000000-0004-0000-0600-000055040000}"/>
    <hyperlink ref="I1114" location="'BOM 00-default'!A1" display="BOM 00-default" xr:uid="{00000000-0004-0000-0600-000056040000}"/>
    <hyperlink ref="I1115" location="'BOM 00-default'!A1" display="BOM 00-default" xr:uid="{00000000-0004-0000-0600-000057040000}"/>
    <hyperlink ref="I1116" location="'BOM 00-default'!A1" display="BOM 00-default" xr:uid="{00000000-0004-0000-0600-000058040000}"/>
    <hyperlink ref="I1117" location="'BOM 00-default'!A1" display="BOM 00-default" xr:uid="{00000000-0004-0000-0600-000059040000}"/>
    <hyperlink ref="I1118" location="'BOM 00-default'!A1" display="BOM 00-default" xr:uid="{00000000-0004-0000-0600-00005A040000}"/>
    <hyperlink ref="I1119" location="'BOM 00-default'!A1" display="BOM 00-default" xr:uid="{00000000-0004-0000-0600-00005B040000}"/>
    <hyperlink ref="I1120" location="'BOM 00-default'!A1" display="BOM 00-default" xr:uid="{00000000-0004-0000-0600-00005C040000}"/>
    <hyperlink ref="I1121" location="'BOM 00-default'!A1" display="BOM 00-default" xr:uid="{00000000-0004-0000-0600-00005D040000}"/>
    <hyperlink ref="I1122" location="'BOM 00-default'!A1" display="BOM 00-default" xr:uid="{00000000-0004-0000-0600-00005E040000}"/>
    <hyperlink ref="I1123" location="'BOM 00-default'!A1" display="BOM 00-default" xr:uid="{00000000-0004-0000-0600-00005F040000}"/>
    <hyperlink ref="I1124" location="'BOM 00-default'!A1" display="BOM 00-default" xr:uid="{00000000-0004-0000-0600-000060040000}"/>
    <hyperlink ref="I1125" location="'BOM 00-default'!A1" display="BOM 00-default" xr:uid="{00000000-0004-0000-0600-000061040000}"/>
    <hyperlink ref="I1126" location="'BOM 00-default'!A1" display="BOM 00-default" xr:uid="{00000000-0004-0000-0600-000062040000}"/>
    <hyperlink ref="I1127" location="'BOM 00-default'!A1" display="BOM 00-default" xr:uid="{00000000-0004-0000-0600-000063040000}"/>
    <hyperlink ref="I1128" location="'BOM 00-default'!A1" display="BOM 00-default" xr:uid="{00000000-0004-0000-0600-000064040000}"/>
    <hyperlink ref="I1129" location="'BOM 00-default'!A1" display="BOM 00-default" xr:uid="{00000000-0004-0000-0600-000065040000}"/>
    <hyperlink ref="I1130" location="'BOM 00-default'!A1" display="BOM 00-default" xr:uid="{00000000-0004-0000-0600-000066040000}"/>
    <hyperlink ref="I1131" location="'BOM 00-default'!A1" display="BOM 00-default" xr:uid="{00000000-0004-0000-0600-000067040000}"/>
    <hyperlink ref="I1132" location="'BOM 00-default'!A1" display="BOM 00-default" xr:uid="{00000000-0004-0000-0600-000068040000}"/>
    <hyperlink ref="I1133" location="'BOM 00-default'!A1" display="BOM 00-default" xr:uid="{00000000-0004-0000-0600-000069040000}"/>
    <hyperlink ref="I1134" location="'BOM 00-default'!A1" display="BOM 00-default" xr:uid="{00000000-0004-0000-0600-00006A040000}"/>
    <hyperlink ref="I1135" location="'BOM 00-default'!A1" display="BOM 00-default" xr:uid="{00000000-0004-0000-0600-00006B040000}"/>
    <hyperlink ref="I1136" location="'BOM 00-default'!A1" display="BOM 00-default" xr:uid="{00000000-0004-0000-0600-00006C040000}"/>
    <hyperlink ref="I1137" location="'BOM 00-default'!A1" display="BOM 00-default" xr:uid="{00000000-0004-0000-0600-00006D040000}"/>
    <hyperlink ref="I1138" location="'BOM 00-default'!A1" display="BOM 00-default" xr:uid="{00000000-0004-0000-0600-00006E040000}"/>
    <hyperlink ref="I1139" location="'BOM 00-default'!A1" display="BOM 00-default" xr:uid="{00000000-0004-0000-0600-00006F040000}"/>
    <hyperlink ref="I1140" location="'BOM 00-default'!A1" display="BOM 00-default" xr:uid="{00000000-0004-0000-0600-000070040000}"/>
    <hyperlink ref="I1141" location="'BOM 00-default'!A1" display="BOM 00-default" xr:uid="{00000000-0004-0000-0600-000071040000}"/>
    <hyperlink ref="I1142" location="'BOM 00-default'!A1" display="BOM 00-default" xr:uid="{00000000-0004-0000-0600-000072040000}"/>
    <hyperlink ref="I1143" location="'BOM 00-default'!A1" display="BOM 00-default" xr:uid="{00000000-0004-0000-0600-000073040000}"/>
    <hyperlink ref="I1144" location="'BOM 00-default'!A1" display="BOM 00-default" xr:uid="{00000000-0004-0000-0600-000074040000}"/>
    <hyperlink ref="I1145" location="'BOM 00-default'!A1" display="BOM 00-default" xr:uid="{00000000-0004-0000-0600-000075040000}"/>
    <hyperlink ref="I1146" location="'BOM 00-default'!A1" display="BOM 00-default" xr:uid="{00000000-0004-0000-0600-000076040000}"/>
    <hyperlink ref="I1147" location="'BOM 00-default'!A1" display="BOM 00-default" xr:uid="{00000000-0004-0000-0600-000077040000}"/>
    <hyperlink ref="I1148" location="'BOM 00-default'!A1" display="BOM 00-default" xr:uid="{00000000-0004-0000-0600-000078040000}"/>
    <hyperlink ref="I1149" location="'BOM 00-default'!A1" display="BOM 00-default" xr:uid="{00000000-0004-0000-0600-000079040000}"/>
    <hyperlink ref="I1150" location="'BOM 00-default'!A1" display="BOM 00-default" xr:uid="{00000000-0004-0000-0600-00007A040000}"/>
    <hyperlink ref="I1151" location="'BOM 00-default'!A1" display="BOM 00-default" xr:uid="{00000000-0004-0000-0600-00007B040000}"/>
    <hyperlink ref="I1152" location="'BOM 00-default'!A1" display="BOM 00-default" xr:uid="{00000000-0004-0000-0600-00007C040000}"/>
    <hyperlink ref="I1153" location="'BOM 00-default'!A1" display="BOM 00-default" xr:uid="{00000000-0004-0000-0600-00007D040000}"/>
    <hyperlink ref="I1154" location="'BOM 00-default'!A1" display="BOM 00-default" xr:uid="{00000000-0004-0000-0600-00007E040000}"/>
    <hyperlink ref="I1155" location="'BOM 00-default'!A1" display="BOM 00-default" xr:uid="{00000000-0004-0000-0600-00007F040000}"/>
    <hyperlink ref="I1156" location="'BOM 00-default'!A1" display="BOM 00-default" xr:uid="{00000000-0004-0000-0600-000080040000}"/>
    <hyperlink ref="I1157" location="'BOM 00-default'!A1" display="BOM 00-default" xr:uid="{00000000-0004-0000-0600-000081040000}"/>
    <hyperlink ref="I1158" location="'BOM 00-default'!A1" display="BOM 00-default" xr:uid="{00000000-0004-0000-0600-000082040000}"/>
    <hyperlink ref="I1159" location="'BOM 00-default'!A1" display="BOM 00-default" xr:uid="{00000000-0004-0000-0600-000083040000}"/>
    <hyperlink ref="I1160" location="'BOM 00-default'!A1" display="BOM 00-default" xr:uid="{00000000-0004-0000-0600-000084040000}"/>
    <hyperlink ref="I1161" location="'BOM 00-default'!A1" display="BOM 00-default" xr:uid="{00000000-0004-0000-0600-000085040000}"/>
    <hyperlink ref="I1162" location="'BOM 00-default'!A1" display="BOM 00-default" xr:uid="{00000000-0004-0000-0600-000086040000}"/>
    <hyperlink ref="I1163" location="'BOM 00-default'!A1" display="BOM 00-default" xr:uid="{00000000-0004-0000-0600-000087040000}"/>
    <hyperlink ref="I1164" location="'BOM 00-default'!A1" display="BOM 00-default" xr:uid="{00000000-0004-0000-0600-000088040000}"/>
    <hyperlink ref="I1165" location="'BOM 00-default'!A1" display="BOM 00-default" xr:uid="{00000000-0004-0000-0600-000089040000}"/>
    <hyperlink ref="I1166" location="'BOM 00-default'!A1" display="BOM 00-default" xr:uid="{00000000-0004-0000-0600-00008A040000}"/>
    <hyperlink ref="I1167" location="'BOM 00-default'!A1" display="BOM 00-default" xr:uid="{00000000-0004-0000-0600-00008B040000}"/>
    <hyperlink ref="I1168" location="'BOM 00-default'!A1" display="BOM 00-default" xr:uid="{00000000-0004-0000-0600-00008C040000}"/>
    <hyperlink ref="I1169" location="'BOM 00-default'!A1" display="BOM 00-default" xr:uid="{00000000-0004-0000-0600-00008D040000}"/>
    <hyperlink ref="I1170" location="'BOM 00-default'!A1" display="BOM 00-default" xr:uid="{00000000-0004-0000-0600-00008E040000}"/>
    <hyperlink ref="I1171" location="'BOM 00-default'!A1" display="BOM 00-default" xr:uid="{00000000-0004-0000-0600-00008F040000}"/>
    <hyperlink ref="I1172" location="'BOM 00-default'!A1" display="BOM 00-default" xr:uid="{00000000-0004-0000-0600-000090040000}"/>
    <hyperlink ref="I1173" location="'BOM 00-default'!A1" display="BOM 00-default" xr:uid="{00000000-0004-0000-0600-000091040000}"/>
    <hyperlink ref="I1174" location="'BOM 00-default'!A1" display="BOM 00-default" xr:uid="{00000000-0004-0000-0600-000092040000}"/>
    <hyperlink ref="I1175" location="'BOM 00-default'!A1" display="BOM 00-default" xr:uid="{00000000-0004-0000-0600-000093040000}"/>
    <hyperlink ref="I1176" location="'BOM 00-default'!A1" display="BOM 00-default" xr:uid="{00000000-0004-0000-0600-000094040000}"/>
    <hyperlink ref="I1177" location="'BOM 00-default'!A1" display="BOM 00-default" xr:uid="{00000000-0004-0000-0600-000095040000}"/>
    <hyperlink ref="I1178" location="'BOM 00-default'!A1" display="BOM 00-default" xr:uid="{00000000-0004-0000-0600-000096040000}"/>
    <hyperlink ref="I1179" location="'BOM 00-default'!A1" display="BOM 00-default" xr:uid="{00000000-0004-0000-0600-000097040000}"/>
    <hyperlink ref="I1180" location="'BOM 00-default'!A1" display="BOM 00-default" xr:uid="{00000000-0004-0000-0600-000098040000}"/>
    <hyperlink ref="I1181" location="'BOM 00-default'!A1" display="BOM 00-default" xr:uid="{00000000-0004-0000-0600-000099040000}"/>
    <hyperlink ref="I1182" location="'BOM 00-default'!A1" display="BOM 00-default" xr:uid="{00000000-0004-0000-0600-00009A040000}"/>
    <hyperlink ref="I1183" location="'BOM 00-default'!A1" display="BOM 00-default" xr:uid="{00000000-0004-0000-0600-00009B040000}"/>
    <hyperlink ref="I1184" location="'BOM 00-default'!A1" display="BOM 00-default" xr:uid="{00000000-0004-0000-0600-00009C040000}"/>
    <hyperlink ref="I1185" location="'BOM 00-default'!A1" display="BOM 00-default" xr:uid="{00000000-0004-0000-0600-00009D040000}"/>
    <hyperlink ref="I1186" location="'BOM 00-default'!A1" display="BOM 00-default" xr:uid="{00000000-0004-0000-0600-00009E040000}"/>
    <hyperlink ref="I1187" location="'BOM 00-default'!A1" display="BOM 00-default" xr:uid="{00000000-0004-0000-0600-00009F040000}"/>
    <hyperlink ref="I1188" location="'BOM 00-default'!A1" display="BOM 00-default" xr:uid="{00000000-0004-0000-0600-0000A0040000}"/>
    <hyperlink ref="I1189" location="'BOM 00-default'!A1" display="BOM 00-default" xr:uid="{00000000-0004-0000-0600-0000A1040000}"/>
    <hyperlink ref="I1190" location="'BOM 00-default'!A1" display="BOM 00-default" xr:uid="{00000000-0004-0000-0600-0000A2040000}"/>
    <hyperlink ref="I1191" location="'BOM 00-default'!A1" display="BOM 00-default" xr:uid="{00000000-0004-0000-0600-0000A3040000}"/>
    <hyperlink ref="I1192" location="'BOM 00-default'!A1" display="BOM 00-default" xr:uid="{00000000-0004-0000-0600-0000A4040000}"/>
    <hyperlink ref="I1193" location="'BOM 00-default'!A1" display="BOM 00-default" xr:uid="{00000000-0004-0000-0600-0000A5040000}"/>
    <hyperlink ref="I1194" location="'BOM 00-default'!A1" display="BOM 00-default" xr:uid="{00000000-0004-0000-0600-0000A6040000}"/>
    <hyperlink ref="I1195" location="'BOM 00-default'!A1" display="BOM 00-default" xr:uid="{00000000-0004-0000-0600-0000A7040000}"/>
    <hyperlink ref="I1196" location="'BOM 00-default'!A1" display="BOM 00-default" xr:uid="{00000000-0004-0000-0600-0000A8040000}"/>
    <hyperlink ref="I1197" location="'BOM 00-default'!A1" display="BOM 00-default" xr:uid="{00000000-0004-0000-0600-0000A9040000}"/>
    <hyperlink ref="I1198" location="'BOM 00-default'!A1" display="BOM 00-default" xr:uid="{00000000-0004-0000-0600-0000AA040000}"/>
    <hyperlink ref="I1199" location="'BOM 00-default'!A1" display="BOM 00-default" xr:uid="{00000000-0004-0000-0600-0000AB040000}"/>
    <hyperlink ref="I1200" location="'BOM 00-default'!A1" display="BOM 00-default" xr:uid="{00000000-0004-0000-0600-0000AC040000}"/>
    <hyperlink ref="I1201" location="'BOM 00-default'!A1" display="BOM 00-default" xr:uid="{00000000-0004-0000-0600-0000AD040000}"/>
    <hyperlink ref="I1202" location="'BOM 00-default'!A1" display="BOM 00-default" xr:uid="{00000000-0004-0000-0600-0000AE040000}"/>
    <hyperlink ref="I1203" location="'BOM 00-default'!A1" display="BOM 00-default" xr:uid="{00000000-0004-0000-0600-0000AF040000}"/>
    <hyperlink ref="I1204" location="'BOM 00-default'!A1" display="BOM 00-default" xr:uid="{00000000-0004-0000-0600-0000B0040000}"/>
    <hyperlink ref="I1205" location="'BOM 00-default'!A1" display="BOM 00-default" xr:uid="{00000000-0004-0000-0600-0000B1040000}"/>
    <hyperlink ref="I1206" location="'BOM 00-default'!A1" display="BOM 00-default" xr:uid="{00000000-0004-0000-0600-0000B2040000}"/>
    <hyperlink ref="I1207" location="'BOM 00-default'!A1" display="BOM 00-default" xr:uid="{00000000-0004-0000-0600-0000B3040000}"/>
    <hyperlink ref="I1208" location="'BOM 00-default'!A1" display="BOM 00-default" xr:uid="{00000000-0004-0000-0600-0000B4040000}"/>
    <hyperlink ref="I1209" location="'BOM 00-default'!A1" display="BOM 00-default" xr:uid="{00000000-0004-0000-0600-0000B5040000}"/>
    <hyperlink ref="I1210" location="'BOM 00-default'!A1" display="BOM 00-default" xr:uid="{00000000-0004-0000-0600-0000B6040000}"/>
    <hyperlink ref="I1211" location="'BOM 00-default'!A1" display="BOM 00-default" xr:uid="{00000000-0004-0000-0600-0000B7040000}"/>
    <hyperlink ref="I1212" location="'BOM 00-default'!A1" display="BOM 00-default" xr:uid="{00000000-0004-0000-0600-0000B8040000}"/>
    <hyperlink ref="I1213" location="'BOM 00-default'!A1" display="BOM 00-default" xr:uid="{00000000-0004-0000-0600-0000B9040000}"/>
    <hyperlink ref="I1214" location="'BOM 00-default'!A1" display="BOM 00-default" xr:uid="{00000000-0004-0000-0600-0000BA040000}"/>
    <hyperlink ref="I1215" location="'BOM 00-default'!A1" display="BOM 00-default" xr:uid="{00000000-0004-0000-0600-0000BB040000}"/>
    <hyperlink ref="I1216" location="'BOM 00-default'!A1" display="BOM 00-default" xr:uid="{00000000-0004-0000-0600-0000BC040000}"/>
    <hyperlink ref="I1217" location="'BOM 00-default'!A1" display="BOM 00-default" xr:uid="{00000000-0004-0000-0600-0000BD040000}"/>
    <hyperlink ref="I1218" location="'BOM 00-default'!A1" display="BOM 00-default" xr:uid="{00000000-0004-0000-0600-0000BE040000}"/>
    <hyperlink ref="I1219" location="'BOM 00-default'!A1" display="BOM 00-default" xr:uid="{00000000-0004-0000-0600-0000BF040000}"/>
    <hyperlink ref="I1220" location="'BOM 00-default'!A1" display="BOM 00-default" xr:uid="{00000000-0004-0000-0600-0000C0040000}"/>
    <hyperlink ref="I1221" location="'BOM 00-default'!A1" display="BOM 00-default" xr:uid="{00000000-0004-0000-0600-0000C1040000}"/>
    <hyperlink ref="I1222" location="'BOM 00-default'!A1" display="BOM 00-default" xr:uid="{00000000-0004-0000-0600-0000C2040000}"/>
    <hyperlink ref="I1223" location="'BOM 00-default'!A1" display="BOM 00-default" xr:uid="{00000000-0004-0000-0600-0000C3040000}"/>
    <hyperlink ref="I1224" location="'BOM 00-default'!A1" display="BOM 00-default" xr:uid="{00000000-0004-0000-0600-0000C4040000}"/>
    <hyperlink ref="I1225" location="'BOM 00-default'!A1" display="BOM 00-default" xr:uid="{00000000-0004-0000-0600-0000C5040000}"/>
    <hyperlink ref="I1226" location="'BOM 00-default'!A1" display="BOM 00-default" xr:uid="{00000000-0004-0000-0600-0000C6040000}"/>
    <hyperlink ref="I1227" location="'BOM 00-default'!A1" display="BOM 00-default" xr:uid="{00000000-0004-0000-0600-0000C7040000}"/>
    <hyperlink ref="I1228" location="'BOM 00-default'!A1" display="BOM 00-default" xr:uid="{00000000-0004-0000-0600-0000C8040000}"/>
    <hyperlink ref="I1229" location="'BOM 00-default'!A1" display="BOM 00-default" xr:uid="{00000000-0004-0000-0600-0000C9040000}"/>
    <hyperlink ref="I1230" location="'BOM 00-default'!A1" display="BOM 00-default" xr:uid="{00000000-0004-0000-0600-0000CA040000}"/>
    <hyperlink ref="I1231" location="'BOM 00-default'!A1" display="BOM 00-default" xr:uid="{00000000-0004-0000-0600-0000CB040000}"/>
    <hyperlink ref="I1232" location="'BOM 00-default'!A1" display="BOM 00-default" xr:uid="{00000000-0004-0000-0600-0000CC040000}"/>
    <hyperlink ref="I1233" location="'BOM 00-default'!A1" display="BOM 00-default" xr:uid="{00000000-0004-0000-0600-0000CD040000}"/>
    <hyperlink ref="I1234" location="'BOM 00-default'!A1" display="BOM 00-default" xr:uid="{00000000-0004-0000-0600-0000CE040000}"/>
    <hyperlink ref="I1235" location="'BOM 00-default'!A1" display="BOM 00-default" xr:uid="{00000000-0004-0000-0600-0000CF040000}"/>
    <hyperlink ref="I1236" location="'BOM 00-default'!A1" display="BOM 00-default" xr:uid="{00000000-0004-0000-0600-0000D0040000}"/>
    <hyperlink ref="I1237" location="'BOM 00-default'!A1" display="BOM 00-default" xr:uid="{00000000-0004-0000-0600-0000D1040000}"/>
    <hyperlink ref="I1238" location="'BOM 00-default'!A1" display="BOM 00-default" xr:uid="{00000000-0004-0000-0600-0000D2040000}"/>
    <hyperlink ref="I1239" location="'BOM 00-default'!A1" display="BOM 00-default" xr:uid="{00000000-0004-0000-0600-0000D3040000}"/>
    <hyperlink ref="I1240" location="'BOM 00-default'!A1" display="BOM 00-default" xr:uid="{00000000-0004-0000-0600-0000D4040000}"/>
    <hyperlink ref="I1241" location="'BOM 00-default'!A1" display="BOM 00-default" xr:uid="{00000000-0004-0000-0600-0000D5040000}"/>
    <hyperlink ref="I1242" location="'BOM 00-default'!A1" display="BOM 00-default" xr:uid="{00000000-0004-0000-0600-0000D6040000}"/>
    <hyperlink ref="I1243" location="'BOM 00-default'!A1" display="BOM 00-default" xr:uid="{00000000-0004-0000-0600-0000D7040000}"/>
    <hyperlink ref="I1244" location="'BOM 00-default'!A1" display="BOM 00-default" xr:uid="{00000000-0004-0000-0600-0000D8040000}"/>
    <hyperlink ref="I1245" location="'BOM 00-default'!A1" display="BOM 00-default" xr:uid="{00000000-0004-0000-0600-0000D9040000}"/>
    <hyperlink ref="I1246" location="'BOM 00-default'!A1" display="BOM 00-default" xr:uid="{00000000-0004-0000-0600-0000DA040000}"/>
    <hyperlink ref="I1247" location="'BOM 00-default'!A1" display="BOM 00-default" xr:uid="{00000000-0004-0000-0600-0000DB040000}"/>
    <hyperlink ref="I1248" location="'BOM 00-default'!A1" display="BOM 00-default" xr:uid="{00000000-0004-0000-0600-0000DC040000}"/>
    <hyperlink ref="I1249" location="'BOM 00-default'!A1" display="BOM 00-default" xr:uid="{00000000-0004-0000-0600-0000DD040000}"/>
    <hyperlink ref="I1250" location="'BOM 00-default'!A1" display="BOM 00-default" xr:uid="{00000000-0004-0000-0600-0000DE040000}"/>
    <hyperlink ref="I1251" location="'BOM 00-default'!A1" display="BOM 00-default" xr:uid="{00000000-0004-0000-0600-0000DF040000}"/>
    <hyperlink ref="I1252" location="'BOM 00-default'!A1" display="BOM 00-default" xr:uid="{00000000-0004-0000-0600-0000E0040000}"/>
    <hyperlink ref="I1253" location="'BOM 00-default'!A1" display="BOM 00-default" xr:uid="{00000000-0004-0000-0600-0000E1040000}"/>
    <hyperlink ref="I1254" location="'BOM 00-default'!A1" display="BOM 00-default" xr:uid="{00000000-0004-0000-0600-0000E2040000}"/>
    <hyperlink ref="I1255" location="'BOM 00-default'!A1" display="BOM 00-default" xr:uid="{00000000-0004-0000-0600-0000E3040000}"/>
    <hyperlink ref="I1256" location="'BOM 00-default'!A1" display="BOM 00-default" xr:uid="{00000000-0004-0000-0600-0000E4040000}"/>
    <hyperlink ref="I1257" location="'BOM 00-default'!A1" display="BOM 00-default" xr:uid="{00000000-0004-0000-0600-0000E5040000}"/>
    <hyperlink ref="I1258" location="'BOM 00-default'!A1" display="BOM 00-default" xr:uid="{00000000-0004-0000-0600-0000E6040000}"/>
    <hyperlink ref="I1259" location="'BOM 00-default'!A1" display="BOM 00-default" xr:uid="{00000000-0004-0000-0600-0000E7040000}"/>
    <hyperlink ref="I1260" location="'BOM 00-default'!A1" display="BOM 00-default" xr:uid="{00000000-0004-0000-0600-0000E8040000}"/>
    <hyperlink ref="I1261" location="'BOM 00-default'!A1" display="BOM 00-default" xr:uid="{00000000-0004-0000-0600-0000E9040000}"/>
    <hyperlink ref="I1262" location="'BOM 00-default'!A1" display="BOM 00-default" xr:uid="{00000000-0004-0000-0600-0000EA040000}"/>
    <hyperlink ref="I1263" location="'BOM 00-default'!A1" display="BOM 00-default" xr:uid="{00000000-0004-0000-0600-0000EB040000}"/>
    <hyperlink ref="I1264" location="'BOM 00-default'!A1" display="BOM 00-default" xr:uid="{00000000-0004-0000-0600-0000EC040000}"/>
    <hyperlink ref="I1265" location="'BOM 00-default'!A1" display="BOM 00-default" xr:uid="{00000000-0004-0000-0600-0000ED040000}"/>
    <hyperlink ref="I1266" location="'BOM 00-default'!A1" display="BOM 00-default" xr:uid="{00000000-0004-0000-0600-0000EE040000}"/>
    <hyperlink ref="I1267" location="'BOM 00-default'!A1" display="BOM 00-default" xr:uid="{00000000-0004-0000-0600-0000EF040000}"/>
    <hyperlink ref="I1268" location="'BOM 00-default'!A1" display="BOM 00-default" xr:uid="{00000000-0004-0000-0600-0000F0040000}"/>
    <hyperlink ref="I1269" location="'BOM 00-default'!A1" display="BOM 00-default" xr:uid="{00000000-0004-0000-0600-0000F1040000}"/>
    <hyperlink ref="I1270" location="'BOM 00-default'!A1" display="BOM 00-default" xr:uid="{00000000-0004-0000-0600-0000F2040000}"/>
    <hyperlink ref="I1271" location="'BOM 00-default'!A1" display="BOM 00-default" xr:uid="{00000000-0004-0000-0600-0000F3040000}"/>
    <hyperlink ref="I1272" location="'BOM 00-default'!A1" display="BOM 00-default" xr:uid="{00000000-0004-0000-0600-0000F4040000}"/>
    <hyperlink ref="I1273" location="'BOM 00-default'!A1" display="BOM 00-default" xr:uid="{00000000-0004-0000-0600-0000F5040000}"/>
    <hyperlink ref="I1274" location="'BOM 00-default'!A1" display="BOM 00-default" xr:uid="{00000000-0004-0000-0600-0000F6040000}"/>
    <hyperlink ref="I1275" location="'BOM 00-default'!A1" display="BOM 00-default" xr:uid="{00000000-0004-0000-0600-0000F7040000}"/>
    <hyperlink ref="I1276" location="'BOM 00-default'!A1" display="BOM 00-default" xr:uid="{00000000-0004-0000-0600-0000F8040000}"/>
    <hyperlink ref="I1277" location="'BOM 00-default'!A1" display="BOM 00-default" xr:uid="{00000000-0004-0000-0600-0000F9040000}"/>
    <hyperlink ref="I1278" location="'BOM 00-default'!A1" display="BOM 00-default" xr:uid="{00000000-0004-0000-0600-0000FA040000}"/>
    <hyperlink ref="I1279" location="'BOM 00-default'!A1" display="BOM 00-default" xr:uid="{00000000-0004-0000-0600-0000FB040000}"/>
    <hyperlink ref="I1280" location="'BOM 00-default'!A1" display="BOM 00-default" xr:uid="{00000000-0004-0000-0600-0000FC040000}"/>
    <hyperlink ref="I1281" location="'BOM 00-default'!A1" display="BOM 00-default" xr:uid="{00000000-0004-0000-0600-0000FD040000}"/>
    <hyperlink ref="I1282" location="'BOM 00-default'!A1" display="BOM 00-default" xr:uid="{00000000-0004-0000-0600-0000FE040000}"/>
    <hyperlink ref="I1283" location="'BOM 00-default'!A1" display="BOM 00-default" xr:uid="{00000000-0004-0000-0600-0000FF040000}"/>
    <hyperlink ref="I1284" location="'BOM 00-default'!A1" display="BOM 00-default" xr:uid="{00000000-0004-0000-0600-000000050000}"/>
    <hyperlink ref="I1285" location="'BOM 00-default'!A1" display="BOM 00-default" xr:uid="{00000000-0004-0000-0600-000001050000}"/>
    <hyperlink ref="I1286" location="'BOM 00-default'!A1" display="BOM 00-default" xr:uid="{00000000-0004-0000-0600-000002050000}"/>
    <hyperlink ref="I1287" location="'BOM 00-default'!A1" display="BOM 00-default" xr:uid="{00000000-0004-0000-0600-000003050000}"/>
    <hyperlink ref="I1288" location="'BOM 00-default'!A1" display="BOM 00-default" xr:uid="{00000000-0004-0000-0600-000004050000}"/>
    <hyperlink ref="I1289" location="'BOM 00-default'!A1" display="BOM 00-default" xr:uid="{00000000-0004-0000-0600-000005050000}"/>
    <hyperlink ref="I1290" location="'BOM 00-default'!A1" display="BOM 00-default" xr:uid="{00000000-0004-0000-0600-000006050000}"/>
    <hyperlink ref="I1291" location="'BOM 00-default'!A1" display="BOM 00-default" xr:uid="{00000000-0004-0000-0600-000007050000}"/>
    <hyperlink ref="I1292" location="'BOM 00-default'!A1" display="BOM 00-default" xr:uid="{00000000-0004-0000-0600-000008050000}"/>
    <hyperlink ref="I1293" location="'BOM 00-default'!A1" display="BOM 00-default" xr:uid="{00000000-0004-0000-0600-000009050000}"/>
    <hyperlink ref="I1294" location="'BOM 00-default'!A1" display="BOM 00-default" xr:uid="{00000000-0004-0000-0600-00000A050000}"/>
    <hyperlink ref="I1295" location="'BOM 00-default'!A1" display="BOM 00-default" xr:uid="{00000000-0004-0000-0600-00000B050000}"/>
    <hyperlink ref="I1296" location="'BOM 00-default'!A1" display="BOM 00-default" xr:uid="{00000000-0004-0000-0600-00000C050000}"/>
    <hyperlink ref="I1297" location="'BOM 00-default'!A1" display="BOM 00-default" xr:uid="{00000000-0004-0000-0600-00000D050000}"/>
    <hyperlink ref="I1298" location="'BOM 00-default'!A1" display="BOM 00-default" xr:uid="{00000000-0004-0000-0600-00000E050000}"/>
    <hyperlink ref="I1299" location="'BOM 00-default'!A1" display="BOM 00-default" xr:uid="{00000000-0004-0000-0600-00000F050000}"/>
    <hyperlink ref="I1300" location="'BOM 00-default'!A1" display="BOM 00-default" xr:uid="{00000000-0004-0000-0600-000010050000}"/>
    <hyperlink ref="I1301" location="'BOM 00-default'!A1" display="BOM 00-default" xr:uid="{00000000-0004-0000-0600-000011050000}"/>
    <hyperlink ref="I1302" location="'BOM 00-default'!A1" display="BOM 00-default" xr:uid="{00000000-0004-0000-0600-000012050000}"/>
    <hyperlink ref="I1303" location="'BOM 00-default'!A1" display="BOM 00-default" xr:uid="{00000000-0004-0000-0600-000013050000}"/>
    <hyperlink ref="I1304" location="'BOM 00-default'!A1" display="BOM 00-default" xr:uid="{00000000-0004-0000-0600-000014050000}"/>
    <hyperlink ref="I1305" location="'BOM 00-default'!A1" display="BOM 00-default" xr:uid="{00000000-0004-0000-0600-000015050000}"/>
    <hyperlink ref="I1306" location="'BOM 00-default'!A1" display="BOM 00-default" xr:uid="{00000000-0004-0000-0600-000016050000}"/>
    <hyperlink ref="I1307" location="'BOM 00-default'!A1" display="BOM 00-default" xr:uid="{00000000-0004-0000-0600-000017050000}"/>
    <hyperlink ref="I1308" location="'BOM 00-default'!A1" display="BOM 00-default" xr:uid="{00000000-0004-0000-0600-000018050000}"/>
    <hyperlink ref="I1309" location="'BOM 00-default'!A1" display="BOM 00-default" xr:uid="{00000000-0004-0000-0600-000019050000}"/>
    <hyperlink ref="I1310" location="'BOM 00-default'!A1" display="BOM 00-default" xr:uid="{00000000-0004-0000-0600-00001A050000}"/>
    <hyperlink ref="I1311" location="'BOM 00-default'!A1" display="BOM 00-default" xr:uid="{00000000-0004-0000-0600-00001B050000}"/>
    <hyperlink ref="I1312" location="'BOM 00-default'!A1" display="BOM 00-default" xr:uid="{00000000-0004-0000-0600-00001C050000}"/>
    <hyperlink ref="I1313" location="'BOM 00-default'!A1" display="BOM 00-default" xr:uid="{00000000-0004-0000-0600-00001D050000}"/>
    <hyperlink ref="I1314" location="'BOM 00-default'!A1" display="BOM 00-default" xr:uid="{00000000-0004-0000-0600-00001E050000}"/>
    <hyperlink ref="I1315" location="'BOM 00-default'!A1" display="BOM 00-default" xr:uid="{00000000-0004-0000-0600-00001F050000}"/>
    <hyperlink ref="I1316" location="'BOM 00-default'!A1" display="BOM 00-default" xr:uid="{00000000-0004-0000-0600-000020050000}"/>
    <hyperlink ref="I1317" location="'BOM 00-default'!A1" display="BOM 00-default" xr:uid="{00000000-0004-0000-0600-000021050000}"/>
    <hyperlink ref="I1318" location="'BOM 00-default'!A1" display="BOM 00-default" xr:uid="{00000000-0004-0000-0600-000022050000}"/>
    <hyperlink ref="I1319" location="'BOM 00-default'!A1" display="BOM 00-default" xr:uid="{00000000-0004-0000-0600-000023050000}"/>
    <hyperlink ref="I1320" location="'BOM 00-default'!A1" display="BOM 00-default" xr:uid="{00000000-0004-0000-0600-000024050000}"/>
    <hyperlink ref="I1321" location="'BOM 00-default'!A1" display="BOM 00-default" xr:uid="{00000000-0004-0000-0600-000025050000}"/>
    <hyperlink ref="I1322" location="'BOM 00-default'!A1" display="BOM 00-default" xr:uid="{00000000-0004-0000-0600-000026050000}"/>
    <hyperlink ref="I1323" location="'BOM 00-default'!A1" display="BOM 00-default" xr:uid="{00000000-0004-0000-0600-000027050000}"/>
    <hyperlink ref="I1324" location="'BOM 00-default'!A1" display="BOM 00-default" xr:uid="{00000000-0004-0000-0600-000028050000}"/>
    <hyperlink ref="I1325" location="'BOM 00-default'!A1" display="BOM 00-default" xr:uid="{00000000-0004-0000-0600-000029050000}"/>
    <hyperlink ref="I1326" location="'BOM 00-default'!A1" display="BOM 00-default" xr:uid="{00000000-0004-0000-0600-00002A050000}"/>
    <hyperlink ref="I1327" location="'BOM 00-default'!A1" display="BOM 00-default" xr:uid="{00000000-0004-0000-0600-00002B050000}"/>
    <hyperlink ref="I1328" location="'BOM 00-default'!A1" display="BOM 00-default" xr:uid="{00000000-0004-0000-0600-00002C050000}"/>
    <hyperlink ref="I1329" location="'BOM 00-default'!A1" display="BOM 00-default" xr:uid="{00000000-0004-0000-0600-00002D050000}"/>
    <hyperlink ref="I1330" location="'BOM 00-default'!A1" display="BOM 00-default" xr:uid="{00000000-0004-0000-0600-00002E050000}"/>
    <hyperlink ref="I1331" location="'BOM 00-default'!A1" display="BOM 00-default" xr:uid="{00000000-0004-0000-0600-00002F050000}"/>
    <hyperlink ref="I1332" location="'BOM 01-minimal'!A1" display="BOM 01-minimal" xr:uid="{00000000-0004-0000-0600-000030050000}"/>
    <hyperlink ref="I1333" location="'BOM 01-minimal'!A1" display="BOM 01-minimal" xr:uid="{00000000-0004-0000-0600-000031050000}"/>
    <hyperlink ref="I1334" location="'BOM 02-medallion-lakehouse'!A1" display="BOM 02-medallion-lakehouse" xr:uid="{00000000-0004-0000-0600-000032050000}"/>
    <hyperlink ref="I1335" location="'BOM 02-medallion-lakehouse'!A1" display="BOM 02-medallion-lakehouse" xr:uid="{00000000-0004-0000-0600-000033050000}"/>
    <hyperlink ref="I1336" location="'BOM 02-medallion-lakehouse'!A1" display="BOM 02-medallion-lakehouse" xr:uid="{00000000-0004-0000-0600-000034050000}"/>
    <hyperlink ref="I1337" location="'BOM 02-medallion-lakehouse'!A1" display="BOM 02-medallion-lakehouse" xr:uid="{00000000-0004-0000-0600-000035050000}"/>
    <hyperlink ref="I1338" location="'BOM 02-medallion-lakehouse'!A1" display="BOM 02-medallion-lakehouse" xr:uid="{00000000-0004-0000-0600-000036050000}"/>
    <hyperlink ref="I1339" location="'BOM 02-medallion-lakehouse'!A1" display="BOM 02-medallion-lakehouse" xr:uid="{00000000-0004-0000-0600-000037050000}"/>
    <hyperlink ref="I1340" location="'BOM 02-medallion-lakehouse'!A1" display="BOM 02-medallion-lakehouse" xr:uid="{00000000-0004-0000-0600-000038050000}"/>
    <hyperlink ref="I1341" location="'BOM 02-medallion-lakehouse'!A1" display="BOM 02-medallion-lakehouse" xr:uid="{00000000-0004-0000-0600-000039050000}"/>
    <hyperlink ref="I1342" location="'BOM 02-medallion-lakehouse'!A1" display="BOM 02-medallion-lakehouse" xr:uid="{00000000-0004-0000-0600-00003A050000}"/>
    <hyperlink ref="I1343" location="'BOM 02-medallion-lakehouse'!A1" display="BOM 02-medallion-lakehouse" xr:uid="{00000000-0004-0000-0600-00003B050000}"/>
    <hyperlink ref="I1344" location="'BOM 02-medallion-lakehouse'!A1" display="BOM 02-medallion-lakehouse" xr:uid="{00000000-0004-0000-0600-00003C050000}"/>
    <hyperlink ref="I1345" location="'BOM 02-medallion-lakehouse'!A1" display="BOM 02-medallion-lakehouse" xr:uid="{00000000-0004-0000-0600-00003D050000}"/>
    <hyperlink ref="I1346" location="'BOM 02-medallion-lakehouse'!A1" display="BOM 02-medallion-lakehouse" xr:uid="{00000000-0004-0000-0600-00003E050000}"/>
    <hyperlink ref="I1347" location="'BOM 02-medallion-lakehouse'!A1" display="BOM 02-medallion-lakehouse" xr:uid="{00000000-0004-0000-0600-00003F050000}"/>
    <hyperlink ref="I1348" location="'BOM 02-medallion-lakehouse'!A1" display="BOM 02-medallion-lakehouse" xr:uid="{00000000-0004-0000-0600-000040050000}"/>
    <hyperlink ref="I1349" location="'BOM 02-medallion-lakehouse'!A1" display="BOM 02-medallion-lakehouse" xr:uid="{00000000-0004-0000-0600-000041050000}"/>
    <hyperlink ref="I1350" location="'BOM 02-medallion-lakehouse'!A1" display="BOM 02-medallion-lakehouse" xr:uid="{00000000-0004-0000-0600-000042050000}"/>
    <hyperlink ref="I1351" location="'BOM 02-medallion-lakehouse'!A1" display="BOM 02-medallion-lakehouse" xr:uid="{00000000-0004-0000-0600-000043050000}"/>
    <hyperlink ref="I1352" location="'BOM 02-medallion-lakehouse'!A1" display="BOM 02-medallion-lakehouse" xr:uid="{00000000-0004-0000-0600-000044050000}"/>
    <hyperlink ref="I1353" location="'BOM 02-medallion-lakehouse'!A1" display="BOM 02-medallion-lakehouse" xr:uid="{00000000-0004-0000-0600-000045050000}"/>
    <hyperlink ref="I1354" location="'BOM 02-medallion-lakehouse'!A1" display="BOM 02-medallion-lakehouse" xr:uid="{00000000-0004-0000-0600-000046050000}"/>
    <hyperlink ref="I1355" location="'BOM 02-medallion-lakehouse'!A1" display="BOM 02-medallion-lakehouse" xr:uid="{00000000-0004-0000-0600-000047050000}"/>
    <hyperlink ref="I1356" location="'BOM 02-medallion-lakehouse'!A1" display="BOM 02-medallion-lakehouse" xr:uid="{00000000-0004-0000-0600-000048050000}"/>
    <hyperlink ref="I1357" location="'BOM 02-medallion-lakehouse'!A1" display="BOM 02-medallion-lakehouse" xr:uid="{00000000-0004-0000-0600-000049050000}"/>
    <hyperlink ref="I1358" location="'BOM 02-medallion-lakehouse'!A1" display="BOM 02-medallion-lakehouse" xr:uid="{00000000-0004-0000-0600-00004A050000}"/>
    <hyperlink ref="I1359" location="'BOM 02-medallion-lakehouse'!A1" display="BOM 02-medallion-lakehouse" xr:uid="{00000000-0004-0000-0600-00004B050000}"/>
    <hyperlink ref="I1360" location="'BOM 02-medallion-lakehouse'!A1" display="BOM 02-medallion-lakehouse" xr:uid="{00000000-0004-0000-0600-00004C050000}"/>
    <hyperlink ref="I1361" location="'BOM 02-medallion-lakehouse'!A1" display="BOM 02-medallion-lakehouse" xr:uid="{00000000-0004-0000-0600-00004D050000}"/>
    <hyperlink ref="I1362" location="'BOM 02-medallion-lakehouse'!A1" display="BOM 02-medallion-lakehouse" xr:uid="{00000000-0004-0000-0600-00004E050000}"/>
    <hyperlink ref="I1363" location="'BOM 02-medallion-lakehouse'!A1" display="BOM 02-medallion-lakehouse" xr:uid="{00000000-0004-0000-0600-00004F050000}"/>
    <hyperlink ref="I1364" location="'BOM 02-medallion-lakehouse'!A1" display="BOM 02-medallion-lakehouse" xr:uid="{00000000-0004-0000-0600-000050050000}"/>
    <hyperlink ref="I1365" location="'BOM 02-medallion-lakehouse'!A1" display="BOM 02-medallion-lakehouse" xr:uid="{00000000-0004-0000-0600-000051050000}"/>
    <hyperlink ref="I1366" location="'BOM 02-medallion-lakehouse'!A1" display="BOM 02-medallion-lakehouse" xr:uid="{00000000-0004-0000-0600-000052050000}"/>
    <hyperlink ref="I1367" location="'BOM 02-medallion-lakehouse'!A1" display="BOM 02-medallion-lakehouse" xr:uid="{00000000-0004-0000-0600-000053050000}"/>
    <hyperlink ref="I1368" location="'BOM 02-medallion-lakehouse'!A1" display="BOM 02-medallion-lakehouse" xr:uid="{00000000-0004-0000-0600-000054050000}"/>
    <hyperlink ref="I1369" location="'BOM 02-medallion-lakehouse'!A1" display="BOM 02-medallion-lakehouse" xr:uid="{00000000-0004-0000-0600-000055050000}"/>
    <hyperlink ref="I1370" location="'BOM 03-real-time-intelligence'!A1" display="BOM 03-real-time-intelligence" xr:uid="{00000000-0004-0000-0600-000056050000}"/>
    <hyperlink ref="I1371" location="'BOM 03-real-time-intelligence'!A1" display="BOM 03-real-time-intelligence" xr:uid="{00000000-0004-0000-0600-000057050000}"/>
    <hyperlink ref="I1372" location="'BOM 03-real-time-intelligence'!A1" display="BOM 03-real-time-intelligence" xr:uid="{00000000-0004-0000-0600-000058050000}"/>
    <hyperlink ref="I1373" location="'BOM 03-real-time-intelligence'!A1" display="BOM 03-real-time-intelligence" xr:uid="{00000000-0004-0000-0600-000059050000}"/>
    <hyperlink ref="I1374" location="'BOM 03-real-time-intelligence'!A1" display="BOM 03-real-time-intelligence" xr:uid="{00000000-0004-0000-0600-00005A050000}"/>
    <hyperlink ref="I1375" location="'BOM 03-real-time-intelligence'!A1" display="BOM 03-real-time-intelligence" xr:uid="{00000000-0004-0000-0600-00005B050000}"/>
    <hyperlink ref="I1376" location="'BOM 03-real-time-intelligence'!A1" display="BOM 03-real-time-intelligence" xr:uid="{00000000-0004-0000-0600-00005C050000}"/>
    <hyperlink ref="I1377" location="'BOM 03-real-time-intelligence'!A1" display="BOM 03-real-time-intelligence" xr:uid="{00000000-0004-0000-0600-00005D050000}"/>
    <hyperlink ref="I1378" location="'BOM 03-real-time-intelligence'!A1" display="BOM 03-real-time-intelligence" xr:uid="{00000000-0004-0000-0600-00005E050000}"/>
    <hyperlink ref="I1379" location="'BOM 03-real-time-intelligence'!A1" display="BOM 03-real-time-intelligence" xr:uid="{00000000-0004-0000-0600-00005F050000}"/>
    <hyperlink ref="I1380" location="'BOM 03-real-time-intelligence'!A1" display="BOM 03-real-time-intelligence" xr:uid="{00000000-0004-0000-0600-000060050000}"/>
    <hyperlink ref="I1381" location="'BOM 03-real-time-intelligence'!A1" display="BOM 03-real-time-intelligence" xr:uid="{00000000-0004-0000-0600-000061050000}"/>
    <hyperlink ref="I1382" location="'BOM 04-data-science'!A1" display="BOM 04-data-science" xr:uid="{00000000-0004-0000-0600-000062050000}"/>
    <hyperlink ref="I1383" location="'BOM 04-data-science'!A1" display="BOM 04-data-science" xr:uid="{00000000-0004-0000-0600-000063050000}"/>
    <hyperlink ref="I1384" location="'BOM 04-data-science'!A1" display="BOM 04-data-science" xr:uid="{00000000-0004-0000-0600-000064050000}"/>
    <hyperlink ref="I1385" location="'BOM 04-data-science'!A1" display="BOM 04-data-science" xr:uid="{00000000-0004-0000-0600-000065050000}"/>
    <hyperlink ref="I1386" location="'BOM 04-data-science'!A1" display="BOM 04-data-science" xr:uid="{00000000-0004-0000-0600-000066050000}"/>
    <hyperlink ref="I1387" location="'BOM 04-data-science'!A1" display="BOM 04-data-science" xr:uid="{00000000-0004-0000-0600-000067050000}"/>
    <hyperlink ref="I1388" location="'BOM 04-data-science'!A1" display="BOM 04-data-science" xr:uid="{00000000-0004-0000-0600-000068050000}"/>
    <hyperlink ref="I1389" location="'BOM 04-data-science'!A1" display="BOM 04-data-science" xr:uid="{00000000-0004-0000-0600-000069050000}"/>
    <hyperlink ref="I1390" location="'BOM 04-data-science'!A1" display="BOM 04-data-science" xr:uid="{00000000-0004-0000-0600-00006A050000}"/>
    <hyperlink ref="I1391" location="'BOM 04-data-science'!A1" display="BOM 04-data-science" xr:uid="{00000000-0004-0000-0600-00006B050000}"/>
    <hyperlink ref="I1392" location="'BOM 04-data-science'!A1" display="BOM 04-data-science" xr:uid="{00000000-0004-0000-0600-00006C050000}"/>
    <hyperlink ref="I1393" location="'BOM 04-data-science'!A1" display="BOM 04-data-science" xr:uid="{00000000-0004-0000-0600-00006D050000}"/>
    <hyperlink ref="I1394" location="'BOM 04-data-science'!A1" display="BOM 04-data-science" xr:uid="{00000000-0004-0000-0600-00006E050000}"/>
    <hyperlink ref="I1395" location="'BOM 04-data-science'!A1" display="BOM 04-data-science" xr:uid="{00000000-0004-0000-0600-00006F050000}"/>
    <hyperlink ref="I1396" location="'BOM 04-data-science'!A1" display="BOM 04-data-science" xr:uid="{00000000-0004-0000-0600-000070050000}"/>
    <hyperlink ref="I1397" location="'BOM 04-data-science'!A1" display="BOM 04-data-science" xr:uid="{00000000-0004-0000-0600-000071050000}"/>
    <hyperlink ref="I1398" location="'BOM 04-data-science'!A1" display="BOM 04-data-science" xr:uid="{00000000-0004-0000-0600-000072050000}"/>
    <hyperlink ref="I1399" location="'BOM 04-data-science'!A1" display="BOM 04-data-science" xr:uid="{00000000-0004-0000-0600-000073050000}"/>
    <hyperlink ref="I1400" location="'BOM 05-multi-environment'!A1" display="BOM 05-multi-environment" xr:uid="{00000000-0004-0000-0600-000074050000}"/>
    <hyperlink ref="I1401" location="'BOM 05-multi-environment'!A1" display="BOM 05-multi-environment" xr:uid="{00000000-0004-0000-0600-000075050000}"/>
    <hyperlink ref="I1402" location="'BOM 05-multi-environment'!A1" display="BOM 05-multi-environment" xr:uid="{00000000-0004-0000-0600-000076050000}"/>
    <hyperlink ref="I1403" location="'BOM 05-multi-environment'!A1" display="BOM 05-multi-environment" xr:uid="{00000000-0004-0000-0600-000077050000}"/>
    <hyperlink ref="I1404" location="'BOM 05-multi-environment'!A1" display="BOM 05-multi-environment" xr:uid="{00000000-0004-0000-0600-000078050000}"/>
    <hyperlink ref="I1405" location="'BOM 05-multi-environment'!A1" display="BOM 05-multi-environment" xr:uid="{00000000-0004-0000-0600-000079050000}"/>
    <hyperlink ref="I1406" location="'BOM 05-multi-environment'!A1" display="BOM 05-multi-environment" xr:uid="{00000000-0004-0000-0600-00007A050000}"/>
    <hyperlink ref="I1407" location="'BOM 05-multi-environment'!A1" display="BOM 05-multi-environment" xr:uid="{00000000-0004-0000-0600-00007B050000}"/>
    <hyperlink ref="I1408" location="'BOM 05-multi-environment'!A1" display="BOM 05-multi-environment" xr:uid="{00000000-0004-0000-0600-00007C050000}"/>
    <hyperlink ref="I1409" location="'BOM 05-multi-environment'!A1" display="BOM 05-multi-environment" xr:uid="{00000000-0004-0000-0600-00007D050000}"/>
    <hyperlink ref="I1410" location="'BOM 05-multi-environment'!A1" display="BOM 05-multi-environment" xr:uid="{00000000-0004-0000-0600-00007E050000}"/>
    <hyperlink ref="I1411" location="'BOM 05-multi-environment'!A1" display="BOM 05-multi-environment" xr:uid="{00000000-0004-0000-0600-00007F050000}"/>
    <hyperlink ref="I1412" location="'BOM 05-multi-environment'!A1" display="BOM 05-multi-environment" xr:uid="{00000000-0004-0000-0600-000080050000}"/>
    <hyperlink ref="I1413" location="'BOM 05-multi-environment'!A1" display="BOM 05-multi-environment" xr:uid="{00000000-0004-0000-0600-000081050000}"/>
    <hyperlink ref="I1414" location="'BOM 05-multi-environment'!A1" display="BOM 05-multi-environment" xr:uid="{00000000-0004-0000-0600-000082050000}"/>
    <hyperlink ref="I1415" location="'BOM 05-multi-environment'!A1" display="BOM 05-multi-environment" xr:uid="{00000000-0004-0000-0600-000083050000}"/>
    <hyperlink ref="I1416" location="'BOM 05-multi-environment'!A1" display="BOM 05-multi-environment" xr:uid="{00000000-0004-0000-0600-000084050000}"/>
    <hyperlink ref="I1417" location="'BOM 05-multi-environment'!A1" display="BOM 05-multi-environment" xr:uid="{00000000-0004-0000-0600-000085050000}"/>
    <hyperlink ref="I1418" location="'BOM 05-multi-environment'!A1" display="BOM 05-multi-environment" xr:uid="{00000000-0004-0000-0600-000086050000}"/>
    <hyperlink ref="I1419" location="'BOM 05-multi-environment'!A1" display="BOM 05-multi-environment" xr:uid="{00000000-0004-0000-0600-000087050000}"/>
    <hyperlink ref="I1420" location="'BOM 05-multi-environment'!A1" display="BOM 05-multi-environment" xr:uid="{00000000-0004-0000-0600-000088050000}"/>
    <hyperlink ref="I1421" location="'BOM 06-shortcuts-and-connectio'!A1" display="BOM 06-shortcuts-and-connectio" xr:uid="{00000000-0004-0000-0600-000089050000}"/>
    <hyperlink ref="I1422" location="'BOM 06-shortcuts-and-connectio'!A1" display="BOM 06-shortcuts-and-connectio" xr:uid="{00000000-0004-0000-0600-00008A050000}"/>
    <hyperlink ref="I1423" location="'BOM 06-shortcuts-and-connectio'!A1" display="BOM 06-shortcuts-and-connectio" xr:uid="{00000000-0004-0000-0600-00008B050000}"/>
    <hyperlink ref="I1424" location="'BOM 07-shortcut-transformation'!A1" display="BOM 07-shortcut-transformation" xr:uid="{00000000-0004-0000-0600-00008C050000}"/>
    <hyperlink ref="I1425" location="'BOM 07-shortcut-transformation'!A1" display="BOM 07-shortcut-transformation" xr:uid="{00000000-0004-0000-0600-00008D050000}"/>
    <hyperlink ref="I1426" location="'BOM 07-shortcut-transformation'!A1" display="BOM 07-shortcut-transformation" xr:uid="{00000000-0004-0000-0600-00008E050000}"/>
    <hyperlink ref="I1427" location="'BOM 08-all-resource-types'!A1" display="BOM 08-all-resource-types" xr:uid="{00000000-0004-0000-0600-00008F050000}"/>
    <hyperlink ref="I1428" location="'BOM 08-all-resource-types'!A1" display="BOM 08-all-resource-types" xr:uid="{00000000-0004-0000-0600-000090050000}"/>
    <hyperlink ref="I1429" location="'BOM 08-all-resource-types'!A1" display="BOM 08-all-resource-types" xr:uid="{00000000-0004-0000-0600-000091050000}"/>
    <hyperlink ref="I1430" location="'BOM 08-all-resource-types'!A1" display="BOM 08-all-resource-types" xr:uid="{00000000-0004-0000-0600-000092050000}"/>
    <hyperlink ref="I1431" location="'BOM 08-all-resource-types'!A1" display="BOM 08-all-resource-types" xr:uid="{00000000-0004-0000-0600-000093050000}"/>
    <hyperlink ref="I1432" location="'BOM 08-all-resource-types'!A1" display="BOM 08-all-resource-types" xr:uid="{00000000-0004-0000-0600-000094050000}"/>
    <hyperlink ref="I1433" location="'BOM 08-all-resource-types'!A1" display="BOM 08-all-resource-types" xr:uid="{00000000-0004-0000-0600-000095050000}"/>
    <hyperlink ref="I1434" location="'BOM 08-all-resource-types'!A1" display="BOM 08-all-resource-types" xr:uid="{00000000-0004-0000-0600-000096050000}"/>
    <hyperlink ref="I1435" location="'BOM 08-all-resource-types'!A1" display="BOM 08-all-resource-types" xr:uid="{00000000-0004-0000-0600-000097050000}"/>
    <hyperlink ref="I1436" location="'BOM 08-all-resource-types'!A1" display="BOM 08-all-resource-types" xr:uid="{00000000-0004-0000-0600-000098050000}"/>
    <hyperlink ref="I1437" location="'BOM 08-all-resource-types'!A1" display="BOM 08-all-resource-types" xr:uid="{00000000-0004-0000-0600-000099050000}"/>
    <hyperlink ref="I1438" location="'BOM 08-all-resource-types'!A1" display="BOM 08-all-resource-types" xr:uid="{00000000-0004-0000-0600-00009A050000}"/>
    <hyperlink ref="I1439" location="'BOM 08-all-resource-types'!A1" display="BOM 08-all-resource-types" xr:uid="{00000000-0004-0000-0600-00009B050000}"/>
    <hyperlink ref="I1440" location="'BOM 08-all-resource-types'!A1" display="BOM 08-all-resource-types" xr:uid="{00000000-0004-0000-0600-00009C050000}"/>
    <hyperlink ref="I1441" location="'BOM 08-all-resource-types'!A1" display="BOM 08-all-resource-types" xr:uid="{00000000-0004-0000-0600-00009D050000}"/>
    <hyperlink ref="I1442" location="'BOM 08-all-resource-types'!A1" display="BOM 08-all-resource-types" xr:uid="{00000000-0004-0000-0600-00009E050000}"/>
    <hyperlink ref="I1443" location="'BOM 08-all-resource-types'!A1" display="BOM 08-all-resource-types" xr:uid="{00000000-0004-0000-0600-00009F050000}"/>
    <hyperlink ref="I1444" location="'BOM 08-all-resource-types'!A1" display="BOM 08-all-resource-types" xr:uid="{00000000-0004-0000-0600-0000A0050000}"/>
    <hyperlink ref="I1445" location="'BOM 08-all-resource-types'!A1" display="BOM 08-all-resource-types" xr:uid="{00000000-0004-0000-0600-0000A1050000}"/>
    <hyperlink ref="I1446" location="'BOM 08-all-resource-types'!A1" display="BOM 08-all-resource-types" xr:uid="{00000000-0004-0000-0600-0000A2050000}"/>
    <hyperlink ref="I1447" location="'BOM 08-all-resource-types'!A1" display="BOM 08-all-resource-types" xr:uid="{00000000-0004-0000-0600-0000A3050000}"/>
    <hyperlink ref="I1448" location="'BOM 08-all-resource-types'!A1" display="BOM 08-all-resource-types" xr:uid="{00000000-0004-0000-0600-0000A4050000}"/>
    <hyperlink ref="I1449" location="'BOM 08-all-resource-types'!A1" display="BOM 08-all-resource-types" xr:uid="{00000000-0004-0000-0600-0000A5050000}"/>
    <hyperlink ref="I1450" location="'BOM 08-all-resource-types'!A1" display="BOM 08-all-resource-types" xr:uid="{00000000-0004-0000-0600-0000A6050000}"/>
    <hyperlink ref="I1451" location="'BOM 08-all-resource-types'!A1" display="BOM 08-all-resource-types" xr:uid="{00000000-0004-0000-0600-0000A7050000}"/>
    <hyperlink ref="I1452" location="'BOM 08-all-resource-types'!A1" display="BOM 08-all-resource-types" xr:uid="{00000000-0004-0000-0600-0000A8050000}"/>
    <hyperlink ref="I1453" location="'BOM 08-all-resource-types'!A1" display="BOM 08-all-resource-types" xr:uid="{00000000-0004-0000-0600-0000A9050000}"/>
    <hyperlink ref="I1454" location="'BOM 08-all-resource-types'!A1" display="BOM 08-all-resource-types" xr:uid="{00000000-0004-0000-0600-0000AA050000}"/>
    <hyperlink ref="I1455" location="'BOM 08-all-resource-types'!A1" display="BOM 08-all-resource-types" xr:uid="{00000000-0004-0000-0600-0000AB050000}"/>
    <hyperlink ref="I1456" location="'BOM 08-all-resource-types'!A1" display="BOM 08-all-resource-types" xr:uid="{00000000-0004-0000-0600-0000AC050000}"/>
    <hyperlink ref="I1457" location="'BOM 08-all-resource-types'!A1" display="BOM 08-all-resource-types" xr:uid="{00000000-0004-0000-0600-0000AD050000}"/>
    <hyperlink ref="I1458" location="'BOM 08-all-resource-types'!A1" display="BOM 08-all-resource-types" xr:uid="{00000000-0004-0000-0600-0000AE050000}"/>
    <hyperlink ref="I1459" location="'BOM 08-all-resource-types'!A1" display="BOM 08-all-resource-types" xr:uid="{00000000-0004-0000-0600-0000AF050000}"/>
    <hyperlink ref="I1460" location="'BOM 08-all-resource-types'!A1" display="BOM 08-all-resource-types" xr:uid="{00000000-0004-0000-0600-0000B0050000}"/>
    <hyperlink ref="I1461" location="'BOM 08-all-resource-types'!A1" display="BOM 08-all-resource-types" xr:uid="{00000000-0004-0000-0600-0000B1050000}"/>
    <hyperlink ref="I1462" location="'BOM 08-all-resource-types'!A1" display="BOM 08-all-resource-types" xr:uid="{00000000-0004-0000-0600-0000B2050000}"/>
    <hyperlink ref="I1463" location="'BOM 08-all-resource-types'!A1" display="BOM 08-all-resource-types" xr:uid="{00000000-0004-0000-0600-0000B3050000}"/>
    <hyperlink ref="I1464" location="'BOM 08-all-resource-types'!A1" display="BOM 08-all-resource-types" xr:uid="{00000000-0004-0000-0600-0000B4050000}"/>
    <hyperlink ref="I1465" location="'BOM 08-all-resource-types'!A1" display="BOM 08-all-resource-types" xr:uid="{00000000-0004-0000-0600-0000B5050000}"/>
    <hyperlink ref="I1466" location="'BOM 08-all-resource-types'!A1" display="BOM 08-all-resource-types" xr:uid="{00000000-0004-0000-0600-0000B6050000}"/>
    <hyperlink ref="I1467" location="'BOM 08-all-resource-types'!A1" display="BOM 08-all-resource-types" xr:uid="{00000000-0004-0000-0600-0000B7050000}"/>
    <hyperlink ref="I1468" location="'BOM 08-all-resource-types'!A1" display="BOM 08-all-resource-types" xr:uid="{00000000-0004-0000-0600-0000B8050000}"/>
    <hyperlink ref="I1469" location="'BOM 08-all-resource-types'!A1" display="BOM 08-all-resource-types" xr:uid="{00000000-0004-0000-0600-0000B9050000}"/>
    <hyperlink ref="I1470" location="'BOM 08-all-resource-types'!A1" display="BOM 08-all-resource-types" xr:uid="{00000000-0004-0000-0600-0000BA050000}"/>
    <hyperlink ref="I1471" location="'BOM 08-all-resource-types'!A1" display="BOM 08-all-resource-types" xr:uid="{00000000-0004-0000-0600-0000BB050000}"/>
    <hyperlink ref="I1472" location="'BOM 08-all-resource-types'!A1" display="BOM 08-all-resource-types" xr:uid="{00000000-0004-0000-0600-0000BC050000}"/>
    <hyperlink ref="I1473" location="'BOM 08-all-resource-types'!A1" display="BOM 08-all-resource-types" xr:uid="{00000000-0004-0000-0600-0000BD050000}"/>
    <hyperlink ref="I1474" location="'BOM 08-all-resource-types'!A1" display="BOM 08-all-resource-types" xr:uid="{00000000-0004-0000-0600-0000BE050000}"/>
    <hyperlink ref="I1475" location="'BOM 08-all-resource-types'!A1" display="BOM 08-all-resource-types" xr:uid="{00000000-0004-0000-0600-0000BF050000}"/>
    <hyperlink ref="I1476" location="'BOM 08-all-resource-types'!A1" display="BOM 08-all-resource-types" xr:uid="{00000000-0004-0000-0600-0000C0050000}"/>
    <hyperlink ref="I1477" location="'BOM 08-all-resource-types'!A1" display="BOM 08-all-resource-types" xr:uid="{00000000-0004-0000-0600-0000C1050000}"/>
    <hyperlink ref="I1478" location="'BOM 08-all-resource-types'!A1" display="BOM 08-all-resource-types" xr:uid="{00000000-0004-0000-0600-0000C2050000}"/>
    <hyperlink ref="I1479" location="'BOM 08-all-resource-types'!A1" display="BOM 08-all-resource-types" xr:uid="{00000000-0004-0000-0600-0000C3050000}"/>
    <hyperlink ref="I1480" location="'BOM 08-all-resource-types'!A1" display="BOM 08-all-resource-types" xr:uid="{00000000-0004-0000-0600-0000C4050000}"/>
    <hyperlink ref="I1481" location="'BOM 08-all-resource-types'!A1" display="BOM 08-all-resource-types" xr:uid="{00000000-0004-0000-0600-0000C5050000}"/>
    <hyperlink ref="I1482" location="'BOM 08-all-resource-types'!A1" display="BOM 08-all-resource-types" xr:uid="{00000000-0004-0000-0600-0000C6050000}"/>
    <hyperlink ref="I1483" location="'BOM 08-all-resource-types'!A1" display="BOM 08-all-resource-types" xr:uid="{00000000-0004-0000-0600-0000C7050000}"/>
    <hyperlink ref="I1484" location="'BOM 08-all-resource-types'!A1" display="BOM 08-all-resource-types" xr:uid="{00000000-0004-0000-0600-0000C8050000}"/>
    <hyperlink ref="I1485" location="'BOM 08-all-resource-types'!A1" display="BOM 08-all-resource-types" xr:uid="{00000000-0004-0000-0600-0000C9050000}"/>
    <hyperlink ref="I1486" location="'BOM 08-all-resource-types'!A1" display="BOM 08-all-resource-types" xr:uid="{00000000-0004-0000-0600-0000CA050000}"/>
    <hyperlink ref="I1487" location="'BOM 08-all-resource-types'!A1" display="BOM 08-all-resource-types" xr:uid="{00000000-0004-0000-0600-0000CB050000}"/>
    <hyperlink ref="I1488" location="'BOM 08-all-resource-types'!A1" display="BOM 08-all-resource-types" xr:uid="{00000000-0004-0000-0600-0000CC050000}"/>
    <hyperlink ref="I1489" location="'BOM 08-all-resource-types'!A1" display="BOM 08-all-resource-types" xr:uid="{00000000-0004-0000-0600-0000CD050000}"/>
    <hyperlink ref="I1490" location="'BOM 08-all-resource-types'!A1" display="BOM 08-all-resource-types" xr:uid="{00000000-0004-0000-0600-0000CE050000}"/>
    <hyperlink ref="I1491" location="'BOM 08-all-resource-types'!A1" display="BOM 08-all-resource-types" xr:uid="{00000000-0004-0000-0600-0000CF050000}"/>
    <hyperlink ref="I1492" location="'BOM 08-all-resource-types'!A1" display="BOM 08-all-resource-types" xr:uid="{00000000-0004-0000-0600-0000D0050000}"/>
    <hyperlink ref="I1493" location="'BOM 08-all-resource-types'!A1" display="BOM 08-all-resource-types" xr:uid="{00000000-0004-0000-0600-0000D1050000}"/>
    <hyperlink ref="I1494" location="'BOM 08-all-resource-types'!A1" display="BOM 08-all-resource-types" xr:uid="{00000000-0004-0000-0600-0000D2050000}"/>
    <hyperlink ref="I1495" location="'BOM 08-all-resource-types'!A1" display="BOM 08-all-resource-types" xr:uid="{00000000-0004-0000-0600-0000D3050000}"/>
    <hyperlink ref="I1496" location="'BOM 08-all-resource-types'!A1" display="BOM 08-all-resource-types" xr:uid="{00000000-0004-0000-0600-0000D4050000}"/>
    <hyperlink ref="I1497" location="'BOM 08-all-resource-types'!A1" display="BOM 08-all-resource-types" xr:uid="{00000000-0004-0000-0600-0000D5050000}"/>
    <hyperlink ref="I1498" location="'BOM 08-all-resource-types'!A1" display="BOM 08-all-resource-types" xr:uid="{00000000-0004-0000-0600-0000D6050000}"/>
    <hyperlink ref="I1499" location="'BOM 08-all-resource-types'!A1" display="BOM 08-all-resource-types" xr:uid="{00000000-0004-0000-0600-0000D7050000}"/>
    <hyperlink ref="I1500" location="'BOM 08-all-resource-types'!A1" display="BOM 08-all-resource-types" xr:uid="{00000000-0004-0000-0600-0000D8050000}"/>
    <hyperlink ref="I1501" location="'BOM 08-all-resource-types'!A1" display="BOM 08-all-resource-types" xr:uid="{00000000-0004-0000-0600-0000D9050000}"/>
    <hyperlink ref="I1502" location="'BOM 08-all-resource-types'!A1" display="BOM 08-all-resource-types" xr:uid="{00000000-0004-0000-0600-0000DA050000}"/>
    <hyperlink ref="I1503" location="'BOM 08-all-resource-types'!A1" display="BOM 08-all-resource-types" xr:uid="{00000000-0004-0000-0600-0000DB050000}"/>
    <hyperlink ref="I1504" location="'BOM 08-all-resource-types'!A1" display="BOM 08-all-resource-types" xr:uid="{00000000-0004-0000-0600-0000DC050000}"/>
    <hyperlink ref="I1505" location="'BOM 08-all-resource-types'!A1" display="BOM 08-all-resource-types" xr:uid="{00000000-0004-0000-0600-0000DD050000}"/>
    <hyperlink ref="I1506" location="'BOM 08-all-resource-types'!A1" display="BOM 08-all-resource-types" xr:uid="{00000000-0004-0000-0600-0000DE050000}"/>
    <hyperlink ref="I1507" location="'BOM 08-all-resource-types'!A1" display="BOM 08-all-resource-types" xr:uid="{00000000-0004-0000-0600-0000DF050000}"/>
    <hyperlink ref="I1508" location="'BOM 08-all-resource-types'!A1" display="BOM 08-all-resource-types" xr:uid="{00000000-0004-0000-0600-0000E0050000}"/>
    <hyperlink ref="I1509" location="'BOM 08-all-resource-types'!A1" display="BOM 08-all-resource-types" xr:uid="{00000000-0004-0000-0600-0000E1050000}"/>
    <hyperlink ref="I1510" location="'BOM 08-all-resource-types'!A1" display="BOM 08-all-resource-types" xr:uid="{00000000-0004-0000-0600-0000E2050000}"/>
    <hyperlink ref="I1511" location="'BOM 08-all-resource-types'!A1" display="BOM 08-all-resource-types" xr:uid="{00000000-0004-0000-0600-0000E3050000}"/>
    <hyperlink ref="I1512" location="'BOM 08-all-resource-types'!A1" display="BOM 08-all-resource-types" xr:uid="{00000000-0004-0000-0600-0000E4050000}"/>
    <hyperlink ref="I1513" location="'BOM 08-all-resource-types'!A1" display="BOM 08-all-resource-types" xr:uid="{00000000-0004-0000-0600-0000E5050000}"/>
    <hyperlink ref="I1514" location="'BOM 08-all-resource-types'!A1" display="BOM 08-all-resource-types" xr:uid="{00000000-0004-0000-0600-0000E6050000}"/>
    <hyperlink ref="I1515" location="'BOM 08-all-resource-types'!A1" display="BOM 08-all-resource-types" xr:uid="{00000000-0004-0000-0600-0000E7050000}"/>
    <hyperlink ref="I1516" location="'BOM 08-all-resource-types'!A1" display="BOM 08-all-resource-types" xr:uid="{00000000-0004-0000-0600-0000E8050000}"/>
    <hyperlink ref="I1517" location="'BOM 08-all-resource-types'!A1" display="BOM 08-all-resource-types" xr:uid="{00000000-0004-0000-0600-0000E9050000}"/>
    <hyperlink ref="I1518" location="'BOM 08-all-resource-types'!A1" display="BOM 08-all-resource-types" xr:uid="{00000000-0004-0000-0600-0000EA050000}"/>
    <hyperlink ref="I1519" location="'BOM 08-all-resource-types'!A1" display="BOM 08-all-resource-types" xr:uid="{00000000-0004-0000-0600-0000EB050000}"/>
    <hyperlink ref="I1520" location="'BOM 08-all-resource-types'!A1" display="BOM 08-all-resource-types" xr:uid="{00000000-0004-0000-0600-0000EC050000}"/>
    <hyperlink ref="I1521" location="'BOM 09-tenant-settings'!A1" display="BOM 09-tenant-settings" xr:uid="{00000000-0004-0000-0600-0000ED050000}"/>
    <hyperlink ref="I1522" location="'BOM 09-tenant-settings'!A1" display="BOM 09-tenant-settings" xr:uid="{00000000-0004-0000-0600-0000EE050000}"/>
    <hyperlink ref="I1523" location="'BOM 09-tenant-settings'!A1" display="BOM 09-tenant-settings" xr:uid="{00000000-0004-0000-0600-0000EF050000}"/>
    <hyperlink ref="I1524" location="'BOM 09-tenant-settings'!A1" display="BOM 09-tenant-settings" xr:uid="{00000000-0004-0000-0600-0000F0050000}"/>
    <hyperlink ref="I1525" location="'BOM 10-azure-and-entra'!A1" display="BOM 10-azure-and-entra" xr:uid="{00000000-0004-0000-0600-0000F1050000}"/>
    <hyperlink ref="I1526" location="'BOM 10-azure-and-entra'!A1" display="BOM 10-azure-and-entra" xr:uid="{00000000-0004-0000-0600-0000F2050000}"/>
    <hyperlink ref="I1527" location="'BOM 10-azure-and-entra'!A1" display="BOM 10-azure-and-entra" xr:uid="{00000000-0004-0000-0600-0000F3050000}"/>
    <hyperlink ref="I1528" location="'BOM 10-azure-and-entra'!A1" display="BOM 10-azure-and-entra" xr:uid="{00000000-0004-0000-0600-0000F4050000}"/>
    <hyperlink ref="I1529" location="'BOM 10-azure-and-entra'!A1" display="BOM 10-azure-and-entra" xr:uid="{00000000-0004-0000-0600-0000F5050000}"/>
    <hyperlink ref="I1530" location="'BOM 10-azure-and-entra'!A1" display="BOM 10-azure-and-entra" xr:uid="{00000000-0004-0000-0600-0000F6050000}"/>
    <hyperlink ref="I1531" location="'BOM 11-azure-data-services'!A1" display="BOM 11-azure-data-services" xr:uid="{00000000-0004-0000-0600-0000F7050000}"/>
    <hyperlink ref="I1532" location="'BOM 11-azure-data-services'!A1" display="BOM 11-azure-data-services" xr:uid="{00000000-0004-0000-0600-0000F8050000}"/>
    <hyperlink ref="I1533" location="'BOM 11-azure-data-services'!A1" display="BOM 11-azure-data-services" xr:uid="{00000000-0004-0000-0600-0000F9050000}"/>
    <hyperlink ref="I1534" location="'BOM 11-azure-data-services'!A1" display="BOM 11-azure-data-services" xr:uid="{00000000-0004-0000-0600-0000FA050000}"/>
    <hyperlink ref="I1535" location="'BOM 11-azure-data-services'!A1" display="BOM 11-azure-data-services" xr:uid="{00000000-0004-0000-0600-0000FB050000}"/>
    <hyperlink ref="I1536" location="'BOM 11-azure-data-services'!A1" display="BOM 11-azure-data-services" xr:uid="{00000000-0004-0000-0600-0000FC050000}"/>
    <hyperlink ref="I1537" location="'BOM 11-azure-data-services'!A1" display="BOM 11-azure-data-services" xr:uid="{00000000-0004-0000-0600-0000FD050000}"/>
    <hyperlink ref="I1538" location="'BOM 11-azure-data-services'!A1" display="BOM 11-azure-data-services" xr:uid="{00000000-0004-0000-0600-0000FE050000}"/>
    <hyperlink ref="I1539" location="'BOM 11-azure-data-services'!A1" display="BOM 11-azure-data-services" xr:uid="{00000000-0004-0000-0600-0000FF050000}"/>
    <hyperlink ref="I1540" location="'BOM 11-azure-data-services'!A1" display="BOM 11-azure-data-services" xr:uid="{00000000-0004-0000-0600-000000060000}"/>
    <hyperlink ref="I1541" location="'BOM 11-azure-data-services'!A1" display="BOM 11-azure-data-services" xr:uid="{00000000-0004-0000-0600-000001060000}"/>
    <hyperlink ref="I1542" location="'BOM 11-azure-data-services'!A1" display="BOM 11-azure-data-services" xr:uid="{00000000-0004-0000-0600-000002060000}"/>
    <hyperlink ref="I1543" location="'BOM 11-azure-data-services'!A1" display="BOM 11-azure-data-services" xr:uid="{00000000-0004-0000-0600-000003060000}"/>
    <hyperlink ref="I1544" location="'BOM 11-azure-data-services'!A1" display="BOM 11-azure-data-services" xr:uid="{00000000-0004-0000-0600-000004060000}"/>
    <hyperlink ref="I1545" location="'BOM 11-azure-data-services'!A1" display="BOM 11-azure-data-services" xr:uid="{00000000-0004-0000-0600-000005060000}"/>
    <hyperlink ref="I1546" location="'BOM 11-azure-data-services'!A1" display="BOM 11-azure-data-services" xr:uid="{00000000-0004-0000-0600-000006060000}"/>
    <hyperlink ref="I1547" location="'BOM 11-azure-data-services'!A1" display="BOM 11-azure-data-services" xr:uid="{00000000-0004-0000-0600-000007060000}"/>
    <hyperlink ref="I1548" location="'BOM 11-azure-data-services'!A1" display="BOM 11-azure-data-services" xr:uid="{00000000-0004-0000-0600-000008060000}"/>
    <hyperlink ref="I1549" location="'BOM 11-azure-data-services'!A1" display="BOM 11-azure-data-services" xr:uid="{00000000-0004-0000-0600-000009060000}"/>
    <hyperlink ref="I1550" location="'BOM 11-azure-data-services'!A1" display="BOM 11-azure-data-services" xr:uid="{00000000-0004-0000-0600-00000A060000}"/>
    <hyperlink ref="I1551" location="'BOM 11-azure-data-services'!A1" display="BOM 11-azure-data-services" xr:uid="{00000000-0004-0000-0600-00000B060000}"/>
    <hyperlink ref="I1552" location="'BOM 11-azure-data-services'!A1" display="BOM 11-azure-data-services" xr:uid="{00000000-0004-0000-0600-00000C060000}"/>
    <hyperlink ref="I1553" location="'BOM 11-azure-data-services'!A1" display="BOM 11-azure-data-services" xr:uid="{00000000-0004-0000-0600-00000D060000}"/>
    <hyperlink ref="I1554" location="'BOM 11-azure-data-services'!A1" display="BOM 11-azure-data-services" xr:uid="{00000000-0004-0000-0600-00000E060000}"/>
    <hyperlink ref="I1555" location="'BOM 12-azure-platform-services'!A1" display="BOM 12-azure-platform-services" xr:uid="{00000000-0004-0000-0600-00000F060000}"/>
    <hyperlink ref="I1556" location="'BOM 12-azure-platform-services'!A1" display="BOM 12-azure-platform-services" xr:uid="{00000000-0004-0000-0600-000010060000}"/>
    <hyperlink ref="I1557" location="'BOM 12-azure-platform-services'!A1" display="BOM 12-azure-platform-services" xr:uid="{00000000-0004-0000-0600-000011060000}"/>
    <hyperlink ref="I1558" location="'BOM 12-azure-platform-services'!A1" display="BOM 12-azure-platform-services" xr:uid="{00000000-0004-0000-0600-000012060000}"/>
    <hyperlink ref="I1559" location="'BOM 12-azure-platform-services'!A1" display="BOM 12-azure-platform-services" xr:uid="{00000000-0004-0000-0600-000013060000}"/>
    <hyperlink ref="I1560" location="'BOM 12-azure-platform-services'!A1" display="BOM 12-azure-platform-services" xr:uid="{00000000-0004-0000-0600-000014060000}"/>
    <hyperlink ref="I1561" location="'BOM 12-azure-platform-services'!A1" display="BOM 12-azure-platform-services" xr:uid="{00000000-0004-0000-0600-000015060000}"/>
    <hyperlink ref="I1562" location="'BOM 12-azure-platform-services'!A1" display="BOM 12-azure-platform-services" xr:uid="{00000000-0004-0000-0600-000016060000}"/>
    <hyperlink ref="I1563" location="'BOM 12-azure-platform-services'!A1" display="BOM 12-azure-platform-services" xr:uid="{00000000-0004-0000-0600-000017060000}"/>
    <hyperlink ref="I1564" location="'BOM 12-azure-platform-services'!A1" display="BOM 12-azure-platform-services" xr:uid="{00000000-0004-0000-0600-000018060000}"/>
    <hyperlink ref="I1565" location="'BOM 12-azure-platform-services'!A1" display="BOM 12-azure-platform-services" xr:uid="{00000000-0004-0000-0600-000019060000}"/>
    <hyperlink ref="I1566" location="'BOM 12-azure-platform-services'!A1" display="BOM 12-azure-platform-services" xr:uid="{00000000-0004-0000-0600-00001A060000}"/>
    <hyperlink ref="I1567" location="'BOM 12-azure-platform-services'!A1" display="BOM 12-azure-platform-services" xr:uid="{00000000-0004-0000-0600-00001B060000}"/>
    <hyperlink ref="I1568" location="'BOM 12-azure-platform-services'!A1" display="BOM 12-azure-platform-services" xr:uid="{00000000-0004-0000-0600-00001C060000}"/>
    <hyperlink ref="I1569" location="'BOM 12-azure-platform-services'!A1" display="BOM 12-azure-platform-services" xr:uid="{00000000-0004-0000-0600-00001D060000}"/>
    <hyperlink ref="I1570" location="'BOM 12-azure-platform-services'!A1" display="BOM 12-azure-platform-services" xr:uid="{00000000-0004-0000-0600-00001E060000}"/>
    <hyperlink ref="I1571" location="'BOM 12-azure-platform-services'!A1" display="BOM 12-azure-platform-services" xr:uid="{00000000-0004-0000-0600-00001F060000}"/>
    <hyperlink ref="I1572" location="'BOM 12-azure-platform-services'!A1" display="BOM 12-azure-platform-services" xr:uid="{00000000-0004-0000-0600-000020060000}"/>
    <hyperlink ref="I1573" location="'BOM 12-azure-platform-services'!A1" display="BOM 12-azure-platform-services" xr:uid="{00000000-0004-0000-0600-000021060000}"/>
    <hyperlink ref="I1574" location="'BOM 12-azure-platform-services'!A1" display="BOM 12-azure-platform-services" xr:uid="{00000000-0004-0000-0600-000022060000}"/>
    <hyperlink ref="I1575" location="'BOM 12-azure-platform-services'!A1" display="BOM 12-azure-platform-services" xr:uid="{00000000-0004-0000-0600-000023060000}"/>
    <hyperlink ref="I1576" location="'BOM 12-azure-platform-services'!A1" display="BOM 12-azure-platform-services" xr:uid="{00000000-0004-0000-0600-000024060000}"/>
    <hyperlink ref="I1577" location="'BOM 12-azure-platform-services'!A1" display="BOM 12-azure-platform-services" xr:uid="{00000000-0004-0000-0600-000025060000}"/>
    <hyperlink ref="I1578" location="'BOM 12-azure-platform-services'!A1" display="BOM 12-azure-platform-services" xr:uid="{00000000-0004-0000-0600-000026060000}"/>
    <hyperlink ref="I1579" location="'BOM 12-azure-platform-services'!A1" display="BOM 12-azure-platform-services" xr:uid="{00000000-0004-0000-0600-000027060000}"/>
    <hyperlink ref="I1580" location="'BOM 12-azure-platform-services'!A1" display="BOM 12-azure-platform-services" xr:uid="{00000000-0004-0000-0600-000028060000}"/>
    <hyperlink ref="I1581" location="'BOM 12-azure-platform-services'!A1" display="BOM 12-azure-platform-services" xr:uid="{00000000-0004-0000-0600-000029060000}"/>
    <hyperlink ref="I1582" location="'BOM 12-azure-platform-services'!A1" display="BOM 12-azure-platform-services" xr:uid="{00000000-0004-0000-0600-00002A060000}"/>
    <hyperlink ref="I1583" location="'BOM 12-azure-platform-services'!A1" display="BOM 12-azure-platform-services" xr:uid="{00000000-0004-0000-0600-00002B060000}"/>
    <hyperlink ref="I1584" location="'BOM 12-azure-platform-services'!A1" display="BOM 12-azure-platform-services" xr:uid="{00000000-0004-0000-0600-00002C060000}"/>
    <hyperlink ref="I1585" location="'BOM 12-azure-platform-services'!A1" display="BOM 12-azure-platform-services" xr:uid="{00000000-0004-0000-0600-00002D060000}"/>
    <hyperlink ref="I1586" location="'BOM 12-azure-platform-services'!A1" display="BOM 12-azure-platform-services" xr:uid="{00000000-0004-0000-0600-00002E060000}"/>
    <hyperlink ref="I1587" location="'BOM 12-azure-platform-services'!A1" display="BOM 12-azure-platform-services" xr:uid="{00000000-0004-0000-0600-00002F060000}"/>
    <hyperlink ref="I1588" location="'BOM 12-azure-platform-services'!A1" display="BOM 12-azure-platform-services" xr:uid="{00000000-0004-0000-0600-000030060000}"/>
    <hyperlink ref="I1589" location="'BOM 12-azure-platform-services'!A1" display="BOM 12-azure-platform-services" xr:uid="{00000000-0004-0000-0600-000031060000}"/>
    <hyperlink ref="I1590" location="'BOM 12-azure-platform-services'!A1" display="BOM 12-azure-platform-services" xr:uid="{00000000-0004-0000-0600-000032060000}"/>
    <hyperlink ref="I1591" location="'BOM 12-azure-platform-services'!A1" display="BOM 12-azure-platform-services" xr:uid="{00000000-0004-0000-0600-000033060000}"/>
    <hyperlink ref="I1592" location="'BOM 12-azure-platform-services'!A1" display="BOM 12-azure-platform-services" xr:uid="{00000000-0004-0000-0600-000034060000}"/>
    <hyperlink ref="I1593" location="'BOM 12-azure-platform-services'!A1" display="BOM 12-azure-platform-services" xr:uid="{00000000-0004-0000-0600-000035060000}"/>
    <hyperlink ref="I1594" location="'BOM 13-realtime-governance'!A1" display="BOM 13-realtime-governance" xr:uid="{00000000-0004-0000-0600-000036060000}"/>
    <hyperlink ref="I1595" location="'BOM 13-realtime-governance'!A1" display="BOM 13-realtime-governance" xr:uid="{00000000-0004-0000-0600-000037060000}"/>
    <hyperlink ref="I1596" location="'BOM 13-realtime-governance'!A1" display="BOM 13-realtime-governance" xr:uid="{00000000-0004-0000-0600-000038060000}"/>
    <hyperlink ref="I1597" location="'BOM 13-realtime-governance'!A1" display="BOM 13-realtime-governance" xr:uid="{00000000-0004-0000-0600-000039060000}"/>
    <hyperlink ref="I1598" location="'BOM 13-realtime-governance'!A1" display="BOM 13-realtime-governance" xr:uid="{00000000-0004-0000-0600-00003A060000}"/>
    <hyperlink ref="I1599" location="'BOM 13-realtime-governance'!A1" display="BOM 13-realtime-governance" xr:uid="{00000000-0004-0000-0600-00003B060000}"/>
    <hyperlink ref="I1600" location="'BOM 13-realtime-governance'!A1" display="BOM 13-realtime-governance" xr:uid="{00000000-0004-0000-0600-00003C060000}"/>
    <hyperlink ref="I1601" location="'BOM 13-realtime-governance'!A1" display="BOM 13-realtime-governance" xr:uid="{00000000-0004-0000-0600-00003D060000}"/>
    <hyperlink ref="I1602" location="'BOM 13-realtime-governance'!A1" display="BOM 13-realtime-governance" xr:uid="{00000000-0004-0000-0600-00003E060000}"/>
    <hyperlink ref="I1603" location="'BOM 13-realtime-governance'!A1" display="BOM 13-realtime-governance" xr:uid="{00000000-0004-0000-0600-00003F060000}"/>
    <hyperlink ref="I1604" location="'BOM 13-realtime-governance'!A1" display="BOM 13-realtime-governance" xr:uid="{00000000-0004-0000-0600-000040060000}"/>
    <hyperlink ref="I1605" location="'BOM 13-realtime-governance'!A1" display="BOM 13-realtime-governance" xr:uid="{00000000-0004-0000-0600-000041060000}"/>
    <hyperlink ref="I1606" location="'BOM 13-realtime-governance'!A1" display="BOM 13-realtime-governance" xr:uid="{00000000-0004-0000-0600-000042060000}"/>
    <hyperlink ref="I1607" location="'BOM 14-streaming-lakehouse-gov'!A1" display="BOM 14-streaming-lakehouse-gov" xr:uid="{00000000-0004-0000-0600-000043060000}"/>
    <hyperlink ref="I1608" location="'BOM 14-streaming-lakehouse-gov'!A1" display="BOM 14-streaming-lakehouse-gov" xr:uid="{00000000-0004-0000-0600-000044060000}"/>
    <hyperlink ref="I1609" location="'BOM 14-streaming-lakehouse-gov'!A1" display="BOM 14-streaming-lakehouse-gov" xr:uid="{00000000-0004-0000-0600-000045060000}"/>
    <hyperlink ref="I1610" location="'BOM 14-streaming-lakehouse-gov'!A1" display="BOM 14-streaming-lakehouse-gov" xr:uid="{00000000-0004-0000-0600-000046060000}"/>
    <hyperlink ref="I1611" location="'BOM 14-streaming-lakehouse-gov'!A1" display="BOM 14-streaming-lakehouse-gov" xr:uid="{00000000-0004-0000-0600-000047060000}"/>
    <hyperlink ref="I1612" location="'BOM 14-streaming-lakehouse-gov'!A1" display="BOM 14-streaming-lakehouse-gov" xr:uid="{00000000-0004-0000-0600-000048060000}"/>
    <hyperlink ref="I1613" location="'BOM 14-streaming-lakehouse-gov'!A1" display="BOM 14-streaming-lakehouse-gov" xr:uid="{00000000-0004-0000-0600-000049060000}"/>
    <hyperlink ref="I1614" location="'BOM 14-streaming-lakehouse-gov'!A1" display="BOM 14-streaming-lakehouse-gov" xr:uid="{00000000-0004-0000-0600-00004A060000}"/>
    <hyperlink ref="I1615" location="'BOM 14-streaming-lakehouse-gov'!A1" display="BOM 14-streaming-lakehouse-gov" xr:uid="{00000000-0004-0000-0600-00004B060000}"/>
    <hyperlink ref="I1616" location="'BOM 14-streaming-lakehouse-gov'!A1" display="BOM 14-streaming-lakehouse-gov" xr:uid="{00000000-0004-0000-0600-00004C060000}"/>
  </hyperlinks>
  <pageMargins left="0.75" right="0.75" top="1" bottom="1" header="0.5" footer="0.5"/>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2"/>
  <sheetViews>
    <sheetView showGridLines="0" workbookViewId="0">
      <pane xSplit="3" ySplit="3" topLeftCell="D4" activePane="bottomRight" state="frozen"/>
      <selection pane="topRight"/>
      <selection pane="bottomLeft"/>
      <selection pane="bottomRight" activeCell="A5" sqref="A5"/>
    </sheetView>
  </sheetViews>
  <sheetFormatPr defaultRowHeight="16.2" x14ac:dyDescent="0.35"/>
  <cols>
    <col min="1" max="1" width="26" style="19" customWidth="1"/>
    <col min="2" max="2" width="75" style="19" customWidth="1"/>
    <col min="3" max="5" width="26" style="19" customWidth="1"/>
    <col min="6" max="6" width="90" style="19" customWidth="1"/>
    <col min="7" max="16384" width="8.88671875" style="19"/>
  </cols>
  <sheetData>
    <row r="1" spans="1:6" ht="28.8" x14ac:dyDescent="0.6">
      <c r="A1" s="17" t="s">
        <v>2221</v>
      </c>
      <c r="B1" s="18"/>
      <c r="C1" s="18"/>
      <c r="D1" s="18"/>
      <c r="E1" s="18"/>
      <c r="F1" s="18"/>
    </row>
    <row r="3" spans="1:6" x14ac:dyDescent="0.35">
      <c r="A3" s="20" t="s">
        <v>2222</v>
      </c>
      <c r="B3" s="20" t="s">
        <v>2223</v>
      </c>
      <c r="C3" s="20" t="s">
        <v>2224</v>
      </c>
      <c r="D3" s="20" t="s">
        <v>2225</v>
      </c>
      <c r="E3" s="20" t="s">
        <v>2226</v>
      </c>
      <c r="F3" s="20" t="s">
        <v>2227</v>
      </c>
    </row>
    <row r="4" spans="1:6" x14ac:dyDescent="0.35">
      <c r="A4" s="21" t="s">
        <v>955</v>
      </c>
      <c r="B4" s="21" t="s">
        <v>2228</v>
      </c>
      <c r="C4" s="21" t="s">
        <v>2229</v>
      </c>
      <c r="D4" s="21" t="s">
        <v>951</v>
      </c>
      <c r="E4" s="21">
        <v>0</v>
      </c>
      <c r="F4" s="21" t="s">
        <v>2230</v>
      </c>
    </row>
    <row r="5" spans="1:6" ht="28.8" x14ac:dyDescent="0.35">
      <c r="A5" s="21" t="s">
        <v>971</v>
      </c>
      <c r="B5" s="21" t="s">
        <v>2231</v>
      </c>
      <c r="C5" s="21" t="s">
        <v>2232</v>
      </c>
      <c r="D5" s="21" t="s">
        <v>2233</v>
      </c>
      <c r="E5" s="21">
        <v>148</v>
      </c>
      <c r="F5" s="21" t="s">
        <v>2234</v>
      </c>
    </row>
    <row r="6" spans="1:6" ht="28.8" x14ac:dyDescent="0.35">
      <c r="A6" s="21" t="s">
        <v>1944</v>
      </c>
      <c r="B6" s="21" t="s">
        <v>2235</v>
      </c>
      <c r="C6" s="21" t="s">
        <v>2236</v>
      </c>
      <c r="D6" s="21" t="s">
        <v>967</v>
      </c>
      <c r="E6" s="21">
        <v>2</v>
      </c>
      <c r="F6" s="21" t="s">
        <v>2234</v>
      </c>
    </row>
    <row r="7" spans="1:6" ht="28.8" x14ac:dyDescent="0.35">
      <c r="A7" s="21" t="s">
        <v>1949</v>
      </c>
      <c r="B7" s="21" t="s">
        <v>2237</v>
      </c>
      <c r="C7" s="21" t="s">
        <v>2238</v>
      </c>
      <c r="D7" s="21" t="s">
        <v>2239</v>
      </c>
      <c r="E7" s="21">
        <v>11</v>
      </c>
      <c r="F7" s="21" t="s">
        <v>2234</v>
      </c>
    </row>
    <row r="8" spans="1:6" ht="28.8" x14ac:dyDescent="0.35">
      <c r="A8" s="21" t="s">
        <v>1978</v>
      </c>
      <c r="B8" s="21" t="s">
        <v>2240</v>
      </c>
      <c r="C8" s="21" t="s">
        <v>2241</v>
      </c>
      <c r="D8" s="21" t="s">
        <v>2242</v>
      </c>
      <c r="E8" s="21">
        <v>6</v>
      </c>
      <c r="F8" s="21" t="s">
        <v>2234</v>
      </c>
    </row>
    <row r="9" spans="1:6" ht="28.8" x14ac:dyDescent="0.35">
      <c r="A9" s="21" t="s">
        <v>1991</v>
      </c>
      <c r="B9" s="21" t="s">
        <v>2243</v>
      </c>
      <c r="C9" s="21" t="s">
        <v>2244</v>
      </c>
      <c r="D9" s="21" t="s">
        <v>2242</v>
      </c>
      <c r="E9" s="21">
        <v>9</v>
      </c>
      <c r="F9" s="21" t="s">
        <v>2234</v>
      </c>
    </row>
    <row r="10" spans="1:6" ht="28.8" x14ac:dyDescent="0.35">
      <c r="A10" s="21" t="s">
        <v>2017</v>
      </c>
      <c r="B10" s="21" t="s">
        <v>2245</v>
      </c>
      <c r="C10" s="21" t="s">
        <v>2246</v>
      </c>
      <c r="D10" s="21" t="s">
        <v>2239</v>
      </c>
      <c r="E10" s="21">
        <v>4</v>
      </c>
      <c r="F10" s="21" t="s">
        <v>2234</v>
      </c>
    </row>
    <row r="11" spans="1:6" ht="43.2" x14ac:dyDescent="0.35">
      <c r="A11" s="21" t="s">
        <v>2033</v>
      </c>
      <c r="B11" s="21" t="s">
        <v>2247</v>
      </c>
      <c r="C11" s="21" t="s">
        <v>2248</v>
      </c>
      <c r="D11" s="21" t="s">
        <v>967</v>
      </c>
      <c r="E11" s="21">
        <v>2</v>
      </c>
      <c r="F11" s="21" t="s">
        <v>2234</v>
      </c>
    </row>
    <row r="12" spans="1:6" ht="43.2" x14ac:dyDescent="0.35">
      <c r="A12" s="21" t="s">
        <v>2039</v>
      </c>
      <c r="B12" s="21" t="s">
        <v>2249</v>
      </c>
      <c r="C12" s="21" t="s">
        <v>2250</v>
      </c>
      <c r="D12" s="21" t="s">
        <v>967</v>
      </c>
      <c r="E12" s="21">
        <v>3</v>
      </c>
      <c r="F12" s="21" t="s">
        <v>2234</v>
      </c>
    </row>
    <row r="13" spans="1:6" ht="28.8" x14ac:dyDescent="0.35">
      <c r="A13" s="21" t="s">
        <v>2047</v>
      </c>
      <c r="B13" s="21" t="s">
        <v>2251</v>
      </c>
      <c r="C13" s="21" t="s">
        <v>2252</v>
      </c>
      <c r="D13" s="21" t="s">
        <v>2242</v>
      </c>
      <c r="E13" s="21">
        <v>46</v>
      </c>
      <c r="F13" s="21" t="s">
        <v>2234</v>
      </c>
    </row>
    <row r="14" spans="1:6" ht="28.8" x14ac:dyDescent="0.35">
      <c r="A14" s="21" t="s">
        <v>2095</v>
      </c>
      <c r="B14" s="21" t="s">
        <v>2228</v>
      </c>
      <c r="C14" s="21" t="s">
        <v>2229</v>
      </c>
      <c r="D14" s="21" t="s">
        <v>951</v>
      </c>
      <c r="E14" s="21">
        <v>0</v>
      </c>
      <c r="F14" s="21" t="s">
        <v>2234</v>
      </c>
    </row>
    <row r="15" spans="1:6" ht="28.8" x14ac:dyDescent="0.35">
      <c r="A15" s="21" t="s">
        <v>2098</v>
      </c>
      <c r="B15" s="21" t="s">
        <v>2253</v>
      </c>
      <c r="C15" s="21" t="s">
        <v>2254</v>
      </c>
      <c r="D15" s="21" t="s">
        <v>967</v>
      </c>
      <c r="E15" s="21">
        <v>6</v>
      </c>
      <c r="F15" s="21" t="s">
        <v>2234</v>
      </c>
    </row>
    <row r="16" spans="1:6" ht="28.8" x14ac:dyDescent="0.35">
      <c r="A16" s="21" t="s">
        <v>2117</v>
      </c>
      <c r="B16" s="21" t="s">
        <v>2255</v>
      </c>
      <c r="C16" s="21" t="s">
        <v>2256</v>
      </c>
      <c r="D16" s="21" t="s">
        <v>967</v>
      </c>
      <c r="E16" s="21">
        <v>24</v>
      </c>
      <c r="F16" s="21" t="s">
        <v>2234</v>
      </c>
    </row>
    <row r="17" spans="1:6" ht="43.2" x14ac:dyDescent="0.35">
      <c r="A17" s="21" t="s">
        <v>2141</v>
      </c>
      <c r="B17" s="21" t="s">
        <v>2257</v>
      </c>
      <c r="C17" s="21" t="s">
        <v>2258</v>
      </c>
      <c r="D17" s="21" t="s">
        <v>967</v>
      </c>
      <c r="E17" s="21">
        <v>39</v>
      </c>
      <c r="F17" s="21" t="s">
        <v>2234</v>
      </c>
    </row>
    <row r="18" spans="1:6" ht="28.8" x14ac:dyDescent="0.35">
      <c r="A18" s="21" t="s">
        <v>2169</v>
      </c>
      <c r="B18" s="21" t="s">
        <v>2259</v>
      </c>
      <c r="C18" s="21" t="s">
        <v>2260</v>
      </c>
      <c r="D18" s="21" t="s">
        <v>967</v>
      </c>
      <c r="E18" s="21">
        <v>13</v>
      </c>
      <c r="F18" s="21" t="s">
        <v>2234</v>
      </c>
    </row>
    <row r="19" spans="1:6" ht="43.2" x14ac:dyDescent="0.35">
      <c r="A19" s="21" t="s">
        <v>2201</v>
      </c>
      <c r="B19" s="21" t="s">
        <v>2261</v>
      </c>
      <c r="C19" s="21" t="s">
        <v>2262</v>
      </c>
      <c r="D19" s="21" t="s">
        <v>967</v>
      </c>
      <c r="E19" s="21">
        <v>10</v>
      </c>
      <c r="F19" s="21" t="s">
        <v>2234</v>
      </c>
    </row>
    <row r="20" spans="1:6" ht="43.2" x14ac:dyDescent="0.35">
      <c r="A20" s="21" t="s">
        <v>2263</v>
      </c>
      <c r="B20" s="21" t="s">
        <v>2264</v>
      </c>
      <c r="F20" s="21" t="s">
        <v>2265</v>
      </c>
    </row>
    <row r="21" spans="1:6" ht="43.2" x14ac:dyDescent="0.35">
      <c r="A21" s="21" t="s">
        <v>2266</v>
      </c>
      <c r="B21" s="21" t="s">
        <v>2267</v>
      </c>
      <c r="F21" s="21" t="s">
        <v>2265</v>
      </c>
    </row>
    <row r="22" spans="1:6" ht="43.2" x14ac:dyDescent="0.35">
      <c r="A22" s="21" t="s">
        <v>2268</v>
      </c>
      <c r="B22" s="21" t="s">
        <v>2269</v>
      </c>
      <c r="F22" s="21" t="s">
        <v>2265</v>
      </c>
    </row>
  </sheetData>
  <autoFilter ref="A3:F22" xr:uid="{00000000-0009-0000-0000-000007000000}"/>
  <mergeCells count="1">
    <mergeCell ref="A1:F1"/>
  </mergeCells>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15"/>
  <sheetViews>
    <sheetView workbookViewId="0"/>
  </sheetViews>
  <sheetFormatPr defaultRowHeight="14.4" x14ac:dyDescent="0.3"/>
  <sheetData>
    <row r="1" spans="1:59" x14ac:dyDescent="0.3">
      <c r="A1" t="s">
        <v>181</v>
      </c>
      <c r="B1" t="s">
        <v>187</v>
      </c>
      <c r="C1" t="s">
        <v>96</v>
      </c>
      <c r="D1" t="s">
        <v>196</v>
      </c>
      <c r="E1" t="s">
        <v>229</v>
      </c>
      <c r="F1" t="s">
        <v>238</v>
      </c>
      <c r="G1" t="s">
        <v>256</v>
      </c>
      <c r="H1" t="s">
        <v>260</v>
      </c>
      <c r="I1" t="s">
        <v>262</v>
      </c>
      <c r="J1" t="s">
        <v>271</v>
      </c>
      <c r="K1" t="s">
        <v>273</v>
      </c>
      <c r="L1" t="s">
        <v>275</v>
      </c>
      <c r="M1" t="s">
        <v>277</v>
      </c>
      <c r="N1" t="s">
        <v>280</v>
      </c>
      <c r="O1" t="s">
        <v>286</v>
      </c>
      <c r="P1" t="s">
        <v>289</v>
      </c>
      <c r="Q1" t="s">
        <v>294</v>
      </c>
      <c r="R1" t="s">
        <v>297</v>
      </c>
      <c r="S1" t="s">
        <v>302</v>
      </c>
      <c r="T1" t="s">
        <v>307</v>
      </c>
      <c r="U1" t="s">
        <v>309</v>
      </c>
      <c r="V1" t="s">
        <v>316</v>
      </c>
      <c r="W1" t="s">
        <v>323</v>
      </c>
      <c r="X1" t="s">
        <v>326</v>
      </c>
      <c r="Y1" t="s">
        <v>335</v>
      </c>
      <c r="Z1" t="s">
        <v>338</v>
      </c>
      <c r="AA1" t="s">
        <v>342</v>
      </c>
      <c r="AB1" t="s">
        <v>346</v>
      </c>
      <c r="AC1" t="s">
        <v>352</v>
      </c>
      <c r="AD1" t="s">
        <v>357</v>
      </c>
      <c r="AE1" t="s">
        <v>360</v>
      </c>
      <c r="AF1" t="s">
        <v>367</v>
      </c>
      <c r="AG1" t="s">
        <v>371</v>
      </c>
      <c r="AH1" t="s">
        <v>379</v>
      </c>
      <c r="AI1" t="s">
        <v>384</v>
      </c>
      <c r="AJ1" t="s">
        <v>386</v>
      </c>
      <c r="AK1" t="s">
        <v>389</v>
      </c>
      <c r="AL1" t="s">
        <v>393</v>
      </c>
      <c r="AM1" t="s">
        <v>396</v>
      </c>
      <c r="AN1" t="s">
        <v>401</v>
      </c>
      <c r="AO1" t="s">
        <v>406</v>
      </c>
      <c r="AP1" t="s">
        <v>414</v>
      </c>
      <c r="AQ1" t="s">
        <v>418</v>
      </c>
      <c r="AR1" t="s">
        <v>421</v>
      </c>
      <c r="AS1" t="s">
        <v>428</v>
      </c>
      <c r="AT1" t="s">
        <v>437</v>
      </c>
      <c r="AU1" t="s">
        <v>445</v>
      </c>
      <c r="AV1" t="s">
        <v>450</v>
      </c>
      <c r="AW1" t="s">
        <v>453</v>
      </c>
      <c r="AX1" t="s">
        <v>455</v>
      </c>
      <c r="AY1" t="s">
        <v>457</v>
      </c>
      <c r="AZ1" t="s">
        <v>459</v>
      </c>
      <c r="BA1" t="s">
        <v>466</v>
      </c>
      <c r="BB1" t="s">
        <v>471</v>
      </c>
      <c r="BC1" t="s">
        <v>476</v>
      </c>
      <c r="BD1" t="s">
        <v>483</v>
      </c>
      <c r="BE1" t="s">
        <v>487</v>
      </c>
      <c r="BF1" t="s">
        <v>492</v>
      </c>
      <c r="BG1" t="s">
        <v>496</v>
      </c>
    </row>
    <row r="2" spans="1:59" x14ac:dyDescent="0.3">
      <c r="A2" t="s">
        <v>182</v>
      </c>
      <c r="B2" t="s">
        <v>188</v>
      </c>
      <c r="C2" t="s">
        <v>191</v>
      </c>
      <c r="D2" t="s">
        <v>197</v>
      </c>
      <c r="E2" t="s">
        <v>230</v>
      </c>
      <c r="F2" t="s">
        <v>239</v>
      </c>
      <c r="G2" t="s">
        <v>239</v>
      </c>
      <c r="H2" t="s">
        <v>239</v>
      </c>
      <c r="I2" t="s">
        <v>239</v>
      </c>
      <c r="J2" t="s">
        <v>239</v>
      </c>
      <c r="K2" t="s">
        <v>239</v>
      </c>
      <c r="L2" t="s">
        <v>239</v>
      </c>
      <c r="M2" t="s">
        <v>278</v>
      </c>
      <c r="N2" t="s">
        <v>278</v>
      </c>
      <c r="O2" t="s">
        <v>287</v>
      </c>
      <c r="P2" t="s">
        <v>290</v>
      </c>
      <c r="Q2" t="s">
        <v>290</v>
      </c>
      <c r="R2" t="s">
        <v>298</v>
      </c>
      <c r="S2" t="s">
        <v>303</v>
      </c>
      <c r="T2" t="s">
        <v>287</v>
      </c>
      <c r="U2" t="s">
        <v>310</v>
      </c>
      <c r="V2" t="s">
        <v>317</v>
      </c>
      <c r="W2" t="s">
        <v>317</v>
      </c>
      <c r="X2" t="s">
        <v>327</v>
      </c>
      <c r="Y2" t="s">
        <v>287</v>
      </c>
      <c r="Z2" t="s">
        <v>287</v>
      </c>
      <c r="AA2" t="s">
        <v>343</v>
      </c>
      <c r="AB2" t="s">
        <v>343</v>
      </c>
      <c r="AC2" t="s">
        <v>353</v>
      </c>
      <c r="AD2" t="s">
        <v>327</v>
      </c>
      <c r="AE2" t="s">
        <v>327</v>
      </c>
      <c r="AF2" t="s">
        <v>368</v>
      </c>
      <c r="AG2" t="s">
        <v>372</v>
      </c>
      <c r="AH2" t="s">
        <v>380</v>
      </c>
      <c r="AI2" t="s">
        <v>303</v>
      </c>
      <c r="AJ2" t="s">
        <v>303</v>
      </c>
      <c r="AK2" t="s">
        <v>287</v>
      </c>
      <c r="AL2" t="s">
        <v>287</v>
      </c>
      <c r="AM2" t="s">
        <v>397</v>
      </c>
      <c r="AN2" t="s">
        <v>287</v>
      </c>
      <c r="AO2" t="s">
        <v>407</v>
      </c>
      <c r="AP2" t="s">
        <v>415</v>
      </c>
      <c r="AQ2" t="s">
        <v>415</v>
      </c>
      <c r="AR2" t="s">
        <v>422</v>
      </c>
      <c r="AS2" t="s">
        <v>429</v>
      </c>
      <c r="AT2" t="s">
        <v>438</v>
      </c>
      <c r="AU2" t="s">
        <v>446</v>
      </c>
      <c r="AV2" t="s">
        <v>451</v>
      </c>
      <c r="AW2" t="s">
        <v>451</v>
      </c>
      <c r="AX2" t="s">
        <v>89</v>
      </c>
      <c r="AY2" t="s">
        <v>89</v>
      </c>
      <c r="AZ2" t="s">
        <v>460</v>
      </c>
      <c r="BA2" t="s">
        <v>467</v>
      </c>
      <c r="BB2" t="s">
        <v>472</v>
      </c>
      <c r="BC2" t="s">
        <v>477</v>
      </c>
      <c r="BD2" t="s">
        <v>484</v>
      </c>
      <c r="BE2" t="s">
        <v>488</v>
      </c>
      <c r="BF2" t="s">
        <v>493</v>
      </c>
      <c r="BG2" t="s">
        <v>497</v>
      </c>
    </row>
    <row r="3" spans="1:59" x14ac:dyDescent="0.3">
      <c r="D3" t="s">
        <v>202</v>
      </c>
      <c r="E3" t="s">
        <v>234</v>
      </c>
      <c r="F3" t="s">
        <v>242</v>
      </c>
      <c r="I3" t="s">
        <v>242</v>
      </c>
      <c r="L3" t="s">
        <v>282</v>
      </c>
      <c r="T3" t="s">
        <v>312</v>
      </c>
      <c r="V3" t="s">
        <v>321</v>
      </c>
      <c r="W3" t="s">
        <v>321</v>
      </c>
      <c r="X3" t="s">
        <v>331</v>
      </c>
      <c r="AA3" t="s">
        <v>349</v>
      </c>
      <c r="AB3" t="s">
        <v>349</v>
      </c>
      <c r="AD3" t="s">
        <v>287</v>
      </c>
      <c r="AE3" t="s">
        <v>287</v>
      </c>
      <c r="AG3" t="s">
        <v>375</v>
      </c>
      <c r="AK3" t="s">
        <v>327</v>
      </c>
      <c r="AN3" t="s">
        <v>404</v>
      </c>
      <c r="AO3" t="s">
        <v>410</v>
      </c>
      <c r="AR3" t="s">
        <v>426</v>
      </c>
      <c r="AS3" t="s">
        <v>433</v>
      </c>
      <c r="AT3" t="s">
        <v>407</v>
      </c>
      <c r="AW3" t="s">
        <v>462</v>
      </c>
      <c r="BC3" t="s">
        <v>481</v>
      </c>
    </row>
    <row r="4" spans="1:59" x14ac:dyDescent="0.3">
      <c r="D4" t="s">
        <v>205</v>
      </c>
      <c r="E4" t="s">
        <v>236</v>
      </c>
      <c r="F4" t="s">
        <v>244</v>
      </c>
      <c r="I4" t="s">
        <v>244</v>
      </c>
      <c r="X4" t="s">
        <v>333</v>
      </c>
      <c r="AD4" t="s">
        <v>364</v>
      </c>
      <c r="AE4" t="s">
        <v>364</v>
      </c>
      <c r="AG4" t="s">
        <v>377</v>
      </c>
      <c r="AO4" t="s">
        <v>412</v>
      </c>
      <c r="AS4" t="s">
        <v>435</v>
      </c>
      <c r="AT4" t="s">
        <v>410</v>
      </c>
    </row>
    <row r="5" spans="1:59" x14ac:dyDescent="0.3">
      <c r="D5" t="s">
        <v>207</v>
      </c>
      <c r="F5" t="s">
        <v>246</v>
      </c>
      <c r="I5" t="s">
        <v>246</v>
      </c>
    </row>
    <row r="6" spans="1:59" x14ac:dyDescent="0.3">
      <c r="D6" t="s">
        <v>209</v>
      </c>
      <c r="F6" t="s">
        <v>248</v>
      </c>
      <c r="I6" t="s">
        <v>248</v>
      </c>
    </row>
    <row r="7" spans="1:59" x14ac:dyDescent="0.3">
      <c r="D7" t="s">
        <v>211</v>
      </c>
      <c r="F7" t="s">
        <v>250</v>
      </c>
      <c r="I7" t="s">
        <v>250</v>
      </c>
    </row>
    <row r="8" spans="1:59" x14ac:dyDescent="0.3">
      <c r="D8" t="s">
        <v>213</v>
      </c>
      <c r="F8" t="s">
        <v>252</v>
      </c>
      <c r="I8" t="s">
        <v>252</v>
      </c>
    </row>
    <row r="9" spans="1:59" x14ac:dyDescent="0.3">
      <c r="D9" t="s">
        <v>215</v>
      </c>
      <c r="F9" t="s">
        <v>254</v>
      </c>
      <c r="I9" t="s">
        <v>254</v>
      </c>
    </row>
    <row r="10" spans="1:59" x14ac:dyDescent="0.3">
      <c r="D10" t="s">
        <v>217</v>
      </c>
    </row>
    <row r="11" spans="1:59" x14ac:dyDescent="0.3">
      <c r="D11" t="s">
        <v>219</v>
      </c>
    </row>
    <row r="12" spans="1:59" x14ac:dyDescent="0.3">
      <c r="D12" t="s">
        <v>221</v>
      </c>
    </row>
    <row r="13" spans="1:59" x14ac:dyDescent="0.3">
      <c r="D13" t="s">
        <v>223</v>
      </c>
    </row>
    <row r="14" spans="1:59" x14ac:dyDescent="0.3">
      <c r="D14" t="s">
        <v>225</v>
      </c>
    </row>
    <row r="15" spans="1:59" x14ac:dyDescent="0.3">
      <c r="D15" t="s">
        <v>227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26"/>
  <sheetViews>
    <sheetView showGridLines="0" workbookViewId="0">
      <pane xSplit="3" ySplit="5" topLeftCell="D6" activePane="bottomRight" state="frozen"/>
      <selection pane="topRight"/>
      <selection pane="bottomLeft"/>
      <selection pane="bottomRight" activeCell="A6" sqref="A6"/>
    </sheetView>
  </sheetViews>
  <sheetFormatPr defaultRowHeight="16.2" x14ac:dyDescent="0.35"/>
  <cols>
    <col min="1" max="1" width="12" style="19" customWidth="1"/>
    <col min="2" max="2" width="17" style="19" customWidth="1"/>
    <col min="3" max="3" width="24" style="19" customWidth="1"/>
    <col min="4" max="4" width="33" style="19" customWidth="1"/>
    <col min="5" max="5" width="43" style="19" customWidth="1"/>
    <col min="6" max="6" width="31" style="19" customWidth="1"/>
    <col min="7" max="7" width="12" style="19" customWidth="1"/>
    <col min="8" max="8" width="20" style="19" customWidth="1"/>
    <col min="9" max="9" width="15" style="19" customWidth="1"/>
    <col min="10" max="10" width="16" style="19" customWidth="1"/>
    <col min="11" max="11" width="21" style="19" customWidth="1"/>
    <col min="12" max="12" width="15" style="19" customWidth="1"/>
    <col min="13" max="13" width="28" style="19" customWidth="1"/>
    <col min="14" max="15" width="20" style="19" customWidth="1"/>
    <col min="16" max="16" width="21" style="19" customWidth="1"/>
    <col min="17" max="17" width="31" style="19" customWidth="1"/>
    <col min="18" max="18" width="84" style="19" customWidth="1"/>
    <col min="19" max="19" width="55" style="19" customWidth="1"/>
    <col min="20" max="24" width="13" style="19" hidden="1" customWidth="1"/>
    <col min="25" max="16384" width="8.88671875" style="19"/>
  </cols>
  <sheetData>
    <row r="1" spans="1:24" ht="28.8" x14ac:dyDescent="0.6">
      <c r="A1" s="17" t="s">
        <v>2270</v>
      </c>
      <c r="B1" s="18"/>
      <c r="C1" s="18"/>
      <c r="D1" s="18"/>
      <c r="E1" s="18"/>
      <c r="F1" s="18"/>
      <c r="G1" s="18"/>
      <c r="H1" s="18"/>
      <c r="I1" s="18"/>
      <c r="J1" s="18"/>
      <c r="K1" s="18"/>
      <c r="L1" s="18"/>
      <c r="M1" s="18"/>
      <c r="N1" s="18"/>
      <c r="O1" s="18"/>
      <c r="P1" s="18"/>
      <c r="Q1" s="18"/>
      <c r="R1" s="18"/>
      <c r="S1" s="18"/>
    </row>
    <row r="2" spans="1:24" ht="43.2" x14ac:dyDescent="0.35">
      <c r="A2" s="21" t="s">
        <v>54</v>
      </c>
      <c r="B2" s="26" t="s">
        <v>951</v>
      </c>
      <c r="D2" s="21" t="s">
        <v>2271</v>
      </c>
      <c r="E2" s="23" t="str">
        <f>Assumptions!B7</f>
        <v>PAYG</v>
      </c>
      <c r="G2" s="21" t="s">
        <v>2272</v>
      </c>
      <c r="H2" s="34">
        <f>SUM(O6:O26)</f>
        <v>330.43400000000003</v>
      </c>
      <c r="J2" s="21" t="s">
        <v>97</v>
      </c>
      <c r="K2" s="35">
        <f>COUNTIFS(A6:A26,B2,Q6:Q26,"UNPRICED*")</f>
        <v>3</v>
      </c>
      <c r="M2" s="21" t="s">
        <v>58</v>
      </c>
      <c r="N2" s="28" t="str">
        <f>IF(K2&gt;0,"INCOMPLETE","COMPLETE")</f>
        <v>INCOMPLETE</v>
      </c>
    </row>
    <row r="3" spans="1:24" x14ac:dyDescent="0.35">
      <c r="A3" s="22" t="s">
        <v>2273</v>
      </c>
      <c r="B3" s="18"/>
      <c r="C3" s="18"/>
      <c r="D3" s="18"/>
      <c r="E3" s="18"/>
      <c r="F3" s="18"/>
      <c r="G3" s="18"/>
      <c r="H3" s="18"/>
      <c r="I3" s="18"/>
      <c r="J3" s="18"/>
      <c r="K3" s="18"/>
      <c r="L3" s="18"/>
      <c r="M3" s="18"/>
      <c r="N3" s="18"/>
      <c r="O3" s="18"/>
      <c r="P3" s="18"/>
      <c r="Q3" s="18"/>
      <c r="R3" s="18"/>
      <c r="S3" s="18"/>
    </row>
    <row r="5" spans="1:24" ht="43.2" x14ac:dyDescent="0.35">
      <c r="A5" s="20" t="s">
        <v>85</v>
      </c>
      <c r="B5" s="20" t="s">
        <v>169</v>
      </c>
      <c r="C5" s="20" t="s">
        <v>2274</v>
      </c>
      <c r="D5" s="20" t="s">
        <v>2275</v>
      </c>
      <c r="E5" s="20" t="s">
        <v>2276</v>
      </c>
      <c r="F5" s="20" t="s">
        <v>2277</v>
      </c>
      <c r="G5" s="20" t="s">
        <v>2278</v>
      </c>
      <c r="H5" s="20" t="s">
        <v>2279</v>
      </c>
      <c r="I5" s="20" t="s">
        <v>2280</v>
      </c>
      <c r="J5" s="20" t="s">
        <v>2281</v>
      </c>
      <c r="K5" s="20" t="s">
        <v>2282</v>
      </c>
      <c r="L5" s="20" t="s">
        <v>2283</v>
      </c>
      <c r="M5" s="20" t="s">
        <v>170</v>
      </c>
      <c r="N5" s="20" t="s">
        <v>2284</v>
      </c>
      <c r="O5" s="20" t="s">
        <v>2285</v>
      </c>
      <c r="P5" s="20" t="s">
        <v>2286</v>
      </c>
      <c r="Q5" s="20" t="s">
        <v>2287</v>
      </c>
      <c r="R5" s="20" t="s">
        <v>2288</v>
      </c>
      <c r="S5" s="20" t="s">
        <v>2222</v>
      </c>
      <c r="T5" s="20" t="s">
        <v>2289</v>
      </c>
      <c r="U5" s="20" t="s">
        <v>2290</v>
      </c>
      <c r="V5" s="20" t="s">
        <v>2291</v>
      </c>
      <c r="W5" s="20" t="s">
        <v>2292</v>
      </c>
      <c r="X5" s="20" t="s">
        <v>2293</v>
      </c>
    </row>
    <row r="6" spans="1:24" ht="43.2" x14ac:dyDescent="0.35">
      <c r="A6" s="21" t="s">
        <v>951</v>
      </c>
      <c r="B6" s="21" t="s">
        <v>86</v>
      </c>
      <c r="C6" s="21" t="s">
        <v>2294</v>
      </c>
      <c r="D6" s="21" t="s">
        <v>2295</v>
      </c>
      <c r="E6" s="21" t="s">
        <v>2296</v>
      </c>
      <c r="F6" s="26" t="s">
        <v>197</v>
      </c>
      <c r="G6" s="27">
        <v>1</v>
      </c>
      <c r="H6" s="27">
        <v>1</v>
      </c>
      <c r="I6" s="36">
        <v>1</v>
      </c>
      <c r="J6" s="26" t="s">
        <v>2297</v>
      </c>
      <c r="K6" s="37"/>
      <c r="L6" s="23" t="str">
        <f>IF(U6=0,"INVALID SKU",IF(INDEX('SKU Catalog'!$J$1:$J$116,MAX(1,U6))=0,"PAYG",IF(J6="Default",Assumptions!$B$7,J6)))</f>
        <v>PAYG</v>
      </c>
      <c r="M6" s="23" t="str">
        <f>IF(U6=0,"Review SKU",INDEX('SKU Catalog'!$E$1:$E$116,MAX(1,U6)))</f>
        <v>capacity</v>
      </c>
      <c r="N6" s="31" t="str">
        <f>IF(ISNUMBER(K6),K6,IF(U6=0,"UNPRICED",IF(L6="PAYG",INDEX('SKU Catalog'!$K$1:$K$116,MAX(1,U6)),IF(L6="1Y",INDEX('SKU Catalog'!$L$1:$L$116,MAX(1,U6)),INDEX('SKU Catalog'!$M$1:$M$116,MAX(1,U6))))))</f>
        <v>UNPRICED</v>
      </c>
      <c r="O6" s="24" t="str">
        <f>IF(NOT(AND(A6=$B$2,G6&gt;0,H6&gt;0,OR(C6&lt;&gt;"Recommended baseline",Assumptions!$B$10=1))),0,IF(ISNUMBER(N6),G6*H6*N6*IF(ISNUMBER(K6),1,IF(AND(L6="PAYG",INDEX('SKU Catalog'!$F$1:$F$116,MAX(1,U6))="Hourly"),I6,1)),"UNPRICED"))</f>
        <v>UNPRICED</v>
      </c>
      <c r="P6" s="24" t="str">
        <f>IF(ISNUMBER(O6),O6*Assumptions!$B$8,"UNPRICED")</f>
        <v>UNPRICED</v>
      </c>
      <c r="Q6" s="2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1" t="s">
        <v>2298</v>
      </c>
      <c r="S6" s="21" t="s">
        <v>955</v>
      </c>
      <c r="T6" s="21" t="s">
        <v>196</v>
      </c>
      <c r="U6" s="23">
        <f>IF(COUNTIF('SKU Catalog'!$A$4:$A$116,T6&amp;"|"&amp;F6)=0,0,MATCH(T6&amp;"|"&amp;F6,'SKU Catalog'!$A$1:$A$116,0))</f>
        <v>7</v>
      </c>
      <c r="V6" s="2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2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2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28.8" x14ac:dyDescent="0.35">
      <c r="A7" s="21" t="s">
        <v>951</v>
      </c>
      <c r="B7" s="21" t="s">
        <v>95</v>
      </c>
      <c r="C7" s="21" t="s">
        <v>2299</v>
      </c>
      <c r="D7" s="21" t="s">
        <v>953</v>
      </c>
      <c r="E7" s="21" t="s">
        <v>954</v>
      </c>
      <c r="F7" s="26" t="s">
        <v>188</v>
      </c>
      <c r="G7" s="27">
        <v>1</v>
      </c>
      <c r="H7" s="27">
        <v>1</v>
      </c>
      <c r="I7" s="36">
        <v>1</v>
      </c>
      <c r="J7" s="26" t="s">
        <v>2297</v>
      </c>
      <c r="K7" s="37"/>
      <c r="L7" s="23" t="str">
        <f>IF(U7=0,"INVALID SKU",IF(INDEX('SKU Catalog'!$J$1:$J$116,MAX(1,U7))=0,"PAYG",IF(J7="Default",Assumptions!$B$7,J7)))</f>
        <v>PAYG</v>
      </c>
      <c r="M7" s="23" t="str">
        <f>IF(U7=0,"Review SKU",INDEX('SKU Catalog'!$E$1:$E$116,MAX(1,U7)))</f>
        <v>resource</v>
      </c>
      <c r="N7" s="31">
        <f>IF(ISNUMBER(K7),K7,IF(U7=0,"UNPRICED",IF(L7="PAYG",INDEX('SKU Catalog'!$K$1:$K$116,MAX(1,U7)),IF(L7="1Y",INDEX('SKU Catalog'!$L$1:$L$116,MAX(1,U7)),INDEX('SKU Catalog'!$M$1:$M$116,MAX(1,U7))))))</f>
        <v>0</v>
      </c>
      <c r="O7" s="24">
        <f>IF(NOT(AND(A7=$B$2,G7&gt;0,H7&gt;0,OR(C7&lt;&gt;"Recommended baseline",Assumptions!$B$10=1))),0,IF(ISNUMBER(N7),G7*H7*N7*IF(ISNUMBER(K7),1,IF(AND(L7="PAYG",INDEX('SKU Catalog'!$F$1:$F$116,MAX(1,U7))="Hourly"),I7,1)),"UNPRICED"))</f>
        <v>0</v>
      </c>
      <c r="P7" s="24">
        <f>IF(ISNUMBER(O7),O7*Assumptions!$B$8,"UNPRICED")</f>
        <v>0</v>
      </c>
      <c r="Q7" s="23" t="str">
        <f>IF(NOT(AND(A7=$B$2,G7&gt;0,H7&gt;0,OR(C7&lt;&gt;"Recommended baseline",Assumptions!$B$10=1))),"Inactive",IF(NOT(ISNUMBER(N7)),"UNPRICED - select SKU / quote",IF(ISNUMBER(K7),"Manual quote - verify source",IF(T7="Covered","Covered by capacity",IF(T7="Control plane","No direct fee","Priced - verify sizing")))))</f>
        <v>No direct fee</v>
      </c>
      <c r="R7" s="21" t="s">
        <v>2300</v>
      </c>
      <c r="S7" s="21" t="s">
        <v>955</v>
      </c>
      <c r="T7" s="21" t="s">
        <v>187</v>
      </c>
      <c r="U7" s="23">
        <f>IF(COUNTIF('SKU Catalog'!$A$4:$A$116,T7&amp;"|"&amp;F7)=0,0,MATCH(T7&amp;"|"&amp;F7,'SKU Catalog'!$A$1:$A$116,0))</f>
        <v>5</v>
      </c>
      <c r="V7" s="24">
        <f>IF(NOT(AND(A7=$B$2,G7&gt;0,H7&gt;0,OR(C7&lt;&gt;"Recommended baseline",Assumptions!$B$10=1))),0,IF(ISNUMBER(K7),G7*H7*K7,IF(U7=0,"UNPRICED",IF(ISNUMBER(INDEX('SKU Catalog'!$K$1:$K$116,MAX(1,U7))),G7*H7*INDEX('SKU Catalog'!$K$1:$K$116,MAX(1,U7))*IF(AND(INDEX('SKU Catalog'!$F$1:$F$116,MAX(1,U7))="Hourly",OR(INDEX('SKU Catalog'!$J$1:$J$116,MAX(1,U7))=0,"PAYG"="PAYG")),I7,1),"UNPRICED"))))</f>
        <v>0</v>
      </c>
      <c r="W7" s="24">
        <f>IF(NOT(AND(A7=$B$2,G7&gt;0,H7&gt;0,OR(C7&lt;&gt;"Recommended baseline",Assumptions!$B$10=1))),0,IF(ISNUMBER(K7),G7*H7*K7,IF(U7=0,"UNPRICED",IF(ISNUMBER(INDEX('SKU Catalog'!$L$1:$L$116,MAX(1,U7))),G7*H7*INDEX('SKU Catalog'!$L$1:$L$116,MAX(1,U7))*IF(AND(INDEX('SKU Catalog'!$F$1:$F$116,MAX(1,U7))="Hourly",OR(INDEX('SKU Catalog'!$J$1:$J$116,MAX(1,U7))=0,"1Y"="PAYG")),I7,1),"UNPRICED"))))</f>
        <v>0</v>
      </c>
      <c r="X7" s="24">
        <f>IF(NOT(AND(A7=$B$2,G7&gt;0,H7&gt;0,OR(C7&lt;&gt;"Recommended baseline",Assumptions!$B$10=1))),0,IF(ISNUMBER(K7),G7*H7*K7,IF(U7=0,"UNPRICED",IF(ISNUMBER(INDEX('SKU Catalog'!$M$1:$M$116,MAX(1,U7))),G7*H7*INDEX('SKU Catalog'!$M$1:$M$116,MAX(1,U7))*IF(AND(INDEX('SKU Catalog'!$F$1:$F$116,MAX(1,U7))="Hourly",OR(INDEX('SKU Catalog'!$J$1:$J$116,MAX(1,U7))=0,"3Y"="PAYG")),I7,1),"UNPRICED"))))</f>
        <v>0</v>
      </c>
    </row>
    <row r="8" spans="1:24" ht="28.8" x14ac:dyDescent="0.35">
      <c r="A8" s="21" t="s">
        <v>951</v>
      </c>
      <c r="B8" s="21" t="s">
        <v>95</v>
      </c>
      <c r="C8" s="21" t="s">
        <v>2299</v>
      </c>
      <c r="D8" s="21" t="s">
        <v>958</v>
      </c>
      <c r="E8" s="21" t="s">
        <v>959</v>
      </c>
      <c r="F8" s="26" t="s">
        <v>188</v>
      </c>
      <c r="G8" s="27">
        <v>1</v>
      </c>
      <c r="H8" s="27">
        <v>1</v>
      </c>
      <c r="I8" s="36">
        <v>1</v>
      </c>
      <c r="J8" s="26" t="s">
        <v>2297</v>
      </c>
      <c r="K8" s="37"/>
      <c r="L8" s="23" t="str">
        <f>IF(U8=0,"INVALID SKU",IF(INDEX('SKU Catalog'!$J$1:$J$116,MAX(1,U8))=0,"PAYG",IF(J8="Default",Assumptions!$B$7,J8)))</f>
        <v>PAYG</v>
      </c>
      <c r="M8" s="23" t="str">
        <f>IF(U8=0,"Review SKU",INDEX('SKU Catalog'!$E$1:$E$116,MAX(1,U8)))</f>
        <v>resource</v>
      </c>
      <c r="N8" s="31">
        <f>IF(ISNUMBER(K8),K8,IF(U8=0,"UNPRICED",IF(L8="PAYG",INDEX('SKU Catalog'!$K$1:$K$116,MAX(1,U8)),IF(L8="1Y",INDEX('SKU Catalog'!$L$1:$L$116,MAX(1,U8)),INDEX('SKU Catalog'!$M$1:$M$116,MAX(1,U8))))))</f>
        <v>0</v>
      </c>
      <c r="O8" s="24">
        <f>IF(NOT(AND(A8=$B$2,G8&gt;0,H8&gt;0,OR(C8&lt;&gt;"Recommended baseline",Assumptions!$B$10=1))),0,IF(ISNUMBER(N8),G8*H8*N8*IF(ISNUMBER(K8),1,IF(AND(L8="PAYG",INDEX('SKU Catalog'!$F$1:$F$116,MAX(1,U8))="Hourly"),I8,1)),"UNPRICED"))</f>
        <v>0</v>
      </c>
      <c r="P8" s="24">
        <f>IF(ISNUMBER(O8),O8*Assumptions!$B$8,"UNPRICED")</f>
        <v>0</v>
      </c>
      <c r="Q8" s="23" t="str">
        <f>IF(NOT(AND(A8=$B$2,G8&gt;0,H8&gt;0,OR(C8&lt;&gt;"Recommended baseline",Assumptions!$B$10=1))),"Inactive",IF(NOT(ISNUMBER(N8)),"UNPRICED - select SKU / quote",IF(ISNUMBER(K8),"Manual quote - verify source",IF(T8="Covered","Covered by capacity",IF(T8="Control plane","No direct fee","Priced - verify sizing")))))</f>
        <v>No direct fee</v>
      </c>
      <c r="R8" s="21" t="s">
        <v>2300</v>
      </c>
      <c r="S8" s="21" t="s">
        <v>955</v>
      </c>
      <c r="T8" s="21" t="s">
        <v>187</v>
      </c>
      <c r="U8" s="23">
        <f>IF(COUNTIF('SKU Catalog'!$A$4:$A$116,T8&amp;"|"&amp;F8)=0,0,MATCH(T8&amp;"|"&amp;F8,'SKU Catalog'!$A$1:$A$116,0))</f>
        <v>5</v>
      </c>
      <c r="V8" s="24">
        <f>IF(NOT(AND(A8=$B$2,G8&gt;0,H8&gt;0,OR(C8&lt;&gt;"Recommended baseline",Assumptions!$B$10=1))),0,IF(ISNUMBER(K8),G8*H8*K8,IF(U8=0,"UNPRICED",IF(ISNUMBER(INDEX('SKU Catalog'!$K$1:$K$116,MAX(1,U8))),G8*H8*INDEX('SKU Catalog'!$K$1:$K$116,MAX(1,U8))*IF(AND(INDEX('SKU Catalog'!$F$1:$F$116,MAX(1,U8))="Hourly",OR(INDEX('SKU Catalog'!$J$1:$J$116,MAX(1,U8))=0,"PAYG"="PAYG")),I8,1),"UNPRICED"))))</f>
        <v>0</v>
      </c>
      <c r="W8" s="24">
        <f>IF(NOT(AND(A8=$B$2,G8&gt;0,H8&gt;0,OR(C8&lt;&gt;"Recommended baseline",Assumptions!$B$10=1))),0,IF(ISNUMBER(K8),G8*H8*K8,IF(U8=0,"UNPRICED",IF(ISNUMBER(INDEX('SKU Catalog'!$L$1:$L$116,MAX(1,U8))),G8*H8*INDEX('SKU Catalog'!$L$1:$L$116,MAX(1,U8))*IF(AND(INDEX('SKU Catalog'!$F$1:$F$116,MAX(1,U8))="Hourly",OR(INDEX('SKU Catalog'!$J$1:$J$116,MAX(1,U8))=0,"1Y"="PAYG")),I8,1),"UNPRICED"))))</f>
        <v>0</v>
      </c>
      <c r="X8" s="2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28.8" x14ac:dyDescent="0.35">
      <c r="A9" s="21" t="s">
        <v>951</v>
      </c>
      <c r="B9" s="21" t="s">
        <v>95</v>
      </c>
      <c r="C9" s="21" t="s">
        <v>2299</v>
      </c>
      <c r="D9" s="21" t="s">
        <v>961</v>
      </c>
      <c r="E9" s="21" t="s">
        <v>962</v>
      </c>
      <c r="F9" s="26" t="s">
        <v>188</v>
      </c>
      <c r="G9" s="27">
        <v>1</v>
      </c>
      <c r="H9" s="27">
        <v>1</v>
      </c>
      <c r="I9" s="36">
        <v>1</v>
      </c>
      <c r="J9" s="26" t="s">
        <v>2297</v>
      </c>
      <c r="K9" s="37"/>
      <c r="L9" s="23" t="str">
        <f>IF(U9=0,"INVALID SKU",IF(INDEX('SKU Catalog'!$J$1:$J$116,MAX(1,U9))=0,"PAYG",IF(J9="Default",Assumptions!$B$7,J9)))</f>
        <v>PAYG</v>
      </c>
      <c r="M9" s="23" t="str">
        <f>IF(U9=0,"Review SKU",INDEX('SKU Catalog'!$E$1:$E$116,MAX(1,U9)))</f>
        <v>resource</v>
      </c>
      <c r="N9" s="31">
        <f>IF(ISNUMBER(K9),K9,IF(U9=0,"UNPRICED",IF(L9="PAYG",INDEX('SKU Catalog'!$K$1:$K$116,MAX(1,U9)),IF(L9="1Y",INDEX('SKU Catalog'!$L$1:$L$116,MAX(1,U9)),INDEX('SKU Catalog'!$M$1:$M$116,MAX(1,U9))))))</f>
        <v>0</v>
      </c>
      <c r="O9" s="24">
        <f>IF(NOT(AND(A9=$B$2,G9&gt;0,H9&gt;0,OR(C9&lt;&gt;"Recommended baseline",Assumptions!$B$10=1))),0,IF(ISNUMBER(N9),G9*H9*N9*IF(ISNUMBER(K9),1,IF(AND(L9="PAYG",INDEX('SKU Catalog'!$F$1:$F$116,MAX(1,U9))="Hourly"),I9,1)),"UNPRICED"))</f>
        <v>0</v>
      </c>
      <c r="P9" s="24">
        <f>IF(ISNUMBER(O9),O9*Assumptions!$B$8,"UNPRICED")</f>
        <v>0</v>
      </c>
      <c r="Q9" s="23" t="str">
        <f>IF(NOT(AND(A9=$B$2,G9&gt;0,H9&gt;0,OR(C9&lt;&gt;"Recommended baseline",Assumptions!$B$10=1))),"Inactive",IF(NOT(ISNUMBER(N9)),"UNPRICED - select SKU / quote",IF(ISNUMBER(K9),"Manual quote - verify source",IF(T9="Covered","Covered by capacity",IF(T9="Control plane","No direct fee","Priced - verify sizing")))))</f>
        <v>No direct fee</v>
      </c>
      <c r="R9" s="21" t="s">
        <v>2300</v>
      </c>
      <c r="S9" s="21" t="s">
        <v>955</v>
      </c>
      <c r="T9" s="21" t="s">
        <v>187</v>
      </c>
      <c r="U9" s="23">
        <f>IF(COUNTIF('SKU Catalog'!$A$4:$A$116,T9&amp;"|"&amp;F9)=0,0,MATCH(T9&amp;"|"&amp;F9,'SKU Catalog'!$A$1:$A$116,0))</f>
        <v>5</v>
      </c>
      <c r="V9" s="24">
        <f>IF(NOT(AND(A9=$B$2,G9&gt;0,H9&gt;0,OR(C9&lt;&gt;"Recommended baseline",Assumptions!$B$10=1))),0,IF(ISNUMBER(K9),G9*H9*K9,IF(U9=0,"UNPRICED",IF(ISNUMBER(INDEX('SKU Catalog'!$K$1:$K$116,MAX(1,U9))),G9*H9*INDEX('SKU Catalog'!$K$1:$K$116,MAX(1,U9))*IF(AND(INDEX('SKU Catalog'!$F$1:$F$116,MAX(1,U9))="Hourly",OR(INDEX('SKU Catalog'!$J$1:$J$116,MAX(1,U9))=0,"PAYG"="PAYG")),I9,1),"UNPRICED"))))</f>
        <v>0</v>
      </c>
      <c r="W9" s="24">
        <f>IF(NOT(AND(A9=$B$2,G9&gt;0,H9&gt;0,OR(C9&lt;&gt;"Recommended baseline",Assumptions!$B$10=1))),0,IF(ISNUMBER(K9),G9*H9*K9,IF(U9=0,"UNPRICED",IF(ISNUMBER(INDEX('SKU Catalog'!$L$1:$L$116,MAX(1,U9))),G9*H9*INDEX('SKU Catalog'!$L$1:$L$116,MAX(1,U9))*IF(AND(INDEX('SKU Catalog'!$F$1:$F$116,MAX(1,U9))="Hourly",OR(INDEX('SKU Catalog'!$J$1:$J$116,MAX(1,U9))=0,"1Y"="PAYG")),I9,1),"UNPRICED"))))</f>
        <v>0</v>
      </c>
      <c r="X9" s="2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28.8" x14ac:dyDescent="0.35">
      <c r="A10" s="21" t="s">
        <v>951</v>
      </c>
      <c r="B10" s="21" t="s">
        <v>95</v>
      </c>
      <c r="C10" s="21" t="s">
        <v>2299</v>
      </c>
      <c r="D10" s="21" t="s">
        <v>964</v>
      </c>
      <c r="E10" s="21" t="s">
        <v>965</v>
      </c>
      <c r="F10" s="26" t="s">
        <v>188</v>
      </c>
      <c r="G10" s="27">
        <v>1</v>
      </c>
      <c r="H10" s="27">
        <v>1</v>
      </c>
      <c r="I10" s="36">
        <v>1</v>
      </c>
      <c r="J10" s="26" t="s">
        <v>2297</v>
      </c>
      <c r="K10" s="37"/>
      <c r="L10" s="23" t="str">
        <f>IF(U10=0,"INVALID SKU",IF(INDEX('SKU Catalog'!$J$1:$J$116,MAX(1,U10))=0,"PAYG",IF(J10="Default",Assumptions!$B$7,J10)))</f>
        <v>PAYG</v>
      </c>
      <c r="M10" s="23" t="str">
        <f>IF(U10=0,"Review SKU",INDEX('SKU Catalog'!$E$1:$E$116,MAX(1,U10)))</f>
        <v>resource</v>
      </c>
      <c r="N10" s="31">
        <f>IF(ISNUMBER(K10),K10,IF(U10=0,"UNPRICED",IF(L10="PAYG",INDEX('SKU Catalog'!$K$1:$K$116,MAX(1,U10)),IF(L10="1Y",INDEX('SKU Catalog'!$L$1:$L$116,MAX(1,U10)),INDEX('SKU Catalog'!$M$1:$M$116,MAX(1,U10))))))</f>
        <v>0</v>
      </c>
      <c r="O10" s="24">
        <f>IF(NOT(AND(A10=$B$2,G10&gt;0,H10&gt;0,OR(C10&lt;&gt;"Recommended baseline",Assumptions!$B$10=1))),0,IF(ISNUMBER(N10),G10*H10*N10*IF(ISNUMBER(K10),1,IF(AND(L10="PAYG",INDEX('SKU Catalog'!$F$1:$F$116,MAX(1,U10))="Hourly"),I10,1)),"UNPRICED"))</f>
        <v>0</v>
      </c>
      <c r="P10" s="24">
        <f>IF(ISNUMBER(O10),O10*Assumptions!$B$8,"UNPRICED")</f>
        <v>0</v>
      </c>
      <c r="Q10" s="23" t="str">
        <f>IF(NOT(AND(A10=$B$2,G10&gt;0,H10&gt;0,OR(C10&lt;&gt;"Recommended baseline",Assumptions!$B$10=1))),"Inactive",IF(NOT(ISNUMBER(N10)),"UNPRICED - select SKU / quote",IF(ISNUMBER(K10),"Manual quote - verify source",IF(T10="Covered","Covered by capacity",IF(T10="Control plane","No direct fee","Priced - verify sizing")))))</f>
        <v>No direct fee</v>
      </c>
      <c r="R10" s="21" t="s">
        <v>2300</v>
      </c>
      <c r="S10" s="21" t="s">
        <v>955</v>
      </c>
      <c r="T10" s="21" t="s">
        <v>187</v>
      </c>
      <c r="U10" s="23">
        <f>IF(COUNTIF('SKU Catalog'!$A$4:$A$116,T10&amp;"|"&amp;F10)=0,0,MATCH(T10&amp;"|"&amp;F10,'SKU Catalog'!$A$1:$A$116,0))</f>
        <v>5</v>
      </c>
      <c r="V10" s="2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2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2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28.8" x14ac:dyDescent="0.35">
      <c r="A11" s="21" t="s">
        <v>951</v>
      </c>
      <c r="B11" s="21" t="s">
        <v>89</v>
      </c>
      <c r="C11" s="21" t="s">
        <v>2301</v>
      </c>
      <c r="D11" s="21" t="s">
        <v>262</v>
      </c>
      <c r="E11" s="21" t="s">
        <v>2302</v>
      </c>
      <c r="F11" s="26" t="s">
        <v>239</v>
      </c>
      <c r="G11" s="27">
        <v>1</v>
      </c>
      <c r="H11" s="38">
        <f>Assumptions!$B$15</f>
        <v>1024</v>
      </c>
      <c r="I11" s="36">
        <v>1</v>
      </c>
      <c r="J11" s="26" t="s">
        <v>2297</v>
      </c>
      <c r="K11" s="37"/>
      <c r="L11" s="23" t="str">
        <f>IF(U11=0,"INVALID SKU",IF(INDEX('SKU Catalog'!$J$1:$J$116,MAX(1,U11))=0,"PAYG",IF(J11="Default",Assumptions!$B$7,J11)))</f>
        <v>PAYG</v>
      </c>
      <c r="M11" s="23" t="str">
        <f>IF(U11=0,"Review SKU",INDEX('SKU Catalog'!$E$1:$E$116,MAX(1,U11)))</f>
        <v>GB-month</v>
      </c>
      <c r="N11" s="31">
        <f>IF(ISNUMBER(K11),K11,IF(U11=0,"UNPRICED",IF(L11="PAYG",INDEX('SKU Catalog'!$K$1:$K$116,MAX(1,U11)),IF(L11="1Y",INDEX('SKU Catalog'!$L$1:$L$116,MAX(1,U11)),INDEX('SKU Catalog'!$M$1:$M$116,MAX(1,U11))))))</f>
        <v>2.1000000000000001E-2</v>
      </c>
      <c r="O11" s="24">
        <f>IF(NOT(AND(A11=$B$2,G11&gt;0,H11&gt;0,OR(C11&lt;&gt;"Recommended baseline",Assumptions!$B$10=1))),0,IF(ISNUMBER(N11),G11*H11*N11*IF(ISNUMBER(K11),1,IF(AND(L11="PAYG",INDEX('SKU Catalog'!$F$1:$F$116,MAX(1,U11))="Hourly"),I11,1)),"UNPRICED"))</f>
        <v>21.504000000000001</v>
      </c>
      <c r="P11" s="24">
        <f>IF(ISNUMBER(O11),O11*Assumptions!$B$8,"UNPRICED")</f>
        <v>258.048</v>
      </c>
      <c r="Q11" s="2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1" t="s">
        <v>2303</v>
      </c>
      <c r="S11" s="21" t="s">
        <v>2304</v>
      </c>
      <c r="T11" s="21" t="s">
        <v>262</v>
      </c>
      <c r="U11" s="23">
        <f>IF(COUNTIF('SKU Catalog'!$A$4:$A$116,T11&amp;"|"&amp;F11)=0,0,MATCH(T11&amp;"|"&amp;F11,'SKU Catalog'!$A$1:$A$116,0))</f>
        <v>34</v>
      </c>
      <c r="V11" s="24">
        <f>IF(NOT(AND(A11=$B$2,G11&gt;0,H11&gt;0,OR(C11&lt;&gt;"Recommended baseline",Assumptions!$B$10=1))),0,IF(ISNUMBER(K11),G11*H11*K11,IF(U11=0,"UNPRICED",IF(ISNUMBER(INDEX('SKU Catalog'!$K$1:$K$116,MAX(1,U11))),G11*H11*INDEX('SKU Catalog'!$K$1:$K$116,MAX(1,U11))*IF(AND(INDEX('SKU Catalog'!$F$1:$F$116,MAX(1,U11))="Hourly",OR(INDEX('SKU Catalog'!$J$1:$J$116,MAX(1,U11))=0,"PAYG"="PAYG")),I11,1),"UNPRICED"))))</f>
        <v>21.504000000000001</v>
      </c>
      <c r="W11" s="24">
        <f>IF(NOT(AND(A11=$B$2,G11&gt;0,H11&gt;0,OR(C11&lt;&gt;"Recommended baseline",Assumptions!$B$10=1))),0,IF(ISNUMBER(K11),G11*H11*K11,IF(U11=0,"UNPRICED",IF(ISNUMBER(INDEX('SKU Catalog'!$L$1:$L$116,MAX(1,U11))),G11*H11*INDEX('SKU Catalog'!$L$1:$L$116,MAX(1,U11))*IF(AND(INDEX('SKU Catalog'!$F$1:$F$116,MAX(1,U11))="Hourly",OR(INDEX('SKU Catalog'!$J$1:$J$116,MAX(1,U11))=0,"1Y"="PAYG")),I11,1),"UNPRICED"))))</f>
        <v>21.504000000000001</v>
      </c>
      <c r="X11" s="24">
        <f>IF(NOT(AND(A11=$B$2,G11&gt;0,H11&gt;0,OR(C11&lt;&gt;"Recommended baseline",Assumptions!$B$10=1))),0,IF(ISNUMBER(K11),G11*H11*K11,IF(U11=0,"UNPRICED",IF(ISNUMBER(INDEX('SKU Catalog'!$M$1:$M$116,MAX(1,U11))),G11*H11*INDEX('SKU Catalog'!$M$1:$M$116,MAX(1,U11))*IF(AND(INDEX('SKU Catalog'!$F$1:$F$116,MAX(1,U11))="Hourly",OR(INDEX('SKU Catalog'!$J$1:$J$116,MAX(1,U11))=0,"3Y"="PAYG")),I11,1),"UNPRICED"))))</f>
        <v>21.504000000000001</v>
      </c>
    </row>
    <row r="12" spans="1:24" ht="43.2" x14ac:dyDescent="0.35">
      <c r="A12" s="21" t="s">
        <v>951</v>
      </c>
      <c r="B12" s="21" t="s">
        <v>89</v>
      </c>
      <c r="C12" s="21" t="s">
        <v>2301</v>
      </c>
      <c r="D12" s="21" t="s">
        <v>271</v>
      </c>
      <c r="E12" s="21" t="s">
        <v>2302</v>
      </c>
      <c r="F12" s="26" t="s">
        <v>239</v>
      </c>
      <c r="G12" s="27">
        <v>1</v>
      </c>
      <c r="H12" s="27">
        <v>10</v>
      </c>
      <c r="I12" s="36">
        <v>1</v>
      </c>
      <c r="J12" s="26" t="s">
        <v>2297</v>
      </c>
      <c r="K12" s="37"/>
      <c r="L12" s="23" t="str">
        <f>IF(U12=0,"INVALID SKU",IF(INDEX('SKU Catalog'!$J$1:$J$116,MAX(1,U12))=0,"PAYG",IF(J12="Default",Assumptions!$B$7,J12)))</f>
        <v>PAYG</v>
      </c>
      <c r="M12" s="23" t="str">
        <f>IF(U12=0,"Review SKU",INDEX('SKU Catalog'!$E$1:$E$116,MAX(1,U12)))</f>
        <v>10K operations</v>
      </c>
      <c r="N12" s="31">
        <f>IF(ISNUMBER(K12),K12,IF(U12=0,"UNPRICED",IF(L12="PAYG",INDEX('SKU Catalog'!$K$1:$K$116,MAX(1,U12)),IF(L12="1Y",INDEX('SKU Catalog'!$L$1:$L$116,MAX(1,U12)),INDEX('SKU Catalog'!$M$1:$M$116,MAX(1,U12))))))</f>
        <v>6.5000000000000002E-2</v>
      </c>
      <c r="O12" s="24">
        <f>IF(NOT(AND(A12=$B$2,G12&gt;0,H12&gt;0,OR(C12&lt;&gt;"Recommended baseline",Assumptions!$B$10=1))),0,IF(ISNUMBER(N12),G12*H12*N12*IF(ISNUMBER(K12),1,IF(AND(L12="PAYG",INDEX('SKU Catalog'!$F$1:$F$116,MAX(1,U12))="Hourly"),I12,1)),"UNPRICED"))</f>
        <v>0.65</v>
      </c>
      <c r="P12" s="24">
        <f>IF(ISNUMBER(O12),O12*Assumptions!$B$8,"UNPRICED")</f>
        <v>7.8000000000000007</v>
      </c>
      <c r="Q12" s="2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1" t="s">
        <v>2303</v>
      </c>
      <c r="S12" s="21" t="s">
        <v>2304</v>
      </c>
      <c r="T12" s="21" t="s">
        <v>271</v>
      </c>
      <c r="U12" s="23">
        <f>IF(COUNTIF('SKU Catalog'!$A$4:$A$116,T12&amp;"|"&amp;F12)=0,0,MATCH(T12&amp;"|"&amp;F12,'SKU Catalog'!$A$1:$A$116,0))</f>
        <v>42</v>
      </c>
      <c r="V12" s="24">
        <f>IF(NOT(AND(A12=$B$2,G12&gt;0,H12&gt;0,OR(C12&lt;&gt;"Recommended baseline",Assumptions!$B$10=1))),0,IF(ISNUMBER(K12),G12*H12*K12,IF(U12=0,"UNPRICED",IF(ISNUMBER(INDEX('SKU Catalog'!$K$1:$K$116,MAX(1,U12))),G12*H12*INDEX('SKU Catalog'!$K$1:$K$116,MAX(1,U12))*IF(AND(INDEX('SKU Catalog'!$F$1:$F$116,MAX(1,U12))="Hourly",OR(INDEX('SKU Catalog'!$J$1:$J$116,MAX(1,U12))=0,"PAYG"="PAYG")),I12,1),"UNPRICED"))))</f>
        <v>0.65</v>
      </c>
      <c r="W12" s="24">
        <f>IF(NOT(AND(A12=$B$2,G12&gt;0,H12&gt;0,OR(C12&lt;&gt;"Recommended baseline",Assumptions!$B$10=1))),0,IF(ISNUMBER(K12),G12*H12*K12,IF(U12=0,"UNPRICED",IF(ISNUMBER(INDEX('SKU Catalog'!$L$1:$L$116,MAX(1,U12))),G12*H12*INDEX('SKU Catalog'!$L$1:$L$116,MAX(1,U12))*IF(AND(INDEX('SKU Catalog'!$F$1:$F$116,MAX(1,U12))="Hourly",OR(INDEX('SKU Catalog'!$J$1:$J$116,MAX(1,U12))=0,"1Y"="PAYG")),I12,1),"UNPRICED"))))</f>
        <v>0.65</v>
      </c>
      <c r="X12" s="24">
        <f>IF(NOT(AND(A12=$B$2,G12&gt;0,H12&gt;0,OR(C12&lt;&gt;"Recommended baseline",Assumptions!$B$10=1))),0,IF(ISNUMBER(K12),G12*H12*K12,IF(U12=0,"UNPRICED",IF(ISNUMBER(INDEX('SKU Catalog'!$M$1:$M$116,MAX(1,U12))),G12*H12*INDEX('SKU Catalog'!$M$1:$M$116,MAX(1,U12))*IF(AND(INDEX('SKU Catalog'!$F$1:$F$116,MAX(1,U12))="Hourly",OR(INDEX('SKU Catalog'!$J$1:$J$116,MAX(1,U12))=0,"3Y"="PAYG")),I12,1),"UNPRICED"))))</f>
        <v>0.65</v>
      </c>
    </row>
    <row r="13" spans="1:24" ht="43.2" x14ac:dyDescent="0.35">
      <c r="A13" s="21" t="s">
        <v>951</v>
      </c>
      <c r="B13" s="21" t="s">
        <v>89</v>
      </c>
      <c r="C13" s="21" t="s">
        <v>2301</v>
      </c>
      <c r="D13" s="21" t="s">
        <v>273</v>
      </c>
      <c r="E13" s="21" t="s">
        <v>2302</v>
      </c>
      <c r="F13" s="26" t="s">
        <v>239</v>
      </c>
      <c r="G13" s="27">
        <v>1</v>
      </c>
      <c r="H13" s="27">
        <v>10</v>
      </c>
      <c r="I13" s="36">
        <v>1</v>
      </c>
      <c r="J13" s="26" t="s">
        <v>2297</v>
      </c>
      <c r="K13" s="37"/>
      <c r="L13" s="23" t="str">
        <f>IF(U13=0,"INVALID SKU",IF(INDEX('SKU Catalog'!$J$1:$J$116,MAX(1,U13))=0,"PAYG",IF(J13="Default",Assumptions!$B$7,J13)))</f>
        <v>PAYG</v>
      </c>
      <c r="M13" s="23" t="str">
        <f>IF(U13=0,"Review SKU",INDEX('SKU Catalog'!$E$1:$E$116,MAX(1,U13)))</f>
        <v>10K operations</v>
      </c>
      <c r="N13" s="31">
        <f>IF(ISNUMBER(K13),K13,IF(U13=0,"UNPRICED",IF(L13="PAYG",INDEX('SKU Catalog'!$K$1:$K$116,MAX(1,U13)),IF(L13="1Y",INDEX('SKU Catalog'!$L$1:$L$116,MAX(1,U13)),INDEX('SKU Catalog'!$M$1:$M$116,MAX(1,U13))))))</f>
        <v>5.0000000000000001E-3</v>
      </c>
      <c r="O13" s="24">
        <f>IF(NOT(AND(A13=$B$2,G13&gt;0,H13&gt;0,OR(C13&lt;&gt;"Recommended baseline",Assumptions!$B$10=1))),0,IF(ISNUMBER(N13),G13*H13*N13*IF(ISNUMBER(K13),1,IF(AND(L13="PAYG",INDEX('SKU Catalog'!$F$1:$F$116,MAX(1,U13))="Hourly"),I13,1)),"UNPRICED"))</f>
        <v>0.05</v>
      </c>
      <c r="P13" s="24">
        <f>IF(ISNUMBER(O13),O13*Assumptions!$B$8,"UNPRICED")</f>
        <v>0.60000000000000009</v>
      </c>
      <c r="Q13" s="2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1" t="s">
        <v>2303</v>
      </c>
      <c r="S13" s="21" t="s">
        <v>2304</v>
      </c>
      <c r="T13" s="21" t="s">
        <v>273</v>
      </c>
      <c r="U13" s="23">
        <f>IF(COUNTIF('SKU Catalog'!$A$4:$A$116,T13&amp;"|"&amp;F13)=0,0,MATCH(T13&amp;"|"&amp;F13,'SKU Catalog'!$A$1:$A$116,0))</f>
        <v>43</v>
      </c>
      <c r="V13" s="24">
        <f>IF(NOT(AND(A13=$B$2,G13&gt;0,H13&gt;0,OR(C13&lt;&gt;"Recommended baseline",Assumptions!$B$10=1))),0,IF(ISNUMBER(K13),G13*H13*K13,IF(U13=0,"UNPRICED",IF(ISNUMBER(INDEX('SKU Catalog'!$K$1:$K$116,MAX(1,U13))),G13*H13*INDEX('SKU Catalog'!$K$1:$K$116,MAX(1,U13))*IF(AND(INDEX('SKU Catalog'!$F$1:$F$116,MAX(1,U13))="Hourly",OR(INDEX('SKU Catalog'!$J$1:$J$116,MAX(1,U13))=0,"PAYG"="PAYG")),I13,1),"UNPRICED"))))</f>
        <v>0.05</v>
      </c>
      <c r="W13" s="24">
        <f>IF(NOT(AND(A13=$B$2,G13&gt;0,H13&gt;0,OR(C13&lt;&gt;"Recommended baseline",Assumptions!$B$10=1))),0,IF(ISNUMBER(K13),G13*H13*K13,IF(U13=0,"UNPRICED",IF(ISNUMBER(INDEX('SKU Catalog'!$L$1:$L$116,MAX(1,U13))),G13*H13*INDEX('SKU Catalog'!$L$1:$L$116,MAX(1,U13))*IF(AND(INDEX('SKU Catalog'!$F$1:$F$116,MAX(1,U13))="Hourly",OR(INDEX('SKU Catalog'!$J$1:$J$116,MAX(1,U13))=0,"1Y"="PAYG")),I13,1),"UNPRICED"))))</f>
        <v>0.05</v>
      </c>
      <c r="X13" s="24">
        <f>IF(NOT(AND(A13=$B$2,G13&gt;0,H13&gt;0,OR(C13&lt;&gt;"Recommended baseline",Assumptions!$B$10=1))),0,IF(ISNUMBER(K13),G13*H13*K13,IF(U13=0,"UNPRICED",IF(ISNUMBER(INDEX('SKU Catalog'!$M$1:$M$116,MAX(1,U13))),G13*H13*INDEX('SKU Catalog'!$M$1:$M$116,MAX(1,U13))*IF(AND(INDEX('SKU Catalog'!$F$1:$F$116,MAX(1,U13))="Hourly",OR(INDEX('SKU Catalog'!$J$1:$J$116,MAX(1,U13))=0,"3Y"="PAYG")),I13,1),"UNPRICED"))))</f>
        <v>0.05</v>
      </c>
    </row>
    <row r="14" spans="1:24" ht="28.8" x14ac:dyDescent="0.35">
      <c r="A14" s="21" t="s">
        <v>951</v>
      </c>
      <c r="B14" s="21" t="s">
        <v>88</v>
      </c>
      <c r="C14" s="21" t="s">
        <v>2301</v>
      </c>
      <c r="D14" s="21" t="s">
        <v>286</v>
      </c>
      <c r="E14" s="21" t="s">
        <v>2302</v>
      </c>
      <c r="F14" s="26" t="s">
        <v>287</v>
      </c>
      <c r="G14" s="27">
        <v>1</v>
      </c>
      <c r="H14" s="38">
        <f>Assumptions!$B$23</f>
        <v>10</v>
      </c>
      <c r="I14" s="36">
        <v>1</v>
      </c>
      <c r="J14" s="26" t="s">
        <v>2297</v>
      </c>
      <c r="K14" s="37"/>
      <c r="L14" s="23" t="str">
        <f>IF(U14=0,"INVALID SKU",IF(INDEX('SKU Catalog'!$J$1:$J$116,MAX(1,U14))=0,"PAYG",IF(J14="Default",Assumptions!$B$7,J14)))</f>
        <v>PAYG</v>
      </c>
      <c r="M14" s="23" t="str">
        <f>IF(U14=0,"Review SKU",INDEX('SKU Catalog'!$E$1:$E$116,MAX(1,U14)))</f>
        <v>10K operations</v>
      </c>
      <c r="N14" s="31">
        <f>IF(ISNUMBER(K14),K14,IF(U14=0,"UNPRICED",IF(L14="PAYG",INDEX('SKU Catalog'!$K$1:$K$116,MAX(1,U14)),IF(L14="1Y",INDEX('SKU Catalog'!$L$1:$L$116,MAX(1,U14)),INDEX('SKU Catalog'!$M$1:$M$116,MAX(1,U14))))))</f>
        <v>0.03</v>
      </c>
      <c r="O14" s="24">
        <f>IF(NOT(AND(A14=$B$2,G14&gt;0,H14&gt;0,OR(C14&lt;&gt;"Recommended baseline",Assumptions!$B$10=1))),0,IF(ISNUMBER(N14),G14*H14*N14*IF(ISNUMBER(K14),1,IF(AND(L14="PAYG",INDEX('SKU Catalog'!$F$1:$F$116,MAX(1,U14))="Hourly"),I14,1)),"UNPRICED"))</f>
        <v>0.3</v>
      </c>
      <c r="P14" s="24">
        <f>IF(ISNUMBER(O14),O14*Assumptions!$B$8,"UNPRICED")</f>
        <v>3.5999999999999996</v>
      </c>
      <c r="Q14" s="2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1" t="s">
        <v>2303</v>
      </c>
      <c r="S14" s="21" t="s">
        <v>2304</v>
      </c>
      <c r="T14" s="21" t="s">
        <v>286</v>
      </c>
      <c r="U14" s="23">
        <f>IF(COUNTIF('SKU Catalog'!$A$4:$A$116,T14&amp;"|"&amp;F14)=0,0,MATCH(T14&amp;"|"&amp;F14,'SKU Catalog'!$A$1:$A$116,0))</f>
        <v>48</v>
      </c>
      <c r="V14" s="24">
        <f>IF(NOT(AND(A14=$B$2,G14&gt;0,H14&gt;0,OR(C14&lt;&gt;"Recommended baseline",Assumptions!$B$10=1))),0,IF(ISNUMBER(K14),G14*H14*K14,IF(U14=0,"UNPRICED",IF(ISNUMBER(INDEX('SKU Catalog'!$K$1:$K$116,MAX(1,U14))),G14*H14*INDEX('SKU Catalog'!$K$1:$K$116,MAX(1,U14))*IF(AND(INDEX('SKU Catalog'!$F$1:$F$116,MAX(1,U14))="Hourly",OR(INDEX('SKU Catalog'!$J$1:$J$116,MAX(1,U14))=0,"PAYG"="PAYG")),I14,1),"UNPRICED"))))</f>
        <v>0.3</v>
      </c>
      <c r="W14" s="24">
        <f>IF(NOT(AND(A14=$B$2,G14&gt;0,H14&gt;0,OR(C14&lt;&gt;"Recommended baseline",Assumptions!$B$10=1))),0,IF(ISNUMBER(K14),G14*H14*K14,IF(U14=0,"UNPRICED",IF(ISNUMBER(INDEX('SKU Catalog'!$L$1:$L$116,MAX(1,U14))),G14*H14*INDEX('SKU Catalog'!$L$1:$L$116,MAX(1,U14))*IF(AND(INDEX('SKU Catalog'!$F$1:$F$116,MAX(1,U14))="Hourly",OR(INDEX('SKU Catalog'!$J$1:$J$116,MAX(1,U14))=0,"1Y"="PAYG")),I14,1),"UNPRICED"))))</f>
        <v>0.3</v>
      </c>
      <c r="X14" s="24">
        <f>IF(NOT(AND(A14=$B$2,G14&gt;0,H14&gt;0,OR(C14&lt;&gt;"Recommended baseline",Assumptions!$B$10=1))),0,IF(ISNUMBER(K14),G14*H14*K14,IF(U14=0,"UNPRICED",IF(ISNUMBER(INDEX('SKU Catalog'!$M$1:$M$116,MAX(1,U14))),G14*H14*INDEX('SKU Catalog'!$M$1:$M$116,MAX(1,U14))*IF(AND(INDEX('SKU Catalog'!$F$1:$F$116,MAX(1,U14))="Hourly",OR(INDEX('SKU Catalog'!$J$1:$J$116,MAX(1,U14))=0,"3Y"="PAYG")),I14,1),"UNPRICED"))))</f>
        <v>0.3</v>
      </c>
    </row>
    <row r="15" spans="1:24" ht="43.2" x14ac:dyDescent="0.35">
      <c r="A15" s="21" t="s">
        <v>951</v>
      </c>
      <c r="B15" s="21" t="s">
        <v>88</v>
      </c>
      <c r="C15" s="21" t="s">
        <v>2301</v>
      </c>
      <c r="D15" s="21" t="s">
        <v>297</v>
      </c>
      <c r="E15" s="21" t="s">
        <v>2302</v>
      </c>
      <c r="F15" s="26" t="s">
        <v>298</v>
      </c>
      <c r="G15" s="27">
        <v>1</v>
      </c>
      <c r="H15" s="38">
        <f>Assumptions!$B$12</f>
        <v>30</v>
      </c>
      <c r="I15" s="36">
        <v>1</v>
      </c>
      <c r="J15" s="26" t="s">
        <v>2297</v>
      </c>
      <c r="K15" s="37"/>
      <c r="L15" s="23" t="str">
        <f>IF(U15=0,"INVALID SKU",IF(INDEX('SKU Catalog'!$J$1:$J$116,MAX(1,U15))=0,"PAYG",IF(J15="Default",Assumptions!$B$7,J15)))</f>
        <v>PAYG</v>
      </c>
      <c r="M15" s="23" t="str">
        <f>IF(U15=0,"Review SKU",INDEX('SKU Catalog'!$E$1:$E$116,MAX(1,U15)))</f>
        <v>GB analyzed</v>
      </c>
      <c r="N15" s="31">
        <f>IF(ISNUMBER(K15),K15,IF(U15=0,"UNPRICED",IF(L15="PAYG",INDEX('SKU Catalog'!$K$1:$K$116,MAX(1,U15)),IF(L15="1Y",INDEX('SKU Catalog'!$L$1:$L$116,MAX(1,U15)),INDEX('SKU Catalog'!$M$1:$M$116,MAX(1,U15))))))</f>
        <v>4.3</v>
      </c>
      <c r="O15" s="24">
        <f>IF(NOT(AND(A15=$B$2,G15&gt;0,H15&gt;0,OR(C15&lt;&gt;"Recommended baseline",Assumptions!$B$10=1))),0,IF(ISNUMBER(N15),G15*H15*N15*IF(ISNUMBER(K15),1,IF(AND(L15="PAYG",INDEX('SKU Catalog'!$F$1:$F$116,MAX(1,U15))="Hourly"),I15,1)),"UNPRICED"))</f>
        <v>129</v>
      </c>
      <c r="P15" s="24">
        <f>IF(ISNUMBER(O15),O15*Assumptions!$B$8,"UNPRICED")</f>
        <v>1548</v>
      </c>
      <c r="Q15" s="2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1" t="s">
        <v>2305</v>
      </c>
      <c r="S15" s="21" t="s">
        <v>2304</v>
      </c>
      <c r="T15" s="21" t="s">
        <v>297</v>
      </c>
      <c r="U15" s="23">
        <f>IF(COUNTIF('SKU Catalog'!$A$4:$A$116,T15&amp;"|"&amp;F15)=0,0,MATCH(T15&amp;"|"&amp;F15,'SKU Catalog'!$A$1:$A$116,0))</f>
        <v>51</v>
      </c>
      <c r="V15" s="24">
        <f>IF(NOT(AND(A15=$B$2,G15&gt;0,H15&gt;0,OR(C15&lt;&gt;"Recommended baseline",Assumptions!$B$10=1))),0,IF(ISNUMBER(K15),G15*H15*K15,IF(U15=0,"UNPRICED",IF(ISNUMBER(INDEX('SKU Catalog'!$K$1:$K$116,MAX(1,U15))),G15*H15*INDEX('SKU Catalog'!$K$1:$K$116,MAX(1,U15))*IF(AND(INDEX('SKU Catalog'!$F$1:$F$116,MAX(1,U15))="Hourly",OR(INDEX('SKU Catalog'!$J$1:$J$116,MAX(1,U15))=0,"PAYG"="PAYG")),I15,1),"UNPRICED"))))</f>
        <v>129</v>
      </c>
      <c r="W15" s="24">
        <f>IF(NOT(AND(A15=$B$2,G15&gt;0,H15&gt;0,OR(C15&lt;&gt;"Recommended baseline",Assumptions!$B$10=1))),0,IF(ISNUMBER(K15),G15*H15*K15,IF(U15=0,"UNPRICED",IF(ISNUMBER(INDEX('SKU Catalog'!$L$1:$L$116,MAX(1,U15))),G15*H15*INDEX('SKU Catalog'!$L$1:$L$116,MAX(1,U15))*IF(AND(INDEX('SKU Catalog'!$F$1:$F$116,MAX(1,U15))="Hourly",OR(INDEX('SKU Catalog'!$J$1:$J$116,MAX(1,U15))=0,"1Y"="PAYG")),I15,1),"UNPRICED"))))</f>
        <v>129</v>
      </c>
      <c r="X15" s="24">
        <f>IF(NOT(AND(A15=$B$2,G15&gt;0,H15&gt;0,OR(C15&lt;&gt;"Recommended baseline",Assumptions!$B$10=1))),0,IF(ISNUMBER(K15),G15*H15*K15,IF(U15=0,"UNPRICED",IF(ISNUMBER(INDEX('SKU Catalog'!$M$1:$M$116,MAX(1,U15))),G15*H15*INDEX('SKU Catalog'!$M$1:$M$116,MAX(1,U15))*IF(AND(INDEX('SKU Catalog'!$F$1:$F$116,MAX(1,U15))="Hourly",OR(INDEX('SKU Catalog'!$J$1:$J$116,MAX(1,U15))=0,"3Y"="PAYG")),I15,1),"UNPRICED"))))</f>
        <v>129</v>
      </c>
    </row>
    <row r="16" spans="1:24" ht="43.2" x14ac:dyDescent="0.35">
      <c r="A16" s="21" t="s">
        <v>951</v>
      </c>
      <c r="B16" s="21" t="s">
        <v>94</v>
      </c>
      <c r="C16" s="21" t="s">
        <v>2301</v>
      </c>
      <c r="D16" s="21" t="s">
        <v>289</v>
      </c>
      <c r="E16" s="21" t="s">
        <v>2302</v>
      </c>
      <c r="F16" s="26" t="s">
        <v>290</v>
      </c>
      <c r="G16" s="27">
        <v>1</v>
      </c>
      <c r="H16" s="38">
        <f>Assumptions!$B$12</f>
        <v>30</v>
      </c>
      <c r="I16" s="36">
        <v>1</v>
      </c>
      <c r="J16" s="26" t="s">
        <v>2297</v>
      </c>
      <c r="K16" s="37"/>
      <c r="L16" s="23" t="str">
        <f>IF(U16=0,"INVALID SKU",IF(INDEX('SKU Catalog'!$J$1:$J$116,MAX(1,U16))=0,"PAYG",IF(J16="Default",Assumptions!$B$7,J16)))</f>
        <v>PAYG</v>
      </c>
      <c r="M16" s="23" t="str">
        <f>IF(U16=0,"Review SKU",INDEX('SKU Catalog'!$E$1:$E$116,MAX(1,U16)))</f>
        <v>GB ingested</v>
      </c>
      <c r="N16" s="31">
        <f>IF(ISNUMBER(K16),K16,IF(U16=0,"UNPRICED",IF(L16="PAYG",INDEX('SKU Catalog'!$K$1:$K$116,MAX(1,U16)),IF(L16="1Y",INDEX('SKU Catalog'!$L$1:$L$116,MAX(1,U16)),INDEX('SKU Catalog'!$M$1:$M$116,MAX(1,U16))))))</f>
        <v>2.2999999999999998</v>
      </c>
      <c r="O16" s="24">
        <f>IF(NOT(AND(A16=$B$2,G16&gt;0,H16&gt;0,OR(C16&lt;&gt;"Recommended baseline",Assumptions!$B$10=1))),0,IF(ISNUMBER(N16),G16*H16*N16*IF(ISNUMBER(K16),1,IF(AND(L16="PAYG",INDEX('SKU Catalog'!$F$1:$F$116,MAX(1,U16))="Hourly"),I16,1)),"UNPRICED"))</f>
        <v>69</v>
      </c>
      <c r="P16" s="24">
        <f>IF(ISNUMBER(O16),O16*Assumptions!$B$8,"UNPRICED")</f>
        <v>828</v>
      </c>
      <c r="Q16" s="2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1" t="s">
        <v>2306</v>
      </c>
      <c r="S16" s="21" t="s">
        <v>2304</v>
      </c>
      <c r="T16" s="21" t="s">
        <v>289</v>
      </c>
      <c r="U16" s="23">
        <f>IF(COUNTIF('SKU Catalog'!$A$4:$A$116,T16&amp;"|"&amp;F16)=0,0,MATCH(T16&amp;"|"&amp;F16,'SKU Catalog'!$A$1:$A$116,0))</f>
        <v>49</v>
      </c>
      <c r="V16" s="24">
        <f>IF(NOT(AND(A16=$B$2,G16&gt;0,H16&gt;0,OR(C16&lt;&gt;"Recommended baseline",Assumptions!$B$10=1))),0,IF(ISNUMBER(K16),G16*H16*K16,IF(U16=0,"UNPRICED",IF(ISNUMBER(INDEX('SKU Catalog'!$K$1:$K$116,MAX(1,U16))),G16*H16*INDEX('SKU Catalog'!$K$1:$K$116,MAX(1,U16))*IF(AND(INDEX('SKU Catalog'!$F$1:$F$116,MAX(1,U16))="Hourly",OR(INDEX('SKU Catalog'!$J$1:$J$116,MAX(1,U16))=0,"PAYG"="PAYG")),I16,1),"UNPRICED"))))</f>
        <v>69</v>
      </c>
      <c r="W16" s="24">
        <f>IF(NOT(AND(A16=$B$2,G16&gt;0,H16&gt;0,OR(C16&lt;&gt;"Recommended baseline",Assumptions!$B$10=1))),0,IF(ISNUMBER(K16),G16*H16*K16,IF(U16=0,"UNPRICED",IF(ISNUMBER(INDEX('SKU Catalog'!$L$1:$L$116,MAX(1,U16))),G16*H16*INDEX('SKU Catalog'!$L$1:$L$116,MAX(1,U16))*IF(AND(INDEX('SKU Catalog'!$F$1:$F$116,MAX(1,U16))="Hourly",OR(INDEX('SKU Catalog'!$J$1:$J$116,MAX(1,U16))=0,"1Y"="PAYG")),I16,1),"UNPRICED"))))</f>
        <v>69</v>
      </c>
      <c r="X16" s="24">
        <f>IF(NOT(AND(A16=$B$2,G16&gt;0,H16&gt;0,OR(C16&lt;&gt;"Recommended baseline",Assumptions!$B$10=1))),0,IF(ISNUMBER(K16),G16*H16*K16,IF(U16=0,"UNPRICED",IF(ISNUMBER(INDEX('SKU Catalog'!$M$1:$M$116,MAX(1,U16))),G16*H16*INDEX('SKU Catalog'!$M$1:$M$116,MAX(1,U16))*IF(AND(INDEX('SKU Catalog'!$F$1:$F$116,MAX(1,U16))="Hourly",OR(INDEX('SKU Catalog'!$J$1:$J$116,MAX(1,U16))=0,"3Y"="PAYG")),I16,1),"UNPRICED"))))</f>
        <v>69</v>
      </c>
    </row>
    <row r="17" spans="1:24" ht="28.8" x14ac:dyDescent="0.35">
      <c r="A17" s="21" t="s">
        <v>951</v>
      </c>
      <c r="B17" s="21" t="s">
        <v>87</v>
      </c>
      <c r="C17" s="21" t="s">
        <v>2301</v>
      </c>
      <c r="D17" s="21" t="s">
        <v>335</v>
      </c>
      <c r="E17" s="21" t="s">
        <v>2302</v>
      </c>
      <c r="F17" s="26" t="s">
        <v>287</v>
      </c>
      <c r="G17" s="27">
        <v>1</v>
      </c>
      <c r="H17" s="38">
        <f>Assumptions!$B$17</f>
        <v>3</v>
      </c>
      <c r="I17" s="36">
        <v>1</v>
      </c>
      <c r="J17" s="26" t="s">
        <v>2297</v>
      </c>
      <c r="K17" s="37"/>
      <c r="L17" s="23" t="str">
        <f>IF(U17=0,"INVALID SKU",IF(INDEX('SKU Catalog'!$J$1:$J$116,MAX(1,U17))=0,"PAYG",IF(J17="Default",Assumptions!$B$7,J17)))</f>
        <v>PAYG</v>
      </c>
      <c r="M17" s="23" t="str">
        <f>IF(U17=0,"Review SKU",INDEX('SKU Catalog'!$E$1:$E$116,MAX(1,U17)))</f>
        <v>endpoint</v>
      </c>
      <c r="N17" s="31">
        <f>IF(ISNUMBER(K17),K17,IF(U17=0,"UNPRICED",IF(L17="PAYG",INDEX('SKU Catalog'!$K$1:$K$116,MAX(1,U17)),IF(L17="1Y",INDEX('SKU Catalog'!$L$1:$L$116,MAX(1,U17)),INDEX('SKU Catalog'!$M$1:$M$116,MAX(1,U17))))))</f>
        <v>7.3</v>
      </c>
      <c r="O17" s="24">
        <f>IF(NOT(AND(A17=$B$2,G17&gt;0,H17&gt;0,OR(C17&lt;&gt;"Recommended baseline",Assumptions!$B$10=1))),0,IF(ISNUMBER(N17),G17*H17*N17*IF(ISNUMBER(K17),1,IF(AND(L17="PAYG",INDEX('SKU Catalog'!$F$1:$F$116,MAX(1,U17))="Hourly"),I17,1)),"UNPRICED"))</f>
        <v>21.9</v>
      </c>
      <c r="P17" s="24">
        <f>IF(ISNUMBER(O17),O17*Assumptions!$B$8,"UNPRICED")</f>
        <v>262.79999999999995</v>
      </c>
      <c r="Q17" s="2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1" t="s">
        <v>2303</v>
      </c>
      <c r="S17" s="21" t="s">
        <v>2304</v>
      </c>
      <c r="T17" s="21" t="s">
        <v>335</v>
      </c>
      <c r="U17" s="23">
        <f>IF(COUNTIF('SKU Catalog'!$A$4:$A$116,T17&amp;"|"&amp;F17)=0,0,MATCH(T17&amp;"|"&amp;F17,'SKU Catalog'!$A$1:$A$116,0))</f>
        <v>63</v>
      </c>
      <c r="V17" s="24">
        <f>IF(NOT(AND(A17=$B$2,G17&gt;0,H17&gt;0,OR(C17&lt;&gt;"Recommended baseline",Assumptions!$B$10=1))),0,IF(ISNUMBER(K17),G17*H17*K17,IF(U17=0,"UNPRICED",IF(ISNUMBER(INDEX('SKU Catalog'!$K$1:$K$116,MAX(1,U17))),G17*H17*INDEX('SKU Catalog'!$K$1:$K$116,MAX(1,U17))*IF(AND(INDEX('SKU Catalog'!$F$1:$F$116,MAX(1,U17))="Hourly",OR(INDEX('SKU Catalog'!$J$1:$J$116,MAX(1,U17))=0,"PAYG"="PAYG")),I17,1),"UNPRICED"))))</f>
        <v>21.9</v>
      </c>
      <c r="W17" s="24">
        <f>IF(NOT(AND(A17=$B$2,G17&gt;0,H17&gt;0,OR(C17&lt;&gt;"Recommended baseline",Assumptions!$B$10=1))),0,IF(ISNUMBER(K17),G17*H17*K17,IF(U17=0,"UNPRICED",IF(ISNUMBER(INDEX('SKU Catalog'!$L$1:$L$116,MAX(1,U17))),G17*H17*INDEX('SKU Catalog'!$L$1:$L$116,MAX(1,U17))*IF(AND(INDEX('SKU Catalog'!$F$1:$F$116,MAX(1,U17))="Hourly",OR(INDEX('SKU Catalog'!$J$1:$J$116,MAX(1,U17))=0,"1Y"="PAYG")),I17,1),"UNPRICED"))))</f>
        <v>21.9</v>
      </c>
      <c r="X17" s="24">
        <f>IF(NOT(AND(A17=$B$2,G17&gt;0,H17&gt;0,OR(C17&lt;&gt;"Recommended baseline",Assumptions!$B$10=1))),0,IF(ISNUMBER(K17),G17*H17*K17,IF(U17=0,"UNPRICED",IF(ISNUMBER(INDEX('SKU Catalog'!$M$1:$M$116,MAX(1,U17))),G17*H17*INDEX('SKU Catalog'!$M$1:$M$116,MAX(1,U17))*IF(AND(INDEX('SKU Catalog'!$F$1:$F$116,MAX(1,U17))="Hourly",OR(INDEX('SKU Catalog'!$J$1:$J$116,MAX(1,U17))=0,"3Y"="PAYG")),I17,1),"UNPRICED"))))</f>
        <v>21.9</v>
      </c>
    </row>
    <row r="18" spans="1:24" ht="43.2" x14ac:dyDescent="0.35">
      <c r="A18" s="21" t="s">
        <v>951</v>
      </c>
      <c r="B18" s="21" t="s">
        <v>87</v>
      </c>
      <c r="C18" s="21" t="s">
        <v>2301</v>
      </c>
      <c r="D18" s="21" t="s">
        <v>338</v>
      </c>
      <c r="E18" s="21" t="s">
        <v>2302</v>
      </c>
      <c r="F18" s="26" t="s">
        <v>287</v>
      </c>
      <c r="G18" s="27">
        <v>1</v>
      </c>
      <c r="H18" s="27">
        <v>100</v>
      </c>
      <c r="I18" s="36">
        <v>1</v>
      </c>
      <c r="J18" s="26" t="s">
        <v>2297</v>
      </c>
      <c r="K18" s="37"/>
      <c r="L18" s="23" t="str">
        <f>IF(U18=0,"INVALID SKU",IF(INDEX('SKU Catalog'!$J$1:$J$116,MAX(1,U18))=0,"PAYG",IF(J18="Default",Assumptions!$B$7,J18)))</f>
        <v>PAYG</v>
      </c>
      <c r="M18" s="23" t="str">
        <f>IF(U18=0,"Review SKU",INDEX('SKU Catalog'!$E$1:$E$116,MAX(1,U18)))</f>
        <v>GB processed</v>
      </c>
      <c r="N18" s="31">
        <f>IF(ISNUMBER(K18),K18,IF(U18=0,"UNPRICED",IF(L18="PAYG",INDEX('SKU Catalog'!$K$1:$K$116,MAX(1,U18)),IF(L18="1Y",INDEX('SKU Catalog'!$L$1:$L$116,MAX(1,U18)),INDEX('SKU Catalog'!$M$1:$M$116,MAX(1,U18))))))</f>
        <v>0.01</v>
      </c>
      <c r="O18" s="24">
        <f>IF(NOT(AND(A18=$B$2,G18&gt;0,H18&gt;0,OR(C18&lt;&gt;"Recommended baseline",Assumptions!$B$10=1))),0,IF(ISNUMBER(N18),G18*H18*N18*IF(ISNUMBER(K18),1,IF(AND(L18="PAYG",INDEX('SKU Catalog'!$F$1:$F$116,MAX(1,U18))="Hourly"),I18,1)),"UNPRICED"))</f>
        <v>1</v>
      </c>
      <c r="P18" s="24">
        <f>IF(ISNUMBER(O18),O18*Assumptions!$B$8,"UNPRICED")</f>
        <v>12</v>
      </c>
      <c r="Q18" s="2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1" t="s">
        <v>2303</v>
      </c>
      <c r="S18" s="21" t="s">
        <v>2304</v>
      </c>
      <c r="T18" s="21" t="s">
        <v>338</v>
      </c>
      <c r="U18" s="23">
        <f>IF(COUNTIF('SKU Catalog'!$A$4:$A$116,T18&amp;"|"&amp;F18)=0,0,MATCH(T18&amp;"|"&amp;F18,'SKU Catalog'!$A$1:$A$116,0))</f>
        <v>64</v>
      </c>
      <c r="V18" s="24">
        <f>IF(NOT(AND(A18=$B$2,G18&gt;0,H18&gt;0,OR(C18&lt;&gt;"Recommended baseline",Assumptions!$B$10=1))),0,IF(ISNUMBER(K18),G18*H18*K18,IF(U18=0,"UNPRICED",IF(ISNUMBER(INDEX('SKU Catalog'!$K$1:$K$116,MAX(1,U18))),G18*H18*INDEX('SKU Catalog'!$K$1:$K$116,MAX(1,U18))*IF(AND(INDEX('SKU Catalog'!$F$1:$F$116,MAX(1,U18))="Hourly",OR(INDEX('SKU Catalog'!$J$1:$J$116,MAX(1,U18))=0,"PAYG"="PAYG")),I18,1),"UNPRICED"))))</f>
        <v>1</v>
      </c>
      <c r="W18" s="24">
        <f>IF(NOT(AND(A18=$B$2,G18&gt;0,H18&gt;0,OR(C18&lt;&gt;"Recommended baseline",Assumptions!$B$10=1))),0,IF(ISNUMBER(K18),G18*H18*K18,IF(U18=0,"UNPRICED",IF(ISNUMBER(INDEX('SKU Catalog'!$L$1:$L$116,MAX(1,U18))),G18*H18*INDEX('SKU Catalog'!$L$1:$L$116,MAX(1,U18))*IF(AND(INDEX('SKU Catalog'!$F$1:$F$116,MAX(1,U18))="Hourly",OR(INDEX('SKU Catalog'!$J$1:$J$116,MAX(1,U18))=0,"1Y"="PAYG")),I18,1),"UNPRICED"))))</f>
        <v>1</v>
      </c>
      <c r="X18" s="24">
        <f>IF(NOT(AND(A18=$B$2,G18&gt;0,H18&gt;0,OR(C18&lt;&gt;"Recommended baseline",Assumptions!$B$10=1))),0,IF(ISNUMBER(K18),G18*H18*K18,IF(U18=0,"UNPRICED",IF(ISNUMBER(INDEX('SKU Catalog'!$M$1:$M$116,MAX(1,U18))),G18*H18*INDEX('SKU Catalog'!$M$1:$M$116,MAX(1,U18))*IF(AND(INDEX('SKU Catalog'!$F$1:$F$116,MAX(1,U18))="Hourly",OR(INDEX('SKU Catalog'!$J$1:$J$116,MAX(1,U18))=0,"3Y"="PAYG")),I18,1),"UNPRICED"))))</f>
        <v>1</v>
      </c>
    </row>
    <row r="19" spans="1:24" ht="28.8" x14ac:dyDescent="0.35">
      <c r="A19" s="21" t="s">
        <v>951</v>
      </c>
      <c r="B19" s="21" t="s">
        <v>87</v>
      </c>
      <c r="C19" s="21" t="s">
        <v>2301</v>
      </c>
      <c r="D19" s="21" t="s">
        <v>342</v>
      </c>
      <c r="E19" s="21" t="s">
        <v>2302</v>
      </c>
      <c r="F19" s="26" t="s">
        <v>343</v>
      </c>
      <c r="G19" s="27">
        <v>1</v>
      </c>
      <c r="H19" s="38">
        <f>Assumptions!$B$18</f>
        <v>3</v>
      </c>
      <c r="I19" s="36">
        <v>1</v>
      </c>
      <c r="J19" s="26" t="s">
        <v>2297</v>
      </c>
      <c r="K19" s="37"/>
      <c r="L19" s="23" t="str">
        <f>IF(U19=0,"INVALID SKU",IF(INDEX('SKU Catalog'!$J$1:$J$116,MAX(1,U19))=0,"PAYG",IF(J19="Default",Assumptions!$B$7,J19)))</f>
        <v>PAYG</v>
      </c>
      <c r="M19" s="23" t="str">
        <f>IF(U19=0,"Review SKU",INDEX('SKU Catalog'!$E$1:$E$116,MAX(1,U19)))</f>
        <v>zone</v>
      </c>
      <c r="N19" s="31">
        <f>IF(ISNUMBER(K19),K19,IF(U19=0,"UNPRICED",IF(L19="PAYG",INDEX('SKU Catalog'!$K$1:$K$116,MAX(1,U19)),IF(L19="1Y",INDEX('SKU Catalog'!$L$1:$L$116,MAX(1,U19)),INDEX('SKU Catalog'!$M$1:$M$116,MAX(1,U19))))))</f>
        <v>0.5</v>
      </c>
      <c r="O19" s="24">
        <f>IF(NOT(AND(A19=$B$2,G19&gt;0,H19&gt;0,OR(C19&lt;&gt;"Recommended baseline",Assumptions!$B$10=1))),0,IF(ISNUMBER(N19),G19*H19*N19*IF(ISNUMBER(K19),1,IF(AND(L19="PAYG",INDEX('SKU Catalog'!$F$1:$F$116,MAX(1,U19))="Hourly"),I19,1)),"UNPRICED"))</f>
        <v>1.5</v>
      </c>
      <c r="P19" s="24">
        <f>IF(ISNUMBER(O19),O19*Assumptions!$B$8,"UNPRICED")</f>
        <v>18</v>
      </c>
      <c r="Q19" s="2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1" t="s">
        <v>2303</v>
      </c>
      <c r="S19" s="21" t="s">
        <v>2304</v>
      </c>
      <c r="T19" s="21" t="s">
        <v>342</v>
      </c>
      <c r="U19" s="23">
        <f>IF(COUNTIF('SKU Catalog'!$A$4:$A$116,T19&amp;"|"&amp;F19)=0,0,MATCH(T19&amp;"|"&amp;F19,'SKU Catalog'!$A$1:$A$116,0))</f>
        <v>65</v>
      </c>
      <c r="V19" s="24">
        <f>IF(NOT(AND(A19=$B$2,G19&gt;0,H19&gt;0,OR(C19&lt;&gt;"Recommended baseline",Assumptions!$B$10=1))),0,IF(ISNUMBER(K19),G19*H19*K19,IF(U19=0,"UNPRICED",IF(ISNUMBER(INDEX('SKU Catalog'!$K$1:$K$116,MAX(1,U19))),G19*H19*INDEX('SKU Catalog'!$K$1:$K$116,MAX(1,U19))*IF(AND(INDEX('SKU Catalog'!$F$1:$F$116,MAX(1,U19))="Hourly",OR(INDEX('SKU Catalog'!$J$1:$J$116,MAX(1,U19))=0,"PAYG"="PAYG")),I19,1),"UNPRICED"))))</f>
        <v>1.5</v>
      </c>
      <c r="W19" s="24">
        <f>IF(NOT(AND(A19=$B$2,G19&gt;0,H19&gt;0,OR(C19&lt;&gt;"Recommended baseline",Assumptions!$B$10=1))),0,IF(ISNUMBER(K19),G19*H19*K19,IF(U19=0,"UNPRICED",IF(ISNUMBER(INDEX('SKU Catalog'!$L$1:$L$116,MAX(1,U19))),G19*H19*INDEX('SKU Catalog'!$L$1:$L$116,MAX(1,U19))*IF(AND(INDEX('SKU Catalog'!$F$1:$F$116,MAX(1,U19))="Hourly",OR(INDEX('SKU Catalog'!$J$1:$J$116,MAX(1,U19))=0,"1Y"="PAYG")),I19,1),"UNPRICED"))))</f>
        <v>1.5</v>
      </c>
      <c r="X19" s="24">
        <f>IF(NOT(AND(A19=$B$2,G19&gt;0,H19&gt;0,OR(C19&lt;&gt;"Recommended baseline",Assumptions!$B$10=1))),0,IF(ISNUMBER(K19),G19*H19*K19,IF(U19=0,"UNPRICED",IF(ISNUMBER(INDEX('SKU Catalog'!$M$1:$M$116,MAX(1,U19))),G19*H19*INDEX('SKU Catalog'!$M$1:$M$116,MAX(1,U19))*IF(AND(INDEX('SKU Catalog'!$F$1:$F$116,MAX(1,U19))="Hourly",OR(INDEX('SKU Catalog'!$J$1:$J$116,MAX(1,U19))=0,"3Y"="PAYG")),I19,1),"UNPRICED"))))</f>
        <v>1.5</v>
      </c>
    </row>
    <row r="20" spans="1:24" ht="28.8" x14ac:dyDescent="0.35">
      <c r="A20" s="21" t="s">
        <v>951</v>
      </c>
      <c r="B20" s="21" t="s">
        <v>87</v>
      </c>
      <c r="C20" s="21" t="s">
        <v>2301</v>
      </c>
      <c r="D20" s="21" t="s">
        <v>346</v>
      </c>
      <c r="E20" s="21" t="s">
        <v>2302</v>
      </c>
      <c r="F20" s="26" t="s">
        <v>343</v>
      </c>
      <c r="G20" s="27">
        <v>1</v>
      </c>
      <c r="H20" s="27">
        <v>1</v>
      </c>
      <c r="I20" s="36">
        <v>1</v>
      </c>
      <c r="J20" s="26" t="s">
        <v>2297</v>
      </c>
      <c r="K20" s="37"/>
      <c r="L20" s="23" t="str">
        <f>IF(U20=0,"INVALID SKU",IF(INDEX('SKU Catalog'!$J$1:$J$116,MAX(1,U20))=0,"PAYG",IF(J20="Default",Assumptions!$B$7,J20)))</f>
        <v>PAYG</v>
      </c>
      <c r="M20" s="23" t="str">
        <f>IF(U20=0,"Review SKU",INDEX('SKU Catalog'!$E$1:$E$116,MAX(1,U20)))</f>
        <v>million queries</v>
      </c>
      <c r="N20" s="31">
        <f>IF(ISNUMBER(K20),K20,IF(U20=0,"UNPRICED",IF(L20="PAYG",INDEX('SKU Catalog'!$K$1:$K$116,MAX(1,U20)),IF(L20="1Y",INDEX('SKU Catalog'!$L$1:$L$116,MAX(1,U20)),INDEX('SKU Catalog'!$M$1:$M$116,MAX(1,U20))))))</f>
        <v>0.4</v>
      </c>
      <c r="O20" s="24">
        <f>IF(NOT(AND(A20=$B$2,G20&gt;0,H20&gt;0,OR(C20&lt;&gt;"Recommended baseline",Assumptions!$B$10=1))),0,IF(ISNUMBER(N20),G20*H20*N20*IF(ISNUMBER(K20),1,IF(AND(L20="PAYG",INDEX('SKU Catalog'!$F$1:$F$116,MAX(1,U20))="Hourly"),I20,1)),"UNPRICED"))</f>
        <v>0.4</v>
      </c>
      <c r="P20" s="24">
        <f>IF(ISNUMBER(O20),O20*Assumptions!$B$8,"UNPRICED")</f>
        <v>4.8000000000000007</v>
      </c>
      <c r="Q20" s="2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1" t="s">
        <v>2303</v>
      </c>
      <c r="S20" s="21" t="s">
        <v>2304</v>
      </c>
      <c r="T20" s="21" t="s">
        <v>346</v>
      </c>
      <c r="U20" s="23">
        <f>IF(COUNTIF('SKU Catalog'!$A$4:$A$116,T20&amp;"|"&amp;F20)=0,0,MATCH(T20&amp;"|"&amp;F20,'SKU Catalog'!$A$1:$A$116,0))</f>
        <v>66</v>
      </c>
      <c r="V20" s="24">
        <f>IF(NOT(AND(A20=$B$2,G20&gt;0,H20&gt;0,OR(C20&lt;&gt;"Recommended baseline",Assumptions!$B$10=1))),0,IF(ISNUMBER(K20),G20*H20*K20,IF(U20=0,"UNPRICED",IF(ISNUMBER(INDEX('SKU Catalog'!$K$1:$K$116,MAX(1,U20))),G20*H20*INDEX('SKU Catalog'!$K$1:$K$116,MAX(1,U20))*IF(AND(INDEX('SKU Catalog'!$F$1:$F$116,MAX(1,U20))="Hourly",OR(INDEX('SKU Catalog'!$J$1:$J$116,MAX(1,U20))=0,"PAYG"="PAYG")),I20,1),"UNPRICED"))))</f>
        <v>0.4</v>
      </c>
      <c r="W20" s="24">
        <f>IF(NOT(AND(A20=$B$2,G20&gt;0,H20&gt;0,OR(C20&lt;&gt;"Recommended baseline",Assumptions!$B$10=1))),0,IF(ISNUMBER(K20),G20*H20*K20,IF(U20=0,"UNPRICED",IF(ISNUMBER(INDEX('SKU Catalog'!$L$1:$L$116,MAX(1,U20))),G20*H20*INDEX('SKU Catalog'!$L$1:$L$116,MAX(1,U20))*IF(AND(INDEX('SKU Catalog'!$F$1:$F$116,MAX(1,U20))="Hourly",OR(INDEX('SKU Catalog'!$J$1:$J$116,MAX(1,U20))=0,"1Y"="PAYG")),I20,1),"UNPRICED"))))</f>
        <v>0.4</v>
      </c>
      <c r="X20" s="24">
        <f>IF(NOT(AND(A20=$B$2,G20&gt;0,H20&gt;0,OR(C20&lt;&gt;"Recommended baseline",Assumptions!$B$10=1))),0,IF(ISNUMBER(K20),G20*H20*K20,IF(U20=0,"UNPRICED",IF(ISNUMBER(INDEX('SKU Catalog'!$M$1:$M$116,MAX(1,U20))),G20*H20*INDEX('SKU Catalog'!$M$1:$M$116,MAX(1,U20))*IF(AND(INDEX('SKU Catalog'!$F$1:$F$116,MAX(1,U20))="Hourly",OR(INDEX('SKU Catalog'!$J$1:$J$116,MAX(1,U20))=0,"3Y"="PAYG")),I20,1),"UNPRICED"))))</f>
        <v>0.4</v>
      </c>
    </row>
    <row r="21" spans="1:24" ht="28.8" x14ac:dyDescent="0.35">
      <c r="A21" s="21" t="s">
        <v>951</v>
      </c>
      <c r="B21" s="21" t="s">
        <v>87</v>
      </c>
      <c r="C21" s="21" t="s">
        <v>2301</v>
      </c>
      <c r="D21" s="21" t="s">
        <v>352</v>
      </c>
      <c r="E21" s="21" t="s">
        <v>2302</v>
      </c>
      <c r="F21" s="26" t="s">
        <v>353</v>
      </c>
      <c r="G21" s="27">
        <v>1</v>
      </c>
      <c r="H21" s="38">
        <f>Assumptions!$B$16</f>
        <v>100</v>
      </c>
      <c r="I21" s="36">
        <v>1</v>
      </c>
      <c r="J21" s="26" t="s">
        <v>2297</v>
      </c>
      <c r="K21" s="37"/>
      <c r="L21" s="23" t="str">
        <f>IF(U21=0,"INVALID SKU",IF(INDEX('SKU Catalog'!$J$1:$J$116,MAX(1,U21))=0,"PAYG",IF(J21="Default",Assumptions!$B$7,J21)))</f>
        <v>PAYG</v>
      </c>
      <c r="M21" s="23" t="str">
        <f>IF(U21=0,"Review SKU",INDEX('SKU Catalog'!$E$1:$E$116,MAX(1,U21)))</f>
        <v>billable GB</v>
      </c>
      <c r="N21" s="31">
        <f>IF(ISNUMBER(K21),K21,IF(U21=0,"UNPRICED",IF(L21="PAYG",INDEX('SKU Catalog'!$K$1:$K$116,MAX(1,U21)),IF(L21="1Y",INDEX('SKU Catalog'!$L$1:$L$116,MAX(1,U21)),INDEX('SKU Catalog'!$M$1:$M$116,MAX(1,U21))))))</f>
        <v>8.6999999999999994E-2</v>
      </c>
      <c r="O21" s="24">
        <f>IF(NOT(AND(A21=$B$2,G21&gt;0,H21&gt;0,OR(C21&lt;&gt;"Recommended baseline",Assumptions!$B$10=1))),0,IF(ISNUMBER(N21),G21*H21*N21*IF(ISNUMBER(K21),1,IF(AND(L21="PAYG",INDEX('SKU Catalog'!$F$1:$F$116,MAX(1,U21))="Hourly"),I21,1)),"UNPRICED"))</f>
        <v>8.6999999999999993</v>
      </c>
      <c r="P21" s="24">
        <f>IF(ISNUMBER(O21),O21*Assumptions!$B$8,"UNPRICED")</f>
        <v>104.39999999999999</v>
      </c>
      <c r="Q21" s="2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1" t="s">
        <v>2303</v>
      </c>
      <c r="S21" s="21" t="s">
        <v>2304</v>
      </c>
      <c r="T21" s="21" t="s">
        <v>352</v>
      </c>
      <c r="U21" s="23">
        <f>IF(COUNTIF('SKU Catalog'!$A$4:$A$116,T21&amp;"|"&amp;F21)=0,0,MATCH(T21&amp;"|"&amp;F21,'SKU Catalog'!$A$1:$A$116,0))</f>
        <v>69</v>
      </c>
      <c r="V21" s="24">
        <f>IF(NOT(AND(A21=$B$2,G21&gt;0,H21&gt;0,OR(C21&lt;&gt;"Recommended baseline",Assumptions!$B$10=1))),0,IF(ISNUMBER(K21),G21*H21*K21,IF(U21=0,"UNPRICED",IF(ISNUMBER(INDEX('SKU Catalog'!$K$1:$K$116,MAX(1,U21))),G21*H21*INDEX('SKU Catalog'!$K$1:$K$116,MAX(1,U21))*IF(AND(INDEX('SKU Catalog'!$F$1:$F$116,MAX(1,U21))="Hourly",OR(INDEX('SKU Catalog'!$J$1:$J$116,MAX(1,U21))=0,"PAYG"="PAYG")),I21,1),"UNPRICED"))))</f>
        <v>8.6999999999999993</v>
      </c>
      <c r="W21" s="24">
        <f>IF(NOT(AND(A21=$B$2,G21&gt;0,H21&gt;0,OR(C21&lt;&gt;"Recommended baseline",Assumptions!$B$10=1))),0,IF(ISNUMBER(K21),G21*H21*K21,IF(U21=0,"UNPRICED",IF(ISNUMBER(INDEX('SKU Catalog'!$L$1:$L$116,MAX(1,U21))),G21*H21*INDEX('SKU Catalog'!$L$1:$L$116,MAX(1,U21))*IF(AND(INDEX('SKU Catalog'!$F$1:$F$116,MAX(1,U21))="Hourly",OR(INDEX('SKU Catalog'!$J$1:$J$116,MAX(1,U21))=0,"1Y"="PAYG")),I21,1),"UNPRICED"))))</f>
        <v>8.6999999999999993</v>
      </c>
      <c r="X21" s="24">
        <f>IF(NOT(AND(A21=$B$2,G21&gt;0,H21&gt;0,OR(C21&lt;&gt;"Recommended baseline",Assumptions!$B$10=1))),0,IF(ISNUMBER(K21),G21*H21*K21,IF(U21=0,"UNPRICED",IF(ISNUMBER(INDEX('SKU Catalog'!$M$1:$M$116,MAX(1,U21))),G21*H21*INDEX('SKU Catalog'!$M$1:$M$116,MAX(1,U21))*IF(AND(INDEX('SKU Catalog'!$F$1:$F$116,MAX(1,U21))="Hourly",OR(INDEX('SKU Catalog'!$J$1:$J$116,MAX(1,U21))=0,"3Y"="PAYG")),I21,1),"UNPRICED"))))</f>
        <v>8.6999999999999993</v>
      </c>
    </row>
    <row r="22" spans="1:24" ht="28.8" x14ac:dyDescent="0.35">
      <c r="A22" s="21" t="s">
        <v>951</v>
      </c>
      <c r="B22" s="21" t="s">
        <v>90</v>
      </c>
      <c r="C22" s="21" t="s">
        <v>2301</v>
      </c>
      <c r="D22" s="21" t="s">
        <v>316</v>
      </c>
      <c r="E22" s="21" t="s">
        <v>2302</v>
      </c>
      <c r="F22" s="26" t="s">
        <v>317</v>
      </c>
      <c r="G22" s="27">
        <v>1</v>
      </c>
      <c r="H22" s="38">
        <f>Assumptions!$B$13</f>
        <v>10</v>
      </c>
      <c r="I22" s="36">
        <v>1</v>
      </c>
      <c r="J22" s="26" t="s">
        <v>2297</v>
      </c>
      <c r="K22" s="37"/>
      <c r="L22" s="23" t="str">
        <f>IF(U22=0,"INVALID SKU",IF(INDEX('SKU Catalog'!$J$1:$J$116,MAX(1,U22))=0,"PAYG",IF(J22="Default",Assumptions!$B$7,J22)))</f>
        <v>PAYG</v>
      </c>
      <c r="M22" s="23" t="str">
        <f>IF(U22=0,"Review SKU",INDEX('SKU Catalog'!$E$1:$E$116,MAX(1,U22)))</f>
        <v>million tokens</v>
      </c>
      <c r="N22" s="31">
        <f>IF(ISNUMBER(K22),K22,IF(U22=0,"UNPRICED",IF(L22="PAYG",INDEX('SKU Catalog'!$K$1:$K$116,MAX(1,U22)),IF(L22="1Y",INDEX('SKU Catalog'!$L$1:$L$116,MAX(1,U22)),INDEX('SKU Catalog'!$M$1:$M$116,MAX(1,U22))))))</f>
        <v>0.15</v>
      </c>
      <c r="O22" s="24">
        <f>IF(NOT(AND(A22=$B$2,G22&gt;0,H22&gt;0,OR(C22&lt;&gt;"Recommended baseline",Assumptions!$B$10=1))),0,IF(ISNUMBER(N22),G22*H22*N22*IF(ISNUMBER(K22),1,IF(AND(L22="PAYG",INDEX('SKU Catalog'!$F$1:$F$116,MAX(1,U22))="Hourly"),I22,1)),"UNPRICED"))</f>
        <v>1.5</v>
      </c>
      <c r="P22" s="24">
        <f>IF(ISNUMBER(O22),O22*Assumptions!$B$8,"UNPRICED")</f>
        <v>18</v>
      </c>
      <c r="Q22" s="2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1" t="s">
        <v>2303</v>
      </c>
      <c r="S22" s="21" t="s">
        <v>2304</v>
      </c>
      <c r="T22" s="21" t="s">
        <v>316</v>
      </c>
      <c r="U22" s="23">
        <f>IF(COUNTIF('SKU Catalog'!$A$4:$A$116,T22&amp;"|"&amp;F22)=0,0,MATCH(T22&amp;"|"&amp;F22,'SKU Catalog'!$A$1:$A$116,0))</f>
        <v>56</v>
      </c>
      <c r="V22" s="24">
        <f>IF(NOT(AND(A22=$B$2,G22&gt;0,H22&gt;0,OR(C22&lt;&gt;"Recommended baseline",Assumptions!$B$10=1))),0,IF(ISNUMBER(K22),G22*H22*K22,IF(U22=0,"UNPRICED",IF(ISNUMBER(INDEX('SKU Catalog'!$K$1:$K$116,MAX(1,U22))),G22*H22*INDEX('SKU Catalog'!$K$1:$K$116,MAX(1,U22))*IF(AND(INDEX('SKU Catalog'!$F$1:$F$116,MAX(1,U22))="Hourly",OR(INDEX('SKU Catalog'!$J$1:$J$116,MAX(1,U22))=0,"PAYG"="PAYG")),I22,1),"UNPRICED"))))</f>
        <v>1.5</v>
      </c>
      <c r="W22" s="24">
        <f>IF(NOT(AND(A22=$B$2,G22&gt;0,H22&gt;0,OR(C22&lt;&gt;"Recommended baseline",Assumptions!$B$10=1))),0,IF(ISNUMBER(K22),G22*H22*K22,IF(U22=0,"UNPRICED",IF(ISNUMBER(INDEX('SKU Catalog'!$L$1:$L$116,MAX(1,U22))),G22*H22*INDEX('SKU Catalog'!$L$1:$L$116,MAX(1,U22))*IF(AND(INDEX('SKU Catalog'!$F$1:$F$116,MAX(1,U22))="Hourly",OR(INDEX('SKU Catalog'!$J$1:$J$116,MAX(1,U22))=0,"1Y"="PAYG")),I22,1),"UNPRICED"))))</f>
        <v>1.5</v>
      </c>
      <c r="X22" s="24">
        <f>IF(NOT(AND(A22=$B$2,G22&gt;0,H22&gt;0,OR(C22&lt;&gt;"Recommended baseline",Assumptions!$B$10=1))),0,IF(ISNUMBER(K22),G22*H22*K22,IF(U22=0,"UNPRICED",IF(ISNUMBER(INDEX('SKU Catalog'!$M$1:$M$116,MAX(1,U22))),G22*H22*INDEX('SKU Catalog'!$M$1:$M$116,MAX(1,U22))*IF(AND(INDEX('SKU Catalog'!$F$1:$F$116,MAX(1,U22))="Hourly",OR(INDEX('SKU Catalog'!$J$1:$J$116,MAX(1,U22))=0,"3Y"="PAYG")),I22,1),"UNPRICED"))))</f>
        <v>1.5</v>
      </c>
    </row>
    <row r="23" spans="1:24" ht="28.8" x14ac:dyDescent="0.35">
      <c r="A23" s="21" t="s">
        <v>951</v>
      </c>
      <c r="B23" s="21" t="s">
        <v>90</v>
      </c>
      <c r="C23" s="21" t="s">
        <v>2301</v>
      </c>
      <c r="D23" s="21" t="s">
        <v>323</v>
      </c>
      <c r="E23" s="21" t="s">
        <v>2302</v>
      </c>
      <c r="F23" s="26" t="s">
        <v>317</v>
      </c>
      <c r="G23" s="27">
        <v>1</v>
      </c>
      <c r="H23" s="38">
        <f>Assumptions!$B$14</f>
        <v>2</v>
      </c>
      <c r="I23" s="36">
        <v>1</v>
      </c>
      <c r="J23" s="26" t="s">
        <v>2297</v>
      </c>
      <c r="K23" s="37"/>
      <c r="L23" s="23" t="str">
        <f>IF(U23=0,"INVALID SKU",IF(INDEX('SKU Catalog'!$J$1:$J$116,MAX(1,U23))=0,"PAYG",IF(J23="Default",Assumptions!$B$7,J23)))</f>
        <v>PAYG</v>
      </c>
      <c r="M23" s="23" t="str">
        <f>IF(U23=0,"Review SKU",INDEX('SKU Catalog'!$E$1:$E$116,MAX(1,U23)))</f>
        <v>million tokens</v>
      </c>
      <c r="N23" s="31">
        <f>IF(ISNUMBER(K23),K23,IF(U23=0,"UNPRICED",IF(L23="PAYG",INDEX('SKU Catalog'!$K$1:$K$116,MAX(1,U23)),IF(L23="1Y",INDEX('SKU Catalog'!$L$1:$L$116,MAX(1,U23)),INDEX('SKU Catalog'!$M$1:$M$116,MAX(1,U23))))))</f>
        <v>0.6</v>
      </c>
      <c r="O23" s="24">
        <f>IF(NOT(AND(A23=$B$2,G23&gt;0,H23&gt;0,OR(C23&lt;&gt;"Recommended baseline",Assumptions!$B$10=1))),0,IF(ISNUMBER(N23),G23*H23*N23*IF(ISNUMBER(K23),1,IF(AND(L23="PAYG",INDEX('SKU Catalog'!$F$1:$F$116,MAX(1,U23))="Hourly"),I23,1)),"UNPRICED"))</f>
        <v>1.2</v>
      </c>
      <c r="P23" s="24">
        <f>IF(ISNUMBER(O23),O23*Assumptions!$B$8,"UNPRICED")</f>
        <v>14.399999999999999</v>
      </c>
      <c r="Q23" s="2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1" t="s">
        <v>2303</v>
      </c>
      <c r="S23" s="21" t="s">
        <v>2304</v>
      </c>
      <c r="T23" s="21" t="s">
        <v>323</v>
      </c>
      <c r="U23" s="23">
        <f>IF(COUNTIF('SKU Catalog'!$A$4:$A$116,T23&amp;"|"&amp;F23)=0,0,MATCH(T23&amp;"|"&amp;F23,'SKU Catalog'!$A$1:$A$116,0))</f>
        <v>58</v>
      </c>
      <c r="V23" s="24">
        <f>IF(NOT(AND(A23=$B$2,G23&gt;0,H23&gt;0,OR(C23&lt;&gt;"Recommended baseline",Assumptions!$B$10=1))),0,IF(ISNUMBER(K23),G23*H23*K23,IF(U23=0,"UNPRICED",IF(ISNUMBER(INDEX('SKU Catalog'!$K$1:$K$116,MAX(1,U23))),G23*H23*INDEX('SKU Catalog'!$K$1:$K$116,MAX(1,U23))*IF(AND(INDEX('SKU Catalog'!$F$1:$F$116,MAX(1,U23))="Hourly",OR(INDEX('SKU Catalog'!$J$1:$J$116,MAX(1,U23))=0,"PAYG"="PAYG")),I23,1),"UNPRICED"))))</f>
        <v>1.2</v>
      </c>
      <c r="W23" s="24">
        <f>IF(NOT(AND(A23=$B$2,G23&gt;0,H23&gt;0,OR(C23&lt;&gt;"Recommended baseline",Assumptions!$B$10=1))),0,IF(ISNUMBER(K23),G23*H23*K23,IF(U23=0,"UNPRICED",IF(ISNUMBER(INDEX('SKU Catalog'!$L$1:$L$116,MAX(1,U23))),G23*H23*INDEX('SKU Catalog'!$L$1:$L$116,MAX(1,U23))*IF(AND(INDEX('SKU Catalog'!$F$1:$F$116,MAX(1,U23))="Hourly",OR(INDEX('SKU Catalog'!$J$1:$J$116,MAX(1,U23))=0,"1Y"="PAYG")),I23,1),"UNPRICED"))))</f>
        <v>1.2</v>
      </c>
      <c r="X23" s="24">
        <f>IF(NOT(AND(A23=$B$2,G23&gt;0,H23&gt;0,OR(C23&lt;&gt;"Recommended baseline",Assumptions!$B$10=1))),0,IF(ISNUMBER(K23),G23*H23*K23,IF(U23=0,"UNPRICED",IF(ISNUMBER(INDEX('SKU Catalog'!$M$1:$M$116,MAX(1,U23))),G23*H23*INDEX('SKU Catalog'!$M$1:$M$116,MAX(1,U23))*IF(AND(INDEX('SKU Catalog'!$F$1:$F$116,MAX(1,U23))="Hourly",OR(INDEX('SKU Catalog'!$J$1:$J$116,MAX(1,U23))=0,"3Y"="PAYG")),I23,1),"UNPRICED"))))</f>
        <v>1.2</v>
      </c>
    </row>
    <row r="24" spans="1:24" ht="28.8" x14ac:dyDescent="0.35">
      <c r="A24" s="21" t="s">
        <v>951</v>
      </c>
      <c r="B24" s="21" t="s">
        <v>90</v>
      </c>
      <c r="C24" s="21" t="s">
        <v>2301</v>
      </c>
      <c r="D24" s="21" t="s">
        <v>326</v>
      </c>
      <c r="E24" s="21" t="s">
        <v>2302</v>
      </c>
      <c r="F24" s="26" t="s">
        <v>327</v>
      </c>
      <c r="G24" s="27">
        <v>1</v>
      </c>
      <c r="H24" s="38">
        <f>Assumptions!$B$20</f>
        <v>1</v>
      </c>
      <c r="I24" s="36">
        <v>1</v>
      </c>
      <c r="J24" s="26" t="s">
        <v>2297</v>
      </c>
      <c r="K24" s="37"/>
      <c r="L24" s="23" t="str">
        <f>IF(U24=0,"INVALID SKU",IF(INDEX('SKU Catalog'!$J$1:$J$116,MAX(1,U24))=0,"PAYG",IF(J24="Default",Assumptions!$B$7,J24)))</f>
        <v>PAYG</v>
      </c>
      <c r="M24" s="23" t="str">
        <f>IF(U24=0,"Review SKU",INDEX('SKU Catalog'!$E$1:$E$116,MAX(1,U24)))</f>
        <v>search unit (replicas x partitions)</v>
      </c>
      <c r="N24" s="31">
        <f>IF(ISNUMBER(K24),K24,IF(U24=0,"UNPRICED",IF(L24="PAYG",INDEX('SKU Catalog'!$K$1:$K$116,MAX(1,U24)),IF(L24="1Y",INDEX('SKU Catalog'!$L$1:$L$116,MAX(1,U24)),INDEX('SKU Catalog'!$M$1:$M$116,MAX(1,U24))))))</f>
        <v>73.73</v>
      </c>
      <c r="O24" s="24">
        <f>IF(NOT(AND(A24=$B$2,G24&gt;0,H24&gt;0,OR(C24&lt;&gt;"Recommended baseline",Assumptions!$B$10=1))),0,IF(ISNUMBER(N24),G24*H24*N24*IF(ISNUMBER(K24),1,IF(AND(L24="PAYG",INDEX('SKU Catalog'!$F$1:$F$116,MAX(1,U24))="Hourly"),I24,1)),"UNPRICED"))</f>
        <v>73.73</v>
      </c>
      <c r="P24" s="24">
        <f>IF(ISNUMBER(O24),O24*Assumptions!$B$8,"UNPRICED")</f>
        <v>884.76</v>
      </c>
      <c r="Q24" s="2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1" t="s">
        <v>2303</v>
      </c>
      <c r="S24" s="21" t="s">
        <v>2304</v>
      </c>
      <c r="T24" s="21" t="s">
        <v>326</v>
      </c>
      <c r="U24" s="23">
        <f>IF(COUNTIF('SKU Catalog'!$A$4:$A$116,T24&amp;"|"&amp;F24)=0,0,MATCH(T24&amp;"|"&amp;F24,'SKU Catalog'!$A$1:$A$116,0))</f>
        <v>60</v>
      </c>
      <c r="V24" s="24">
        <f>IF(NOT(AND(A24=$B$2,G24&gt;0,H24&gt;0,OR(C24&lt;&gt;"Recommended baseline",Assumptions!$B$10=1))),0,IF(ISNUMBER(K24),G24*H24*K24,IF(U24=0,"UNPRICED",IF(ISNUMBER(INDEX('SKU Catalog'!$K$1:$K$116,MAX(1,U24))),G24*H24*INDEX('SKU Catalog'!$K$1:$K$116,MAX(1,U24))*IF(AND(INDEX('SKU Catalog'!$F$1:$F$116,MAX(1,U24))="Hourly",OR(INDEX('SKU Catalog'!$J$1:$J$116,MAX(1,U24))=0,"PAYG"="PAYG")),I24,1),"UNPRICED"))))</f>
        <v>73.73</v>
      </c>
      <c r="W24" s="24">
        <f>IF(NOT(AND(A24=$B$2,G24&gt;0,H24&gt;0,OR(C24&lt;&gt;"Recommended baseline",Assumptions!$B$10=1))),0,IF(ISNUMBER(K24),G24*H24*K24,IF(U24=0,"UNPRICED",IF(ISNUMBER(INDEX('SKU Catalog'!$L$1:$L$116,MAX(1,U24))),G24*H24*INDEX('SKU Catalog'!$L$1:$L$116,MAX(1,U24))*IF(AND(INDEX('SKU Catalog'!$F$1:$F$116,MAX(1,U24))="Hourly",OR(INDEX('SKU Catalog'!$J$1:$J$116,MAX(1,U24))=0,"1Y"="PAYG")),I24,1),"UNPRICED"))))</f>
        <v>73.73</v>
      </c>
      <c r="X24" s="24">
        <f>IF(NOT(AND(A24=$B$2,G24&gt;0,H24&gt;0,OR(C24&lt;&gt;"Recommended baseline",Assumptions!$B$10=1))),0,IF(ISNUMBER(K24),G24*H24*K24,IF(U24=0,"UNPRICED",IF(ISNUMBER(INDEX('SKU Catalog'!$M$1:$M$116,MAX(1,U24))),G24*H24*INDEX('SKU Catalog'!$M$1:$M$116,MAX(1,U24))*IF(AND(INDEX('SKU Catalog'!$F$1:$F$116,MAX(1,U24))="Hourly",OR(INDEX('SKU Catalog'!$J$1:$J$116,MAX(1,U24))=0,"3Y"="PAYG")),I24,1),"UNPRICED"))))</f>
        <v>73.73</v>
      </c>
    </row>
    <row r="25" spans="1:24" ht="43.2" x14ac:dyDescent="0.35">
      <c r="A25" s="21" t="s">
        <v>951</v>
      </c>
      <c r="B25" s="21" t="s">
        <v>88</v>
      </c>
      <c r="C25" s="21" t="s">
        <v>2301</v>
      </c>
      <c r="D25" s="21" t="s">
        <v>307</v>
      </c>
      <c r="E25" s="21" t="s">
        <v>2302</v>
      </c>
      <c r="F25" s="26" t="s">
        <v>312</v>
      </c>
      <c r="G25" s="27">
        <v>1</v>
      </c>
      <c r="H25" s="38">
        <f>Assumptions!$B$19</f>
        <v>1</v>
      </c>
      <c r="I25" s="36">
        <v>1</v>
      </c>
      <c r="J25" s="26" t="s">
        <v>2297</v>
      </c>
      <c r="K25" s="37"/>
      <c r="L25" s="23" t="str">
        <f>IF(U25=0,"INVALID SKU",IF(INDEX('SKU Catalog'!$J$1:$J$116,MAX(1,U25))=0,"PAYG",IF(J25="Default",Assumptions!$B$7,J25)))</f>
        <v>PAYG</v>
      </c>
      <c r="M25" s="23" t="str">
        <f>IF(U25=0,"Review SKU",INDEX('SKU Catalog'!$E$1:$E$116,MAX(1,U25)))</f>
        <v>protected storage account</v>
      </c>
      <c r="N25" s="31" t="str">
        <f>IF(ISNUMBER(K25),K25,IF(U25=0,"UNPRICED",IF(L25="PAYG",INDEX('SKU Catalog'!$K$1:$K$116,MAX(1,U25)),IF(L25="1Y",INDEX('SKU Catalog'!$L$1:$L$116,MAX(1,U25)),INDEX('SKU Catalog'!$M$1:$M$116,MAX(1,U25))))))</f>
        <v>UNPRICED</v>
      </c>
      <c r="O25" s="24" t="str">
        <f>IF(NOT(AND(A25=$B$2,G25&gt;0,H25&gt;0,OR(C25&lt;&gt;"Recommended baseline",Assumptions!$B$10=1))),0,IF(ISNUMBER(N25),G25*H25*N25*IF(ISNUMBER(K25),1,IF(AND(L25="PAYG",INDEX('SKU Catalog'!$F$1:$F$116,MAX(1,U25))="Hourly"),I25,1)),"UNPRICED"))</f>
        <v>UNPRICED</v>
      </c>
      <c r="P25" s="24" t="str">
        <f>IF(ISNUMBER(O25),O25*Assumptions!$B$8,"UNPRICED")</f>
        <v>UNPRICED</v>
      </c>
      <c r="Q25" s="23" t="str">
        <f>IF(NOT(AND(A25=$B$2,G25&gt;0,H25&gt;0,OR(C25&lt;&gt;"Recommended baseline",Assumptions!$B$10=1))),"Inactive",IF(NOT(ISNUMBER(N25)),"UNPRICED - select SKU / quote",IF(ISNUMBER(K25),"Manual quote - verify source",IF(T25="Covered","Covered by capacity",IF(T25="Control plane","No direct fee","Priced - verify sizing")))))</f>
        <v>UNPRICED - select SKU / quote</v>
      </c>
      <c r="R25" s="21" t="s">
        <v>2307</v>
      </c>
      <c r="S25" s="21" t="s">
        <v>2304</v>
      </c>
      <c r="T25" s="21" t="s">
        <v>307</v>
      </c>
      <c r="U25" s="23">
        <f>IF(COUNTIF('SKU Catalog'!$A$4:$A$116,T25&amp;"|"&amp;F25)=0,0,MATCH(T25&amp;"|"&amp;F25,'SKU Catalog'!$A$1:$A$116,0))</f>
        <v>55</v>
      </c>
      <c r="V25" s="24" t="str">
        <f>IF(NOT(AND(A25=$B$2,G25&gt;0,H25&gt;0,OR(C25&lt;&gt;"Recommended baseline",Assumptions!$B$10=1))),0,IF(ISNUMBER(K25),G25*H25*K25,IF(U25=0,"UNPRICED",IF(ISNUMBER(INDEX('SKU Catalog'!$K$1:$K$116,MAX(1,U25))),G25*H25*INDEX('SKU Catalog'!$K$1:$K$116,MAX(1,U25))*IF(AND(INDEX('SKU Catalog'!$F$1:$F$116,MAX(1,U25))="Hourly",OR(INDEX('SKU Catalog'!$J$1:$J$116,MAX(1,U25))=0,"PAYG"="PAYG")),I25,1),"UNPRICED"))))</f>
        <v>UNPRICED</v>
      </c>
      <c r="W25" s="24" t="str">
        <f>IF(NOT(AND(A25=$B$2,G25&gt;0,H25&gt;0,OR(C25&lt;&gt;"Recommended baseline",Assumptions!$B$10=1))),0,IF(ISNUMBER(K25),G25*H25*K25,IF(U25=0,"UNPRICED",IF(ISNUMBER(INDEX('SKU Catalog'!$L$1:$L$116,MAX(1,U25))),G25*H25*INDEX('SKU Catalog'!$L$1:$L$116,MAX(1,U25))*IF(AND(INDEX('SKU Catalog'!$F$1:$F$116,MAX(1,U25))="Hourly",OR(INDEX('SKU Catalog'!$J$1:$J$116,MAX(1,U25))=0,"1Y"="PAYG")),I25,1),"UNPRICED"))))</f>
        <v>UNPRICED</v>
      </c>
      <c r="X25" s="24" t="str">
        <f>IF(NOT(AND(A25=$B$2,G25&gt;0,H25&gt;0,OR(C25&lt;&gt;"Recommended baseline",Assumptions!$B$10=1))),0,IF(ISNUMBER(K25),G25*H25*K25,IF(U25=0,"UNPRICED",IF(ISNUMBER(INDEX('SKU Catalog'!$M$1:$M$116,MAX(1,U25))),G25*H25*INDEX('SKU Catalog'!$M$1:$M$116,MAX(1,U25))*IF(AND(INDEX('SKU Catalog'!$F$1:$F$116,MAX(1,U25))="Hourly",OR(INDEX('SKU Catalog'!$J$1:$J$116,MAX(1,U25))=0,"3Y"="PAYG")),I25,1),"UNPRICED"))))</f>
        <v>UNPRICED</v>
      </c>
    </row>
    <row r="26" spans="1:24" ht="72" x14ac:dyDescent="0.35">
      <c r="A26" s="21" t="s">
        <v>951</v>
      </c>
      <c r="B26" s="21" t="s">
        <v>96</v>
      </c>
      <c r="C26" s="21" t="s">
        <v>2301</v>
      </c>
      <c r="D26" s="21" t="s">
        <v>96</v>
      </c>
      <c r="E26" s="21" t="s">
        <v>2302</v>
      </c>
      <c r="F26" s="26" t="s">
        <v>191</v>
      </c>
      <c r="G26" s="27">
        <v>1</v>
      </c>
      <c r="H26" s="27">
        <v>1</v>
      </c>
      <c r="I26" s="36">
        <v>1</v>
      </c>
      <c r="J26" s="26" t="s">
        <v>2297</v>
      </c>
      <c r="K26" s="37"/>
      <c r="L26" s="23" t="str">
        <f>IF(U26=0,"INVALID SKU",IF(INDEX('SKU Catalog'!$J$1:$J$116,MAX(1,U26))=0,"PAYG",IF(J26="Default",Assumptions!$B$7,J26)))</f>
        <v>PAYG</v>
      </c>
      <c r="M26" s="23" t="str">
        <f>IF(U26=0,"Review SKU",INDEX('SKU Catalog'!$E$1:$E$116,MAX(1,U26)))</f>
        <v>quoted unit</v>
      </c>
      <c r="N26" s="31" t="str">
        <f>IF(ISNUMBER(K26),K26,IF(U26=0,"UNPRICED",IF(L26="PAYG",INDEX('SKU Catalog'!$K$1:$K$116,MAX(1,U26)),IF(L26="1Y",INDEX('SKU Catalog'!$L$1:$L$116,MAX(1,U26)),INDEX('SKU Catalog'!$M$1:$M$116,MAX(1,U26))))))</f>
        <v>UNPRICED</v>
      </c>
      <c r="O26" s="24" t="str">
        <f>IF(NOT(AND(A26=$B$2,G26&gt;0,H26&gt;0,OR(C26&lt;&gt;"Recommended baseline",Assumptions!$B$10=1))),0,IF(ISNUMBER(N26),G26*H26*N26*IF(ISNUMBER(K26),1,IF(AND(L26="PAYG",INDEX('SKU Catalog'!$F$1:$F$116,MAX(1,U26))="Hourly"),I26,1)),"UNPRICED"))</f>
        <v>UNPRICED</v>
      </c>
      <c r="P26" s="24" t="str">
        <f>IF(ISNUMBER(O26),O26*Assumptions!$B$8,"UNPRICED")</f>
        <v>UNPRICED</v>
      </c>
      <c r="Q26" s="23" t="str">
        <f>IF(NOT(AND(A26=$B$2,G26&gt;0,H26&gt;0,OR(C26&lt;&gt;"Recommended baseline",Assumptions!$B$10=1))),"Inactive",IF(NOT(ISNUMBER(N26)),"UNPRICED - select SKU / quote",IF(ISNUMBER(K26),"Manual quote - verify source",IF(T26="Covered","Covered by capacity",IF(T26="Control plane","No direct fee","Priced - verify sizing")))))</f>
        <v>UNPRICED - select SKU / quote</v>
      </c>
      <c r="R26" s="21" t="s">
        <v>2308</v>
      </c>
      <c r="S26" s="21" t="s">
        <v>2304</v>
      </c>
      <c r="T26" s="21" t="s">
        <v>96</v>
      </c>
      <c r="U26" s="23">
        <f>IF(COUNTIF('SKU Catalog'!$A$4:$A$116,T26&amp;"|"&amp;F26)=0,0,MATCH(T26&amp;"|"&amp;F26,'SKU Catalog'!$A$1:$A$116,0))</f>
        <v>6</v>
      </c>
      <c r="V26" s="24" t="str">
        <f>IF(NOT(AND(A26=$B$2,G26&gt;0,H26&gt;0,OR(C26&lt;&gt;"Recommended baseline",Assumptions!$B$10=1))),0,IF(ISNUMBER(K26),G26*H26*K26,IF(U26=0,"UNPRICED",IF(ISNUMBER(INDEX('SKU Catalog'!$K$1:$K$116,MAX(1,U26))),G26*H26*INDEX('SKU Catalog'!$K$1:$K$116,MAX(1,U26))*IF(AND(INDEX('SKU Catalog'!$F$1:$F$116,MAX(1,U26))="Hourly",OR(INDEX('SKU Catalog'!$J$1:$J$116,MAX(1,U26))=0,"PAYG"="PAYG")),I26,1),"UNPRICED"))))</f>
        <v>UNPRICED</v>
      </c>
      <c r="W26" s="24" t="str">
        <f>IF(NOT(AND(A26=$B$2,G26&gt;0,H26&gt;0,OR(C26&lt;&gt;"Recommended baseline",Assumptions!$B$10=1))),0,IF(ISNUMBER(K26),G26*H26*K26,IF(U26=0,"UNPRICED",IF(ISNUMBER(INDEX('SKU Catalog'!$L$1:$L$116,MAX(1,U26))),G26*H26*INDEX('SKU Catalog'!$L$1:$L$116,MAX(1,U26))*IF(AND(INDEX('SKU Catalog'!$F$1:$F$116,MAX(1,U26))="Hourly",OR(INDEX('SKU Catalog'!$J$1:$J$116,MAX(1,U26))=0,"1Y"="PAYG")),I26,1),"UNPRICED"))))</f>
        <v>UNPRICED</v>
      </c>
      <c r="X26" s="24" t="str">
        <f>IF(NOT(AND(A26=$B$2,G26&gt;0,H26&gt;0,OR(C26&lt;&gt;"Recommended baseline",Assumptions!$B$10=1))),0,IF(ISNUMBER(K26),G26*H26*K26,IF(U26=0,"UNPRICED",IF(ISNUMBER(INDEX('SKU Catalog'!$M$1:$M$116,MAX(1,U26))),G26*H26*INDEX('SKU Catalog'!$M$1:$M$116,MAX(1,U26))*IF(AND(INDEX('SKU Catalog'!$F$1:$F$116,MAX(1,U26))="Hourly",OR(INDEX('SKU Catalog'!$J$1:$J$116,MAX(1,U26))=0,"3Y"="PAYG")),I26,1),"UNPRICED"))))</f>
        <v>UNPRICED</v>
      </c>
    </row>
  </sheetData>
  <autoFilter ref="A5:S26" xr:uid="{00000000-0009-0000-0000-000009000000}"/>
  <mergeCells count="2">
    <mergeCell ref="A3:S3"/>
    <mergeCell ref="A1:S1"/>
  </mergeCells>
  <conditionalFormatting sqref="O6:P26">
    <cfRule type="cellIs" dxfId="15" priority="1" operator="equal">
      <formula>"UNPRICED"</formula>
    </cfRule>
  </conditionalFormatting>
  <dataValidations count="22">
    <dataValidation type="list" showErrorMessage="1" errorTitle="Invalid model input" error="Use the supplied options or a non-negative value in the allowed range." sqref="B2" xr:uid="{00000000-0002-0000-0900-000000000000}">
      <formula1>"prod"</formula1>
    </dataValidation>
    <dataValidation type="list" showErrorMessage="1" errorTitle="Invalid model input" error="Use the supplied options or a non-negative value in the allowed range." sqref="F6" xr:uid="{00000000-0002-0000-0900-000001000000}">
      <formula1>SKU_4</formula1>
    </dataValidation>
    <dataValidation type="list" showErrorMessage="1" errorTitle="Invalid model input" error="Use the supplied options or a non-negative value in the allowed range." sqref="J6:J26" xr:uid="{00000000-0002-0000-0900-000002000000}">
      <formula1>"Default,PAYG,1Y,3Y"</formula1>
    </dataValidation>
    <dataValidation type="decimal" showErrorMessage="1" errorTitle="Invalid model input" error="Use the supplied options or a non-negative value in the allowed range." sqref="G6:H26 K6:K26" xr:uid="{00000000-0002-0000-0900-000003000000}">
      <formula1>0</formula1>
      <formula2>1000000000000</formula2>
    </dataValidation>
    <dataValidation type="decimal" showErrorMessage="1" errorTitle="Invalid model input" error="Use the supplied options or a non-negative value in the allowed range." sqref="I6:I26" xr:uid="{00000000-0002-0000-0900-000006000000}">
      <formula1>0</formula1>
      <formula2>1</formula2>
    </dataValidation>
    <dataValidation type="list" showErrorMessage="1" errorTitle="Invalid model input" error="Use the supplied options or a non-negative value in the allowed range." sqref="F7:F10" xr:uid="{00000000-0002-0000-0900-000007000000}">
      <formula1>SKU_2</formula1>
    </dataValidation>
    <dataValidation type="list" showErrorMessage="1" errorTitle="Invalid model input" error="Use the supplied options or a non-negative value in the allowed range." sqref="F11" xr:uid="{00000000-0002-0000-0900-00001F000000}">
      <formula1>SKU_9</formula1>
    </dataValidation>
    <dataValidation type="list" showErrorMessage="1" errorTitle="Invalid model input" error="Use the supplied options or a non-negative value in the allowed range." sqref="F12" xr:uid="{00000000-0002-0000-0900-000025000000}">
      <formula1>SKU_10</formula1>
    </dataValidation>
    <dataValidation type="list" showErrorMessage="1" errorTitle="Invalid model input" error="Use the supplied options or a non-negative value in the allowed range." sqref="F13" xr:uid="{00000000-0002-0000-0900-00002B000000}">
      <formula1>SKU_11</formula1>
    </dataValidation>
    <dataValidation type="list" showErrorMessage="1" errorTitle="Invalid model input" error="Use the supplied options or a non-negative value in the allowed range." sqref="F14" xr:uid="{00000000-0002-0000-0900-000031000000}">
      <formula1>SKU_15</formula1>
    </dataValidation>
    <dataValidation type="list" showErrorMessage="1" errorTitle="Invalid model input" error="Use the supplied options or a non-negative value in the allowed range." sqref="F15" xr:uid="{00000000-0002-0000-0900-000037000000}">
      <formula1>SKU_18</formula1>
    </dataValidation>
    <dataValidation type="list" showErrorMessage="1" errorTitle="Invalid model input" error="Use the supplied options or a non-negative value in the allowed range." sqref="F16" xr:uid="{00000000-0002-0000-0900-00003D000000}">
      <formula1>SKU_16</formula1>
    </dataValidation>
    <dataValidation type="list" showErrorMessage="1" errorTitle="Invalid model input" error="Use the supplied options or a non-negative value in the allowed range." sqref="F17" xr:uid="{00000000-0002-0000-0900-000043000000}">
      <formula1>SKU_25</formula1>
    </dataValidation>
    <dataValidation type="list" showErrorMessage="1" errorTitle="Invalid model input" error="Use the supplied options or a non-negative value in the allowed range." sqref="F18" xr:uid="{00000000-0002-0000-0900-000049000000}">
      <formula1>SKU_26</formula1>
    </dataValidation>
    <dataValidation type="list" showErrorMessage="1" errorTitle="Invalid model input" error="Use the supplied options or a non-negative value in the allowed range." sqref="F19" xr:uid="{00000000-0002-0000-0900-00004F000000}">
      <formula1>SKU_27</formula1>
    </dataValidation>
    <dataValidation type="list" showErrorMessage="1" errorTitle="Invalid model input" error="Use the supplied options or a non-negative value in the allowed range." sqref="F20" xr:uid="{00000000-0002-0000-0900-000055000000}">
      <formula1>SKU_28</formula1>
    </dataValidation>
    <dataValidation type="list" showErrorMessage="1" errorTitle="Invalid model input" error="Use the supplied options or a non-negative value in the allowed range." sqref="F21" xr:uid="{00000000-0002-0000-0900-00005B000000}">
      <formula1>SKU_29</formula1>
    </dataValidation>
    <dataValidation type="list" showErrorMessage="1" errorTitle="Invalid model input" error="Use the supplied options or a non-negative value in the allowed range." sqref="F22" xr:uid="{00000000-0002-0000-0900-000061000000}">
      <formula1>SKU_22</formula1>
    </dataValidation>
    <dataValidation type="list" showErrorMessage="1" errorTitle="Invalid model input" error="Use the supplied options or a non-negative value in the allowed range." sqref="F23" xr:uid="{00000000-0002-0000-0900-000067000000}">
      <formula1>SKU_23</formula1>
    </dataValidation>
    <dataValidation type="list" showErrorMessage="1" errorTitle="Invalid model input" error="Use the supplied options or a non-negative value in the allowed range." sqref="F24" xr:uid="{00000000-0002-0000-0900-00006D000000}">
      <formula1>SKU_24</formula1>
    </dataValidation>
    <dataValidation type="list" showErrorMessage="1" errorTitle="Invalid model input" error="Use the supplied options or a non-negative value in the allowed range." sqref="F25" xr:uid="{00000000-0002-0000-0900-000073000000}">
      <formula1>SKU_20</formula1>
    </dataValidation>
    <dataValidation type="list" showErrorMessage="1" errorTitle="Invalid model input" error="Use the supplied options or a non-negative value in the allowed range." sqref="F26" xr:uid="{00000000-0002-0000-0900-000079000000}">
      <formula1>SKU_3</formula1>
    </dataValidation>
  </dataValidations>
  <pageMargins left="0.75" right="0.75" top="1" bottom="1" header="0.5" footer="0.5"/>
  <pageSetup paperSize="8" fitToHeight="0"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1473"/>
  <sheetViews>
    <sheetView showGridLines="0" tabSelected="1" workbookViewId="0">
      <pane xSplit="3" ySplit="5" topLeftCell="D6" activePane="bottomRight" state="frozen"/>
      <selection pane="topRight"/>
      <selection pane="bottomLeft"/>
      <selection pane="bottomRight" activeCell="F6" sqref="F6"/>
    </sheetView>
  </sheetViews>
  <sheetFormatPr defaultRowHeight="16.2" x14ac:dyDescent="0.35"/>
  <cols>
    <col min="1" max="1" width="12" style="19" customWidth="1"/>
    <col min="2" max="2" width="17" style="19" customWidth="1"/>
    <col min="3" max="3" width="24" style="19" customWidth="1"/>
    <col min="4" max="4" width="33" style="19" customWidth="1"/>
    <col min="5" max="5" width="43" style="19" customWidth="1"/>
    <col min="6" max="6" width="31" style="19" customWidth="1"/>
    <col min="7" max="7" width="12" style="19" customWidth="1"/>
    <col min="8" max="8" width="20" style="19" customWidth="1"/>
    <col min="9" max="9" width="15" style="19" customWidth="1"/>
    <col min="10" max="10" width="16" style="19" customWidth="1"/>
    <col min="11" max="11" width="21" style="19" customWidth="1"/>
    <col min="12" max="12" width="15" style="19" customWidth="1"/>
    <col min="13" max="13" width="28" style="19" customWidth="1"/>
    <col min="14" max="15" width="20" style="19" customWidth="1"/>
    <col min="16" max="16" width="21" style="19" customWidth="1"/>
    <col min="17" max="17" width="31" style="19" customWidth="1"/>
    <col min="18" max="18" width="84" style="19" customWidth="1"/>
    <col min="19" max="19" width="55" style="19" customWidth="1"/>
    <col min="20" max="24" width="13" style="19" hidden="1" customWidth="1"/>
    <col min="25" max="16384" width="8.88671875" style="19"/>
  </cols>
  <sheetData>
    <row r="1" spans="1:24" ht="28.8" x14ac:dyDescent="0.6">
      <c r="A1" s="17" t="s">
        <v>2309</v>
      </c>
      <c r="B1" s="18"/>
      <c r="C1" s="18"/>
      <c r="D1" s="18"/>
      <c r="E1" s="18"/>
      <c r="F1" s="18"/>
      <c r="G1" s="18"/>
      <c r="H1" s="18"/>
      <c r="I1" s="18"/>
      <c r="J1" s="18"/>
      <c r="K1" s="18"/>
      <c r="L1" s="18"/>
      <c r="M1" s="18"/>
      <c r="N1" s="18"/>
      <c r="O1" s="18"/>
      <c r="P1" s="18"/>
      <c r="Q1" s="18"/>
      <c r="R1" s="18"/>
      <c r="S1" s="18"/>
    </row>
    <row r="2" spans="1:24" ht="43.2" x14ac:dyDescent="0.35">
      <c r="A2" s="21" t="s">
        <v>54</v>
      </c>
      <c r="B2" s="26" t="s">
        <v>967</v>
      </c>
      <c r="D2" s="21" t="s">
        <v>2271</v>
      </c>
      <c r="E2" s="23" t="str">
        <f>Assumptions!B7</f>
        <v>PAYG</v>
      </c>
      <c r="G2" s="21" t="s">
        <v>2272</v>
      </c>
      <c r="H2" s="34">
        <f>SUM(O6:O1473)</f>
        <v>12281.033985</v>
      </c>
      <c r="J2" s="21" t="s">
        <v>97</v>
      </c>
      <c r="K2" s="35">
        <f>COUNTIFS(A6:A1473,B2,Q6:Q1473,"UNPRICED*")</f>
        <v>34</v>
      </c>
      <c r="M2" s="21" t="s">
        <v>58</v>
      </c>
      <c r="N2" s="28" t="str">
        <f>IF(K2&gt;0,"INCOMPLETE","COMPLETE")</f>
        <v>INCOMPLETE</v>
      </c>
    </row>
    <row r="3" spans="1:24" x14ac:dyDescent="0.35">
      <c r="A3" s="22" t="s">
        <v>2273</v>
      </c>
      <c r="B3" s="18"/>
      <c r="C3" s="18"/>
      <c r="D3" s="18"/>
      <c r="E3" s="18"/>
      <c r="F3" s="18"/>
      <c r="G3" s="18"/>
      <c r="H3" s="18"/>
      <c r="I3" s="18"/>
      <c r="J3" s="18"/>
      <c r="K3" s="18"/>
      <c r="L3" s="18"/>
      <c r="M3" s="18"/>
      <c r="N3" s="18"/>
      <c r="O3" s="18"/>
      <c r="P3" s="18"/>
      <c r="Q3" s="18"/>
      <c r="R3" s="18"/>
      <c r="S3" s="18"/>
    </row>
    <row r="5" spans="1:24" ht="43.2" x14ac:dyDescent="0.35">
      <c r="A5" s="20" t="s">
        <v>85</v>
      </c>
      <c r="B5" s="20" t="s">
        <v>169</v>
      </c>
      <c r="C5" s="20" t="s">
        <v>2274</v>
      </c>
      <c r="D5" s="20" t="s">
        <v>2275</v>
      </c>
      <c r="E5" s="20" t="s">
        <v>2276</v>
      </c>
      <c r="F5" s="20" t="s">
        <v>2277</v>
      </c>
      <c r="G5" s="20" t="s">
        <v>2278</v>
      </c>
      <c r="H5" s="20" t="s">
        <v>2279</v>
      </c>
      <c r="I5" s="20" t="s">
        <v>2280</v>
      </c>
      <c r="J5" s="20" t="s">
        <v>2281</v>
      </c>
      <c r="K5" s="20" t="s">
        <v>2282</v>
      </c>
      <c r="L5" s="20" t="s">
        <v>2283</v>
      </c>
      <c r="M5" s="20" t="s">
        <v>170</v>
      </c>
      <c r="N5" s="20" t="s">
        <v>2284</v>
      </c>
      <c r="O5" s="20" t="s">
        <v>2285</v>
      </c>
      <c r="P5" s="20" t="s">
        <v>2286</v>
      </c>
      <c r="Q5" s="20" t="s">
        <v>2287</v>
      </c>
      <c r="R5" s="20" t="s">
        <v>2288</v>
      </c>
      <c r="S5" s="20" t="s">
        <v>2222</v>
      </c>
      <c r="T5" s="20" t="s">
        <v>2289</v>
      </c>
      <c r="U5" s="20" t="s">
        <v>2290</v>
      </c>
      <c r="V5" s="20" t="s">
        <v>2291</v>
      </c>
      <c r="W5" s="20" t="s">
        <v>2292</v>
      </c>
      <c r="X5" s="20" t="s">
        <v>2293</v>
      </c>
    </row>
    <row r="6" spans="1:24" ht="43.2" x14ac:dyDescent="0.35">
      <c r="A6" s="21" t="s">
        <v>967</v>
      </c>
      <c r="B6" s="21" t="s">
        <v>86</v>
      </c>
      <c r="C6" s="21" t="s">
        <v>2294</v>
      </c>
      <c r="D6" s="21" t="s">
        <v>2295</v>
      </c>
      <c r="E6" s="21" t="s">
        <v>2296</v>
      </c>
      <c r="F6" s="26" t="s">
        <v>213</v>
      </c>
      <c r="G6" s="27">
        <v>1</v>
      </c>
      <c r="H6" s="27">
        <v>1</v>
      </c>
      <c r="I6" s="36">
        <v>1</v>
      </c>
      <c r="J6" s="26" t="s">
        <v>2297</v>
      </c>
      <c r="K6" s="37"/>
      <c r="L6" s="23" t="str">
        <f>IF(U6=0,"INVALID SKU",IF(INDEX('SKU Catalog'!$J$1:$J$116,MAX(1,U6))=0,"PAYG",IF(J6="Default",Assumptions!$B$7,J6)))</f>
        <v>PAYG</v>
      </c>
      <c r="M6" s="23" t="str">
        <f>IF(U6=0,"Review SKU",INDEX('SKU Catalog'!$E$1:$E$116,MAX(1,U6)))</f>
        <v>capacity</v>
      </c>
      <c r="N6" s="31">
        <f>IF(ISNUMBER(K6),K6,IF(U6=0,"UNPRICED",IF(L6="PAYG",INDEX('SKU Catalog'!$K$1:$K$116,MAX(1,U6)),IF(L6="1Y",INDEX('SKU Catalog'!$L$1:$L$116,MAX(1,U6)),INDEX('SKU Catalog'!$M$1:$M$116,MAX(1,U6))))))</f>
        <v>8409.6</v>
      </c>
      <c r="O6" s="24">
        <f>IF(NOT(AND(A6=$B$2,G6&gt;0,H6&gt;0,OR(C6&lt;&gt;"Recommended baseline",Assumptions!$B$10=1))),0,IF(ISNUMBER(N6),G6*H6*N6*IF(ISNUMBER(K6),1,IF(AND(L6="PAYG",INDEX('SKU Catalog'!$F$1:$F$116,MAX(1,U6))="Hourly"),I6,1)),"UNPRICED"))</f>
        <v>8409.6</v>
      </c>
      <c r="P6" s="24">
        <f>IF(ISNUMBER(O6),O6*Assumptions!$B$8,"UNPRICED")</f>
        <v>100915.20000000001</v>
      </c>
      <c r="Q6" s="23" t="str">
        <f>IF(NOT(AND(A6=$B$2,G6&gt;0,H6&gt;0,OR(C6&lt;&gt;"Recommended baseline",Assumptions!$B$10=1))),"Inactive",IF(NOT(ISNUMBER(N6)),"UNPRICED - select SKU / quote",IF(ISNUMBER(K6),"Manual quote - verify source",IF(T6="Covered","Covered by capacity",IF(T6="Control plane","No direct fee","Priced - verify sizing")))))</f>
        <v>Priced - verify sizing</v>
      </c>
      <c r="R6" s="21" t="s">
        <v>2298</v>
      </c>
      <c r="S6" s="21" t="s">
        <v>971</v>
      </c>
      <c r="T6" s="21" t="s">
        <v>196</v>
      </c>
      <c r="U6" s="23">
        <f>IF(COUNTIF('SKU Catalog'!$A$4:$A$116,T6&amp;"|"&amp;F6)=0,0,MATCH(T6&amp;"|"&amp;F6,'SKU Catalog'!$A$1:$A$116,0))</f>
        <v>13</v>
      </c>
      <c r="V6" s="24">
        <f>IF(NOT(AND(A6=$B$2,G6&gt;0,H6&gt;0,OR(C6&lt;&gt;"Recommended baseline",Assumptions!$B$10=1))),0,IF(ISNUMBER(K6),G6*H6*K6,IF(U6=0,"UNPRICED",IF(ISNUMBER(INDEX('SKU Catalog'!$K$1:$K$116,MAX(1,U6))),G6*H6*INDEX('SKU Catalog'!$K$1:$K$116,MAX(1,U6))*IF(AND(INDEX('SKU Catalog'!$F$1:$F$116,MAX(1,U6))="Hourly",OR(INDEX('SKU Catalog'!$J$1:$J$116,MAX(1,U6))=0,"PAYG"="PAYG")),I6,1),"UNPRICED"))))</f>
        <v>8409.6</v>
      </c>
      <c r="W6" s="24">
        <f>IF(NOT(AND(A6=$B$2,G6&gt;0,H6&gt;0,OR(C6&lt;&gt;"Recommended baseline",Assumptions!$B$10=1))),0,IF(ISNUMBER(K6),G6*H6*K6,IF(U6=0,"UNPRICED",IF(ISNUMBER(INDEX('SKU Catalog'!$L$1:$L$116,MAX(1,U6))),G6*H6*INDEX('SKU Catalog'!$L$1:$L$116,MAX(1,U6))*IF(AND(INDEX('SKU Catalog'!$F$1:$F$116,MAX(1,U6))="Hourly",OR(INDEX('SKU Catalog'!$J$1:$J$116,MAX(1,U6))=0,"1Y"="PAYG")),I6,1),"UNPRICED"))))</f>
        <v>5002.666666666667</v>
      </c>
      <c r="X6" s="24">
        <f>IF(NOT(AND(A6=$B$2,G6&gt;0,H6&gt;0,OR(C6&lt;&gt;"Recommended baseline",Assumptions!$B$10=1))),0,IF(ISNUMBER(K6),G6*H6*K6,IF(U6=0,"UNPRICED",IF(ISNUMBER(INDEX('SKU Catalog'!$M$1:$M$116,MAX(1,U6))),G6*H6*INDEX('SKU Catalog'!$M$1:$M$116,MAX(1,U6))*IF(AND(INDEX('SKU Catalog'!$F$1:$F$116,MAX(1,U6))="Hourly",OR(INDEX('SKU Catalog'!$J$1:$J$116,MAX(1,U6))=0,"3Y"="PAYG")),I6,1),"UNPRICED"))))</f>
        <v>5002.666666666667</v>
      </c>
    </row>
    <row r="7" spans="1:24" ht="28.8" x14ac:dyDescent="0.35">
      <c r="A7" s="21" t="s">
        <v>967</v>
      </c>
      <c r="B7" s="21" t="s">
        <v>89</v>
      </c>
      <c r="C7" s="21" t="s">
        <v>2310</v>
      </c>
      <c r="D7" s="21" t="s">
        <v>2311</v>
      </c>
      <c r="E7" s="21" t="s">
        <v>2312</v>
      </c>
      <c r="F7" s="26" t="s">
        <v>230</v>
      </c>
      <c r="G7" s="27">
        <v>1</v>
      </c>
      <c r="H7" s="38">
        <f>Assumptions!$B$11</f>
        <v>1024</v>
      </c>
      <c r="I7" s="36">
        <v>1</v>
      </c>
      <c r="J7" s="26" t="s">
        <v>2297</v>
      </c>
      <c r="K7" s="37"/>
      <c r="L7" s="23" t="str">
        <f>IF(U7=0,"INVALID SKU",IF(INDEX('SKU Catalog'!$J$1:$J$116,MAX(1,U7))=0,"PAYG",IF(J7="Default",Assumptions!$B$7,J7)))</f>
        <v>PAYG</v>
      </c>
      <c r="M7" s="23" t="str">
        <f>IF(U7=0,"Review SKU",INDEX('SKU Catalog'!$E$1:$E$116,MAX(1,U7)))</f>
        <v>GB-month</v>
      </c>
      <c r="N7" s="31">
        <f>IF(ISNUMBER(K7),K7,IF(U7=0,"UNPRICED",IF(L7="PAYG",INDEX('SKU Catalog'!$K$1:$K$116,MAX(1,U7)),IF(L7="1Y",INDEX('SKU Catalog'!$L$1:$L$116,MAX(1,U7)),INDEX('SKU Catalog'!$M$1:$M$116,MAX(1,U7))))))</f>
        <v>2.5999999999999999E-2</v>
      </c>
      <c r="O7" s="24">
        <f>IF(NOT(AND(A7=$B$2,G7&gt;0,H7&gt;0,OR(C7&lt;&gt;"Recommended baseline",Assumptions!$B$10=1))),0,IF(ISNUMBER(N7),G7*H7*N7*IF(ISNUMBER(K7),1,IF(AND(L7="PAYG",INDEX('SKU Catalog'!$F$1:$F$116,MAX(1,U7))="Hourly"),I7,1)),"UNPRICED"))</f>
        <v>26.623999999999999</v>
      </c>
      <c r="P7" s="24">
        <f>IF(ISNUMBER(O7),O7*Assumptions!$B$8,"UNPRICED")</f>
        <v>319.488</v>
      </c>
      <c r="Q7" s="23" t="str">
        <f>IF(NOT(AND(A7=$B$2,G7&gt;0,H7&gt;0,OR(C7&lt;&gt;"Recommended baseline",Assumptions!$B$10=1))),"Inactive",IF(NOT(ISNUMBER(N7)),"UNPRICED - select SKU / quote",IF(ISNUMBER(K7),"Manual quote - verify source",IF(T7="Covered","Covered by capacity",IF(T7="Control plane","No direct fee","Priced - verify sizing")))))</f>
        <v>Priced - verify sizing</v>
      </c>
      <c r="R7" s="21" t="s">
        <v>2313</v>
      </c>
      <c r="S7" s="21" t="s">
        <v>971</v>
      </c>
      <c r="T7" s="21" t="s">
        <v>229</v>
      </c>
      <c r="U7" s="23">
        <f>IF(COUNTIF('SKU Catalog'!$A$4:$A$116,T7&amp;"|"&amp;F7)=0,0,MATCH(T7&amp;"|"&amp;F7,'SKU Catalog'!$A$1:$A$116,0))</f>
        <v>21</v>
      </c>
      <c r="V7" s="2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2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2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43.2" x14ac:dyDescent="0.35">
      <c r="A8" s="21" t="s">
        <v>967</v>
      </c>
      <c r="B8" s="21" t="s">
        <v>86</v>
      </c>
      <c r="C8" s="21" t="s">
        <v>2299</v>
      </c>
      <c r="D8" s="21" t="s">
        <v>969</v>
      </c>
      <c r="E8" s="21" t="s">
        <v>970</v>
      </c>
      <c r="F8" s="26" t="s">
        <v>182</v>
      </c>
      <c r="G8" s="27">
        <v>1</v>
      </c>
      <c r="H8" s="27">
        <v>1</v>
      </c>
      <c r="I8" s="36">
        <v>1</v>
      </c>
      <c r="J8" s="26" t="s">
        <v>2297</v>
      </c>
      <c r="K8" s="37"/>
      <c r="L8" s="23" t="str">
        <f>IF(U8=0,"INVALID SKU",IF(INDEX('SKU Catalog'!$J$1:$J$116,MAX(1,U8))=0,"PAYG",IF(J8="Default",Assumptions!$B$7,J8)))</f>
        <v>PAYG</v>
      </c>
      <c r="M8" s="23" t="str">
        <f>IF(U8=0,"Review SKU",INDEX('SKU Catalog'!$E$1:$E$116,MAX(1,U8)))</f>
        <v>resource</v>
      </c>
      <c r="N8" s="31">
        <f>IF(ISNUMBER(K8),K8,IF(U8=0,"UNPRICED",IF(L8="PAYG",INDEX('SKU Catalog'!$K$1:$K$116,MAX(1,U8)),IF(L8="1Y",INDEX('SKU Catalog'!$L$1:$L$116,MAX(1,U8)),INDEX('SKU Catalog'!$M$1:$M$116,MAX(1,U8))))))</f>
        <v>0</v>
      </c>
      <c r="O8" s="24">
        <f>IF(NOT(AND(A8=$B$2,G8&gt;0,H8&gt;0,OR(C8&lt;&gt;"Recommended baseline",Assumptions!$B$10=1))),0,IF(ISNUMBER(N8),G8*H8*N8*IF(ISNUMBER(K8),1,IF(AND(L8="PAYG",INDEX('SKU Catalog'!$F$1:$F$116,MAX(1,U8))="Hourly"),I8,1)),"UNPRICED"))</f>
        <v>0</v>
      </c>
      <c r="P8" s="24">
        <f>IF(ISNUMBER(O8),O8*Assumptions!$B$8,"UNPRICED")</f>
        <v>0</v>
      </c>
      <c r="Q8" s="23" t="str">
        <f>IF(NOT(AND(A8=$B$2,G8&gt;0,H8&gt;0,OR(C8&lt;&gt;"Recommended baseline",Assumptions!$B$10=1))),"Inactive",IF(NOT(ISNUMBER(N8)),"UNPRICED - select SKU / quote",IF(ISNUMBER(K8),"Manual quote - verify source",IF(T8="Covered","Covered by capacity",IF(T8="Control plane","No direct fee","Priced - verify sizing")))))</f>
        <v>Covered by capacity</v>
      </c>
      <c r="R8" s="21" t="s">
        <v>2314</v>
      </c>
      <c r="S8" s="21" t="s">
        <v>971</v>
      </c>
      <c r="T8" s="21" t="s">
        <v>181</v>
      </c>
      <c r="U8" s="23">
        <f>IF(COUNTIF('SKU Catalog'!$A$4:$A$116,T8&amp;"|"&amp;F8)=0,0,MATCH(T8&amp;"|"&amp;F8,'SKU Catalog'!$A$1:$A$116,0))</f>
        <v>4</v>
      </c>
      <c r="V8" s="24">
        <f>IF(NOT(AND(A8=$B$2,G8&gt;0,H8&gt;0,OR(C8&lt;&gt;"Recommended baseline",Assumptions!$B$10=1))),0,IF(ISNUMBER(K8),G8*H8*K8,IF(U8=0,"UNPRICED",IF(ISNUMBER(INDEX('SKU Catalog'!$K$1:$K$116,MAX(1,U8))),G8*H8*INDEX('SKU Catalog'!$K$1:$K$116,MAX(1,U8))*IF(AND(INDEX('SKU Catalog'!$F$1:$F$116,MAX(1,U8))="Hourly",OR(INDEX('SKU Catalog'!$J$1:$J$116,MAX(1,U8))=0,"PAYG"="PAYG")),I8,1),"UNPRICED"))))</f>
        <v>0</v>
      </c>
      <c r="W8" s="24">
        <f>IF(NOT(AND(A8=$B$2,G8&gt;0,H8&gt;0,OR(C8&lt;&gt;"Recommended baseline",Assumptions!$B$10=1))),0,IF(ISNUMBER(K8),G8*H8*K8,IF(U8=0,"UNPRICED",IF(ISNUMBER(INDEX('SKU Catalog'!$L$1:$L$116,MAX(1,U8))),G8*H8*INDEX('SKU Catalog'!$L$1:$L$116,MAX(1,U8))*IF(AND(INDEX('SKU Catalog'!$F$1:$F$116,MAX(1,U8))="Hourly",OR(INDEX('SKU Catalog'!$J$1:$J$116,MAX(1,U8))=0,"1Y"="PAYG")),I8,1),"UNPRICED"))))</f>
        <v>0</v>
      </c>
      <c r="X8" s="2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43.2" x14ac:dyDescent="0.35">
      <c r="A9" s="21" t="s">
        <v>967</v>
      </c>
      <c r="B9" s="21" t="s">
        <v>86</v>
      </c>
      <c r="C9" s="21" t="s">
        <v>2299</v>
      </c>
      <c r="D9" s="21" t="s">
        <v>974</v>
      </c>
      <c r="E9" s="21" t="s">
        <v>975</v>
      </c>
      <c r="F9" s="26" t="s">
        <v>182</v>
      </c>
      <c r="G9" s="27">
        <v>1</v>
      </c>
      <c r="H9" s="27">
        <v>1</v>
      </c>
      <c r="I9" s="36">
        <v>1</v>
      </c>
      <c r="J9" s="26" t="s">
        <v>2297</v>
      </c>
      <c r="K9" s="37"/>
      <c r="L9" s="23" t="str">
        <f>IF(U9=0,"INVALID SKU",IF(INDEX('SKU Catalog'!$J$1:$J$116,MAX(1,U9))=0,"PAYG",IF(J9="Default",Assumptions!$B$7,J9)))</f>
        <v>PAYG</v>
      </c>
      <c r="M9" s="23" t="str">
        <f>IF(U9=0,"Review SKU",INDEX('SKU Catalog'!$E$1:$E$116,MAX(1,U9)))</f>
        <v>resource</v>
      </c>
      <c r="N9" s="31">
        <f>IF(ISNUMBER(K9),K9,IF(U9=0,"UNPRICED",IF(L9="PAYG",INDEX('SKU Catalog'!$K$1:$K$116,MAX(1,U9)),IF(L9="1Y",INDEX('SKU Catalog'!$L$1:$L$116,MAX(1,U9)),INDEX('SKU Catalog'!$M$1:$M$116,MAX(1,U9))))))</f>
        <v>0</v>
      </c>
      <c r="O9" s="24">
        <f>IF(NOT(AND(A9=$B$2,G9&gt;0,H9&gt;0,OR(C9&lt;&gt;"Recommended baseline",Assumptions!$B$10=1))),0,IF(ISNUMBER(N9),G9*H9*N9*IF(ISNUMBER(K9),1,IF(AND(L9="PAYG",INDEX('SKU Catalog'!$F$1:$F$116,MAX(1,U9))="Hourly"),I9,1)),"UNPRICED"))</f>
        <v>0</v>
      </c>
      <c r="P9" s="24">
        <f>IF(ISNUMBER(O9),O9*Assumptions!$B$8,"UNPRICED")</f>
        <v>0</v>
      </c>
      <c r="Q9" s="23" t="str">
        <f>IF(NOT(AND(A9=$B$2,G9&gt;0,H9&gt;0,OR(C9&lt;&gt;"Recommended baseline",Assumptions!$B$10=1))),"Inactive",IF(NOT(ISNUMBER(N9)),"UNPRICED - select SKU / quote",IF(ISNUMBER(K9),"Manual quote - verify source",IF(T9="Covered","Covered by capacity",IF(T9="Control plane","No direct fee","Priced - verify sizing")))))</f>
        <v>Covered by capacity</v>
      </c>
      <c r="R9" s="21" t="s">
        <v>2314</v>
      </c>
      <c r="S9" s="21" t="s">
        <v>971</v>
      </c>
      <c r="T9" s="21" t="s">
        <v>181</v>
      </c>
      <c r="U9" s="23">
        <f>IF(COUNTIF('SKU Catalog'!$A$4:$A$116,T9&amp;"|"&amp;F9)=0,0,MATCH(T9&amp;"|"&amp;F9,'SKU Catalog'!$A$1:$A$116,0))</f>
        <v>4</v>
      </c>
      <c r="V9" s="24">
        <f>IF(NOT(AND(A9=$B$2,G9&gt;0,H9&gt;0,OR(C9&lt;&gt;"Recommended baseline",Assumptions!$B$10=1))),0,IF(ISNUMBER(K9),G9*H9*K9,IF(U9=0,"UNPRICED",IF(ISNUMBER(INDEX('SKU Catalog'!$K$1:$K$116,MAX(1,U9))),G9*H9*INDEX('SKU Catalog'!$K$1:$K$116,MAX(1,U9))*IF(AND(INDEX('SKU Catalog'!$F$1:$F$116,MAX(1,U9))="Hourly",OR(INDEX('SKU Catalog'!$J$1:$J$116,MAX(1,U9))=0,"PAYG"="PAYG")),I9,1),"UNPRICED"))))</f>
        <v>0</v>
      </c>
      <c r="W9" s="24">
        <f>IF(NOT(AND(A9=$B$2,G9&gt;0,H9&gt;0,OR(C9&lt;&gt;"Recommended baseline",Assumptions!$B$10=1))),0,IF(ISNUMBER(K9),G9*H9*K9,IF(U9=0,"UNPRICED",IF(ISNUMBER(INDEX('SKU Catalog'!$L$1:$L$116,MAX(1,U9))),G9*H9*INDEX('SKU Catalog'!$L$1:$L$116,MAX(1,U9))*IF(AND(INDEX('SKU Catalog'!$F$1:$F$116,MAX(1,U9))="Hourly",OR(INDEX('SKU Catalog'!$J$1:$J$116,MAX(1,U9))=0,"1Y"="PAYG")),I9,1),"UNPRICED"))))</f>
        <v>0</v>
      </c>
      <c r="X9" s="2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43.2" x14ac:dyDescent="0.35">
      <c r="A10" s="21" t="s">
        <v>967</v>
      </c>
      <c r="B10" s="21" t="s">
        <v>86</v>
      </c>
      <c r="C10" s="21" t="s">
        <v>2299</v>
      </c>
      <c r="D10" s="21" t="s">
        <v>978</v>
      </c>
      <c r="E10" s="21" t="s">
        <v>979</v>
      </c>
      <c r="F10" s="26" t="s">
        <v>182</v>
      </c>
      <c r="G10" s="27">
        <v>1</v>
      </c>
      <c r="H10" s="27">
        <v>1</v>
      </c>
      <c r="I10" s="36">
        <v>1</v>
      </c>
      <c r="J10" s="26" t="s">
        <v>2297</v>
      </c>
      <c r="K10" s="37"/>
      <c r="L10" s="23" t="str">
        <f>IF(U10=0,"INVALID SKU",IF(INDEX('SKU Catalog'!$J$1:$J$116,MAX(1,U10))=0,"PAYG",IF(J10="Default",Assumptions!$B$7,J10)))</f>
        <v>PAYG</v>
      </c>
      <c r="M10" s="23" t="str">
        <f>IF(U10=0,"Review SKU",INDEX('SKU Catalog'!$E$1:$E$116,MAX(1,U10)))</f>
        <v>resource</v>
      </c>
      <c r="N10" s="31">
        <f>IF(ISNUMBER(K10),K10,IF(U10=0,"UNPRICED",IF(L10="PAYG",INDEX('SKU Catalog'!$K$1:$K$116,MAX(1,U10)),IF(L10="1Y",INDEX('SKU Catalog'!$L$1:$L$116,MAX(1,U10)),INDEX('SKU Catalog'!$M$1:$M$116,MAX(1,U10))))))</f>
        <v>0</v>
      </c>
      <c r="O10" s="24">
        <f>IF(NOT(AND(A10=$B$2,G10&gt;0,H10&gt;0,OR(C10&lt;&gt;"Recommended baseline",Assumptions!$B$10=1))),0,IF(ISNUMBER(N10),G10*H10*N10*IF(ISNUMBER(K10),1,IF(AND(L10="PAYG",INDEX('SKU Catalog'!$F$1:$F$116,MAX(1,U10))="Hourly"),I10,1)),"UNPRICED"))</f>
        <v>0</v>
      </c>
      <c r="P10" s="24">
        <f>IF(ISNUMBER(O10),O10*Assumptions!$B$8,"UNPRICED")</f>
        <v>0</v>
      </c>
      <c r="Q10" s="2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1" t="s">
        <v>2314</v>
      </c>
      <c r="S10" s="21" t="s">
        <v>971</v>
      </c>
      <c r="T10" s="21" t="s">
        <v>181</v>
      </c>
      <c r="U10" s="23">
        <f>IF(COUNTIF('SKU Catalog'!$A$4:$A$116,T10&amp;"|"&amp;F10)=0,0,MATCH(T10&amp;"|"&amp;F10,'SKU Catalog'!$A$1:$A$116,0))</f>
        <v>4</v>
      </c>
      <c r="V10" s="2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2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2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43.2" x14ac:dyDescent="0.35">
      <c r="A11" s="21" t="s">
        <v>967</v>
      </c>
      <c r="B11" s="21" t="s">
        <v>86</v>
      </c>
      <c r="C11" s="21" t="s">
        <v>2299</v>
      </c>
      <c r="D11" s="21" t="s">
        <v>981</v>
      </c>
      <c r="E11" s="21" t="s">
        <v>982</v>
      </c>
      <c r="F11" s="26" t="s">
        <v>182</v>
      </c>
      <c r="G11" s="27">
        <v>1</v>
      </c>
      <c r="H11" s="27">
        <v>1</v>
      </c>
      <c r="I11" s="36">
        <v>1</v>
      </c>
      <c r="J11" s="26" t="s">
        <v>2297</v>
      </c>
      <c r="K11" s="37"/>
      <c r="L11" s="23" t="str">
        <f>IF(U11=0,"INVALID SKU",IF(INDEX('SKU Catalog'!$J$1:$J$116,MAX(1,U11))=0,"PAYG",IF(J11="Default",Assumptions!$B$7,J11)))</f>
        <v>PAYG</v>
      </c>
      <c r="M11" s="23" t="str">
        <f>IF(U11=0,"Review SKU",INDEX('SKU Catalog'!$E$1:$E$116,MAX(1,U11)))</f>
        <v>resource</v>
      </c>
      <c r="N11" s="31">
        <f>IF(ISNUMBER(K11),K11,IF(U11=0,"UNPRICED",IF(L11="PAYG",INDEX('SKU Catalog'!$K$1:$K$116,MAX(1,U11)),IF(L11="1Y",INDEX('SKU Catalog'!$L$1:$L$116,MAX(1,U11)),INDEX('SKU Catalog'!$M$1:$M$116,MAX(1,U11))))))</f>
        <v>0</v>
      </c>
      <c r="O11" s="24">
        <f>IF(NOT(AND(A11=$B$2,G11&gt;0,H11&gt;0,OR(C11&lt;&gt;"Recommended baseline",Assumptions!$B$10=1))),0,IF(ISNUMBER(N11),G11*H11*N11*IF(ISNUMBER(K11),1,IF(AND(L11="PAYG",INDEX('SKU Catalog'!$F$1:$F$116,MAX(1,U11))="Hourly"),I11,1)),"UNPRICED"))</f>
        <v>0</v>
      </c>
      <c r="P11" s="24">
        <f>IF(ISNUMBER(O11),O11*Assumptions!$B$8,"UNPRICED")</f>
        <v>0</v>
      </c>
      <c r="Q11" s="2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1" t="s">
        <v>2314</v>
      </c>
      <c r="S11" s="21" t="s">
        <v>971</v>
      </c>
      <c r="T11" s="21" t="s">
        <v>181</v>
      </c>
      <c r="U11" s="23">
        <f>IF(COUNTIF('SKU Catalog'!$A$4:$A$116,T11&amp;"|"&amp;F11)=0,0,MATCH(T11&amp;"|"&amp;F11,'SKU Catalog'!$A$1:$A$116,0))</f>
        <v>4</v>
      </c>
      <c r="V11" s="2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2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2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43.2" x14ac:dyDescent="0.35">
      <c r="A12" s="21" t="s">
        <v>967</v>
      </c>
      <c r="B12" s="21" t="s">
        <v>86</v>
      </c>
      <c r="C12" s="21" t="s">
        <v>2299</v>
      </c>
      <c r="D12" s="21" t="s">
        <v>984</v>
      </c>
      <c r="E12" s="21" t="s">
        <v>985</v>
      </c>
      <c r="F12" s="26" t="s">
        <v>182</v>
      </c>
      <c r="G12" s="27">
        <v>1</v>
      </c>
      <c r="H12" s="27">
        <v>1</v>
      </c>
      <c r="I12" s="36">
        <v>1</v>
      </c>
      <c r="J12" s="26" t="s">
        <v>2297</v>
      </c>
      <c r="K12" s="37"/>
      <c r="L12" s="23" t="str">
        <f>IF(U12=0,"INVALID SKU",IF(INDEX('SKU Catalog'!$J$1:$J$116,MAX(1,U12))=0,"PAYG",IF(J12="Default",Assumptions!$B$7,J12)))</f>
        <v>PAYG</v>
      </c>
      <c r="M12" s="23" t="str">
        <f>IF(U12=0,"Review SKU",INDEX('SKU Catalog'!$E$1:$E$116,MAX(1,U12)))</f>
        <v>resource</v>
      </c>
      <c r="N12" s="31">
        <f>IF(ISNUMBER(K12),K12,IF(U12=0,"UNPRICED",IF(L12="PAYG",INDEX('SKU Catalog'!$K$1:$K$116,MAX(1,U12)),IF(L12="1Y",INDEX('SKU Catalog'!$L$1:$L$116,MAX(1,U12)),INDEX('SKU Catalog'!$M$1:$M$116,MAX(1,U12))))))</f>
        <v>0</v>
      </c>
      <c r="O12" s="24">
        <f>IF(NOT(AND(A12=$B$2,G12&gt;0,H12&gt;0,OR(C12&lt;&gt;"Recommended baseline",Assumptions!$B$10=1))),0,IF(ISNUMBER(N12),G12*H12*N12*IF(ISNUMBER(K12),1,IF(AND(L12="PAYG",INDEX('SKU Catalog'!$F$1:$F$116,MAX(1,U12))="Hourly"),I12,1)),"UNPRICED"))</f>
        <v>0</v>
      </c>
      <c r="P12" s="24">
        <f>IF(ISNUMBER(O12),O12*Assumptions!$B$8,"UNPRICED")</f>
        <v>0</v>
      </c>
      <c r="Q12" s="2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1" t="s">
        <v>2314</v>
      </c>
      <c r="S12" s="21" t="s">
        <v>971</v>
      </c>
      <c r="T12" s="21" t="s">
        <v>181</v>
      </c>
      <c r="U12" s="23">
        <f>IF(COUNTIF('SKU Catalog'!$A$4:$A$116,T12&amp;"|"&amp;F12)=0,0,MATCH(T12&amp;"|"&amp;F12,'SKU Catalog'!$A$1:$A$116,0))</f>
        <v>4</v>
      </c>
      <c r="V12" s="2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2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2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43.2" x14ac:dyDescent="0.35">
      <c r="A13" s="21" t="s">
        <v>967</v>
      </c>
      <c r="B13" s="21" t="s">
        <v>86</v>
      </c>
      <c r="C13" s="21" t="s">
        <v>2299</v>
      </c>
      <c r="D13" s="21" t="s">
        <v>987</v>
      </c>
      <c r="E13" s="21" t="s">
        <v>988</v>
      </c>
      <c r="F13" s="26" t="s">
        <v>182</v>
      </c>
      <c r="G13" s="27">
        <v>1</v>
      </c>
      <c r="H13" s="27">
        <v>1</v>
      </c>
      <c r="I13" s="36">
        <v>1</v>
      </c>
      <c r="J13" s="26" t="s">
        <v>2297</v>
      </c>
      <c r="K13" s="37"/>
      <c r="L13" s="23" t="str">
        <f>IF(U13=0,"INVALID SKU",IF(INDEX('SKU Catalog'!$J$1:$J$116,MAX(1,U13))=0,"PAYG",IF(J13="Default",Assumptions!$B$7,J13)))</f>
        <v>PAYG</v>
      </c>
      <c r="M13" s="23" t="str">
        <f>IF(U13=0,"Review SKU",INDEX('SKU Catalog'!$E$1:$E$116,MAX(1,U13)))</f>
        <v>resource</v>
      </c>
      <c r="N13" s="31">
        <f>IF(ISNUMBER(K13),K13,IF(U13=0,"UNPRICED",IF(L13="PAYG",INDEX('SKU Catalog'!$K$1:$K$116,MAX(1,U13)),IF(L13="1Y",INDEX('SKU Catalog'!$L$1:$L$116,MAX(1,U13)),INDEX('SKU Catalog'!$M$1:$M$116,MAX(1,U13))))))</f>
        <v>0</v>
      </c>
      <c r="O13" s="24">
        <f>IF(NOT(AND(A13=$B$2,G13&gt;0,H13&gt;0,OR(C13&lt;&gt;"Recommended baseline",Assumptions!$B$10=1))),0,IF(ISNUMBER(N13),G13*H13*N13*IF(ISNUMBER(K13),1,IF(AND(L13="PAYG",INDEX('SKU Catalog'!$F$1:$F$116,MAX(1,U13))="Hourly"),I13,1)),"UNPRICED"))</f>
        <v>0</v>
      </c>
      <c r="P13" s="24">
        <f>IF(ISNUMBER(O13),O13*Assumptions!$B$8,"UNPRICED")</f>
        <v>0</v>
      </c>
      <c r="Q13" s="2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1" t="s">
        <v>2314</v>
      </c>
      <c r="S13" s="21" t="s">
        <v>971</v>
      </c>
      <c r="T13" s="21" t="s">
        <v>181</v>
      </c>
      <c r="U13" s="23">
        <f>IF(COUNTIF('SKU Catalog'!$A$4:$A$116,T13&amp;"|"&amp;F13)=0,0,MATCH(T13&amp;"|"&amp;F13,'SKU Catalog'!$A$1:$A$116,0))</f>
        <v>4</v>
      </c>
      <c r="V13" s="2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2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2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43.2" x14ac:dyDescent="0.35">
      <c r="A14" s="21" t="s">
        <v>967</v>
      </c>
      <c r="B14" s="21" t="s">
        <v>86</v>
      </c>
      <c r="C14" s="21" t="s">
        <v>2299</v>
      </c>
      <c r="D14" s="21" t="s">
        <v>991</v>
      </c>
      <c r="E14" s="21" t="s">
        <v>992</v>
      </c>
      <c r="F14" s="26" t="s">
        <v>182</v>
      </c>
      <c r="G14" s="27">
        <v>1</v>
      </c>
      <c r="H14" s="27">
        <v>1</v>
      </c>
      <c r="I14" s="36">
        <v>1</v>
      </c>
      <c r="J14" s="26" t="s">
        <v>2297</v>
      </c>
      <c r="K14" s="37"/>
      <c r="L14" s="23" t="str">
        <f>IF(U14=0,"INVALID SKU",IF(INDEX('SKU Catalog'!$J$1:$J$116,MAX(1,U14))=0,"PAYG",IF(J14="Default",Assumptions!$B$7,J14)))</f>
        <v>PAYG</v>
      </c>
      <c r="M14" s="23" t="str">
        <f>IF(U14=0,"Review SKU",INDEX('SKU Catalog'!$E$1:$E$116,MAX(1,U14)))</f>
        <v>resource</v>
      </c>
      <c r="N14" s="31">
        <f>IF(ISNUMBER(K14),K14,IF(U14=0,"UNPRICED",IF(L14="PAYG",INDEX('SKU Catalog'!$K$1:$K$116,MAX(1,U14)),IF(L14="1Y",INDEX('SKU Catalog'!$L$1:$L$116,MAX(1,U14)),INDEX('SKU Catalog'!$M$1:$M$116,MAX(1,U14))))))</f>
        <v>0</v>
      </c>
      <c r="O14" s="24">
        <f>IF(NOT(AND(A14=$B$2,G14&gt;0,H14&gt;0,OR(C14&lt;&gt;"Recommended baseline",Assumptions!$B$10=1))),0,IF(ISNUMBER(N14),G14*H14*N14*IF(ISNUMBER(K14),1,IF(AND(L14="PAYG",INDEX('SKU Catalog'!$F$1:$F$116,MAX(1,U14))="Hourly"),I14,1)),"UNPRICED"))</f>
        <v>0</v>
      </c>
      <c r="P14" s="24">
        <f>IF(ISNUMBER(O14),O14*Assumptions!$B$8,"UNPRICED")</f>
        <v>0</v>
      </c>
      <c r="Q14" s="23" t="str">
        <f>IF(NOT(AND(A14=$B$2,G14&gt;0,H14&gt;0,OR(C14&lt;&gt;"Recommended baseline",Assumptions!$B$10=1))),"Inactive",IF(NOT(ISNUMBER(N14)),"UNPRICED - select SKU / quote",IF(ISNUMBER(K14),"Manual quote - verify source",IF(T14="Covered","Covered by capacity",IF(T14="Control plane","No direct fee","Priced - verify sizing")))))</f>
        <v>Covered by capacity</v>
      </c>
      <c r="R14" s="21" t="s">
        <v>2314</v>
      </c>
      <c r="S14" s="21" t="s">
        <v>971</v>
      </c>
      <c r="T14" s="21" t="s">
        <v>181</v>
      </c>
      <c r="U14" s="23">
        <f>IF(COUNTIF('SKU Catalog'!$A$4:$A$116,T14&amp;"|"&amp;F14)=0,0,MATCH(T14&amp;"|"&amp;F14,'SKU Catalog'!$A$1:$A$116,0))</f>
        <v>4</v>
      </c>
      <c r="V14" s="2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2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2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43.2" x14ac:dyDescent="0.35">
      <c r="A15" s="21" t="s">
        <v>967</v>
      </c>
      <c r="B15" s="21" t="s">
        <v>86</v>
      </c>
      <c r="C15" s="21" t="s">
        <v>2299</v>
      </c>
      <c r="D15" s="21" t="s">
        <v>994</v>
      </c>
      <c r="E15" s="21" t="s">
        <v>995</v>
      </c>
      <c r="F15" s="26" t="s">
        <v>182</v>
      </c>
      <c r="G15" s="27">
        <v>1</v>
      </c>
      <c r="H15" s="27">
        <v>1</v>
      </c>
      <c r="I15" s="36">
        <v>1</v>
      </c>
      <c r="J15" s="26" t="s">
        <v>2297</v>
      </c>
      <c r="K15" s="37"/>
      <c r="L15" s="23" t="str">
        <f>IF(U15=0,"INVALID SKU",IF(INDEX('SKU Catalog'!$J$1:$J$116,MAX(1,U15))=0,"PAYG",IF(J15="Default",Assumptions!$B$7,J15)))</f>
        <v>PAYG</v>
      </c>
      <c r="M15" s="23" t="str">
        <f>IF(U15=0,"Review SKU",INDEX('SKU Catalog'!$E$1:$E$116,MAX(1,U15)))</f>
        <v>resource</v>
      </c>
      <c r="N15" s="31">
        <f>IF(ISNUMBER(K15),K15,IF(U15=0,"UNPRICED",IF(L15="PAYG",INDEX('SKU Catalog'!$K$1:$K$116,MAX(1,U15)),IF(L15="1Y",INDEX('SKU Catalog'!$L$1:$L$116,MAX(1,U15)),INDEX('SKU Catalog'!$M$1:$M$116,MAX(1,U15))))))</f>
        <v>0</v>
      </c>
      <c r="O15" s="24">
        <f>IF(NOT(AND(A15=$B$2,G15&gt;0,H15&gt;0,OR(C15&lt;&gt;"Recommended baseline",Assumptions!$B$10=1))),0,IF(ISNUMBER(N15),G15*H15*N15*IF(ISNUMBER(K15),1,IF(AND(L15="PAYG",INDEX('SKU Catalog'!$F$1:$F$116,MAX(1,U15))="Hourly"),I15,1)),"UNPRICED"))</f>
        <v>0</v>
      </c>
      <c r="P15" s="24">
        <f>IF(ISNUMBER(O15),O15*Assumptions!$B$8,"UNPRICED")</f>
        <v>0</v>
      </c>
      <c r="Q15" s="23" t="str">
        <f>IF(NOT(AND(A15=$B$2,G15&gt;0,H15&gt;0,OR(C15&lt;&gt;"Recommended baseline",Assumptions!$B$10=1))),"Inactive",IF(NOT(ISNUMBER(N15)),"UNPRICED - select SKU / quote",IF(ISNUMBER(K15),"Manual quote - verify source",IF(T15="Covered","Covered by capacity",IF(T15="Control plane","No direct fee","Priced - verify sizing")))))</f>
        <v>Covered by capacity</v>
      </c>
      <c r="R15" s="21" t="s">
        <v>2314</v>
      </c>
      <c r="S15" s="21" t="s">
        <v>971</v>
      </c>
      <c r="T15" s="21" t="s">
        <v>181</v>
      </c>
      <c r="U15" s="23">
        <f>IF(COUNTIF('SKU Catalog'!$A$4:$A$116,T15&amp;"|"&amp;F15)=0,0,MATCH(T15&amp;"|"&amp;F15,'SKU Catalog'!$A$1:$A$116,0))</f>
        <v>4</v>
      </c>
      <c r="V15" s="24">
        <f>IF(NOT(AND(A15=$B$2,G15&gt;0,H15&gt;0,OR(C15&lt;&gt;"Recommended baseline",Assumptions!$B$10=1))),0,IF(ISNUMBER(K15),G15*H15*K15,IF(U15=0,"UNPRICED",IF(ISNUMBER(INDEX('SKU Catalog'!$K$1:$K$116,MAX(1,U15))),G15*H15*INDEX('SKU Catalog'!$K$1:$K$116,MAX(1,U15))*IF(AND(INDEX('SKU Catalog'!$F$1:$F$116,MAX(1,U15))="Hourly",OR(INDEX('SKU Catalog'!$J$1:$J$116,MAX(1,U15))=0,"PAYG"="PAYG")),I15,1),"UNPRICED"))))</f>
        <v>0</v>
      </c>
      <c r="W15" s="24">
        <f>IF(NOT(AND(A15=$B$2,G15&gt;0,H15&gt;0,OR(C15&lt;&gt;"Recommended baseline",Assumptions!$B$10=1))),0,IF(ISNUMBER(K15),G15*H15*K15,IF(U15=0,"UNPRICED",IF(ISNUMBER(INDEX('SKU Catalog'!$L$1:$L$116,MAX(1,U15))),G15*H15*INDEX('SKU Catalog'!$L$1:$L$116,MAX(1,U15))*IF(AND(INDEX('SKU Catalog'!$F$1:$F$116,MAX(1,U15))="Hourly",OR(INDEX('SKU Catalog'!$J$1:$J$116,MAX(1,U15))=0,"1Y"="PAYG")),I15,1),"UNPRICED"))))</f>
        <v>0</v>
      </c>
      <c r="X15" s="24">
        <f>IF(NOT(AND(A15=$B$2,G15&gt;0,H15&gt;0,OR(C15&lt;&gt;"Recommended baseline",Assumptions!$B$10=1))),0,IF(ISNUMBER(K15),G15*H15*K15,IF(U15=0,"UNPRICED",IF(ISNUMBER(INDEX('SKU Catalog'!$M$1:$M$116,MAX(1,U15))),G15*H15*INDEX('SKU Catalog'!$M$1:$M$116,MAX(1,U15))*IF(AND(INDEX('SKU Catalog'!$F$1:$F$116,MAX(1,U15))="Hourly",OR(INDEX('SKU Catalog'!$J$1:$J$116,MAX(1,U15))=0,"3Y"="PAYG")),I15,1),"UNPRICED"))))</f>
        <v>0</v>
      </c>
    </row>
    <row r="16" spans="1:24" ht="43.2" x14ac:dyDescent="0.35">
      <c r="A16" s="21" t="s">
        <v>967</v>
      </c>
      <c r="B16" s="21" t="s">
        <v>86</v>
      </c>
      <c r="C16" s="21" t="s">
        <v>2299</v>
      </c>
      <c r="D16" s="21" t="s">
        <v>997</v>
      </c>
      <c r="E16" s="21" t="s">
        <v>998</v>
      </c>
      <c r="F16" s="26" t="s">
        <v>182</v>
      </c>
      <c r="G16" s="27">
        <v>1</v>
      </c>
      <c r="H16" s="27">
        <v>1</v>
      </c>
      <c r="I16" s="36">
        <v>1</v>
      </c>
      <c r="J16" s="26" t="s">
        <v>2297</v>
      </c>
      <c r="K16" s="37"/>
      <c r="L16" s="23" t="str">
        <f>IF(U16=0,"INVALID SKU",IF(INDEX('SKU Catalog'!$J$1:$J$116,MAX(1,U16))=0,"PAYG",IF(J16="Default",Assumptions!$B$7,J16)))</f>
        <v>PAYG</v>
      </c>
      <c r="M16" s="23" t="str">
        <f>IF(U16=0,"Review SKU",INDEX('SKU Catalog'!$E$1:$E$116,MAX(1,U16)))</f>
        <v>resource</v>
      </c>
      <c r="N16" s="31">
        <f>IF(ISNUMBER(K16),K16,IF(U16=0,"UNPRICED",IF(L16="PAYG",INDEX('SKU Catalog'!$K$1:$K$116,MAX(1,U16)),IF(L16="1Y",INDEX('SKU Catalog'!$L$1:$L$116,MAX(1,U16)),INDEX('SKU Catalog'!$M$1:$M$116,MAX(1,U16))))))</f>
        <v>0</v>
      </c>
      <c r="O16" s="24">
        <f>IF(NOT(AND(A16=$B$2,G16&gt;0,H16&gt;0,OR(C16&lt;&gt;"Recommended baseline",Assumptions!$B$10=1))),0,IF(ISNUMBER(N16),G16*H16*N16*IF(ISNUMBER(K16),1,IF(AND(L16="PAYG",INDEX('SKU Catalog'!$F$1:$F$116,MAX(1,U16))="Hourly"),I16,1)),"UNPRICED"))</f>
        <v>0</v>
      </c>
      <c r="P16" s="24">
        <f>IF(ISNUMBER(O16),O16*Assumptions!$B$8,"UNPRICED")</f>
        <v>0</v>
      </c>
      <c r="Q16" s="23" t="str">
        <f>IF(NOT(AND(A16=$B$2,G16&gt;0,H16&gt;0,OR(C16&lt;&gt;"Recommended baseline",Assumptions!$B$10=1))),"Inactive",IF(NOT(ISNUMBER(N16)),"UNPRICED - select SKU / quote",IF(ISNUMBER(K16),"Manual quote - verify source",IF(T16="Covered","Covered by capacity",IF(T16="Control plane","No direct fee","Priced - verify sizing")))))</f>
        <v>Covered by capacity</v>
      </c>
      <c r="R16" s="21" t="s">
        <v>2314</v>
      </c>
      <c r="S16" s="21" t="s">
        <v>971</v>
      </c>
      <c r="T16" s="21" t="s">
        <v>181</v>
      </c>
      <c r="U16" s="23">
        <f>IF(COUNTIF('SKU Catalog'!$A$4:$A$116,T16&amp;"|"&amp;F16)=0,0,MATCH(T16&amp;"|"&amp;F16,'SKU Catalog'!$A$1:$A$116,0))</f>
        <v>4</v>
      </c>
      <c r="V16" s="24">
        <f>IF(NOT(AND(A16=$B$2,G16&gt;0,H16&gt;0,OR(C16&lt;&gt;"Recommended baseline",Assumptions!$B$10=1))),0,IF(ISNUMBER(K16),G16*H16*K16,IF(U16=0,"UNPRICED",IF(ISNUMBER(INDEX('SKU Catalog'!$K$1:$K$116,MAX(1,U16))),G16*H16*INDEX('SKU Catalog'!$K$1:$K$116,MAX(1,U16))*IF(AND(INDEX('SKU Catalog'!$F$1:$F$116,MAX(1,U16))="Hourly",OR(INDEX('SKU Catalog'!$J$1:$J$116,MAX(1,U16))=0,"PAYG"="PAYG")),I16,1),"UNPRICED"))))</f>
        <v>0</v>
      </c>
      <c r="W16" s="24">
        <f>IF(NOT(AND(A16=$B$2,G16&gt;0,H16&gt;0,OR(C16&lt;&gt;"Recommended baseline",Assumptions!$B$10=1))),0,IF(ISNUMBER(K16),G16*H16*K16,IF(U16=0,"UNPRICED",IF(ISNUMBER(INDEX('SKU Catalog'!$L$1:$L$116,MAX(1,U16))),G16*H16*INDEX('SKU Catalog'!$L$1:$L$116,MAX(1,U16))*IF(AND(INDEX('SKU Catalog'!$F$1:$F$116,MAX(1,U16))="Hourly",OR(INDEX('SKU Catalog'!$J$1:$J$116,MAX(1,U16))=0,"1Y"="PAYG")),I16,1),"UNPRICED"))))</f>
        <v>0</v>
      </c>
      <c r="X16" s="24">
        <f>IF(NOT(AND(A16=$B$2,G16&gt;0,H16&gt;0,OR(C16&lt;&gt;"Recommended baseline",Assumptions!$B$10=1))),0,IF(ISNUMBER(K16),G16*H16*K16,IF(U16=0,"UNPRICED",IF(ISNUMBER(INDEX('SKU Catalog'!$M$1:$M$116,MAX(1,U16))),G16*H16*INDEX('SKU Catalog'!$M$1:$M$116,MAX(1,U16))*IF(AND(INDEX('SKU Catalog'!$F$1:$F$116,MAX(1,U16))="Hourly",OR(INDEX('SKU Catalog'!$J$1:$J$116,MAX(1,U16))=0,"3Y"="PAYG")),I16,1),"UNPRICED"))))</f>
        <v>0</v>
      </c>
    </row>
    <row r="17" spans="1:24" ht="43.2" x14ac:dyDescent="0.35">
      <c r="A17" s="21" t="s">
        <v>967</v>
      </c>
      <c r="B17" s="21" t="s">
        <v>86</v>
      </c>
      <c r="C17" s="21" t="s">
        <v>2299</v>
      </c>
      <c r="D17" s="21" t="s">
        <v>1000</v>
      </c>
      <c r="E17" s="21" t="s">
        <v>1001</v>
      </c>
      <c r="F17" s="26" t="s">
        <v>182</v>
      </c>
      <c r="G17" s="27">
        <v>1</v>
      </c>
      <c r="H17" s="27">
        <v>1</v>
      </c>
      <c r="I17" s="36">
        <v>1</v>
      </c>
      <c r="J17" s="26" t="s">
        <v>2297</v>
      </c>
      <c r="K17" s="37"/>
      <c r="L17" s="23" t="str">
        <f>IF(U17=0,"INVALID SKU",IF(INDEX('SKU Catalog'!$J$1:$J$116,MAX(1,U17))=0,"PAYG",IF(J17="Default",Assumptions!$B$7,J17)))</f>
        <v>PAYG</v>
      </c>
      <c r="M17" s="23" t="str">
        <f>IF(U17=0,"Review SKU",INDEX('SKU Catalog'!$E$1:$E$116,MAX(1,U17)))</f>
        <v>resource</v>
      </c>
      <c r="N17" s="31">
        <f>IF(ISNUMBER(K17),K17,IF(U17=0,"UNPRICED",IF(L17="PAYG",INDEX('SKU Catalog'!$K$1:$K$116,MAX(1,U17)),IF(L17="1Y",INDEX('SKU Catalog'!$L$1:$L$116,MAX(1,U17)),INDEX('SKU Catalog'!$M$1:$M$116,MAX(1,U17))))))</f>
        <v>0</v>
      </c>
      <c r="O17" s="24">
        <f>IF(NOT(AND(A17=$B$2,G17&gt;0,H17&gt;0,OR(C17&lt;&gt;"Recommended baseline",Assumptions!$B$10=1))),0,IF(ISNUMBER(N17),G17*H17*N17*IF(ISNUMBER(K17),1,IF(AND(L17="PAYG",INDEX('SKU Catalog'!$F$1:$F$116,MAX(1,U17))="Hourly"),I17,1)),"UNPRICED"))</f>
        <v>0</v>
      </c>
      <c r="P17" s="24">
        <f>IF(ISNUMBER(O17),O17*Assumptions!$B$8,"UNPRICED")</f>
        <v>0</v>
      </c>
      <c r="Q17" s="23" t="str">
        <f>IF(NOT(AND(A17=$B$2,G17&gt;0,H17&gt;0,OR(C17&lt;&gt;"Recommended baseline",Assumptions!$B$10=1))),"Inactive",IF(NOT(ISNUMBER(N17)),"UNPRICED - select SKU / quote",IF(ISNUMBER(K17),"Manual quote - verify source",IF(T17="Covered","Covered by capacity",IF(T17="Control plane","No direct fee","Priced - verify sizing")))))</f>
        <v>Covered by capacity</v>
      </c>
      <c r="R17" s="21" t="s">
        <v>2314</v>
      </c>
      <c r="S17" s="21" t="s">
        <v>971</v>
      </c>
      <c r="T17" s="21" t="s">
        <v>181</v>
      </c>
      <c r="U17" s="23">
        <f>IF(COUNTIF('SKU Catalog'!$A$4:$A$116,T17&amp;"|"&amp;F17)=0,0,MATCH(T17&amp;"|"&amp;F17,'SKU Catalog'!$A$1:$A$116,0))</f>
        <v>4</v>
      </c>
      <c r="V17" s="24">
        <f>IF(NOT(AND(A17=$B$2,G17&gt;0,H17&gt;0,OR(C17&lt;&gt;"Recommended baseline",Assumptions!$B$10=1))),0,IF(ISNUMBER(K17),G17*H17*K17,IF(U17=0,"UNPRICED",IF(ISNUMBER(INDEX('SKU Catalog'!$K$1:$K$116,MAX(1,U17))),G17*H17*INDEX('SKU Catalog'!$K$1:$K$116,MAX(1,U17))*IF(AND(INDEX('SKU Catalog'!$F$1:$F$116,MAX(1,U17))="Hourly",OR(INDEX('SKU Catalog'!$J$1:$J$116,MAX(1,U17))=0,"PAYG"="PAYG")),I17,1),"UNPRICED"))))</f>
        <v>0</v>
      </c>
      <c r="W17" s="24">
        <f>IF(NOT(AND(A17=$B$2,G17&gt;0,H17&gt;0,OR(C17&lt;&gt;"Recommended baseline",Assumptions!$B$10=1))),0,IF(ISNUMBER(K17),G17*H17*K17,IF(U17=0,"UNPRICED",IF(ISNUMBER(INDEX('SKU Catalog'!$L$1:$L$116,MAX(1,U17))),G17*H17*INDEX('SKU Catalog'!$L$1:$L$116,MAX(1,U17))*IF(AND(INDEX('SKU Catalog'!$F$1:$F$116,MAX(1,U17))="Hourly",OR(INDEX('SKU Catalog'!$J$1:$J$116,MAX(1,U17))=0,"1Y"="PAYG")),I17,1),"UNPRICED"))))</f>
        <v>0</v>
      </c>
      <c r="X17" s="24">
        <f>IF(NOT(AND(A17=$B$2,G17&gt;0,H17&gt;0,OR(C17&lt;&gt;"Recommended baseline",Assumptions!$B$10=1))),0,IF(ISNUMBER(K17),G17*H17*K17,IF(U17=0,"UNPRICED",IF(ISNUMBER(INDEX('SKU Catalog'!$M$1:$M$116,MAX(1,U17))),G17*H17*INDEX('SKU Catalog'!$M$1:$M$116,MAX(1,U17))*IF(AND(INDEX('SKU Catalog'!$F$1:$F$116,MAX(1,U17))="Hourly",OR(INDEX('SKU Catalog'!$J$1:$J$116,MAX(1,U17))=0,"3Y"="PAYG")),I17,1),"UNPRICED"))))</f>
        <v>0</v>
      </c>
    </row>
    <row r="18" spans="1:24" ht="43.2" x14ac:dyDescent="0.35">
      <c r="A18" s="21" t="s">
        <v>967</v>
      </c>
      <c r="B18" s="21" t="s">
        <v>86</v>
      </c>
      <c r="C18" s="21" t="s">
        <v>2299</v>
      </c>
      <c r="D18" s="21" t="s">
        <v>1004</v>
      </c>
      <c r="E18" s="21" t="s">
        <v>1005</v>
      </c>
      <c r="F18" s="26" t="s">
        <v>182</v>
      </c>
      <c r="G18" s="27">
        <v>1</v>
      </c>
      <c r="H18" s="27">
        <v>1</v>
      </c>
      <c r="I18" s="36">
        <v>1</v>
      </c>
      <c r="J18" s="26" t="s">
        <v>2297</v>
      </c>
      <c r="K18" s="37"/>
      <c r="L18" s="23" t="str">
        <f>IF(U18=0,"INVALID SKU",IF(INDEX('SKU Catalog'!$J$1:$J$116,MAX(1,U18))=0,"PAYG",IF(J18="Default",Assumptions!$B$7,J18)))</f>
        <v>PAYG</v>
      </c>
      <c r="M18" s="23" t="str">
        <f>IF(U18=0,"Review SKU",INDEX('SKU Catalog'!$E$1:$E$116,MAX(1,U18)))</f>
        <v>resource</v>
      </c>
      <c r="N18" s="31">
        <f>IF(ISNUMBER(K18),K18,IF(U18=0,"UNPRICED",IF(L18="PAYG",INDEX('SKU Catalog'!$K$1:$K$116,MAX(1,U18)),IF(L18="1Y",INDEX('SKU Catalog'!$L$1:$L$116,MAX(1,U18)),INDEX('SKU Catalog'!$M$1:$M$116,MAX(1,U18))))))</f>
        <v>0</v>
      </c>
      <c r="O18" s="24">
        <f>IF(NOT(AND(A18=$B$2,G18&gt;0,H18&gt;0,OR(C18&lt;&gt;"Recommended baseline",Assumptions!$B$10=1))),0,IF(ISNUMBER(N18),G18*H18*N18*IF(ISNUMBER(K18),1,IF(AND(L18="PAYG",INDEX('SKU Catalog'!$F$1:$F$116,MAX(1,U18))="Hourly"),I18,1)),"UNPRICED"))</f>
        <v>0</v>
      </c>
      <c r="P18" s="24">
        <f>IF(ISNUMBER(O18),O18*Assumptions!$B$8,"UNPRICED")</f>
        <v>0</v>
      </c>
      <c r="Q18" s="23" t="str">
        <f>IF(NOT(AND(A18=$B$2,G18&gt;0,H18&gt;0,OR(C18&lt;&gt;"Recommended baseline",Assumptions!$B$10=1))),"Inactive",IF(NOT(ISNUMBER(N18)),"UNPRICED - select SKU / quote",IF(ISNUMBER(K18),"Manual quote - verify source",IF(T18="Covered","Covered by capacity",IF(T18="Control plane","No direct fee","Priced - verify sizing")))))</f>
        <v>Covered by capacity</v>
      </c>
      <c r="R18" s="21" t="s">
        <v>2314</v>
      </c>
      <c r="S18" s="21" t="s">
        <v>971</v>
      </c>
      <c r="T18" s="21" t="s">
        <v>181</v>
      </c>
      <c r="U18" s="23">
        <f>IF(COUNTIF('SKU Catalog'!$A$4:$A$116,T18&amp;"|"&amp;F18)=0,0,MATCH(T18&amp;"|"&amp;F18,'SKU Catalog'!$A$1:$A$116,0))</f>
        <v>4</v>
      </c>
      <c r="V18" s="24">
        <f>IF(NOT(AND(A18=$B$2,G18&gt;0,H18&gt;0,OR(C18&lt;&gt;"Recommended baseline",Assumptions!$B$10=1))),0,IF(ISNUMBER(K18),G18*H18*K18,IF(U18=0,"UNPRICED",IF(ISNUMBER(INDEX('SKU Catalog'!$K$1:$K$116,MAX(1,U18))),G18*H18*INDEX('SKU Catalog'!$K$1:$K$116,MAX(1,U18))*IF(AND(INDEX('SKU Catalog'!$F$1:$F$116,MAX(1,U18))="Hourly",OR(INDEX('SKU Catalog'!$J$1:$J$116,MAX(1,U18))=0,"PAYG"="PAYG")),I18,1),"UNPRICED"))))</f>
        <v>0</v>
      </c>
      <c r="W18" s="24">
        <f>IF(NOT(AND(A18=$B$2,G18&gt;0,H18&gt;0,OR(C18&lt;&gt;"Recommended baseline",Assumptions!$B$10=1))),0,IF(ISNUMBER(K18),G18*H18*K18,IF(U18=0,"UNPRICED",IF(ISNUMBER(INDEX('SKU Catalog'!$L$1:$L$116,MAX(1,U18))),G18*H18*INDEX('SKU Catalog'!$L$1:$L$116,MAX(1,U18))*IF(AND(INDEX('SKU Catalog'!$F$1:$F$116,MAX(1,U18))="Hourly",OR(INDEX('SKU Catalog'!$J$1:$J$116,MAX(1,U18))=0,"1Y"="PAYG")),I18,1),"UNPRICED"))))</f>
        <v>0</v>
      </c>
      <c r="X18" s="24">
        <f>IF(NOT(AND(A18=$B$2,G18&gt;0,H18&gt;0,OR(C18&lt;&gt;"Recommended baseline",Assumptions!$B$10=1))),0,IF(ISNUMBER(K18),G18*H18*K18,IF(U18=0,"UNPRICED",IF(ISNUMBER(INDEX('SKU Catalog'!$M$1:$M$116,MAX(1,U18))),G18*H18*INDEX('SKU Catalog'!$M$1:$M$116,MAX(1,U18))*IF(AND(INDEX('SKU Catalog'!$F$1:$F$116,MAX(1,U18))="Hourly",OR(INDEX('SKU Catalog'!$J$1:$J$116,MAX(1,U18))=0,"3Y"="PAYG")),I18,1),"UNPRICED"))))</f>
        <v>0</v>
      </c>
    </row>
    <row r="19" spans="1:24" ht="43.2" x14ac:dyDescent="0.35">
      <c r="A19" s="21" t="s">
        <v>967</v>
      </c>
      <c r="B19" s="21" t="s">
        <v>86</v>
      </c>
      <c r="C19" s="21" t="s">
        <v>2299</v>
      </c>
      <c r="D19" s="21" t="s">
        <v>1008</v>
      </c>
      <c r="E19" s="21" t="s">
        <v>1009</v>
      </c>
      <c r="F19" s="26" t="s">
        <v>182</v>
      </c>
      <c r="G19" s="27">
        <v>1</v>
      </c>
      <c r="H19" s="27">
        <v>1</v>
      </c>
      <c r="I19" s="36">
        <v>1</v>
      </c>
      <c r="J19" s="26" t="s">
        <v>2297</v>
      </c>
      <c r="K19" s="37"/>
      <c r="L19" s="23" t="str">
        <f>IF(U19=0,"INVALID SKU",IF(INDEX('SKU Catalog'!$J$1:$J$116,MAX(1,U19))=0,"PAYG",IF(J19="Default",Assumptions!$B$7,J19)))</f>
        <v>PAYG</v>
      </c>
      <c r="M19" s="23" t="str">
        <f>IF(U19=0,"Review SKU",INDEX('SKU Catalog'!$E$1:$E$116,MAX(1,U19)))</f>
        <v>resource</v>
      </c>
      <c r="N19" s="31">
        <f>IF(ISNUMBER(K19),K19,IF(U19=0,"UNPRICED",IF(L19="PAYG",INDEX('SKU Catalog'!$K$1:$K$116,MAX(1,U19)),IF(L19="1Y",INDEX('SKU Catalog'!$L$1:$L$116,MAX(1,U19)),INDEX('SKU Catalog'!$M$1:$M$116,MAX(1,U19))))))</f>
        <v>0</v>
      </c>
      <c r="O19" s="24">
        <f>IF(NOT(AND(A19=$B$2,G19&gt;0,H19&gt;0,OR(C19&lt;&gt;"Recommended baseline",Assumptions!$B$10=1))),0,IF(ISNUMBER(N19),G19*H19*N19*IF(ISNUMBER(K19),1,IF(AND(L19="PAYG",INDEX('SKU Catalog'!$F$1:$F$116,MAX(1,U19))="Hourly"),I19,1)),"UNPRICED"))</f>
        <v>0</v>
      </c>
      <c r="P19" s="24">
        <f>IF(ISNUMBER(O19),O19*Assumptions!$B$8,"UNPRICED")</f>
        <v>0</v>
      </c>
      <c r="Q19" s="23" t="str">
        <f>IF(NOT(AND(A19=$B$2,G19&gt;0,H19&gt;0,OR(C19&lt;&gt;"Recommended baseline",Assumptions!$B$10=1))),"Inactive",IF(NOT(ISNUMBER(N19)),"UNPRICED - select SKU / quote",IF(ISNUMBER(K19),"Manual quote - verify source",IF(T19="Covered","Covered by capacity",IF(T19="Control plane","No direct fee","Priced - verify sizing")))))</f>
        <v>Covered by capacity</v>
      </c>
      <c r="R19" s="21" t="s">
        <v>2314</v>
      </c>
      <c r="S19" s="21" t="s">
        <v>971</v>
      </c>
      <c r="T19" s="21" t="s">
        <v>181</v>
      </c>
      <c r="U19" s="23">
        <f>IF(COUNTIF('SKU Catalog'!$A$4:$A$116,T19&amp;"|"&amp;F19)=0,0,MATCH(T19&amp;"|"&amp;F19,'SKU Catalog'!$A$1:$A$116,0))</f>
        <v>4</v>
      </c>
      <c r="V19" s="24">
        <f>IF(NOT(AND(A19=$B$2,G19&gt;0,H19&gt;0,OR(C19&lt;&gt;"Recommended baseline",Assumptions!$B$10=1))),0,IF(ISNUMBER(K19),G19*H19*K19,IF(U19=0,"UNPRICED",IF(ISNUMBER(INDEX('SKU Catalog'!$K$1:$K$116,MAX(1,U19))),G19*H19*INDEX('SKU Catalog'!$K$1:$K$116,MAX(1,U19))*IF(AND(INDEX('SKU Catalog'!$F$1:$F$116,MAX(1,U19))="Hourly",OR(INDEX('SKU Catalog'!$J$1:$J$116,MAX(1,U19))=0,"PAYG"="PAYG")),I19,1),"UNPRICED"))))</f>
        <v>0</v>
      </c>
      <c r="W19" s="24">
        <f>IF(NOT(AND(A19=$B$2,G19&gt;0,H19&gt;0,OR(C19&lt;&gt;"Recommended baseline",Assumptions!$B$10=1))),0,IF(ISNUMBER(K19),G19*H19*K19,IF(U19=0,"UNPRICED",IF(ISNUMBER(INDEX('SKU Catalog'!$L$1:$L$116,MAX(1,U19))),G19*H19*INDEX('SKU Catalog'!$L$1:$L$116,MAX(1,U19))*IF(AND(INDEX('SKU Catalog'!$F$1:$F$116,MAX(1,U19))="Hourly",OR(INDEX('SKU Catalog'!$J$1:$J$116,MAX(1,U19))=0,"1Y"="PAYG")),I19,1),"UNPRICED"))))</f>
        <v>0</v>
      </c>
      <c r="X19" s="24">
        <f>IF(NOT(AND(A19=$B$2,G19&gt;0,H19&gt;0,OR(C19&lt;&gt;"Recommended baseline",Assumptions!$B$10=1))),0,IF(ISNUMBER(K19),G19*H19*K19,IF(U19=0,"UNPRICED",IF(ISNUMBER(INDEX('SKU Catalog'!$M$1:$M$116,MAX(1,U19))),G19*H19*INDEX('SKU Catalog'!$M$1:$M$116,MAX(1,U19))*IF(AND(INDEX('SKU Catalog'!$F$1:$F$116,MAX(1,U19))="Hourly",OR(INDEX('SKU Catalog'!$J$1:$J$116,MAX(1,U19))=0,"3Y"="PAYG")),I19,1),"UNPRICED"))))</f>
        <v>0</v>
      </c>
    </row>
    <row r="20" spans="1:24" ht="43.2" x14ac:dyDescent="0.35">
      <c r="A20" s="21" t="s">
        <v>967</v>
      </c>
      <c r="B20" s="21" t="s">
        <v>86</v>
      </c>
      <c r="C20" s="21" t="s">
        <v>2299</v>
      </c>
      <c r="D20" s="21" t="s">
        <v>1012</v>
      </c>
      <c r="E20" s="21" t="s">
        <v>1013</v>
      </c>
      <c r="F20" s="26" t="s">
        <v>182</v>
      </c>
      <c r="G20" s="27">
        <v>1</v>
      </c>
      <c r="H20" s="27">
        <v>1</v>
      </c>
      <c r="I20" s="36">
        <v>1</v>
      </c>
      <c r="J20" s="26" t="s">
        <v>2297</v>
      </c>
      <c r="K20" s="37"/>
      <c r="L20" s="23" t="str">
        <f>IF(U20=0,"INVALID SKU",IF(INDEX('SKU Catalog'!$J$1:$J$116,MAX(1,U20))=0,"PAYG",IF(J20="Default",Assumptions!$B$7,J20)))</f>
        <v>PAYG</v>
      </c>
      <c r="M20" s="23" t="str">
        <f>IF(U20=0,"Review SKU",INDEX('SKU Catalog'!$E$1:$E$116,MAX(1,U20)))</f>
        <v>resource</v>
      </c>
      <c r="N20" s="31">
        <f>IF(ISNUMBER(K20),K20,IF(U20=0,"UNPRICED",IF(L20="PAYG",INDEX('SKU Catalog'!$K$1:$K$116,MAX(1,U20)),IF(L20="1Y",INDEX('SKU Catalog'!$L$1:$L$116,MAX(1,U20)),INDEX('SKU Catalog'!$M$1:$M$116,MAX(1,U20))))))</f>
        <v>0</v>
      </c>
      <c r="O20" s="24">
        <f>IF(NOT(AND(A20=$B$2,G20&gt;0,H20&gt;0,OR(C20&lt;&gt;"Recommended baseline",Assumptions!$B$10=1))),0,IF(ISNUMBER(N20),G20*H20*N20*IF(ISNUMBER(K20),1,IF(AND(L20="PAYG",INDEX('SKU Catalog'!$F$1:$F$116,MAX(1,U20))="Hourly"),I20,1)),"UNPRICED"))</f>
        <v>0</v>
      </c>
      <c r="P20" s="24">
        <f>IF(ISNUMBER(O20),O20*Assumptions!$B$8,"UNPRICED")</f>
        <v>0</v>
      </c>
      <c r="Q20" s="23" t="str">
        <f>IF(NOT(AND(A20=$B$2,G20&gt;0,H20&gt;0,OR(C20&lt;&gt;"Recommended baseline",Assumptions!$B$10=1))),"Inactive",IF(NOT(ISNUMBER(N20)),"UNPRICED - select SKU / quote",IF(ISNUMBER(K20),"Manual quote - verify source",IF(T20="Covered","Covered by capacity",IF(T20="Control plane","No direct fee","Priced - verify sizing")))))</f>
        <v>Covered by capacity</v>
      </c>
      <c r="R20" s="21" t="s">
        <v>2314</v>
      </c>
      <c r="S20" s="21" t="s">
        <v>971</v>
      </c>
      <c r="T20" s="21" t="s">
        <v>181</v>
      </c>
      <c r="U20" s="23">
        <f>IF(COUNTIF('SKU Catalog'!$A$4:$A$116,T20&amp;"|"&amp;F20)=0,0,MATCH(T20&amp;"|"&amp;F20,'SKU Catalog'!$A$1:$A$116,0))</f>
        <v>4</v>
      </c>
      <c r="V20" s="24">
        <f>IF(NOT(AND(A20=$B$2,G20&gt;0,H20&gt;0,OR(C20&lt;&gt;"Recommended baseline",Assumptions!$B$10=1))),0,IF(ISNUMBER(K20),G20*H20*K20,IF(U20=0,"UNPRICED",IF(ISNUMBER(INDEX('SKU Catalog'!$K$1:$K$116,MAX(1,U20))),G20*H20*INDEX('SKU Catalog'!$K$1:$K$116,MAX(1,U20))*IF(AND(INDEX('SKU Catalog'!$F$1:$F$116,MAX(1,U20))="Hourly",OR(INDEX('SKU Catalog'!$J$1:$J$116,MAX(1,U20))=0,"PAYG"="PAYG")),I20,1),"UNPRICED"))))</f>
        <v>0</v>
      </c>
      <c r="W20" s="24">
        <f>IF(NOT(AND(A20=$B$2,G20&gt;0,H20&gt;0,OR(C20&lt;&gt;"Recommended baseline",Assumptions!$B$10=1))),0,IF(ISNUMBER(K20),G20*H20*K20,IF(U20=0,"UNPRICED",IF(ISNUMBER(INDEX('SKU Catalog'!$L$1:$L$116,MAX(1,U20))),G20*H20*INDEX('SKU Catalog'!$L$1:$L$116,MAX(1,U20))*IF(AND(INDEX('SKU Catalog'!$F$1:$F$116,MAX(1,U20))="Hourly",OR(INDEX('SKU Catalog'!$J$1:$J$116,MAX(1,U20))=0,"1Y"="PAYG")),I20,1),"UNPRICED"))))</f>
        <v>0</v>
      </c>
      <c r="X20" s="24">
        <f>IF(NOT(AND(A20=$B$2,G20&gt;0,H20&gt;0,OR(C20&lt;&gt;"Recommended baseline",Assumptions!$B$10=1))),0,IF(ISNUMBER(K20),G20*H20*K20,IF(U20=0,"UNPRICED",IF(ISNUMBER(INDEX('SKU Catalog'!$M$1:$M$116,MAX(1,U20))),G20*H20*INDEX('SKU Catalog'!$M$1:$M$116,MAX(1,U20))*IF(AND(INDEX('SKU Catalog'!$F$1:$F$116,MAX(1,U20))="Hourly",OR(INDEX('SKU Catalog'!$J$1:$J$116,MAX(1,U20))=0,"3Y"="PAYG")),I20,1),"UNPRICED"))))</f>
        <v>0</v>
      </c>
    </row>
    <row r="21" spans="1:24" ht="43.2" x14ac:dyDescent="0.35">
      <c r="A21" s="21" t="s">
        <v>967</v>
      </c>
      <c r="B21" s="21" t="s">
        <v>86</v>
      </c>
      <c r="C21" s="21" t="s">
        <v>2299</v>
      </c>
      <c r="D21" s="21" t="s">
        <v>1016</v>
      </c>
      <c r="E21" s="21" t="s">
        <v>1017</v>
      </c>
      <c r="F21" s="26" t="s">
        <v>182</v>
      </c>
      <c r="G21" s="27">
        <v>1</v>
      </c>
      <c r="H21" s="27">
        <v>1</v>
      </c>
      <c r="I21" s="36">
        <v>1</v>
      </c>
      <c r="J21" s="26" t="s">
        <v>2297</v>
      </c>
      <c r="K21" s="37"/>
      <c r="L21" s="23" t="str">
        <f>IF(U21=0,"INVALID SKU",IF(INDEX('SKU Catalog'!$J$1:$J$116,MAX(1,U21))=0,"PAYG",IF(J21="Default",Assumptions!$B$7,J21)))</f>
        <v>PAYG</v>
      </c>
      <c r="M21" s="23" t="str">
        <f>IF(U21=0,"Review SKU",INDEX('SKU Catalog'!$E$1:$E$116,MAX(1,U21)))</f>
        <v>resource</v>
      </c>
      <c r="N21" s="31">
        <f>IF(ISNUMBER(K21),K21,IF(U21=0,"UNPRICED",IF(L21="PAYG",INDEX('SKU Catalog'!$K$1:$K$116,MAX(1,U21)),IF(L21="1Y",INDEX('SKU Catalog'!$L$1:$L$116,MAX(1,U21)),INDEX('SKU Catalog'!$M$1:$M$116,MAX(1,U21))))))</f>
        <v>0</v>
      </c>
      <c r="O21" s="24">
        <f>IF(NOT(AND(A21=$B$2,G21&gt;0,H21&gt;0,OR(C21&lt;&gt;"Recommended baseline",Assumptions!$B$10=1))),0,IF(ISNUMBER(N21),G21*H21*N21*IF(ISNUMBER(K21),1,IF(AND(L21="PAYG",INDEX('SKU Catalog'!$F$1:$F$116,MAX(1,U21))="Hourly"),I21,1)),"UNPRICED"))</f>
        <v>0</v>
      </c>
      <c r="P21" s="24">
        <f>IF(ISNUMBER(O21),O21*Assumptions!$B$8,"UNPRICED")</f>
        <v>0</v>
      </c>
      <c r="Q21" s="23" t="str">
        <f>IF(NOT(AND(A21=$B$2,G21&gt;0,H21&gt;0,OR(C21&lt;&gt;"Recommended baseline",Assumptions!$B$10=1))),"Inactive",IF(NOT(ISNUMBER(N21)),"UNPRICED - select SKU / quote",IF(ISNUMBER(K21),"Manual quote - verify source",IF(T21="Covered","Covered by capacity",IF(T21="Control plane","No direct fee","Priced - verify sizing")))))</f>
        <v>Covered by capacity</v>
      </c>
      <c r="R21" s="21" t="s">
        <v>2314</v>
      </c>
      <c r="S21" s="21" t="s">
        <v>971</v>
      </c>
      <c r="T21" s="21" t="s">
        <v>181</v>
      </c>
      <c r="U21" s="23">
        <f>IF(COUNTIF('SKU Catalog'!$A$4:$A$116,T21&amp;"|"&amp;F21)=0,0,MATCH(T21&amp;"|"&amp;F21,'SKU Catalog'!$A$1:$A$116,0))</f>
        <v>4</v>
      </c>
      <c r="V21" s="24">
        <f>IF(NOT(AND(A21=$B$2,G21&gt;0,H21&gt;0,OR(C21&lt;&gt;"Recommended baseline",Assumptions!$B$10=1))),0,IF(ISNUMBER(K21),G21*H21*K21,IF(U21=0,"UNPRICED",IF(ISNUMBER(INDEX('SKU Catalog'!$K$1:$K$116,MAX(1,U21))),G21*H21*INDEX('SKU Catalog'!$K$1:$K$116,MAX(1,U21))*IF(AND(INDEX('SKU Catalog'!$F$1:$F$116,MAX(1,U21))="Hourly",OR(INDEX('SKU Catalog'!$J$1:$J$116,MAX(1,U21))=0,"PAYG"="PAYG")),I21,1),"UNPRICED"))))</f>
        <v>0</v>
      </c>
      <c r="W21" s="24">
        <f>IF(NOT(AND(A21=$B$2,G21&gt;0,H21&gt;0,OR(C21&lt;&gt;"Recommended baseline",Assumptions!$B$10=1))),0,IF(ISNUMBER(K21),G21*H21*K21,IF(U21=0,"UNPRICED",IF(ISNUMBER(INDEX('SKU Catalog'!$L$1:$L$116,MAX(1,U21))),G21*H21*INDEX('SKU Catalog'!$L$1:$L$116,MAX(1,U21))*IF(AND(INDEX('SKU Catalog'!$F$1:$F$116,MAX(1,U21))="Hourly",OR(INDEX('SKU Catalog'!$J$1:$J$116,MAX(1,U21))=0,"1Y"="PAYG")),I21,1),"UNPRICED"))))</f>
        <v>0</v>
      </c>
      <c r="X21" s="24">
        <f>IF(NOT(AND(A21=$B$2,G21&gt;0,H21&gt;0,OR(C21&lt;&gt;"Recommended baseline",Assumptions!$B$10=1))),0,IF(ISNUMBER(K21),G21*H21*K21,IF(U21=0,"UNPRICED",IF(ISNUMBER(INDEX('SKU Catalog'!$M$1:$M$116,MAX(1,U21))),G21*H21*INDEX('SKU Catalog'!$M$1:$M$116,MAX(1,U21))*IF(AND(INDEX('SKU Catalog'!$F$1:$F$116,MAX(1,U21))="Hourly",OR(INDEX('SKU Catalog'!$J$1:$J$116,MAX(1,U21))=0,"3Y"="PAYG")),I21,1),"UNPRICED"))))</f>
        <v>0</v>
      </c>
    </row>
    <row r="22" spans="1:24" ht="43.2" x14ac:dyDescent="0.35">
      <c r="A22" s="21" t="s">
        <v>967</v>
      </c>
      <c r="B22" s="21" t="s">
        <v>86</v>
      </c>
      <c r="C22" s="21" t="s">
        <v>2299</v>
      </c>
      <c r="D22" s="21" t="s">
        <v>1020</v>
      </c>
      <c r="E22" s="21" t="s">
        <v>1021</v>
      </c>
      <c r="F22" s="26" t="s">
        <v>182</v>
      </c>
      <c r="G22" s="27">
        <v>1</v>
      </c>
      <c r="H22" s="27">
        <v>1</v>
      </c>
      <c r="I22" s="36">
        <v>1</v>
      </c>
      <c r="J22" s="26" t="s">
        <v>2297</v>
      </c>
      <c r="K22" s="37"/>
      <c r="L22" s="23" t="str">
        <f>IF(U22=0,"INVALID SKU",IF(INDEX('SKU Catalog'!$J$1:$J$116,MAX(1,U22))=0,"PAYG",IF(J22="Default",Assumptions!$B$7,J22)))</f>
        <v>PAYG</v>
      </c>
      <c r="M22" s="23" t="str">
        <f>IF(U22=0,"Review SKU",INDEX('SKU Catalog'!$E$1:$E$116,MAX(1,U22)))</f>
        <v>resource</v>
      </c>
      <c r="N22" s="31">
        <f>IF(ISNUMBER(K22),K22,IF(U22=0,"UNPRICED",IF(L22="PAYG",INDEX('SKU Catalog'!$K$1:$K$116,MAX(1,U22)),IF(L22="1Y",INDEX('SKU Catalog'!$L$1:$L$116,MAX(1,U22)),INDEX('SKU Catalog'!$M$1:$M$116,MAX(1,U22))))))</f>
        <v>0</v>
      </c>
      <c r="O22" s="24">
        <f>IF(NOT(AND(A22=$B$2,G22&gt;0,H22&gt;0,OR(C22&lt;&gt;"Recommended baseline",Assumptions!$B$10=1))),0,IF(ISNUMBER(N22),G22*H22*N22*IF(ISNUMBER(K22),1,IF(AND(L22="PAYG",INDEX('SKU Catalog'!$F$1:$F$116,MAX(1,U22))="Hourly"),I22,1)),"UNPRICED"))</f>
        <v>0</v>
      </c>
      <c r="P22" s="24">
        <f>IF(ISNUMBER(O22),O22*Assumptions!$B$8,"UNPRICED")</f>
        <v>0</v>
      </c>
      <c r="Q22" s="23" t="str">
        <f>IF(NOT(AND(A22=$B$2,G22&gt;0,H22&gt;0,OR(C22&lt;&gt;"Recommended baseline",Assumptions!$B$10=1))),"Inactive",IF(NOT(ISNUMBER(N22)),"UNPRICED - select SKU / quote",IF(ISNUMBER(K22),"Manual quote - verify source",IF(T22="Covered","Covered by capacity",IF(T22="Control plane","No direct fee","Priced - verify sizing")))))</f>
        <v>Covered by capacity</v>
      </c>
      <c r="R22" s="21" t="s">
        <v>2314</v>
      </c>
      <c r="S22" s="21" t="s">
        <v>971</v>
      </c>
      <c r="T22" s="21" t="s">
        <v>181</v>
      </c>
      <c r="U22" s="23">
        <f>IF(COUNTIF('SKU Catalog'!$A$4:$A$116,T22&amp;"|"&amp;F22)=0,0,MATCH(T22&amp;"|"&amp;F22,'SKU Catalog'!$A$1:$A$116,0))</f>
        <v>4</v>
      </c>
      <c r="V22" s="24">
        <f>IF(NOT(AND(A22=$B$2,G22&gt;0,H22&gt;0,OR(C22&lt;&gt;"Recommended baseline",Assumptions!$B$10=1))),0,IF(ISNUMBER(K22),G22*H22*K22,IF(U22=0,"UNPRICED",IF(ISNUMBER(INDEX('SKU Catalog'!$K$1:$K$116,MAX(1,U22))),G22*H22*INDEX('SKU Catalog'!$K$1:$K$116,MAX(1,U22))*IF(AND(INDEX('SKU Catalog'!$F$1:$F$116,MAX(1,U22))="Hourly",OR(INDEX('SKU Catalog'!$J$1:$J$116,MAX(1,U22))=0,"PAYG"="PAYG")),I22,1),"UNPRICED"))))</f>
        <v>0</v>
      </c>
      <c r="W22" s="24">
        <f>IF(NOT(AND(A22=$B$2,G22&gt;0,H22&gt;0,OR(C22&lt;&gt;"Recommended baseline",Assumptions!$B$10=1))),0,IF(ISNUMBER(K22),G22*H22*K22,IF(U22=0,"UNPRICED",IF(ISNUMBER(INDEX('SKU Catalog'!$L$1:$L$116,MAX(1,U22))),G22*H22*INDEX('SKU Catalog'!$L$1:$L$116,MAX(1,U22))*IF(AND(INDEX('SKU Catalog'!$F$1:$F$116,MAX(1,U22))="Hourly",OR(INDEX('SKU Catalog'!$J$1:$J$116,MAX(1,U22))=0,"1Y"="PAYG")),I22,1),"UNPRICED"))))</f>
        <v>0</v>
      </c>
      <c r="X22" s="24">
        <f>IF(NOT(AND(A22=$B$2,G22&gt;0,H22&gt;0,OR(C22&lt;&gt;"Recommended baseline",Assumptions!$B$10=1))),0,IF(ISNUMBER(K22),G22*H22*K22,IF(U22=0,"UNPRICED",IF(ISNUMBER(INDEX('SKU Catalog'!$M$1:$M$116,MAX(1,U22))),G22*H22*INDEX('SKU Catalog'!$M$1:$M$116,MAX(1,U22))*IF(AND(INDEX('SKU Catalog'!$F$1:$F$116,MAX(1,U22))="Hourly",OR(INDEX('SKU Catalog'!$J$1:$J$116,MAX(1,U22))=0,"3Y"="PAYG")),I22,1),"UNPRICED"))))</f>
        <v>0</v>
      </c>
    </row>
    <row r="23" spans="1:24" ht="43.2" x14ac:dyDescent="0.35">
      <c r="A23" s="21" t="s">
        <v>967</v>
      </c>
      <c r="B23" s="21" t="s">
        <v>86</v>
      </c>
      <c r="C23" s="21" t="s">
        <v>2299</v>
      </c>
      <c r="D23" s="21" t="s">
        <v>1023</v>
      </c>
      <c r="E23" s="21" t="s">
        <v>1024</v>
      </c>
      <c r="F23" s="26" t="s">
        <v>182</v>
      </c>
      <c r="G23" s="27">
        <v>1</v>
      </c>
      <c r="H23" s="27">
        <v>1</v>
      </c>
      <c r="I23" s="36">
        <v>1</v>
      </c>
      <c r="J23" s="26" t="s">
        <v>2297</v>
      </c>
      <c r="K23" s="37"/>
      <c r="L23" s="23" t="str">
        <f>IF(U23=0,"INVALID SKU",IF(INDEX('SKU Catalog'!$J$1:$J$116,MAX(1,U23))=0,"PAYG",IF(J23="Default",Assumptions!$B$7,J23)))</f>
        <v>PAYG</v>
      </c>
      <c r="M23" s="23" t="str">
        <f>IF(U23=0,"Review SKU",INDEX('SKU Catalog'!$E$1:$E$116,MAX(1,U23)))</f>
        <v>resource</v>
      </c>
      <c r="N23" s="31">
        <f>IF(ISNUMBER(K23),K23,IF(U23=0,"UNPRICED",IF(L23="PAYG",INDEX('SKU Catalog'!$K$1:$K$116,MAX(1,U23)),IF(L23="1Y",INDEX('SKU Catalog'!$L$1:$L$116,MAX(1,U23)),INDEX('SKU Catalog'!$M$1:$M$116,MAX(1,U23))))))</f>
        <v>0</v>
      </c>
      <c r="O23" s="24">
        <f>IF(NOT(AND(A23=$B$2,G23&gt;0,H23&gt;0,OR(C23&lt;&gt;"Recommended baseline",Assumptions!$B$10=1))),0,IF(ISNUMBER(N23),G23*H23*N23*IF(ISNUMBER(K23),1,IF(AND(L23="PAYG",INDEX('SKU Catalog'!$F$1:$F$116,MAX(1,U23))="Hourly"),I23,1)),"UNPRICED"))</f>
        <v>0</v>
      </c>
      <c r="P23" s="24">
        <f>IF(ISNUMBER(O23),O23*Assumptions!$B$8,"UNPRICED")</f>
        <v>0</v>
      </c>
      <c r="Q23" s="23" t="str">
        <f>IF(NOT(AND(A23=$B$2,G23&gt;0,H23&gt;0,OR(C23&lt;&gt;"Recommended baseline",Assumptions!$B$10=1))),"Inactive",IF(NOT(ISNUMBER(N23)),"UNPRICED - select SKU / quote",IF(ISNUMBER(K23),"Manual quote - verify source",IF(T23="Covered","Covered by capacity",IF(T23="Control plane","No direct fee","Priced - verify sizing")))))</f>
        <v>Covered by capacity</v>
      </c>
      <c r="R23" s="21" t="s">
        <v>2314</v>
      </c>
      <c r="S23" s="21" t="s">
        <v>971</v>
      </c>
      <c r="T23" s="21" t="s">
        <v>181</v>
      </c>
      <c r="U23" s="23">
        <f>IF(COUNTIF('SKU Catalog'!$A$4:$A$116,T23&amp;"|"&amp;F23)=0,0,MATCH(T23&amp;"|"&amp;F23,'SKU Catalog'!$A$1:$A$116,0))</f>
        <v>4</v>
      </c>
      <c r="V23" s="24">
        <f>IF(NOT(AND(A23=$B$2,G23&gt;0,H23&gt;0,OR(C23&lt;&gt;"Recommended baseline",Assumptions!$B$10=1))),0,IF(ISNUMBER(K23),G23*H23*K23,IF(U23=0,"UNPRICED",IF(ISNUMBER(INDEX('SKU Catalog'!$K$1:$K$116,MAX(1,U23))),G23*H23*INDEX('SKU Catalog'!$K$1:$K$116,MAX(1,U23))*IF(AND(INDEX('SKU Catalog'!$F$1:$F$116,MAX(1,U23))="Hourly",OR(INDEX('SKU Catalog'!$J$1:$J$116,MAX(1,U23))=0,"PAYG"="PAYG")),I23,1),"UNPRICED"))))</f>
        <v>0</v>
      </c>
      <c r="W23" s="24">
        <f>IF(NOT(AND(A23=$B$2,G23&gt;0,H23&gt;0,OR(C23&lt;&gt;"Recommended baseline",Assumptions!$B$10=1))),0,IF(ISNUMBER(K23),G23*H23*K23,IF(U23=0,"UNPRICED",IF(ISNUMBER(INDEX('SKU Catalog'!$L$1:$L$116,MAX(1,U23))),G23*H23*INDEX('SKU Catalog'!$L$1:$L$116,MAX(1,U23))*IF(AND(INDEX('SKU Catalog'!$F$1:$F$116,MAX(1,U23))="Hourly",OR(INDEX('SKU Catalog'!$J$1:$J$116,MAX(1,U23))=0,"1Y"="PAYG")),I23,1),"UNPRICED"))))</f>
        <v>0</v>
      </c>
      <c r="X23" s="24">
        <f>IF(NOT(AND(A23=$B$2,G23&gt;0,H23&gt;0,OR(C23&lt;&gt;"Recommended baseline",Assumptions!$B$10=1))),0,IF(ISNUMBER(K23),G23*H23*K23,IF(U23=0,"UNPRICED",IF(ISNUMBER(INDEX('SKU Catalog'!$M$1:$M$116,MAX(1,U23))),G23*H23*INDEX('SKU Catalog'!$M$1:$M$116,MAX(1,U23))*IF(AND(INDEX('SKU Catalog'!$F$1:$F$116,MAX(1,U23))="Hourly",OR(INDEX('SKU Catalog'!$J$1:$J$116,MAX(1,U23))=0,"3Y"="PAYG")),I23,1),"UNPRICED"))))</f>
        <v>0</v>
      </c>
    </row>
    <row r="24" spans="1:24" ht="43.2" x14ac:dyDescent="0.35">
      <c r="A24" s="21" t="s">
        <v>967</v>
      </c>
      <c r="B24" s="21" t="s">
        <v>86</v>
      </c>
      <c r="C24" s="21" t="s">
        <v>2299</v>
      </c>
      <c r="D24" s="21" t="s">
        <v>1026</v>
      </c>
      <c r="E24" s="21" t="s">
        <v>1027</v>
      </c>
      <c r="F24" s="26" t="s">
        <v>182</v>
      </c>
      <c r="G24" s="27">
        <v>1</v>
      </c>
      <c r="H24" s="27">
        <v>1</v>
      </c>
      <c r="I24" s="36">
        <v>1</v>
      </c>
      <c r="J24" s="26" t="s">
        <v>2297</v>
      </c>
      <c r="K24" s="37"/>
      <c r="L24" s="23" t="str">
        <f>IF(U24=0,"INVALID SKU",IF(INDEX('SKU Catalog'!$J$1:$J$116,MAX(1,U24))=0,"PAYG",IF(J24="Default",Assumptions!$B$7,J24)))</f>
        <v>PAYG</v>
      </c>
      <c r="M24" s="23" t="str">
        <f>IF(U24=0,"Review SKU",INDEX('SKU Catalog'!$E$1:$E$116,MAX(1,U24)))</f>
        <v>resource</v>
      </c>
      <c r="N24" s="31">
        <f>IF(ISNUMBER(K24),K24,IF(U24=0,"UNPRICED",IF(L24="PAYG",INDEX('SKU Catalog'!$K$1:$K$116,MAX(1,U24)),IF(L24="1Y",INDEX('SKU Catalog'!$L$1:$L$116,MAX(1,U24)),INDEX('SKU Catalog'!$M$1:$M$116,MAX(1,U24))))))</f>
        <v>0</v>
      </c>
      <c r="O24" s="24">
        <f>IF(NOT(AND(A24=$B$2,G24&gt;0,H24&gt;0,OR(C24&lt;&gt;"Recommended baseline",Assumptions!$B$10=1))),0,IF(ISNUMBER(N24),G24*H24*N24*IF(ISNUMBER(K24),1,IF(AND(L24="PAYG",INDEX('SKU Catalog'!$F$1:$F$116,MAX(1,U24))="Hourly"),I24,1)),"UNPRICED"))</f>
        <v>0</v>
      </c>
      <c r="P24" s="24">
        <f>IF(ISNUMBER(O24),O24*Assumptions!$B$8,"UNPRICED")</f>
        <v>0</v>
      </c>
      <c r="Q24" s="23" t="str">
        <f>IF(NOT(AND(A24=$B$2,G24&gt;0,H24&gt;0,OR(C24&lt;&gt;"Recommended baseline",Assumptions!$B$10=1))),"Inactive",IF(NOT(ISNUMBER(N24)),"UNPRICED - select SKU / quote",IF(ISNUMBER(K24),"Manual quote - verify source",IF(T24="Covered","Covered by capacity",IF(T24="Control plane","No direct fee","Priced - verify sizing")))))</f>
        <v>Covered by capacity</v>
      </c>
      <c r="R24" s="21" t="s">
        <v>2314</v>
      </c>
      <c r="S24" s="21" t="s">
        <v>971</v>
      </c>
      <c r="T24" s="21" t="s">
        <v>181</v>
      </c>
      <c r="U24" s="23">
        <f>IF(COUNTIF('SKU Catalog'!$A$4:$A$116,T24&amp;"|"&amp;F24)=0,0,MATCH(T24&amp;"|"&amp;F24,'SKU Catalog'!$A$1:$A$116,0))</f>
        <v>4</v>
      </c>
      <c r="V24" s="24">
        <f>IF(NOT(AND(A24=$B$2,G24&gt;0,H24&gt;0,OR(C24&lt;&gt;"Recommended baseline",Assumptions!$B$10=1))),0,IF(ISNUMBER(K24),G24*H24*K24,IF(U24=0,"UNPRICED",IF(ISNUMBER(INDEX('SKU Catalog'!$K$1:$K$116,MAX(1,U24))),G24*H24*INDEX('SKU Catalog'!$K$1:$K$116,MAX(1,U24))*IF(AND(INDEX('SKU Catalog'!$F$1:$F$116,MAX(1,U24))="Hourly",OR(INDEX('SKU Catalog'!$J$1:$J$116,MAX(1,U24))=0,"PAYG"="PAYG")),I24,1),"UNPRICED"))))</f>
        <v>0</v>
      </c>
      <c r="W24" s="24">
        <f>IF(NOT(AND(A24=$B$2,G24&gt;0,H24&gt;0,OR(C24&lt;&gt;"Recommended baseline",Assumptions!$B$10=1))),0,IF(ISNUMBER(K24),G24*H24*K24,IF(U24=0,"UNPRICED",IF(ISNUMBER(INDEX('SKU Catalog'!$L$1:$L$116,MAX(1,U24))),G24*H24*INDEX('SKU Catalog'!$L$1:$L$116,MAX(1,U24))*IF(AND(INDEX('SKU Catalog'!$F$1:$F$116,MAX(1,U24))="Hourly",OR(INDEX('SKU Catalog'!$J$1:$J$116,MAX(1,U24))=0,"1Y"="PAYG")),I24,1),"UNPRICED"))))</f>
        <v>0</v>
      </c>
      <c r="X24" s="24">
        <f>IF(NOT(AND(A24=$B$2,G24&gt;0,H24&gt;0,OR(C24&lt;&gt;"Recommended baseline",Assumptions!$B$10=1))),0,IF(ISNUMBER(K24),G24*H24*K24,IF(U24=0,"UNPRICED",IF(ISNUMBER(INDEX('SKU Catalog'!$M$1:$M$116,MAX(1,U24))),G24*H24*INDEX('SKU Catalog'!$M$1:$M$116,MAX(1,U24))*IF(AND(INDEX('SKU Catalog'!$F$1:$F$116,MAX(1,U24))="Hourly",OR(INDEX('SKU Catalog'!$J$1:$J$116,MAX(1,U24))=0,"3Y"="PAYG")),I24,1),"UNPRICED"))))</f>
        <v>0</v>
      </c>
    </row>
    <row r="25" spans="1:24" ht="43.2" x14ac:dyDescent="0.35">
      <c r="A25" s="21" t="s">
        <v>967</v>
      </c>
      <c r="B25" s="21" t="s">
        <v>86</v>
      </c>
      <c r="C25" s="21" t="s">
        <v>2299</v>
      </c>
      <c r="D25" s="21" t="s">
        <v>1029</v>
      </c>
      <c r="E25" s="21" t="s">
        <v>1030</v>
      </c>
      <c r="F25" s="26" t="s">
        <v>182</v>
      </c>
      <c r="G25" s="27">
        <v>1</v>
      </c>
      <c r="H25" s="27">
        <v>1</v>
      </c>
      <c r="I25" s="36">
        <v>1</v>
      </c>
      <c r="J25" s="26" t="s">
        <v>2297</v>
      </c>
      <c r="K25" s="37"/>
      <c r="L25" s="23" t="str">
        <f>IF(U25=0,"INVALID SKU",IF(INDEX('SKU Catalog'!$J$1:$J$116,MAX(1,U25))=0,"PAYG",IF(J25="Default",Assumptions!$B$7,J25)))</f>
        <v>PAYG</v>
      </c>
      <c r="M25" s="23" t="str">
        <f>IF(U25=0,"Review SKU",INDEX('SKU Catalog'!$E$1:$E$116,MAX(1,U25)))</f>
        <v>resource</v>
      </c>
      <c r="N25" s="31">
        <f>IF(ISNUMBER(K25),K25,IF(U25=0,"UNPRICED",IF(L25="PAYG",INDEX('SKU Catalog'!$K$1:$K$116,MAX(1,U25)),IF(L25="1Y",INDEX('SKU Catalog'!$L$1:$L$116,MAX(1,U25)),INDEX('SKU Catalog'!$M$1:$M$116,MAX(1,U25))))))</f>
        <v>0</v>
      </c>
      <c r="O25" s="24">
        <f>IF(NOT(AND(A25=$B$2,G25&gt;0,H25&gt;0,OR(C25&lt;&gt;"Recommended baseline",Assumptions!$B$10=1))),0,IF(ISNUMBER(N25),G25*H25*N25*IF(ISNUMBER(K25),1,IF(AND(L25="PAYG",INDEX('SKU Catalog'!$F$1:$F$116,MAX(1,U25))="Hourly"),I25,1)),"UNPRICED"))</f>
        <v>0</v>
      </c>
      <c r="P25" s="24">
        <f>IF(ISNUMBER(O25),O25*Assumptions!$B$8,"UNPRICED")</f>
        <v>0</v>
      </c>
      <c r="Q25" s="23" t="str">
        <f>IF(NOT(AND(A25=$B$2,G25&gt;0,H25&gt;0,OR(C25&lt;&gt;"Recommended baseline",Assumptions!$B$10=1))),"Inactive",IF(NOT(ISNUMBER(N25)),"UNPRICED - select SKU / quote",IF(ISNUMBER(K25),"Manual quote - verify source",IF(T25="Covered","Covered by capacity",IF(T25="Control plane","No direct fee","Priced - verify sizing")))))</f>
        <v>Covered by capacity</v>
      </c>
      <c r="R25" s="21" t="s">
        <v>2314</v>
      </c>
      <c r="S25" s="21" t="s">
        <v>971</v>
      </c>
      <c r="T25" s="21" t="s">
        <v>181</v>
      </c>
      <c r="U25" s="23">
        <f>IF(COUNTIF('SKU Catalog'!$A$4:$A$116,T25&amp;"|"&amp;F25)=0,0,MATCH(T25&amp;"|"&amp;F25,'SKU Catalog'!$A$1:$A$116,0))</f>
        <v>4</v>
      </c>
      <c r="V25" s="24">
        <f>IF(NOT(AND(A25=$B$2,G25&gt;0,H25&gt;0,OR(C25&lt;&gt;"Recommended baseline",Assumptions!$B$10=1))),0,IF(ISNUMBER(K25),G25*H25*K25,IF(U25=0,"UNPRICED",IF(ISNUMBER(INDEX('SKU Catalog'!$K$1:$K$116,MAX(1,U25))),G25*H25*INDEX('SKU Catalog'!$K$1:$K$116,MAX(1,U25))*IF(AND(INDEX('SKU Catalog'!$F$1:$F$116,MAX(1,U25))="Hourly",OR(INDEX('SKU Catalog'!$J$1:$J$116,MAX(1,U25))=0,"PAYG"="PAYG")),I25,1),"UNPRICED"))))</f>
        <v>0</v>
      </c>
      <c r="W25" s="24">
        <f>IF(NOT(AND(A25=$B$2,G25&gt;0,H25&gt;0,OR(C25&lt;&gt;"Recommended baseline",Assumptions!$B$10=1))),0,IF(ISNUMBER(K25),G25*H25*K25,IF(U25=0,"UNPRICED",IF(ISNUMBER(INDEX('SKU Catalog'!$L$1:$L$116,MAX(1,U25))),G25*H25*INDEX('SKU Catalog'!$L$1:$L$116,MAX(1,U25))*IF(AND(INDEX('SKU Catalog'!$F$1:$F$116,MAX(1,U25))="Hourly",OR(INDEX('SKU Catalog'!$J$1:$J$116,MAX(1,U25))=0,"1Y"="PAYG")),I25,1),"UNPRICED"))))</f>
        <v>0</v>
      </c>
      <c r="X25" s="24">
        <f>IF(NOT(AND(A25=$B$2,G25&gt;0,H25&gt;0,OR(C25&lt;&gt;"Recommended baseline",Assumptions!$B$10=1))),0,IF(ISNUMBER(K25),G25*H25*K25,IF(U25=0,"UNPRICED",IF(ISNUMBER(INDEX('SKU Catalog'!$M$1:$M$116,MAX(1,U25))),G25*H25*INDEX('SKU Catalog'!$M$1:$M$116,MAX(1,U25))*IF(AND(INDEX('SKU Catalog'!$F$1:$F$116,MAX(1,U25))="Hourly",OR(INDEX('SKU Catalog'!$J$1:$J$116,MAX(1,U25))=0,"3Y"="PAYG")),I25,1),"UNPRICED"))))</f>
        <v>0</v>
      </c>
    </row>
    <row r="26" spans="1:24" ht="43.2" x14ac:dyDescent="0.35">
      <c r="A26" s="21" t="s">
        <v>967</v>
      </c>
      <c r="B26" s="21" t="s">
        <v>86</v>
      </c>
      <c r="C26" s="21" t="s">
        <v>2299</v>
      </c>
      <c r="D26" s="21" t="s">
        <v>1032</v>
      </c>
      <c r="E26" s="21" t="s">
        <v>1033</v>
      </c>
      <c r="F26" s="26" t="s">
        <v>182</v>
      </c>
      <c r="G26" s="27">
        <v>1</v>
      </c>
      <c r="H26" s="27">
        <v>1</v>
      </c>
      <c r="I26" s="36">
        <v>1</v>
      </c>
      <c r="J26" s="26" t="s">
        <v>2297</v>
      </c>
      <c r="K26" s="37"/>
      <c r="L26" s="23" t="str">
        <f>IF(U26=0,"INVALID SKU",IF(INDEX('SKU Catalog'!$J$1:$J$116,MAX(1,U26))=0,"PAYG",IF(J26="Default",Assumptions!$B$7,J26)))</f>
        <v>PAYG</v>
      </c>
      <c r="M26" s="23" t="str">
        <f>IF(U26=0,"Review SKU",INDEX('SKU Catalog'!$E$1:$E$116,MAX(1,U26)))</f>
        <v>resource</v>
      </c>
      <c r="N26" s="31">
        <f>IF(ISNUMBER(K26),K26,IF(U26=0,"UNPRICED",IF(L26="PAYG",INDEX('SKU Catalog'!$K$1:$K$116,MAX(1,U26)),IF(L26="1Y",INDEX('SKU Catalog'!$L$1:$L$116,MAX(1,U26)),INDEX('SKU Catalog'!$M$1:$M$116,MAX(1,U26))))))</f>
        <v>0</v>
      </c>
      <c r="O26" s="24">
        <f>IF(NOT(AND(A26=$B$2,G26&gt;0,H26&gt;0,OR(C26&lt;&gt;"Recommended baseline",Assumptions!$B$10=1))),0,IF(ISNUMBER(N26),G26*H26*N26*IF(ISNUMBER(K26),1,IF(AND(L26="PAYG",INDEX('SKU Catalog'!$F$1:$F$116,MAX(1,U26))="Hourly"),I26,1)),"UNPRICED"))</f>
        <v>0</v>
      </c>
      <c r="P26" s="24">
        <f>IF(ISNUMBER(O26),O26*Assumptions!$B$8,"UNPRICED")</f>
        <v>0</v>
      </c>
      <c r="Q26" s="23" t="str">
        <f>IF(NOT(AND(A26=$B$2,G26&gt;0,H26&gt;0,OR(C26&lt;&gt;"Recommended baseline",Assumptions!$B$10=1))),"Inactive",IF(NOT(ISNUMBER(N26)),"UNPRICED - select SKU / quote",IF(ISNUMBER(K26),"Manual quote - verify source",IF(T26="Covered","Covered by capacity",IF(T26="Control plane","No direct fee","Priced - verify sizing")))))</f>
        <v>Covered by capacity</v>
      </c>
      <c r="R26" s="21" t="s">
        <v>2314</v>
      </c>
      <c r="S26" s="21" t="s">
        <v>971</v>
      </c>
      <c r="T26" s="21" t="s">
        <v>181</v>
      </c>
      <c r="U26" s="23">
        <f>IF(COUNTIF('SKU Catalog'!$A$4:$A$116,T26&amp;"|"&amp;F26)=0,0,MATCH(T26&amp;"|"&amp;F26,'SKU Catalog'!$A$1:$A$116,0))</f>
        <v>4</v>
      </c>
      <c r="V26" s="24">
        <f>IF(NOT(AND(A26=$B$2,G26&gt;0,H26&gt;0,OR(C26&lt;&gt;"Recommended baseline",Assumptions!$B$10=1))),0,IF(ISNUMBER(K26),G26*H26*K26,IF(U26=0,"UNPRICED",IF(ISNUMBER(INDEX('SKU Catalog'!$K$1:$K$116,MAX(1,U26))),G26*H26*INDEX('SKU Catalog'!$K$1:$K$116,MAX(1,U26))*IF(AND(INDEX('SKU Catalog'!$F$1:$F$116,MAX(1,U26))="Hourly",OR(INDEX('SKU Catalog'!$J$1:$J$116,MAX(1,U26))=0,"PAYG"="PAYG")),I26,1),"UNPRICED"))))</f>
        <v>0</v>
      </c>
      <c r="W26" s="24">
        <f>IF(NOT(AND(A26=$B$2,G26&gt;0,H26&gt;0,OR(C26&lt;&gt;"Recommended baseline",Assumptions!$B$10=1))),0,IF(ISNUMBER(K26),G26*H26*K26,IF(U26=0,"UNPRICED",IF(ISNUMBER(INDEX('SKU Catalog'!$L$1:$L$116,MAX(1,U26))),G26*H26*INDEX('SKU Catalog'!$L$1:$L$116,MAX(1,U26))*IF(AND(INDEX('SKU Catalog'!$F$1:$F$116,MAX(1,U26))="Hourly",OR(INDEX('SKU Catalog'!$J$1:$J$116,MAX(1,U26))=0,"1Y"="PAYG")),I26,1),"UNPRICED"))))</f>
        <v>0</v>
      </c>
      <c r="X26" s="24">
        <f>IF(NOT(AND(A26=$B$2,G26&gt;0,H26&gt;0,OR(C26&lt;&gt;"Recommended baseline",Assumptions!$B$10=1))),0,IF(ISNUMBER(K26),G26*H26*K26,IF(U26=0,"UNPRICED",IF(ISNUMBER(INDEX('SKU Catalog'!$M$1:$M$116,MAX(1,U26))),G26*H26*INDEX('SKU Catalog'!$M$1:$M$116,MAX(1,U26))*IF(AND(INDEX('SKU Catalog'!$F$1:$F$116,MAX(1,U26))="Hourly",OR(INDEX('SKU Catalog'!$J$1:$J$116,MAX(1,U26))=0,"3Y"="PAYG")),I26,1),"UNPRICED"))))</f>
        <v>0</v>
      </c>
    </row>
    <row r="27" spans="1:24" ht="43.2" x14ac:dyDescent="0.35">
      <c r="A27" s="21" t="s">
        <v>967</v>
      </c>
      <c r="B27" s="21" t="s">
        <v>86</v>
      </c>
      <c r="C27" s="21" t="s">
        <v>2299</v>
      </c>
      <c r="D27" s="21" t="s">
        <v>1035</v>
      </c>
      <c r="E27" s="21" t="s">
        <v>1036</v>
      </c>
      <c r="F27" s="26" t="s">
        <v>182</v>
      </c>
      <c r="G27" s="27">
        <v>1</v>
      </c>
      <c r="H27" s="27">
        <v>1</v>
      </c>
      <c r="I27" s="36">
        <v>1</v>
      </c>
      <c r="J27" s="26" t="s">
        <v>2297</v>
      </c>
      <c r="K27" s="37"/>
      <c r="L27" s="23" t="str">
        <f>IF(U27=0,"INVALID SKU",IF(INDEX('SKU Catalog'!$J$1:$J$116,MAX(1,U27))=0,"PAYG",IF(J27="Default",Assumptions!$B$7,J27)))</f>
        <v>PAYG</v>
      </c>
      <c r="M27" s="23" t="str">
        <f>IF(U27=0,"Review SKU",INDEX('SKU Catalog'!$E$1:$E$116,MAX(1,U27)))</f>
        <v>resource</v>
      </c>
      <c r="N27" s="31">
        <f>IF(ISNUMBER(K27),K27,IF(U27=0,"UNPRICED",IF(L27="PAYG",INDEX('SKU Catalog'!$K$1:$K$116,MAX(1,U27)),IF(L27="1Y",INDEX('SKU Catalog'!$L$1:$L$116,MAX(1,U27)),INDEX('SKU Catalog'!$M$1:$M$116,MAX(1,U27))))))</f>
        <v>0</v>
      </c>
      <c r="O27" s="24">
        <f>IF(NOT(AND(A27=$B$2,G27&gt;0,H27&gt;0,OR(C27&lt;&gt;"Recommended baseline",Assumptions!$B$10=1))),0,IF(ISNUMBER(N27),G27*H27*N27*IF(ISNUMBER(K27),1,IF(AND(L27="PAYG",INDEX('SKU Catalog'!$F$1:$F$116,MAX(1,U27))="Hourly"),I27,1)),"UNPRICED"))</f>
        <v>0</v>
      </c>
      <c r="P27" s="24">
        <f>IF(ISNUMBER(O27),O27*Assumptions!$B$8,"UNPRICED")</f>
        <v>0</v>
      </c>
      <c r="Q27" s="23" t="str">
        <f>IF(NOT(AND(A27=$B$2,G27&gt;0,H27&gt;0,OR(C27&lt;&gt;"Recommended baseline",Assumptions!$B$10=1))),"Inactive",IF(NOT(ISNUMBER(N27)),"UNPRICED - select SKU / quote",IF(ISNUMBER(K27),"Manual quote - verify source",IF(T27="Covered","Covered by capacity",IF(T27="Control plane","No direct fee","Priced - verify sizing")))))</f>
        <v>Covered by capacity</v>
      </c>
      <c r="R27" s="21" t="s">
        <v>2314</v>
      </c>
      <c r="S27" s="21" t="s">
        <v>971</v>
      </c>
      <c r="T27" s="21" t="s">
        <v>181</v>
      </c>
      <c r="U27" s="23">
        <f>IF(COUNTIF('SKU Catalog'!$A$4:$A$116,T27&amp;"|"&amp;F27)=0,0,MATCH(T27&amp;"|"&amp;F27,'SKU Catalog'!$A$1:$A$116,0))</f>
        <v>4</v>
      </c>
      <c r="V27" s="24">
        <f>IF(NOT(AND(A27=$B$2,G27&gt;0,H27&gt;0,OR(C27&lt;&gt;"Recommended baseline",Assumptions!$B$10=1))),0,IF(ISNUMBER(K27),G27*H27*K27,IF(U27=0,"UNPRICED",IF(ISNUMBER(INDEX('SKU Catalog'!$K$1:$K$116,MAX(1,U27))),G27*H27*INDEX('SKU Catalog'!$K$1:$K$116,MAX(1,U27))*IF(AND(INDEX('SKU Catalog'!$F$1:$F$116,MAX(1,U27))="Hourly",OR(INDEX('SKU Catalog'!$J$1:$J$116,MAX(1,U27))=0,"PAYG"="PAYG")),I27,1),"UNPRICED"))))</f>
        <v>0</v>
      </c>
      <c r="W27" s="24">
        <f>IF(NOT(AND(A27=$B$2,G27&gt;0,H27&gt;0,OR(C27&lt;&gt;"Recommended baseline",Assumptions!$B$10=1))),0,IF(ISNUMBER(K27),G27*H27*K27,IF(U27=0,"UNPRICED",IF(ISNUMBER(INDEX('SKU Catalog'!$L$1:$L$116,MAX(1,U27))),G27*H27*INDEX('SKU Catalog'!$L$1:$L$116,MAX(1,U27))*IF(AND(INDEX('SKU Catalog'!$F$1:$F$116,MAX(1,U27))="Hourly",OR(INDEX('SKU Catalog'!$J$1:$J$116,MAX(1,U27))=0,"1Y"="PAYG")),I27,1),"UNPRICED"))))</f>
        <v>0</v>
      </c>
      <c r="X27" s="24">
        <f>IF(NOT(AND(A27=$B$2,G27&gt;0,H27&gt;0,OR(C27&lt;&gt;"Recommended baseline",Assumptions!$B$10=1))),0,IF(ISNUMBER(K27),G27*H27*K27,IF(U27=0,"UNPRICED",IF(ISNUMBER(INDEX('SKU Catalog'!$M$1:$M$116,MAX(1,U27))),G27*H27*INDEX('SKU Catalog'!$M$1:$M$116,MAX(1,U27))*IF(AND(INDEX('SKU Catalog'!$F$1:$F$116,MAX(1,U27))="Hourly",OR(INDEX('SKU Catalog'!$J$1:$J$116,MAX(1,U27))=0,"3Y"="PAYG")),I27,1),"UNPRICED"))))</f>
        <v>0</v>
      </c>
    </row>
    <row r="28" spans="1:24" ht="43.2" x14ac:dyDescent="0.35">
      <c r="A28" s="21" t="s">
        <v>967</v>
      </c>
      <c r="B28" s="21" t="s">
        <v>86</v>
      </c>
      <c r="C28" s="21" t="s">
        <v>2299</v>
      </c>
      <c r="D28" s="21" t="s">
        <v>1038</v>
      </c>
      <c r="E28" s="21" t="s">
        <v>1039</v>
      </c>
      <c r="F28" s="26" t="s">
        <v>182</v>
      </c>
      <c r="G28" s="27">
        <v>1</v>
      </c>
      <c r="H28" s="27">
        <v>1</v>
      </c>
      <c r="I28" s="36">
        <v>1</v>
      </c>
      <c r="J28" s="26" t="s">
        <v>2297</v>
      </c>
      <c r="K28" s="37"/>
      <c r="L28" s="23" t="str">
        <f>IF(U28=0,"INVALID SKU",IF(INDEX('SKU Catalog'!$J$1:$J$116,MAX(1,U28))=0,"PAYG",IF(J28="Default",Assumptions!$B$7,J28)))</f>
        <v>PAYG</v>
      </c>
      <c r="M28" s="23" t="str">
        <f>IF(U28=0,"Review SKU",INDEX('SKU Catalog'!$E$1:$E$116,MAX(1,U28)))</f>
        <v>resource</v>
      </c>
      <c r="N28" s="31">
        <f>IF(ISNUMBER(K28),K28,IF(U28=0,"UNPRICED",IF(L28="PAYG",INDEX('SKU Catalog'!$K$1:$K$116,MAX(1,U28)),IF(L28="1Y",INDEX('SKU Catalog'!$L$1:$L$116,MAX(1,U28)),INDEX('SKU Catalog'!$M$1:$M$116,MAX(1,U28))))))</f>
        <v>0</v>
      </c>
      <c r="O28" s="24">
        <f>IF(NOT(AND(A28=$B$2,G28&gt;0,H28&gt;0,OR(C28&lt;&gt;"Recommended baseline",Assumptions!$B$10=1))),0,IF(ISNUMBER(N28),G28*H28*N28*IF(ISNUMBER(K28),1,IF(AND(L28="PAYG",INDEX('SKU Catalog'!$F$1:$F$116,MAX(1,U28))="Hourly"),I28,1)),"UNPRICED"))</f>
        <v>0</v>
      </c>
      <c r="P28" s="24">
        <f>IF(ISNUMBER(O28),O28*Assumptions!$B$8,"UNPRICED")</f>
        <v>0</v>
      </c>
      <c r="Q28" s="23" t="str">
        <f>IF(NOT(AND(A28=$B$2,G28&gt;0,H28&gt;0,OR(C28&lt;&gt;"Recommended baseline",Assumptions!$B$10=1))),"Inactive",IF(NOT(ISNUMBER(N28)),"UNPRICED - select SKU / quote",IF(ISNUMBER(K28),"Manual quote - verify source",IF(T28="Covered","Covered by capacity",IF(T28="Control plane","No direct fee","Priced - verify sizing")))))</f>
        <v>Covered by capacity</v>
      </c>
      <c r="R28" s="21" t="s">
        <v>2314</v>
      </c>
      <c r="S28" s="21" t="s">
        <v>971</v>
      </c>
      <c r="T28" s="21" t="s">
        <v>181</v>
      </c>
      <c r="U28" s="23">
        <f>IF(COUNTIF('SKU Catalog'!$A$4:$A$116,T28&amp;"|"&amp;F28)=0,0,MATCH(T28&amp;"|"&amp;F28,'SKU Catalog'!$A$1:$A$116,0))</f>
        <v>4</v>
      </c>
      <c r="V28" s="24">
        <f>IF(NOT(AND(A28=$B$2,G28&gt;0,H28&gt;0,OR(C28&lt;&gt;"Recommended baseline",Assumptions!$B$10=1))),0,IF(ISNUMBER(K28),G28*H28*K28,IF(U28=0,"UNPRICED",IF(ISNUMBER(INDEX('SKU Catalog'!$K$1:$K$116,MAX(1,U28))),G28*H28*INDEX('SKU Catalog'!$K$1:$K$116,MAX(1,U28))*IF(AND(INDEX('SKU Catalog'!$F$1:$F$116,MAX(1,U28))="Hourly",OR(INDEX('SKU Catalog'!$J$1:$J$116,MAX(1,U28))=0,"PAYG"="PAYG")),I28,1),"UNPRICED"))))</f>
        <v>0</v>
      </c>
      <c r="W28" s="24">
        <f>IF(NOT(AND(A28=$B$2,G28&gt;0,H28&gt;0,OR(C28&lt;&gt;"Recommended baseline",Assumptions!$B$10=1))),0,IF(ISNUMBER(K28),G28*H28*K28,IF(U28=0,"UNPRICED",IF(ISNUMBER(INDEX('SKU Catalog'!$L$1:$L$116,MAX(1,U28))),G28*H28*INDEX('SKU Catalog'!$L$1:$L$116,MAX(1,U28))*IF(AND(INDEX('SKU Catalog'!$F$1:$F$116,MAX(1,U28))="Hourly",OR(INDEX('SKU Catalog'!$J$1:$J$116,MAX(1,U28))=0,"1Y"="PAYG")),I28,1),"UNPRICED"))))</f>
        <v>0</v>
      </c>
      <c r="X28" s="24">
        <f>IF(NOT(AND(A28=$B$2,G28&gt;0,H28&gt;0,OR(C28&lt;&gt;"Recommended baseline",Assumptions!$B$10=1))),0,IF(ISNUMBER(K28),G28*H28*K28,IF(U28=0,"UNPRICED",IF(ISNUMBER(INDEX('SKU Catalog'!$M$1:$M$116,MAX(1,U28))),G28*H28*INDEX('SKU Catalog'!$M$1:$M$116,MAX(1,U28))*IF(AND(INDEX('SKU Catalog'!$F$1:$F$116,MAX(1,U28))="Hourly",OR(INDEX('SKU Catalog'!$J$1:$J$116,MAX(1,U28))=0,"3Y"="PAYG")),I28,1),"UNPRICED"))))</f>
        <v>0</v>
      </c>
    </row>
    <row r="29" spans="1:24" ht="43.2" x14ac:dyDescent="0.35">
      <c r="A29" s="21" t="s">
        <v>967</v>
      </c>
      <c r="B29" s="21" t="s">
        <v>86</v>
      </c>
      <c r="C29" s="21" t="s">
        <v>2299</v>
      </c>
      <c r="D29" s="21" t="s">
        <v>1042</v>
      </c>
      <c r="E29" s="21" t="s">
        <v>1043</v>
      </c>
      <c r="F29" s="26" t="s">
        <v>182</v>
      </c>
      <c r="G29" s="27">
        <v>1</v>
      </c>
      <c r="H29" s="27">
        <v>1</v>
      </c>
      <c r="I29" s="36">
        <v>1</v>
      </c>
      <c r="J29" s="26" t="s">
        <v>2297</v>
      </c>
      <c r="K29" s="37"/>
      <c r="L29" s="23" t="str">
        <f>IF(U29=0,"INVALID SKU",IF(INDEX('SKU Catalog'!$J$1:$J$116,MAX(1,U29))=0,"PAYG",IF(J29="Default",Assumptions!$B$7,J29)))</f>
        <v>PAYG</v>
      </c>
      <c r="M29" s="23" t="str">
        <f>IF(U29=0,"Review SKU",INDEX('SKU Catalog'!$E$1:$E$116,MAX(1,U29)))</f>
        <v>resource</v>
      </c>
      <c r="N29" s="31">
        <f>IF(ISNUMBER(K29),K29,IF(U29=0,"UNPRICED",IF(L29="PAYG",INDEX('SKU Catalog'!$K$1:$K$116,MAX(1,U29)),IF(L29="1Y",INDEX('SKU Catalog'!$L$1:$L$116,MAX(1,U29)),INDEX('SKU Catalog'!$M$1:$M$116,MAX(1,U29))))))</f>
        <v>0</v>
      </c>
      <c r="O29" s="24">
        <f>IF(NOT(AND(A29=$B$2,G29&gt;0,H29&gt;0,OR(C29&lt;&gt;"Recommended baseline",Assumptions!$B$10=1))),0,IF(ISNUMBER(N29),G29*H29*N29*IF(ISNUMBER(K29),1,IF(AND(L29="PAYG",INDEX('SKU Catalog'!$F$1:$F$116,MAX(1,U29))="Hourly"),I29,1)),"UNPRICED"))</f>
        <v>0</v>
      </c>
      <c r="P29" s="24">
        <f>IF(ISNUMBER(O29),O29*Assumptions!$B$8,"UNPRICED")</f>
        <v>0</v>
      </c>
      <c r="Q29" s="23" t="str">
        <f>IF(NOT(AND(A29=$B$2,G29&gt;0,H29&gt;0,OR(C29&lt;&gt;"Recommended baseline",Assumptions!$B$10=1))),"Inactive",IF(NOT(ISNUMBER(N29)),"UNPRICED - select SKU / quote",IF(ISNUMBER(K29),"Manual quote - verify source",IF(T29="Covered","Covered by capacity",IF(T29="Control plane","No direct fee","Priced - verify sizing")))))</f>
        <v>Covered by capacity</v>
      </c>
      <c r="R29" s="21" t="s">
        <v>2314</v>
      </c>
      <c r="S29" s="21" t="s">
        <v>971</v>
      </c>
      <c r="T29" s="21" t="s">
        <v>181</v>
      </c>
      <c r="U29" s="23">
        <f>IF(COUNTIF('SKU Catalog'!$A$4:$A$116,T29&amp;"|"&amp;F29)=0,0,MATCH(T29&amp;"|"&amp;F29,'SKU Catalog'!$A$1:$A$116,0))</f>
        <v>4</v>
      </c>
      <c r="V29" s="24">
        <f>IF(NOT(AND(A29=$B$2,G29&gt;0,H29&gt;0,OR(C29&lt;&gt;"Recommended baseline",Assumptions!$B$10=1))),0,IF(ISNUMBER(K29),G29*H29*K29,IF(U29=0,"UNPRICED",IF(ISNUMBER(INDEX('SKU Catalog'!$K$1:$K$116,MAX(1,U29))),G29*H29*INDEX('SKU Catalog'!$K$1:$K$116,MAX(1,U29))*IF(AND(INDEX('SKU Catalog'!$F$1:$F$116,MAX(1,U29))="Hourly",OR(INDEX('SKU Catalog'!$J$1:$J$116,MAX(1,U29))=0,"PAYG"="PAYG")),I29,1),"UNPRICED"))))</f>
        <v>0</v>
      </c>
      <c r="W29" s="24">
        <f>IF(NOT(AND(A29=$B$2,G29&gt;0,H29&gt;0,OR(C29&lt;&gt;"Recommended baseline",Assumptions!$B$10=1))),0,IF(ISNUMBER(K29),G29*H29*K29,IF(U29=0,"UNPRICED",IF(ISNUMBER(INDEX('SKU Catalog'!$L$1:$L$116,MAX(1,U29))),G29*H29*INDEX('SKU Catalog'!$L$1:$L$116,MAX(1,U29))*IF(AND(INDEX('SKU Catalog'!$F$1:$F$116,MAX(1,U29))="Hourly",OR(INDEX('SKU Catalog'!$J$1:$J$116,MAX(1,U29))=0,"1Y"="PAYG")),I29,1),"UNPRICED"))))</f>
        <v>0</v>
      </c>
      <c r="X29" s="24">
        <f>IF(NOT(AND(A29=$B$2,G29&gt;0,H29&gt;0,OR(C29&lt;&gt;"Recommended baseline",Assumptions!$B$10=1))),0,IF(ISNUMBER(K29),G29*H29*K29,IF(U29=0,"UNPRICED",IF(ISNUMBER(INDEX('SKU Catalog'!$M$1:$M$116,MAX(1,U29))),G29*H29*INDEX('SKU Catalog'!$M$1:$M$116,MAX(1,U29))*IF(AND(INDEX('SKU Catalog'!$F$1:$F$116,MAX(1,U29))="Hourly",OR(INDEX('SKU Catalog'!$J$1:$J$116,MAX(1,U29))=0,"3Y"="PAYG")),I29,1),"UNPRICED"))))</f>
        <v>0</v>
      </c>
    </row>
    <row r="30" spans="1:24" ht="43.2" x14ac:dyDescent="0.35">
      <c r="A30" s="21" t="s">
        <v>967</v>
      </c>
      <c r="B30" s="21" t="s">
        <v>86</v>
      </c>
      <c r="C30" s="21" t="s">
        <v>2299</v>
      </c>
      <c r="D30" s="21" t="s">
        <v>1046</v>
      </c>
      <c r="E30" s="21" t="s">
        <v>1047</v>
      </c>
      <c r="F30" s="26" t="s">
        <v>182</v>
      </c>
      <c r="G30" s="27">
        <v>1</v>
      </c>
      <c r="H30" s="27">
        <v>1</v>
      </c>
      <c r="I30" s="36">
        <v>1</v>
      </c>
      <c r="J30" s="26" t="s">
        <v>2297</v>
      </c>
      <c r="K30" s="37"/>
      <c r="L30" s="23" t="str">
        <f>IF(U30=0,"INVALID SKU",IF(INDEX('SKU Catalog'!$J$1:$J$116,MAX(1,U30))=0,"PAYG",IF(J30="Default",Assumptions!$B$7,J30)))</f>
        <v>PAYG</v>
      </c>
      <c r="M30" s="23" t="str">
        <f>IF(U30=0,"Review SKU",INDEX('SKU Catalog'!$E$1:$E$116,MAX(1,U30)))</f>
        <v>resource</v>
      </c>
      <c r="N30" s="31">
        <f>IF(ISNUMBER(K30),K30,IF(U30=0,"UNPRICED",IF(L30="PAYG",INDEX('SKU Catalog'!$K$1:$K$116,MAX(1,U30)),IF(L30="1Y",INDEX('SKU Catalog'!$L$1:$L$116,MAX(1,U30)),INDEX('SKU Catalog'!$M$1:$M$116,MAX(1,U30))))))</f>
        <v>0</v>
      </c>
      <c r="O30" s="24">
        <f>IF(NOT(AND(A30=$B$2,G30&gt;0,H30&gt;0,OR(C30&lt;&gt;"Recommended baseline",Assumptions!$B$10=1))),0,IF(ISNUMBER(N30),G30*H30*N30*IF(ISNUMBER(K30),1,IF(AND(L30="PAYG",INDEX('SKU Catalog'!$F$1:$F$116,MAX(1,U30))="Hourly"),I30,1)),"UNPRICED"))</f>
        <v>0</v>
      </c>
      <c r="P30" s="24">
        <f>IF(ISNUMBER(O30),O30*Assumptions!$B$8,"UNPRICED")</f>
        <v>0</v>
      </c>
      <c r="Q30" s="23" t="str">
        <f>IF(NOT(AND(A30=$B$2,G30&gt;0,H30&gt;0,OR(C30&lt;&gt;"Recommended baseline",Assumptions!$B$10=1))),"Inactive",IF(NOT(ISNUMBER(N30)),"UNPRICED - select SKU / quote",IF(ISNUMBER(K30),"Manual quote - verify source",IF(T30="Covered","Covered by capacity",IF(T30="Control plane","No direct fee","Priced - verify sizing")))))</f>
        <v>Covered by capacity</v>
      </c>
      <c r="R30" s="21" t="s">
        <v>2314</v>
      </c>
      <c r="S30" s="21" t="s">
        <v>971</v>
      </c>
      <c r="T30" s="21" t="s">
        <v>181</v>
      </c>
      <c r="U30" s="23">
        <f>IF(COUNTIF('SKU Catalog'!$A$4:$A$116,T30&amp;"|"&amp;F30)=0,0,MATCH(T30&amp;"|"&amp;F30,'SKU Catalog'!$A$1:$A$116,0))</f>
        <v>4</v>
      </c>
      <c r="V30" s="24">
        <f>IF(NOT(AND(A30=$B$2,G30&gt;0,H30&gt;0,OR(C30&lt;&gt;"Recommended baseline",Assumptions!$B$10=1))),0,IF(ISNUMBER(K30),G30*H30*K30,IF(U30=0,"UNPRICED",IF(ISNUMBER(INDEX('SKU Catalog'!$K$1:$K$116,MAX(1,U30))),G30*H30*INDEX('SKU Catalog'!$K$1:$K$116,MAX(1,U30))*IF(AND(INDEX('SKU Catalog'!$F$1:$F$116,MAX(1,U30))="Hourly",OR(INDEX('SKU Catalog'!$J$1:$J$116,MAX(1,U30))=0,"PAYG"="PAYG")),I30,1),"UNPRICED"))))</f>
        <v>0</v>
      </c>
      <c r="W30" s="24">
        <f>IF(NOT(AND(A30=$B$2,G30&gt;0,H30&gt;0,OR(C30&lt;&gt;"Recommended baseline",Assumptions!$B$10=1))),0,IF(ISNUMBER(K30),G30*H30*K30,IF(U30=0,"UNPRICED",IF(ISNUMBER(INDEX('SKU Catalog'!$L$1:$L$116,MAX(1,U30))),G30*H30*INDEX('SKU Catalog'!$L$1:$L$116,MAX(1,U30))*IF(AND(INDEX('SKU Catalog'!$F$1:$F$116,MAX(1,U30))="Hourly",OR(INDEX('SKU Catalog'!$J$1:$J$116,MAX(1,U30))=0,"1Y"="PAYG")),I30,1),"UNPRICED"))))</f>
        <v>0</v>
      </c>
      <c r="X30" s="24">
        <f>IF(NOT(AND(A30=$B$2,G30&gt;0,H30&gt;0,OR(C30&lt;&gt;"Recommended baseline",Assumptions!$B$10=1))),0,IF(ISNUMBER(K30),G30*H30*K30,IF(U30=0,"UNPRICED",IF(ISNUMBER(INDEX('SKU Catalog'!$M$1:$M$116,MAX(1,U30))),G30*H30*INDEX('SKU Catalog'!$M$1:$M$116,MAX(1,U30))*IF(AND(INDEX('SKU Catalog'!$F$1:$F$116,MAX(1,U30))="Hourly",OR(INDEX('SKU Catalog'!$J$1:$J$116,MAX(1,U30))=0,"3Y"="PAYG")),I30,1),"UNPRICED"))))</f>
        <v>0</v>
      </c>
    </row>
    <row r="31" spans="1:24" ht="43.2" x14ac:dyDescent="0.35">
      <c r="A31" s="21" t="s">
        <v>967</v>
      </c>
      <c r="B31" s="21" t="s">
        <v>86</v>
      </c>
      <c r="C31" s="21" t="s">
        <v>2299</v>
      </c>
      <c r="D31" s="21" t="s">
        <v>1050</v>
      </c>
      <c r="E31" s="21" t="s">
        <v>1051</v>
      </c>
      <c r="F31" s="26" t="s">
        <v>182</v>
      </c>
      <c r="G31" s="27">
        <v>1</v>
      </c>
      <c r="H31" s="27">
        <v>1</v>
      </c>
      <c r="I31" s="36">
        <v>1</v>
      </c>
      <c r="J31" s="26" t="s">
        <v>2297</v>
      </c>
      <c r="K31" s="37"/>
      <c r="L31" s="23" t="str">
        <f>IF(U31=0,"INVALID SKU",IF(INDEX('SKU Catalog'!$J$1:$J$116,MAX(1,U31))=0,"PAYG",IF(J31="Default",Assumptions!$B$7,J31)))</f>
        <v>PAYG</v>
      </c>
      <c r="M31" s="23" t="str">
        <f>IF(U31=0,"Review SKU",INDEX('SKU Catalog'!$E$1:$E$116,MAX(1,U31)))</f>
        <v>resource</v>
      </c>
      <c r="N31" s="31">
        <f>IF(ISNUMBER(K31),K31,IF(U31=0,"UNPRICED",IF(L31="PAYG",INDEX('SKU Catalog'!$K$1:$K$116,MAX(1,U31)),IF(L31="1Y",INDEX('SKU Catalog'!$L$1:$L$116,MAX(1,U31)),INDEX('SKU Catalog'!$M$1:$M$116,MAX(1,U31))))))</f>
        <v>0</v>
      </c>
      <c r="O31" s="24">
        <f>IF(NOT(AND(A31=$B$2,G31&gt;0,H31&gt;0,OR(C31&lt;&gt;"Recommended baseline",Assumptions!$B$10=1))),0,IF(ISNUMBER(N31),G31*H31*N31*IF(ISNUMBER(K31),1,IF(AND(L31="PAYG",INDEX('SKU Catalog'!$F$1:$F$116,MAX(1,U31))="Hourly"),I31,1)),"UNPRICED"))</f>
        <v>0</v>
      </c>
      <c r="P31" s="24">
        <f>IF(ISNUMBER(O31),O31*Assumptions!$B$8,"UNPRICED")</f>
        <v>0</v>
      </c>
      <c r="Q31" s="23" t="str">
        <f>IF(NOT(AND(A31=$B$2,G31&gt;0,H31&gt;0,OR(C31&lt;&gt;"Recommended baseline",Assumptions!$B$10=1))),"Inactive",IF(NOT(ISNUMBER(N31)),"UNPRICED - select SKU / quote",IF(ISNUMBER(K31),"Manual quote - verify source",IF(T31="Covered","Covered by capacity",IF(T31="Control plane","No direct fee","Priced - verify sizing")))))</f>
        <v>Covered by capacity</v>
      </c>
      <c r="R31" s="21" t="s">
        <v>2314</v>
      </c>
      <c r="S31" s="21" t="s">
        <v>971</v>
      </c>
      <c r="T31" s="21" t="s">
        <v>181</v>
      </c>
      <c r="U31" s="23">
        <f>IF(COUNTIF('SKU Catalog'!$A$4:$A$116,T31&amp;"|"&amp;F31)=0,0,MATCH(T31&amp;"|"&amp;F31,'SKU Catalog'!$A$1:$A$116,0))</f>
        <v>4</v>
      </c>
      <c r="V31" s="24">
        <f>IF(NOT(AND(A31=$B$2,G31&gt;0,H31&gt;0,OR(C31&lt;&gt;"Recommended baseline",Assumptions!$B$10=1))),0,IF(ISNUMBER(K31),G31*H31*K31,IF(U31=0,"UNPRICED",IF(ISNUMBER(INDEX('SKU Catalog'!$K$1:$K$116,MAX(1,U31))),G31*H31*INDEX('SKU Catalog'!$K$1:$K$116,MAX(1,U31))*IF(AND(INDEX('SKU Catalog'!$F$1:$F$116,MAX(1,U31))="Hourly",OR(INDEX('SKU Catalog'!$J$1:$J$116,MAX(1,U31))=0,"PAYG"="PAYG")),I31,1),"UNPRICED"))))</f>
        <v>0</v>
      </c>
      <c r="W31" s="24">
        <f>IF(NOT(AND(A31=$B$2,G31&gt;0,H31&gt;0,OR(C31&lt;&gt;"Recommended baseline",Assumptions!$B$10=1))),0,IF(ISNUMBER(K31),G31*H31*K31,IF(U31=0,"UNPRICED",IF(ISNUMBER(INDEX('SKU Catalog'!$L$1:$L$116,MAX(1,U31))),G31*H31*INDEX('SKU Catalog'!$L$1:$L$116,MAX(1,U31))*IF(AND(INDEX('SKU Catalog'!$F$1:$F$116,MAX(1,U31))="Hourly",OR(INDEX('SKU Catalog'!$J$1:$J$116,MAX(1,U31))=0,"1Y"="PAYG")),I31,1),"UNPRICED"))))</f>
        <v>0</v>
      </c>
      <c r="X31" s="24">
        <f>IF(NOT(AND(A31=$B$2,G31&gt;0,H31&gt;0,OR(C31&lt;&gt;"Recommended baseline",Assumptions!$B$10=1))),0,IF(ISNUMBER(K31),G31*H31*K31,IF(U31=0,"UNPRICED",IF(ISNUMBER(INDEX('SKU Catalog'!$M$1:$M$116,MAX(1,U31))),G31*H31*INDEX('SKU Catalog'!$M$1:$M$116,MAX(1,U31))*IF(AND(INDEX('SKU Catalog'!$F$1:$F$116,MAX(1,U31))="Hourly",OR(INDEX('SKU Catalog'!$J$1:$J$116,MAX(1,U31))=0,"3Y"="PAYG")),I31,1),"UNPRICED"))))</f>
        <v>0</v>
      </c>
    </row>
    <row r="32" spans="1:24" ht="43.2" x14ac:dyDescent="0.35">
      <c r="A32" s="21" t="s">
        <v>967</v>
      </c>
      <c r="B32" s="21" t="s">
        <v>86</v>
      </c>
      <c r="C32" s="21" t="s">
        <v>2299</v>
      </c>
      <c r="D32" s="21" t="s">
        <v>1054</v>
      </c>
      <c r="E32" s="21" t="s">
        <v>1055</v>
      </c>
      <c r="F32" s="26" t="s">
        <v>182</v>
      </c>
      <c r="G32" s="27">
        <v>1</v>
      </c>
      <c r="H32" s="27">
        <v>1</v>
      </c>
      <c r="I32" s="36">
        <v>1</v>
      </c>
      <c r="J32" s="26" t="s">
        <v>2297</v>
      </c>
      <c r="K32" s="37"/>
      <c r="L32" s="23" t="str">
        <f>IF(U32=0,"INVALID SKU",IF(INDEX('SKU Catalog'!$J$1:$J$116,MAX(1,U32))=0,"PAYG",IF(J32="Default",Assumptions!$B$7,J32)))</f>
        <v>PAYG</v>
      </c>
      <c r="M32" s="23" t="str">
        <f>IF(U32=0,"Review SKU",INDEX('SKU Catalog'!$E$1:$E$116,MAX(1,U32)))</f>
        <v>resource</v>
      </c>
      <c r="N32" s="31">
        <f>IF(ISNUMBER(K32),K32,IF(U32=0,"UNPRICED",IF(L32="PAYG",INDEX('SKU Catalog'!$K$1:$K$116,MAX(1,U32)),IF(L32="1Y",INDEX('SKU Catalog'!$L$1:$L$116,MAX(1,U32)),INDEX('SKU Catalog'!$M$1:$M$116,MAX(1,U32))))))</f>
        <v>0</v>
      </c>
      <c r="O32" s="24">
        <f>IF(NOT(AND(A32=$B$2,G32&gt;0,H32&gt;0,OR(C32&lt;&gt;"Recommended baseline",Assumptions!$B$10=1))),0,IF(ISNUMBER(N32),G32*H32*N32*IF(ISNUMBER(K32),1,IF(AND(L32="PAYG",INDEX('SKU Catalog'!$F$1:$F$116,MAX(1,U32))="Hourly"),I32,1)),"UNPRICED"))</f>
        <v>0</v>
      </c>
      <c r="P32" s="24">
        <f>IF(ISNUMBER(O32),O32*Assumptions!$B$8,"UNPRICED")</f>
        <v>0</v>
      </c>
      <c r="Q32" s="23" t="str">
        <f>IF(NOT(AND(A32=$B$2,G32&gt;0,H32&gt;0,OR(C32&lt;&gt;"Recommended baseline",Assumptions!$B$10=1))),"Inactive",IF(NOT(ISNUMBER(N32)),"UNPRICED - select SKU / quote",IF(ISNUMBER(K32),"Manual quote - verify source",IF(T32="Covered","Covered by capacity",IF(T32="Control plane","No direct fee","Priced - verify sizing")))))</f>
        <v>Covered by capacity</v>
      </c>
      <c r="R32" s="21" t="s">
        <v>2314</v>
      </c>
      <c r="S32" s="21" t="s">
        <v>971</v>
      </c>
      <c r="T32" s="21" t="s">
        <v>181</v>
      </c>
      <c r="U32" s="23">
        <f>IF(COUNTIF('SKU Catalog'!$A$4:$A$116,T32&amp;"|"&amp;F32)=0,0,MATCH(T32&amp;"|"&amp;F32,'SKU Catalog'!$A$1:$A$116,0))</f>
        <v>4</v>
      </c>
      <c r="V32" s="24">
        <f>IF(NOT(AND(A32=$B$2,G32&gt;0,H32&gt;0,OR(C32&lt;&gt;"Recommended baseline",Assumptions!$B$10=1))),0,IF(ISNUMBER(K32),G32*H32*K32,IF(U32=0,"UNPRICED",IF(ISNUMBER(INDEX('SKU Catalog'!$K$1:$K$116,MAX(1,U32))),G32*H32*INDEX('SKU Catalog'!$K$1:$K$116,MAX(1,U32))*IF(AND(INDEX('SKU Catalog'!$F$1:$F$116,MAX(1,U32))="Hourly",OR(INDEX('SKU Catalog'!$J$1:$J$116,MAX(1,U32))=0,"PAYG"="PAYG")),I32,1),"UNPRICED"))))</f>
        <v>0</v>
      </c>
      <c r="W32" s="24">
        <f>IF(NOT(AND(A32=$B$2,G32&gt;0,H32&gt;0,OR(C32&lt;&gt;"Recommended baseline",Assumptions!$B$10=1))),0,IF(ISNUMBER(K32),G32*H32*K32,IF(U32=0,"UNPRICED",IF(ISNUMBER(INDEX('SKU Catalog'!$L$1:$L$116,MAX(1,U32))),G32*H32*INDEX('SKU Catalog'!$L$1:$L$116,MAX(1,U32))*IF(AND(INDEX('SKU Catalog'!$F$1:$F$116,MAX(1,U32))="Hourly",OR(INDEX('SKU Catalog'!$J$1:$J$116,MAX(1,U32))=0,"1Y"="PAYG")),I32,1),"UNPRICED"))))</f>
        <v>0</v>
      </c>
      <c r="X32" s="24">
        <f>IF(NOT(AND(A32=$B$2,G32&gt;0,H32&gt;0,OR(C32&lt;&gt;"Recommended baseline",Assumptions!$B$10=1))),0,IF(ISNUMBER(K32),G32*H32*K32,IF(U32=0,"UNPRICED",IF(ISNUMBER(INDEX('SKU Catalog'!$M$1:$M$116,MAX(1,U32))),G32*H32*INDEX('SKU Catalog'!$M$1:$M$116,MAX(1,U32))*IF(AND(INDEX('SKU Catalog'!$F$1:$F$116,MAX(1,U32))="Hourly",OR(INDEX('SKU Catalog'!$J$1:$J$116,MAX(1,U32))=0,"3Y"="PAYG")),I32,1),"UNPRICED"))))</f>
        <v>0</v>
      </c>
    </row>
    <row r="33" spans="1:24" ht="43.2" x14ac:dyDescent="0.35">
      <c r="A33" s="21" t="s">
        <v>967</v>
      </c>
      <c r="B33" s="21" t="s">
        <v>86</v>
      </c>
      <c r="C33" s="21" t="s">
        <v>2299</v>
      </c>
      <c r="D33" s="21" t="s">
        <v>1058</v>
      </c>
      <c r="E33" s="21" t="s">
        <v>1059</v>
      </c>
      <c r="F33" s="26" t="s">
        <v>182</v>
      </c>
      <c r="G33" s="27">
        <v>1</v>
      </c>
      <c r="H33" s="27">
        <v>1</v>
      </c>
      <c r="I33" s="36">
        <v>1</v>
      </c>
      <c r="J33" s="26" t="s">
        <v>2297</v>
      </c>
      <c r="K33" s="37"/>
      <c r="L33" s="23" t="str">
        <f>IF(U33=0,"INVALID SKU",IF(INDEX('SKU Catalog'!$J$1:$J$116,MAX(1,U33))=0,"PAYG",IF(J33="Default",Assumptions!$B$7,J33)))</f>
        <v>PAYG</v>
      </c>
      <c r="M33" s="23" t="str">
        <f>IF(U33=0,"Review SKU",INDEX('SKU Catalog'!$E$1:$E$116,MAX(1,U33)))</f>
        <v>resource</v>
      </c>
      <c r="N33" s="31">
        <f>IF(ISNUMBER(K33),K33,IF(U33=0,"UNPRICED",IF(L33="PAYG",INDEX('SKU Catalog'!$K$1:$K$116,MAX(1,U33)),IF(L33="1Y",INDEX('SKU Catalog'!$L$1:$L$116,MAX(1,U33)),INDEX('SKU Catalog'!$M$1:$M$116,MAX(1,U33))))))</f>
        <v>0</v>
      </c>
      <c r="O33" s="24">
        <f>IF(NOT(AND(A33=$B$2,G33&gt;0,H33&gt;0,OR(C33&lt;&gt;"Recommended baseline",Assumptions!$B$10=1))),0,IF(ISNUMBER(N33),G33*H33*N33*IF(ISNUMBER(K33),1,IF(AND(L33="PAYG",INDEX('SKU Catalog'!$F$1:$F$116,MAX(1,U33))="Hourly"),I33,1)),"UNPRICED"))</f>
        <v>0</v>
      </c>
      <c r="P33" s="24">
        <f>IF(ISNUMBER(O33),O33*Assumptions!$B$8,"UNPRICED")</f>
        <v>0</v>
      </c>
      <c r="Q33" s="23" t="str">
        <f>IF(NOT(AND(A33=$B$2,G33&gt;0,H33&gt;0,OR(C33&lt;&gt;"Recommended baseline",Assumptions!$B$10=1))),"Inactive",IF(NOT(ISNUMBER(N33)),"UNPRICED - select SKU / quote",IF(ISNUMBER(K33),"Manual quote - verify source",IF(T33="Covered","Covered by capacity",IF(T33="Control plane","No direct fee","Priced - verify sizing")))))</f>
        <v>Covered by capacity</v>
      </c>
      <c r="R33" s="21" t="s">
        <v>2314</v>
      </c>
      <c r="S33" s="21" t="s">
        <v>971</v>
      </c>
      <c r="T33" s="21" t="s">
        <v>181</v>
      </c>
      <c r="U33" s="23">
        <f>IF(COUNTIF('SKU Catalog'!$A$4:$A$116,T33&amp;"|"&amp;F33)=0,0,MATCH(T33&amp;"|"&amp;F33,'SKU Catalog'!$A$1:$A$116,0))</f>
        <v>4</v>
      </c>
      <c r="V33" s="24">
        <f>IF(NOT(AND(A33=$B$2,G33&gt;0,H33&gt;0,OR(C33&lt;&gt;"Recommended baseline",Assumptions!$B$10=1))),0,IF(ISNUMBER(K33),G33*H33*K33,IF(U33=0,"UNPRICED",IF(ISNUMBER(INDEX('SKU Catalog'!$K$1:$K$116,MAX(1,U33))),G33*H33*INDEX('SKU Catalog'!$K$1:$K$116,MAX(1,U33))*IF(AND(INDEX('SKU Catalog'!$F$1:$F$116,MAX(1,U33))="Hourly",OR(INDEX('SKU Catalog'!$J$1:$J$116,MAX(1,U33))=0,"PAYG"="PAYG")),I33,1),"UNPRICED"))))</f>
        <v>0</v>
      </c>
      <c r="W33" s="24">
        <f>IF(NOT(AND(A33=$B$2,G33&gt;0,H33&gt;0,OR(C33&lt;&gt;"Recommended baseline",Assumptions!$B$10=1))),0,IF(ISNUMBER(K33),G33*H33*K33,IF(U33=0,"UNPRICED",IF(ISNUMBER(INDEX('SKU Catalog'!$L$1:$L$116,MAX(1,U33))),G33*H33*INDEX('SKU Catalog'!$L$1:$L$116,MAX(1,U33))*IF(AND(INDEX('SKU Catalog'!$F$1:$F$116,MAX(1,U33))="Hourly",OR(INDEX('SKU Catalog'!$J$1:$J$116,MAX(1,U33))=0,"1Y"="PAYG")),I33,1),"UNPRICED"))))</f>
        <v>0</v>
      </c>
      <c r="X33" s="24">
        <f>IF(NOT(AND(A33=$B$2,G33&gt;0,H33&gt;0,OR(C33&lt;&gt;"Recommended baseline",Assumptions!$B$10=1))),0,IF(ISNUMBER(K33),G33*H33*K33,IF(U33=0,"UNPRICED",IF(ISNUMBER(INDEX('SKU Catalog'!$M$1:$M$116,MAX(1,U33))),G33*H33*INDEX('SKU Catalog'!$M$1:$M$116,MAX(1,U33))*IF(AND(INDEX('SKU Catalog'!$F$1:$F$116,MAX(1,U33))="Hourly",OR(INDEX('SKU Catalog'!$J$1:$J$116,MAX(1,U33))=0,"3Y"="PAYG")),I33,1),"UNPRICED"))))</f>
        <v>0</v>
      </c>
    </row>
    <row r="34" spans="1:24" ht="43.2" x14ac:dyDescent="0.35">
      <c r="A34" s="21" t="s">
        <v>967</v>
      </c>
      <c r="B34" s="21" t="s">
        <v>86</v>
      </c>
      <c r="C34" s="21" t="s">
        <v>2299</v>
      </c>
      <c r="D34" s="21" t="s">
        <v>1062</v>
      </c>
      <c r="E34" s="21" t="s">
        <v>1063</v>
      </c>
      <c r="F34" s="26" t="s">
        <v>182</v>
      </c>
      <c r="G34" s="27">
        <v>1</v>
      </c>
      <c r="H34" s="27">
        <v>1</v>
      </c>
      <c r="I34" s="36">
        <v>1</v>
      </c>
      <c r="J34" s="26" t="s">
        <v>2297</v>
      </c>
      <c r="K34" s="37"/>
      <c r="L34" s="23" t="str">
        <f>IF(U34=0,"INVALID SKU",IF(INDEX('SKU Catalog'!$J$1:$J$116,MAX(1,U34))=0,"PAYG",IF(J34="Default",Assumptions!$B$7,J34)))</f>
        <v>PAYG</v>
      </c>
      <c r="M34" s="23" t="str">
        <f>IF(U34=0,"Review SKU",INDEX('SKU Catalog'!$E$1:$E$116,MAX(1,U34)))</f>
        <v>resource</v>
      </c>
      <c r="N34" s="31">
        <f>IF(ISNUMBER(K34),K34,IF(U34=0,"UNPRICED",IF(L34="PAYG",INDEX('SKU Catalog'!$K$1:$K$116,MAX(1,U34)),IF(L34="1Y",INDEX('SKU Catalog'!$L$1:$L$116,MAX(1,U34)),INDEX('SKU Catalog'!$M$1:$M$116,MAX(1,U34))))))</f>
        <v>0</v>
      </c>
      <c r="O34" s="24">
        <f>IF(NOT(AND(A34=$B$2,G34&gt;0,H34&gt;0,OR(C34&lt;&gt;"Recommended baseline",Assumptions!$B$10=1))),0,IF(ISNUMBER(N34),G34*H34*N34*IF(ISNUMBER(K34),1,IF(AND(L34="PAYG",INDEX('SKU Catalog'!$F$1:$F$116,MAX(1,U34))="Hourly"),I34,1)),"UNPRICED"))</f>
        <v>0</v>
      </c>
      <c r="P34" s="24">
        <f>IF(ISNUMBER(O34),O34*Assumptions!$B$8,"UNPRICED")</f>
        <v>0</v>
      </c>
      <c r="Q34" s="23" t="str">
        <f>IF(NOT(AND(A34=$B$2,G34&gt;0,H34&gt;0,OR(C34&lt;&gt;"Recommended baseline",Assumptions!$B$10=1))),"Inactive",IF(NOT(ISNUMBER(N34)),"UNPRICED - select SKU / quote",IF(ISNUMBER(K34),"Manual quote - verify source",IF(T34="Covered","Covered by capacity",IF(T34="Control plane","No direct fee","Priced - verify sizing")))))</f>
        <v>Covered by capacity</v>
      </c>
      <c r="R34" s="21" t="s">
        <v>2314</v>
      </c>
      <c r="S34" s="21" t="s">
        <v>971</v>
      </c>
      <c r="T34" s="21" t="s">
        <v>181</v>
      </c>
      <c r="U34" s="23">
        <f>IF(COUNTIF('SKU Catalog'!$A$4:$A$116,T34&amp;"|"&amp;F34)=0,0,MATCH(T34&amp;"|"&amp;F34,'SKU Catalog'!$A$1:$A$116,0))</f>
        <v>4</v>
      </c>
      <c r="V34" s="2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2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2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43.2" x14ac:dyDescent="0.35">
      <c r="A35" s="21" t="s">
        <v>967</v>
      </c>
      <c r="B35" s="21" t="s">
        <v>86</v>
      </c>
      <c r="C35" s="21" t="s">
        <v>2299</v>
      </c>
      <c r="D35" s="21" t="s">
        <v>1066</v>
      </c>
      <c r="E35" s="21" t="s">
        <v>1067</v>
      </c>
      <c r="F35" s="26" t="s">
        <v>182</v>
      </c>
      <c r="G35" s="27">
        <v>1</v>
      </c>
      <c r="H35" s="27">
        <v>1</v>
      </c>
      <c r="I35" s="36">
        <v>1</v>
      </c>
      <c r="J35" s="26" t="s">
        <v>2297</v>
      </c>
      <c r="K35" s="37"/>
      <c r="L35" s="23" t="str">
        <f>IF(U35=0,"INVALID SKU",IF(INDEX('SKU Catalog'!$J$1:$J$116,MAX(1,U35))=0,"PAYG",IF(J35="Default",Assumptions!$B$7,J35)))</f>
        <v>PAYG</v>
      </c>
      <c r="M35" s="23" t="str">
        <f>IF(U35=0,"Review SKU",INDEX('SKU Catalog'!$E$1:$E$116,MAX(1,U35)))</f>
        <v>resource</v>
      </c>
      <c r="N35" s="31">
        <f>IF(ISNUMBER(K35),K35,IF(U35=0,"UNPRICED",IF(L35="PAYG",INDEX('SKU Catalog'!$K$1:$K$116,MAX(1,U35)),IF(L35="1Y",INDEX('SKU Catalog'!$L$1:$L$116,MAX(1,U35)),INDEX('SKU Catalog'!$M$1:$M$116,MAX(1,U35))))))</f>
        <v>0</v>
      </c>
      <c r="O35" s="24">
        <f>IF(NOT(AND(A35=$B$2,G35&gt;0,H35&gt;0,OR(C35&lt;&gt;"Recommended baseline",Assumptions!$B$10=1))),0,IF(ISNUMBER(N35),G35*H35*N35*IF(ISNUMBER(K35),1,IF(AND(L35="PAYG",INDEX('SKU Catalog'!$F$1:$F$116,MAX(1,U35))="Hourly"),I35,1)),"UNPRICED"))</f>
        <v>0</v>
      </c>
      <c r="P35" s="24">
        <f>IF(ISNUMBER(O35),O35*Assumptions!$B$8,"UNPRICED")</f>
        <v>0</v>
      </c>
      <c r="Q35" s="23" t="str">
        <f>IF(NOT(AND(A35=$B$2,G35&gt;0,H35&gt;0,OR(C35&lt;&gt;"Recommended baseline",Assumptions!$B$10=1))),"Inactive",IF(NOT(ISNUMBER(N35)),"UNPRICED - select SKU / quote",IF(ISNUMBER(K35),"Manual quote - verify source",IF(T35="Covered","Covered by capacity",IF(T35="Control plane","No direct fee","Priced - verify sizing")))))</f>
        <v>Covered by capacity</v>
      </c>
      <c r="R35" s="21" t="s">
        <v>2314</v>
      </c>
      <c r="S35" s="21" t="s">
        <v>971</v>
      </c>
      <c r="T35" s="21" t="s">
        <v>181</v>
      </c>
      <c r="U35" s="23">
        <f>IF(COUNTIF('SKU Catalog'!$A$4:$A$116,T35&amp;"|"&amp;F35)=0,0,MATCH(T35&amp;"|"&amp;F35,'SKU Catalog'!$A$1:$A$116,0))</f>
        <v>4</v>
      </c>
      <c r="V35" s="24">
        <f>IF(NOT(AND(A35=$B$2,G35&gt;0,H35&gt;0,OR(C35&lt;&gt;"Recommended baseline",Assumptions!$B$10=1))),0,IF(ISNUMBER(K35),G35*H35*K35,IF(U35=0,"UNPRICED",IF(ISNUMBER(INDEX('SKU Catalog'!$K$1:$K$116,MAX(1,U35))),G35*H35*INDEX('SKU Catalog'!$K$1:$K$116,MAX(1,U35))*IF(AND(INDEX('SKU Catalog'!$F$1:$F$116,MAX(1,U35))="Hourly",OR(INDEX('SKU Catalog'!$J$1:$J$116,MAX(1,U35))=0,"PAYG"="PAYG")),I35,1),"UNPRICED"))))</f>
        <v>0</v>
      </c>
      <c r="W35" s="24">
        <f>IF(NOT(AND(A35=$B$2,G35&gt;0,H35&gt;0,OR(C35&lt;&gt;"Recommended baseline",Assumptions!$B$10=1))),0,IF(ISNUMBER(K35),G35*H35*K35,IF(U35=0,"UNPRICED",IF(ISNUMBER(INDEX('SKU Catalog'!$L$1:$L$116,MAX(1,U35))),G35*H35*INDEX('SKU Catalog'!$L$1:$L$116,MAX(1,U35))*IF(AND(INDEX('SKU Catalog'!$F$1:$F$116,MAX(1,U35))="Hourly",OR(INDEX('SKU Catalog'!$J$1:$J$116,MAX(1,U35))=0,"1Y"="PAYG")),I35,1),"UNPRICED"))))</f>
        <v>0</v>
      </c>
      <c r="X35" s="24">
        <f>IF(NOT(AND(A35=$B$2,G35&gt;0,H35&gt;0,OR(C35&lt;&gt;"Recommended baseline",Assumptions!$B$10=1))),0,IF(ISNUMBER(K35),G35*H35*K35,IF(U35=0,"UNPRICED",IF(ISNUMBER(INDEX('SKU Catalog'!$M$1:$M$116,MAX(1,U35))),G35*H35*INDEX('SKU Catalog'!$M$1:$M$116,MAX(1,U35))*IF(AND(INDEX('SKU Catalog'!$F$1:$F$116,MAX(1,U35))="Hourly",OR(INDEX('SKU Catalog'!$J$1:$J$116,MAX(1,U35))=0,"3Y"="PAYG")),I35,1),"UNPRICED"))))</f>
        <v>0</v>
      </c>
    </row>
    <row r="36" spans="1:24" ht="43.2" x14ac:dyDescent="0.35">
      <c r="A36" s="21" t="s">
        <v>967</v>
      </c>
      <c r="B36" s="21" t="s">
        <v>86</v>
      </c>
      <c r="C36" s="21" t="s">
        <v>2299</v>
      </c>
      <c r="D36" s="21" t="s">
        <v>1070</v>
      </c>
      <c r="E36" s="21" t="s">
        <v>1071</v>
      </c>
      <c r="F36" s="26" t="s">
        <v>182</v>
      </c>
      <c r="G36" s="27">
        <v>1</v>
      </c>
      <c r="H36" s="27">
        <v>1</v>
      </c>
      <c r="I36" s="36">
        <v>1</v>
      </c>
      <c r="J36" s="26" t="s">
        <v>2297</v>
      </c>
      <c r="K36" s="37"/>
      <c r="L36" s="23" t="str">
        <f>IF(U36=0,"INVALID SKU",IF(INDEX('SKU Catalog'!$J$1:$J$116,MAX(1,U36))=0,"PAYG",IF(J36="Default",Assumptions!$B$7,J36)))</f>
        <v>PAYG</v>
      </c>
      <c r="M36" s="23" t="str">
        <f>IF(U36=0,"Review SKU",INDEX('SKU Catalog'!$E$1:$E$116,MAX(1,U36)))</f>
        <v>resource</v>
      </c>
      <c r="N36" s="31">
        <f>IF(ISNUMBER(K36),K36,IF(U36=0,"UNPRICED",IF(L36="PAYG",INDEX('SKU Catalog'!$K$1:$K$116,MAX(1,U36)),IF(L36="1Y",INDEX('SKU Catalog'!$L$1:$L$116,MAX(1,U36)),INDEX('SKU Catalog'!$M$1:$M$116,MAX(1,U36))))))</f>
        <v>0</v>
      </c>
      <c r="O36" s="24">
        <f>IF(NOT(AND(A36=$B$2,G36&gt;0,H36&gt;0,OR(C36&lt;&gt;"Recommended baseline",Assumptions!$B$10=1))),0,IF(ISNUMBER(N36),G36*H36*N36*IF(ISNUMBER(K36),1,IF(AND(L36="PAYG",INDEX('SKU Catalog'!$F$1:$F$116,MAX(1,U36))="Hourly"),I36,1)),"UNPRICED"))</f>
        <v>0</v>
      </c>
      <c r="P36" s="24">
        <f>IF(ISNUMBER(O36),O36*Assumptions!$B$8,"UNPRICED")</f>
        <v>0</v>
      </c>
      <c r="Q36" s="23" t="str">
        <f>IF(NOT(AND(A36=$B$2,G36&gt;0,H36&gt;0,OR(C36&lt;&gt;"Recommended baseline",Assumptions!$B$10=1))),"Inactive",IF(NOT(ISNUMBER(N36)),"UNPRICED - select SKU / quote",IF(ISNUMBER(K36),"Manual quote - verify source",IF(T36="Covered","Covered by capacity",IF(T36="Control plane","No direct fee","Priced - verify sizing")))))</f>
        <v>Covered by capacity</v>
      </c>
      <c r="R36" s="21" t="s">
        <v>2314</v>
      </c>
      <c r="S36" s="21" t="s">
        <v>971</v>
      </c>
      <c r="T36" s="21" t="s">
        <v>181</v>
      </c>
      <c r="U36" s="23">
        <f>IF(COUNTIF('SKU Catalog'!$A$4:$A$116,T36&amp;"|"&amp;F36)=0,0,MATCH(T36&amp;"|"&amp;F36,'SKU Catalog'!$A$1:$A$116,0))</f>
        <v>4</v>
      </c>
      <c r="V36" s="2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2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2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43.2" x14ac:dyDescent="0.35">
      <c r="A37" s="21" t="s">
        <v>967</v>
      </c>
      <c r="B37" s="21" t="s">
        <v>86</v>
      </c>
      <c r="C37" s="21" t="s">
        <v>2299</v>
      </c>
      <c r="D37" s="21" t="s">
        <v>1074</v>
      </c>
      <c r="E37" s="21" t="s">
        <v>1075</v>
      </c>
      <c r="F37" s="26" t="s">
        <v>182</v>
      </c>
      <c r="G37" s="27">
        <v>1</v>
      </c>
      <c r="H37" s="27">
        <v>1</v>
      </c>
      <c r="I37" s="36">
        <v>1</v>
      </c>
      <c r="J37" s="26" t="s">
        <v>2297</v>
      </c>
      <c r="K37" s="37"/>
      <c r="L37" s="23" t="str">
        <f>IF(U37=0,"INVALID SKU",IF(INDEX('SKU Catalog'!$J$1:$J$116,MAX(1,U37))=0,"PAYG",IF(J37="Default",Assumptions!$B$7,J37)))</f>
        <v>PAYG</v>
      </c>
      <c r="M37" s="23" t="str">
        <f>IF(U37=0,"Review SKU",INDEX('SKU Catalog'!$E$1:$E$116,MAX(1,U37)))</f>
        <v>resource</v>
      </c>
      <c r="N37" s="31">
        <f>IF(ISNUMBER(K37),K37,IF(U37=0,"UNPRICED",IF(L37="PAYG",INDEX('SKU Catalog'!$K$1:$K$116,MAX(1,U37)),IF(L37="1Y",INDEX('SKU Catalog'!$L$1:$L$116,MAX(1,U37)),INDEX('SKU Catalog'!$M$1:$M$116,MAX(1,U37))))))</f>
        <v>0</v>
      </c>
      <c r="O37" s="24">
        <f>IF(NOT(AND(A37=$B$2,G37&gt;0,H37&gt;0,OR(C37&lt;&gt;"Recommended baseline",Assumptions!$B$10=1))),0,IF(ISNUMBER(N37),G37*H37*N37*IF(ISNUMBER(K37),1,IF(AND(L37="PAYG",INDEX('SKU Catalog'!$F$1:$F$116,MAX(1,U37))="Hourly"),I37,1)),"UNPRICED"))</f>
        <v>0</v>
      </c>
      <c r="P37" s="24">
        <f>IF(ISNUMBER(O37),O37*Assumptions!$B$8,"UNPRICED")</f>
        <v>0</v>
      </c>
      <c r="Q37" s="23" t="str">
        <f>IF(NOT(AND(A37=$B$2,G37&gt;0,H37&gt;0,OR(C37&lt;&gt;"Recommended baseline",Assumptions!$B$10=1))),"Inactive",IF(NOT(ISNUMBER(N37)),"UNPRICED - select SKU / quote",IF(ISNUMBER(K37),"Manual quote - verify source",IF(T37="Covered","Covered by capacity",IF(T37="Control plane","No direct fee","Priced - verify sizing")))))</f>
        <v>Covered by capacity</v>
      </c>
      <c r="R37" s="21" t="s">
        <v>2314</v>
      </c>
      <c r="S37" s="21" t="s">
        <v>971</v>
      </c>
      <c r="T37" s="21" t="s">
        <v>181</v>
      </c>
      <c r="U37" s="23">
        <f>IF(COUNTIF('SKU Catalog'!$A$4:$A$116,T37&amp;"|"&amp;F37)=0,0,MATCH(T37&amp;"|"&amp;F37,'SKU Catalog'!$A$1:$A$116,0))</f>
        <v>4</v>
      </c>
      <c r="V37" s="2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2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2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43.2" x14ac:dyDescent="0.35">
      <c r="A38" s="21" t="s">
        <v>967</v>
      </c>
      <c r="B38" s="21" t="s">
        <v>86</v>
      </c>
      <c r="C38" s="21" t="s">
        <v>2299</v>
      </c>
      <c r="D38" s="21" t="s">
        <v>1078</v>
      </c>
      <c r="E38" s="21" t="s">
        <v>1079</v>
      </c>
      <c r="F38" s="26" t="s">
        <v>182</v>
      </c>
      <c r="G38" s="27">
        <v>1</v>
      </c>
      <c r="H38" s="27">
        <v>1</v>
      </c>
      <c r="I38" s="36">
        <v>1</v>
      </c>
      <c r="J38" s="26" t="s">
        <v>2297</v>
      </c>
      <c r="K38" s="37"/>
      <c r="L38" s="23" t="str">
        <f>IF(U38=0,"INVALID SKU",IF(INDEX('SKU Catalog'!$J$1:$J$116,MAX(1,U38))=0,"PAYG",IF(J38="Default",Assumptions!$B$7,J38)))</f>
        <v>PAYG</v>
      </c>
      <c r="M38" s="23" t="str">
        <f>IF(U38=0,"Review SKU",INDEX('SKU Catalog'!$E$1:$E$116,MAX(1,U38)))</f>
        <v>resource</v>
      </c>
      <c r="N38" s="31">
        <f>IF(ISNUMBER(K38),K38,IF(U38=0,"UNPRICED",IF(L38="PAYG",INDEX('SKU Catalog'!$K$1:$K$116,MAX(1,U38)),IF(L38="1Y",INDEX('SKU Catalog'!$L$1:$L$116,MAX(1,U38)),INDEX('SKU Catalog'!$M$1:$M$116,MAX(1,U38))))))</f>
        <v>0</v>
      </c>
      <c r="O38" s="24">
        <f>IF(NOT(AND(A38=$B$2,G38&gt;0,H38&gt;0,OR(C38&lt;&gt;"Recommended baseline",Assumptions!$B$10=1))),0,IF(ISNUMBER(N38),G38*H38*N38*IF(ISNUMBER(K38),1,IF(AND(L38="PAYG",INDEX('SKU Catalog'!$F$1:$F$116,MAX(1,U38))="Hourly"),I38,1)),"UNPRICED"))</f>
        <v>0</v>
      </c>
      <c r="P38" s="24">
        <f>IF(ISNUMBER(O38),O38*Assumptions!$B$8,"UNPRICED")</f>
        <v>0</v>
      </c>
      <c r="Q38" s="23" t="str">
        <f>IF(NOT(AND(A38=$B$2,G38&gt;0,H38&gt;0,OR(C38&lt;&gt;"Recommended baseline",Assumptions!$B$10=1))),"Inactive",IF(NOT(ISNUMBER(N38)),"UNPRICED - select SKU / quote",IF(ISNUMBER(K38),"Manual quote - verify source",IF(T38="Covered","Covered by capacity",IF(T38="Control plane","No direct fee","Priced - verify sizing")))))</f>
        <v>Covered by capacity</v>
      </c>
      <c r="R38" s="21" t="s">
        <v>2314</v>
      </c>
      <c r="S38" s="21" t="s">
        <v>971</v>
      </c>
      <c r="T38" s="21" t="s">
        <v>181</v>
      </c>
      <c r="U38" s="23">
        <f>IF(COUNTIF('SKU Catalog'!$A$4:$A$116,T38&amp;"|"&amp;F38)=0,0,MATCH(T38&amp;"|"&amp;F38,'SKU Catalog'!$A$1:$A$116,0))</f>
        <v>4</v>
      </c>
      <c r="V38" s="2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2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2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43.2" x14ac:dyDescent="0.35">
      <c r="A39" s="21" t="s">
        <v>967</v>
      </c>
      <c r="B39" s="21" t="s">
        <v>86</v>
      </c>
      <c r="C39" s="21" t="s">
        <v>2299</v>
      </c>
      <c r="D39" s="21" t="s">
        <v>1082</v>
      </c>
      <c r="E39" s="21" t="s">
        <v>1083</v>
      </c>
      <c r="F39" s="26" t="s">
        <v>182</v>
      </c>
      <c r="G39" s="27">
        <v>1</v>
      </c>
      <c r="H39" s="27">
        <v>1</v>
      </c>
      <c r="I39" s="36">
        <v>1</v>
      </c>
      <c r="J39" s="26" t="s">
        <v>2297</v>
      </c>
      <c r="K39" s="37"/>
      <c r="L39" s="23" t="str">
        <f>IF(U39=0,"INVALID SKU",IF(INDEX('SKU Catalog'!$J$1:$J$116,MAX(1,U39))=0,"PAYG",IF(J39="Default",Assumptions!$B$7,J39)))</f>
        <v>PAYG</v>
      </c>
      <c r="M39" s="23" t="str">
        <f>IF(U39=0,"Review SKU",INDEX('SKU Catalog'!$E$1:$E$116,MAX(1,U39)))</f>
        <v>resource</v>
      </c>
      <c r="N39" s="31">
        <f>IF(ISNUMBER(K39),K39,IF(U39=0,"UNPRICED",IF(L39="PAYG",INDEX('SKU Catalog'!$K$1:$K$116,MAX(1,U39)),IF(L39="1Y",INDEX('SKU Catalog'!$L$1:$L$116,MAX(1,U39)),INDEX('SKU Catalog'!$M$1:$M$116,MAX(1,U39))))))</f>
        <v>0</v>
      </c>
      <c r="O39" s="24">
        <f>IF(NOT(AND(A39=$B$2,G39&gt;0,H39&gt;0,OR(C39&lt;&gt;"Recommended baseline",Assumptions!$B$10=1))),0,IF(ISNUMBER(N39),G39*H39*N39*IF(ISNUMBER(K39),1,IF(AND(L39="PAYG",INDEX('SKU Catalog'!$F$1:$F$116,MAX(1,U39))="Hourly"),I39,1)),"UNPRICED"))</f>
        <v>0</v>
      </c>
      <c r="P39" s="24">
        <f>IF(ISNUMBER(O39),O39*Assumptions!$B$8,"UNPRICED")</f>
        <v>0</v>
      </c>
      <c r="Q39" s="23" t="str">
        <f>IF(NOT(AND(A39=$B$2,G39&gt;0,H39&gt;0,OR(C39&lt;&gt;"Recommended baseline",Assumptions!$B$10=1))),"Inactive",IF(NOT(ISNUMBER(N39)),"UNPRICED - select SKU / quote",IF(ISNUMBER(K39),"Manual quote - verify source",IF(T39="Covered","Covered by capacity",IF(T39="Control plane","No direct fee","Priced - verify sizing")))))</f>
        <v>Covered by capacity</v>
      </c>
      <c r="R39" s="21" t="s">
        <v>2314</v>
      </c>
      <c r="S39" s="21" t="s">
        <v>971</v>
      </c>
      <c r="T39" s="21" t="s">
        <v>181</v>
      </c>
      <c r="U39" s="23">
        <f>IF(COUNTIF('SKU Catalog'!$A$4:$A$116,T39&amp;"|"&amp;F39)=0,0,MATCH(T39&amp;"|"&amp;F39,'SKU Catalog'!$A$1:$A$116,0))</f>
        <v>4</v>
      </c>
      <c r="V39" s="2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2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2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43.2" x14ac:dyDescent="0.35">
      <c r="A40" s="21" t="s">
        <v>967</v>
      </c>
      <c r="B40" s="21" t="s">
        <v>86</v>
      </c>
      <c r="C40" s="21" t="s">
        <v>2299</v>
      </c>
      <c r="D40" s="21" t="s">
        <v>1086</v>
      </c>
      <c r="E40" s="21" t="s">
        <v>1087</v>
      </c>
      <c r="F40" s="26" t="s">
        <v>182</v>
      </c>
      <c r="G40" s="27">
        <v>1</v>
      </c>
      <c r="H40" s="27">
        <v>1</v>
      </c>
      <c r="I40" s="36">
        <v>1</v>
      </c>
      <c r="J40" s="26" t="s">
        <v>2297</v>
      </c>
      <c r="K40" s="37"/>
      <c r="L40" s="23" t="str">
        <f>IF(U40=0,"INVALID SKU",IF(INDEX('SKU Catalog'!$J$1:$J$116,MAX(1,U40))=0,"PAYG",IF(J40="Default",Assumptions!$B$7,J40)))</f>
        <v>PAYG</v>
      </c>
      <c r="M40" s="23" t="str">
        <f>IF(U40=0,"Review SKU",INDEX('SKU Catalog'!$E$1:$E$116,MAX(1,U40)))</f>
        <v>resource</v>
      </c>
      <c r="N40" s="31">
        <f>IF(ISNUMBER(K40),K40,IF(U40=0,"UNPRICED",IF(L40="PAYG",INDEX('SKU Catalog'!$K$1:$K$116,MAX(1,U40)),IF(L40="1Y",INDEX('SKU Catalog'!$L$1:$L$116,MAX(1,U40)),INDEX('SKU Catalog'!$M$1:$M$116,MAX(1,U40))))))</f>
        <v>0</v>
      </c>
      <c r="O40" s="24">
        <f>IF(NOT(AND(A40=$B$2,G40&gt;0,H40&gt;0,OR(C40&lt;&gt;"Recommended baseline",Assumptions!$B$10=1))),0,IF(ISNUMBER(N40),G40*H40*N40*IF(ISNUMBER(K40),1,IF(AND(L40="PAYG",INDEX('SKU Catalog'!$F$1:$F$116,MAX(1,U40))="Hourly"),I40,1)),"UNPRICED"))</f>
        <v>0</v>
      </c>
      <c r="P40" s="24">
        <f>IF(ISNUMBER(O40),O40*Assumptions!$B$8,"UNPRICED")</f>
        <v>0</v>
      </c>
      <c r="Q40" s="23" t="str">
        <f>IF(NOT(AND(A40=$B$2,G40&gt;0,H40&gt;0,OR(C40&lt;&gt;"Recommended baseline",Assumptions!$B$10=1))),"Inactive",IF(NOT(ISNUMBER(N40)),"UNPRICED - select SKU / quote",IF(ISNUMBER(K40),"Manual quote - verify source",IF(T40="Covered","Covered by capacity",IF(T40="Control plane","No direct fee","Priced - verify sizing")))))</f>
        <v>Covered by capacity</v>
      </c>
      <c r="R40" s="21" t="s">
        <v>2314</v>
      </c>
      <c r="S40" s="21" t="s">
        <v>971</v>
      </c>
      <c r="T40" s="21" t="s">
        <v>181</v>
      </c>
      <c r="U40" s="23">
        <f>IF(COUNTIF('SKU Catalog'!$A$4:$A$116,T40&amp;"|"&amp;F40)=0,0,MATCH(T40&amp;"|"&amp;F40,'SKU Catalog'!$A$1:$A$116,0))</f>
        <v>4</v>
      </c>
      <c r="V40" s="2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2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2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43.2" x14ac:dyDescent="0.35">
      <c r="A41" s="21" t="s">
        <v>967</v>
      </c>
      <c r="B41" s="21" t="s">
        <v>86</v>
      </c>
      <c r="C41" s="21" t="s">
        <v>2299</v>
      </c>
      <c r="D41" s="21" t="s">
        <v>1090</v>
      </c>
      <c r="E41" s="21" t="s">
        <v>1091</v>
      </c>
      <c r="F41" s="26" t="s">
        <v>182</v>
      </c>
      <c r="G41" s="27">
        <v>1</v>
      </c>
      <c r="H41" s="27">
        <v>1</v>
      </c>
      <c r="I41" s="36">
        <v>1</v>
      </c>
      <c r="J41" s="26" t="s">
        <v>2297</v>
      </c>
      <c r="K41" s="37"/>
      <c r="L41" s="23" t="str">
        <f>IF(U41=0,"INVALID SKU",IF(INDEX('SKU Catalog'!$J$1:$J$116,MAX(1,U41))=0,"PAYG",IF(J41="Default",Assumptions!$B$7,J41)))</f>
        <v>PAYG</v>
      </c>
      <c r="M41" s="23" t="str">
        <f>IF(U41=0,"Review SKU",INDEX('SKU Catalog'!$E$1:$E$116,MAX(1,U41)))</f>
        <v>resource</v>
      </c>
      <c r="N41" s="31">
        <f>IF(ISNUMBER(K41),K41,IF(U41=0,"UNPRICED",IF(L41="PAYG",INDEX('SKU Catalog'!$K$1:$K$116,MAX(1,U41)),IF(L41="1Y",INDEX('SKU Catalog'!$L$1:$L$116,MAX(1,U41)),INDEX('SKU Catalog'!$M$1:$M$116,MAX(1,U41))))))</f>
        <v>0</v>
      </c>
      <c r="O41" s="24">
        <f>IF(NOT(AND(A41=$B$2,G41&gt;0,H41&gt;0,OR(C41&lt;&gt;"Recommended baseline",Assumptions!$B$10=1))),0,IF(ISNUMBER(N41),G41*H41*N41*IF(ISNUMBER(K41),1,IF(AND(L41="PAYG",INDEX('SKU Catalog'!$F$1:$F$116,MAX(1,U41))="Hourly"),I41,1)),"UNPRICED"))</f>
        <v>0</v>
      </c>
      <c r="P41" s="24">
        <f>IF(ISNUMBER(O41),O41*Assumptions!$B$8,"UNPRICED")</f>
        <v>0</v>
      </c>
      <c r="Q41" s="23" t="str">
        <f>IF(NOT(AND(A41=$B$2,G41&gt;0,H41&gt;0,OR(C41&lt;&gt;"Recommended baseline",Assumptions!$B$10=1))),"Inactive",IF(NOT(ISNUMBER(N41)),"UNPRICED - select SKU / quote",IF(ISNUMBER(K41),"Manual quote - verify source",IF(T41="Covered","Covered by capacity",IF(T41="Control plane","No direct fee","Priced - verify sizing")))))</f>
        <v>Covered by capacity</v>
      </c>
      <c r="R41" s="21" t="s">
        <v>2314</v>
      </c>
      <c r="S41" s="21" t="s">
        <v>971</v>
      </c>
      <c r="T41" s="21" t="s">
        <v>181</v>
      </c>
      <c r="U41" s="23">
        <f>IF(COUNTIF('SKU Catalog'!$A$4:$A$116,T41&amp;"|"&amp;F41)=0,0,MATCH(T41&amp;"|"&amp;F41,'SKU Catalog'!$A$1:$A$116,0))</f>
        <v>4</v>
      </c>
      <c r="V41" s="2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2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2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43.2" x14ac:dyDescent="0.35">
      <c r="A42" s="21" t="s">
        <v>967</v>
      </c>
      <c r="B42" s="21" t="s">
        <v>86</v>
      </c>
      <c r="C42" s="21" t="s">
        <v>2299</v>
      </c>
      <c r="D42" s="21" t="s">
        <v>1094</v>
      </c>
      <c r="E42" s="21" t="s">
        <v>1095</v>
      </c>
      <c r="F42" s="26" t="s">
        <v>182</v>
      </c>
      <c r="G42" s="27">
        <v>1</v>
      </c>
      <c r="H42" s="27">
        <v>1</v>
      </c>
      <c r="I42" s="36">
        <v>1</v>
      </c>
      <c r="J42" s="26" t="s">
        <v>2297</v>
      </c>
      <c r="K42" s="37"/>
      <c r="L42" s="23" t="str">
        <f>IF(U42=0,"INVALID SKU",IF(INDEX('SKU Catalog'!$J$1:$J$116,MAX(1,U42))=0,"PAYG",IF(J42="Default",Assumptions!$B$7,J42)))</f>
        <v>PAYG</v>
      </c>
      <c r="M42" s="23" t="str">
        <f>IF(U42=0,"Review SKU",INDEX('SKU Catalog'!$E$1:$E$116,MAX(1,U42)))</f>
        <v>resource</v>
      </c>
      <c r="N42" s="31">
        <f>IF(ISNUMBER(K42),K42,IF(U42=0,"UNPRICED",IF(L42="PAYG",INDEX('SKU Catalog'!$K$1:$K$116,MAX(1,U42)),IF(L42="1Y",INDEX('SKU Catalog'!$L$1:$L$116,MAX(1,U42)),INDEX('SKU Catalog'!$M$1:$M$116,MAX(1,U42))))))</f>
        <v>0</v>
      </c>
      <c r="O42" s="24">
        <f>IF(NOT(AND(A42=$B$2,G42&gt;0,H42&gt;0,OR(C42&lt;&gt;"Recommended baseline",Assumptions!$B$10=1))),0,IF(ISNUMBER(N42),G42*H42*N42*IF(ISNUMBER(K42),1,IF(AND(L42="PAYG",INDEX('SKU Catalog'!$F$1:$F$116,MAX(1,U42))="Hourly"),I42,1)),"UNPRICED"))</f>
        <v>0</v>
      </c>
      <c r="P42" s="24">
        <f>IF(ISNUMBER(O42),O42*Assumptions!$B$8,"UNPRICED")</f>
        <v>0</v>
      </c>
      <c r="Q42" s="23" t="str">
        <f>IF(NOT(AND(A42=$B$2,G42&gt;0,H42&gt;0,OR(C42&lt;&gt;"Recommended baseline",Assumptions!$B$10=1))),"Inactive",IF(NOT(ISNUMBER(N42)),"UNPRICED - select SKU / quote",IF(ISNUMBER(K42),"Manual quote - verify source",IF(T42="Covered","Covered by capacity",IF(T42="Control plane","No direct fee","Priced - verify sizing")))))</f>
        <v>Covered by capacity</v>
      </c>
      <c r="R42" s="21" t="s">
        <v>2314</v>
      </c>
      <c r="S42" s="21" t="s">
        <v>971</v>
      </c>
      <c r="T42" s="21" t="s">
        <v>181</v>
      </c>
      <c r="U42" s="23">
        <f>IF(COUNTIF('SKU Catalog'!$A$4:$A$116,T42&amp;"|"&amp;F42)=0,0,MATCH(T42&amp;"|"&amp;F42,'SKU Catalog'!$A$1:$A$116,0))</f>
        <v>4</v>
      </c>
      <c r="V42" s="2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2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2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43.2" x14ac:dyDescent="0.35">
      <c r="A43" s="21" t="s">
        <v>967</v>
      </c>
      <c r="B43" s="21" t="s">
        <v>86</v>
      </c>
      <c r="C43" s="21" t="s">
        <v>2299</v>
      </c>
      <c r="D43" s="21" t="s">
        <v>1098</v>
      </c>
      <c r="E43" s="21" t="s">
        <v>1099</v>
      </c>
      <c r="F43" s="26" t="s">
        <v>182</v>
      </c>
      <c r="G43" s="27">
        <v>1</v>
      </c>
      <c r="H43" s="27">
        <v>1</v>
      </c>
      <c r="I43" s="36">
        <v>1</v>
      </c>
      <c r="J43" s="26" t="s">
        <v>2297</v>
      </c>
      <c r="K43" s="37"/>
      <c r="L43" s="23" t="str">
        <f>IF(U43=0,"INVALID SKU",IF(INDEX('SKU Catalog'!$J$1:$J$116,MAX(1,U43))=0,"PAYG",IF(J43="Default",Assumptions!$B$7,J43)))</f>
        <v>PAYG</v>
      </c>
      <c r="M43" s="23" t="str">
        <f>IF(U43=0,"Review SKU",INDEX('SKU Catalog'!$E$1:$E$116,MAX(1,U43)))</f>
        <v>resource</v>
      </c>
      <c r="N43" s="31">
        <f>IF(ISNUMBER(K43),K43,IF(U43=0,"UNPRICED",IF(L43="PAYG",INDEX('SKU Catalog'!$K$1:$K$116,MAX(1,U43)),IF(L43="1Y",INDEX('SKU Catalog'!$L$1:$L$116,MAX(1,U43)),INDEX('SKU Catalog'!$M$1:$M$116,MAX(1,U43))))))</f>
        <v>0</v>
      </c>
      <c r="O43" s="24">
        <f>IF(NOT(AND(A43=$B$2,G43&gt;0,H43&gt;0,OR(C43&lt;&gt;"Recommended baseline",Assumptions!$B$10=1))),0,IF(ISNUMBER(N43),G43*H43*N43*IF(ISNUMBER(K43),1,IF(AND(L43="PAYG",INDEX('SKU Catalog'!$F$1:$F$116,MAX(1,U43))="Hourly"),I43,1)),"UNPRICED"))</f>
        <v>0</v>
      </c>
      <c r="P43" s="24">
        <f>IF(ISNUMBER(O43),O43*Assumptions!$B$8,"UNPRICED")</f>
        <v>0</v>
      </c>
      <c r="Q43" s="23" t="str">
        <f>IF(NOT(AND(A43=$B$2,G43&gt;0,H43&gt;0,OR(C43&lt;&gt;"Recommended baseline",Assumptions!$B$10=1))),"Inactive",IF(NOT(ISNUMBER(N43)),"UNPRICED - select SKU / quote",IF(ISNUMBER(K43),"Manual quote - verify source",IF(T43="Covered","Covered by capacity",IF(T43="Control plane","No direct fee","Priced - verify sizing")))))</f>
        <v>Covered by capacity</v>
      </c>
      <c r="R43" s="21" t="s">
        <v>2314</v>
      </c>
      <c r="S43" s="21" t="s">
        <v>971</v>
      </c>
      <c r="T43" s="21" t="s">
        <v>181</v>
      </c>
      <c r="U43" s="23">
        <f>IF(COUNTIF('SKU Catalog'!$A$4:$A$116,T43&amp;"|"&amp;F43)=0,0,MATCH(T43&amp;"|"&amp;F43,'SKU Catalog'!$A$1:$A$116,0))</f>
        <v>4</v>
      </c>
      <c r="V43" s="2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2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2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43.2" x14ac:dyDescent="0.35">
      <c r="A44" s="21" t="s">
        <v>967</v>
      </c>
      <c r="B44" s="21" t="s">
        <v>86</v>
      </c>
      <c r="C44" s="21" t="s">
        <v>2299</v>
      </c>
      <c r="D44" s="21" t="s">
        <v>1101</v>
      </c>
      <c r="E44" s="21" t="s">
        <v>1102</v>
      </c>
      <c r="F44" s="26" t="s">
        <v>182</v>
      </c>
      <c r="G44" s="27">
        <v>1</v>
      </c>
      <c r="H44" s="27">
        <v>1</v>
      </c>
      <c r="I44" s="36">
        <v>1</v>
      </c>
      <c r="J44" s="26" t="s">
        <v>2297</v>
      </c>
      <c r="K44" s="37"/>
      <c r="L44" s="23" t="str">
        <f>IF(U44=0,"INVALID SKU",IF(INDEX('SKU Catalog'!$J$1:$J$116,MAX(1,U44))=0,"PAYG",IF(J44="Default",Assumptions!$B$7,J44)))</f>
        <v>PAYG</v>
      </c>
      <c r="M44" s="23" t="str">
        <f>IF(U44=0,"Review SKU",INDEX('SKU Catalog'!$E$1:$E$116,MAX(1,U44)))</f>
        <v>resource</v>
      </c>
      <c r="N44" s="31">
        <f>IF(ISNUMBER(K44),K44,IF(U44=0,"UNPRICED",IF(L44="PAYG",INDEX('SKU Catalog'!$K$1:$K$116,MAX(1,U44)),IF(L44="1Y",INDEX('SKU Catalog'!$L$1:$L$116,MAX(1,U44)),INDEX('SKU Catalog'!$M$1:$M$116,MAX(1,U44))))))</f>
        <v>0</v>
      </c>
      <c r="O44" s="24">
        <f>IF(NOT(AND(A44=$B$2,G44&gt;0,H44&gt;0,OR(C44&lt;&gt;"Recommended baseline",Assumptions!$B$10=1))),0,IF(ISNUMBER(N44),G44*H44*N44*IF(ISNUMBER(K44),1,IF(AND(L44="PAYG",INDEX('SKU Catalog'!$F$1:$F$116,MAX(1,U44))="Hourly"),I44,1)),"UNPRICED"))</f>
        <v>0</v>
      </c>
      <c r="P44" s="24">
        <f>IF(ISNUMBER(O44),O44*Assumptions!$B$8,"UNPRICED")</f>
        <v>0</v>
      </c>
      <c r="Q44" s="23" t="str">
        <f>IF(NOT(AND(A44=$B$2,G44&gt;0,H44&gt;0,OR(C44&lt;&gt;"Recommended baseline",Assumptions!$B$10=1))),"Inactive",IF(NOT(ISNUMBER(N44)),"UNPRICED - select SKU / quote",IF(ISNUMBER(K44),"Manual quote - verify source",IF(T44="Covered","Covered by capacity",IF(T44="Control plane","No direct fee","Priced - verify sizing")))))</f>
        <v>Covered by capacity</v>
      </c>
      <c r="R44" s="21" t="s">
        <v>2314</v>
      </c>
      <c r="S44" s="21" t="s">
        <v>971</v>
      </c>
      <c r="T44" s="21" t="s">
        <v>181</v>
      </c>
      <c r="U44" s="23">
        <f>IF(COUNTIF('SKU Catalog'!$A$4:$A$116,T44&amp;"|"&amp;F44)=0,0,MATCH(T44&amp;"|"&amp;F44,'SKU Catalog'!$A$1:$A$116,0))</f>
        <v>4</v>
      </c>
      <c r="V44" s="2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2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2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43.2" x14ac:dyDescent="0.35">
      <c r="A45" s="21" t="s">
        <v>967</v>
      </c>
      <c r="B45" s="21" t="s">
        <v>86</v>
      </c>
      <c r="C45" s="21" t="s">
        <v>2299</v>
      </c>
      <c r="D45" s="21" t="s">
        <v>1105</v>
      </c>
      <c r="E45" s="21" t="s">
        <v>1106</v>
      </c>
      <c r="F45" s="26" t="s">
        <v>182</v>
      </c>
      <c r="G45" s="27">
        <v>1</v>
      </c>
      <c r="H45" s="27">
        <v>1</v>
      </c>
      <c r="I45" s="36">
        <v>1</v>
      </c>
      <c r="J45" s="26" t="s">
        <v>2297</v>
      </c>
      <c r="K45" s="37"/>
      <c r="L45" s="23" t="str">
        <f>IF(U45=0,"INVALID SKU",IF(INDEX('SKU Catalog'!$J$1:$J$116,MAX(1,U45))=0,"PAYG",IF(J45="Default",Assumptions!$B$7,J45)))</f>
        <v>PAYG</v>
      </c>
      <c r="M45" s="23" t="str">
        <f>IF(U45=0,"Review SKU",INDEX('SKU Catalog'!$E$1:$E$116,MAX(1,U45)))</f>
        <v>resource</v>
      </c>
      <c r="N45" s="31">
        <f>IF(ISNUMBER(K45),K45,IF(U45=0,"UNPRICED",IF(L45="PAYG",INDEX('SKU Catalog'!$K$1:$K$116,MAX(1,U45)),IF(L45="1Y",INDEX('SKU Catalog'!$L$1:$L$116,MAX(1,U45)),INDEX('SKU Catalog'!$M$1:$M$116,MAX(1,U45))))))</f>
        <v>0</v>
      </c>
      <c r="O45" s="24">
        <f>IF(NOT(AND(A45=$B$2,G45&gt;0,H45&gt;0,OR(C45&lt;&gt;"Recommended baseline",Assumptions!$B$10=1))),0,IF(ISNUMBER(N45),G45*H45*N45*IF(ISNUMBER(K45),1,IF(AND(L45="PAYG",INDEX('SKU Catalog'!$F$1:$F$116,MAX(1,U45))="Hourly"),I45,1)),"UNPRICED"))</f>
        <v>0</v>
      </c>
      <c r="P45" s="24">
        <f>IF(ISNUMBER(O45),O45*Assumptions!$B$8,"UNPRICED")</f>
        <v>0</v>
      </c>
      <c r="Q45" s="23" t="str">
        <f>IF(NOT(AND(A45=$B$2,G45&gt;0,H45&gt;0,OR(C45&lt;&gt;"Recommended baseline",Assumptions!$B$10=1))),"Inactive",IF(NOT(ISNUMBER(N45)),"UNPRICED - select SKU / quote",IF(ISNUMBER(K45),"Manual quote - verify source",IF(T45="Covered","Covered by capacity",IF(T45="Control plane","No direct fee","Priced - verify sizing")))))</f>
        <v>Covered by capacity</v>
      </c>
      <c r="R45" s="21" t="s">
        <v>2314</v>
      </c>
      <c r="S45" s="21" t="s">
        <v>971</v>
      </c>
      <c r="T45" s="21" t="s">
        <v>181</v>
      </c>
      <c r="U45" s="23">
        <f>IF(COUNTIF('SKU Catalog'!$A$4:$A$116,T45&amp;"|"&amp;F45)=0,0,MATCH(T45&amp;"|"&amp;F45,'SKU Catalog'!$A$1:$A$116,0))</f>
        <v>4</v>
      </c>
      <c r="V45" s="2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2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2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43.2" x14ac:dyDescent="0.35">
      <c r="A46" s="21" t="s">
        <v>967</v>
      </c>
      <c r="B46" s="21" t="s">
        <v>86</v>
      </c>
      <c r="C46" s="21" t="s">
        <v>2299</v>
      </c>
      <c r="D46" s="21" t="s">
        <v>1109</v>
      </c>
      <c r="E46" s="21" t="s">
        <v>1110</v>
      </c>
      <c r="F46" s="26" t="s">
        <v>182</v>
      </c>
      <c r="G46" s="27">
        <v>1</v>
      </c>
      <c r="H46" s="27">
        <v>1</v>
      </c>
      <c r="I46" s="36">
        <v>1</v>
      </c>
      <c r="J46" s="26" t="s">
        <v>2297</v>
      </c>
      <c r="K46" s="37"/>
      <c r="L46" s="23" t="str">
        <f>IF(U46=0,"INVALID SKU",IF(INDEX('SKU Catalog'!$J$1:$J$116,MAX(1,U46))=0,"PAYG",IF(J46="Default",Assumptions!$B$7,J46)))</f>
        <v>PAYG</v>
      </c>
      <c r="M46" s="23" t="str">
        <f>IF(U46=0,"Review SKU",INDEX('SKU Catalog'!$E$1:$E$116,MAX(1,U46)))</f>
        <v>resource</v>
      </c>
      <c r="N46" s="31">
        <f>IF(ISNUMBER(K46),K46,IF(U46=0,"UNPRICED",IF(L46="PAYG",INDEX('SKU Catalog'!$K$1:$K$116,MAX(1,U46)),IF(L46="1Y",INDEX('SKU Catalog'!$L$1:$L$116,MAX(1,U46)),INDEX('SKU Catalog'!$M$1:$M$116,MAX(1,U46))))))</f>
        <v>0</v>
      </c>
      <c r="O46" s="24">
        <f>IF(NOT(AND(A46=$B$2,G46&gt;0,H46&gt;0,OR(C46&lt;&gt;"Recommended baseline",Assumptions!$B$10=1))),0,IF(ISNUMBER(N46),G46*H46*N46*IF(ISNUMBER(K46),1,IF(AND(L46="PAYG",INDEX('SKU Catalog'!$F$1:$F$116,MAX(1,U46))="Hourly"),I46,1)),"UNPRICED"))</f>
        <v>0</v>
      </c>
      <c r="P46" s="24">
        <f>IF(ISNUMBER(O46),O46*Assumptions!$B$8,"UNPRICED")</f>
        <v>0</v>
      </c>
      <c r="Q46" s="23" t="str">
        <f>IF(NOT(AND(A46=$B$2,G46&gt;0,H46&gt;0,OR(C46&lt;&gt;"Recommended baseline",Assumptions!$B$10=1))),"Inactive",IF(NOT(ISNUMBER(N46)),"UNPRICED - select SKU / quote",IF(ISNUMBER(K46),"Manual quote - verify source",IF(T46="Covered","Covered by capacity",IF(T46="Control plane","No direct fee","Priced - verify sizing")))))</f>
        <v>Covered by capacity</v>
      </c>
      <c r="R46" s="21" t="s">
        <v>2314</v>
      </c>
      <c r="S46" s="21" t="s">
        <v>971</v>
      </c>
      <c r="T46" s="21" t="s">
        <v>181</v>
      </c>
      <c r="U46" s="23">
        <f>IF(COUNTIF('SKU Catalog'!$A$4:$A$116,T46&amp;"|"&amp;F46)=0,0,MATCH(T46&amp;"|"&amp;F46,'SKU Catalog'!$A$1:$A$116,0))</f>
        <v>4</v>
      </c>
      <c r="V46" s="2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2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2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43.2" x14ac:dyDescent="0.35">
      <c r="A47" s="21" t="s">
        <v>967</v>
      </c>
      <c r="B47" s="21" t="s">
        <v>86</v>
      </c>
      <c r="C47" s="21" t="s">
        <v>2299</v>
      </c>
      <c r="D47" s="21" t="s">
        <v>1113</v>
      </c>
      <c r="E47" s="21" t="s">
        <v>1114</v>
      </c>
      <c r="F47" s="26" t="s">
        <v>182</v>
      </c>
      <c r="G47" s="27">
        <v>1</v>
      </c>
      <c r="H47" s="27">
        <v>1</v>
      </c>
      <c r="I47" s="36">
        <v>1</v>
      </c>
      <c r="J47" s="26" t="s">
        <v>2297</v>
      </c>
      <c r="K47" s="37"/>
      <c r="L47" s="23" t="str">
        <f>IF(U47=0,"INVALID SKU",IF(INDEX('SKU Catalog'!$J$1:$J$116,MAX(1,U47))=0,"PAYG",IF(J47="Default",Assumptions!$B$7,J47)))</f>
        <v>PAYG</v>
      </c>
      <c r="M47" s="23" t="str">
        <f>IF(U47=0,"Review SKU",INDEX('SKU Catalog'!$E$1:$E$116,MAX(1,U47)))</f>
        <v>resource</v>
      </c>
      <c r="N47" s="31">
        <f>IF(ISNUMBER(K47),K47,IF(U47=0,"UNPRICED",IF(L47="PAYG",INDEX('SKU Catalog'!$K$1:$K$116,MAX(1,U47)),IF(L47="1Y",INDEX('SKU Catalog'!$L$1:$L$116,MAX(1,U47)),INDEX('SKU Catalog'!$M$1:$M$116,MAX(1,U47))))))</f>
        <v>0</v>
      </c>
      <c r="O47" s="24">
        <f>IF(NOT(AND(A47=$B$2,G47&gt;0,H47&gt;0,OR(C47&lt;&gt;"Recommended baseline",Assumptions!$B$10=1))),0,IF(ISNUMBER(N47),G47*H47*N47*IF(ISNUMBER(K47),1,IF(AND(L47="PAYG",INDEX('SKU Catalog'!$F$1:$F$116,MAX(1,U47))="Hourly"),I47,1)),"UNPRICED"))</f>
        <v>0</v>
      </c>
      <c r="P47" s="24">
        <f>IF(ISNUMBER(O47),O47*Assumptions!$B$8,"UNPRICED")</f>
        <v>0</v>
      </c>
      <c r="Q47" s="23" t="str">
        <f>IF(NOT(AND(A47=$B$2,G47&gt;0,H47&gt;0,OR(C47&lt;&gt;"Recommended baseline",Assumptions!$B$10=1))),"Inactive",IF(NOT(ISNUMBER(N47)),"UNPRICED - select SKU / quote",IF(ISNUMBER(K47),"Manual quote - verify source",IF(T47="Covered","Covered by capacity",IF(T47="Control plane","No direct fee","Priced - verify sizing")))))</f>
        <v>Covered by capacity</v>
      </c>
      <c r="R47" s="21" t="s">
        <v>2314</v>
      </c>
      <c r="S47" s="21" t="s">
        <v>971</v>
      </c>
      <c r="T47" s="21" t="s">
        <v>181</v>
      </c>
      <c r="U47" s="23">
        <f>IF(COUNTIF('SKU Catalog'!$A$4:$A$116,T47&amp;"|"&amp;F47)=0,0,MATCH(T47&amp;"|"&amp;F47,'SKU Catalog'!$A$1:$A$116,0))</f>
        <v>4</v>
      </c>
      <c r="V47" s="2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2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2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43.2" x14ac:dyDescent="0.35">
      <c r="A48" s="21" t="s">
        <v>967</v>
      </c>
      <c r="B48" s="21" t="s">
        <v>86</v>
      </c>
      <c r="C48" s="21" t="s">
        <v>2299</v>
      </c>
      <c r="D48" s="21" t="s">
        <v>1117</v>
      </c>
      <c r="E48" s="21" t="s">
        <v>1118</v>
      </c>
      <c r="F48" s="26" t="s">
        <v>182</v>
      </c>
      <c r="G48" s="27">
        <v>1</v>
      </c>
      <c r="H48" s="27">
        <v>1</v>
      </c>
      <c r="I48" s="36">
        <v>1</v>
      </c>
      <c r="J48" s="26" t="s">
        <v>2297</v>
      </c>
      <c r="K48" s="37"/>
      <c r="L48" s="23" t="str">
        <f>IF(U48=0,"INVALID SKU",IF(INDEX('SKU Catalog'!$J$1:$J$116,MAX(1,U48))=0,"PAYG",IF(J48="Default",Assumptions!$B$7,J48)))</f>
        <v>PAYG</v>
      </c>
      <c r="M48" s="23" t="str">
        <f>IF(U48=0,"Review SKU",INDEX('SKU Catalog'!$E$1:$E$116,MAX(1,U48)))</f>
        <v>resource</v>
      </c>
      <c r="N48" s="31">
        <f>IF(ISNUMBER(K48),K48,IF(U48=0,"UNPRICED",IF(L48="PAYG",INDEX('SKU Catalog'!$K$1:$K$116,MAX(1,U48)),IF(L48="1Y",INDEX('SKU Catalog'!$L$1:$L$116,MAX(1,U48)),INDEX('SKU Catalog'!$M$1:$M$116,MAX(1,U48))))))</f>
        <v>0</v>
      </c>
      <c r="O48" s="24">
        <f>IF(NOT(AND(A48=$B$2,G48&gt;0,H48&gt;0,OR(C48&lt;&gt;"Recommended baseline",Assumptions!$B$10=1))),0,IF(ISNUMBER(N48),G48*H48*N48*IF(ISNUMBER(K48),1,IF(AND(L48="PAYG",INDEX('SKU Catalog'!$F$1:$F$116,MAX(1,U48))="Hourly"),I48,1)),"UNPRICED"))</f>
        <v>0</v>
      </c>
      <c r="P48" s="24">
        <f>IF(ISNUMBER(O48),O48*Assumptions!$B$8,"UNPRICED")</f>
        <v>0</v>
      </c>
      <c r="Q48" s="23" t="str">
        <f>IF(NOT(AND(A48=$B$2,G48&gt;0,H48&gt;0,OR(C48&lt;&gt;"Recommended baseline",Assumptions!$B$10=1))),"Inactive",IF(NOT(ISNUMBER(N48)),"UNPRICED - select SKU / quote",IF(ISNUMBER(K48),"Manual quote - verify source",IF(T48="Covered","Covered by capacity",IF(T48="Control plane","No direct fee","Priced - verify sizing")))))</f>
        <v>Covered by capacity</v>
      </c>
      <c r="R48" s="21" t="s">
        <v>2314</v>
      </c>
      <c r="S48" s="21" t="s">
        <v>971</v>
      </c>
      <c r="T48" s="21" t="s">
        <v>181</v>
      </c>
      <c r="U48" s="23">
        <f>IF(COUNTIF('SKU Catalog'!$A$4:$A$116,T48&amp;"|"&amp;F48)=0,0,MATCH(T48&amp;"|"&amp;F48,'SKU Catalog'!$A$1:$A$116,0))</f>
        <v>4</v>
      </c>
      <c r="V48" s="2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2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2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43.2" x14ac:dyDescent="0.35">
      <c r="A49" s="21" t="s">
        <v>967</v>
      </c>
      <c r="B49" s="21" t="s">
        <v>86</v>
      </c>
      <c r="C49" s="21" t="s">
        <v>2299</v>
      </c>
      <c r="D49" s="21" t="s">
        <v>1121</v>
      </c>
      <c r="E49" s="21" t="s">
        <v>1122</v>
      </c>
      <c r="F49" s="26" t="s">
        <v>182</v>
      </c>
      <c r="G49" s="27">
        <v>1</v>
      </c>
      <c r="H49" s="27">
        <v>1</v>
      </c>
      <c r="I49" s="36">
        <v>1</v>
      </c>
      <c r="J49" s="26" t="s">
        <v>2297</v>
      </c>
      <c r="K49" s="37"/>
      <c r="L49" s="23" t="str">
        <f>IF(U49=0,"INVALID SKU",IF(INDEX('SKU Catalog'!$J$1:$J$116,MAX(1,U49))=0,"PAYG",IF(J49="Default",Assumptions!$B$7,J49)))</f>
        <v>PAYG</v>
      </c>
      <c r="M49" s="23" t="str">
        <f>IF(U49=0,"Review SKU",INDEX('SKU Catalog'!$E$1:$E$116,MAX(1,U49)))</f>
        <v>resource</v>
      </c>
      <c r="N49" s="31">
        <f>IF(ISNUMBER(K49),K49,IF(U49=0,"UNPRICED",IF(L49="PAYG",INDEX('SKU Catalog'!$K$1:$K$116,MAX(1,U49)),IF(L49="1Y",INDEX('SKU Catalog'!$L$1:$L$116,MAX(1,U49)),INDEX('SKU Catalog'!$M$1:$M$116,MAX(1,U49))))))</f>
        <v>0</v>
      </c>
      <c r="O49" s="24">
        <f>IF(NOT(AND(A49=$B$2,G49&gt;0,H49&gt;0,OR(C49&lt;&gt;"Recommended baseline",Assumptions!$B$10=1))),0,IF(ISNUMBER(N49),G49*H49*N49*IF(ISNUMBER(K49),1,IF(AND(L49="PAYG",INDEX('SKU Catalog'!$F$1:$F$116,MAX(1,U49))="Hourly"),I49,1)),"UNPRICED"))</f>
        <v>0</v>
      </c>
      <c r="P49" s="24">
        <f>IF(ISNUMBER(O49),O49*Assumptions!$B$8,"UNPRICED")</f>
        <v>0</v>
      </c>
      <c r="Q49" s="23" t="str">
        <f>IF(NOT(AND(A49=$B$2,G49&gt;0,H49&gt;0,OR(C49&lt;&gt;"Recommended baseline",Assumptions!$B$10=1))),"Inactive",IF(NOT(ISNUMBER(N49)),"UNPRICED - select SKU / quote",IF(ISNUMBER(K49),"Manual quote - verify source",IF(T49="Covered","Covered by capacity",IF(T49="Control plane","No direct fee","Priced - verify sizing")))))</f>
        <v>Covered by capacity</v>
      </c>
      <c r="R49" s="21" t="s">
        <v>2314</v>
      </c>
      <c r="S49" s="21" t="s">
        <v>971</v>
      </c>
      <c r="T49" s="21" t="s">
        <v>181</v>
      </c>
      <c r="U49" s="23">
        <f>IF(COUNTIF('SKU Catalog'!$A$4:$A$116,T49&amp;"|"&amp;F49)=0,0,MATCH(T49&amp;"|"&amp;F49,'SKU Catalog'!$A$1:$A$116,0))</f>
        <v>4</v>
      </c>
      <c r="V49" s="2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2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2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43.2" x14ac:dyDescent="0.35">
      <c r="A50" s="21" t="s">
        <v>967</v>
      </c>
      <c r="B50" s="21" t="s">
        <v>86</v>
      </c>
      <c r="C50" s="21" t="s">
        <v>2299</v>
      </c>
      <c r="D50" s="21" t="s">
        <v>1125</v>
      </c>
      <c r="E50" s="21" t="s">
        <v>1126</v>
      </c>
      <c r="F50" s="26" t="s">
        <v>182</v>
      </c>
      <c r="G50" s="27">
        <v>1</v>
      </c>
      <c r="H50" s="27">
        <v>1</v>
      </c>
      <c r="I50" s="36">
        <v>1</v>
      </c>
      <c r="J50" s="26" t="s">
        <v>2297</v>
      </c>
      <c r="K50" s="37"/>
      <c r="L50" s="23" t="str">
        <f>IF(U50=0,"INVALID SKU",IF(INDEX('SKU Catalog'!$J$1:$J$116,MAX(1,U50))=0,"PAYG",IF(J50="Default",Assumptions!$B$7,J50)))</f>
        <v>PAYG</v>
      </c>
      <c r="M50" s="23" t="str">
        <f>IF(U50=0,"Review SKU",INDEX('SKU Catalog'!$E$1:$E$116,MAX(1,U50)))</f>
        <v>resource</v>
      </c>
      <c r="N50" s="31">
        <f>IF(ISNUMBER(K50),K50,IF(U50=0,"UNPRICED",IF(L50="PAYG",INDEX('SKU Catalog'!$K$1:$K$116,MAX(1,U50)),IF(L50="1Y",INDEX('SKU Catalog'!$L$1:$L$116,MAX(1,U50)),INDEX('SKU Catalog'!$M$1:$M$116,MAX(1,U50))))))</f>
        <v>0</v>
      </c>
      <c r="O50" s="24">
        <f>IF(NOT(AND(A50=$B$2,G50&gt;0,H50&gt;0,OR(C50&lt;&gt;"Recommended baseline",Assumptions!$B$10=1))),0,IF(ISNUMBER(N50),G50*H50*N50*IF(ISNUMBER(K50),1,IF(AND(L50="PAYG",INDEX('SKU Catalog'!$F$1:$F$116,MAX(1,U50))="Hourly"),I50,1)),"UNPRICED"))</f>
        <v>0</v>
      </c>
      <c r="P50" s="24">
        <f>IF(ISNUMBER(O50),O50*Assumptions!$B$8,"UNPRICED")</f>
        <v>0</v>
      </c>
      <c r="Q50" s="23" t="str">
        <f>IF(NOT(AND(A50=$B$2,G50&gt;0,H50&gt;0,OR(C50&lt;&gt;"Recommended baseline",Assumptions!$B$10=1))),"Inactive",IF(NOT(ISNUMBER(N50)),"UNPRICED - select SKU / quote",IF(ISNUMBER(K50),"Manual quote - verify source",IF(T50="Covered","Covered by capacity",IF(T50="Control plane","No direct fee","Priced - verify sizing")))))</f>
        <v>Covered by capacity</v>
      </c>
      <c r="R50" s="21" t="s">
        <v>2314</v>
      </c>
      <c r="S50" s="21" t="s">
        <v>971</v>
      </c>
      <c r="T50" s="21" t="s">
        <v>181</v>
      </c>
      <c r="U50" s="23">
        <f>IF(COUNTIF('SKU Catalog'!$A$4:$A$116,T50&amp;"|"&amp;F50)=0,0,MATCH(T50&amp;"|"&amp;F50,'SKU Catalog'!$A$1:$A$116,0))</f>
        <v>4</v>
      </c>
      <c r="V50" s="2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2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2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43.2" x14ac:dyDescent="0.35">
      <c r="A51" s="21" t="s">
        <v>967</v>
      </c>
      <c r="B51" s="21" t="s">
        <v>86</v>
      </c>
      <c r="C51" s="21" t="s">
        <v>2299</v>
      </c>
      <c r="D51" s="21" t="s">
        <v>1129</v>
      </c>
      <c r="E51" s="21" t="s">
        <v>1130</v>
      </c>
      <c r="F51" s="26" t="s">
        <v>182</v>
      </c>
      <c r="G51" s="27">
        <v>1</v>
      </c>
      <c r="H51" s="27">
        <v>1</v>
      </c>
      <c r="I51" s="36">
        <v>1</v>
      </c>
      <c r="J51" s="26" t="s">
        <v>2297</v>
      </c>
      <c r="K51" s="37"/>
      <c r="L51" s="23" t="str">
        <f>IF(U51=0,"INVALID SKU",IF(INDEX('SKU Catalog'!$J$1:$J$116,MAX(1,U51))=0,"PAYG",IF(J51="Default",Assumptions!$B$7,J51)))</f>
        <v>PAYG</v>
      </c>
      <c r="M51" s="23" t="str">
        <f>IF(U51=0,"Review SKU",INDEX('SKU Catalog'!$E$1:$E$116,MAX(1,U51)))</f>
        <v>resource</v>
      </c>
      <c r="N51" s="31">
        <f>IF(ISNUMBER(K51),K51,IF(U51=0,"UNPRICED",IF(L51="PAYG",INDEX('SKU Catalog'!$K$1:$K$116,MAX(1,U51)),IF(L51="1Y",INDEX('SKU Catalog'!$L$1:$L$116,MAX(1,U51)),INDEX('SKU Catalog'!$M$1:$M$116,MAX(1,U51))))))</f>
        <v>0</v>
      </c>
      <c r="O51" s="24">
        <f>IF(NOT(AND(A51=$B$2,G51&gt;0,H51&gt;0,OR(C51&lt;&gt;"Recommended baseline",Assumptions!$B$10=1))),0,IF(ISNUMBER(N51),G51*H51*N51*IF(ISNUMBER(K51),1,IF(AND(L51="PAYG",INDEX('SKU Catalog'!$F$1:$F$116,MAX(1,U51))="Hourly"),I51,1)),"UNPRICED"))</f>
        <v>0</v>
      </c>
      <c r="P51" s="24">
        <f>IF(ISNUMBER(O51),O51*Assumptions!$B$8,"UNPRICED")</f>
        <v>0</v>
      </c>
      <c r="Q51" s="23" t="str">
        <f>IF(NOT(AND(A51=$B$2,G51&gt;0,H51&gt;0,OR(C51&lt;&gt;"Recommended baseline",Assumptions!$B$10=1))),"Inactive",IF(NOT(ISNUMBER(N51)),"UNPRICED - select SKU / quote",IF(ISNUMBER(K51),"Manual quote - verify source",IF(T51="Covered","Covered by capacity",IF(T51="Control plane","No direct fee","Priced - verify sizing")))))</f>
        <v>Covered by capacity</v>
      </c>
      <c r="R51" s="21" t="s">
        <v>2314</v>
      </c>
      <c r="S51" s="21" t="s">
        <v>971</v>
      </c>
      <c r="T51" s="21" t="s">
        <v>181</v>
      </c>
      <c r="U51" s="23">
        <f>IF(COUNTIF('SKU Catalog'!$A$4:$A$116,T51&amp;"|"&amp;F51)=0,0,MATCH(T51&amp;"|"&amp;F51,'SKU Catalog'!$A$1:$A$116,0))</f>
        <v>4</v>
      </c>
      <c r="V51" s="2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2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2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43.2" x14ac:dyDescent="0.35">
      <c r="A52" s="21" t="s">
        <v>967</v>
      </c>
      <c r="B52" s="21" t="s">
        <v>86</v>
      </c>
      <c r="C52" s="21" t="s">
        <v>2299</v>
      </c>
      <c r="D52" s="21" t="s">
        <v>1133</v>
      </c>
      <c r="E52" s="21" t="s">
        <v>1134</v>
      </c>
      <c r="F52" s="26" t="s">
        <v>182</v>
      </c>
      <c r="G52" s="27">
        <v>1</v>
      </c>
      <c r="H52" s="27">
        <v>1</v>
      </c>
      <c r="I52" s="36">
        <v>1</v>
      </c>
      <c r="J52" s="26" t="s">
        <v>2297</v>
      </c>
      <c r="K52" s="37"/>
      <c r="L52" s="23" t="str">
        <f>IF(U52=0,"INVALID SKU",IF(INDEX('SKU Catalog'!$J$1:$J$116,MAX(1,U52))=0,"PAYG",IF(J52="Default",Assumptions!$B$7,J52)))</f>
        <v>PAYG</v>
      </c>
      <c r="M52" s="23" t="str">
        <f>IF(U52=0,"Review SKU",INDEX('SKU Catalog'!$E$1:$E$116,MAX(1,U52)))</f>
        <v>resource</v>
      </c>
      <c r="N52" s="31">
        <f>IF(ISNUMBER(K52),K52,IF(U52=0,"UNPRICED",IF(L52="PAYG",INDEX('SKU Catalog'!$K$1:$K$116,MAX(1,U52)),IF(L52="1Y",INDEX('SKU Catalog'!$L$1:$L$116,MAX(1,U52)),INDEX('SKU Catalog'!$M$1:$M$116,MAX(1,U52))))))</f>
        <v>0</v>
      </c>
      <c r="O52" s="24">
        <f>IF(NOT(AND(A52=$B$2,G52&gt;0,H52&gt;0,OR(C52&lt;&gt;"Recommended baseline",Assumptions!$B$10=1))),0,IF(ISNUMBER(N52),G52*H52*N52*IF(ISNUMBER(K52),1,IF(AND(L52="PAYG",INDEX('SKU Catalog'!$F$1:$F$116,MAX(1,U52))="Hourly"),I52,1)),"UNPRICED"))</f>
        <v>0</v>
      </c>
      <c r="P52" s="24">
        <f>IF(ISNUMBER(O52),O52*Assumptions!$B$8,"UNPRICED")</f>
        <v>0</v>
      </c>
      <c r="Q52" s="23" t="str">
        <f>IF(NOT(AND(A52=$B$2,G52&gt;0,H52&gt;0,OR(C52&lt;&gt;"Recommended baseline",Assumptions!$B$10=1))),"Inactive",IF(NOT(ISNUMBER(N52)),"UNPRICED - select SKU / quote",IF(ISNUMBER(K52),"Manual quote - verify source",IF(T52="Covered","Covered by capacity",IF(T52="Control plane","No direct fee","Priced - verify sizing")))))</f>
        <v>Covered by capacity</v>
      </c>
      <c r="R52" s="21" t="s">
        <v>2314</v>
      </c>
      <c r="S52" s="21" t="s">
        <v>971</v>
      </c>
      <c r="T52" s="21" t="s">
        <v>181</v>
      </c>
      <c r="U52" s="23">
        <f>IF(COUNTIF('SKU Catalog'!$A$4:$A$116,T52&amp;"|"&amp;F52)=0,0,MATCH(T52&amp;"|"&amp;F52,'SKU Catalog'!$A$1:$A$116,0))</f>
        <v>4</v>
      </c>
      <c r="V52" s="2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2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2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43.2" x14ac:dyDescent="0.35">
      <c r="A53" s="21" t="s">
        <v>967</v>
      </c>
      <c r="B53" s="21" t="s">
        <v>86</v>
      </c>
      <c r="C53" s="21" t="s">
        <v>2299</v>
      </c>
      <c r="D53" s="21" t="s">
        <v>1137</v>
      </c>
      <c r="E53" s="21" t="s">
        <v>1138</v>
      </c>
      <c r="F53" s="26" t="s">
        <v>182</v>
      </c>
      <c r="G53" s="27">
        <v>1</v>
      </c>
      <c r="H53" s="27">
        <v>1</v>
      </c>
      <c r="I53" s="36">
        <v>1</v>
      </c>
      <c r="J53" s="26" t="s">
        <v>2297</v>
      </c>
      <c r="K53" s="37"/>
      <c r="L53" s="23" t="str">
        <f>IF(U53=0,"INVALID SKU",IF(INDEX('SKU Catalog'!$J$1:$J$116,MAX(1,U53))=0,"PAYG",IF(J53="Default",Assumptions!$B$7,J53)))</f>
        <v>PAYG</v>
      </c>
      <c r="M53" s="23" t="str">
        <f>IF(U53=0,"Review SKU",INDEX('SKU Catalog'!$E$1:$E$116,MAX(1,U53)))</f>
        <v>resource</v>
      </c>
      <c r="N53" s="31">
        <f>IF(ISNUMBER(K53),K53,IF(U53=0,"UNPRICED",IF(L53="PAYG",INDEX('SKU Catalog'!$K$1:$K$116,MAX(1,U53)),IF(L53="1Y",INDEX('SKU Catalog'!$L$1:$L$116,MAX(1,U53)),INDEX('SKU Catalog'!$M$1:$M$116,MAX(1,U53))))))</f>
        <v>0</v>
      </c>
      <c r="O53" s="24">
        <f>IF(NOT(AND(A53=$B$2,G53&gt;0,H53&gt;0,OR(C53&lt;&gt;"Recommended baseline",Assumptions!$B$10=1))),0,IF(ISNUMBER(N53),G53*H53*N53*IF(ISNUMBER(K53),1,IF(AND(L53="PAYG",INDEX('SKU Catalog'!$F$1:$F$116,MAX(1,U53))="Hourly"),I53,1)),"UNPRICED"))</f>
        <v>0</v>
      </c>
      <c r="P53" s="24">
        <f>IF(ISNUMBER(O53),O53*Assumptions!$B$8,"UNPRICED")</f>
        <v>0</v>
      </c>
      <c r="Q53" s="23" t="str">
        <f>IF(NOT(AND(A53=$B$2,G53&gt;0,H53&gt;0,OR(C53&lt;&gt;"Recommended baseline",Assumptions!$B$10=1))),"Inactive",IF(NOT(ISNUMBER(N53)),"UNPRICED - select SKU / quote",IF(ISNUMBER(K53),"Manual quote - verify source",IF(T53="Covered","Covered by capacity",IF(T53="Control plane","No direct fee","Priced - verify sizing")))))</f>
        <v>Covered by capacity</v>
      </c>
      <c r="R53" s="21" t="s">
        <v>2314</v>
      </c>
      <c r="S53" s="21" t="s">
        <v>971</v>
      </c>
      <c r="T53" s="21" t="s">
        <v>181</v>
      </c>
      <c r="U53" s="23">
        <f>IF(COUNTIF('SKU Catalog'!$A$4:$A$116,T53&amp;"|"&amp;F53)=0,0,MATCH(T53&amp;"|"&amp;F53,'SKU Catalog'!$A$1:$A$116,0))</f>
        <v>4</v>
      </c>
      <c r="V53" s="2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2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2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row r="54" spans="1:24" ht="43.2" x14ac:dyDescent="0.35">
      <c r="A54" s="21" t="s">
        <v>967</v>
      </c>
      <c r="B54" s="21" t="s">
        <v>86</v>
      </c>
      <c r="C54" s="21" t="s">
        <v>2299</v>
      </c>
      <c r="D54" s="21" t="s">
        <v>1141</v>
      </c>
      <c r="E54" s="21" t="s">
        <v>1142</v>
      </c>
      <c r="F54" s="26" t="s">
        <v>182</v>
      </c>
      <c r="G54" s="27">
        <v>1</v>
      </c>
      <c r="H54" s="27">
        <v>1</v>
      </c>
      <c r="I54" s="36">
        <v>1</v>
      </c>
      <c r="J54" s="26" t="s">
        <v>2297</v>
      </c>
      <c r="K54" s="37"/>
      <c r="L54" s="23" t="str">
        <f>IF(U54=0,"INVALID SKU",IF(INDEX('SKU Catalog'!$J$1:$J$116,MAX(1,U54))=0,"PAYG",IF(J54="Default",Assumptions!$B$7,J54)))</f>
        <v>PAYG</v>
      </c>
      <c r="M54" s="23" t="str">
        <f>IF(U54=0,"Review SKU",INDEX('SKU Catalog'!$E$1:$E$116,MAX(1,U54)))</f>
        <v>resource</v>
      </c>
      <c r="N54" s="31">
        <f>IF(ISNUMBER(K54),K54,IF(U54=0,"UNPRICED",IF(L54="PAYG",INDEX('SKU Catalog'!$K$1:$K$116,MAX(1,U54)),IF(L54="1Y",INDEX('SKU Catalog'!$L$1:$L$116,MAX(1,U54)),INDEX('SKU Catalog'!$M$1:$M$116,MAX(1,U54))))))</f>
        <v>0</v>
      </c>
      <c r="O54" s="24">
        <f>IF(NOT(AND(A54=$B$2,G54&gt;0,H54&gt;0,OR(C54&lt;&gt;"Recommended baseline",Assumptions!$B$10=1))),0,IF(ISNUMBER(N54),G54*H54*N54*IF(ISNUMBER(K54),1,IF(AND(L54="PAYG",INDEX('SKU Catalog'!$F$1:$F$116,MAX(1,U54))="Hourly"),I54,1)),"UNPRICED"))</f>
        <v>0</v>
      </c>
      <c r="P54" s="24">
        <f>IF(ISNUMBER(O54),O54*Assumptions!$B$8,"UNPRICED")</f>
        <v>0</v>
      </c>
      <c r="Q54" s="23" t="str">
        <f>IF(NOT(AND(A54=$B$2,G54&gt;0,H54&gt;0,OR(C54&lt;&gt;"Recommended baseline",Assumptions!$B$10=1))),"Inactive",IF(NOT(ISNUMBER(N54)),"UNPRICED - select SKU / quote",IF(ISNUMBER(K54),"Manual quote - verify source",IF(T54="Covered","Covered by capacity",IF(T54="Control plane","No direct fee","Priced - verify sizing")))))</f>
        <v>Covered by capacity</v>
      </c>
      <c r="R54" s="21" t="s">
        <v>2314</v>
      </c>
      <c r="S54" s="21" t="s">
        <v>971</v>
      </c>
      <c r="T54" s="21" t="s">
        <v>181</v>
      </c>
      <c r="U54" s="23">
        <f>IF(COUNTIF('SKU Catalog'!$A$4:$A$116,T54&amp;"|"&amp;F54)=0,0,MATCH(T54&amp;"|"&amp;F54,'SKU Catalog'!$A$1:$A$116,0))</f>
        <v>4</v>
      </c>
      <c r="V54" s="24">
        <f>IF(NOT(AND(A54=$B$2,G54&gt;0,H54&gt;0,OR(C54&lt;&gt;"Recommended baseline",Assumptions!$B$10=1))),0,IF(ISNUMBER(K54),G54*H54*K54,IF(U54=0,"UNPRICED",IF(ISNUMBER(INDEX('SKU Catalog'!$K$1:$K$116,MAX(1,U54))),G54*H54*INDEX('SKU Catalog'!$K$1:$K$116,MAX(1,U54))*IF(AND(INDEX('SKU Catalog'!$F$1:$F$116,MAX(1,U54))="Hourly",OR(INDEX('SKU Catalog'!$J$1:$J$116,MAX(1,U54))=0,"PAYG"="PAYG")),I54,1),"UNPRICED"))))</f>
        <v>0</v>
      </c>
      <c r="W54" s="24">
        <f>IF(NOT(AND(A54=$B$2,G54&gt;0,H54&gt;0,OR(C54&lt;&gt;"Recommended baseline",Assumptions!$B$10=1))),0,IF(ISNUMBER(K54),G54*H54*K54,IF(U54=0,"UNPRICED",IF(ISNUMBER(INDEX('SKU Catalog'!$L$1:$L$116,MAX(1,U54))),G54*H54*INDEX('SKU Catalog'!$L$1:$L$116,MAX(1,U54))*IF(AND(INDEX('SKU Catalog'!$F$1:$F$116,MAX(1,U54))="Hourly",OR(INDEX('SKU Catalog'!$J$1:$J$116,MAX(1,U54))=0,"1Y"="PAYG")),I54,1),"UNPRICED"))))</f>
        <v>0</v>
      </c>
      <c r="X54" s="24">
        <f>IF(NOT(AND(A54=$B$2,G54&gt;0,H54&gt;0,OR(C54&lt;&gt;"Recommended baseline",Assumptions!$B$10=1))),0,IF(ISNUMBER(K54),G54*H54*K54,IF(U54=0,"UNPRICED",IF(ISNUMBER(INDEX('SKU Catalog'!$M$1:$M$116,MAX(1,U54))),G54*H54*INDEX('SKU Catalog'!$M$1:$M$116,MAX(1,U54))*IF(AND(INDEX('SKU Catalog'!$F$1:$F$116,MAX(1,U54))="Hourly",OR(INDEX('SKU Catalog'!$J$1:$J$116,MAX(1,U54))=0,"3Y"="PAYG")),I54,1),"UNPRICED"))))</f>
        <v>0</v>
      </c>
    </row>
    <row r="55" spans="1:24" ht="43.2" x14ac:dyDescent="0.35">
      <c r="A55" s="21" t="s">
        <v>967</v>
      </c>
      <c r="B55" s="21" t="s">
        <v>86</v>
      </c>
      <c r="C55" s="21" t="s">
        <v>2299</v>
      </c>
      <c r="D55" s="21" t="s">
        <v>1145</v>
      </c>
      <c r="E55" s="21" t="s">
        <v>1146</v>
      </c>
      <c r="F55" s="26" t="s">
        <v>182</v>
      </c>
      <c r="G55" s="27">
        <v>1</v>
      </c>
      <c r="H55" s="27">
        <v>1</v>
      </c>
      <c r="I55" s="36">
        <v>1</v>
      </c>
      <c r="J55" s="26" t="s">
        <v>2297</v>
      </c>
      <c r="K55" s="37"/>
      <c r="L55" s="23" t="str">
        <f>IF(U55=0,"INVALID SKU",IF(INDEX('SKU Catalog'!$J$1:$J$116,MAX(1,U55))=0,"PAYG",IF(J55="Default",Assumptions!$B$7,J55)))</f>
        <v>PAYG</v>
      </c>
      <c r="M55" s="23" t="str">
        <f>IF(U55=0,"Review SKU",INDEX('SKU Catalog'!$E$1:$E$116,MAX(1,U55)))</f>
        <v>resource</v>
      </c>
      <c r="N55" s="31">
        <f>IF(ISNUMBER(K55),K55,IF(U55=0,"UNPRICED",IF(L55="PAYG",INDEX('SKU Catalog'!$K$1:$K$116,MAX(1,U55)),IF(L55="1Y",INDEX('SKU Catalog'!$L$1:$L$116,MAX(1,U55)),INDEX('SKU Catalog'!$M$1:$M$116,MAX(1,U55))))))</f>
        <v>0</v>
      </c>
      <c r="O55" s="24">
        <f>IF(NOT(AND(A55=$B$2,G55&gt;0,H55&gt;0,OR(C55&lt;&gt;"Recommended baseline",Assumptions!$B$10=1))),0,IF(ISNUMBER(N55),G55*H55*N55*IF(ISNUMBER(K55),1,IF(AND(L55="PAYG",INDEX('SKU Catalog'!$F$1:$F$116,MAX(1,U55))="Hourly"),I55,1)),"UNPRICED"))</f>
        <v>0</v>
      </c>
      <c r="P55" s="24">
        <f>IF(ISNUMBER(O55),O55*Assumptions!$B$8,"UNPRICED")</f>
        <v>0</v>
      </c>
      <c r="Q55" s="23" t="str">
        <f>IF(NOT(AND(A55=$B$2,G55&gt;0,H55&gt;0,OR(C55&lt;&gt;"Recommended baseline",Assumptions!$B$10=1))),"Inactive",IF(NOT(ISNUMBER(N55)),"UNPRICED - select SKU / quote",IF(ISNUMBER(K55),"Manual quote - verify source",IF(T55="Covered","Covered by capacity",IF(T55="Control plane","No direct fee","Priced - verify sizing")))))</f>
        <v>Covered by capacity</v>
      </c>
      <c r="R55" s="21" t="s">
        <v>2314</v>
      </c>
      <c r="S55" s="21" t="s">
        <v>971</v>
      </c>
      <c r="T55" s="21" t="s">
        <v>181</v>
      </c>
      <c r="U55" s="23">
        <f>IF(COUNTIF('SKU Catalog'!$A$4:$A$116,T55&amp;"|"&amp;F55)=0,0,MATCH(T55&amp;"|"&amp;F55,'SKU Catalog'!$A$1:$A$116,0))</f>
        <v>4</v>
      </c>
      <c r="V55" s="24">
        <f>IF(NOT(AND(A55=$B$2,G55&gt;0,H55&gt;0,OR(C55&lt;&gt;"Recommended baseline",Assumptions!$B$10=1))),0,IF(ISNUMBER(K55),G55*H55*K55,IF(U55=0,"UNPRICED",IF(ISNUMBER(INDEX('SKU Catalog'!$K$1:$K$116,MAX(1,U55))),G55*H55*INDEX('SKU Catalog'!$K$1:$K$116,MAX(1,U55))*IF(AND(INDEX('SKU Catalog'!$F$1:$F$116,MAX(1,U55))="Hourly",OR(INDEX('SKU Catalog'!$J$1:$J$116,MAX(1,U55))=0,"PAYG"="PAYG")),I55,1),"UNPRICED"))))</f>
        <v>0</v>
      </c>
      <c r="W55" s="24">
        <f>IF(NOT(AND(A55=$B$2,G55&gt;0,H55&gt;0,OR(C55&lt;&gt;"Recommended baseline",Assumptions!$B$10=1))),0,IF(ISNUMBER(K55),G55*H55*K55,IF(U55=0,"UNPRICED",IF(ISNUMBER(INDEX('SKU Catalog'!$L$1:$L$116,MAX(1,U55))),G55*H55*INDEX('SKU Catalog'!$L$1:$L$116,MAX(1,U55))*IF(AND(INDEX('SKU Catalog'!$F$1:$F$116,MAX(1,U55))="Hourly",OR(INDEX('SKU Catalog'!$J$1:$J$116,MAX(1,U55))=0,"1Y"="PAYG")),I55,1),"UNPRICED"))))</f>
        <v>0</v>
      </c>
      <c r="X55" s="24">
        <f>IF(NOT(AND(A55=$B$2,G55&gt;0,H55&gt;0,OR(C55&lt;&gt;"Recommended baseline",Assumptions!$B$10=1))),0,IF(ISNUMBER(K55),G55*H55*K55,IF(U55=0,"UNPRICED",IF(ISNUMBER(INDEX('SKU Catalog'!$M$1:$M$116,MAX(1,U55))),G55*H55*INDEX('SKU Catalog'!$M$1:$M$116,MAX(1,U55))*IF(AND(INDEX('SKU Catalog'!$F$1:$F$116,MAX(1,U55))="Hourly",OR(INDEX('SKU Catalog'!$J$1:$J$116,MAX(1,U55))=0,"3Y"="PAYG")),I55,1),"UNPRICED"))))</f>
        <v>0</v>
      </c>
    </row>
    <row r="56" spans="1:24" ht="43.2" x14ac:dyDescent="0.35">
      <c r="A56" s="21" t="s">
        <v>967</v>
      </c>
      <c r="B56" s="21" t="s">
        <v>86</v>
      </c>
      <c r="C56" s="21" t="s">
        <v>2299</v>
      </c>
      <c r="D56" s="21" t="s">
        <v>1149</v>
      </c>
      <c r="E56" s="21" t="s">
        <v>1150</v>
      </c>
      <c r="F56" s="26" t="s">
        <v>182</v>
      </c>
      <c r="G56" s="27">
        <v>1</v>
      </c>
      <c r="H56" s="27">
        <v>1</v>
      </c>
      <c r="I56" s="36">
        <v>1</v>
      </c>
      <c r="J56" s="26" t="s">
        <v>2297</v>
      </c>
      <c r="K56" s="37"/>
      <c r="L56" s="23" t="str">
        <f>IF(U56=0,"INVALID SKU",IF(INDEX('SKU Catalog'!$J$1:$J$116,MAX(1,U56))=0,"PAYG",IF(J56="Default",Assumptions!$B$7,J56)))</f>
        <v>PAYG</v>
      </c>
      <c r="M56" s="23" t="str">
        <f>IF(U56=0,"Review SKU",INDEX('SKU Catalog'!$E$1:$E$116,MAX(1,U56)))</f>
        <v>resource</v>
      </c>
      <c r="N56" s="31">
        <f>IF(ISNUMBER(K56),K56,IF(U56=0,"UNPRICED",IF(L56="PAYG",INDEX('SKU Catalog'!$K$1:$K$116,MAX(1,U56)),IF(L56="1Y",INDEX('SKU Catalog'!$L$1:$L$116,MAX(1,U56)),INDEX('SKU Catalog'!$M$1:$M$116,MAX(1,U56))))))</f>
        <v>0</v>
      </c>
      <c r="O56" s="24">
        <f>IF(NOT(AND(A56=$B$2,G56&gt;0,H56&gt;0,OR(C56&lt;&gt;"Recommended baseline",Assumptions!$B$10=1))),0,IF(ISNUMBER(N56),G56*H56*N56*IF(ISNUMBER(K56),1,IF(AND(L56="PAYG",INDEX('SKU Catalog'!$F$1:$F$116,MAX(1,U56))="Hourly"),I56,1)),"UNPRICED"))</f>
        <v>0</v>
      </c>
      <c r="P56" s="24">
        <f>IF(ISNUMBER(O56),O56*Assumptions!$B$8,"UNPRICED")</f>
        <v>0</v>
      </c>
      <c r="Q56" s="23" t="str">
        <f>IF(NOT(AND(A56=$B$2,G56&gt;0,H56&gt;0,OR(C56&lt;&gt;"Recommended baseline",Assumptions!$B$10=1))),"Inactive",IF(NOT(ISNUMBER(N56)),"UNPRICED - select SKU / quote",IF(ISNUMBER(K56),"Manual quote - verify source",IF(T56="Covered","Covered by capacity",IF(T56="Control plane","No direct fee","Priced - verify sizing")))))</f>
        <v>Covered by capacity</v>
      </c>
      <c r="R56" s="21" t="s">
        <v>2314</v>
      </c>
      <c r="S56" s="21" t="s">
        <v>971</v>
      </c>
      <c r="T56" s="21" t="s">
        <v>181</v>
      </c>
      <c r="U56" s="23">
        <f>IF(COUNTIF('SKU Catalog'!$A$4:$A$116,T56&amp;"|"&amp;F56)=0,0,MATCH(T56&amp;"|"&amp;F56,'SKU Catalog'!$A$1:$A$116,0))</f>
        <v>4</v>
      </c>
      <c r="V56" s="24">
        <f>IF(NOT(AND(A56=$B$2,G56&gt;0,H56&gt;0,OR(C56&lt;&gt;"Recommended baseline",Assumptions!$B$10=1))),0,IF(ISNUMBER(K56),G56*H56*K56,IF(U56=0,"UNPRICED",IF(ISNUMBER(INDEX('SKU Catalog'!$K$1:$K$116,MAX(1,U56))),G56*H56*INDEX('SKU Catalog'!$K$1:$K$116,MAX(1,U56))*IF(AND(INDEX('SKU Catalog'!$F$1:$F$116,MAX(1,U56))="Hourly",OR(INDEX('SKU Catalog'!$J$1:$J$116,MAX(1,U56))=0,"PAYG"="PAYG")),I56,1),"UNPRICED"))))</f>
        <v>0</v>
      </c>
      <c r="W56" s="24">
        <f>IF(NOT(AND(A56=$B$2,G56&gt;0,H56&gt;0,OR(C56&lt;&gt;"Recommended baseline",Assumptions!$B$10=1))),0,IF(ISNUMBER(K56),G56*H56*K56,IF(U56=0,"UNPRICED",IF(ISNUMBER(INDEX('SKU Catalog'!$L$1:$L$116,MAX(1,U56))),G56*H56*INDEX('SKU Catalog'!$L$1:$L$116,MAX(1,U56))*IF(AND(INDEX('SKU Catalog'!$F$1:$F$116,MAX(1,U56))="Hourly",OR(INDEX('SKU Catalog'!$J$1:$J$116,MAX(1,U56))=0,"1Y"="PAYG")),I56,1),"UNPRICED"))))</f>
        <v>0</v>
      </c>
      <c r="X56" s="24">
        <f>IF(NOT(AND(A56=$B$2,G56&gt;0,H56&gt;0,OR(C56&lt;&gt;"Recommended baseline",Assumptions!$B$10=1))),0,IF(ISNUMBER(K56),G56*H56*K56,IF(U56=0,"UNPRICED",IF(ISNUMBER(INDEX('SKU Catalog'!$M$1:$M$116,MAX(1,U56))),G56*H56*INDEX('SKU Catalog'!$M$1:$M$116,MAX(1,U56))*IF(AND(INDEX('SKU Catalog'!$F$1:$F$116,MAX(1,U56))="Hourly",OR(INDEX('SKU Catalog'!$J$1:$J$116,MAX(1,U56))=0,"3Y"="PAYG")),I56,1),"UNPRICED"))))</f>
        <v>0</v>
      </c>
    </row>
    <row r="57" spans="1:24" ht="43.2" x14ac:dyDescent="0.35">
      <c r="A57" s="21" t="s">
        <v>967</v>
      </c>
      <c r="B57" s="21" t="s">
        <v>86</v>
      </c>
      <c r="C57" s="21" t="s">
        <v>2299</v>
      </c>
      <c r="D57" s="21" t="s">
        <v>1153</v>
      </c>
      <c r="E57" s="21" t="s">
        <v>1154</v>
      </c>
      <c r="F57" s="26" t="s">
        <v>182</v>
      </c>
      <c r="G57" s="27">
        <v>1</v>
      </c>
      <c r="H57" s="27">
        <v>1</v>
      </c>
      <c r="I57" s="36">
        <v>1</v>
      </c>
      <c r="J57" s="26" t="s">
        <v>2297</v>
      </c>
      <c r="K57" s="37"/>
      <c r="L57" s="23" t="str">
        <f>IF(U57=0,"INVALID SKU",IF(INDEX('SKU Catalog'!$J$1:$J$116,MAX(1,U57))=0,"PAYG",IF(J57="Default",Assumptions!$B$7,J57)))</f>
        <v>PAYG</v>
      </c>
      <c r="M57" s="23" t="str">
        <f>IF(U57=0,"Review SKU",INDEX('SKU Catalog'!$E$1:$E$116,MAX(1,U57)))</f>
        <v>resource</v>
      </c>
      <c r="N57" s="31">
        <f>IF(ISNUMBER(K57),K57,IF(U57=0,"UNPRICED",IF(L57="PAYG",INDEX('SKU Catalog'!$K$1:$K$116,MAX(1,U57)),IF(L57="1Y",INDEX('SKU Catalog'!$L$1:$L$116,MAX(1,U57)),INDEX('SKU Catalog'!$M$1:$M$116,MAX(1,U57))))))</f>
        <v>0</v>
      </c>
      <c r="O57" s="24">
        <f>IF(NOT(AND(A57=$B$2,G57&gt;0,H57&gt;0,OR(C57&lt;&gt;"Recommended baseline",Assumptions!$B$10=1))),0,IF(ISNUMBER(N57),G57*H57*N57*IF(ISNUMBER(K57),1,IF(AND(L57="PAYG",INDEX('SKU Catalog'!$F$1:$F$116,MAX(1,U57))="Hourly"),I57,1)),"UNPRICED"))</f>
        <v>0</v>
      </c>
      <c r="P57" s="24">
        <f>IF(ISNUMBER(O57),O57*Assumptions!$B$8,"UNPRICED")</f>
        <v>0</v>
      </c>
      <c r="Q57" s="23" t="str">
        <f>IF(NOT(AND(A57=$B$2,G57&gt;0,H57&gt;0,OR(C57&lt;&gt;"Recommended baseline",Assumptions!$B$10=1))),"Inactive",IF(NOT(ISNUMBER(N57)),"UNPRICED - select SKU / quote",IF(ISNUMBER(K57),"Manual quote - verify source",IF(T57="Covered","Covered by capacity",IF(T57="Control plane","No direct fee","Priced - verify sizing")))))</f>
        <v>Covered by capacity</v>
      </c>
      <c r="R57" s="21" t="s">
        <v>2314</v>
      </c>
      <c r="S57" s="21" t="s">
        <v>971</v>
      </c>
      <c r="T57" s="21" t="s">
        <v>181</v>
      </c>
      <c r="U57" s="23">
        <f>IF(COUNTIF('SKU Catalog'!$A$4:$A$116,T57&amp;"|"&amp;F57)=0,0,MATCH(T57&amp;"|"&amp;F57,'SKU Catalog'!$A$1:$A$116,0))</f>
        <v>4</v>
      </c>
      <c r="V57" s="24">
        <f>IF(NOT(AND(A57=$B$2,G57&gt;0,H57&gt;0,OR(C57&lt;&gt;"Recommended baseline",Assumptions!$B$10=1))),0,IF(ISNUMBER(K57),G57*H57*K57,IF(U57=0,"UNPRICED",IF(ISNUMBER(INDEX('SKU Catalog'!$K$1:$K$116,MAX(1,U57))),G57*H57*INDEX('SKU Catalog'!$K$1:$K$116,MAX(1,U57))*IF(AND(INDEX('SKU Catalog'!$F$1:$F$116,MAX(1,U57))="Hourly",OR(INDEX('SKU Catalog'!$J$1:$J$116,MAX(1,U57))=0,"PAYG"="PAYG")),I57,1),"UNPRICED"))))</f>
        <v>0</v>
      </c>
      <c r="W57" s="24">
        <f>IF(NOT(AND(A57=$B$2,G57&gt;0,H57&gt;0,OR(C57&lt;&gt;"Recommended baseline",Assumptions!$B$10=1))),0,IF(ISNUMBER(K57),G57*H57*K57,IF(U57=0,"UNPRICED",IF(ISNUMBER(INDEX('SKU Catalog'!$L$1:$L$116,MAX(1,U57))),G57*H57*INDEX('SKU Catalog'!$L$1:$L$116,MAX(1,U57))*IF(AND(INDEX('SKU Catalog'!$F$1:$F$116,MAX(1,U57))="Hourly",OR(INDEX('SKU Catalog'!$J$1:$J$116,MAX(1,U57))=0,"1Y"="PAYG")),I57,1),"UNPRICED"))))</f>
        <v>0</v>
      </c>
      <c r="X57" s="24">
        <f>IF(NOT(AND(A57=$B$2,G57&gt;0,H57&gt;0,OR(C57&lt;&gt;"Recommended baseline",Assumptions!$B$10=1))),0,IF(ISNUMBER(K57),G57*H57*K57,IF(U57=0,"UNPRICED",IF(ISNUMBER(INDEX('SKU Catalog'!$M$1:$M$116,MAX(1,U57))),G57*H57*INDEX('SKU Catalog'!$M$1:$M$116,MAX(1,U57))*IF(AND(INDEX('SKU Catalog'!$F$1:$F$116,MAX(1,U57))="Hourly",OR(INDEX('SKU Catalog'!$J$1:$J$116,MAX(1,U57))=0,"3Y"="PAYG")),I57,1),"UNPRICED"))))</f>
        <v>0</v>
      </c>
    </row>
    <row r="58" spans="1:24" ht="43.2" x14ac:dyDescent="0.35">
      <c r="A58" s="21" t="s">
        <v>967</v>
      </c>
      <c r="B58" s="21" t="s">
        <v>86</v>
      </c>
      <c r="C58" s="21" t="s">
        <v>2299</v>
      </c>
      <c r="D58" s="21" t="s">
        <v>1157</v>
      </c>
      <c r="E58" s="21" t="s">
        <v>1158</v>
      </c>
      <c r="F58" s="26" t="s">
        <v>182</v>
      </c>
      <c r="G58" s="27">
        <v>1</v>
      </c>
      <c r="H58" s="27">
        <v>1</v>
      </c>
      <c r="I58" s="36">
        <v>1</v>
      </c>
      <c r="J58" s="26" t="s">
        <v>2297</v>
      </c>
      <c r="K58" s="37"/>
      <c r="L58" s="23" t="str">
        <f>IF(U58=0,"INVALID SKU",IF(INDEX('SKU Catalog'!$J$1:$J$116,MAX(1,U58))=0,"PAYG",IF(J58="Default",Assumptions!$B$7,J58)))</f>
        <v>PAYG</v>
      </c>
      <c r="M58" s="23" t="str">
        <f>IF(U58=0,"Review SKU",INDEX('SKU Catalog'!$E$1:$E$116,MAX(1,U58)))</f>
        <v>resource</v>
      </c>
      <c r="N58" s="31">
        <f>IF(ISNUMBER(K58),K58,IF(U58=0,"UNPRICED",IF(L58="PAYG",INDEX('SKU Catalog'!$K$1:$K$116,MAX(1,U58)),IF(L58="1Y",INDEX('SKU Catalog'!$L$1:$L$116,MAX(1,U58)),INDEX('SKU Catalog'!$M$1:$M$116,MAX(1,U58))))))</f>
        <v>0</v>
      </c>
      <c r="O58" s="24">
        <f>IF(NOT(AND(A58=$B$2,G58&gt;0,H58&gt;0,OR(C58&lt;&gt;"Recommended baseline",Assumptions!$B$10=1))),0,IF(ISNUMBER(N58),G58*H58*N58*IF(ISNUMBER(K58),1,IF(AND(L58="PAYG",INDEX('SKU Catalog'!$F$1:$F$116,MAX(1,U58))="Hourly"),I58,1)),"UNPRICED"))</f>
        <v>0</v>
      </c>
      <c r="P58" s="24">
        <f>IF(ISNUMBER(O58),O58*Assumptions!$B$8,"UNPRICED")</f>
        <v>0</v>
      </c>
      <c r="Q58" s="23" t="str">
        <f>IF(NOT(AND(A58=$B$2,G58&gt;0,H58&gt;0,OR(C58&lt;&gt;"Recommended baseline",Assumptions!$B$10=1))),"Inactive",IF(NOT(ISNUMBER(N58)),"UNPRICED - select SKU / quote",IF(ISNUMBER(K58),"Manual quote - verify source",IF(T58="Covered","Covered by capacity",IF(T58="Control plane","No direct fee","Priced - verify sizing")))))</f>
        <v>Covered by capacity</v>
      </c>
      <c r="R58" s="21" t="s">
        <v>2314</v>
      </c>
      <c r="S58" s="21" t="s">
        <v>971</v>
      </c>
      <c r="T58" s="21" t="s">
        <v>181</v>
      </c>
      <c r="U58" s="23">
        <f>IF(COUNTIF('SKU Catalog'!$A$4:$A$116,T58&amp;"|"&amp;F58)=0,0,MATCH(T58&amp;"|"&amp;F58,'SKU Catalog'!$A$1:$A$116,0))</f>
        <v>4</v>
      </c>
      <c r="V58" s="24">
        <f>IF(NOT(AND(A58=$B$2,G58&gt;0,H58&gt;0,OR(C58&lt;&gt;"Recommended baseline",Assumptions!$B$10=1))),0,IF(ISNUMBER(K58),G58*H58*K58,IF(U58=0,"UNPRICED",IF(ISNUMBER(INDEX('SKU Catalog'!$K$1:$K$116,MAX(1,U58))),G58*H58*INDEX('SKU Catalog'!$K$1:$K$116,MAX(1,U58))*IF(AND(INDEX('SKU Catalog'!$F$1:$F$116,MAX(1,U58))="Hourly",OR(INDEX('SKU Catalog'!$J$1:$J$116,MAX(1,U58))=0,"PAYG"="PAYG")),I58,1),"UNPRICED"))))</f>
        <v>0</v>
      </c>
      <c r="W58" s="24">
        <f>IF(NOT(AND(A58=$B$2,G58&gt;0,H58&gt;0,OR(C58&lt;&gt;"Recommended baseline",Assumptions!$B$10=1))),0,IF(ISNUMBER(K58),G58*H58*K58,IF(U58=0,"UNPRICED",IF(ISNUMBER(INDEX('SKU Catalog'!$L$1:$L$116,MAX(1,U58))),G58*H58*INDEX('SKU Catalog'!$L$1:$L$116,MAX(1,U58))*IF(AND(INDEX('SKU Catalog'!$F$1:$F$116,MAX(1,U58))="Hourly",OR(INDEX('SKU Catalog'!$J$1:$J$116,MAX(1,U58))=0,"1Y"="PAYG")),I58,1),"UNPRICED"))))</f>
        <v>0</v>
      </c>
      <c r="X58" s="24">
        <f>IF(NOT(AND(A58=$B$2,G58&gt;0,H58&gt;0,OR(C58&lt;&gt;"Recommended baseline",Assumptions!$B$10=1))),0,IF(ISNUMBER(K58),G58*H58*K58,IF(U58=0,"UNPRICED",IF(ISNUMBER(INDEX('SKU Catalog'!$M$1:$M$116,MAX(1,U58))),G58*H58*INDEX('SKU Catalog'!$M$1:$M$116,MAX(1,U58))*IF(AND(INDEX('SKU Catalog'!$F$1:$F$116,MAX(1,U58))="Hourly",OR(INDEX('SKU Catalog'!$J$1:$J$116,MAX(1,U58))=0,"3Y"="PAYG")),I58,1),"UNPRICED"))))</f>
        <v>0</v>
      </c>
    </row>
    <row r="59" spans="1:24" ht="43.2" x14ac:dyDescent="0.35">
      <c r="A59" s="21" t="s">
        <v>967</v>
      </c>
      <c r="B59" s="21" t="s">
        <v>86</v>
      </c>
      <c r="C59" s="21" t="s">
        <v>2299</v>
      </c>
      <c r="D59" s="21" t="s">
        <v>1161</v>
      </c>
      <c r="E59" s="21" t="s">
        <v>1162</v>
      </c>
      <c r="F59" s="26" t="s">
        <v>182</v>
      </c>
      <c r="G59" s="27">
        <v>1</v>
      </c>
      <c r="H59" s="27">
        <v>1</v>
      </c>
      <c r="I59" s="36">
        <v>1</v>
      </c>
      <c r="J59" s="26" t="s">
        <v>2297</v>
      </c>
      <c r="K59" s="37"/>
      <c r="L59" s="23" t="str">
        <f>IF(U59=0,"INVALID SKU",IF(INDEX('SKU Catalog'!$J$1:$J$116,MAX(1,U59))=0,"PAYG",IF(J59="Default",Assumptions!$B$7,J59)))</f>
        <v>PAYG</v>
      </c>
      <c r="M59" s="23" t="str">
        <f>IF(U59=0,"Review SKU",INDEX('SKU Catalog'!$E$1:$E$116,MAX(1,U59)))</f>
        <v>resource</v>
      </c>
      <c r="N59" s="31">
        <f>IF(ISNUMBER(K59),K59,IF(U59=0,"UNPRICED",IF(L59="PAYG",INDEX('SKU Catalog'!$K$1:$K$116,MAX(1,U59)),IF(L59="1Y",INDEX('SKU Catalog'!$L$1:$L$116,MAX(1,U59)),INDEX('SKU Catalog'!$M$1:$M$116,MAX(1,U59))))))</f>
        <v>0</v>
      </c>
      <c r="O59" s="24">
        <f>IF(NOT(AND(A59=$B$2,G59&gt;0,H59&gt;0,OR(C59&lt;&gt;"Recommended baseline",Assumptions!$B$10=1))),0,IF(ISNUMBER(N59),G59*H59*N59*IF(ISNUMBER(K59),1,IF(AND(L59="PAYG",INDEX('SKU Catalog'!$F$1:$F$116,MAX(1,U59))="Hourly"),I59,1)),"UNPRICED"))</f>
        <v>0</v>
      </c>
      <c r="P59" s="24">
        <f>IF(ISNUMBER(O59),O59*Assumptions!$B$8,"UNPRICED")</f>
        <v>0</v>
      </c>
      <c r="Q59" s="23" t="str">
        <f>IF(NOT(AND(A59=$B$2,G59&gt;0,H59&gt;0,OR(C59&lt;&gt;"Recommended baseline",Assumptions!$B$10=1))),"Inactive",IF(NOT(ISNUMBER(N59)),"UNPRICED - select SKU / quote",IF(ISNUMBER(K59),"Manual quote - verify source",IF(T59="Covered","Covered by capacity",IF(T59="Control plane","No direct fee","Priced - verify sizing")))))</f>
        <v>Covered by capacity</v>
      </c>
      <c r="R59" s="21" t="s">
        <v>2314</v>
      </c>
      <c r="S59" s="21" t="s">
        <v>971</v>
      </c>
      <c r="T59" s="21" t="s">
        <v>181</v>
      </c>
      <c r="U59" s="23">
        <f>IF(COUNTIF('SKU Catalog'!$A$4:$A$116,T59&amp;"|"&amp;F59)=0,0,MATCH(T59&amp;"|"&amp;F59,'SKU Catalog'!$A$1:$A$116,0))</f>
        <v>4</v>
      </c>
      <c r="V59" s="24">
        <f>IF(NOT(AND(A59=$B$2,G59&gt;0,H59&gt;0,OR(C59&lt;&gt;"Recommended baseline",Assumptions!$B$10=1))),0,IF(ISNUMBER(K59),G59*H59*K59,IF(U59=0,"UNPRICED",IF(ISNUMBER(INDEX('SKU Catalog'!$K$1:$K$116,MAX(1,U59))),G59*H59*INDEX('SKU Catalog'!$K$1:$K$116,MAX(1,U59))*IF(AND(INDEX('SKU Catalog'!$F$1:$F$116,MAX(1,U59))="Hourly",OR(INDEX('SKU Catalog'!$J$1:$J$116,MAX(1,U59))=0,"PAYG"="PAYG")),I59,1),"UNPRICED"))))</f>
        <v>0</v>
      </c>
      <c r="W59" s="24">
        <f>IF(NOT(AND(A59=$B$2,G59&gt;0,H59&gt;0,OR(C59&lt;&gt;"Recommended baseline",Assumptions!$B$10=1))),0,IF(ISNUMBER(K59),G59*H59*K59,IF(U59=0,"UNPRICED",IF(ISNUMBER(INDEX('SKU Catalog'!$L$1:$L$116,MAX(1,U59))),G59*H59*INDEX('SKU Catalog'!$L$1:$L$116,MAX(1,U59))*IF(AND(INDEX('SKU Catalog'!$F$1:$F$116,MAX(1,U59))="Hourly",OR(INDEX('SKU Catalog'!$J$1:$J$116,MAX(1,U59))=0,"1Y"="PAYG")),I59,1),"UNPRICED"))))</f>
        <v>0</v>
      </c>
      <c r="X59" s="24">
        <f>IF(NOT(AND(A59=$B$2,G59&gt;0,H59&gt;0,OR(C59&lt;&gt;"Recommended baseline",Assumptions!$B$10=1))),0,IF(ISNUMBER(K59),G59*H59*K59,IF(U59=0,"UNPRICED",IF(ISNUMBER(INDEX('SKU Catalog'!$M$1:$M$116,MAX(1,U59))),G59*H59*INDEX('SKU Catalog'!$M$1:$M$116,MAX(1,U59))*IF(AND(INDEX('SKU Catalog'!$F$1:$F$116,MAX(1,U59))="Hourly",OR(INDEX('SKU Catalog'!$J$1:$J$116,MAX(1,U59))=0,"3Y"="PAYG")),I59,1),"UNPRICED"))))</f>
        <v>0</v>
      </c>
    </row>
    <row r="60" spans="1:24" ht="43.2" x14ac:dyDescent="0.35">
      <c r="A60" s="21" t="s">
        <v>967</v>
      </c>
      <c r="B60" s="21" t="s">
        <v>86</v>
      </c>
      <c r="C60" s="21" t="s">
        <v>2299</v>
      </c>
      <c r="D60" s="21" t="s">
        <v>1165</v>
      </c>
      <c r="E60" s="21" t="s">
        <v>1166</v>
      </c>
      <c r="F60" s="26" t="s">
        <v>182</v>
      </c>
      <c r="G60" s="27">
        <v>1</v>
      </c>
      <c r="H60" s="27">
        <v>1</v>
      </c>
      <c r="I60" s="36">
        <v>1</v>
      </c>
      <c r="J60" s="26" t="s">
        <v>2297</v>
      </c>
      <c r="K60" s="37"/>
      <c r="L60" s="23" t="str">
        <f>IF(U60=0,"INVALID SKU",IF(INDEX('SKU Catalog'!$J$1:$J$116,MAX(1,U60))=0,"PAYG",IF(J60="Default",Assumptions!$B$7,J60)))</f>
        <v>PAYG</v>
      </c>
      <c r="M60" s="23" t="str">
        <f>IF(U60=0,"Review SKU",INDEX('SKU Catalog'!$E$1:$E$116,MAX(1,U60)))</f>
        <v>resource</v>
      </c>
      <c r="N60" s="31">
        <f>IF(ISNUMBER(K60),K60,IF(U60=0,"UNPRICED",IF(L60="PAYG",INDEX('SKU Catalog'!$K$1:$K$116,MAX(1,U60)),IF(L60="1Y",INDEX('SKU Catalog'!$L$1:$L$116,MAX(1,U60)),INDEX('SKU Catalog'!$M$1:$M$116,MAX(1,U60))))))</f>
        <v>0</v>
      </c>
      <c r="O60" s="24">
        <f>IF(NOT(AND(A60=$B$2,G60&gt;0,H60&gt;0,OR(C60&lt;&gt;"Recommended baseline",Assumptions!$B$10=1))),0,IF(ISNUMBER(N60),G60*H60*N60*IF(ISNUMBER(K60),1,IF(AND(L60="PAYG",INDEX('SKU Catalog'!$F$1:$F$116,MAX(1,U60))="Hourly"),I60,1)),"UNPRICED"))</f>
        <v>0</v>
      </c>
      <c r="P60" s="24">
        <f>IF(ISNUMBER(O60),O60*Assumptions!$B$8,"UNPRICED")</f>
        <v>0</v>
      </c>
      <c r="Q60" s="23" t="str">
        <f>IF(NOT(AND(A60=$B$2,G60&gt;0,H60&gt;0,OR(C60&lt;&gt;"Recommended baseline",Assumptions!$B$10=1))),"Inactive",IF(NOT(ISNUMBER(N60)),"UNPRICED - select SKU / quote",IF(ISNUMBER(K60),"Manual quote - verify source",IF(T60="Covered","Covered by capacity",IF(T60="Control plane","No direct fee","Priced - verify sizing")))))</f>
        <v>Covered by capacity</v>
      </c>
      <c r="R60" s="21" t="s">
        <v>2314</v>
      </c>
      <c r="S60" s="21" t="s">
        <v>971</v>
      </c>
      <c r="T60" s="21" t="s">
        <v>181</v>
      </c>
      <c r="U60" s="23">
        <f>IF(COUNTIF('SKU Catalog'!$A$4:$A$116,T60&amp;"|"&amp;F60)=0,0,MATCH(T60&amp;"|"&amp;F60,'SKU Catalog'!$A$1:$A$116,0))</f>
        <v>4</v>
      </c>
      <c r="V60" s="24">
        <f>IF(NOT(AND(A60=$B$2,G60&gt;0,H60&gt;0,OR(C60&lt;&gt;"Recommended baseline",Assumptions!$B$10=1))),0,IF(ISNUMBER(K60),G60*H60*K60,IF(U60=0,"UNPRICED",IF(ISNUMBER(INDEX('SKU Catalog'!$K$1:$K$116,MAX(1,U60))),G60*H60*INDEX('SKU Catalog'!$K$1:$K$116,MAX(1,U60))*IF(AND(INDEX('SKU Catalog'!$F$1:$F$116,MAX(1,U60))="Hourly",OR(INDEX('SKU Catalog'!$J$1:$J$116,MAX(1,U60))=0,"PAYG"="PAYG")),I60,1),"UNPRICED"))))</f>
        <v>0</v>
      </c>
      <c r="W60" s="24">
        <f>IF(NOT(AND(A60=$B$2,G60&gt;0,H60&gt;0,OR(C60&lt;&gt;"Recommended baseline",Assumptions!$B$10=1))),0,IF(ISNUMBER(K60),G60*H60*K60,IF(U60=0,"UNPRICED",IF(ISNUMBER(INDEX('SKU Catalog'!$L$1:$L$116,MAX(1,U60))),G60*H60*INDEX('SKU Catalog'!$L$1:$L$116,MAX(1,U60))*IF(AND(INDEX('SKU Catalog'!$F$1:$F$116,MAX(1,U60))="Hourly",OR(INDEX('SKU Catalog'!$J$1:$J$116,MAX(1,U60))=0,"1Y"="PAYG")),I60,1),"UNPRICED"))))</f>
        <v>0</v>
      </c>
      <c r="X60" s="24">
        <f>IF(NOT(AND(A60=$B$2,G60&gt;0,H60&gt;0,OR(C60&lt;&gt;"Recommended baseline",Assumptions!$B$10=1))),0,IF(ISNUMBER(K60),G60*H60*K60,IF(U60=0,"UNPRICED",IF(ISNUMBER(INDEX('SKU Catalog'!$M$1:$M$116,MAX(1,U60))),G60*H60*INDEX('SKU Catalog'!$M$1:$M$116,MAX(1,U60))*IF(AND(INDEX('SKU Catalog'!$F$1:$F$116,MAX(1,U60))="Hourly",OR(INDEX('SKU Catalog'!$J$1:$J$116,MAX(1,U60))=0,"3Y"="PAYG")),I60,1),"UNPRICED"))))</f>
        <v>0</v>
      </c>
    </row>
    <row r="61" spans="1:24" ht="43.2" x14ac:dyDescent="0.35">
      <c r="A61" s="21" t="s">
        <v>967</v>
      </c>
      <c r="B61" s="21" t="s">
        <v>86</v>
      </c>
      <c r="C61" s="21" t="s">
        <v>2299</v>
      </c>
      <c r="D61" s="21" t="s">
        <v>1169</v>
      </c>
      <c r="E61" s="21" t="s">
        <v>1170</v>
      </c>
      <c r="F61" s="26" t="s">
        <v>182</v>
      </c>
      <c r="G61" s="27">
        <v>1</v>
      </c>
      <c r="H61" s="27">
        <v>1</v>
      </c>
      <c r="I61" s="36">
        <v>1</v>
      </c>
      <c r="J61" s="26" t="s">
        <v>2297</v>
      </c>
      <c r="K61" s="37"/>
      <c r="L61" s="23" t="str">
        <f>IF(U61=0,"INVALID SKU",IF(INDEX('SKU Catalog'!$J$1:$J$116,MAX(1,U61))=0,"PAYG",IF(J61="Default",Assumptions!$B$7,J61)))</f>
        <v>PAYG</v>
      </c>
      <c r="M61" s="23" t="str">
        <f>IF(U61=0,"Review SKU",INDEX('SKU Catalog'!$E$1:$E$116,MAX(1,U61)))</f>
        <v>resource</v>
      </c>
      <c r="N61" s="31">
        <f>IF(ISNUMBER(K61),K61,IF(U61=0,"UNPRICED",IF(L61="PAYG",INDEX('SKU Catalog'!$K$1:$K$116,MAX(1,U61)),IF(L61="1Y",INDEX('SKU Catalog'!$L$1:$L$116,MAX(1,U61)),INDEX('SKU Catalog'!$M$1:$M$116,MAX(1,U61))))))</f>
        <v>0</v>
      </c>
      <c r="O61" s="24">
        <f>IF(NOT(AND(A61=$B$2,G61&gt;0,H61&gt;0,OR(C61&lt;&gt;"Recommended baseline",Assumptions!$B$10=1))),0,IF(ISNUMBER(N61),G61*H61*N61*IF(ISNUMBER(K61),1,IF(AND(L61="PAYG",INDEX('SKU Catalog'!$F$1:$F$116,MAX(1,U61))="Hourly"),I61,1)),"UNPRICED"))</f>
        <v>0</v>
      </c>
      <c r="P61" s="24">
        <f>IF(ISNUMBER(O61),O61*Assumptions!$B$8,"UNPRICED")</f>
        <v>0</v>
      </c>
      <c r="Q61" s="23" t="str">
        <f>IF(NOT(AND(A61=$B$2,G61&gt;0,H61&gt;0,OR(C61&lt;&gt;"Recommended baseline",Assumptions!$B$10=1))),"Inactive",IF(NOT(ISNUMBER(N61)),"UNPRICED - select SKU / quote",IF(ISNUMBER(K61),"Manual quote - verify source",IF(T61="Covered","Covered by capacity",IF(T61="Control plane","No direct fee","Priced - verify sizing")))))</f>
        <v>Covered by capacity</v>
      </c>
      <c r="R61" s="21" t="s">
        <v>2314</v>
      </c>
      <c r="S61" s="21" t="s">
        <v>971</v>
      </c>
      <c r="T61" s="21" t="s">
        <v>181</v>
      </c>
      <c r="U61" s="23">
        <f>IF(COUNTIF('SKU Catalog'!$A$4:$A$116,T61&amp;"|"&amp;F61)=0,0,MATCH(T61&amp;"|"&amp;F61,'SKU Catalog'!$A$1:$A$116,0))</f>
        <v>4</v>
      </c>
      <c r="V61" s="24">
        <f>IF(NOT(AND(A61=$B$2,G61&gt;0,H61&gt;0,OR(C61&lt;&gt;"Recommended baseline",Assumptions!$B$10=1))),0,IF(ISNUMBER(K61),G61*H61*K61,IF(U61=0,"UNPRICED",IF(ISNUMBER(INDEX('SKU Catalog'!$K$1:$K$116,MAX(1,U61))),G61*H61*INDEX('SKU Catalog'!$K$1:$K$116,MAX(1,U61))*IF(AND(INDEX('SKU Catalog'!$F$1:$F$116,MAX(1,U61))="Hourly",OR(INDEX('SKU Catalog'!$J$1:$J$116,MAX(1,U61))=0,"PAYG"="PAYG")),I61,1),"UNPRICED"))))</f>
        <v>0</v>
      </c>
      <c r="W61" s="24">
        <f>IF(NOT(AND(A61=$B$2,G61&gt;0,H61&gt;0,OR(C61&lt;&gt;"Recommended baseline",Assumptions!$B$10=1))),0,IF(ISNUMBER(K61),G61*H61*K61,IF(U61=0,"UNPRICED",IF(ISNUMBER(INDEX('SKU Catalog'!$L$1:$L$116,MAX(1,U61))),G61*H61*INDEX('SKU Catalog'!$L$1:$L$116,MAX(1,U61))*IF(AND(INDEX('SKU Catalog'!$F$1:$F$116,MAX(1,U61))="Hourly",OR(INDEX('SKU Catalog'!$J$1:$J$116,MAX(1,U61))=0,"1Y"="PAYG")),I61,1),"UNPRICED"))))</f>
        <v>0</v>
      </c>
      <c r="X61" s="24">
        <f>IF(NOT(AND(A61=$B$2,G61&gt;0,H61&gt;0,OR(C61&lt;&gt;"Recommended baseline",Assumptions!$B$10=1))),0,IF(ISNUMBER(K61),G61*H61*K61,IF(U61=0,"UNPRICED",IF(ISNUMBER(INDEX('SKU Catalog'!$M$1:$M$116,MAX(1,U61))),G61*H61*INDEX('SKU Catalog'!$M$1:$M$116,MAX(1,U61))*IF(AND(INDEX('SKU Catalog'!$F$1:$F$116,MAX(1,U61))="Hourly",OR(INDEX('SKU Catalog'!$J$1:$J$116,MAX(1,U61))=0,"3Y"="PAYG")),I61,1),"UNPRICED"))))</f>
        <v>0</v>
      </c>
    </row>
    <row r="62" spans="1:24" ht="43.2" x14ac:dyDescent="0.35">
      <c r="A62" s="21" t="s">
        <v>967</v>
      </c>
      <c r="B62" s="21" t="s">
        <v>86</v>
      </c>
      <c r="C62" s="21" t="s">
        <v>2299</v>
      </c>
      <c r="D62" s="21" t="s">
        <v>1173</v>
      </c>
      <c r="E62" s="21" t="s">
        <v>1174</v>
      </c>
      <c r="F62" s="26" t="s">
        <v>182</v>
      </c>
      <c r="G62" s="27">
        <v>1</v>
      </c>
      <c r="H62" s="27">
        <v>1</v>
      </c>
      <c r="I62" s="36">
        <v>1</v>
      </c>
      <c r="J62" s="26" t="s">
        <v>2297</v>
      </c>
      <c r="K62" s="37"/>
      <c r="L62" s="23" t="str">
        <f>IF(U62=0,"INVALID SKU",IF(INDEX('SKU Catalog'!$J$1:$J$116,MAX(1,U62))=0,"PAYG",IF(J62="Default",Assumptions!$B$7,J62)))</f>
        <v>PAYG</v>
      </c>
      <c r="M62" s="23" t="str">
        <f>IF(U62=0,"Review SKU",INDEX('SKU Catalog'!$E$1:$E$116,MAX(1,U62)))</f>
        <v>resource</v>
      </c>
      <c r="N62" s="31">
        <f>IF(ISNUMBER(K62),K62,IF(U62=0,"UNPRICED",IF(L62="PAYG",INDEX('SKU Catalog'!$K$1:$K$116,MAX(1,U62)),IF(L62="1Y",INDEX('SKU Catalog'!$L$1:$L$116,MAX(1,U62)),INDEX('SKU Catalog'!$M$1:$M$116,MAX(1,U62))))))</f>
        <v>0</v>
      </c>
      <c r="O62" s="24">
        <f>IF(NOT(AND(A62=$B$2,G62&gt;0,H62&gt;0,OR(C62&lt;&gt;"Recommended baseline",Assumptions!$B$10=1))),0,IF(ISNUMBER(N62),G62*H62*N62*IF(ISNUMBER(K62),1,IF(AND(L62="PAYG",INDEX('SKU Catalog'!$F$1:$F$116,MAX(1,U62))="Hourly"),I62,1)),"UNPRICED"))</f>
        <v>0</v>
      </c>
      <c r="P62" s="24">
        <f>IF(ISNUMBER(O62),O62*Assumptions!$B$8,"UNPRICED")</f>
        <v>0</v>
      </c>
      <c r="Q62" s="23" t="str">
        <f>IF(NOT(AND(A62=$B$2,G62&gt;0,H62&gt;0,OR(C62&lt;&gt;"Recommended baseline",Assumptions!$B$10=1))),"Inactive",IF(NOT(ISNUMBER(N62)),"UNPRICED - select SKU / quote",IF(ISNUMBER(K62),"Manual quote - verify source",IF(T62="Covered","Covered by capacity",IF(T62="Control plane","No direct fee","Priced - verify sizing")))))</f>
        <v>Covered by capacity</v>
      </c>
      <c r="R62" s="21" t="s">
        <v>2314</v>
      </c>
      <c r="S62" s="21" t="s">
        <v>971</v>
      </c>
      <c r="T62" s="21" t="s">
        <v>181</v>
      </c>
      <c r="U62" s="23">
        <f>IF(COUNTIF('SKU Catalog'!$A$4:$A$116,T62&amp;"|"&amp;F62)=0,0,MATCH(T62&amp;"|"&amp;F62,'SKU Catalog'!$A$1:$A$116,0))</f>
        <v>4</v>
      </c>
      <c r="V62" s="24">
        <f>IF(NOT(AND(A62=$B$2,G62&gt;0,H62&gt;0,OR(C62&lt;&gt;"Recommended baseline",Assumptions!$B$10=1))),0,IF(ISNUMBER(K62),G62*H62*K62,IF(U62=0,"UNPRICED",IF(ISNUMBER(INDEX('SKU Catalog'!$K$1:$K$116,MAX(1,U62))),G62*H62*INDEX('SKU Catalog'!$K$1:$K$116,MAX(1,U62))*IF(AND(INDEX('SKU Catalog'!$F$1:$F$116,MAX(1,U62))="Hourly",OR(INDEX('SKU Catalog'!$J$1:$J$116,MAX(1,U62))=0,"PAYG"="PAYG")),I62,1),"UNPRICED"))))</f>
        <v>0</v>
      </c>
      <c r="W62" s="24">
        <f>IF(NOT(AND(A62=$B$2,G62&gt;0,H62&gt;0,OR(C62&lt;&gt;"Recommended baseline",Assumptions!$B$10=1))),0,IF(ISNUMBER(K62),G62*H62*K62,IF(U62=0,"UNPRICED",IF(ISNUMBER(INDEX('SKU Catalog'!$L$1:$L$116,MAX(1,U62))),G62*H62*INDEX('SKU Catalog'!$L$1:$L$116,MAX(1,U62))*IF(AND(INDEX('SKU Catalog'!$F$1:$F$116,MAX(1,U62))="Hourly",OR(INDEX('SKU Catalog'!$J$1:$J$116,MAX(1,U62))=0,"1Y"="PAYG")),I62,1),"UNPRICED"))))</f>
        <v>0</v>
      </c>
      <c r="X62" s="24">
        <f>IF(NOT(AND(A62=$B$2,G62&gt;0,H62&gt;0,OR(C62&lt;&gt;"Recommended baseline",Assumptions!$B$10=1))),0,IF(ISNUMBER(K62),G62*H62*K62,IF(U62=0,"UNPRICED",IF(ISNUMBER(INDEX('SKU Catalog'!$M$1:$M$116,MAX(1,U62))),G62*H62*INDEX('SKU Catalog'!$M$1:$M$116,MAX(1,U62))*IF(AND(INDEX('SKU Catalog'!$F$1:$F$116,MAX(1,U62))="Hourly",OR(INDEX('SKU Catalog'!$J$1:$J$116,MAX(1,U62))=0,"3Y"="PAYG")),I62,1),"UNPRICED"))))</f>
        <v>0</v>
      </c>
    </row>
    <row r="63" spans="1:24" ht="43.2" x14ac:dyDescent="0.35">
      <c r="A63" s="21" t="s">
        <v>967</v>
      </c>
      <c r="B63" s="21" t="s">
        <v>86</v>
      </c>
      <c r="C63" s="21" t="s">
        <v>2299</v>
      </c>
      <c r="D63" s="21" t="s">
        <v>1177</v>
      </c>
      <c r="E63" s="21" t="s">
        <v>1178</v>
      </c>
      <c r="F63" s="26" t="s">
        <v>182</v>
      </c>
      <c r="G63" s="27">
        <v>1</v>
      </c>
      <c r="H63" s="27">
        <v>1</v>
      </c>
      <c r="I63" s="36">
        <v>1</v>
      </c>
      <c r="J63" s="26" t="s">
        <v>2297</v>
      </c>
      <c r="K63" s="37"/>
      <c r="L63" s="23" t="str">
        <f>IF(U63=0,"INVALID SKU",IF(INDEX('SKU Catalog'!$J$1:$J$116,MAX(1,U63))=0,"PAYG",IF(J63="Default",Assumptions!$B$7,J63)))</f>
        <v>PAYG</v>
      </c>
      <c r="M63" s="23" t="str">
        <f>IF(U63=0,"Review SKU",INDEX('SKU Catalog'!$E$1:$E$116,MAX(1,U63)))</f>
        <v>resource</v>
      </c>
      <c r="N63" s="31">
        <f>IF(ISNUMBER(K63),K63,IF(U63=0,"UNPRICED",IF(L63="PAYG",INDEX('SKU Catalog'!$K$1:$K$116,MAX(1,U63)),IF(L63="1Y",INDEX('SKU Catalog'!$L$1:$L$116,MAX(1,U63)),INDEX('SKU Catalog'!$M$1:$M$116,MAX(1,U63))))))</f>
        <v>0</v>
      </c>
      <c r="O63" s="24">
        <f>IF(NOT(AND(A63=$B$2,G63&gt;0,H63&gt;0,OR(C63&lt;&gt;"Recommended baseline",Assumptions!$B$10=1))),0,IF(ISNUMBER(N63),G63*H63*N63*IF(ISNUMBER(K63),1,IF(AND(L63="PAYG",INDEX('SKU Catalog'!$F$1:$F$116,MAX(1,U63))="Hourly"),I63,1)),"UNPRICED"))</f>
        <v>0</v>
      </c>
      <c r="P63" s="24">
        <f>IF(ISNUMBER(O63),O63*Assumptions!$B$8,"UNPRICED")</f>
        <v>0</v>
      </c>
      <c r="Q63" s="23" t="str">
        <f>IF(NOT(AND(A63=$B$2,G63&gt;0,H63&gt;0,OR(C63&lt;&gt;"Recommended baseline",Assumptions!$B$10=1))),"Inactive",IF(NOT(ISNUMBER(N63)),"UNPRICED - select SKU / quote",IF(ISNUMBER(K63),"Manual quote - verify source",IF(T63="Covered","Covered by capacity",IF(T63="Control plane","No direct fee","Priced - verify sizing")))))</f>
        <v>Covered by capacity</v>
      </c>
      <c r="R63" s="21" t="s">
        <v>2314</v>
      </c>
      <c r="S63" s="21" t="s">
        <v>971</v>
      </c>
      <c r="T63" s="21" t="s">
        <v>181</v>
      </c>
      <c r="U63" s="23">
        <f>IF(COUNTIF('SKU Catalog'!$A$4:$A$116,T63&amp;"|"&amp;F63)=0,0,MATCH(T63&amp;"|"&amp;F63,'SKU Catalog'!$A$1:$A$116,0))</f>
        <v>4</v>
      </c>
      <c r="V63" s="24">
        <f>IF(NOT(AND(A63=$B$2,G63&gt;0,H63&gt;0,OR(C63&lt;&gt;"Recommended baseline",Assumptions!$B$10=1))),0,IF(ISNUMBER(K63),G63*H63*K63,IF(U63=0,"UNPRICED",IF(ISNUMBER(INDEX('SKU Catalog'!$K$1:$K$116,MAX(1,U63))),G63*H63*INDEX('SKU Catalog'!$K$1:$K$116,MAX(1,U63))*IF(AND(INDEX('SKU Catalog'!$F$1:$F$116,MAX(1,U63))="Hourly",OR(INDEX('SKU Catalog'!$J$1:$J$116,MAX(1,U63))=0,"PAYG"="PAYG")),I63,1),"UNPRICED"))))</f>
        <v>0</v>
      </c>
      <c r="W63" s="24">
        <f>IF(NOT(AND(A63=$B$2,G63&gt;0,H63&gt;0,OR(C63&lt;&gt;"Recommended baseline",Assumptions!$B$10=1))),0,IF(ISNUMBER(K63),G63*H63*K63,IF(U63=0,"UNPRICED",IF(ISNUMBER(INDEX('SKU Catalog'!$L$1:$L$116,MAX(1,U63))),G63*H63*INDEX('SKU Catalog'!$L$1:$L$116,MAX(1,U63))*IF(AND(INDEX('SKU Catalog'!$F$1:$F$116,MAX(1,U63))="Hourly",OR(INDEX('SKU Catalog'!$J$1:$J$116,MAX(1,U63))=0,"1Y"="PAYG")),I63,1),"UNPRICED"))))</f>
        <v>0</v>
      </c>
      <c r="X63" s="24">
        <f>IF(NOT(AND(A63=$B$2,G63&gt;0,H63&gt;0,OR(C63&lt;&gt;"Recommended baseline",Assumptions!$B$10=1))),0,IF(ISNUMBER(K63),G63*H63*K63,IF(U63=0,"UNPRICED",IF(ISNUMBER(INDEX('SKU Catalog'!$M$1:$M$116,MAX(1,U63))),G63*H63*INDEX('SKU Catalog'!$M$1:$M$116,MAX(1,U63))*IF(AND(INDEX('SKU Catalog'!$F$1:$F$116,MAX(1,U63))="Hourly",OR(INDEX('SKU Catalog'!$J$1:$J$116,MAX(1,U63))=0,"3Y"="PAYG")),I63,1),"UNPRICED"))))</f>
        <v>0</v>
      </c>
    </row>
    <row r="64" spans="1:24" ht="43.2" x14ac:dyDescent="0.35">
      <c r="A64" s="21" t="s">
        <v>967</v>
      </c>
      <c r="B64" s="21" t="s">
        <v>86</v>
      </c>
      <c r="C64" s="21" t="s">
        <v>2299</v>
      </c>
      <c r="D64" s="21" t="s">
        <v>1181</v>
      </c>
      <c r="E64" s="21" t="s">
        <v>1182</v>
      </c>
      <c r="F64" s="26" t="s">
        <v>182</v>
      </c>
      <c r="G64" s="27">
        <v>1</v>
      </c>
      <c r="H64" s="27">
        <v>1</v>
      </c>
      <c r="I64" s="36">
        <v>1</v>
      </c>
      <c r="J64" s="26" t="s">
        <v>2297</v>
      </c>
      <c r="K64" s="37"/>
      <c r="L64" s="23" t="str">
        <f>IF(U64=0,"INVALID SKU",IF(INDEX('SKU Catalog'!$J$1:$J$116,MAX(1,U64))=0,"PAYG",IF(J64="Default",Assumptions!$B$7,J64)))</f>
        <v>PAYG</v>
      </c>
      <c r="M64" s="23" t="str">
        <f>IF(U64=0,"Review SKU",INDEX('SKU Catalog'!$E$1:$E$116,MAX(1,U64)))</f>
        <v>resource</v>
      </c>
      <c r="N64" s="31">
        <f>IF(ISNUMBER(K64),K64,IF(U64=0,"UNPRICED",IF(L64="PAYG",INDEX('SKU Catalog'!$K$1:$K$116,MAX(1,U64)),IF(L64="1Y",INDEX('SKU Catalog'!$L$1:$L$116,MAX(1,U64)),INDEX('SKU Catalog'!$M$1:$M$116,MAX(1,U64))))))</f>
        <v>0</v>
      </c>
      <c r="O64" s="24">
        <f>IF(NOT(AND(A64=$B$2,G64&gt;0,H64&gt;0,OR(C64&lt;&gt;"Recommended baseline",Assumptions!$B$10=1))),0,IF(ISNUMBER(N64),G64*H64*N64*IF(ISNUMBER(K64),1,IF(AND(L64="PAYG",INDEX('SKU Catalog'!$F$1:$F$116,MAX(1,U64))="Hourly"),I64,1)),"UNPRICED"))</f>
        <v>0</v>
      </c>
      <c r="P64" s="24">
        <f>IF(ISNUMBER(O64),O64*Assumptions!$B$8,"UNPRICED")</f>
        <v>0</v>
      </c>
      <c r="Q64" s="23" t="str">
        <f>IF(NOT(AND(A64=$B$2,G64&gt;0,H64&gt;0,OR(C64&lt;&gt;"Recommended baseline",Assumptions!$B$10=1))),"Inactive",IF(NOT(ISNUMBER(N64)),"UNPRICED - select SKU / quote",IF(ISNUMBER(K64),"Manual quote - verify source",IF(T64="Covered","Covered by capacity",IF(T64="Control plane","No direct fee","Priced - verify sizing")))))</f>
        <v>Covered by capacity</v>
      </c>
      <c r="R64" s="21" t="s">
        <v>2314</v>
      </c>
      <c r="S64" s="21" t="s">
        <v>971</v>
      </c>
      <c r="T64" s="21" t="s">
        <v>181</v>
      </c>
      <c r="U64" s="23">
        <f>IF(COUNTIF('SKU Catalog'!$A$4:$A$116,T64&amp;"|"&amp;F64)=0,0,MATCH(T64&amp;"|"&amp;F64,'SKU Catalog'!$A$1:$A$116,0))</f>
        <v>4</v>
      </c>
      <c r="V64" s="24">
        <f>IF(NOT(AND(A64=$B$2,G64&gt;0,H64&gt;0,OR(C64&lt;&gt;"Recommended baseline",Assumptions!$B$10=1))),0,IF(ISNUMBER(K64),G64*H64*K64,IF(U64=0,"UNPRICED",IF(ISNUMBER(INDEX('SKU Catalog'!$K$1:$K$116,MAX(1,U64))),G64*H64*INDEX('SKU Catalog'!$K$1:$K$116,MAX(1,U64))*IF(AND(INDEX('SKU Catalog'!$F$1:$F$116,MAX(1,U64))="Hourly",OR(INDEX('SKU Catalog'!$J$1:$J$116,MAX(1,U64))=0,"PAYG"="PAYG")),I64,1),"UNPRICED"))))</f>
        <v>0</v>
      </c>
      <c r="W64" s="24">
        <f>IF(NOT(AND(A64=$B$2,G64&gt;0,H64&gt;0,OR(C64&lt;&gt;"Recommended baseline",Assumptions!$B$10=1))),0,IF(ISNUMBER(K64),G64*H64*K64,IF(U64=0,"UNPRICED",IF(ISNUMBER(INDEX('SKU Catalog'!$L$1:$L$116,MAX(1,U64))),G64*H64*INDEX('SKU Catalog'!$L$1:$L$116,MAX(1,U64))*IF(AND(INDEX('SKU Catalog'!$F$1:$F$116,MAX(1,U64))="Hourly",OR(INDEX('SKU Catalog'!$J$1:$J$116,MAX(1,U64))=0,"1Y"="PAYG")),I64,1),"UNPRICED"))))</f>
        <v>0</v>
      </c>
      <c r="X64" s="24">
        <f>IF(NOT(AND(A64=$B$2,G64&gt;0,H64&gt;0,OR(C64&lt;&gt;"Recommended baseline",Assumptions!$B$10=1))),0,IF(ISNUMBER(K64),G64*H64*K64,IF(U64=0,"UNPRICED",IF(ISNUMBER(INDEX('SKU Catalog'!$M$1:$M$116,MAX(1,U64))),G64*H64*INDEX('SKU Catalog'!$M$1:$M$116,MAX(1,U64))*IF(AND(INDEX('SKU Catalog'!$F$1:$F$116,MAX(1,U64))="Hourly",OR(INDEX('SKU Catalog'!$J$1:$J$116,MAX(1,U64))=0,"3Y"="PAYG")),I64,1),"UNPRICED"))))</f>
        <v>0</v>
      </c>
    </row>
    <row r="65" spans="1:24" ht="43.2" x14ac:dyDescent="0.35">
      <c r="A65" s="21" t="s">
        <v>967</v>
      </c>
      <c r="B65" s="21" t="s">
        <v>86</v>
      </c>
      <c r="C65" s="21" t="s">
        <v>2299</v>
      </c>
      <c r="D65" s="21" t="s">
        <v>1185</v>
      </c>
      <c r="E65" s="21" t="s">
        <v>1186</v>
      </c>
      <c r="F65" s="26" t="s">
        <v>182</v>
      </c>
      <c r="G65" s="27">
        <v>1</v>
      </c>
      <c r="H65" s="27">
        <v>1</v>
      </c>
      <c r="I65" s="36">
        <v>1</v>
      </c>
      <c r="J65" s="26" t="s">
        <v>2297</v>
      </c>
      <c r="K65" s="37"/>
      <c r="L65" s="23" t="str">
        <f>IF(U65=0,"INVALID SKU",IF(INDEX('SKU Catalog'!$J$1:$J$116,MAX(1,U65))=0,"PAYG",IF(J65="Default",Assumptions!$B$7,J65)))</f>
        <v>PAYG</v>
      </c>
      <c r="M65" s="23" t="str">
        <f>IF(U65=0,"Review SKU",INDEX('SKU Catalog'!$E$1:$E$116,MAX(1,U65)))</f>
        <v>resource</v>
      </c>
      <c r="N65" s="31">
        <f>IF(ISNUMBER(K65),K65,IF(U65=0,"UNPRICED",IF(L65="PAYG",INDEX('SKU Catalog'!$K$1:$K$116,MAX(1,U65)),IF(L65="1Y",INDEX('SKU Catalog'!$L$1:$L$116,MAX(1,U65)),INDEX('SKU Catalog'!$M$1:$M$116,MAX(1,U65))))))</f>
        <v>0</v>
      </c>
      <c r="O65" s="24">
        <f>IF(NOT(AND(A65=$B$2,G65&gt;0,H65&gt;0,OR(C65&lt;&gt;"Recommended baseline",Assumptions!$B$10=1))),0,IF(ISNUMBER(N65),G65*H65*N65*IF(ISNUMBER(K65),1,IF(AND(L65="PAYG",INDEX('SKU Catalog'!$F$1:$F$116,MAX(1,U65))="Hourly"),I65,1)),"UNPRICED"))</f>
        <v>0</v>
      </c>
      <c r="P65" s="24">
        <f>IF(ISNUMBER(O65),O65*Assumptions!$B$8,"UNPRICED")</f>
        <v>0</v>
      </c>
      <c r="Q65" s="23" t="str">
        <f>IF(NOT(AND(A65=$B$2,G65&gt;0,H65&gt;0,OR(C65&lt;&gt;"Recommended baseline",Assumptions!$B$10=1))),"Inactive",IF(NOT(ISNUMBER(N65)),"UNPRICED - select SKU / quote",IF(ISNUMBER(K65),"Manual quote - verify source",IF(T65="Covered","Covered by capacity",IF(T65="Control plane","No direct fee","Priced - verify sizing")))))</f>
        <v>Covered by capacity</v>
      </c>
      <c r="R65" s="21" t="s">
        <v>2314</v>
      </c>
      <c r="S65" s="21" t="s">
        <v>971</v>
      </c>
      <c r="T65" s="21" t="s">
        <v>181</v>
      </c>
      <c r="U65" s="23">
        <f>IF(COUNTIF('SKU Catalog'!$A$4:$A$116,T65&amp;"|"&amp;F65)=0,0,MATCH(T65&amp;"|"&amp;F65,'SKU Catalog'!$A$1:$A$116,0))</f>
        <v>4</v>
      </c>
      <c r="V65" s="24">
        <f>IF(NOT(AND(A65=$B$2,G65&gt;0,H65&gt;0,OR(C65&lt;&gt;"Recommended baseline",Assumptions!$B$10=1))),0,IF(ISNUMBER(K65),G65*H65*K65,IF(U65=0,"UNPRICED",IF(ISNUMBER(INDEX('SKU Catalog'!$K$1:$K$116,MAX(1,U65))),G65*H65*INDEX('SKU Catalog'!$K$1:$K$116,MAX(1,U65))*IF(AND(INDEX('SKU Catalog'!$F$1:$F$116,MAX(1,U65))="Hourly",OR(INDEX('SKU Catalog'!$J$1:$J$116,MAX(1,U65))=0,"PAYG"="PAYG")),I65,1),"UNPRICED"))))</f>
        <v>0</v>
      </c>
      <c r="W65" s="24">
        <f>IF(NOT(AND(A65=$B$2,G65&gt;0,H65&gt;0,OR(C65&lt;&gt;"Recommended baseline",Assumptions!$B$10=1))),0,IF(ISNUMBER(K65),G65*H65*K65,IF(U65=0,"UNPRICED",IF(ISNUMBER(INDEX('SKU Catalog'!$L$1:$L$116,MAX(1,U65))),G65*H65*INDEX('SKU Catalog'!$L$1:$L$116,MAX(1,U65))*IF(AND(INDEX('SKU Catalog'!$F$1:$F$116,MAX(1,U65))="Hourly",OR(INDEX('SKU Catalog'!$J$1:$J$116,MAX(1,U65))=0,"1Y"="PAYG")),I65,1),"UNPRICED"))))</f>
        <v>0</v>
      </c>
      <c r="X65" s="24">
        <f>IF(NOT(AND(A65=$B$2,G65&gt;0,H65&gt;0,OR(C65&lt;&gt;"Recommended baseline",Assumptions!$B$10=1))),0,IF(ISNUMBER(K65),G65*H65*K65,IF(U65=0,"UNPRICED",IF(ISNUMBER(INDEX('SKU Catalog'!$M$1:$M$116,MAX(1,U65))),G65*H65*INDEX('SKU Catalog'!$M$1:$M$116,MAX(1,U65))*IF(AND(INDEX('SKU Catalog'!$F$1:$F$116,MAX(1,U65))="Hourly",OR(INDEX('SKU Catalog'!$J$1:$J$116,MAX(1,U65))=0,"3Y"="PAYG")),I65,1),"UNPRICED"))))</f>
        <v>0</v>
      </c>
    </row>
    <row r="66" spans="1:24" ht="43.2" x14ac:dyDescent="0.35">
      <c r="A66" s="21" t="s">
        <v>967</v>
      </c>
      <c r="B66" s="21" t="s">
        <v>86</v>
      </c>
      <c r="C66" s="21" t="s">
        <v>2299</v>
      </c>
      <c r="D66" s="21" t="s">
        <v>1189</v>
      </c>
      <c r="E66" s="21" t="s">
        <v>1190</v>
      </c>
      <c r="F66" s="26" t="s">
        <v>182</v>
      </c>
      <c r="G66" s="27">
        <v>1</v>
      </c>
      <c r="H66" s="27">
        <v>1</v>
      </c>
      <c r="I66" s="36">
        <v>1</v>
      </c>
      <c r="J66" s="26" t="s">
        <v>2297</v>
      </c>
      <c r="K66" s="37"/>
      <c r="L66" s="23" t="str">
        <f>IF(U66=0,"INVALID SKU",IF(INDEX('SKU Catalog'!$J$1:$J$116,MAX(1,U66))=0,"PAYG",IF(J66="Default",Assumptions!$B$7,J66)))</f>
        <v>PAYG</v>
      </c>
      <c r="M66" s="23" t="str">
        <f>IF(U66=0,"Review SKU",INDEX('SKU Catalog'!$E$1:$E$116,MAX(1,U66)))</f>
        <v>resource</v>
      </c>
      <c r="N66" s="31">
        <f>IF(ISNUMBER(K66),K66,IF(U66=0,"UNPRICED",IF(L66="PAYG",INDEX('SKU Catalog'!$K$1:$K$116,MAX(1,U66)),IF(L66="1Y",INDEX('SKU Catalog'!$L$1:$L$116,MAX(1,U66)),INDEX('SKU Catalog'!$M$1:$M$116,MAX(1,U66))))))</f>
        <v>0</v>
      </c>
      <c r="O66" s="24">
        <f>IF(NOT(AND(A66=$B$2,G66&gt;0,H66&gt;0,OR(C66&lt;&gt;"Recommended baseline",Assumptions!$B$10=1))),0,IF(ISNUMBER(N66),G66*H66*N66*IF(ISNUMBER(K66),1,IF(AND(L66="PAYG",INDEX('SKU Catalog'!$F$1:$F$116,MAX(1,U66))="Hourly"),I66,1)),"UNPRICED"))</f>
        <v>0</v>
      </c>
      <c r="P66" s="24">
        <f>IF(ISNUMBER(O66),O66*Assumptions!$B$8,"UNPRICED")</f>
        <v>0</v>
      </c>
      <c r="Q66" s="23" t="str">
        <f>IF(NOT(AND(A66=$B$2,G66&gt;0,H66&gt;0,OR(C66&lt;&gt;"Recommended baseline",Assumptions!$B$10=1))),"Inactive",IF(NOT(ISNUMBER(N66)),"UNPRICED - select SKU / quote",IF(ISNUMBER(K66),"Manual quote - verify source",IF(T66="Covered","Covered by capacity",IF(T66="Control plane","No direct fee","Priced - verify sizing")))))</f>
        <v>Covered by capacity</v>
      </c>
      <c r="R66" s="21" t="s">
        <v>2314</v>
      </c>
      <c r="S66" s="21" t="s">
        <v>971</v>
      </c>
      <c r="T66" s="21" t="s">
        <v>181</v>
      </c>
      <c r="U66" s="23">
        <f>IF(COUNTIF('SKU Catalog'!$A$4:$A$116,T66&amp;"|"&amp;F66)=0,0,MATCH(T66&amp;"|"&amp;F66,'SKU Catalog'!$A$1:$A$116,0))</f>
        <v>4</v>
      </c>
      <c r="V66" s="24">
        <f>IF(NOT(AND(A66=$B$2,G66&gt;0,H66&gt;0,OR(C66&lt;&gt;"Recommended baseline",Assumptions!$B$10=1))),0,IF(ISNUMBER(K66),G66*H66*K66,IF(U66=0,"UNPRICED",IF(ISNUMBER(INDEX('SKU Catalog'!$K$1:$K$116,MAX(1,U66))),G66*H66*INDEX('SKU Catalog'!$K$1:$K$116,MAX(1,U66))*IF(AND(INDEX('SKU Catalog'!$F$1:$F$116,MAX(1,U66))="Hourly",OR(INDEX('SKU Catalog'!$J$1:$J$116,MAX(1,U66))=0,"PAYG"="PAYG")),I66,1),"UNPRICED"))))</f>
        <v>0</v>
      </c>
      <c r="W66" s="24">
        <f>IF(NOT(AND(A66=$B$2,G66&gt;0,H66&gt;0,OR(C66&lt;&gt;"Recommended baseline",Assumptions!$B$10=1))),0,IF(ISNUMBER(K66),G66*H66*K66,IF(U66=0,"UNPRICED",IF(ISNUMBER(INDEX('SKU Catalog'!$L$1:$L$116,MAX(1,U66))),G66*H66*INDEX('SKU Catalog'!$L$1:$L$116,MAX(1,U66))*IF(AND(INDEX('SKU Catalog'!$F$1:$F$116,MAX(1,U66))="Hourly",OR(INDEX('SKU Catalog'!$J$1:$J$116,MAX(1,U66))=0,"1Y"="PAYG")),I66,1),"UNPRICED"))))</f>
        <v>0</v>
      </c>
      <c r="X66" s="24">
        <f>IF(NOT(AND(A66=$B$2,G66&gt;0,H66&gt;0,OR(C66&lt;&gt;"Recommended baseline",Assumptions!$B$10=1))),0,IF(ISNUMBER(K66),G66*H66*K66,IF(U66=0,"UNPRICED",IF(ISNUMBER(INDEX('SKU Catalog'!$M$1:$M$116,MAX(1,U66))),G66*H66*INDEX('SKU Catalog'!$M$1:$M$116,MAX(1,U66))*IF(AND(INDEX('SKU Catalog'!$F$1:$F$116,MAX(1,U66))="Hourly",OR(INDEX('SKU Catalog'!$J$1:$J$116,MAX(1,U66))=0,"3Y"="PAYG")),I66,1),"UNPRICED"))))</f>
        <v>0</v>
      </c>
    </row>
    <row r="67" spans="1:24" ht="43.2" x14ac:dyDescent="0.35">
      <c r="A67" s="21" t="s">
        <v>967</v>
      </c>
      <c r="B67" s="21" t="s">
        <v>86</v>
      </c>
      <c r="C67" s="21" t="s">
        <v>2299</v>
      </c>
      <c r="D67" s="21" t="s">
        <v>1193</v>
      </c>
      <c r="E67" s="21" t="s">
        <v>1194</v>
      </c>
      <c r="F67" s="26" t="s">
        <v>182</v>
      </c>
      <c r="G67" s="27">
        <v>1</v>
      </c>
      <c r="H67" s="27">
        <v>1</v>
      </c>
      <c r="I67" s="36">
        <v>1</v>
      </c>
      <c r="J67" s="26" t="s">
        <v>2297</v>
      </c>
      <c r="K67" s="37"/>
      <c r="L67" s="23" t="str">
        <f>IF(U67=0,"INVALID SKU",IF(INDEX('SKU Catalog'!$J$1:$J$116,MAX(1,U67))=0,"PAYG",IF(J67="Default",Assumptions!$B$7,J67)))</f>
        <v>PAYG</v>
      </c>
      <c r="M67" s="23" t="str">
        <f>IF(U67=0,"Review SKU",INDEX('SKU Catalog'!$E$1:$E$116,MAX(1,U67)))</f>
        <v>resource</v>
      </c>
      <c r="N67" s="31">
        <f>IF(ISNUMBER(K67),K67,IF(U67=0,"UNPRICED",IF(L67="PAYG",INDEX('SKU Catalog'!$K$1:$K$116,MAX(1,U67)),IF(L67="1Y",INDEX('SKU Catalog'!$L$1:$L$116,MAX(1,U67)),INDEX('SKU Catalog'!$M$1:$M$116,MAX(1,U67))))))</f>
        <v>0</v>
      </c>
      <c r="O67" s="24">
        <f>IF(NOT(AND(A67=$B$2,G67&gt;0,H67&gt;0,OR(C67&lt;&gt;"Recommended baseline",Assumptions!$B$10=1))),0,IF(ISNUMBER(N67),G67*H67*N67*IF(ISNUMBER(K67),1,IF(AND(L67="PAYG",INDEX('SKU Catalog'!$F$1:$F$116,MAX(1,U67))="Hourly"),I67,1)),"UNPRICED"))</f>
        <v>0</v>
      </c>
      <c r="P67" s="24">
        <f>IF(ISNUMBER(O67),O67*Assumptions!$B$8,"UNPRICED")</f>
        <v>0</v>
      </c>
      <c r="Q67" s="23" t="str">
        <f>IF(NOT(AND(A67=$B$2,G67&gt;0,H67&gt;0,OR(C67&lt;&gt;"Recommended baseline",Assumptions!$B$10=1))),"Inactive",IF(NOT(ISNUMBER(N67)),"UNPRICED - select SKU / quote",IF(ISNUMBER(K67),"Manual quote - verify source",IF(T67="Covered","Covered by capacity",IF(T67="Control plane","No direct fee","Priced - verify sizing")))))</f>
        <v>Covered by capacity</v>
      </c>
      <c r="R67" s="21" t="s">
        <v>2314</v>
      </c>
      <c r="S67" s="21" t="s">
        <v>971</v>
      </c>
      <c r="T67" s="21" t="s">
        <v>181</v>
      </c>
      <c r="U67" s="23">
        <f>IF(COUNTIF('SKU Catalog'!$A$4:$A$116,T67&amp;"|"&amp;F67)=0,0,MATCH(T67&amp;"|"&amp;F67,'SKU Catalog'!$A$1:$A$116,0))</f>
        <v>4</v>
      </c>
      <c r="V67" s="24">
        <f>IF(NOT(AND(A67=$B$2,G67&gt;0,H67&gt;0,OR(C67&lt;&gt;"Recommended baseline",Assumptions!$B$10=1))),0,IF(ISNUMBER(K67),G67*H67*K67,IF(U67=0,"UNPRICED",IF(ISNUMBER(INDEX('SKU Catalog'!$K$1:$K$116,MAX(1,U67))),G67*H67*INDEX('SKU Catalog'!$K$1:$K$116,MAX(1,U67))*IF(AND(INDEX('SKU Catalog'!$F$1:$F$116,MAX(1,U67))="Hourly",OR(INDEX('SKU Catalog'!$J$1:$J$116,MAX(1,U67))=0,"PAYG"="PAYG")),I67,1),"UNPRICED"))))</f>
        <v>0</v>
      </c>
      <c r="W67" s="24">
        <f>IF(NOT(AND(A67=$B$2,G67&gt;0,H67&gt;0,OR(C67&lt;&gt;"Recommended baseline",Assumptions!$B$10=1))),0,IF(ISNUMBER(K67),G67*H67*K67,IF(U67=0,"UNPRICED",IF(ISNUMBER(INDEX('SKU Catalog'!$L$1:$L$116,MAX(1,U67))),G67*H67*INDEX('SKU Catalog'!$L$1:$L$116,MAX(1,U67))*IF(AND(INDEX('SKU Catalog'!$F$1:$F$116,MAX(1,U67))="Hourly",OR(INDEX('SKU Catalog'!$J$1:$J$116,MAX(1,U67))=0,"1Y"="PAYG")),I67,1),"UNPRICED"))))</f>
        <v>0</v>
      </c>
      <c r="X67" s="24">
        <f>IF(NOT(AND(A67=$B$2,G67&gt;0,H67&gt;0,OR(C67&lt;&gt;"Recommended baseline",Assumptions!$B$10=1))),0,IF(ISNUMBER(K67),G67*H67*K67,IF(U67=0,"UNPRICED",IF(ISNUMBER(INDEX('SKU Catalog'!$M$1:$M$116,MAX(1,U67))),G67*H67*INDEX('SKU Catalog'!$M$1:$M$116,MAX(1,U67))*IF(AND(INDEX('SKU Catalog'!$F$1:$F$116,MAX(1,U67))="Hourly",OR(INDEX('SKU Catalog'!$J$1:$J$116,MAX(1,U67))=0,"3Y"="PAYG")),I67,1),"UNPRICED"))))</f>
        <v>0</v>
      </c>
    </row>
    <row r="68" spans="1:24" ht="28.8" x14ac:dyDescent="0.35">
      <c r="A68" s="21" t="s">
        <v>967</v>
      </c>
      <c r="B68" s="21" t="s">
        <v>95</v>
      </c>
      <c r="C68" s="21" t="s">
        <v>2299</v>
      </c>
      <c r="D68" s="21" t="s">
        <v>1197</v>
      </c>
      <c r="E68" s="21" t="s">
        <v>1198</v>
      </c>
      <c r="F68" s="26" t="s">
        <v>188</v>
      </c>
      <c r="G68" s="27">
        <v>1</v>
      </c>
      <c r="H68" s="27">
        <v>1</v>
      </c>
      <c r="I68" s="36">
        <v>1</v>
      </c>
      <c r="J68" s="26" t="s">
        <v>2297</v>
      </c>
      <c r="K68" s="37"/>
      <c r="L68" s="23" t="str">
        <f>IF(U68=0,"INVALID SKU",IF(INDEX('SKU Catalog'!$J$1:$J$116,MAX(1,U68))=0,"PAYG",IF(J68="Default",Assumptions!$B$7,J68)))</f>
        <v>PAYG</v>
      </c>
      <c r="M68" s="23" t="str">
        <f>IF(U68=0,"Review SKU",INDEX('SKU Catalog'!$E$1:$E$116,MAX(1,U68)))</f>
        <v>resource</v>
      </c>
      <c r="N68" s="31">
        <f>IF(ISNUMBER(K68),K68,IF(U68=0,"UNPRICED",IF(L68="PAYG",INDEX('SKU Catalog'!$K$1:$K$116,MAX(1,U68)),IF(L68="1Y",INDEX('SKU Catalog'!$L$1:$L$116,MAX(1,U68)),INDEX('SKU Catalog'!$M$1:$M$116,MAX(1,U68))))))</f>
        <v>0</v>
      </c>
      <c r="O68" s="24">
        <f>IF(NOT(AND(A68=$B$2,G68&gt;0,H68&gt;0,OR(C68&lt;&gt;"Recommended baseline",Assumptions!$B$10=1))),0,IF(ISNUMBER(N68),G68*H68*N68*IF(ISNUMBER(K68),1,IF(AND(L68="PAYG",INDEX('SKU Catalog'!$F$1:$F$116,MAX(1,U68))="Hourly"),I68,1)),"UNPRICED"))</f>
        <v>0</v>
      </c>
      <c r="P68" s="24">
        <f>IF(ISNUMBER(O68),O68*Assumptions!$B$8,"UNPRICED")</f>
        <v>0</v>
      </c>
      <c r="Q68" s="23" t="str">
        <f>IF(NOT(AND(A68=$B$2,G68&gt;0,H68&gt;0,OR(C68&lt;&gt;"Recommended baseline",Assumptions!$B$10=1))),"Inactive",IF(NOT(ISNUMBER(N68)),"UNPRICED - select SKU / quote",IF(ISNUMBER(K68),"Manual quote - verify source",IF(T68="Covered","Covered by capacity",IF(T68="Control plane","No direct fee","Priced - verify sizing")))))</f>
        <v>No direct fee</v>
      </c>
      <c r="R68" s="21" t="s">
        <v>2315</v>
      </c>
      <c r="S68" s="21" t="s">
        <v>971</v>
      </c>
      <c r="T68" s="21" t="s">
        <v>187</v>
      </c>
      <c r="U68" s="23">
        <f>IF(COUNTIF('SKU Catalog'!$A$4:$A$116,T68&amp;"|"&amp;F68)=0,0,MATCH(T68&amp;"|"&amp;F68,'SKU Catalog'!$A$1:$A$116,0))</f>
        <v>5</v>
      </c>
      <c r="V68" s="24">
        <f>IF(NOT(AND(A68=$B$2,G68&gt;0,H68&gt;0,OR(C68&lt;&gt;"Recommended baseline",Assumptions!$B$10=1))),0,IF(ISNUMBER(K68),G68*H68*K68,IF(U68=0,"UNPRICED",IF(ISNUMBER(INDEX('SKU Catalog'!$K$1:$K$116,MAX(1,U68))),G68*H68*INDEX('SKU Catalog'!$K$1:$K$116,MAX(1,U68))*IF(AND(INDEX('SKU Catalog'!$F$1:$F$116,MAX(1,U68))="Hourly",OR(INDEX('SKU Catalog'!$J$1:$J$116,MAX(1,U68))=0,"PAYG"="PAYG")),I68,1),"UNPRICED"))))</f>
        <v>0</v>
      </c>
      <c r="W68" s="24">
        <f>IF(NOT(AND(A68=$B$2,G68&gt;0,H68&gt;0,OR(C68&lt;&gt;"Recommended baseline",Assumptions!$B$10=1))),0,IF(ISNUMBER(K68),G68*H68*K68,IF(U68=0,"UNPRICED",IF(ISNUMBER(INDEX('SKU Catalog'!$L$1:$L$116,MAX(1,U68))),G68*H68*INDEX('SKU Catalog'!$L$1:$L$116,MAX(1,U68))*IF(AND(INDEX('SKU Catalog'!$F$1:$F$116,MAX(1,U68))="Hourly",OR(INDEX('SKU Catalog'!$J$1:$J$116,MAX(1,U68))=0,"1Y"="PAYG")),I68,1),"UNPRICED"))))</f>
        <v>0</v>
      </c>
      <c r="X68" s="24">
        <f>IF(NOT(AND(A68=$B$2,G68&gt;0,H68&gt;0,OR(C68&lt;&gt;"Recommended baseline",Assumptions!$B$10=1))),0,IF(ISNUMBER(K68),G68*H68*K68,IF(U68=0,"UNPRICED",IF(ISNUMBER(INDEX('SKU Catalog'!$M$1:$M$116,MAX(1,U68))),G68*H68*INDEX('SKU Catalog'!$M$1:$M$116,MAX(1,U68))*IF(AND(INDEX('SKU Catalog'!$F$1:$F$116,MAX(1,U68))="Hourly",OR(INDEX('SKU Catalog'!$J$1:$J$116,MAX(1,U68))=0,"3Y"="PAYG")),I68,1),"UNPRICED"))))</f>
        <v>0</v>
      </c>
    </row>
    <row r="69" spans="1:24" ht="28.8" x14ac:dyDescent="0.35">
      <c r="A69" s="21" t="s">
        <v>967</v>
      </c>
      <c r="B69" s="21" t="s">
        <v>95</v>
      </c>
      <c r="C69" s="21" t="s">
        <v>2299</v>
      </c>
      <c r="D69" s="21" t="s">
        <v>1200</v>
      </c>
      <c r="E69" s="21" t="s">
        <v>1201</v>
      </c>
      <c r="F69" s="26" t="s">
        <v>188</v>
      </c>
      <c r="G69" s="27">
        <v>1</v>
      </c>
      <c r="H69" s="27">
        <v>1</v>
      </c>
      <c r="I69" s="36">
        <v>1</v>
      </c>
      <c r="J69" s="26" t="s">
        <v>2297</v>
      </c>
      <c r="K69" s="37"/>
      <c r="L69" s="23" t="str">
        <f>IF(U69=0,"INVALID SKU",IF(INDEX('SKU Catalog'!$J$1:$J$116,MAX(1,U69))=0,"PAYG",IF(J69="Default",Assumptions!$B$7,J69)))</f>
        <v>PAYG</v>
      </c>
      <c r="M69" s="23" t="str">
        <f>IF(U69=0,"Review SKU",INDEX('SKU Catalog'!$E$1:$E$116,MAX(1,U69)))</f>
        <v>resource</v>
      </c>
      <c r="N69" s="31">
        <f>IF(ISNUMBER(K69),K69,IF(U69=0,"UNPRICED",IF(L69="PAYG",INDEX('SKU Catalog'!$K$1:$K$116,MAX(1,U69)),IF(L69="1Y",INDEX('SKU Catalog'!$L$1:$L$116,MAX(1,U69)),INDEX('SKU Catalog'!$M$1:$M$116,MAX(1,U69))))))</f>
        <v>0</v>
      </c>
      <c r="O69" s="24">
        <f>IF(NOT(AND(A69=$B$2,G69&gt;0,H69&gt;0,OR(C69&lt;&gt;"Recommended baseline",Assumptions!$B$10=1))),0,IF(ISNUMBER(N69),G69*H69*N69*IF(ISNUMBER(K69),1,IF(AND(L69="PAYG",INDEX('SKU Catalog'!$F$1:$F$116,MAX(1,U69))="Hourly"),I69,1)),"UNPRICED"))</f>
        <v>0</v>
      </c>
      <c r="P69" s="24">
        <f>IF(ISNUMBER(O69),O69*Assumptions!$B$8,"UNPRICED")</f>
        <v>0</v>
      </c>
      <c r="Q69" s="23" t="str">
        <f>IF(NOT(AND(A69=$B$2,G69&gt;0,H69&gt;0,OR(C69&lt;&gt;"Recommended baseline",Assumptions!$B$10=1))),"Inactive",IF(NOT(ISNUMBER(N69)),"UNPRICED - select SKU / quote",IF(ISNUMBER(K69),"Manual quote - verify source",IF(T69="Covered","Covered by capacity",IF(T69="Control plane","No direct fee","Priced - verify sizing")))))</f>
        <v>No direct fee</v>
      </c>
      <c r="R69" s="21" t="s">
        <v>2315</v>
      </c>
      <c r="S69" s="21" t="s">
        <v>971</v>
      </c>
      <c r="T69" s="21" t="s">
        <v>187</v>
      </c>
      <c r="U69" s="23">
        <f>IF(COUNTIF('SKU Catalog'!$A$4:$A$116,T69&amp;"|"&amp;F69)=0,0,MATCH(T69&amp;"|"&amp;F69,'SKU Catalog'!$A$1:$A$116,0))</f>
        <v>5</v>
      </c>
      <c r="V69" s="24">
        <f>IF(NOT(AND(A69=$B$2,G69&gt;0,H69&gt;0,OR(C69&lt;&gt;"Recommended baseline",Assumptions!$B$10=1))),0,IF(ISNUMBER(K69),G69*H69*K69,IF(U69=0,"UNPRICED",IF(ISNUMBER(INDEX('SKU Catalog'!$K$1:$K$116,MAX(1,U69))),G69*H69*INDEX('SKU Catalog'!$K$1:$K$116,MAX(1,U69))*IF(AND(INDEX('SKU Catalog'!$F$1:$F$116,MAX(1,U69))="Hourly",OR(INDEX('SKU Catalog'!$J$1:$J$116,MAX(1,U69))=0,"PAYG"="PAYG")),I69,1),"UNPRICED"))))</f>
        <v>0</v>
      </c>
      <c r="W69" s="24">
        <f>IF(NOT(AND(A69=$B$2,G69&gt;0,H69&gt;0,OR(C69&lt;&gt;"Recommended baseline",Assumptions!$B$10=1))),0,IF(ISNUMBER(K69),G69*H69*K69,IF(U69=0,"UNPRICED",IF(ISNUMBER(INDEX('SKU Catalog'!$L$1:$L$116,MAX(1,U69))),G69*H69*INDEX('SKU Catalog'!$L$1:$L$116,MAX(1,U69))*IF(AND(INDEX('SKU Catalog'!$F$1:$F$116,MAX(1,U69))="Hourly",OR(INDEX('SKU Catalog'!$J$1:$J$116,MAX(1,U69))=0,"1Y"="PAYG")),I69,1),"UNPRICED"))))</f>
        <v>0</v>
      </c>
      <c r="X69" s="24">
        <f>IF(NOT(AND(A69=$B$2,G69&gt;0,H69&gt;0,OR(C69&lt;&gt;"Recommended baseline",Assumptions!$B$10=1))),0,IF(ISNUMBER(K69),G69*H69*K69,IF(U69=0,"UNPRICED",IF(ISNUMBER(INDEX('SKU Catalog'!$M$1:$M$116,MAX(1,U69))),G69*H69*INDEX('SKU Catalog'!$M$1:$M$116,MAX(1,U69))*IF(AND(INDEX('SKU Catalog'!$F$1:$F$116,MAX(1,U69))="Hourly",OR(INDEX('SKU Catalog'!$J$1:$J$116,MAX(1,U69))=0,"3Y"="PAYG")),I69,1),"UNPRICED"))))</f>
        <v>0</v>
      </c>
    </row>
    <row r="70" spans="1:24" ht="28.8" x14ac:dyDescent="0.35">
      <c r="A70" s="21" t="s">
        <v>967</v>
      </c>
      <c r="B70" s="21" t="s">
        <v>95</v>
      </c>
      <c r="C70" s="21" t="s">
        <v>2299</v>
      </c>
      <c r="D70" s="21" t="s">
        <v>1203</v>
      </c>
      <c r="E70" s="21" t="s">
        <v>1204</v>
      </c>
      <c r="F70" s="26" t="s">
        <v>188</v>
      </c>
      <c r="G70" s="27">
        <v>1</v>
      </c>
      <c r="H70" s="27">
        <v>1</v>
      </c>
      <c r="I70" s="36">
        <v>1</v>
      </c>
      <c r="J70" s="26" t="s">
        <v>2297</v>
      </c>
      <c r="K70" s="37"/>
      <c r="L70" s="23" t="str">
        <f>IF(U70=0,"INVALID SKU",IF(INDEX('SKU Catalog'!$J$1:$J$116,MAX(1,U70))=0,"PAYG",IF(J70="Default",Assumptions!$B$7,J70)))</f>
        <v>PAYG</v>
      </c>
      <c r="M70" s="23" t="str">
        <f>IF(U70=0,"Review SKU",INDEX('SKU Catalog'!$E$1:$E$116,MAX(1,U70)))</f>
        <v>resource</v>
      </c>
      <c r="N70" s="31">
        <f>IF(ISNUMBER(K70),K70,IF(U70=0,"UNPRICED",IF(L70="PAYG",INDEX('SKU Catalog'!$K$1:$K$116,MAX(1,U70)),IF(L70="1Y",INDEX('SKU Catalog'!$L$1:$L$116,MAX(1,U70)),INDEX('SKU Catalog'!$M$1:$M$116,MAX(1,U70))))))</f>
        <v>0</v>
      </c>
      <c r="O70" s="24">
        <f>IF(NOT(AND(A70=$B$2,G70&gt;0,H70&gt;0,OR(C70&lt;&gt;"Recommended baseline",Assumptions!$B$10=1))),0,IF(ISNUMBER(N70),G70*H70*N70*IF(ISNUMBER(K70),1,IF(AND(L70="PAYG",INDEX('SKU Catalog'!$F$1:$F$116,MAX(1,U70))="Hourly"),I70,1)),"UNPRICED"))</f>
        <v>0</v>
      </c>
      <c r="P70" s="24">
        <f>IF(ISNUMBER(O70),O70*Assumptions!$B$8,"UNPRICED")</f>
        <v>0</v>
      </c>
      <c r="Q70" s="23" t="str">
        <f>IF(NOT(AND(A70=$B$2,G70&gt;0,H70&gt;0,OR(C70&lt;&gt;"Recommended baseline",Assumptions!$B$10=1))),"Inactive",IF(NOT(ISNUMBER(N70)),"UNPRICED - select SKU / quote",IF(ISNUMBER(K70),"Manual quote - verify source",IF(T70="Covered","Covered by capacity",IF(T70="Control plane","No direct fee","Priced - verify sizing")))))</f>
        <v>No direct fee</v>
      </c>
      <c r="R70" s="21" t="s">
        <v>2315</v>
      </c>
      <c r="S70" s="21" t="s">
        <v>971</v>
      </c>
      <c r="T70" s="21" t="s">
        <v>187</v>
      </c>
      <c r="U70" s="23">
        <f>IF(COUNTIF('SKU Catalog'!$A$4:$A$116,T70&amp;"|"&amp;F70)=0,0,MATCH(T70&amp;"|"&amp;F70,'SKU Catalog'!$A$1:$A$116,0))</f>
        <v>5</v>
      </c>
      <c r="V70" s="24">
        <f>IF(NOT(AND(A70=$B$2,G70&gt;0,H70&gt;0,OR(C70&lt;&gt;"Recommended baseline",Assumptions!$B$10=1))),0,IF(ISNUMBER(K70),G70*H70*K70,IF(U70=0,"UNPRICED",IF(ISNUMBER(INDEX('SKU Catalog'!$K$1:$K$116,MAX(1,U70))),G70*H70*INDEX('SKU Catalog'!$K$1:$K$116,MAX(1,U70))*IF(AND(INDEX('SKU Catalog'!$F$1:$F$116,MAX(1,U70))="Hourly",OR(INDEX('SKU Catalog'!$J$1:$J$116,MAX(1,U70))=0,"PAYG"="PAYG")),I70,1),"UNPRICED"))))</f>
        <v>0</v>
      </c>
      <c r="W70" s="24">
        <f>IF(NOT(AND(A70=$B$2,G70&gt;0,H70&gt;0,OR(C70&lt;&gt;"Recommended baseline",Assumptions!$B$10=1))),0,IF(ISNUMBER(K70),G70*H70*K70,IF(U70=0,"UNPRICED",IF(ISNUMBER(INDEX('SKU Catalog'!$L$1:$L$116,MAX(1,U70))),G70*H70*INDEX('SKU Catalog'!$L$1:$L$116,MAX(1,U70))*IF(AND(INDEX('SKU Catalog'!$F$1:$F$116,MAX(1,U70))="Hourly",OR(INDEX('SKU Catalog'!$J$1:$J$116,MAX(1,U70))=0,"1Y"="PAYG")),I70,1),"UNPRICED"))))</f>
        <v>0</v>
      </c>
      <c r="X70" s="24">
        <f>IF(NOT(AND(A70=$B$2,G70&gt;0,H70&gt;0,OR(C70&lt;&gt;"Recommended baseline",Assumptions!$B$10=1))),0,IF(ISNUMBER(K70),G70*H70*K70,IF(U70=0,"UNPRICED",IF(ISNUMBER(INDEX('SKU Catalog'!$M$1:$M$116,MAX(1,U70))),G70*H70*INDEX('SKU Catalog'!$M$1:$M$116,MAX(1,U70))*IF(AND(INDEX('SKU Catalog'!$F$1:$F$116,MAX(1,U70))="Hourly",OR(INDEX('SKU Catalog'!$J$1:$J$116,MAX(1,U70))=0,"3Y"="PAYG")),I70,1),"UNPRICED"))))</f>
        <v>0</v>
      </c>
    </row>
    <row r="71" spans="1:24" ht="28.8" x14ac:dyDescent="0.35">
      <c r="A71" s="21" t="s">
        <v>967</v>
      </c>
      <c r="B71" s="21" t="s">
        <v>95</v>
      </c>
      <c r="C71" s="21" t="s">
        <v>2299</v>
      </c>
      <c r="D71" s="21" t="s">
        <v>1206</v>
      </c>
      <c r="E71" s="21" t="s">
        <v>1207</v>
      </c>
      <c r="F71" s="26" t="s">
        <v>188</v>
      </c>
      <c r="G71" s="27">
        <v>1</v>
      </c>
      <c r="H71" s="27">
        <v>1</v>
      </c>
      <c r="I71" s="36">
        <v>1</v>
      </c>
      <c r="J71" s="26" t="s">
        <v>2297</v>
      </c>
      <c r="K71" s="37"/>
      <c r="L71" s="23" t="str">
        <f>IF(U71=0,"INVALID SKU",IF(INDEX('SKU Catalog'!$J$1:$J$116,MAX(1,U71))=0,"PAYG",IF(J71="Default",Assumptions!$B$7,J71)))</f>
        <v>PAYG</v>
      </c>
      <c r="M71" s="23" t="str">
        <f>IF(U71=0,"Review SKU",INDEX('SKU Catalog'!$E$1:$E$116,MAX(1,U71)))</f>
        <v>resource</v>
      </c>
      <c r="N71" s="31">
        <f>IF(ISNUMBER(K71),K71,IF(U71=0,"UNPRICED",IF(L71="PAYG",INDEX('SKU Catalog'!$K$1:$K$116,MAX(1,U71)),IF(L71="1Y",INDEX('SKU Catalog'!$L$1:$L$116,MAX(1,U71)),INDEX('SKU Catalog'!$M$1:$M$116,MAX(1,U71))))))</f>
        <v>0</v>
      </c>
      <c r="O71" s="24">
        <f>IF(NOT(AND(A71=$B$2,G71&gt;0,H71&gt;0,OR(C71&lt;&gt;"Recommended baseline",Assumptions!$B$10=1))),0,IF(ISNUMBER(N71),G71*H71*N71*IF(ISNUMBER(K71),1,IF(AND(L71="PAYG",INDEX('SKU Catalog'!$F$1:$F$116,MAX(1,U71))="Hourly"),I71,1)),"UNPRICED"))</f>
        <v>0</v>
      </c>
      <c r="P71" s="24">
        <f>IF(ISNUMBER(O71),O71*Assumptions!$B$8,"UNPRICED")</f>
        <v>0</v>
      </c>
      <c r="Q71" s="23" t="str">
        <f>IF(NOT(AND(A71=$B$2,G71&gt;0,H71&gt;0,OR(C71&lt;&gt;"Recommended baseline",Assumptions!$B$10=1))),"Inactive",IF(NOT(ISNUMBER(N71)),"UNPRICED - select SKU / quote",IF(ISNUMBER(K71),"Manual quote - verify source",IF(T71="Covered","Covered by capacity",IF(T71="Control plane","No direct fee","Priced - verify sizing")))))</f>
        <v>No direct fee</v>
      </c>
      <c r="R71" s="21" t="s">
        <v>2315</v>
      </c>
      <c r="S71" s="21" t="s">
        <v>971</v>
      </c>
      <c r="T71" s="21" t="s">
        <v>187</v>
      </c>
      <c r="U71" s="23">
        <f>IF(COUNTIF('SKU Catalog'!$A$4:$A$116,T71&amp;"|"&amp;F71)=0,0,MATCH(T71&amp;"|"&amp;F71,'SKU Catalog'!$A$1:$A$116,0))</f>
        <v>5</v>
      </c>
      <c r="V71" s="24">
        <f>IF(NOT(AND(A71=$B$2,G71&gt;0,H71&gt;0,OR(C71&lt;&gt;"Recommended baseline",Assumptions!$B$10=1))),0,IF(ISNUMBER(K71),G71*H71*K71,IF(U71=0,"UNPRICED",IF(ISNUMBER(INDEX('SKU Catalog'!$K$1:$K$116,MAX(1,U71))),G71*H71*INDEX('SKU Catalog'!$K$1:$K$116,MAX(1,U71))*IF(AND(INDEX('SKU Catalog'!$F$1:$F$116,MAX(1,U71))="Hourly",OR(INDEX('SKU Catalog'!$J$1:$J$116,MAX(1,U71))=0,"PAYG"="PAYG")),I71,1),"UNPRICED"))))</f>
        <v>0</v>
      </c>
      <c r="W71" s="24">
        <f>IF(NOT(AND(A71=$B$2,G71&gt;0,H71&gt;0,OR(C71&lt;&gt;"Recommended baseline",Assumptions!$B$10=1))),0,IF(ISNUMBER(K71),G71*H71*K71,IF(U71=0,"UNPRICED",IF(ISNUMBER(INDEX('SKU Catalog'!$L$1:$L$116,MAX(1,U71))),G71*H71*INDEX('SKU Catalog'!$L$1:$L$116,MAX(1,U71))*IF(AND(INDEX('SKU Catalog'!$F$1:$F$116,MAX(1,U71))="Hourly",OR(INDEX('SKU Catalog'!$J$1:$J$116,MAX(1,U71))=0,"1Y"="PAYG")),I71,1),"UNPRICED"))))</f>
        <v>0</v>
      </c>
      <c r="X71" s="24">
        <f>IF(NOT(AND(A71=$B$2,G71&gt;0,H71&gt;0,OR(C71&lt;&gt;"Recommended baseline",Assumptions!$B$10=1))),0,IF(ISNUMBER(K71),G71*H71*K71,IF(U71=0,"UNPRICED",IF(ISNUMBER(INDEX('SKU Catalog'!$M$1:$M$116,MAX(1,U71))),G71*H71*INDEX('SKU Catalog'!$M$1:$M$116,MAX(1,U71))*IF(AND(INDEX('SKU Catalog'!$F$1:$F$116,MAX(1,U71))="Hourly",OR(INDEX('SKU Catalog'!$J$1:$J$116,MAX(1,U71))=0,"3Y"="PAYG")),I71,1),"UNPRICED"))))</f>
        <v>0</v>
      </c>
    </row>
    <row r="72" spans="1:24" ht="28.8" x14ac:dyDescent="0.35">
      <c r="A72" s="21" t="s">
        <v>967</v>
      </c>
      <c r="B72" s="21" t="s">
        <v>95</v>
      </c>
      <c r="C72" s="21" t="s">
        <v>2299</v>
      </c>
      <c r="D72" s="21" t="s">
        <v>1209</v>
      </c>
      <c r="E72" s="21" t="s">
        <v>1210</v>
      </c>
      <c r="F72" s="26" t="s">
        <v>188</v>
      </c>
      <c r="G72" s="27">
        <v>1</v>
      </c>
      <c r="H72" s="27">
        <v>1</v>
      </c>
      <c r="I72" s="36">
        <v>1</v>
      </c>
      <c r="J72" s="26" t="s">
        <v>2297</v>
      </c>
      <c r="K72" s="37"/>
      <c r="L72" s="23" t="str">
        <f>IF(U72=0,"INVALID SKU",IF(INDEX('SKU Catalog'!$J$1:$J$116,MAX(1,U72))=0,"PAYG",IF(J72="Default",Assumptions!$B$7,J72)))</f>
        <v>PAYG</v>
      </c>
      <c r="M72" s="23" t="str">
        <f>IF(U72=0,"Review SKU",INDEX('SKU Catalog'!$E$1:$E$116,MAX(1,U72)))</f>
        <v>resource</v>
      </c>
      <c r="N72" s="31">
        <f>IF(ISNUMBER(K72),K72,IF(U72=0,"UNPRICED",IF(L72="PAYG",INDEX('SKU Catalog'!$K$1:$K$116,MAX(1,U72)),IF(L72="1Y",INDEX('SKU Catalog'!$L$1:$L$116,MAX(1,U72)),INDEX('SKU Catalog'!$M$1:$M$116,MAX(1,U72))))))</f>
        <v>0</v>
      </c>
      <c r="O72" s="24">
        <f>IF(NOT(AND(A72=$B$2,G72&gt;0,H72&gt;0,OR(C72&lt;&gt;"Recommended baseline",Assumptions!$B$10=1))),0,IF(ISNUMBER(N72),G72*H72*N72*IF(ISNUMBER(K72),1,IF(AND(L72="PAYG",INDEX('SKU Catalog'!$F$1:$F$116,MAX(1,U72))="Hourly"),I72,1)),"UNPRICED"))</f>
        <v>0</v>
      </c>
      <c r="P72" s="24">
        <f>IF(ISNUMBER(O72),O72*Assumptions!$B$8,"UNPRICED")</f>
        <v>0</v>
      </c>
      <c r="Q72" s="23" t="str">
        <f>IF(NOT(AND(A72=$B$2,G72&gt;0,H72&gt;0,OR(C72&lt;&gt;"Recommended baseline",Assumptions!$B$10=1))),"Inactive",IF(NOT(ISNUMBER(N72)),"UNPRICED - select SKU / quote",IF(ISNUMBER(K72),"Manual quote - verify source",IF(T72="Covered","Covered by capacity",IF(T72="Control plane","No direct fee","Priced - verify sizing")))))</f>
        <v>No direct fee</v>
      </c>
      <c r="R72" s="21" t="s">
        <v>2315</v>
      </c>
      <c r="S72" s="21" t="s">
        <v>971</v>
      </c>
      <c r="T72" s="21" t="s">
        <v>187</v>
      </c>
      <c r="U72" s="23">
        <f>IF(COUNTIF('SKU Catalog'!$A$4:$A$116,T72&amp;"|"&amp;F72)=0,0,MATCH(T72&amp;"|"&amp;F72,'SKU Catalog'!$A$1:$A$116,0))</f>
        <v>5</v>
      </c>
      <c r="V72" s="24">
        <f>IF(NOT(AND(A72=$B$2,G72&gt;0,H72&gt;0,OR(C72&lt;&gt;"Recommended baseline",Assumptions!$B$10=1))),0,IF(ISNUMBER(K72),G72*H72*K72,IF(U72=0,"UNPRICED",IF(ISNUMBER(INDEX('SKU Catalog'!$K$1:$K$116,MAX(1,U72))),G72*H72*INDEX('SKU Catalog'!$K$1:$K$116,MAX(1,U72))*IF(AND(INDEX('SKU Catalog'!$F$1:$F$116,MAX(1,U72))="Hourly",OR(INDEX('SKU Catalog'!$J$1:$J$116,MAX(1,U72))=0,"PAYG"="PAYG")),I72,1),"UNPRICED"))))</f>
        <v>0</v>
      </c>
      <c r="W72" s="24">
        <f>IF(NOT(AND(A72=$B$2,G72&gt;0,H72&gt;0,OR(C72&lt;&gt;"Recommended baseline",Assumptions!$B$10=1))),0,IF(ISNUMBER(K72),G72*H72*K72,IF(U72=0,"UNPRICED",IF(ISNUMBER(INDEX('SKU Catalog'!$L$1:$L$116,MAX(1,U72))),G72*H72*INDEX('SKU Catalog'!$L$1:$L$116,MAX(1,U72))*IF(AND(INDEX('SKU Catalog'!$F$1:$F$116,MAX(1,U72))="Hourly",OR(INDEX('SKU Catalog'!$J$1:$J$116,MAX(1,U72))=0,"1Y"="PAYG")),I72,1),"UNPRICED"))))</f>
        <v>0</v>
      </c>
      <c r="X72" s="24">
        <f>IF(NOT(AND(A72=$B$2,G72&gt;0,H72&gt;0,OR(C72&lt;&gt;"Recommended baseline",Assumptions!$B$10=1))),0,IF(ISNUMBER(K72),G72*H72*K72,IF(U72=0,"UNPRICED",IF(ISNUMBER(INDEX('SKU Catalog'!$M$1:$M$116,MAX(1,U72))),G72*H72*INDEX('SKU Catalog'!$M$1:$M$116,MAX(1,U72))*IF(AND(INDEX('SKU Catalog'!$F$1:$F$116,MAX(1,U72))="Hourly",OR(INDEX('SKU Catalog'!$J$1:$J$116,MAX(1,U72))=0,"3Y"="PAYG")),I72,1),"UNPRICED"))))</f>
        <v>0</v>
      </c>
    </row>
    <row r="73" spans="1:24" ht="28.8" x14ac:dyDescent="0.35">
      <c r="A73" s="21" t="s">
        <v>967</v>
      </c>
      <c r="B73" s="21" t="s">
        <v>95</v>
      </c>
      <c r="C73" s="21" t="s">
        <v>2299</v>
      </c>
      <c r="D73" s="21" t="s">
        <v>1212</v>
      </c>
      <c r="E73" s="21" t="s">
        <v>1213</v>
      </c>
      <c r="F73" s="26" t="s">
        <v>188</v>
      </c>
      <c r="G73" s="27">
        <v>1</v>
      </c>
      <c r="H73" s="27">
        <v>1</v>
      </c>
      <c r="I73" s="36">
        <v>1</v>
      </c>
      <c r="J73" s="26" t="s">
        <v>2297</v>
      </c>
      <c r="K73" s="37"/>
      <c r="L73" s="23" t="str">
        <f>IF(U73=0,"INVALID SKU",IF(INDEX('SKU Catalog'!$J$1:$J$116,MAX(1,U73))=0,"PAYG",IF(J73="Default",Assumptions!$B$7,J73)))</f>
        <v>PAYG</v>
      </c>
      <c r="M73" s="23" t="str">
        <f>IF(U73=0,"Review SKU",INDEX('SKU Catalog'!$E$1:$E$116,MAX(1,U73)))</f>
        <v>resource</v>
      </c>
      <c r="N73" s="31">
        <f>IF(ISNUMBER(K73),K73,IF(U73=0,"UNPRICED",IF(L73="PAYG",INDEX('SKU Catalog'!$K$1:$K$116,MAX(1,U73)),IF(L73="1Y",INDEX('SKU Catalog'!$L$1:$L$116,MAX(1,U73)),INDEX('SKU Catalog'!$M$1:$M$116,MAX(1,U73))))))</f>
        <v>0</v>
      </c>
      <c r="O73" s="24">
        <f>IF(NOT(AND(A73=$B$2,G73&gt;0,H73&gt;0,OR(C73&lt;&gt;"Recommended baseline",Assumptions!$B$10=1))),0,IF(ISNUMBER(N73),G73*H73*N73*IF(ISNUMBER(K73),1,IF(AND(L73="PAYG",INDEX('SKU Catalog'!$F$1:$F$116,MAX(1,U73))="Hourly"),I73,1)),"UNPRICED"))</f>
        <v>0</v>
      </c>
      <c r="P73" s="24">
        <f>IF(ISNUMBER(O73),O73*Assumptions!$B$8,"UNPRICED")</f>
        <v>0</v>
      </c>
      <c r="Q73" s="23" t="str">
        <f>IF(NOT(AND(A73=$B$2,G73&gt;0,H73&gt;0,OR(C73&lt;&gt;"Recommended baseline",Assumptions!$B$10=1))),"Inactive",IF(NOT(ISNUMBER(N73)),"UNPRICED - select SKU / quote",IF(ISNUMBER(K73),"Manual quote - verify source",IF(T73="Covered","Covered by capacity",IF(T73="Control plane","No direct fee","Priced - verify sizing")))))</f>
        <v>No direct fee</v>
      </c>
      <c r="R73" s="21" t="s">
        <v>2315</v>
      </c>
      <c r="S73" s="21" t="s">
        <v>971</v>
      </c>
      <c r="T73" s="21" t="s">
        <v>187</v>
      </c>
      <c r="U73" s="23">
        <f>IF(COUNTIF('SKU Catalog'!$A$4:$A$116,T73&amp;"|"&amp;F73)=0,0,MATCH(T73&amp;"|"&amp;F73,'SKU Catalog'!$A$1:$A$116,0))</f>
        <v>5</v>
      </c>
      <c r="V73" s="24">
        <f>IF(NOT(AND(A73=$B$2,G73&gt;0,H73&gt;0,OR(C73&lt;&gt;"Recommended baseline",Assumptions!$B$10=1))),0,IF(ISNUMBER(K73),G73*H73*K73,IF(U73=0,"UNPRICED",IF(ISNUMBER(INDEX('SKU Catalog'!$K$1:$K$116,MAX(1,U73))),G73*H73*INDEX('SKU Catalog'!$K$1:$K$116,MAX(1,U73))*IF(AND(INDEX('SKU Catalog'!$F$1:$F$116,MAX(1,U73))="Hourly",OR(INDEX('SKU Catalog'!$J$1:$J$116,MAX(1,U73))=0,"PAYG"="PAYG")),I73,1),"UNPRICED"))))</f>
        <v>0</v>
      </c>
      <c r="W73" s="24">
        <f>IF(NOT(AND(A73=$B$2,G73&gt;0,H73&gt;0,OR(C73&lt;&gt;"Recommended baseline",Assumptions!$B$10=1))),0,IF(ISNUMBER(K73),G73*H73*K73,IF(U73=0,"UNPRICED",IF(ISNUMBER(INDEX('SKU Catalog'!$L$1:$L$116,MAX(1,U73))),G73*H73*INDEX('SKU Catalog'!$L$1:$L$116,MAX(1,U73))*IF(AND(INDEX('SKU Catalog'!$F$1:$F$116,MAX(1,U73))="Hourly",OR(INDEX('SKU Catalog'!$J$1:$J$116,MAX(1,U73))=0,"1Y"="PAYG")),I73,1),"UNPRICED"))))</f>
        <v>0</v>
      </c>
      <c r="X73" s="24">
        <f>IF(NOT(AND(A73=$B$2,G73&gt;0,H73&gt;0,OR(C73&lt;&gt;"Recommended baseline",Assumptions!$B$10=1))),0,IF(ISNUMBER(K73),G73*H73*K73,IF(U73=0,"UNPRICED",IF(ISNUMBER(INDEX('SKU Catalog'!$M$1:$M$116,MAX(1,U73))),G73*H73*INDEX('SKU Catalog'!$M$1:$M$116,MAX(1,U73))*IF(AND(INDEX('SKU Catalog'!$F$1:$F$116,MAX(1,U73))="Hourly",OR(INDEX('SKU Catalog'!$J$1:$J$116,MAX(1,U73))=0,"3Y"="PAYG")),I73,1),"UNPRICED"))))</f>
        <v>0</v>
      </c>
    </row>
    <row r="74" spans="1:24" ht="28.8" x14ac:dyDescent="0.35">
      <c r="A74" s="21" t="s">
        <v>967</v>
      </c>
      <c r="B74" s="21" t="s">
        <v>95</v>
      </c>
      <c r="C74" s="21" t="s">
        <v>2299</v>
      </c>
      <c r="D74" s="21" t="s">
        <v>1215</v>
      </c>
      <c r="E74" s="21" t="s">
        <v>1216</v>
      </c>
      <c r="F74" s="26" t="s">
        <v>188</v>
      </c>
      <c r="G74" s="27">
        <v>1</v>
      </c>
      <c r="H74" s="27">
        <v>1</v>
      </c>
      <c r="I74" s="36">
        <v>1</v>
      </c>
      <c r="J74" s="26" t="s">
        <v>2297</v>
      </c>
      <c r="K74" s="37"/>
      <c r="L74" s="23" t="str">
        <f>IF(U74=0,"INVALID SKU",IF(INDEX('SKU Catalog'!$J$1:$J$116,MAX(1,U74))=0,"PAYG",IF(J74="Default",Assumptions!$B$7,J74)))</f>
        <v>PAYG</v>
      </c>
      <c r="M74" s="23" t="str">
        <f>IF(U74=0,"Review SKU",INDEX('SKU Catalog'!$E$1:$E$116,MAX(1,U74)))</f>
        <v>resource</v>
      </c>
      <c r="N74" s="31">
        <f>IF(ISNUMBER(K74),K74,IF(U74=0,"UNPRICED",IF(L74="PAYG",INDEX('SKU Catalog'!$K$1:$K$116,MAX(1,U74)),IF(L74="1Y",INDEX('SKU Catalog'!$L$1:$L$116,MAX(1,U74)),INDEX('SKU Catalog'!$M$1:$M$116,MAX(1,U74))))))</f>
        <v>0</v>
      </c>
      <c r="O74" s="24">
        <f>IF(NOT(AND(A74=$B$2,G74&gt;0,H74&gt;0,OR(C74&lt;&gt;"Recommended baseline",Assumptions!$B$10=1))),0,IF(ISNUMBER(N74),G74*H74*N74*IF(ISNUMBER(K74),1,IF(AND(L74="PAYG",INDEX('SKU Catalog'!$F$1:$F$116,MAX(1,U74))="Hourly"),I74,1)),"UNPRICED"))</f>
        <v>0</v>
      </c>
      <c r="P74" s="24">
        <f>IF(ISNUMBER(O74),O74*Assumptions!$B$8,"UNPRICED")</f>
        <v>0</v>
      </c>
      <c r="Q74" s="23" t="str">
        <f>IF(NOT(AND(A74=$B$2,G74&gt;0,H74&gt;0,OR(C74&lt;&gt;"Recommended baseline",Assumptions!$B$10=1))),"Inactive",IF(NOT(ISNUMBER(N74)),"UNPRICED - select SKU / quote",IF(ISNUMBER(K74),"Manual quote - verify source",IF(T74="Covered","Covered by capacity",IF(T74="Control plane","No direct fee","Priced - verify sizing")))))</f>
        <v>No direct fee</v>
      </c>
      <c r="R74" s="21" t="s">
        <v>2315</v>
      </c>
      <c r="S74" s="21" t="s">
        <v>971</v>
      </c>
      <c r="T74" s="21" t="s">
        <v>187</v>
      </c>
      <c r="U74" s="23">
        <f>IF(COUNTIF('SKU Catalog'!$A$4:$A$116,T74&amp;"|"&amp;F74)=0,0,MATCH(T74&amp;"|"&amp;F74,'SKU Catalog'!$A$1:$A$116,0))</f>
        <v>5</v>
      </c>
      <c r="V74" s="24">
        <f>IF(NOT(AND(A74=$B$2,G74&gt;0,H74&gt;0,OR(C74&lt;&gt;"Recommended baseline",Assumptions!$B$10=1))),0,IF(ISNUMBER(K74),G74*H74*K74,IF(U74=0,"UNPRICED",IF(ISNUMBER(INDEX('SKU Catalog'!$K$1:$K$116,MAX(1,U74))),G74*H74*INDEX('SKU Catalog'!$K$1:$K$116,MAX(1,U74))*IF(AND(INDEX('SKU Catalog'!$F$1:$F$116,MAX(1,U74))="Hourly",OR(INDEX('SKU Catalog'!$J$1:$J$116,MAX(1,U74))=0,"PAYG"="PAYG")),I74,1),"UNPRICED"))))</f>
        <v>0</v>
      </c>
      <c r="W74" s="24">
        <f>IF(NOT(AND(A74=$B$2,G74&gt;0,H74&gt;0,OR(C74&lt;&gt;"Recommended baseline",Assumptions!$B$10=1))),0,IF(ISNUMBER(K74),G74*H74*K74,IF(U74=0,"UNPRICED",IF(ISNUMBER(INDEX('SKU Catalog'!$L$1:$L$116,MAX(1,U74))),G74*H74*INDEX('SKU Catalog'!$L$1:$L$116,MAX(1,U74))*IF(AND(INDEX('SKU Catalog'!$F$1:$F$116,MAX(1,U74))="Hourly",OR(INDEX('SKU Catalog'!$J$1:$J$116,MAX(1,U74))=0,"1Y"="PAYG")),I74,1),"UNPRICED"))))</f>
        <v>0</v>
      </c>
      <c r="X74" s="24">
        <f>IF(NOT(AND(A74=$B$2,G74&gt;0,H74&gt;0,OR(C74&lt;&gt;"Recommended baseline",Assumptions!$B$10=1))),0,IF(ISNUMBER(K74),G74*H74*K74,IF(U74=0,"UNPRICED",IF(ISNUMBER(INDEX('SKU Catalog'!$M$1:$M$116,MAX(1,U74))),G74*H74*INDEX('SKU Catalog'!$M$1:$M$116,MAX(1,U74))*IF(AND(INDEX('SKU Catalog'!$F$1:$F$116,MAX(1,U74))="Hourly",OR(INDEX('SKU Catalog'!$J$1:$J$116,MAX(1,U74))=0,"3Y"="PAYG")),I74,1),"UNPRICED"))))</f>
        <v>0</v>
      </c>
    </row>
    <row r="75" spans="1:24" ht="28.8" x14ac:dyDescent="0.35">
      <c r="A75" s="21" t="s">
        <v>967</v>
      </c>
      <c r="B75" s="21" t="s">
        <v>95</v>
      </c>
      <c r="C75" s="21" t="s">
        <v>2299</v>
      </c>
      <c r="D75" s="21" t="s">
        <v>1218</v>
      </c>
      <c r="E75" s="21" t="s">
        <v>1219</v>
      </c>
      <c r="F75" s="26" t="s">
        <v>188</v>
      </c>
      <c r="G75" s="27">
        <v>1</v>
      </c>
      <c r="H75" s="27">
        <v>1</v>
      </c>
      <c r="I75" s="36">
        <v>1</v>
      </c>
      <c r="J75" s="26" t="s">
        <v>2297</v>
      </c>
      <c r="K75" s="37"/>
      <c r="L75" s="23" t="str">
        <f>IF(U75=0,"INVALID SKU",IF(INDEX('SKU Catalog'!$J$1:$J$116,MAX(1,U75))=0,"PAYG",IF(J75="Default",Assumptions!$B$7,J75)))</f>
        <v>PAYG</v>
      </c>
      <c r="M75" s="23" t="str">
        <f>IF(U75=0,"Review SKU",INDEX('SKU Catalog'!$E$1:$E$116,MAX(1,U75)))</f>
        <v>resource</v>
      </c>
      <c r="N75" s="31">
        <f>IF(ISNUMBER(K75),K75,IF(U75=0,"UNPRICED",IF(L75="PAYG",INDEX('SKU Catalog'!$K$1:$K$116,MAX(1,U75)),IF(L75="1Y",INDEX('SKU Catalog'!$L$1:$L$116,MAX(1,U75)),INDEX('SKU Catalog'!$M$1:$M$116,MAX(1,U75))))))</f>
        <v>0</v>
      </c>
      <c r="O75" s="24">
        <f>IF(NOT(AND(A75=$B$2,G75&gt;0,H75&gt;0,OR(C75&lt;&gt;"Recommended baseline",Assumptions!$B$10=1))),0,IF(ISNUMBER(N75),G75*H75*N75*IF(ISNUMBER(K75),1,IF(AND(L75="PAYG",INDEX('SKU Catalog'!$F$1:$F$116,MAX(1,U75))="Hourly"),I75,1)),"UNPRICED"))</f>
        <v>0</v>
      </c>
      <c r="P75" s="24">
        <f>IF(ISNUMBER(O75),O75*Assumptions!$B$8,"UNPRICED")</f>
        <v>0</v>
      </c>
      <c r="Q75" s="23" t="str">
        <f>IF(NOT(AND(A75=$B$2,G75&gt;0,H75&gt;0,OR(C75&lt;&gt;"Recommended baseline",Assumptions!$B$10=1))),"Inactive",IF(NOT(ISNUMBER(N75)),"UNPRICED - select SKU / quote",IF(ISNUMBER(K75),"Manual quote - verify source",IF(T75="Covered","Covered by capacity",IF(T75="Control plane","No direct fee","Priced - verify sizing")))))</f>
        <v>No direct fee</v>
      </c>
      <c r="R75" s="21" t="s">
        <v>2315</v>
      </c>
      <c r="S75" s="21" t="s">
        <v>971</v>
      </c>
      <c r="T75" s="21" t="s">
        <v>187</v>
      </c>
      <c r="U75" s="23">
        <f>IF(COUNTIF('SKU Catalog'!$A$4:$A$116,T75&amp;"|"&amp;F75)=0,0,MATCH(T75&amp;"|"&amp;F75,'SKU Catalog'!$A$1:$A$116,0))</f>
        <v>5</v>
      </c>
      <c r="V75" s="24">
        <f>IF(NOT(AND(A75=$B$2,G75&gt;0,H75&gt;0,OR(C75&lt;&gt;"Recommended baseline",Assumptions!$B$10=1))),0,IF(ISNUMBER(K75),G75*H75*K75,IF(U75=0,"UNPRICED",IF(ISNUMBER(INDEX('SKU Catalog'!$K$1:$K$116,MAX(1,U75))),G75*H75*INDEX('SKU Catalog'!$K$1:$K$116,MAX(1,U75))*IF(AND(INDEX('SKU Catalog'!$F$1:$F$116,MAX(1,U75))="Hourly",OR(INDEX('SKU Catalog'!$J$1:$J$116,MAX(1,U75))=0,"PAYG"="PAYG")),I75,1),"UNPRICED"))))</f>
        <v>0</v>
      </c>
      <c r="W75" s="24">
        <f>IF(NOT(AND(A75=$B$2,G75&gt;0,H75&gt;0,OR(C75&lt;&gt;"Recommended baseline",Assumptions!$B$10=1))),0,IF(ISNUMBER(K75),G75*H75*K75,IF(U75=0,"UNPRICED",IF(ISNUMBER(INDEX('SKU Catalog'!$L$1:$L$116,MAX(1,U75))),G75*H75*INDEX('SKU Catalog'!$L$1:$L$116,MAX(1,U75))*IF(AND(INDEX('SKU Catalog'!$F$1:$F$116,MAX(1,U75))="Hourly",OR(INDEX('SKU Catalog'!$J$1:$J$116,MAX(1,U75))=0,"1Y"="PAYG")),I75,1),"UNPRICED"))))</f>
        <v>0</v>
      </c>
      <c r="X75" s="24">
        <f>IF(NOT(AND(A75=$B$2,G75&gt;0,H75&gt;0,OR(C75&lt;&gt;"Recommended baseline",Assumptions!$B$10=1))),0,IF(ISNUMBER(K75),G75*H75*K75,IF(U75=0,"UNPRICED",IF(ISNUMBER(INDEX('SKU Catalog'!$M$1:$M$116,MAX(1,U75))),G75*H75*INDEX('SKU Catalog'!$M$1:$M$116,MAX(1,U75))*IF(AND(INDEX('SKU Catalog'!$F$1:$F$116,MAX(1,U75))="Hourly",OR(INDEX('SKU Catalog'!$J$1:$J$116,MAX(1,U75))=0,"3Y"="PAYG")),I75,1),"UNPRICED"))))</f>
        <v>0</v>
      </c>
    </row>
    <row r="76" spans="1:24" ht="28.8" x14ac:dyDescent="0.35">
      <c r="A76" s="21" t="s">
        <v>967</v>
      </c>
      <c r="B76" s="21" t="s">
        <v>95</v>
      </c>
      <c r="C76" s="21" t="s">
        <v>2299</v>
      </c>
      <c r="D76" s="21" t="s">
        <v>1221</v>
      </c>
      <c r="E76" s="21" t="s">
        <v>1222</v>
      </c>
      <c r="F76" s="26" t="s">
        <v>188</v>
      </c>
      <c r="G76" s="27">
        <v>1</v>
      </c>
      <c r="H76" s="27">
        <v>1</v>
      </c>
      <c r="I76" s="36">
        <v>1</v>
      </c>
      <c r="J76" s="26" t="s">
        <v>2297</v>
      </c>
      <c r="K76" s="37"/>
      <c r="L76" s="23" t="str">
        <f>IF(U76=0,"INVALID SKU",IF(INDEX('SKU Catalog'!$J$1:$J$116,MAX(1,U76))=0,"PAYG",IF(J76="Default",Assumptions!$B$7,J76)))</f>
        <v>PAYG</v>
      </c>
      <c r="M76" s="23" t="str">
        <f>IF(U76=0,"Review SKU",INDEX('SKU Catalog'!$E$1:$E$116,MAX(1,U76)))</f>
        <v>resource</v>
      </c>
      <c r="N76" s="31">
        <f>IF(ISNUMBER(K76),K76,IF(U76=0,"UNPRICED",IF(L76="PAYG",INDEX('SKU Catalog'!$K$1:$K$116,MAX(1,U76)),IF(L76="1Y",INDEX('SKU Catalog'!$L$1:$L$116,MAX(1,U76)),INDEX('SKU Catalog'!$M$1:$M$116,MAX(1,U76))))))</f>
        <v>0</v>
      </c>
      <c r="O76" s="24">
        <f>IF(NOT(AND(A76=$B$2,G76&gt;0,H76&gt;0,OR(C76&lt;&gt;"Recommended baseline",Assumptions!$B$10=1))),0,IF(ISNUMBER(N76),G76*H76*N76*IF(ISNUMBER(K76),1,IF(AND(L76="PAYG",INDEX('SKU Catalog'!$F$1:$F$116,MAX(1,U76))="Hourly"),I76,1)),"UNPRICED"))</f>
        <v>0</v>
      </c>
      <c r="P76" s="24">
        <f>IF(ISNUMBER(O76),O76*Assumptions!$B$8,"UNPRICED")</f>
        <v>0</v>
      </c>
      <c r="Q76" s="23" t="str">
        <f>IF(NOT(AND(A76=$B$2,G76&gt;0,H76&gt;0,OR(C76&lt;&gt;"Recommended baseline",Assumptions!$B$10=1))),"Inactive",IF(NOT(ISNUMBER(N76)),"UNPRICED - select SKU / quote",IF(ISNUMBER(K76),"Manual quote - verify source",IF(T76="Covered","Covered by capacity",IF(T76="Control plane","No direct fee","Priced - verify sizing")))))</f>
        <v>No direct fee</v>
      </c>
      <c r="R76" s="21" t="s">
        <v>2315</v>
      </c>
      <c r="S76" s="21" t="s">
        <v>971</v>
      </c>
      <c r="T76" s="21" t="s">
        <v>187</v>
      </c>
      <c r="U76" s="23">
        <f>IF(COUNTIF('SKU Catalog'!$A$4:$A$116,T76&amp;"|"&amp;F76)=0,0,MATCH(T76&amp;"|"&amp;F76,'SKU Catalog'!$A$1:$A$116,0))</f>
        <v>5</v>
      </c>
      <c r="V76" s="24">
        <f>IF(NOT(AND(A76=$B$2,G76&gt;0,H76&gt;0,OR(C76&lt;&gt;"Recommended baseline",Assumptions!$B$10=1))),0,IF(ISNUMBER(K76),G76*H76*K76,IF(U76=0,"UNPRICED",IF(ISNUMBER(INDEX('SKU Catalog'!$K$1:$K$116,MAX(1,U76))),G76*H76*INDEX('SKU Catalog'!$K$1:$K$116,MAX(1,U76))*IF(AND(INDEX('SKU Catalog'!$F$1:$F$116,MAX(1,U76))="Hourly",OR(INDEX('SKU Catalog'!$J$1:$J$116,MAX(1,U76))=0,"PAYG"="PAYG")),I76,1),"UNPRICED"))))</f>
        <v>0</v>
      </c>
      <c r="W76" s="24">
        <f>IF(NOT(AND(A76=$B$2,G76&gt;0,H76&gt;0,OR(C76&lt;&gt;"Recommended baseline",Assumptions!$B$10=1))),0,IF(ISNUMBER(K76),G76*H76*K76,IF(U76=0,"UNPRICED",IF(ISNUMBER(INDEX('SKU Catalog'!$L$1:$L$116,MAX(1,U76))),G76*H76*INDEX('SKU Catalog'!$L$1:$L$116,MAX(1,U76))*IF(AND(INDEX('SKU Catalog'!$F$1:$F$116,MAX(1,U76))="Hourly",OR(INDEX('SKU Catalog'!$J$1:$J$116,MAX(1,U76))=0,"1Y"="PAYG")),I76,1),"UNPRICED"))))</f>
        <v>0</v>
      </c>
      <c r="X76" s="24">
        <f>IF(NOT(AND(A76=$B$2,G76&gt;0,H76&gt;0,OR(C76&lt;&gt;"Recommended baseline",Assumptions!$B$10=1))),0,IF(ISNUMBER(K76),G76*H76*K76,IF(U76=0,"UNPRICED",IF(ISNUMBER(INDEX('SKU Catalog'!$M$1:$M$116,MAX(1,U76))),G76*H76*INDEX('SKU Catalog'!$M$1:$M$116,MAX(1,U76))*IF(AND(INDEX('SKU Catalog'!$F$1:$F$116,MAX(1,U76))="Hourly",OR(INDEX('SKU Catalog'!$J$1:$J$116,MAX(1,U76))=0,"3Y"="PAYG")),I76,1),"UNPRICED"))))</f>
        <v>0</v>
      </c>
    </row>
    <row r="77" spans="1:24" ht="28.8" x14ac:dyDescent="0.35">
      <c r="A77" s="21" t="s">
        <v>967</v>
      </c>
      <c r="B77" s="21" t="s">
        <v>95</v>
      </c>
      <c r="C77" s="21" t="s">
        <v>2299</v>
      </c>
      <c r="D77" s="21" t="s">
        <v>1224</v>
      </c>
      <c r="E77" s="21" t="s">
        <v>1225</v>
      </c>
      <c r="F77" s="26" t="s">
        <v>188</v>
      </c>
      <c r="G77" s="27">
        <v>1</v>
      </c>
      <c r="H77" s="27">
        <v>1</v>
      </c>
      <c r="I77" s="36">
        <v>1</v>
      </c>
      <c r="J77" s="26" t="s">
        <v>2297</v>
      </c>
      <c r="K77" s="37"/>
      <c r="L77" s="23" t="str">
        <f>IF(U77=0,"INVALID SKU",IF(INDEX('SKU Catalog'!$J$1:$J$116,MAX(1,U77))=0,"PAYG",IF(J77="Default",Assumptions!$B$7,J77)))</f>
        <v>PAYG</v>
      </c>
      <c r="M77" s="23" t="str">
        <f>IF(U77=0,"Review SKU",INDEX('SKU Catalog'!$E$1:$E$116,MAX(1,U77)))</f>
        <v>resource</v>
      </c>
      <c r="N77" s="31">
        <f>IF(ISNUMBER(K77),K77,IF(U77=0,"UNPRICED",IF(L77="PAYG",INDEX('SKU Catalog'!$K$1:$K$116,MAX(1,U77)),IF(L77="1Y",INDEX('SKU Catalog'!$L$1:$L$116,MAX(1,U77)),INDEX('SKU Catalog'!$M$1:$M$116,MAX(1,U77))))))</f>
        <v>0</v>
      </c>
      <c r="O77" s="24">
        <f>IF(NOT(AND(A77=$B$2,G77&gt;0,H77&gt;0,OR(C77&lt;&gt;"Recommended baseline",Assumptions!$B$10=1))),0,IF(ISNUMBER(N77),G77*H77*N77*IF(ISNUMBER(K77),1,IF(AND(L77="PAYG",INDEX('SKU Catalog'!$F$1:$F$116,MAX(1,U77))="Hourly"),I77,1)),"UNPRICED"))</f>
        <v>0</v>
      </c>
      <c r="P77" s="24">
        <f>IF(ISNUMBER(O77),O77*Assumptions!$B$8,"UNPRICED")</f>
        <v>0</v>
      </c>
      <c r="Q77" s="23" t="str">
        <f>IF(NOT(AND(A77=$B$2,G77&gt;0,H77&gt;0,OR(C77&lt;&gt;"Recommended baseline",Assumptions!$B$10=1))),"Inactive",IF(NOT(ISNUMBER(N77)),"UNPRICED - select SKU / quote",IF(ISNUMBER(K77),"Manual quote - verify source",IF(T77="Covered","Covered by capacity",IF(T77="Control plane","No direct fee","Priced - verify sizing")))))</f>
        <v>No direct fee</v>
      </c>
      <c r="R77" s="21" t="s">
        <v>2315</v>
      </c>
      <c r="S77" s="21" t="s">
        <v>971</v>
      </c>
      <c r="T77" s="21" t="s">
        <v>187</v>
      </c>
      <c r="U77" s="23">
        <f>IF(COUNTIF('SKU Catalog'!$A$4:$A$116,T77&amp;"|"&amp;F77)=0,0,MATCH(T77&amp;"|"&amp;F77,'SKU Catalog'!$A$1:$A$116,0))</f>
        <v>5</v>
      </c>
      <c r="V77" s="24">
        <f>IF(NOT(AND(A77=$B$2,G77&gt;0,H77&gt;0,OR(C77&lt;&gt;"Recommended baseline",Assumptions!$B$10=1))),0,IF(ISNUMBER(K77),G77*H77*K77,IF(U77=0,"UNPRICED",IF(ISNUMBER(INDEX('SKU Catalog'!$K$1:$K$116,MAX(1,U77))),G77*H77*INDEX('SKU Catalog'!$K$1:$K$116,MAX(1,U77))*IF(AND(INDEX('SKU Catalog'!$F$1:$F$116,MAX(1,U77))="Hourly",OR(INDEX('SKU Catalog'!$J$1:$J$116,MAX(1,U77))=0,"PAYG"="PAYG")),I77,1),"UNPRICED"))))</f>
        <v>0</v>
      </c>
      <c r="W77" s="24">
        <f>IF(NOT(AND(A77=$B$2,G77&gt;0,H77&gt;0,OR(C77&lt;&gt;"Recommended baseline",Assumptions!$B$10=1))),0,IF(ISNUMBER(K77),G77*H77*K77,IF(U77=0,"UNPRICED",IF(ISNUMBER(INDEX('SKU Catalog'!$L$1:$L$116,MAX(1,U77))),G77*H77*INDEX('SKU Catalog'!$L$1:$L$116,MAX(1,U77))*IF(AND(INDEX('SKU Catalog'!$F$1:$F$116,MAX(1,U77))="Hourly",OR(INDEX('SKU Catalog'!$J$1:$J$116,MAX(1,U77))=0,"1Y"="PAYG")),I77,1),"UNPRICED"))))</f>
        <v>0</v>
      </c>
      <c r="X77" s="24">
        <f>IF(NOT(AND(A77=$B$2,G77&gt;0,H77&gt;0,OR(C77&lt;&gt;"Recommended baseline",Assumptions!$B$10=1))),0,IF(ISNUMBER(K77),G77*H77*K77,IF(U77=0,"UNPRICED",IF(ISNUMBER(INDEX('SKU Catalog'!$M$1:$M$116,MAX(1,U77))),G77*H77*INDEX('SKU Catalog'!$M$1:$M$116,MAX(1,U77))*IF(AND(INDEX('SKU Catalog'!$F$1:$F$116,MAX(1,U77))="Hourly",OR(INDEX('SKU Catalog'!$J$1:$J$116,MAX(1,U77))=0,"3Y"="PAYG")),I77,1),"UNPRICED"))))</f>
        <v>0</v>
      </c>
    </row>
    <row r="78" spans="1:24" ht="28.8" x14ac:dyDescent="0.35">
      <c r="A78" s="21" t="s">
        <v>967</v>
      </c>
      <c r="B78" s="21" t="s">
        <v>95</v>
      </c>
      <c r="C78" s="21" t="s">
        <v>2299</v>
      </c>
      <c r="D78" s="21" t="s">
        <v>1228</v>
      </c>
      <c r="E78" s="21" t="s">
        <v>1229</v>
      </c>
      <c r="F78" s="26" t="s">
        <v>188</v>
      </c>
      <c r="G78" s="27">
        <v>1</v>
      </c>
      <c r="H78" s="27">
        <v>1</v>
      </c>
      <c r="I78" s="36">
        <v>1</v>
      </c>
      <c r="J78" s="26" t="s">
        <v>2297</v>
      </c>
      <c r="K78" s="37"/>
      <c r="L78" s="23" t="str">
        <f>IF(U78=0,"INVALID SKU",IF(INDEX('SKU Catalog'!$J$1:$J$116,MAX(1,U78))=0,"PAYG",IF(J78="Default",Assumptions!$B$7,J78)))</f>
        <v>PAYG</v>
      </c>
      <c r="M78" s="23" t="str">
        <f>IF(U78=0,"Review SKU",INDEX('SKU Catalog'!$E$1:$E$116,MAX(1,U78)))</f>
        <v>resource</v>
      </c>
      <c r="N78" s="31">
        <f>IF(ISNUMBER(K78),K78,IF(U78=0,"UNPRICED",IF(L78="PAYG",INDEX('SKU Catalog'!$K$1:$K$116,MAX(1,U78)),IF(L78="1Y",INDEX('SKU Catalog'!$L$1:$L$116,MAX(1,U78)),INDEX('SKU Catalog'!$M$1:$M$116,MAX(1,U78))))))</f>
        <v>0</v>
      </c>
      <c r="O78" s="24">
        <f>IF(NOT(AND(A78=$B$2,G78&gt;0,H78&gt;0,OR(C78&lt;&gt;"Recommended baseline",Assumptions!$B$10=1))),0,IF(ISNUMBER(N78),G78*H78*N78*IF(ISNUMBER(K78),1,IF(AND(L78="PAYG",INDEX('SKU Catalog'!$F$1:$F$116,MAX(1,U78))="Hourly"),I78,1)),"UNPRICED"))</f>
        <v>0</v>
      </c>
      <c r="P78" s="24">
        <f>IF(ISNUMBER(O78),O78*Assumptions!$B$8,"UNPRICED")</f>
        <v>0</v>
      </c>
      <c r="Q78" s="23" t="str">
        <f>IF(NOT(AND(A78=$B$2,G78&gt;0,H78&gt;0,OR(C78&lt;&gt;"Recommended baseline",Assumptions!$B$10=1))),"Inactive",IF(NOT(ISNUMBER(N78)),"UNPRICED - select SKU / quote",IF(ISNUMBER(K78),"Manual quote - verify source",IF(T78="Covered","Covered by capacity",IF(T78="Control plane","No direct fee","Priced - verify sizing")))))</f>
        <v>No direct fee</v>
      </c>
      <c r="R78" s="21" t="s">
        <v>2315</v>
      </c>
      <c r="S78" s="21" t="s">
        <v>971</v>
      </c>
      <c r="T78" s="21" t="s">
        <v>187</v>
      </c>
      <c r="U78" s="23">
        <f>IF(COUNTIF('SKU Catalog'!$A$4:$A$116,T78&amp;"|"&amp;F78)=0,0,MATCH(T78&amp;"|"&amp;F78,'SKU Catalog'!$A$1:$A$116,0))</f>
        <v>5</v>
      </c>
      <c r="V78" s="24">
        <f>IF(NOT(AND(A78=$B$2,G78&gt;0,H78&gt;0,OR(C78&lt;&gt;"Recommended baseline",Assumptions!$B$10=1))),0,IF(ISNUMBER(K78),G78*H78*K78,IF(U78=0,"UNPRICED",IF(ISNUMBER(INDEX('SKU Catalog'!$K$1:$K$116,MAX(1,U78))),G78*H78*INDEX('SKU Catalog'!$K$1:$K$116,MAX(1,U78))*IF(AND(INDEX('SKU Catalog'!$F$1:$F$116,MAX(1,U78))="Hourly",OR(INDEX('SKU Catalog'!$J$1:$J$116,MAX(1,U78))=0,"PAYG"="PAYG")),I78,1),"UNPRICED"))))</f>
        <v>0</v>
      </c>
      <c r="W78" s="24">
        <f>IF(NOT(AND(A78=$B$2,G78&gt;0,H78&gt;0,OR(C78&lt;&gt;"Recommended baseline",Assumptions!$B$10=1))),0,IF(ISNUMBER(K78),G78*H78*K78,IF(U78=0,"UNPRICED",IF(ISNUMBER(INDEX('SKU Catalog'!$L$1:$L$116,MAX(1,U78))),G78*H78*INDEX('SKU Catalog'!$L$1:$L$116,MAX(1,U78))*IF(AND(INDEX('SKU Catalog'!$F$1:$F$116,MAX(1,U78))="Hourly",OR(INDEX('SKU Catalog'!$J$1:$J$116,MAX(1,U78))=0,"1Y"="PAYG")),I78,1),"UNPRICED"))))</f>
        <v>0</v>
      </c>
      <c r="X78" s="24">
        <f>IF(NOT(AND(A78=$B$2,G78&gt;0,H78&gt;0,OR(C78&lt;&gt;"Recommended baseline",Assumptions!$B$10=1))),0,IF(ISNUMBER(K78),G78*H78*K78,IF(U78=0,"UNPRICED",IF(ISNUMBER(INDEX('SKU Catalog'!$M$1:$M$116,MAX(1,U78))),G78*H78*INDEX('SKU Catalog'!$M$1:$M$116,MAX(1,U78))*IF(AND(INDEX('SKU Catalog'!$F$1:$F$116,MAX(1,U78))="Hourly",OR(INDEX('SKU Catalog'!$J$1:$J$116,MAX(1,U78))=0,"3Y"="PAYG")),I78,1),"UNPRICED"))))</f>
        <v>0</v>
      </c>
    </row>
    <row r="79" spans="1:24" ht="28.8" x14ac:dyDescent="0.35">
      <c r="A79" s="21" t="s">
        <v>967</v>
      </c>
      <c r="B79" s="21" t="s">
        <v>95</v>
      </c>
      <c r="C79" s="21" t="s">
        <v>2299</v>
      </c>
      <c r="D79" s="21" t="s">
        <v>1231</v>
      </c>
      <c r="E79" s="21" t="s">
        <v>1232</v>
      </c>
      <c r="F79" s="26" t="s">
        <v>188</v>
      </c>
      <c r="G79" s="27">
        <v>1</v>
      </c>
      <c r="H79" s="27">
        <v>1</v>
      </c>
      <c r="I79" s="36">
        <v>1</v>
      </c>
      <c r="J79" s="26" t="s">
        <v>2297</v>
      </c>
      <c r="K79" s="37"/>
      <c r="L79" s="23" t="str">
        <f>IF(U79=0,"INVALID SKU",IF(INDEX('SKU Catalog'!$J$1:$J$116,MAX(1,U79))=0,"PAYG",IF(J79="Default",Assumptions!$B$7,J79)))</f>
        <v>PAYG</v>
      </c>
      <c r="M79" s="23" t="str">
        <f>IF(U79=0,"Review SKU",INDEX('SKU Catalog'!$E$1:$E$116,MAX(1,U79)))</f>
        <v>resource</v>
      </c>
      <c r="N79" s="31">
        <f>IF(ISNUMBER(K79),K79,IF(U79=0,"UNPRICED",IF(L79="PAYG",INDEX('SKU Catalog'!$K$1:$K$116,MAX(1,U79)),IF(L79="1Y",INDEX('SKU Catalog'!$L$1:$L$116,MAX(1,U79)),INDEX('SKU Catalog'!$M$1:$M$116,MAX(1,U79))))))</f>
        <v>0</v>
      </c>
      <c r="O79" s="24">
        <f>IF(NOT(AND(A79=$B$2,G79&gt;0,H79&gt;0,OR(C79&lt;&gt;"Recommended baseline",Assumptions!$B$10=1))),0,IF(ISNUMBER(N79),G79*H79*N79*IF(ISNUMBER(K79),1,IF(AND(L79="PAYG",INDEX('SKU Catalog'!$F$1:$F$116,MAX(1,U79))="Hourly"),I79,1)),"UNPRICED"))</f>
        <v>0</v>
      </c>
      <c r="P79" s="24">
        <f>IF(ISNUMBER(O79),O79*Assumptions!$B$8,"UNPRICED")</f>
        <v>0</v>
      </c>
      <c r="Q79" s="23" t="str">
        <f>IF(NOT(AND(A79=$B$2,G79&gt;0,H79&gt;0,OR(C79&lt;&gt;"Recommended baseline",Assumptions!$B$10=1))),"Inactive",IF(NOT(ISNUMBER(N79)),"UNPRICED - select SKU / quote",IF(ISNUMBER(K79),"Manual quote - verify source",IF(T79="Covered","Covered by capacity",IF(T79="Control plane","No direct fee","Priced - verify sizing")))))</f>
        <v>No direct fee</v>
      </c>
      <c r="R79" s="21" t="s">
        <v>2315</v>
      </c>
      <c r="S79" s="21" t="s">
        <v>971</v>
      </c>
      <c r="T79" s="21" t="s">
        <v>187</v>
      </c>
      <c r="U79" s="23">
        <f>IF(COUNTIF('SKU Catalog'!$A$4:$A$116,T79&amp;"|"&amp;F79)=0,0,MATCH(T79&amp;"|"&amp;F79,'SKU Catalog'!$A$1:$A$116,0))</f>
        <v>5</v>
      </c>
      <c r="V79" s="24">
        <f>IF(NOT(AND(A79=$B$2,G79&gt;0,H79&gt;0,OR(C79&lt;&gt;"Recommended baseline",Assumptions!$B$10=1))),0,IF(ISNUMBER(K79),G79*H79*K79,IF(U79=0,"UNPRICED",IF(ISNUMBER(INDEX('SKU Catalog'!$K$1:$K$116,MAX(1,U79))),G79*H79*INDEX('SKU Catalog'!$K$1:$K$116,MAX(1,U79))*IF(AND(INDEX('SKU Catalog'!$F$1:$F$116,MAX(1,U79))="Hourly",OR(INDEX('SKU Catalog'!$J$1:$J$116,MAX(1,U79))=0,"PAYG"="PAYG")),I79,1),"UNPRICED"))))</f>
        <v>0</v>
      </c>
      <c r="W79" s="24">
        <f>IF(NOT(AND(A79=$B$2,G79&gt;0,H79&gt;0,OR(C79&lt;&gt;"Recommended baseline",Assumptions!$B$10=1))),0,IF(ISNUMBER(K79),G79*H79*K79,IF(U79=0,"UNPRICED",IF(ISNUMBER(INDEX('SKU Catalog'!$L$1:$L$116,MAX(1,U79))),G79*H79*INDEX('SKU Catalog'!$L$1:$L$116,MAX(1,U79))*IF(AND(INDEX('SKU Catalog'!$F$1:$F$116,MAX(1,U79))="Hourly",OR(INDEX('SKU Catalog'!$J$1:$J$116,MAX(1,U79))=0,"1Y"="PAYG")),I79,1),"UNPRICED"))))</f>
        <v>0</v>
      </c>
      <c r="X79" s="24">
        <f>IF(NOT(AND(A79=$B$2,G79&gt;0,H79&gt;0,OR(C79&lt;&gt;"Recommended baseline",Assumptions!$B$10=1))),0,IF(ISNUMBER(K79),G79*H79*K79,IF(U79=0,"UNPRICED",IF(ISNUMBER(INDEX('SKU Catalog'!$M$1:$M$116,MAX(1,U79))),G79*H79*INDEX('SKU Catalog'!$M$1:$M$116,MAX(1,U79))*IF(AND(INDEX('SKU Catalog'!$F$1:$F$116,MAX(1,U79))="Hourly",OR(INDEX('SKU Catalog'!$J$1:$J$116,MAX(1,U79))=0,"3Y"="PAYG")),I79,1),"UNPRICED"))))</f>
        <v>0</v>
      </c>
    </row>
    <row r="80" spans="1:24" ht="28.8" x14ac:dyDescent="0.35">
      <c r="A80" s="21" t="s">
        <v>967</v>
      </c>
      <c r="B80" s="21" t="s">
        <v>95</v>
      </c>
      <c r="C80" s="21" t="s">
        <v>2299</v>
      </c>
      <c r="D80" s="21" t="s">
        <v>1234</v>
      </c>
      <c r="E80" s="21" t="s">
        <v>1235</v>
      </c>
      <c r="F80" s="26" t="s">
        <v>188</v>
      </c>
      <c r="G80" s="27">
        <v>1</v>
      </c>
      <c r="H80" s="27">
        <v>1</v>
      </c>
      <c r="I80" s="36">
        <v>1</v>
      </c>
      <c r="J80" s="26" t="s">
        <v>2297</v>
      </c>
      <c r="K80" s="37"/>
      <c r="L80" s="23" t="str">
        <f>IF(U80=0,"INVALID SKU",IF(INDEX('SKU Catalog'!$J$1:$J$116,MAX(1,U80))=0,"PAYG",IF(J80="Default",Assumptions!$B$7,J80)))</f>
        <v>PAYG</v>
      </c>
      <c r="M80" s="23" t="str">
        <f>IF(U80=0,"Review SKU",INDEX('SKU Catalog'!$E$1:$E$116,MAX(1,U80)))</f>
        <v>resource</v>
      </c>
      <c r="N80" s="31">
        <f>IF(ISNUMBER(K80),K80,IF(U80=0,"UNPRICED",IF(L80="PAYG",INDEX('SKU Catalog'!$K$1:$K$116,MAX(1,U80)),IF(L80="1Y",INDEX('SKU Catalog'!$L$1:$L$116,MAX(1,U80)),INDEX('SKU Catalog'!$M$1:$M$116,MAX(1,U80))))))</f>
        <v>0</v>
      </c>
      <c r="O80" s="24">
        <f>IF(NOT(AND(A80=$B$2,G80&gt;0,H80&gt;0,OR(C80&lt;&gt;"Recommended baseline",Assumptions!$B$10=1))),0,IF(ISNUMBER(N80),G80*H80*N80*IF(ISNUMBER(K80),1,IF(AND(L80="PAYG",INDEX('SKU Catalog'!$F$1:$F$116,MAX(1,U80))="Hourly"),I80,1)),"UNPRICED"))</f>
        <v>0</v>
      </c>
      <c r="P80" s="24">
        <f>IF(ISNUMBER(O80),O80*Assumptions!$B$8,"UNPRICED")</f>
        <v>0</v>
      </c>
      <c r="Q80" s="23" t="str">
        <f>IF(NOT(AND(A80=$B$2,G80&gt;0,H80&gt;0,OR(C80&lt;&gt;"Recommended baseline",Assumptions!$B$10=1))),"Inactive",IF(NOT(ISNUMBER(N80)),"UNPRICED - select SKU / quote",IF(ISNUMBER(K80),"Manual quote - verify source",IF(T80="Covered","Covered by capacity",IF(T80="Control plane","No direct fee","Priced - verify sizing")))))</f>
        <v>No direct fee</v>
      </c>
      <c r="R80" s="21" t="s">
        <v>2315</v>
      </c>
      <c r="S80" s="21" t="s">
        <v>971</v>
      </c>
      <c r="T80" s="21" t="s">
        <v>187</v>
      </c>
      <c r="U80" s="23">
        <f>IF(COUNTIF('SKU Catalog'!$A$4:$A$116,T80&amp;"|"&amp;F80)=0,0,MATCH(T80&amp;"|"&amp;F80,'SKU Catalog'!$A$1:$A$116,0))</f>
        <v>5</v>
      </c>
      <c r="V80" s="24">
        <f>IF(NOT(AND(A80=$B$2,G80&gt;0,H80&gt;0,OR(C80&lt;&gt;"Recommended baseline",Assumptions!$B$10=1))),0,IF(ISNUMBER(K80),G80*H80*K80,IF(U80=0,"UNPRICED",IF(ISNUMBER(INDEX('SKU Catalog'!$K$1:$K$116,MAX(1,U80))),G80*H80*INDEX('SKU Catalog'!$K$1:$K$116,MAX(1,U80))*IF(AND(INDEX('SKU Catalog'!$F$1:$F$116,MAX(1,U80))="Hourly",OR(INDEX('SKU Catalog'!$J$1:$J$116,MAX(1,U80))=0,"PAYG"="PAYG")),I80,1),"UNPRICED"))))</f>
        <v>0</v>
      </c>
      <c r="W80" s="24">
        <f>IF(NOT(AND(A80=$B$2,G80&gt;0,H80&gt;0,OR(C80&lt;&gt;"Recommended baseline",Assumptions!$B$10=1))),0,IF(ISNUMBER(K80),G80*H80*K80,IF(U80=0,"UNPRICED",IF(ISNUMBER(INDEX('SKU Catalog'!$L$1:$L$116,MAX(1,U80))),G80*H80*INDEX('SKU Catalog'!$L$1:$L$116,MAX(1,U80))*IF(AND(INDEX('SKU Catalog'!$F$1:$F$116,MAX(1,U80))="Hourly",OR(INDEX('SKU Catalog'!$J$1:$J$116,MAX(1,U80))=0,"1Y"="PAYG")),I80,1),"UNPRICED"))))</f>
        <v>0</v>
      </c>
      <c r="X80" s="24">
        <f>IF(NOT(AND(A80=$B$2,G80&gt;0,H80&gt;0,OR(C80&lt;&gt;"Recommended baseline",Assumptions!$B$10=1))),0,IF(ISNUMBER(K80),G80*H80*K80,IF(U80=0,"UNPRICED",IF(ISNUMBER(INDEX('SKU Catalog'!$M$1:$M$116,MAX(1,U80))),G80*H80*INDEX('SKU Catalog'!$M$1:$M$116,MAX(1,U80))*IF(AND(INDEX('SKU Catalog'!$F$1:$F$116,MAX(1,U80))="Hourly",OR(INDEX('SKU Catalog'!$J$1:$J$116,MAX(1,U80))=0,"3Y"="PAYG")),I80,1),"UNPRICED"))))</f>
        <v>0</v>
      </c>
    </row>
    <row r="81" spans="1:24" ht="28.8" x14ac:dyDescent="0.35">
      <c r="A81" s="21" t="s">
        <v>967</v>
      </c>
      <c r="B81" s="21" t="s">
        <v>95</v>
      </c>
      <c r="C81" s="21" t="s">
        <v>2299</v>
      </c>
      <c r="D81" s="21" t="s">
        <v>1238</v>
      </c>
      <c r="E81" s="21" t="s">
        <v>1239</v>
      </c>
      <c r="F81" s="26" t="s">
        <v>188</v>
      </c>
      <c r="G81" s="27">
        <v>1</v>
      </c>
      <c r="H81" s="27">
        <v>1</v>
      </c>
      <c r="I81" s="36">
        <v>1</v>
      </c>
      <c r="J81" s="26" t="s">
        <v>2297</v>
      </c>
      <c r="K81" s="37"/>
      <c r="L81" s="23" t="str">
        <f>IF(U81=0,"INVALID SKU",IF(INDEX('SKU Catalog'!$J$1:$J$116,MAX(1,U81))=0,"PAYG",IF(J81="Default",Assumptions!$B$7,J81)))</f>
        <v>PAYG</v>
      </c>
      <c r="M81" s="23" t="str">
        <f>IF(U81=0,"Review SKU",INDEX('SKU Catalog'!$E$1:$E$116,MAX(1,U81)))</f>
        <v>resource</v>
      </c>
      <c r="N81" s="31">
        <f>IF(ISNUMBER(K81),K81,IF(U81=0,"UNPRICED",IF(L81="PAYG",INDEX('SKU Catalog'!$K$1:$K$116,MAX(1,U81)),IF(L81="1Y",INDEX('SKU Catalog'!$L$1:$L$116,MAX(1,U81)),INDEX('SKU Catalog'!$M$1:$M$116,MAX(1,U81))))))</f>
        <v>0</v>
      </c>
      <c r="O81" s="24">
        <f>IF(NOT(AND(A81=$B$2,G81&gt;0,H81&gt;0,OR(C81&lt;&gt;"Recommended baseline",Assumptions!$B$10=1))),0,IF(ISNUMBER(N81),G81*H81*N81*IF(ISNUMBER(K81),1,IF(AND(L81="PAYG",INDEX('SKU Catalog'!$F$1:$F$116,MAX(1,U81))="Hourly"),I81,1)),"UNPRICED"))</f>
        <v>0</v>
      </c>
      <c r="P81" s="24">
        <f>IF(ISNUMBER(O81),O81*Assumptions!$B$8,"UNPRICED")</f>
        <v>0</v>
      </c>
      <c r="Q81" s="23" t="str">
        <f>IF(NOT(AND(A81=$B$2,G81&gt;0,H81&gt;0,OR(C81&lt;&gt;"Recommended baseline",Assumptions!$B$10=1))),"Inactive",IF(NOT(ISNUMBER(N81)),"UNPRICED - select SKU / quote",IF(ISNUMBER(K81),"Manual quote - verify source",IF(T81="Covered","Covered by capacity",IF(T81="Control plane","No direct fee","Priced - verify sizing")))))</f>
        <v>No direct fee</v>
      </c>
      <c r="R81" s="21" t="s">
        <v>2315</v>
      </c>
      <c r="S81" s="21" t="s">
        <v>971</v>
      </c>
      <c r="T81" s="21" t="s">
        <v>187</v>
      </c>
      <c r="U81" s="23">
        <f>IF(COUNTIF('SKU Catalog'!$A$4:$A$116,T81&amp;"|"&amp;F81)=0,0,MATCH(T81&amp;"|"&amp;F81,'SKU Catalog'!$A$1:$A$116,0))</f>
        <v>5</v>
      </c>
      <c r="V81" s="24">
        <f>IF(NOT(AND(A81=$B$2,G81&gt;0,H81&gt;0,OR(C81&lt;&gt;"Recommended baseline",Assumptions!$B$10=1))),0,IF(ISNUMBER(K81),G81*H81*K81,IF(U81=0,"UNPRICED",IF(ISNUMBER(INDEX('SKU Catalog'!$K$1:$K$116,MAX(1,U81))),G81*H81*INDEX('SKU Catalog'!$K$1:$K$116,MAX(1,U81))*IF(AND(INDEX('SKU Catalog'!$F$1:$F$116,MAX(1,U81))="Hourly",OR(INDEX('SKU Catalog'!$J$1:$J$116,MAX(1,U81))=0,"PAYG"="PAYG")),I81,1),"UNPRICED"))))</f>
        <v>0</v>
      </c>
      <c r="W81" s="24">
        <f>IF(NOT(AND(A81=$B$2,G81&gt;0,H81&gt;0,OR(C81&lt;&gt;"Recommended baseline",Assumptions!$B$10=1))),0,IF(ISNUMBER(K81),G81*H81*K81,IF(U81=0,"UNPRICED",IF(ISNUMBER(INDEX('SKU Catalog'!$L$1:$L$116,MAX(1,U81))),G81*H81*INDEX('SKU Catalog'!$L$1:$L$116,MAX(1,U81))*IF(AND(INDEX('SKU Catalog'!$F$1:$F$116,MAX(1,U81))="Hourly",OR(INDEX('SKU Catalog'!$J$1:$J$116,MAX(1,U81))=0,"1Y"="PAYG")),I81,1),"UNPRICED"))))</f>
        <v>0</v>
      </c>
      <c r="X81" s="24">
        <f>IF(NOT(AND(A81=$B$2,G81&gt;0,H81&gt;0,OR(C81&lt;&gt;"Recommended baseline",Assumptions!$B$10=1))),0,IF(ISNUMBER(K81),G81*H81*K81,IF(U81=0,"UNPRICED",IF(ISNUMBER(INDEX('SKU Catalog'!$M$1:$M$116,MAX(1,U81))),G81*H81*INDEX('SKU Catalog'!$M$1:$M$116,MAX(1,U81))*IF(AND(INDEX('SKU Catalog'!$F$1:$F$116,MAX(1,U81))="Hourly",OR(INDEX('SKU Catalog'!$J$1:$J$116,MAX(1,U81))=0,"3Y"="PAYG")),I81,1),"UNPRICED"))))</f>
        <v>0</v>
      </c>
    </row>
    <row r="82" spans="1:24" ht="28.8" x14ac:dyDescent="0.35">
      <c r="A82" s="21" t="s">
        <v>967</v>
      </c>
      <c r="B82" s="21" t="s">
        <v>95</v>
      </c>
      <c r="C82" s="21" t="s">
        <v>2299</v>
      </c>
      <c r="D82" s="21" t="s">
        <v>1241</v>
      </c>
      <c r="E82" s="21" t="s">
        <v>1242</v>
      </c>
      <c r="F82" s="26" t="s">
        <v>188</v>
      </c>
      <c r="G82" s="27">
        <v>1</v>
      </c>
      <c r="H82" s="27">
        <v>1</v>
      </c>
      <c r="I82" s="36">
        <v>1</v>
      </c>
      <c r="J82" s="26" t="s">
        <v>2297</v>
      </c>
      <c r="K82" s="37"/>
      <c r="L82" s="23" t="str">
        <f>IF(U82=0,"INVALID SKU",IF(INDEX('SKU Catalog'!$J$1:$J$116,MAX(1,U82))=0,"PAYG",IF(J82="Default",Assumptions!$B$7,J82)))</f>
        <v>PAYG</v>
      </c>
      <c r="M82" s="23" t="str">
        <f>IF(U82=0,"Review SKU",INDEX('SKU Catalog'!$E$1:$E$116,MAX(1,U82)))</f>
        <v>resource</v>
      </c>
      <c r="N82" s="31">
        <f>IF(ISNUMBER(K82),K82,IF(U82=0,"UNPRICED",IF(L82="PAYG",INDEX('SKU Catalog'!$K$1:$K$116,MAX(1,U82)),IF(L82="1Y",INDEX('SKU Catalog'!$L$1:$L$116,MAX(1,U82)),INDEX('SKU Catalog'!$M$1:$M$116,MAX(1,U82))))))</f>
        <v>0</v>
      </c>
      <c r="O82" s="24">
        <f>IF(NOT(AND(A82=$B$2,G82&gt;0,H82&gt;0,OR(C82&lt;&gt;"Recommended baseline",Assumptions!$B$10=1))),0,IF(ISNUMBER(N82),G82*H82*N82*IF(ISNUMBER(K82),1,IF(AND(L82="PAYG",INDEX('SKU Catalog'!$F$1:$F$116,MAX(1,U82))="Hourly"),I82,1)),"UNPRICED"))</f>
        <v>0</v>
      </c>
      <c r="P82" s="24">
        <f>IF(ISNUMBER(O82),O82*Assumptions!$B$8,"UNPRICED")</f>
        <v>0</v>
      </c>
      <c r="Q82" s="23" t="str">
        <f>IF(NOT(AND(A82=$B$2,G82&gt;0,H82&gt;0,OR(C82&lt;&gt;"Recommended baseline",Assumptions!$B$10=1))),"Inactive",IF(NOT(ISNUMBER(N82)),"UNPRICED - select SKU / quote",IF(ISNUMBER(K82),"Manual quote - verify source",IF(T82="Covered","Covered by capacity",IF(T82="Control plane","No direct fee","Priced - verify sizing")))))</f>
        <v>No direct fee</v>
      </c>
      <c r="R82" s="21" t="s">
        <v>2315</v>
      </c>
      <c r="S82" s="21" t="s">
        <v>971</v>
      </c>
      <c r="T82" s="21" t="s">
        <v>187</v>
      </c>
      <c r="U82" s="23">
        <f>IF(COUNTIF('SKU Catalog'!$A$4:$A$116,T82&amp;"|"&amp;F82)=0,0,MATCH(T82&amp;"|"&amp;F82,'SKU Catalog'!$A$1:$A$116,0))</f>
        <v>5</v>
      </c>
      <c r="V82" s="24">
        <f>IF(NOT(AND(A82=$B$2,G82&gt;0,H82&gt;0,OR(C82&lt;&gt;"Recommended baseline",Assumptions!$B$10=1))),0,IF(ISNUMBER(K82),G82*H82*K82,IF(U82=0,"UNPRICED",IF(ISNUMBER(INDEX('SKU Catalog'!$K$1:$K$116,MAX(1,U82))),G82*H82*INDEX('SKU Catalog'!$K$1:$K$116,MAX(1,U82))*IF(AND(INDEX('SKU Catalog'!$F$1:$F$116,MAX(1,U82))="Hourly",OR(INDEX('SKU Catalog'!$J$1:$J$116,MAX(1,U82))=0,"PAYG"="PAYG")),I82,1),"UNPRICED"))))</f>
        <v>0</v>
      </c>
      <c r="W82" s="24">
        <f>IF(NOT(AND(A82=$B$2,G82&gt;0,H82&gt;0,OR(C82&lt;&gt;"Recommended baseline",Assumptions!$B$10=1))),0,IF(ISNUMBER(K82),G82*H82*K82,IF(U82=0,"UNPRICED",IF(ISNUMBER(INDEX('SKU Catalog'!$L$1:$L$116,MAX(1,U82))),G82*H82*INDEX('SKU Catalog'!$L$1:$L$116,MAX(1,U82))*IF(AND(INDEX('SKU Catalog'!$F$1:$F$116,MAX(1,U82))="Hourly",OR(INDEX('SKU Catalog'!$J$1:$J$116,MAX(1,U82))=0,"1Y"="PAYG")),I82,1),"UNPRICED"))))</f>
        <v>0</v>
      </c>
      <c r="X82" s="24">
        <f>IF(NOT(AND(A82=$B$2,G82&gt;0,H82&gt;0,OR(C82&lt;&gt;"Recommended baseline",Assumptions!$B$10=1))),0,IF(ISNUMBER(K82),G82*H82*K82,IF(U82=0,"UNPRICED",IF(ISNUMBER(INDEX('SKU Catalog'!$M$1:$M$116,MAX(1,U82))),G82*H82*INDEX('SKU Catalog'!$M$1:$M$116,MAX(1,U82))*IF(AND(INDEX('SKU Catalog'!$F$1:$F$116,MAX(1,U82))="Hourly",OR(INDEX('SKU Catalog'!$J$1:$J$116,MAX(1,U82))=0,"3Y"="PAYG")),I82,1),"UNPRICED"))))</f>
        <v>0</v>
      </c>
    </row>
    <row r="83" spans="1:24" ht="28.8" x14ac:dyDescent="0.35">
      <c r="A83" s="21" t="s">
        <v>967</v>
      </c>
      <c r="B83" s="21" t="s">
        <v>95</v>
      </c>
      <c r="C83" s="21" t="s">
        <v>2299</v>
      </c>
      <c r="D83" s="21" t="s">
        <v>1244</v>
      </c>
      <c r="E83" s="21" t="s">
        <v>1245</v>
      </c>
      <c r="F83" s="26" t="s">
        <v>188</v>
      </c>
      <c r="G83" s="27">
        <v>1</v>
      </c>
      <c r="H83" s="27">
        <v>1</v>
      </c>
      <c r="I83" s="36">
        <v>1</v>
      </c>
      <c r="J83" s="26" t="s">
        <v>2297</v>
      </c>
      <c r="K83" s="37"/>
      <c r="L83" s="23" t="str">
        <f>IF(U83=0,"INVALID SKU",IF(INDEX('SKU Catalog'!$J$1:$J$116,MAX(1,U83))=0,"PAYG",IF(J83="Default",Assumptions!$B$7,J83)))</f>
        <v>PAYG</v>
      </c>
      <c r="M83" s="23" t="str">
        <f>IF(U83=0,"Review SKU",INDEX('SKU Catalog'!$E$1:$E$116,MAX(1,U83)))</f>
        <v>resource</v>
      </c>
      <c r="N83" s="31">
        <f>IF(ISNUMBER(K83),K83,IF(U83=0,"UNPRICED",IF(L83="PAYG",INDEX('SKU Catalog'!$K$1:$K$116,MAX(1,U83)),IF(L83="1Y",INDEX('SKU Catalog'!$L$1:$L$116,MAX(1,U83)),INDEX('SKU Catalog'!$M$1:$M$116,MAX(1,U83))))))</f>
        <v>0</v>
      </c>
      <c r="O83" s="24">
        <f>IF(NOT(AND(A83=$B$2,G83&gt;0,H83&gt;0,OR(C83&lt;&gt;"Recommended baseline",Assumptions!$B$10=1))),0,IF(ISNUMBER(N83),G83*H83*N83*IF(ISNUMBER(K83),1,IF(AND(L83="PAYG",INDEX('SKU Catalog'!$F$1:$F$116,MAX(1,U83))="Hourly"),I83,1)),"UNPRICED"))</f>
        <v>0</v>
      </c>
      <c r="P83" s="24">
        <f>IF(ISNUMBER(O83),O83*Assumptions!$B$8,"UNPRICED")</f>
        <v>0</v>
      </c>
      <c r="Q83" s="23" t="str">
        <f>IF(NOT(AND(A83=$B$2,G83&gt;0,H83&gt;0,OR(C83&lt;&gt;"Recommended baseline",Assumptions!$B$10=1))),"Inactive",IF(NOT(ISNUMBER(N83)),"UNPRICED - select SKU / quote",IF(ISNUMBER(K83),"Manual quote - verify source",IF(T83="Covered","Covered by capacity",IF(T83="Control plane","No direct fee","Priced - verify sizing")))))</f>
        <v>No direct fee</v>
      </c>
      <c r="R83" s="21" t="s">
        <v>2315</v>
      </c>
      <c r="S83" s="21" t="s">
        <v>971</v>
      </c>
      <c r="T83" s="21" t="s">
        <v>187</v>
      </c>
      <c r="U83" s="23">
        <f>IF(COUNTIF('SKU Catalog'!$A$4:$A$116,T83&amp;"|"&amp;F83)=0,0,MATCH(T83&amp;"|"&amp;F83,'SKU Catalog'!$A$1:$A$116,0))</f>
        <v>5</v>
      </c>
      <c r="V83" s="24">
        <f>IF(NOT(AND(A83=$B$2,G83&gt;0,H83&gt;0,OR(C83&lt;&gt;"Recommended baseline",Assumptions!$B$10=1))),0,IF(ISNUMBER(K83),G83*H83*K83,IF(U83=0,"UNPRICED",IF(ISNUMBER(INDEX('SKU Catalog'!$K$1:$K$116,MAX(1,U83))),G83*H83*INDEX('SKU Catalog'!$K$1:$K$116,MAX(1,U83))*IF(AND(INDEX('SKU Catalog'!$F$1:$F$116,MAX(1,U83))="Hourly",OR(INDEX('SKU Catalog'!$J$1:$J$116,MAX(1,U83))=0,"PAYG"="PAYG")),I83,1),"UNPRICED"))))</f>
        <v>0</v>
      </c>
      <c r="W83" s="24">
        <f>IF(NOT(AND(A83=$B$2,G83&gt;0,H83&gt;0,OR(C83&lt;&gt;"Recommended baseline",Assumptions!$B$10=1))),0,IF(ISNUMBER(K83),G83*H83*K83,IF(U83=0,"UNPRICED",IF(ISNUMBER(INDEX('SKU Catalog'!$L$1:$L$116,MAX(1,U83))),G83*H83*INDEX('SKU Catalog'!$L$1:$L$116,MAX(1,U83))*IF(AND(INDEX('SKU Catalog'!$F$1:$F$116,MAX(1,U83))="Hourly",OR(INDEX('SKU Catalog'!$J$1:$J$116,MAX(1,U83))=0,"1Y"="PAYG")),I83,1),"UNPRICED"))))</f>
        <v>0</v>
      </c>
      <c r="X83" s="24">
        <f>IF(NOT(AND(A83=$B$2,G83&gt;0,H83&gt;0,OR(C83&lt;&gt;"Recommended baseline",Assumptions!$B$10=1))),0,IF(ISNUMBER(K83),G83*H83*K83,IF(U83=0,"UNPRICED",IF(ISNUMBER(INDEX('SKU Catalog'!$M$1:$M$116,MAX(1,U83))),G83*H83*INDEX('SKU Catalog'!$M$1:$M$116,MAX(1,U83))*IF(AND(INDEX('SKU Catalog'!$F$1:$F$116,MAX(1,U83))="Hourly",OR(INDEX('SKU Catalog'!$J$1:$J$116,MAX(1,U83))=0,"3Y"="PAYG")),I83,1),"UNPRICED"))))</f>
        <v>0</v>
      </c>
    </row>
    <row r="84" spans="1:24" ht="28.8" x14ac:dyDescent="0.35">
      <c r="A84" s="21" t="s">
        <v>967</v>
      </c>
      <c r="B84" s="21" t="s">
        <v>95</v>
      </c>
      <c r="C84" s="21" t="s">
        <v>2299</v>
      </c>
      <c r="D84" s="21" t="s">
        <v>1247</v>
      </c>
      <c r="E84" s="21" t="s">
        <v>1248</v>
      </c>
      <c r="F84" s="26" t="s">
        <v>188</v>
      </c>
      <c r="G84" s="27">
        <v>1</v>
      </c>
      <c r="H84" s="27">
        <v>1</v>
      </c>
      <c r="I84" s="36">
        <v>1</v>
      </c>
      <c r="J84" s="26" t="s">
        <v>2297</v>
      </c>
      <c r="K84" s="37"/>
      <c r="L84" s="23" t="str">
        <f>IF(U84=0,"INVALID SKU",IF(INDEX('SKU Catalog'!$J$1:$J$116,MAX(1,U84))=0,"PAYG",IF(J84="Default",Assumptions!$B$7,J84)))</f>
        <v>PAYG</v>
      </c>
      <c r="M84" s="23" t="str">
        <f>IF(U84=0,"Review SKU",INDEX('SKU Catalog'!$E$1:$E$116,MAX(1,U84)))</f>
        <v>resource</v>
      </c>
      <c r="N84" s="31">
        <f>IF(ISNUMBER(K84),K84,IF(U84=0,"UNPRICED",IF(L84="PAYG",INDEX('SKU Catalog'!$K$1:$K$116,MAX(1,U84)),IF(L84="1Y",INDEX('SKU Catalog'!$L$1:$L$116,MAX(1,U84)),INDEX('SKU Catalog'!$M$1:$M$116,MAX(1,U84))))))</f>
        <v>0</v>
      </c>
      <c r="O84" s="24">
        <f>IF(NOT(AND(A84=$B$2,G84&gt;0,H84&gt;0,OR(C84&lt;&gt;"Recommended baseline",Assumptions!$B$10=1))),0,IF(ISNUMBER(N84),G84*H84*N84*IF(ISNUMBER(K84),1,IF(AND(L84="PAYG",INDEX('SKU Catalog'!$F$1:$F$116,MAX(1,U84))="Hourly"),I84,1)),"UNPRICED"))</f>
        <v>0</v>
      </c>
      <c r="P84" s="24">
        <f>IF(ISNUMBER(O84),O84*Assumptions!$B$8,"UNPRICED")</f>
        <v>0</v>
      </c>
      <c r="Q84" s="23" t="str">
        <f>IF(NOT(AND(A84=$B$2,G84&gt;0,H84&gt;0,OR(C84&lt;&gt;"Recommended baseline",Assumptions!$B$10=1))),"Inactive",IF(NOT(ISNUMBER(N84)),"UNPRICED - select SKU / quote",IF(ISNUMBER(K84),"Manual quote - verify source",IF(T84="Covered","Covered by capacity",IF(T84="Control plane","No direct fee","Priced - verify sizing")))))</f>
        <v>No direct fee</v>
      </c>
      <c r="R84" s="21" t="s">
        <v>2315</v>
      </c>
      <c r="S84" s="21" t="s">
        <v>971</v>
      </c>
      <c r="T84" s="21" t="s">
        <v>187</v>
      </c>
      <c r="U84" s="23">
        <f>IF(COUNTIF('SKU Catalog'!$A$4:$A$116,T84&amp;"|"&amp;F84)=0,0,MATCH(T84&amp;"|"&amp;F84,'SKU Catalog'!$A$1:$A$116,0))</f>
        <v>5</v>
      </c>
      <c r="V84" s="24">
        <f>IF(NOT(AND(A84=$B$2,G84&gt;0,H84&gt;0,OR(C84&lt;&gt;"Recommended baseline",Assumptions!$B$10=1))),0,IF(ISNUMBER(K84),G84*H84*K84,IF(U84=0,"UNPRICED",IF(ISNUMBER(INDEX('SKU Catalog'!$K$1:$K$116,MAX(1,U84))),G84*H84*INDEX('SKU Catalog'!$K$1:$K$116,MAX(1,U84))*IF(AND(INDEX('SKU Catalog'!$F$1:$F$116,MAX(1,U84))="Hourly",OR(INDEX('SKU Catalog'!$J$1:$J$116,MAX(1,U84))=0,"PAYG"="PAYG")),I84,1),"UNPRICED"))))</f>
        <v>0</v>
      </c>
      <c r="W84" s="24">
        <f>IF(NOT(AND(A84=$B$2,G84&gt;0,H84&gt;0,OR(C84&lt;&gt;"Recommended baseline",Assumptions!$B$10=1))),0,IF(ISNUMBER(K84),G84*H84*K84,IF(U84=0,"UNPRICED",IF(ISNUMBER(INDEX('SKU Catalog'!$L$1:$L$116,MAX(1,U84))),G84*H84*INDEX('SKU Catalog'!$L$1:$L$116,MAX(1,U84))*IF(AND(INDEX('SKU Catalog'!$F$1:$F$116,MAX(1,U84))="Hourly",OR(INDEX('SKU Catalog'!$J$1:$J$116,MAX(1,U84))=0,"1Y"="PAYG")),I84,1),"UNPRICED"))))</f>
        <v>0</v>
      </c>
      <c r="X84" s="24">
        <f>IF(NOT(AND(A84=$B$2,G84&gt;0,H84&gt;0,OR(C84&lt;&gt;"Recommended baseline",Assumptions!$B$10=1))),0,IF(ISNUMBER(K84),G84*H84*K84,IF(U84=0,"UNPRICED",IF(ISNUMBER(INDEX('SKU Catalog'!$M$1:$M$116,MAX(1,U84))),G84*H84*INDEX('SKU Catalog'!$M$1:$M$116,MAX(1,U84))*IF(AND(INDEX('SKU Catalog'!$F$1:$F$116,MAX(1,U84))="Hourly",OR(INDEX('SKU Catalog'!$J$1:$J$116,MAX(1,U84))=0,"3Y"="PAYG")),I84,1),"UNPRICED"))))</f>
        <v>0</v>
      </c>
    </row>
    <row r="85" spans="1:24" ht="28.8" x14ac:dyDescent="0.35">
      <c r="A85" s="21" t="s">
        <v>967</v>
      </c>
      <c r="B85" s="21" t="s">
        <v>95</v>
      </c>
      <c r="C85" s="21" t="s">
        <v>2299</v>
      </c>
      <c r="D85" s="21" t="s">
        <v>1250</v>
      </c>
      <c r="E85" s="21" t="s">
        <v>1251</v>
      </c>
      <c r="F85" s="26" t="s">
        <v>188</v>
      </c>
      <c r="G85" s="27">
        <v>1</v>
      </c>
      <c r="H85" s="27">
        <v>1</v>
      </c>
      <c r="I85" s="36">
        <v>1</v>
      </c>
      <c r="J85" s="26" t="s">
        <v>2297</v>
      </c>
      <c r="K85" s="37"/>
      <c r="L85" s="23" t="str">
        <f>IF(U85=0,"INVALID SKU",IF(INDEX('SKU Catalog'!$J$1:$J$116,MAX(1,U85))=0,"PAYG",IF(J85="Default",Assumptions!$B$7,J85)))</f>
        <v>PAYG</v>
      </c>
      <c r="M85" s="23" t="str">
        <f>IF(U85=0,"Review SKU",INDEX('SKU Catalog'!$E$1:$E$116,MAX(1,U85)))</f>
        <v>resource</v>
      </c>
      <c r="N85" s="31">
        <f>IF(ISNUMBER(K85),K85,IF(U85=0,"UNPRICED",IF(L85="PAYG",INDEX('SKU Catalog'!$K$1:$K$116,MAX(1,U85)),IF(L85="1Y",INDEX('SKU Catalog'!$L$1:$L$116,MAX(1,U85)),INDEX('SKU Catalog'!$M$1:$M$116,MAX(1,U85))))))</f>
        <v>0</v>
      </c>
      <c r="O85" s="24">
        <f>IF(NOT(AND(A85=$B$2,G85&gt;0,H85&gt;0,OR(C85&lt;&gt;"Recommended baseline",Assumptions!$B$10=1))),0,IF(ISNUMBER(N85),G85*H85*N85*IF(ISNUMBER(K85),1,IF(AND(L85="PAYG",INDEX('SKU Catalog'!$F$1:$F$116,MAX(1,U85))="Hourly"),I85,1)),"UNPRICED"))</f>
        <v>0</v>
      </c>
      <c r="P85" s="24">
        <f>IF(ISNUMBER(O85),O85*Assumptions!$B$8,"UNPRICED")</f>
        <v>0</v>
      </c>
      <c r="Q85" s="23" t="str">
        <f>IF(NOT(AND(A85=$B$2,G85&gt;0,H85&gt;0,OR(C85&lt;&gt;"Recommended baseline",Assumptions!$B$10=1))),"Inactive",IF(NOT(ISNUMBER(N85)),"UNPRICED - select SKU / quote",IF(ISNUMBER(K85),"Manual quote - verify source",IF(T85="Covered","Covered by capacity",IF(T85="Control plane","No direct fee","Priced - verify sizing")))))</f>
        <v>No direct fee</v>
      </c>
      <c r="R85" s="21" t="s">
        <v>2315</v>
      </c>
      <c r="S85" s="21" t="s">
        <v>971</v>
      </c>
      <c r="T85" s="21" t="s">
        <v>187</v>
      </c>
      <c r="U85" s="23">
        <f>IF(COUNTIF('SKU Catalog'!$A$4:$A$116,T85&amp;"|"&amp;F85)=0,0,MATCH(T85&amp;"|"&amp;F85,'SKU Catalog'!$A$1:$A$116,0))</f>
        <v>5</v>
      </c>
      <c r="V85" s="24">
        <f>IF(NOT(AND(A85=$B$2,G85&gt;0,H85&gt;0,OR(C85&lt;&gt;"Recommended baseline",Assumptions!$B$10=1))),0,IF(ISNUMBER(K85),G85*H85*K85,IF(U85=0,"UNPRICED",IF(ISNUMBER(INDEX('SKU Catalog'!$K$1:$K$116,MAX(1,U85))),G85*H85*INDEX('SKU Catalog'!$K$1:$K$116,MAX(1,U85))*IF(AND(INDEX('SKU Catalog'!$F$1:$F$116,MAX(1,U85))="Hourly",OR(INDEX('SKU Catalog'!$J$1:$J$116,MAX(1,U85))=0,"PAYG"="PAYG")),I85,1),"UNPRICED"))))</f>
        <v>0</v>
      </c>
      <c r="W85" s="24">
        <f>IF(NOT(AND(A85=$B$2,G85&gt;0,H85&gt;0,OR(C85&lt;&gt;"Recommended baseline",Assumptions!$B$10=1))),0,IF(ISNUMBER(K85),G85*H85*K85,IF(U85=0,"UNPRICED",IF(ISNUMBER(INDEX('SKU Catalog'!$L$1:$L$116,MAX(1,U85))),G85*H85*INDEX('SKU Catalog'!$L$1:$L$116,MAX(1,U85))*IF(AND(INDEX('SKU Catalog'!$F$1:$F$116,MAX(1,U85))="Hourly",OR(INDEX('SKU Catalog'!$J$1:$J$116,MAX(1,U85))=0,"1Y"="PAYG")),I85,1),"UNPRICED"))))</f>
        <v>0</v>
      </c>
      <c r="X85" s="24">
        <f>IF(NOT(AND(A85=$B$2,G85&gt;0,H85&gt;0,OR(C85&lt;&gt;"Recommended baseline",Assumptions!$B$10=1))),0,IF(ISNUMBER(K85),G85*H85*K85,IF(U85=0,"UNPRICED",IF(ISNUMBER(INDEX('SKU Catalog'!$M$1:$M$116,MAX(1,U85))),G85*H85*INDEX('SKU Catalog'!$M$1:$M$116,MAX(1,U85))*IF(AND(INDEX('SKU Catalog'!$F$1:$F$116,MAX(1,U85))="Hourly",OR(INDEX('SKU Catalog'!$J$1:$J$116,MAX(1,U85))=0,"3Y"="PAYG")),I85,1),"UNPRICED"))))</f>
        <v>0</v>
      </c>
    </row>
    <row r="86" spans="1:24" ht="28.8" x14ac:dyDescent="0.35">
      <c r="A86" s="21" t="s">
        <v>967</v>
      </c>
      <c r="B86" s="21" t="s">
        <v>89</v>
      </c>
      <c r="C86" s="21" t="s">
        <v>2299</v>
      </c>
      <c r="D86" s="21" t="s">
        <v>1254</v>
      </c>
      <c r="E86" s="21" t="s">
        <v>1256</v>
      </c>
      <c r="F86" s="26" t="s">
        <v>250</v>
      </c>
      <c r="G86" s="27">
        <v>1</v>
      </c>
      <c r="H86" s="38">
        <f>Assumptions!$B$15</f>
        <v>1024</v>
      </c>
      <c r="I86" s="36">
        <v>1</v>
      </c>
      <c r="J86" s="26" t="s">
        <v>2297</v>
      </c>
      <c r="K86" s="37"/>
      <c r="L86" s="23" t="str">
        <f>IF(U86=0,"INVALID SKU",IF(INDEX('SKU Catalog'!$J$1:$J$116,MAX(1,U86))=0,"PAYG",IF(J86="Default",Assumptions!$B$7,J86)))</f>
        <v>PAYG</v>
      </c>
      <c r="M86" s="23" t="str">
        <f>IF(U86=0,"Review SKU",INDEX('SKU Catalog'!$E$1:$E$116,MAX(1,U86)))</f>
        <v>GB-month</v>
      </c>
      <c r="N86" s="31">
        <f>IF(ISNUMBER(K86),K86,IF(U86=0,"UNPRICED",IF(L86="PAYG",INDEX('SKU Catalog'!$K$1:$K$116,MAX(1,U86)),IF(L86="1Y",INDEX('SKU Catalog'!$L$1:$L$116,MAX(1,U86)),INDEX('SKU Catalog'!$M$1:$M$116,MAX(1,U86))))))</f>
        <v>3.3399999999999999E-2</v>
      </c>
      <c r="O86" s="24">
        <f>IF(NOT(AND(A86=$B$2,G86&gt;0,H86&gt;0,OR(C86&lt;&gt;"Recommended baseline",Assumptions!$B$10=1))),0,IF(ISNUMBER(N86),G86*H86*N86*IF(ISNUMBER(K86),1,IF(AND(L86="PAYG",INDEX('SKU Catalog'!$F$1:$F$116,MAX(1,U86))="Hourly"),I86,1)),"UNPRICED"))</f>
        <v>34.201599999999999</v>
      </c>
      <c r="P86" s="24">
        <f>IF(ISNUMBER(O86),O86*Assumptions!$B$8,"UNPRICED")</f>
        <v>410.41919999999999</v>
      </c>
      <c r="Q86" s="23" t="str">
        <f>IF(NOT(AND(A86=$B$2,G86&gt;0,H86&gt;0,OR(C86&lt;&gt;"Recommended baseline",Assumptions!$B$10=1))),"Inactive",IF(NOT(ISNUMBER(N86)),"UNPRICED - select SKU / quote",IF(ISNUMBER(K86),"Manual quote - verify source",IF(T86="Covered","Covered by capacity",IF(T86="Control plane","No direct fee","Priced - verify sizing")))))</f>
        <v>Priced - verify sizing</v>
      </c>
      <c r="R86" s="21" t="s">
        <v>2316</v>
      </c>
      <c r="S86" s="21" t="s">
        <v>971</v>
      </c>
      <c r="T86" s="21" t="s">
        <v>238</v>
      </c>
      <c r="U86" s="23">
        <f>IF(COUNTIF('SKU Catalog'!$A$4:$A$116,T86&amp;"|"&amp;F86)=0,0,MATCH(T86&amp;"|"&amp;F86,'SKU Catalog'!$A$1:$A$116,0))</f>
        <v>29</v>
      </c>
      <c r="V86" s="24">
        <f>IF(NOT(AND(A86=$B$2,G86&gt;0,H86&gt;0,OR(C86&lt;&gt;"Recommended baseline",Assumptions!$B$10=1))),0,IF(ISNUMBER(K86),G86*H86*K86,IF(U86=0,"UNPRICED",IF(ISNUMBER(INDEX('SKU Catalog'!$K$1:$K$116,MAX(1,U86))),G86*H86*INDEX('SKU Catalog'!$K$1:$K$116,MAX(1,U86))*IF(AND(INDEX('SKU Catalog'!$F$1:$F$116,MAX(1,U86))="Hourly",OR(INDEX('SKU Catalog'!$J$1:$J$116,MAX(1,U86))=0,"PAYG"="PAYG")),I86,1),"UNPRICED"))))</f>
        <v>34.201599999999999</v>
      </c>
      <c r="W86" s="24">
        <f>IF(NOT(AND(A86=$B$2,G86&gt;0,H86&gt;0,OR(C86&lt;&gt;"Recommended baseline",Assumptions!$B$10=1))),0,IF(ISNUMBER(K86),G86*H86*K86,IF(U86=0,"UNPRICED",IF(ISNUMBER(INDEX('SKU Catalog'!$L$1:$L$116,MAX(1,U86))),G86*H86*INDEX('SKU Catalog'!$L$1:$L$116,MAX(1,U86))*IF(AND(INDEX('SKU Catalog'!$F$1:$F$116,MAX(1,U86))="Hourly",OR(INDEX('SKU Catalog'!$J$1:$J$116,MAX(1,U86))=0,"1Y"="PAYG")),I86,1),"UNPRICED"))))</f>
        <v>34.201599999999999</v>
      </c>
      <c r="X86" s="24">
        <f>IF(NOT(AND(A86=$B$2,G86&gt;0,H86&gt;0,OR(C86&lt;&gt;"Recommended baseline",Assumptions!$B$10=1))),0,IF(ISNUMBER(K86),G86*H86*K86,IF(U86=0,"UNPRICED",IF(ISNUMBER(INDEX('SKU Catalog'!$M$1:$M$116,MAX(1,U86))),G86*H86*INDEX('SKU Catalog'!$M$1:$M$116,MAX(1,U86))*IF(AND(INDEX('SKU Catalog'!$F$1:$F$116,MAX(1,U86))="Hourly",OR(INDEX('SKU Catalog'!$J$1:$J$116,MAX(1,U86))=0,"3Y"="PAYG")),I86,1),"UNPRICED"))))</f>
        <v>34.201599999999999</v>
      </c>
    </row>
    <row r="87" spans="1:24" ht="43.2" x14ac:dyDescent="0.35">
      <c r="A87" s="21" t="s">
        <v>967</v>
      </c>
      <c r="B87" s="21" t="s">
        <v>89</v>
      </c>
      <c r="C87" s="21" t="s">
        <v>2299</v>
      </c>
      <c r="D87" s="21" t="s">
        <v>1254</v>
      </c>
      <c r="E87" s="21" t="s">
        <v>1256</v>
      </c>
      <c r="F87" s="26" t="s">
        <v>239</v>
      </c>
      <c r="G87" s="27">
        <v>0</v>
      </c>
      <c r="H87" s="27">
        <v>10</v>
      </c>
      <c r="I87" s="36">
        <v>1</v>
      </c>
      <c r="J87" s="26" t="s">
        <v>2297</v>
      </c>
      <c r="K87" s="37"/>
      <c r="L87" s="23" t="str">
        <f>IF(U87=0,"INVALID SKU",IF(INDEX('SKU Catalog'!$J$1:$J$116,MAX(1,U87))=0,"PAYG",IF(J87="Default",Assumptions!$B$7,J87)))</f>
        <v>PAYG</v>
      </c>
      <c r="M87" s="23" t="str">
        <f>IF(U87=0,"Review SKU",INDEX('SKU Catalog'!$E$1:$E$116,MAX(1,U87)))</f>
        <v>10K operations</v>
      </c>
      <c r="N87" s="31">
        <f>IF(ISNUMBER(K87),K87,IF(U87=0,"UNPRICED",IF(L87="PAYG",INDEX('SKU Catalog'!$K$1:$K$116,MAX(1,U87)),IF(L87="1Y",INDEX('SKU Catalog'!$L$1:$L$116,MAX(1,U87)),INDEX('SKU Catalog'!$M$1:$M$116,MAX(1,U87))))))</f>
        <v>0.05</v>
      </c>
      <c r="O87" s="24">
        <f>IF(NOT(AND(A87=$B$2,G87&gt;0,H87&gt;0,OR(C87&lt;&gt;"Recommended baseline",Assumptions!$B$10=1))),0,IF(ISNUMBER(N87),G87*H87*N87*IF(ISNUMBER(K87),1,IF(AND(L87="PAYG",INDEX('SKU Catalog'!$F$1:$F$116,MAX(1,U87))="Hourly"),I87,1)),"UNPRICED"))</f>
        <v>0</v>
      </c>
      <c r="P87" s="24">
        <f>IF(ISNUMBER(O87),O87*Assumptions!$B$8,"UNPRICED")</f>
        <v>0</v>
      </c>
      <c r="Q87" s="23" t="str">
        <f>IF(NOT(AND(A87=$B$2,G87&gt;0,H87&gt;0,OR(C87&lt;&gt;"Recommended baseline",Assumptions!$B$10=1))),"Inactive",IF(NOT(ISNUMBER(N87)),"UNPRICED - select SKU / quote",IF(ISNUMBER(K87),"Manual quote - verify source",IF(T87="Covered","Covered by capacity",IF(T87="Control plane","No direct fee","Priced - verify sizing")))))</f>
        <v>Inactive</v>
      </c>
      <c r="R87" s="21" t="s">
        <v>2317</v>
      </c>
      <c r="S87" s="21" t="s">
        <v>971</v>
      </c>
      <c r="T87" s="21" t="s">
        <v>256</v>
      </c>
      <c r="U87" s="23">
        <f>IF(COUNTIF('SKU Catalog'!$A$4:$A$116,T87&amp;"|"&amp;F87)=0,0,MATCH(T87&amp;"|"&amp;F87,'SKU Catalog'!$A$1:$A$116,0))</f>
        <v>32</v>
      </c>
      <c r="V87" s="24">
        <f>IF(NOT(AND(A87=$B$2,G87&gt;0,H87&gt;0,OR(C87&lt;&gt;"Recommended baseline",Assumptions!$B$10=1))),0,IF(ISNUMBER(K87),G87*H87*K87,IF(U87=0,"UNPRICED",IF(ISNUMBER(INDEX('SKU Catalog'!$K$1:$K$116,MAX(1,U87))),G87*H87*INDEX('SKU Catalog'!$K$1:$K$116,MAX(1,U87))*IF(AND(INDEX('SKU Catalog'!$F$1:$F$116,MAX(1,U87))="Hourly",OR(INDEX('SKU Catalog'!$J$1:$J$116,MAX(1,U87))=0,"PAYG"="PAYG")),I87,1),"UNPRICED"))))</f>
        <v>0</v>
      </c>
      <c r="W87" s="24">
        <f>IF(NOT(AND(A87=$B$2,G87&gt;0,H87&gt;0,OR(C87&lt;&gt;"Recommended baseline",Assumptions!$B$10=1))),0,IF(ISNUMBER(K87),G87*H87*K87,IF(U87=0,"UNPRICED",IF(ISNUMBER(INDEX('SKU Catalog'!$L$1:$L$116,MAX(1,U87))),G87*H87*INDEX('SKU Catalog'!$L$1:$L$116,MAX(1,U87))*IF(AND(INDEX('SKU Catalog'!$F$1:$F$116,MAX(1,U87))="Hourly",OR(INDEX('SKU Catalog'!$J$1:$J$116,MAX(1,U87))=0,"1Y"="PAYG")),I87,1),"UNPRICED"))))</f>
        <v>0</v>
      </c>
      <c r="X87" s="24">
        <f>IF(NOT(AND(A87=$B$2,G87&gt;0,H87&gt;0,OR(C87&lt;&gt;"Recommended baseline",Assumptions!$B$10=1))),0,IF(ISNUMBER(K87),G87*H87*K87,IF(U87=0,"UNPRICED",IF(ISNUMBER(INDEX('SKU Catalog'!$M$1:$M$116,MAX(1,U87))),G87*H87*INDEX('SKU Catalog'!$M$1:$M$116,MAX(1,U87))*IF(AND(INDEX('SKU Catalog'!$F$1:$F$116,MAX(1,U87))="Hourly",OR(INDEX('SKU Catalog'!$J$1:$J$116,MAX(1,U87))=0,"3Y"="PAYG")),I87,1),"UNPRICED"))))</f>
        <v>0</v>
      </c>
    </row>
    <row r="88" spans="1:24" ht="43.2" x14ac:dyDescent="0.35">
      <c r="A88" s="21" t="s">
        <v>967</v>
      </c>
      <c r="B88" s="21" t="s">
        <v>89</v>
      </c>
      <c r="C88" s="21" t="s">
        <v>2299</v>
      </c>
      <c r="D88" s="21" t="s">
        <v>1254</v>
      </c>
      <c r="E88" s="21" t="s">
        <v>1256</v>
      </c>
      <c r="F88" s="26" t="s">
        <v>239</v>
      </c>
      <c r="G88" s="27">
        <v>0</v>
      </c>
      <c r="H88" s="27">
        <v>10</v>
      </c>
      <c r="I88" s="36">
        <v>1</v>
      </c>
      <c r="J88" s="26" t="s">
        <v>2297</v>
      </c>
      <c r="K88" s="37"/>
      <c r="L88" s="23" t="str">
        <f>IF(U88=0,"INVALID SKU",IF(INDEX('SKU Catalog'!$J$1:$J$116,MAX(1,U88))=0,"PAYG",IF(J88="Default",Assumptions!$B$7,J88)))</f>
        <v>PAYG</v>
      </c>
      <c r="M88" s="23" t="str">
        <f>IF(U88=0,"Review SKU",INDEX('SKU Catalog'!$E$1:$E$116,MAX(1,U88)))</f>
        <v>10K operations</v>
      </c>
      <c r="N88" s="31">
        <f>IF(ISNUMBER(K88),K88,IF(U88=0,"UNPRICED",IF(L88="PAYG",INDEX('SKU Catalog'!$K$1:$K$116,MAX(1,U88)),IF(L88="1Y",INDEX('SKU Catalog'!$L$1:$L$116,MAX(1,U88)),INDEX('SKU Catalog'!$M$1:$M$116,MAX(1,U88))))))</f>
        <v>4.0000000000000001E-3</v>
      </c>
      <c r="O88" s="24">
        <f>IF(NOT(AND(A88=$B$2,G88&gt;0,H88&gt;0,OR(C88&lt;&gt;"Recommended baseline",Assumptions!$B$10=1))),0,IF(ISNUMBER(N88),G88*H88*N88*IF(ISNUMBER(K88),1,IF(AND(L88="PAYG",INDEX('SKU Catalog'!$F$1:$F$116,MAX(1,U88))="Hourly"),I88,1)),"UNPRICED"))</f>
        <v>0</v>
      </c>
      <c r="P88" s="24">
        <f>IF(ISNUMBER(O88),O88*Assumptions!$B$8,"UNPRICED")</f>
        <v>0</v>
      </c>
      <c r="Q88" s="23" t="str">
        <f>IF(NOT(AND(A88=$B$2,G88&gt;0,H88&gt;0,OR(C88&lt;&gt;"Recommended baseline",Assumptions!$B$10=1))),"Inactive",IF(NOT(ISNUMBER(N88)),"UNPRICED - select SKU / quote",IF(ISNUMBER(K88),"Manual quote - verify source",IF(T88="Covered","Covered by capacity",IF(T88="Control plane","No direct fee","Priced - verify sizing")))))</f>
        <v>Inactive</v>
      </c>
      <c r="R88" s="21" t="s">
        <v>2317</v>
      </c>
      <c r="S88" s="21" t="s">
        <v>971</v>
      </c>
      <c r="T88" s="21" t="s">
        <v>260</v>
      </c>
      <c r="U88" s="23">
        <f>IF(COUNTIF('SKU Catalog'!$A$4:$A$116,T88&amp;"|"&amp;F88)=0,0,MATCH(T88&amp;"|"&amp;F88,'SKU Catalog'!$A$1:$A$116,0))</f>
        <v>33</v>
      </c>
      <c r="V88" s="24">
        <f>IF(NOT(AND(A88=$B$2,G88&gt;0,H88&gt;0,OR(C88&lt;&gt;"Recommended baseline",Assumptions!$B$10=1))),0,IF(ISNUMBER(K88),G88*H88*K88,IF(U88=0,"UNPRICED",IF(ISNUMBER(INDEX('SKU Catalog'!$K$1:$K$116,MAX(1,U88))),G88*H88*INDEX('SKU Catalog'!$K$1:$K$116,MAX(1,U88))*IF(AND(INDEX('SKU Catalog'!$F$1:$F$116,MAX(1,U88))="Hourly",OR(INDEX('SKU Catalog'!$J$1:$J$116,MAX(1,U88))=0,"PAYG"="PAYG")),I88,1),"UNPRICED"))))</f>
        <v>0</v>
      </c>
      <c r="W88" s="24">
        <f>IF(NOT(AND(A88=$B$2,G88&gt;0,H88&gt;0,OR(C88&lt;&gt;"Recommended baseline",Assumptions!$B$10=1))),0,IF(ISNUMBER(K88),G88*H88*K88,IF(U88=0,"UNPRICED",IF(ISNUMBER(INDEX('SKU Catalog'!$L$1:$L$116,MAX(1,U88))),G88*H88*INDEX('SKU Catalog'!$L$1:$L$116,MAX(1,U88))*IF(AND(INDEX('SKU Catalog'!$F$1:$F$116,MAX(1,U88))="Hourly",OR(INDEX('SKU Catalog'!$J$1:$J$116,MAX(1,U88))=0,"1Y"="PAYG")),I88,1),"UNPRICED"))))</f>
        <v>0</v>
      </c>
      <c r="X88" s="24">
        <f>IF(NOT(AND(A88=$B$2,G88&gt;0,H88&gt;0,OR(C88&lt;&gt;"Recommended baseline",Assumptions!$B$10=1))),0,IF(ISNUMBER(K88),G88*H88*K88,IF(U88=0,"UNPRICED",IF(ISNUMBER(INDEX('SKU Catalog'!$M$1:$M$116,MAX(1,U88))),G88*H88*INDEX('SKU Catalog'!$M$1:$M$116,MAX(1,U88))*IF(AND(INDEX('SKU Catalog'!$F$1:$F$116,MAX(1,U88))="Hourly",OR(INDEX('SKU Catalog'!$J$1:$J$116,MAX(1,U88))=0,"3Y"="PAYG")),I88,1),"UNPRICED"))))</f>
        <v>0</v>
      </c>
    </row>
    <row r="89" spans="1:24" ht="28.8" x14ac:dyDescent="0.35">
      <c r="A89" s="21" t="s">
        <v>967</v>
      </c>
      <c r="B89" s="21" t="s">
        <v>96</v>
      </c>
      <c r="C89" s="21" t="s">
        <v>2299</v>
      </c>
      <c r="D89" s="21" t="s">
        <v>1254</v>
      </c>
      <c r="E89" s="21" t="s">
        <v>1256</v>
      </c>
      <c r="F89" s="26" t="s">
        <v>191</v>
      </c>
      <c r="G89" s="27">
        <v>1</v>
      </c>
      <c r="H89" s="27">
        <v>1</v>
      </c>
      <c r="I89" s="36">
        <v>1</v>
      </c>
      <c r="J89" s="26" t="s">
        <v>2297</v>
      </c>
      <c r="K89" s="37"/>
      <c r="L89" s="23" t="str">
        <f>IF(U89=0,"INVALID SKU",IF(INDEX('SKU Catalog'!$J$1:$J$116,MAX(1,U89))=0,"PAYG",IF(J89="Default",Assumptions!$B$7,J89)))</f>
        <v>PAYG</v>
      </c>
      <c r="M89" s="23" t="str">
        <f>IF(U89=0,"Review SKU",INDEX('SKU Catalog'!$E$1:$E$116,MAX(1,U89)))</f>
        <v>quoted unit</v>
      </c>
      <c r="N89" s="31" t="str">
        <f>IF(ISNUMBER(K89),K89,IF(U89=0,"UNPRICED",IF(L89="PAYG",INDEX('SKU Catalog'!$K$1:$K$116,MAX(1,U89)),IF(L89="1Y",INDEX('SKU Catalog'!$L$1:$L$116,MAX(1,U89)),INDEX('SKU Catalog'!$M$1:$M$116,MAX(1,U89))))))</f>
        <v>UNPRICED</v>
      </c>
      <c r="O89" s="24" t="str">
        <f>IF(NOT(AND(A89=$B$2,G89&gt;0,H89&gt;0,OR(C89&lt;&gt;"Recommended baseline",Assumptions!$B$10=1))),0,IF(ISNUMBER(N89),G89*H89*N89*IF(ISNUMBER(K89),1,IF(AND(L89="PAYG",INDEX('SKU Catalog'!$F$1:$F$116,MAX(1,U89))="Hourly"),I89,1)),"UNPRICED"))</f>
        <v>UNPRICED</v>
      </c>
      <c r="P89" s="24" t="str">
        <f>IF(ISNUMBER(O89),O89*Assumptions!$B$8,"UNPRICED")</f>
        <v>UNPRICED</v>
      </c>
      <c r="Q89" s="23" t="str">
        <f>IF(NOT(AND(A89=$B$2,G89&gt;0,H89&gt;0,OR(C89&lt;&gt;"Recommended baseline",Assumptions!$B$10=1))),"Inactive",IF(NOT(ISNUMBER(N89)),"UNPRICED - select SKU / quote",IF(ISNUMBER(K89),"Manual quote - verify source",IF(T89="Covered","Covered by capacity",IF(T89="Control plane","No direct fee","Priced - verify sizing")))))</f>
        <v>UNPRICED - select SKU / quote</v>
      </c>
      <c r="R89" s="21" t="s">
        <v>2318</v>
      </c>
      <c r="S89" s="21" t="s">
        <v>971</v>
      </c>
      <c r="T89" s="21" t="s">
        <v>96</v>
      </c>
      <c r="U89" s="23">
        <f>IF(COUNTIF('SKU Catalog'!$A$4:$A$116,T89&amp;"|"&amp;F89)=0,0,MATCH(T89&amp;"|"&amp;F89,'SKU Catalog'!$A$1:$A$116,0))</f>
        <v>6</v>
      </c>
      <c r="V89" s="24" t="str">
        <f>IF(NOT(AND(A89=$B$2,G89&gt;0,H89&gt;0,OR(C89&lt;&gt;"Recommended baseline",Assumptions!$B$10=1))),0,IF(ISNUMBER(K89),G89*H89*K89,IF(U89=0,"UNPRICED",IF(ISNUMBER(INDEX('SKU Catalog'!$K$1:$K$116,MAX(1,U89))),G89*H89*INDEX('SKU Catalog'!$K$1:$K$116,MAX(1,U89))*IF(AND(INDEX('SKU Catalog'!$F$1:$F$116,MAX(1,U89))="Hourly",OR(INDEX('SKU Catalog'!$J$1:$J$116,MAX(1,U89))=0,"PAYG"="PAYG")),I89,1),"UNPRICED"))))</f>
        <v>UNPRICED</v>
      </c>
      <c r="W89" s="24" t="str">
        <f>IF(NOT(AND(A89=$B$2,G89&gt;0,H89&gt;0,OR(C89&lt;&gt;"Recommended baseline",Assumptions!$B$10=1))),0,IF(ISNUMBER(K89),G89*H89*K89,IF(U89=0,"UNPRICED",IF(ISNUMBER(INDEX('SKU Catalog'!$L$1:$L$116,MAX(1,U89))),G89*H89*INDEX('SKU Catalog'!$L$1:$L$116,MAX(1,U89))*IF(AND(INDEX('SKU Catalog'!$F$1:$F$116,MAX(1,U89))="Hourly",OR(INDEX('SKU Catalog'!$J$1:$J$116,MAX(1,U89))=0,"1Y"="PAYG")),I89,1),"UNPRICED"))))</f>
        <v>UNPRICED</v>
      </c>
      <c r="X89" s="24" t="str">
        <f>IF(NOT(AND(A89=$B$2,G89&gt;0,H89&gt;0,OR(C89&lt;&gt;"Recommended baseline",Assumptions!$B$10=1))),0,IF(ISNUMBER(K89),G89*H89*K89,IF(U89=0,"UNPRICED",IF(ISNUMBER(INDEX('SKU Catalog'!$M$1:$M$116,MAX(1,U89))),G89*H89*INDEX('SKU Catalog'!$M$1:$M$116,MAX(1,U89))*IF(AND(INDEX('SKU Catalog'!$F$1:$F$116,MAX(1,U89))="Hourly",OR(INDEX('SKU Catalog'!$J$1:$J$116,MAX(1,U89))=0,"3Y"="PAYG")),I89,1),"UNPRICED"))))</f>
        <v>UNPRICED</v>
      </c>
    </row>
    <row r="90" spans="1:24" ht="28.8" x14ac:dyDescent="0.35">
      <c r="A90" s="21" t="s">
        <v>967</v>
      </c>
      <c r="B90" s="21" t="s">
        <v>95</v>
      </c>
      <c r="C90" s="21" t="s">
        <v>2299</v>
      </c>
      <c r="D90" s="21" t="s">
        <v>1259</v>
      </c>
      <c r="E90" s="21" t="s">
        <v>1260</v>
      </c>
      <c r="F90" s="26" t="s">
        <v>188</v>
      </c>
      <c r="G90" s="27">
        <v>1</v>
      </c>
      <c r="H90" s="27">
        <v>1</v>
      </c>
      <c r="I90" s="36">
        <v>1</v>
      </c>
      <c r="J90" s="26" t="s">
        <v>2297</v>
      </c>
      <c r="K90" s="37"/>
      <c r="L90" s="23" t="str">
        <f>IF(U90=0,"INVALID SKU",IF(INDEX('SKU Catalog'!$J$1:$J$116,MAX(1,U90))=0,"PAYG",IF(J90="Default",Assumptions!$B$7,J90)))</f>
        <v>PAYG</v>
      </c>
      <c r="M90" s="23" t="str">
        <f>IF(U90=0,"Review SKU",INDEX('SKU Catalog'!$E$1:$E$116,MAX(1,U90)))</f>
        <v>resource</v>
      </c>
      <c r="N90" s="31">
        <f>IF(ISNUMBER(K90),K90,IF(U90=0,"UNPRICED",IF(L90="PAYG",INDEX('SKU Catalog'!$K$1:$K$116,MAX(1,U90)),IF(L90="1Y",INDEX('SKU Catalog'!$L$1:$L$116,MAX(1,U90)),INDEX('SKU Catalog'!$M$1:$M$116,MAX(1,U90))))))</f>
        <v>0</v>
      </c>
      <c r="O90" s="24">
        <f>IF(NOT(AND(A90=$B$2,G90&gt;0,H90&gt;0,OR(C90&lt;&gt;"Recommended baseline",Assumptions!$B$10=1))),0,IF(ISNUMBER(N90),G90*H90*N90*IF(ISNUMBER(K90),1,IF(AND(L90="PAYG",INDEX('SKU Catalog'!$F$1:$F$116,MAX(1,U90))="Hourly"),I90,1)),"UNPRICED"))</f>
        <v>0</v>
      </c>
      <c r="P90" s="24">
        <f>IF(ISNUMBER(O90),O90*Assumptions!$B$8,"UNPRICED")</f>
        <v>0</v>
      </c>
      <c r="Q90" s="23" t="str">
        <f>IF(NOT(AND(A90=$B$2,G90&gt;0,H90&gt;0,OR(C90&lt;&gt;"Recommended baseline",Assumptions!$B$10=1))),"Inactive",IF(NOT(ISNUMBER(N90)),"UNPRICED - select SKU / quote",IF(ISNUMBER(K90),"Manual quote - verify source",IF(T90="Covered","Covered by capacity",IF(T90="Control plane","No direct fee","Priced - verify sizing")))))</f>
        <v>No direct fee</v>
      </c>
      <c r="R90" s="21" t="s">
        <v>2319</v>
      </c>
      <c r="S90" s="21" t="s">
        <v>971</v>
      </c>
      <c r="T90" s="21" t="s">
        <v>187</v>
      </c>
      <c r="U90" s="23">
        <f>IF(COUNTIF('SKU Catalog'!$A$4:$A$116,T90&amp;"|"&amp;F90)=0,0,MATCH(T90&amp;"|"&amp;F90,'SKU Catalog'!$A$1:$A$116,0))</f>
        <v>5</v>
      </c>
      <c r="V90" s="24">
        <f>IF(NOT(AND(A90=$B$2,G90&gt;0,H90&gt;0,OR(C90&lt;&gt;"Recommended baseline",Assumptions!$B$10=1))),0,IF(ISNUMBER(K90),G90*H90*K90,IF(U90=0,"UNPRICED",IF(ISNUMBER(INDEX('SKU Catalog'!$K$1:$K$116,MAX(1,U90))),G90*H90*INDEX('SKU Catalog'!$K$1:$K$116,MAX(1,U90))*IF(AND(INDEX('SKU Catalog'!$F$1:$F$116,MAX(1,U90))="Hourly",OR(INDEX('SKU Catalog'!$J$1:$J$116,MAX(1,U90))=0,"PAYG"="PAYG")),I90,1),"UNPRICED"))))</f>
        <v>0</v>
      </c>
      <c r="W90" s="24">
        <f>IF(NOT(AND(A90=$B$2,G90&gt;0,H90&gt;0,OR(C90&lt;&gt;"Recommended baseline",Assumptions!$B$10=1))),0,IF(ISNUMBER(K90),G90*H90*K90,IF(U90=0,"UNPRICED",IF(ISNUMBER(INDEX('SKU Catalog'!$L$1:$L$116,MAX(1,U90))),G90*H90*INDEX('SKU Catalog'!$L$1:$L$116,MAX(1,U90))*IF(AND(INDEX('SKU Catalog'!$F$1:$F$116,MAX(1,U90))="Hourly",OR(INDEX('SKU Catalog'!$J$1:$J$116,MAX(1,U90))=0,"1Y"="PAYG")),I90,1),"UNPRICED"))))</f>
        <v>0</v>
      </c>
      <c r="X90" s="24">
        <f>IF(NOT(AND(A90=$B$2,G90&gt;0,H90&gt;0,OR(C90&lt;&gt;"Recommended baseline",Assumptions!$B$10=1))),0,IF(ISNUMBER(K90),G90*H90*K90,IF(U90=0,"UNPRICED",IF(ISNUMBER(INDEX('SKU Catalog'!$M$1:$M$116,MAX(1,U90))),G90*H90*INDEX('SKU Catalog'!$M$1:$M$116,MAX(1,U90))*IF(AND(INDEX('SKU Catalog'!$F$1:$F$116,MAX(1,U90))="Hourly",OR(INDEX('SKU Catalog'!$J$1:$J$116,MAX(1,U90))=0,"3Y"="PAYG")),I90,1),"UNPRICED"))))</f>
        <v>0</v>
      </c>
    </row>
    <row r="91" spans="1:24" ht="28.8" x14ac:dyDescent="0.35">
      <c r="A91" s="21" t="s">
        <v>967</v>
      </c>
      <c r="B91" s="21" t="s">
        <v>95</v>
      </c>
      <c r="C91" s="21" t="s">
        <v>2299</v>
      </c>
      <c r="D91" s="21" t="s">
        <v>1262</v>
      </c>
      <c r="E91" s="21" t="s">
        <v>1263</v>
      </c>
      <c r="F91" s="26" t="s">
        <v>188</v>
      </c>
      <c r="G91" s="27">
        <v>1</v>
      </c>
      <c r="H91" s="27">
        <v>1</v>
      </c>
      <c r="I91" s="36">
        <v>1</v>
      </c>
      <c r="J91" s="26" t="s">
        <v>2297</v>
      </c>
      <c r="K91" s="37"/>
      <c r="L91" s="23" t="str">
        <f>IF(U91=0,"INVALID SKU",IF(INDEX('SKU Catalog'!$J$1:$J$116,MAX(1,U91))=0,"PAYG",IF(J91="Default",Assumptions!$B$7,J91)))</f>
        <v>PAYG</v>
      </c>
      <c r="M91" s="23" t="str">
        <f>IF(U91=0,"Review SKU",INDEX('SKU Catalog'!$E$1:$E$116,MAX(1,U91)))</f>
        <v>resource</v>
      </c>
      <c r="N91" s="31">
        <f>IF(ISNUMBER(K91),K91,IF(U91=0,"UNPRICED",IF(L91="PAYG",INDEX('SKU Catalog'!$K$1:$K$116,MAX(1,U91)),IF(L91="1Y",INDEX('SKU Catalog'!$L$1:$L$116,MAX(1,U91)),INDEX('SKU Catalog'!$M$1:$M$116,MAX(1,U91))))))</f>
        <v>0</v>
      </c>
      <c r="O91" s="24">
        <f>IF(NOT(AND(A91=$B$2,G91&gt;0,H91&gt;0,OR(C91&lt;&gt;"Recommended baseline",Assumptions!$B$10=1))),0,IF(ISNUMBER(N91),G91*H91*N91*IF(ISNUMBER(K91),1,IF(AND(L91="PAYG",INDEX('SKU Catalog'!$F$1:$F$116,MAX(1,U91))="Hourly"),I91,1)),"UNPRICED"))</f>
        <v>0</v>
      </c>
      <c r="P91" s="24">
        <f>IF(ISNUMBER(O91),O91*Assumptions!$B$8,"UNPRICED")</f>
        <v>0</v>
      </c>
      <c r="Q91" s="23" t="str">
        <f>IF(NOT(AND(A91=$B$2,G91&gt;0,H91&gt;0,OR(C91&lt;&gt;"Recommended baseline",Assumptions!$B$10=1))),"Inactive",IF(NOT(ISNUMBER(N91)),"UNPRICED - select SKU / quote",IF(ISNUMBER(K91),"Manual quote - verify source",IF(T91="Covered","Covered by capacity",IF(T91="Control plane","No direct fee","Priced - verify sizing")))))</f>
        <v>No direct fee</v>
      </c>
      <c r="R91" s="21" t="s">
        <v>2320</v>
      </c>
      <c r="S91" s="21" t="s">
        <v>971</v>
      </c>
      <c r="T91" s="21" t="s">
        <v>187</v>
      </c>
      <c r="U91" s="23">
        <f>IF(COUNTIF('SKU Catalog'!$A$4:$A$116,T91&amp;"|"&amp;F91)=0,0,MATCH(T91&amp;"|"&amp;F91,'SKU Catalog'!$A$1:$A$116,0))</f>
        <v>5</v>
      </c>
      <c r="V91" s="24">
        <f>IF(NOT(AND(A91=$B$2,G91&gt;0,H91&gt;0,OR(C91&lt;&gt;"Recommended baseline",Assumptions!$B$10=1))),0,IF(ISNUMBER(K91),G91*H91*K91,IF(U91=0,"UNPRICED",IF(ISNUMBER(INDEX('SKU Catalog'!$K$1:$K$116,MAX(1,U91))),G91*H91*INDEX('SKU Catalog'!$K$1:$K$116,MAX(1,U91))*IF(AND(INDEX('SKU Catalog'!$F$1:$F$116,MAX(1,U91))="Hourly",OR(INDEX('SKU Catalog'!$J$1:$J$116,MAX(1,U91))=0,"PAYG"="PAYG")),I91,1),"UNPRICED"))))</f>
        <v>0</v>
      </c>
      <c r="W91" s="24">
        <f>IF(NOT(AND(A91=$B$2,G91&gt;0,H91&gt;0,OR(C91&lt;&gt;"Recommended baseline",Assumptions!$B$10=1))),0,IF(ISNUMBER(K91),G91*H91*K91,IF(U91=0,"UNPRICED",IF(ISNUMBER(INDEX('SKU Catalog'!$L$1:$L$116,MAX(1,U91))),G91*H91*INDEX('SKU Catalog'!$L$1:$L$116,MAX(1,U91))*IF(AND(INDEX('SKU Catalog'!$F$1:$F$116,MAX(1,U91))="Hourly",OR(INDEX('SKU Catalog'!$J$1:$J$116,MAX(1,U91))=0,"1Y"="PAYG")),I91,1),"UNPRICED"))))</f>
        <v>0</v>
      </c>
      <c r="X91" s="24">
        <f>IF(NOT(AND(A91=$B$2,G91&gt;0,H91&gt;0,OR(C91&lt;&gt;"Recommended baseline",Assumptions!$B$10=1))),0,IF(ISNUMBER(K91),G91*H91*K91,IF(U91=0,"UNPRICED",IF(ISNUMBER(INDEX('SKU Catalog'!$M$1:$M$116,MAX(1,U91))),G91*H91*INDEX('SKU Catalog'!$M$1:$M$116,MAX(1,U91))*IF(AND(INDEX('SKU Catalog'!$F$1:$F$116,MAX(1,U91))="Hourly",OR(INDEX('SKU Catalog'!$J$1:$J$116,MAX(1,U91))=0,"3Y"="PAYG")),I91,1),"UNPRICED"))))</f>
        <v>0</v>
      </c>
    </row>
    <row r="92" spans="1:24" ht="28.8" x14ac:dyDescent="0.35">
      <c r="A92" s="21" t="s">
        <v>967</v>
      </c>
      <c r="B92" s="21" t="s">
        <v>92</v>
      </c>
      <c r="C92" s="21" t="s">
        <v>2299</v>
      </c>
      <c r="D92" s="21" t="s">
        <v>1266</v>
      </c>
      <c r="E92" s="21" t="s">
        <v>1267</v>
      </c>
      <c r="F92" s="26" t="s">
        <v>415</v>
      </c>
      <c r="G92" s="27">
        <v>1</v>
      </c>
      <c r="H92" s="27">
        <v>100</v>
      </c>
      <c r="I92" s="36">
        <v>1</v>
      </c>
      <c r="J92" s="26" t="s">
        <v>2297</v>
      </c>
      <c r="K92" s="37"/>
      <c r="L92" s="23" t="str">
        <f>IF(U92=0,"INVALID SKU",IF(INDEX('SKU Catalog'!$J$1:$J$116,MAX(1,U92))=0,"PAYG",IF(J92="Default",Assumptions!$B$7,J92)))</f>
        <v>PAYG</v>
      </c>
      <c r="M92" s="23" t="str">
        <f>IF(U92=0,"Review SKU",INDEX('SKU Catalog'!$E$1:$E$116,MAX(1,U92)))</f>
        <v>DIU-hour</v>
      </c>
      <c r="N92" s="31">
        <f>IF(ISNUMBER(K92),K92,IF(U92=0,"UNPRICED",IF(L92="PAYG",INDEX('SKU Catalog'!$K$1:$K$116,MAX(1,U92)),IF(L92="1Y",INDEX('SKU Catalog'!$L$1:$L$116,MAX(1,U92)),INDEX('SKU Catalog'!$M$1:$M$116,MAX(1,U92))))))</f>
        <v>0.25</v>
      </c>
      <c r="O92" s="24">
        <f>IF(NOT(AND(A92=$B$2,G92&gt;0,H92&gt;0,OR(C92&lt;&gt;"Recommended baseline",Assumptions!$B$10=1))),0,IF(ISNUMBER(N92),G92*H92*N92*IF(ISNUMBER(K92),1,IF(AND(L92="PAYG",INDEX('SKU Catalog'!$F$1:$F$116,MAX(1,U92))="Hourly"),I92,1)),"UNPRICED"))</f>
        <v>25</v>
      </c>
      <c r="P92" s="24">
        <f>IF(ISNUMBER(O92),O92*Assumptions!$B$8,"UNPRICED")</f>
        <v>300</v>
      </c>
      <c r="Q92" s="23" t="str">
        <f>IF(NOT(AND(A92=$B$2,G92&gt;0,H92&gt;0,OR(C92&lt;&gt;"Recommended baseline",Assumptions!$B$10=1))),"Inactive",IF(NOT(ISNUMBER(N92)),"UNPRICED - select SKU / quote",IF(ISNUMBER(K92),"Manual quote - verify source",IF(T92="Covered","Covered by capacity",IF(T92="Control plane","No direct fee","Priced - verify sizing")))))</f>
        <v>Priced - verify sizing</v>
      </c>
      <c r="R92" s="21" t="s">
        <v>2321</v>
      </c>
      <c r="S92" s="21" t="s">
        <v>971</v>
      </c>
      <c r="T92" s="21" t="s">
        <v>414</v>
      </c>
      <c r="U92" s="23">
        <f>IF(COUNTIF('SKU Catalog'!$A$4:$A$116,T92&amp;"|"&amp;F92)=0,0,MATCH(T92&amp;"|"&amp;F92,'SKU Catalog'!$A$1:$A$116,0))</f>
        <v>92</v>
      </c>
      <c r="V92" s="24">
        <f>IF(NOT(AND(A92=$B$2,G92&gt;0,H92&gt;0,OR(C92&lt;&gt;"Recommended baseline",Assumptions!$B$10=1))),0,IF(ISNUMBER(K92),G92*H92*K92,IF(U92=0,"UNPRICED",IF(ISNUMBER(INDEX('SKU Catalog'!$K$1:$K$116,MAX(1,U92))),G92*H92*INDEX('SKU Catalog'!$K$1:$K$116,MAX(1,U92))*IF(AND(INDEX('SKU Catalog'!$F$1:$F$116,MAX(1,U92))="Hourly",OR(INDEX('SKU Catalog'!$J$1:$J$116,MAX(1,U92))=0,"PAYG"="PAYG")),I92,1),"UNPRICED"))))</f>
        <v>25</v>
      </c>
      <c r="W92" s="24">
        <f>IF(NOT(AND(A92=$B$2,G92&gt;0,H92&gt;0,OR(C92&lt;&gt;"Recommended baseline",Assumptions!$B$10=1))),0,IF(ISNUMBER(K92),G92*H92*K92,IF(U92=0,"UNPRICED",IF(ISNUMBER(INDEX('SKU Catalog'!$L$1:$L$116,MAX(1,U92))),G92*H92*INDEX('SKU Catalog'!$L$1:$L$116,MAX(1,U92))*IF(AND(INDEX('SKU Catalog'!$F$1:$F$116,MAX(1,U92))="Hourly",OR(INDEX('SKU Catalog'!$J$1:$J$116,MAX(1,U92))=0,"1Y"="PAYG")),I92,1),"UNPRICED"))))</f>
        <v>25</v>
      </c>
      <c r="X92" s="24">
        <f>IF(NOT(AND(A92=$B$2,G92&gt;0,H92&gt;0,OR(C92&lt;&gt;"Recommended baseline",Assumptions!$B$10=1))),0,IF(ISNUMBER(K92),G92*H92*K92,IF(U92=0,"UNPRICED",IF(ISNUMBER(INDEX('SKU Catalog'!$M$1:$M$116,MAX(1,U92))),G92*H92*INDEX('SKU Catalog'!$M$1:$M$116,MAX(1,U92))*IF(AND(INDEX('SKU Catalog'!$F$1:$F$116,MAX(1,U92))="Hourly",OR(INDEX('SKU Catalog'!$J$1:$J$116,MAX(1,U92))=0,"3Y"="PAYG")),I92,1),"UNPRICED"))))</f>
        <v>25</v>
      </c>
    </row>
    <row r="93" spans="1:24" ht="43.2" x14ac:dyDescent="0.35">
      <c r="A93" s="21" t="s">
        <v>967</v>
      </c>
      <c r="B93" s="21" t="s">
        <v>92</v>
      </c>
      <c r="C93" s="21" t="s">
        <v>2299</v>
      </c>
      <c r="D93" s="21" t="s">
        <v>1266</v>
      </c>
      <c r="E93" s="21" t="s">
        <v>1267</v>
      </c>
      <c r="F93" s="26" t="s">
        <v>415</v>
      </c>
      <c r="G93" s="27">
        <v>1</v>
      </c>
      <c r="H93" s="27">
        <v>10</v>
      </c>
      <c r="I93" s="36">
        <v>1</v>
      </c>
      <c r="J93" s="26" t="s">
        <v>2297</v>
      </c>
      <c r="K93" s="37"/>
      <c r="L93" s="23" t="str">
        <f>IF(U93=0,"INVALID SKU",IF(INDEX('SKU Catalog'!$J$1:$J$116,MAX(1,U93))=0,"PAYG",IF(J93="Default",Assumptions!$B$7,J93)))</f>
        <v>PAYG</v>
      </c>
      <c r="M93" s="23" t="str">
        <f>IF(U93=0,"Review SKU",INDEX('SKU Catalog'!$E$1:$E$116,MAX(1,U93)))</f>
        <v>1K activity runs</v>
      </c>
      <c r="N93" s="31">
        <f>IF(ISNUMBER(K93),K93,IF(U93=0,"UNPRICED",IF(L93="PAYG",INDEX('SKU Catalog'!$K$1:$K$116,MAX(1,U93)),IF(L93="1Y",INDEX('SKU Catalog'!$L$1:$L$116,MAX(1,U93)),INDEX('SKU Catalog'!$M$1:$M$116,MAX(1,U93))))))</f>
        <v>1</v>
      </c>
      <c r="O93" s="24">
        <f>IF(NOT(AND(A93=$B$2,G93&gt;0,H93&gt;0,OR(C93&lt;&gt;"Recommended baseline",Assumptions!$B$10=1))),0,IF(ISNUMBER(N93),G93*H93*N93*IF(ISNUMBER(K93),1,IF(AND(L93="PAYG",INDEX('SKU Catalog'!$F$1:$F$116,MAX(1,U93))="Hourly"),I93,1)),"UNPRICED"))</f>
        <v>10</v>
      </c>
      <c r="P93" s="24">
        <f>IF(ISNUMBER(O93),O93*Assumptions!$B$8,"UNPRICED")</f>
        <v>120</v>
      </c>
      <c r="Q93" s="23" t="str">
        <f>IF(NOT(AND(A93=$B$2,G93&gt;0,H93&gt;0,OR(C93&lt;&gt;"Recommended baseline",Assumptions!$B$10=1))),"Inactive",IF(NOT(ISNUMBER(N93)),"UNPRICED - select SKU / quote",IF(ISNUMBER(K93),"Manual quote - verify source",IF(T93="Covered","Covered by capacity",IF(T93="Control plane","No direct fee","Priced - verify sizing")))))</f>
        <v>Priced - verify sizing</v>
      </c>
      <c r="R93" s="21" t="s">
        <v>2322</v>
      </c>
      <c r="S93" s="21" t="s">
        <v>971</v>
      </c>
      <c r="T93" s="21" t="s">
        <v>418</v>
      </c>
      <c r="U93" s="23">
        <f>IF(COUNTIF('SKU Catalog'!$A$4:$A$116,T93&amp;"|"&amp;F93)=0,0,MATCH(T93&amp;"|"&amp;F93,'SKU Catalog'!$A$1:$A$116,0))</f>
        <v>93</v>
      </c>
      <c r="V93" s="24">
        <f>IF(NOT(AND(A93=$B$2,G93&gt;0,H93&gt;0,OR(C93&lt;&gt;"Recommended baseline",Assumptions!$B$10=1))),0,IF(ISNUMBER(K93),G93*H93*K93,IF(U93=0,"UNPRICED",IF(ISNUMBER(INDEX('SKU Catalog'!$K$1:$K$116,MAX(1,U93))),G93*H93*INDEX('SKU Catalog'!$K$1:$K$116,MAX(1,U93))*IF(AND(INDEX('SKU Catalog'!$F$1:$F$116,MAX(1,U93))="Hourly",OR(INDEX('SKU Catalog'!$J$1:$J$116,MAX(1,U93))=0,"PAYG"="PAYG")),I93,1),"UNPRICED"))))</f>
        <v>10</v>
      </c>
      <c r="W93" s="24">
        <f>IF(NOT(AND(A93=$B$2,G93&gt;0,H93&gt;0,OR(C93&lt;&gt;"Recommended baseline",Assumptions!$B$10=1))),0,IF(ISNUMBER(K93),G93*H93*K93,IF(U93=0,"UNPRICED",IF(ISNUMBER(INDEX('SKU Catalog'!$L$1:$L$116,MAX(1,U93))),G93*H93*INDEX('SKU Catalog'!$L$1:$L$116,MAX(1,U93))*IF(AND(INDEX('SKU Catalog'!$F$1:$F$116,MAX(1,U93))="Hourly",OR(INDEX('SKU Catalog'!$J$1:$J$116,MAX(1,U93))=0,"1Y"="PAYG")),I93,1),"UNPRICED"))))</f>
        <v>10</v>
      </c>
      <c r="X93" s="24">
        <f>IF(NOT(AND(A93=$B$2,G93&gt;0,H93&gt;0,OR(C93&lt;&gt;"Recommended baseline",Assumptions!$B$10=1))),0,IF(ISNUMBER(K93),G93*H93*K93,IF(U93=0,"UNPRICED",IF(ISNUMBER(INDEX('SKU Catalog'!$M$1:$M$116,MAX(1,U93))),G93*H93*INDEX('SKU Catalog'!$M$1:$M$116,MAX(1,U93))*IF(AND(INDEX('SKU Catalog'!$F$1:$F$116,MAX(1,U93))="Hourly",OR(INDEX('SKU Catalog'!$J$1:$J$116,MAX(1,U93))=0,"3Y"="PAYG")),I93,1),"UNPRICED"))))</f>
        <v>10</v>
      </c>
    </row>
    <row r="94" spans="1:24" ht="28.8" x14ac:dyDescent="0.35">
      <c r="A94" s="21" t="s">
        <v>967</v>
      </c>
      <c r="B94" s="21" t="s">
        <v>91</v>
      </c>
      <c r="C94" s="21" t="s">
        <v>2299</v>
      </c>
      <c r="D94" s="21" t="s">
        <v>1270</v>
      </c>
      <c r="E94" s="21" t="s">
        <v>1272</v>
      </c>
      <c r="F94" s="26" t="s">
        <v>422</v>
      </c>
      <c r="G94" s="27">
        <v>1</v>
      </c>
      <c r="H94" s="27">
        <v>730</v>
      </c>
      <c r="I94" s="36">
        <v>1</v>
      </c>
      <c r="J94" s="26" t="s">
        <v>2297</v>
      </c>
      <c r="K94" s="37"/>
      <c r="L94" s="23" t="str">
        <f>IF(U94=0,"INVALID SKU",IF(INDEX('SKU Catalog'!$J$1:$J$116,MAX(1,U94))=0,"PAYG",IF(J94="Default",Assumptions!$B$7,J94)))</f>
        <v>PAYG</v>
      </c>
      <c r="M94" s="23" t="str">
        <f>IF(U94=0,"Review SKU",INDEX('SKU Catalog'!$E$1:$E$116,MAX(1,U94)))</f>
        <v>DBU-hour</v>
      </c>
      <c r="N94" s="31">
        <f>IF(ISNUMBER(K94),K94,IF(U94=0,"UNPRICED",IF(L94="PAYG",INDEX('SKU Catalog'!$K$1:$K$116,MAX(1,U94)),IF(L94="1Y",INDEX('SKU Catalog'!$L$1:$L$116,MAX(1,U94)),INDEX('SKU Catalog'!$M$1:$M$116,MAX(1,U94))))))</f>
        <v>0.3</v>
      </c>
      <c r="O94" s="24">
        <f>IF(NOT(AND(A94=$B$2,G94&gt;0,H94&gt;0,OR(C94&lt;&gt;"Recommended baseline",Assumptions!$B$10=1))),0,IF(ISNUMBER(N94),G94*H94*N94*IF(ISNUMBER(K94),1,IF(AND(L94="PAYG",INDEX('SKU Catalog'!$F$1:$F$116,MAX(1,U94))="Hourly"),I94,1)),"UNPRICED"))</f>
        <v>219</v>
      </c>
      <c r="P94" s="24">
        <f>IF(ISNUMBER(O94),O94*Assumptions!$B$8,"UNPRICED")</f>
        <v>2628</v>
      </c>
      <c r="Q94" s="23" t="str">
        <f>IF(NOT(AND(A94=$B$2,G94&gt;0,H94&gt;0,OR(C94&lt;&gt;"Recommended baseline",Assumptions!$B$10=1))),"Inactive",IF(NOT(ISNUMBER(N94)),"UNPRICED - select SKU / quote",IF(ISNUMBER(K94),"Manual quote - verify source",IF(T94="Covered","Covered by capacity",IF(T94="Control plane","No direct fee","Priced - verify sizing")))))</f>
        <v>Priced - verify sizing</v>
      </c>
      <c r="R94" s="21" t="s">
        <v>2323</v>
      </c>
      <c r="S94" s="21" t="s">
        <v>971</v>
      </c>
      <c r="T94" s="21" t="s">
        <v>421</v>
      </c>
      <c r="U94" s="23">
        <f>IF(COUNTIF('SKU Catalog'!$A$4:$A$116,T94&amp;"|"&amp;F94)=0,0,MATCH(T94&amp;"|"&amp;F94,'SKU Catalog'!$A$1:$A$116,0))</f>
        <v>94</v>
      </c>
      <c r="V94" s="24">
        <f>IF(NOT(AND(A94=$B$2,G94&gt;0,H94&gt;0,OR(C94&lt;&gt;"Recommended baseline",Assumptions!$B$10=1))),0,IF(ISNUMBER(K94),G94*H94*K94,IF(U94=0,"UNPRICED",IF(ISNUMBER(INDEX('SKU Catalog'!$K$1:$K$116,MAX(1,U94))),G94*H94*INDEX('SKU Catalog'!$K$1:$K$116,MAX(1,U94))*IF(AND(INDEX('SKU Catalog'!$F$1:$F$116,MAX(1,U94))="Hourly",OR(INDEX('SKU Catalog'!$J$1:$J$116,MAX(1,U94))=0,"PAYG"="PAYG")),I94,1),"UNPRICED"))))</f>
        <v>219</v>
      </c>
      <c r="W94" s="24">
        <f>IF(NOT(AND(A94=$B$2,G94&gt;0,H94&gt;0,OR(C94&lt;&gt;"Recommended baseline",Assumptions!$B$10=1))),0,IF(ISNUMBER(K94),G94*H94*K94,IF(U94=0,"UNPRICED",IF(ISNUMBER(INDEX('SKU Catalog'!$L$1:$L$116,MAX(1,U94))),G94*H94*INDEX('SKU Catalog'!$L$1:$L$116,MAX(1,U94))*IF(AND(INDEX('SKU Catalog'!$F$1:$F$116,MAX(1,U94))="Hourly",OR(INDEX('SKU Catalog'!$J$1:$J$116,MAX(1,U94))=0,"1Y"="PAYG")),I94,1),"UNPRICED"))))</f>
        <v>219</v>
      </c>
      <c r="X94" s="24">
        <f>IF(NOT(AND(A94=$B$2,G94&gt;0,H94&gt;0,OR(C94&lt;&gt;"Recommended baseline",Assumptions!$B$10=1))),0,IF(ISNUMBER(K94),G94*H94*K94,IF(U94=0,"UNPRICED",IF(ISNUMBER(INDEX('SKU Catalog'!$M$1:$M$116,MAX(1,U94))),G94*H94*INDEX('SKU Catalog'!$M$1:$M$116,MAX(1,U94))*IF(AND(INDEX('SKU Catalog'!$F$1:$F$116,MAX(1,U94))="Hourly",OR(INDEX('SKU Catalog'!$J$1:$J$116,MAX(1,U94))=0,"3Y"="PAYG")),I94,1),"UNPRICED"))))</f>
        <v>219</v>
      </c>
    </row>
    <row r="95" spans="1:24" ht="28.8" x14ac:dyDescent="0.35">
      <c r="A95" s="21" t="s">
        <v>967</v>
      </c>
      <c r="B95" s="21" t="s">
        <v>87</v>
      </c>
      <c r="C95" s="21" t="s">
        <v>2299</v>
      </c>
      <c r="D95" s="21" t="s">
        <v>1270</v>
      </c>
      <c r="E95" s="21" t="s">
        <v>1272</v>
      </c>
      <c r="F95" s="26" t="s">
        <v>433</v>
      </c>
      <c r="G95" s="27">
        <v>1</v>
      </c>
      <c r="H95" s="27">
        <v>2</v>
      </c>
      <c r="I95" s="36">
        <v>1</v>
      </c>
      <c r="J95" s="26" t="s">
        <v>2297</v>
      </c>
      <c r="K95" s="37"/>
      <c r="L95" s="23" t="str">
        <f>IF(U95=0,"INVALID SKU",IF(INDEX('SKU Catalog'!$J$1:$J$116,MAX(1,U95))=0,"PAYG",IF(J95="Default",Assumptions!$B$7,J95)))</f>
        <v>PAYG</v>
      </c>
      <c r="M95" s="23" t="str">
        <f>IF(U95=0,"Review SKU",INDEX('SKU Catalog'!$E$1:$E$116,MAX(1,U95)))</f>
        <v>node</v>
      </c>
      <c r="N95" s="31">
        <f>IF(ISNUMBER(K95),K95,IF(U95=0,"UNPRICED",IF(L95="PAYG",INDEX('SKU Catalog'!$K$1:$K$116,MAX(1,U95)),IF(L95="1Y",INDEX('SKU Catalog'!$L$1:$L$116,MAX(1,U95)),INDEX('SKU Catalog'!$M$1:$M$116,MAX(1,U95))))))</f>
        <v>140.16</v>
      </c>
      <c r="O95" s="24">
        <f>IF(NOT(AND(A95=$B$2,G95&gt;0,H95&gt;0,OR(C95&lt;&gt;"Recommended baseline",Assumptions!$B$10=1))),0,IF(ISNUMBER(N95),G95*H95*N95*IF(ISNUMBER(K95),1,IF(AND(L95="PAYG",INDEX('SKU Catalog'!$F$1:$F$116,MAX(1,U95))="Hourly"),I95,1)),"UNPRICED"))</f>
        <v>280.32</v>
      </c>
      <c r="P95" s="24">
        <f>IF(ISNUMBER(O95),O95*Assumptions!$B$8,"UNPRICED")</f>
        <v>3363.84</v>
      </c>
      <c r="Q95" s="23" t="str">
        <f>IF(NOT(AND(A95=$B$2,G95&gt;0,H95&gt;0,OR(C95&lt;&gt;"Recommended baseline",Assumptions!$B$10=1))),"Inactive",IF(NOT(ISNUMBER(N95)),"UNPRICED - select SKU / quote",IF(ISNUMBER(K95),"Manual quote - verify source",IF(T95="Covered","Covered by capacity",IF(T95="Control plane","No direct fee","Priced - verify sizing")))))</f>
        <v>Priced - verify sizing</v>
      </c>
      <c r="R95" s="21" t="s">
        <v>2324</v>
      </c>
      <c r="S95" s="21" t="s">
        <v>971</v>
      </c>
      <c r="T95" s="21" t="s">
        <v>428</v>
      </c>
      <c r="U95" s="23">
        <f>IF(COUNTIF('SKU Catalog'!$A$4:$A$116,T95&amp;"|"&amp;F95)=0,0,MATCH(T95&amp;"|"&amp;F95,'SKU Catalog'!$A$1:$A$116,0))</f>
        <v>97</v>
      </c>
      <c r="V95" s="24">
        <f>IF(NOT(AND(A95=$B$2,G95&gt;0,H95&gt;0,OR(C95&lt;&gt;"Recommended baseline",Assumptions!$B$10=1))),0,IF(ISNUMBER(K95),G95*H95*K95,IF(U95=0,"UNPRICED",IF(ISNUMBER(INDEX('SKU Catalog'!$K$1:$K$116,MAX(1,U95))),G95*H95*INDEX('SKU Catalog'!$K$1:$K$116,MAX(1,U95))*IF(AND(INDEX('SKU Catalog'!$F$1:$F$116,MAX(1,U95))="Hourly",OR(INDEX('SKU Catalog'!$J$1:$J$116,MAX(1,U95))=0,"PAYG"="PAYG")),I95,1),"UNPRICED"))))</f>
        <v>280.32</v>
      </c>
      <c r="W95" s="24">
        <f>IF(NOT(AND(A95=$B$2,G95&gt;0,H95&gt;0,OR(C95&lt;&gt;"Recommended baseline",Assumptions!$B$10=1))),0,IF(ISNUMBER(K95),G95*H95*K95,IF(U95=0,"UNPRICED",IF(ISNUMBER(INDEX('SKU Catalog'!$L$1:$L$116,MAX(1,U95))),G95*H95*INDEX('SKU Catalog'!$L$1:$L$116,MAX(1,U95))*IF(AND(INDEX('SKU Catalog'!$F$1:$F$116,MAX(1,U95))="Hourly",OR(INDEX('SKU Catalog'!$J$1:$J$116,MAX(1,U95))=0,"1Y"="PAYG")),I95,1),"UNPRICED"))))</f>
        <v>173</v>
      </c>
      <c r="X95" s="24">
        <f>IF(NOT(AND(A95=$B$2,G95&gt;0,H95&gt;0,OR(C95&lt;&gt;"Recommended baseline",Assumptions!$B$10=1))),0,IF(ISNUMBER(K95),G95*H95*K95,IF(U95=0,"UNPRICED",IF(ISNUMBER(INDEX('SKU Catalog'!$M$1:$M$116,MAX(1,U95))),G95*H95*INDEX('SKU Catalog'!$M$1:$M$116,MAX(1,U95))*IF(AND(INDEX('SKU Catalog'!$F$1:$F$116,MAX(1,U95))="Hourly",OR(INDEX('SKU Catalog'!$J$1:$J$116,MAX(1,U95))=0,"3Y"="PAYG")),I95,1),"UNPRICED"))))</f>
        <v>110.72222222222223</v>
      </c>
    </row>
    <row r="96" spans="1:24" ht="28.8" x14ac:dyDescent="0.35">
      <c r="A96" s="21" t="s">
        <v>967</v>
      </c>
      <c r="B96" s="21" t="s">
        <v>96</v>
      </c>
      <c r="C96" s="21" t="s">
        <v>2299</v>
      </c>
      <c r="D96" s="21" t="s">
        <v>1270</v>
      </c>
      <c r="E96" s="21" t="s">
        <v>1272</v>
      </c>
      <c r="F96" s="26" t="s">
        <v>191</v>
      </c>
      <c r="G96" s="27">
        <v>1</v>
      </c>
      <c r="H96" s="27">
        <v>1</v>
      </c>
      <c r="I96" s="36">
        <v>1</v>
      </c>
      <c r="J96" s="26" t="s">
        <v>2297</v>
      </c>
      <c r="K96" s="37"/>
      <c r="L96" s="23" t="str">
        <f>IF(U96=0,"INVALID SKU",IF(INDEX('SKU Catalog'!$J$1:$J$116,MAX(1,U96))=0,"PAYG",IF(J96="Default",Assumptions!$B$7,J96)))</f>
        <v>PAYG</v>
      </c>
      <c r="M96" s="23" t="str">
        <f>IF(U96=0,"Review SKU",INDEX('SKU Catalog'!$E$1:$E$116,MAX(1,U96)))</f>
        <v>quoted unit</v>
      </c>
      <c r="N96" s="31" t="str">
        <f>IF(ISNUMBER(K96),K96,IF(U96=0,"UNPRICED",IF(L96="PAYG",INDEX('SKU Catalog'!$K$1:$K$116,MAX(1,U96)),IF(L96="1Y",INDEX('SKU Catalog'!$L$1:$L$116,MAX(1,U96)),INDEX('SKU Catalog'!$M$1:$M$116,MAX(1,U96))))))</f>
        <v>UNPRICED</v>
      </c>
      <c r="O96" s="24" t="str">
        <f>IF(NOT(AND(A96=$B$2,G96&gt;0,H96&gt;0,OR(C96&lt;&gt;"Recommended baseline",Assumptions!$B$10=1))),0,IF(ISNUMBER(N96),G96*H96*N96*IF(ISNUMBER(K96),1,IF(AND(L96="PAYG",INDEX('SKU Catalog'!$F$1:$F$116,MAX(1,U96))="Hourly"),I96,1)),"UNPRICED"))</f>
        <v>UNPRICED</v>
      </c>
      <c r="P96" s="24" t="str">
        <f>IF(ISNUMBER(O96),O96*Assumptions!$B$8,"UNPRICED")</f>
        <v>UNPRICED</v>
      </c>
      <c r="Q96" s="23" t="str">
        <f>IF(NOT(AND(A96=$B$2,G96&gt;0,H96&gt;0,OR(C96&lt;&gt;"Recommended baseline",Assumptions!$B$10=1))),"Inactive",IF(NOT(ISNUMBER(N96)),"UNPRICED - select SKU / quote",IF(ISNUMBER(K96),"Manual quote - verify source",IF(T96="Covered","Covered by capacity",IF(T96="Control plane","No direct fee","Priced - verify sizing")))))</f>
        <v>UNPRICED - select SKU / quote</v>
      </c>
      <c r="R96" s="21" t="s">
        <v>2325</v>
      </c>
      <c r="S96" s="21" t="s">
        <v>971</v>
      </c>
      <c r="T96" s="21" t="s">
        <v>96</v>
      </c>
      <c r="U96" s="23">
        <f>IF(COUNTIF('SKU Catalog'!$A$4:$A$116,T96&amp;"|"&amp;F96)=0,0,MATCH(T96&amp;"|"&amp;F96,'SKU Catalog'!$A$1:$A$116,0))</f>
        <v>6</v>
      </c>
      <c r="V96" s="24" t="str">
        <f>IF(NOT(AND(A96=$B$2,G96&gt;0,H96&gt;0,OR(C96&lt;&gt;"Recommended baseline",Assumptions!$B$10=1))),0,IF(ISNUMBER(K96),G96*H96*K96,IF(U96=0,"UNPRICED",IF(ISNUMBER(INDEX('SKU Catalog'!$K$1:$K$116,MAX(1,U96))),G96*H96*INDEX('SKU Catalog'!$K$1:$K$116,MAX(1,U96))*IF(AND(INDEX('SKU Catalog'!$F$1:$F$116,MAX(1,U96))="Hourly",OR(INDEX('SKU Catalog'!$J$1:$J$116,MAX(1,U96))=0,"PAYG"="PAYG")),I96,1),"UNPRICED"))))</f>
        <v>UNPRICED</v>
      </c>
      <c r="W96" s="24" t="str">
        <f>IF(NOT(AND(A96=$B$2,G96&gt;0,H96&gt;0,OR(C96&lt;&gt;"Recommended baseline",Assumptions!$B$10=1))),0,IF(ISNUMBER(K96),G96*H96*K96,IF(U96=0,"UNPRICED",IF(ISNUMBER(INDEX('SKU Catalog'!$L$1:$L$116,MAX(1,U96))),G96*H96*INDEX('SKU Catalog'!$L$1:$L$116,MAX(1,U96))*IF(AND(INDEX('SKU Catalog'!$F$1:$F$116,MAX(1,U96))="Hourly",OR(INDEX('SKU Catalog'!$J$1:$J$116,MAX(1,U96))=0,"1Y"="PAYG")),I96,1),"UNPRICED"))))</f>
        <v>UNPRICED</v>
      </c>
      <c r="X96" s="24" t="str">
        <f>IF(NOT(AND(A96=$B$2,G96&gt;0,H96&gt;0,OR(C96&lt;&gt;"Recommended baseline",Assumptions!$B$10=1))),0,IF(ISNUMBER(K96),G96*H96*K96,IF(U96=0,"UNPRICED",IF(ISNUMBER(INDEX('SKU Catalog'!$M$1:$M$116,MAX(1,U96))),G96*H96*INDEX('SKU Catalog'!$M$1:$M$116,MAX(1,U96))*IF(AND(INDEX('SKU Catalog'!$F$1:$F$116,MAX(1,U96))="Hourly",OR(INDEX('SKU Catalog'!$J$1:$J$116,MAX(1,U96))=0,"3Y"="PAYG")),I96,1),"UNPRICED"))))</f>
        <v>UNPRICED</v>
      </c>
    </row>
    <row r="97" spans="1:24" ht="28.8" x14ac:dyDescent="0.35">
      <c r="A97" s="21" t="s">
        <v>967</v>
      </c>
      <c r="B97" s="21" t="s">
        <v>91</v>
      </c>
      <c r="C97" s="21" t="s">
        <v>2299</v>
      </c>
      <c r="D97" s="21" t="s">
        <v>1275</v>
      </c>
      <c r="E97" s="21" t="s">
        <v>1276</v>
      </c>
      <c r="F97" s="26" t="s">
        <v>426</v>
      </c>
      <c r="G97" s="27">
        <v>1</v>
      </c>
      <c r="H97" s="27">
        <v>730</v>
      </c>
      <c r="I97" s="36">
        <v>1</v>
      </c>
      <c r="J97" s="26" t="s">
        <v>2297</v>
      </c>
      <c r="K97" s="37"/>
      <c r="L97" s="23" t="str">
        <f>IF(U97=0,"INVALID SKU",IF(INDEX('SKU Catalog'!$J$1:$J$116,MAX(1,U97))=0,"PAYG",IF(J97="Default",Assumptions!$B$7,J97)))</f>
        <v>PAYG</v>
      </c>
      <c r="M97" s="23" t="str">
        <f>IF(U97=0,"Review SKU",INDEX('SKU Catalog'!$E$1:$E$116,MAX(1,U97)))</f>
        <v>DBU-hour</v>
      </c>
      <c r="N97" s="31">
        <f>IF(ISNUMBER(K97),K97,IF(U97=0,"UNPRICED",IF(L97="PAYG",INDEX('SKU Catalog'!$K$1:$K$116,MAX(1,U97)),IF(L97="1Y",INDEX('SKU Catalog'!$L$1:$L$116,MAX(1,U97)),INDEX('SKU Catalog'!$M$1:$M$116,MAX(1,U97))))))</f>
        <v>0.55000000000000004</v>
      </c>
      <c r="O97" s="24">
        <f>IF(NOT(AND(A97=$B$2,G97&gt;0,H97&gt;0,OR(C97&lt;&gt;"Recommended baseline",Assumptions!$B$10=1))),0,IF(ISNUMBER(N97),G97*H97*N97*IF(ISNUMBER(K97),1,IF(AND(L97="PAYG",INDEX('SKU Catalog'!$F$1:$F$116,MAX(1,U97))="Hourly"),I97,1)),"UNPRICED"))</f>
        <v>401.50000000000006</v>
      </c>
      <c r="P97" s="24">
        <f>IF(ISNUMBER(O97),O97*Assumptions!$B$8,"UNPRICED")</f>
        <v>4818.0000000000009</v>
      </c>
      <c r="Q97" s="23" t="str">
        <f>IF(NOT(AND(A97=$B$2,G97&gt;0,H97&gt;0,OR(C97&lt;&gt;"Recommended baseline",Assumptions!$B$10=1))),"Inactive",IF(NOT(ISNUMBER(N97)),"UNPRICED - select SKU / quote",IF(ISNUMBER(K97),"Manual quote - verify source",IF(T97="Covered","Covered by capacity",IF(T97="Control plane","No direct fee","Priced - verify sizing")))))</f>
        <v>Priced - verify sizing</v>
      </c>
      <c r="R97" s="21" t="s">
        <v>2323</v>
      </c>
      <c r="S97" s="21" t="s">
        <v>971</v>
      </c>
      <c r="T97" s="21" t="s">
        <v>421</v>
      </c>
      <c r="U97" s="23">
        <f>IF(COUNTIF('SKU Catalog'!$A$4:$A$116,T97&amp;"|"&amp;F97)=0,0,MATCH(T97&amp;"|"&amp;F97,'SKU Catalog'!$A$1:$A$116,0))</f>
        <v>95</v>
      </c>
      <c r="V97" s="24">
        <f>IF(NOT(AND(A97=$B$2,G97&gt;0,H97&gt;0,OR(C97&lt;&gt;"Recommended baseline",Assumptions!$B$10=1))),0,IF(ISNUMBER(K97),G97*H97*K97,IF(U97=0,"UNPRICED",IF(ISNUMBER(INDEX('SKU Catalog'!$K$1:$K$116,MAX(1,U97))),G97*H97*INDEX('SKU Catalog'!$K$1:$K$116,MAX(1,U97))*IF(AND(INDEX('SKU Catalog'!$F$1:$F$116,MAX(1,U97))="Hourly",OR(INDEX('SKU Catalog'!$J$1:$J$116,MAX(1,U97))=0,"PAYG"="PAYG")),I97,1),"UNPRICED"))))</f>
        <v>401.50000000000006</v>
      </c>
      <c r="W97" s="24">
        <f>IF(NOT(AND(A97=$B$2,G97&gt;0,H97&gt;0,OR(C97&lt;&gt;"Recommended baseline",Assumptions!$B$10=1))),0,IF(ISNUMBER(K97),G97*H97*K97,IF(U97=0,"UNPRICED",IF(ISNUMBER(INDEX('SKU Catalog'!$L$1:$L$116,MAX(1,U97))),G97*H97*INDEX('SKU Catalog'!$L$1:$L$116,MAX(1,U97))*IF(AND(INDEX('SKU Catalog'!$F$1:$F$116,MAX(1,U97))="Hourly",OR(INDEX('SKU Catalog'!$J$1:$J$116,MAX(1,U97))=0,"1Y"="PAYG")),I97,1),"UNPRICED"))))</f>
        <v>401.50000000000006</v>
      </c>
      <c r="X97" s="24">
        <f>IF(NOT(AND(A97=$B$2,G97&gt;0,H97&gt;0,OR(C97&lt;&gt;"Recommended baseline",Assumptions!$B$10=1))),0,IF(ISNUMBER(K97),G97*H97*K97,IF(U97=0,"UNPRICED",IF(ISNUMBER(INDEX('SKU Catalog'!$M$1:$M$116,MAX(1,U97))),G97*H97*INDEX('SKU Catalog'!$M$1:$M$116,MAX(1,U97))*IF(AND(INDEX('SKU Catalog'!$F$1:$F$116,MAX(1,U97))="Hourly",OR(INDEX('SKU Catalog'!$J$1:$J$116,MAX(1,U97))=0,"3Y"="PAYG")),I97,1),"UNPRICED"))))</f>
        <v>401.50000000000006</v>
      </c>
    </row>
    <row r="98" spans="1:24" ht="28.8" x14ac:dyDescent="0.35">
      <c r="A98" s="21" t="s">
        <v>967</v>
      </c>
      <c r="B98" s="21" t="s">
        <v>87</v>
      </c>
      <c r="C98" s="21" t="s">
        <v>2299</v>
      </c>
      <c r="D98" s="21" t="s">
        <v>1275</v>
      </c>
      <c r="E98" s="21" t="s">
        <v>1276</v>
      </c>
      <c r="F98" s="26" t="s">
        <v>433</v>
      </c>
      <c r="G98" s="27">
        <v>1</v>
      </c>
      <c r="H98" s="27">
        <v>2</v>
      </c>
      <c r="I98" s="36">
        <v>1</v>
      </c>
      <c r="J98" s="26" t="s">
        <v>2297</v>
      </c>
      <c r="K98" s="37"/>
      <c r="L98" s="23" t="str">
        <f>IF(U98=0,"INVALID SKU",IF(INDEX('SKU Catalog'!$J$1:$J$116,MAX(1,U98))=0,"PAYG",IF(J98="Default",Assumptions!$B$7,J98)))</f>
        <v>PAYG</v>
      </c>
      <c r="M98" s="23" t="str">
        <f>IF(U98=0,"Review SKU",INDEX('SKU Catalog'!$E$1:$E$116,MAX(1,U98)))</f>
        <v>node</v>
      </c>
      <c r="N98" s="31">
        <f>IF(ISNUMBER(K98),K98,IF(U98=0,"UNPRICED",IF(L98="PAYG",INDEX('SKU Catalog'!$K$1:$K$116,MAX(1,U98)),IF(L98="1Y",INDEX('SKU Catalog'!$L$1:$L$116,MAX(1,U98)),INDEX('SKU Catalog'!$M$1:$M$116,MAX(1,U98))))))</f>
        <v>140.16</v>
      </c>
      <c r="O98" s="24">
        <f>IF(NOT(AND(A98=$B$2,G98&gt;0,H98&gt;0,OR(C98&lt;&gt;"Recommended baseline",Assumptions!$B$10=1))),0,IF(ISNUMBER(N98),G98*H98*N98*IF(ISNUMBER(K98),1,IF(AND(L98="PAYG",INDEX('SKU Catalog'!$F$1:$F$116,MAX(1,U98))="Hourly"),I98,1)),"UNPRICED"))</f>
        <v>280.32</v>
      </c>
      <c r="P98" s="24">
        <f>IF(ISNUMBER(O98),O98*Assumptions!$B$8,"UNPRICED")</f>
        <v>3363.84</v>
      </c>
      <c r="Q98" s="23" t="str">
        <f>IF(NOT(AND(A98=$B$2,G98&gt;0,H98&gt;0,OR(C98&lt;&gt;"Recommended baseline",Assumptions!$B$10=1))),"Inactive",IF(NOT(ISNUMBER(N98)),"UNPRICED - select SKU / quote",IF(ISNUMBER(K98),"Manual quote - verify source",IF(T98="Covered","Covered by capacity",IF(T98="Control plane","No direct fee","Priced - verify sizing")))))</f>
        <v>Priced - verify sizing</v>
      </c>
      <c r="R98" s="21" t="s">
        <v>2324</v>
      </c>
      <c r="S98" s="21" t="s">
        <v>971</v>
      </c>
      <c r="T98" s="21" t="s">
        <v>428</v>
      </c>
      <c r="U98" s="23">
        <f>IF(COUNTIF('SKU Catalog'!$A$4:$A$116,T98&amp;"|"&amp;F98)=0,0,MATCH(T98&amp;"|"&amp;F98,'SKU Catalog'!$A$1:$A$116,0))</f>
        <v>97</v>
      </c>
      <c r="V98" s="24">
        <f>IF(NOT(AND(A98=$B$2,G98&gt;0,H98&gt;0,OR(C98&lt;&gt;"Recommended baseline",Assumptions!$B$10=1))),0,IF(ISNUMBER(K98),G98*H98*K98,IF(U98=0,"UNPRICED",IF(ISNUMBER(INDEX('SKU Catalog'!$K$1:$K$116,MAX(1,U98))),G98*H98*INDEX('SKU Catalog'!$K$1:$K$116,MAX(1,U98))*IF(AND(INDEX('SKU Catalog'!$F$1:$F$116,MAX(1,U98))="Hourly",OR(INDEX('SKU Catalog'!$J$1:$J$116,MAX(1,U98))=0,"PAYG"="PAYG")),I98,1),"UNPRICED"))))</f>
        <v>280.32</v>
      </c>
      <c r="W98" s="24">
        <f>IF(NOT(AND(A98=$B$2,G98&gt;0,H98&gt;0,OR(C98&lt;&gt;"Recommended baseline",Assumptions!$B$10=1))),0,IF(ISNUMBER(K98),G98*H98*K98,IF(U98=0,"UNPRICED",IF(ISNUMBER(INDEX('SKU Catalog'!$L$1:$L$116,MAX(1,U98))),G98*H98*INDEX('SKU Catalog'!$L$1:$L$116,MAX(1,U98))*IF(AND(INDEX('SKU Catalog'!$F$1:$F$116,MAX(1,U98))="Hourly",OR(INDEX('SKU Catalog'!$J$1:$J$116,MAX(1,U98))=0,"1Y"="PAYG")),I98,1),"UNPRICED"))))</f>
        <v>173</v>
      </c>
      <c r="X98" s="24">
        <f>IF(NOT(AND(A98=$B$2,G98&gt;0,H98&gt;0,OR(C98&lt;&gt;"Recommended baseline",Assumptions!$B$10=1))),0,IF(ISNUMBER(K98),G98*H98*K98,IF(U98=0,"UNPRICED",IF(ISNUMBER(INDEX('SKU Catalog'!$M$1:$M$116,MAX(1,U98))),G98*H98*INDEX('SKU Catalog'!$M$1:$M$116,MAX(1,U98))*IF(AND(INDEX('SKU Catalog'!$F$1:$F$116,MAX(1,U98))="Hourly",OR(INDEX('SKU Catalog'!$J$1:$J$116,MAX(1,U98))=0,"3Y"="PAYG")),I98,1),"UNPRICED"))))</f>
        <v>110.72222222222223</v>
      </c>
    </row>
    <row r="99" spans="1:24" ht="28.8" x14ac:dyDescent="0.35">
      <c r="A99" s="21" t="s">
        <v>967</v>
      </c>
      <c r="B99" s="21" t="s">
        <v>96</v>
      </c>
      <c r="C99" s="21" t="s">
        <v>2299</v>
      </c>
      <c r="D99" s="21" t="s">
        <v>1275</v>
      </c>
      <c r="E99" s="21" t="s">
        <v>1276</v>
      </c>
      <c r="F99" s="26" t="s">
        <v>191</v>
      </c>
      <c r="G99" s="27">
        <v>1</v>
      </c>
      <c r="H99" s="27">
        <v>1</v>
      </c>
      <c r="I99" s="36">
        <v>1</v>
      </c>
      <c r="J99" s="26" t="s">
        <v>2297</v>
      </c>
      <c r="K99" s="37"/>
      <c r="L99" s="23" t="str">
        <f>IF(U99=0,"INVALID SKU",IF(INDEX('SKU Catalog'!$J$1:$J$116,MAX(1,U99))=0,"PAYG",IF(J99="Default",Assumptions!$B$7,J99)))</f>
        <v>PAYG</v>
      </c>
      <c r="M99" s="23" t="str">
        <f>IF(U99=0,"Review SKU",INDEX('SKU Catalog'!$E$1:$E$116,MAX(1,U99)))</f>
        <v>quoted unit</v>
      </c>
      <c r="N99" s="31" t="str">
        <f>IF(ISNUMBER(K99),K99,IF(U99=0,"UNPRICED",IF(L99="PAYG",INDEX('SKU Catalog'!$K$1:$K$116,MAX(1,U99)),IF(L99="1Y",INDEX('SKU Catalog'!$L$1:$L$116,MAX(1,U99)),INDEX('SKU Catalog'!$M$1:$M$116,MAX(1,U99))))))</f>
        <v>UNPRICED</v>
      </c>
      <c r="O99" s="24" t="str">
        <f>IF(NOT(AND(A99=$B$2,G99&gt;0,H99&gt;0,OR(C99&lt;&gt;"Recommended baseline",Assumptions!$B$10=1))),0,IF(ISNUMBER(N99),G99*H99*N99*IF(ISNUMBER(K99),1,IF(AND(L99="PAYG",INDEX('SKU Catalog'!$F$1:$F$116,MAX(1,U99))="Hourly"),I99,1)),"UNPRICED"))</f>
        <v>UNPRICED</v>
      </c>
      <c r="P99" s="24" t="str">
        <f>IF(ISNUMBER(O99),O99*Assumptions!$B$8,"UNPRICED")</f>
        <v>UNPRICED</v>
      </c>
      <c r="Q99" s="23" t="str">
        <f>IF(NOT(AND(A99=$B$2,G99&gt;0,H99&gt;0,OR(C99&lt;&gt;"Recommended baseline",Assumptions!$B$10=1))),"Inactive",IF(NOT(ISNUMBER(N99)),"UNPRICED - select SKU / quote",IF(ISNUMBER(K99),"Manual quote - verify source",IF(T99="Covered","Covered by capacity",IF(T99="Control plane","No direct fee","Priced - verify sizing")))))</f>
        <v>UNPRICED - select SKU / quote</v>
      </c>
      <c r="R99" s="21" t="s">
        <v>2325</v>
      </c>
      <c r="S99" s="21" t="s">
        <v>971</v>
      </c>
      <c r="T99" s="21" t="s">
        <v>96</v>
      </c>
      <c r="U99" s="23">
        <f>IF(COUNTIF('SKU Catalog'!$A$4:$A$116,T99&amp;"|"&amp;F99)=0,0,MATCH(T99&amp;"|"&amp;F99,'SKU Catalog'!$A$1:$A$116,0))</f>
        <v>6</v>
      </c>
      <c r="V99" s="24" t="str">
        <f>IF(NOT(AND(A99=$B$2,G99&gt;0,H99&gt;0,OR(C99&lt;&gt;"Recommended baseline",Assumptions!$B$10=1))),0,IF(ISNUMBER(K99),G99*H99*K99,IF(U99=0,"UNPRICED",IF(ISNUMBER(INDEX('SKU Catalog'!$K$1:$K$116,MAX(1,U99))),G99*H99*INDEX('SKU Catalog'!$K$1:$K$116,MAX(1,U99))*IF(AND(INDEX('SKU Catalog'!$F$1:$F$116,MAX(1,U99))="Hourly",OR(INDEX('SKU Catalog'!$J$1:$J$116,MAX(1,U99))=0,"PAYG"="PAYG")),I99,1),"UNPRICED"))))</f>
        <v>UNPRICED</v>
      </c>
      <c r="W99" s="24" t="str">
        <f>IF(NOT(AND(A99=$B$2,G99&gt;0,H99&gt;0,OR(C99&lt;&gt;"Recommended baseline",Assumptions!$B$10=1))),0,IF(ISNUMBER(K99),G99*H99*K99,IF(U99=0,"UNPRICED",IF(ISNUMBER(INDEX('SKU Catalog'!$L$1:$L$116,MAX(1,U99))),G99*H99*INDEX('SKU Catalog'!$L$1:$L$116,MAX(1,U99))*IF(AND(INDEX('SKU Catalog'!$F$1:$F$116,MAX(1,U99))="Hourly",OR(INDEX('SKU Catalog'!$J$1:$J$116,MAX(1,U99))=0,"1Y"="PAYG")),I99,1),"UNPRICED"))))</f>
        <v>UNPRICED</v>
      </c>
      <c r="X99" s="24" t="str">
        <f>IF(NOT(AND(A99=$B$2,G99&gt;0,H99&gt;0,OR(C99&lt;&gt;"Recommended baseline",Assumptions!$B$10=1))),0,IF(ISNUMBER(K99),G99*H99*K99,IF(U99=0,"UNPRICED",IF(ISNUMBER(INDEX('SKU Catalog'!$M$1:$M$116,MAX(1,U99))),G99*H99*INDEX('SKU Catalog'!$M$1:$M$116,MAX(1,U99))*IF(AND(INDEX('SKU Catalog'!$F$1:$F$116,MAX(1,U99))="Hourly",OR(INDEX('SKU Catalog'!$J$1:$J$116,MAX(1,U99))=0,"3Y"="PAYG")),I99,1),"UNPRICED"))))</f>
        <v>UNPRICED</v>
      </c>
    </row>
    <row r="100" spans="1:24" ht="28.8" x14ac:dyDescent="0.35">
      <c r="A100" s="21" t="s">
        <v>967</v>
      </c>
      <c r="B100" s="21" t="s">
        <v>92</v>
      </c>
      <c r="C100" s="21" t="s">
        <v>2299</v>
      </c>
      <c r="D100" s="21" t="s">
        <v>1279</v>
      </c>
      <c r="E100" s="21" t="s">
        <v>1280</v>
      </c>
      <c r="F100" s="26" t="s">
        <v>287</v>
      </c>
      <c r="G100" s="27">
        <v>1</v>
      </c>
      <c r="H100" s="27">
        <v>1</v>
      </c>
      <c r="I100" s="36">
        <v>1</v>
      </c>
      <c r="J100" s="26" t="s">
        <v>2297</v>
      </c>
      <c r="K100" s="37"/>
      <c r="L100" s="23" t="str">
        <f>IF(U100=0,"INVALID SKU",IF(INDEX('SKU Catalog'!$J$1:$J$116,MAX(1,U100))=0,"PAYG",IF(J100="Default",Assumptions!$B$7,J100)))</f>
        <v>PAYG</v>
      </c>
      <c r="M100" s="23" t="str">
        <f>IF(U100=0,"Review SKU",INDEX('SKU Catalog'!$E$1:$E$116,MAX(1,U100)))</f>
        <v>throughput unit</v>
      </c>
      <c r="N100" s="31">
        <f>IF(ISNUMBER(K100),K100,IF(U100=0,"UNPRICED",IF(L100="PAYG",INDEX('SKU Catalog'!$K$1:$K$116,MAX(1,U100)),IF(L100="1Y",INDEX('SKU Catalog'!$L$1:$L$116,MAX(1,U100)),INDEX('SKU Catalog'!$M$1:$M$116,MAX(1,U100))))))</f>
        <v>21.9</v>
      </c>
      <c r="O100" s="24">
        <f>IF(NOT(AND(A100=$B$2,G100&gt;0,H100&gt;0,OR(C100&lt;&gt;"Recommended baseline",Assumptions!$B$10=1))),0,IF(ISNUMBER(N100),G100*H100*N100*IF(ISNUMBER(K100),1,IF(AND(L100="PAYG",INDEX('SKU Catalog'!$F$1:$F$116,MAX(1,U100))="Hourly"),I100,1)),"UNPRICED"))</f>
        <v>21.9</v>
      </c>
      <c r="P100" s="24">
        <f>IF(ISNUMBER(O100),O100*Assumptions!$B$8,"UNPRICED")</f>
        <v>262.79999999999995</v>
      </c>
      <c r="Q100" s="23" t="str">
        <f>IF(NOT(AND(A100=$B$2,G100&gt;0,H100&gt;0,OR(C100&lt;&gt;"Recommended baseline",Assumptions!$B$10=1))),"Inactive",IF(NOT(ISNUMBER(N100)),"UNPRICED - select SKU / quote",IF(ISNUMBER(K100),"Manual quote - verify source",IF(T100="Covered","Covered by capacity",IF(T100="Control plane","No direct fee","Priced - verify sizing")))))</f>
        <v>Priced - verify sizing</v>
      </c>
      <c r="R100" s="21" t="s">
        <v>2326</v>
      </c>
      <c r="S100" s="21" t="s">
        <v>971</v>
      </c>
      <c r="T100" s="21" t="s">
        <v>389</v>
      </c>
      <c r="U100" s="23">
        <f>IF(COUNTIF('SKU Catalog'!$A$4:$A$116,T100&amp;"|"&amp;F100)=0,0,MATCH(T100&amp;"|"&amp;F100,'SKU Catalog'!$A$1:$A$116,0))</f>
        <v>83</v>
      </c>
      <c r="V100" s="24">
        <f>IF(NOT(AND(A100=$B$2,G100&gt;0,H100&gt;0,OR(C100&lt;&gt;"Recommended baseline",Assumptions!$B$10=1))),0,IF(ISNUMBER(K100),G100*H100*K100,IF(U100=0,"UNPRICED",IF(ISNUMBER(INDEX('SKU Catalog'!$K$1:$K$116,MAX(1,U100))),G100*H100*INDEX('SKU Catalog'!$K$1:$K$116,MAX(1,U100))*IF(AND(INDEX('SKU Catalog'!$F$1:$F$116,MAX(1,U100))="Hourly",OR(INDEX('SKU Catalog'!$J$1:$J$116,MAX(1,U100))=0,"PAYG"="PAYG")),I100,1),"UNPRICED"))))</f>
        <v>21.9</v>
      </c>
      <c r="W100" s="24">
        <f>IF(NOT(AND(A100=$B$2,G100&gt;0,H100&gt;0,OR(C100&lt;&gt;"Recommended baseline",Assumptions!$B$10=1))),0,IF(ISNUMBER(K100),G100*H100*K100,IF(U100=0,"UNPRICED",IF(ISNUMBER(INDEX('SKU Catalog'!$L$1:$L$116,MAX(1,U100))),G100*H100*INDEX('SKU Catalog'!$L$1:$L$116,MAX(1,U100))*IF(AND(INDEX('SKU Catalog'!$F$1:$F$116,MAX(1,U100))="Hourly",OR(INDEX('SKU Catalog'!$J$1:$J$116,MAX(1,U100))=0,"1Y"="PAYG")),I100,1),"UNPRICED"))))</f>
        <v>21.9</v>
      </c>
      <c r="X100" s="24">
        <f>IF(NOT(AND(A100=$B$2,G100&gt;0,H100&gt;0,OR(C100&lt;&gt;"Recommended baseline",Assumptions!$B$10=1))),0,IF(ISNUMBER(K100),G100*H100*K100,IF(U100=0,"UNPRICED",IF(ISNUMBER(INDEX('SKU Catalog'!$M$1:$M$116,MAX(1,U100))),G100*H100*INDEX('SKU Catalog'!$M$1:$M$116,MAX(1,U100))*IF(AND(INDEX('SKU Catalog'!$F$1:$F$116,MAX(1,U100))="Hourly",OR(INDEX('SKU Catalog'!$J$1:$J$116,MAX(1,U100))=0,"3Y"="PAYG")),I100,1),"UNPRICED"))))</f>
        <v>21.9</v>
      </c>
    </row>
    <row r="101" spans="1:24" ht="28.8" x14ac:dyDescent="0.35">
      <c r="A101" s="21" t="s">
        <v>967</v>
      </c>
      <c r="B101" s="21" t="s">
        <v>92</v>
      </c>
      <c r="C101" s="21" t="s">
        <v>2299</v>
      </c>
      <c r="D101" s="21" t="s">
        <v>1279</v>
      </c>
      <c r="E101" s="21" t="s">
        <v>1280</v>
      </c>
      <c r="F101" s="26" t="s">
        <v>287</v>
      </c>
      <c r="G101" s="27">
        <v>1</v>
      </c>
      <c r="H101" s="27">
        <v>10</v>
      </c>
      <c r="I101" s="36">
        <v>1</v>
      </c>
      <c r="J101" s="26" t="s">
        <v>2297</v>
      </c>
      <c r="K101" s="37"/>
      <c r="L101" s="23" t="str">
        <f>IF(U101=0,"INVALID SKU",IF(INDEX('SKU Catalog'!$J$1:$J$116,MAX(1,U101))=0,"PAYG",IF(J101="Default",Assumptions!$B$7,J101)))</f>
        <v>PAYG</v>
      </c>
      <c r="M101" s="23" t="str">
        <f>IF(U101=0,"Review SKU",INDEX('SKU Catalog'!$E$1:$E$116,MAX(1,U101)))</f>
        <v>million events</v>
      </c>
      <c r="N101" s="31">
        <f>IF(ISNUMBER(K101),K101,IF(U101=0,"UNPRICED",IF(L101="PAYG",INDEX('SKU Catalog'!$K$1:$K$116,MAX(1,U101)),IF(L101="1Y",INDEX('SKU Catalog'!$L$1:$L$116,MAX(1,U101)),INDEX('SKU Catalog'!$M$1:$M$116,MAX(1,U101))))))</f>
        <v>2.8000000000000001E-2</v>
      </c>
      <c r="O101" s="24">
        <f>IF(NOT(AND(A101=$B$2,G101&gt;0,H101&gt;0,OR(C101&lt;&gt;"Recommended baseline",Assumptions!$B$10=1))),0,IF(ISNUMBER(N101),G101*H101*N101*IF(ISNUMBER(K101),1,IF(AND(L101="PAYG",INDEX('SKU Catalog'!$F$1:$F$116,MAX(1,U101))="Hourly"),I101,1)),"UNPRICED"))</f>
        <v>0.28000000000000003</v>
      </c>
      <c r="P101" s="24">
        <f>IF(ISNUMBER(O101),O101*Assumptions!$B$8,"UNPRICED")</f>
        <v>3.3600000000000003</v>
      </c>
      <c r="Q101" s="23" t="str">
        <f>IF(NOT(AND(A101=$B$2,G101&gt;0,H101&gt;0,OR(C101&lt;&gt;"Recommended baseline",Assumptions!$B$10=1))),"Inactive",IF(NOT(ISNUMBER(N101)),"UNPRICED - select SKU / quote",IF(ISNUMBER(K101),"Manual quote - verify source",IF(T101="Covered","Covered by capacity",IF(T101="Control plane","No direct fee","Priced - verify sizing")))))</f>
        <v>Priced - verify sizing</v>
      </c>
      <c r="R101" s="21" t="s">
        <v>2327</v>
      </c>
      <c r="S101" s="21" t="s">
        <v>971</v>
      </c>
      <c r="T101" s="21" t="s">
        <v>393</v>
      </c>
      <c r="U101" s="23">
        <f>IF(COUNTIF('SKU Catalog'!$A$4:$A$116,T101&amp;"|"&amp;F101)=0,0,MATCH(T101&amp;"|"&amp;F101,'SKU Catalog'!$A$1:$A$116,0))</f>
        <v>85</v>
      </c>
      <c r="V101" s="24">
        <f>IF(NOT(AND(A101=$B$2,G101&gt;0,H101&gt;0,OR(C101&lt;&gt;"Recommended baseline",Assumptions!$B$10=1))),0,IF(ISNUMBER(K101),G101*H101*K101,IF(U101=0,"UNPRICED",IF(ISNUMBER(INDEX('SKU Catalog'!$K$1:$K$116,MAX(1,U101))),G101*H101*INDEX('SKU Catalog'!$K$1:$K$116,MAX(1,U101))*IF(AND(INDEX('SKU Catalog'!$F$1:$F$116,MAX(1,U101))="Hourly",OR(INDEX('SKU Catalog'!$J$1:$J$116,MAX(1,U101))=0,"PAYG"="PAYG")),I101,1),"UNPRICED"))))</f>
        <v>0.28000000000000003</v>
      </c>
      <c r="W101" s="24">
        <f>IF(NOT(AND(A101=$B$2,G101&gt;0,H101&gt;0,OR(C101&lt;&gt;"Recommended baseline",Assumptions!$B$10=1))),0,IF(ISNUMBER(K101),G101*H101*K101,IF(U101=0,"UNPRICED",IF(ISNUMBER(INDEX('SKU Catalog'!$L$1:$L$116,MAX(1,U101))),G101*H101*INDEX('SKU Catalog'!$L$1:$L$116,MAX(1,U101))*IF(AND(INDEX('SKU Catalog'!$F$1:$F$116,MAX(1,U101))="Hourly",OR(INDEX('SKU Catalog'!$J$1:$J$116,MAX(1,U101))=0,"1Y"="PAYG")),I101,1),"UNPRICED"))))</f>
        <v>0.28000000000000003</v>
      </c>
      <c r="X101" s="24">
        <f>IF(NOT(AND(A101=$B$2,G101&gt;0,H101&gt;0,OR(C101&lt;&gt;"Recommended baseline",Assumptions!$B$10=1))),0,IF(ISNUMBER(K101),G101*H101*K101,IF(U101=0,"UNPRICED",IF(ISNUMBER(INDEX('SKU Catalog'!$M$1:$M$116,MAX(1,U101))),G101*H101*INDEX('SKU Catalog'!$M$1:$M$116,MAX(1,U101))*IF(AND(INDEX('SKU Catalog'!$F$1:$F$116,MAX(1,U101))="Hourly",OR(INDEX('SKU Catalog'!$J$1:$J$116,MAX(1,U101))=0,"3Y"="PAYG")),I101,1),"UNPRICED"))))</f>
        <v>0.28000000000000003</v>
      </c>
    </row>
    <row r="102" spans="1:24" ht="28.8" x14ac:dyDescent="0.35">
      <c r="A102" s="21" t="s">
        <v>967</v>
      </c>
      <c r="B102" s="21" t="s">
        <v>92</v>
      </c>
      <c r="C102" s="21" t="s">
        <v>2299</v>
      </c>
      <c r="D102" s="21" t="s">
        <v>1283</v>
      </c>
      <c r="E102" s="21" t="s">
        <v>1284</v>
      </c>
      <c r="F102" s="26" t="s">
        <v>397</v>
      </c>
      <c r="G102" s="27">
        <v>1</v>
      </c>
      <c r="H102" s="27">
        <v>10</v>
      </c>
      <c r="I102" s="36">
        <v>1</v>
      </c>
      <c r="J102" s="26" t="s">
        <v>2297</v>
      </c>
      <c r="K102" s="37"/>
      <c r="L102" s="23" t="str">
        <f>IF(U102=0,"INVALID SKU",IF(INDEX('SKU Catalog'!$J$1:$J$116,MAX(1,U102))=0,"PAYG",IF(J102="Default",Assumptions!$B$7,J102)))</f>
        <v>PAYG</v>
      </c>
      <c r="M102" s="23" t="str">
        <f>IF(U102=0,"Review SKU",INDEX('SKU Catalog'!$E$1:$E$116,MAX(1,U102)))</f>
        <v>100K operations</v>
      </c>
      <c r="N102" s="31">
        <f>IF(ISNUMBER(K102),K102,IF(U102=0,"UNPRICED",IF(L102="PAYG",INDEX('SKU Catalog'!$K$1:$K$116,MAX(1,U102)),IF(L102="1Y",INDEX('SKU Catalog'!$L$1:$L$116,MAX(1,U102)),INDEX('SKU Catalog'!$M$1:$M$116,MAX(1,U102))))))</f>
        <v>0.06</v>
      </c>
      <c r="O102" s="24">
        <f>IF(NOT(AND(A102=$B$2,G102&gt;0,H102&gt;0,OR(C102&lt;&gt;"Recommended baseline",Assumptions!$B$10=1))),0,IF(ISNUMBER(N102),G102*H102*N102*IF(ISNUMBER(K102),1,IF(AND(L102="PAYG",INDEX('SKU Catalog'!$F$1:$F$116,MAX(1,U102))="Hourly"),I102,1)),"UNPRICED"))</f>
        <v>0.6</v>
      </c>
      <c r="P102" s="24">
        <f>IF(ISNUMBER(O102),O102*Assumptions!$B$8,"UNPRICED")</f>
        <v>7.1999999999999993</v>
      </c>
      <c r="Q102" s="23" t="str">
        <f>IF(NOT(AND(A102=$B$2,G102&gt;0,H102&gt;0,OR(C102&lt;&gt;"Recommended baseline",Assumptions!$B$10=1))),"Inactive",IF(NOT(ISNUMBER(N102)),"UNPRICED - select SKU / quote",IF(ISNUMBER(K102),"Manual quote - verify source",IF(T102="Covered","Covered by capacity",IF(T102="Control plane","No direct fee","Priced - verify sizing")))))</f>
        <v>Priced - verify sizing</v>
      </c>
      <c r="R102" s="21" t="s">
        <v>2326</v>
      </c>
      <c r="S102" s="21" t="s">
        <v>971</v>
      </c>
      <c r="T102" s="21" t="s">
        <v>396</v>
      </c>
      <c r="U102" s="23">
        <f>IF(COUNTIF('SKU Catalog'!$A$4:$A$116,T102&amp;"|"&amp;F102)=0,0,MATCH(T102&amp;"|"&amp;F102,'SKU Catalog'!$A$1:$A$116,0))</f>
        <v>86</v>
      </c>
      <c r="V102" s="24">
        <f>IF(NOT(AND(A102=$B$2,G102&gt;0,H102&gt;0,OR(C102&lt;&gt;"Recommended baseline",Assumptions!$B$10=1))),0,IF(ISNUMBER(K102),G102*H102*K102,IF(U102=0,"UNPRICED",IF(ISNUMBER(INDEX('SKU Catalog'!$K$1:$K$116,MAX(1,U102))),G102*H102*INDEX('SKU Catalog'!$K$1:$K$116,MAX(1,U102))*IF(AND(INDEX('SKU Catalog'!$F$1:$F$116,MAX(1,U102))="Hourly",OR(INDEX('SKU Catalog'!$J$1:$J$116,MAX(1,U102))=0,"PAYG"="PAYG")),I102,1),"UNPRICED"))))</f>
        <v>0.6</v>
      </c>
      <c r="W102" s="24">
        <f>IF(NOT(AND(A102=$B$2,G102&gt;0,H102&gt;0,OR(C102&lt;&gt;"Recommended baseline",Assumptions!$B$10=1))),0,IF(ISNUMBER(K102),G102*H102*K102,IF(U102=0,"UNPRICED",IF(ISNUMBER(INDEX('SKU Catalog'!$L$1:$L$116,MAX(1,U102))),G102*H102*INDEX('SKU Catalog'!$L$1:$L$116,MAX(1,U102))*IF(AND(INDEX('SKU Catalog'!$F$1:$F$116,MAX(1,U102))="Hourly",OR(INDEX('SKU Catalog'!$J$1:$J$116,MAX(1,U102))=0,"1Y"="PAYG")),I102,1),"UNPRICED"))))</f>
        <v>0.6</v>
      </c>
      <c r="X102" s="24">
        <f>IF(NOT(AND(A102=$B$2,G102&gt;0,H102&gt;0,OR(C102&lt;&gt;"Recommended baseline",Assumptions!$B$10=1))),0,IF(ISNUMBER(K102),G102*H102*K102,IF(U102=0,"UNPRICED",IF(ISNUMBER(INDEX('SKU Catalog'!$M$1:$M$116,MAX(1,U102))),G102*H102*INDEX('SKU Catalog'!$M$1:$M$116,MAX(1,U102))*IF(AND(INDEX('SKU Catalog'!$F$1:$F$116,MAX(1,U102))="Hourly",OR(INDEX('SKU Catalog'!$J$1:$J$116,MAX(1,U102))=0,"3Y"="PAYG")),I102,1),"UNPRICED"))))</f>
        <v>0.6</v>
      </c>
    </row>
    <row r="103" spans="1:24" ht="28.8" x14ac:dyDescent="0.35">
      <c r="A103" s="21" t="s">
        <v>967</v>
      </c>
      <c r="B103" s="21" t="s">
        <v>92</v>
      </c>
      <c r="C103" s="21" t="s">
        <v>2299</v>
      </c>
      <c r="D103" s="21" t="s">
        <v>1287</v>
      </c>
      <c r="E103" s="21" t="s">
        <v>1289</v>
      </c>
      <c r="F103" s="26" t="s">
        <v>287</v>
      </c>
      <c r="G103" s="27">
        <v>1</v>
      </c>
      <c r="H103" s="27">
        <v>1</v>
      </c>
      <c r="I103" s="36">
        <v>1</v>
      </c>
      <c r="J103" s="26" t="s">
        <v>2297</v>
      </c>
      <c r="K103" s="37"/>
      <c r="L103" s="23" t="str">
        <f>IF(U103=0,"INVALID SKU",IF(INDEX('SKU Catalog'!$J$1:$J$116,MAX(1,U103))=0,"PAYG",IF(J103="Default",Assumptions!$B$7,J103)))</f>
        <v>PAYG</v>
      </c>
      <c r="M103" s="23" t="str">
        <f>IF(U103=0,"Review SKU",INDEX('SKU Catalog'!$E$1:$E$116,MAX(1,U103)))</f>
        <v>streaming unit</v>
      </c>
      <c r="N103" s="31">
        <f>IF(ISNUMBER(K103),K103,IF(U103=0,"UNPRICED",IF(L103="PAYG",INDEX('SKU Catalog'!$K$1:$K$116,MAX(1,U103)),IF(L103="1Y",INDEX('SKU Catalog'!$L$1:$L$116,MAX(1,U103)),INDEX('SKU Catalog'!$M$1:$M$116,MAX(1,U103))))))</f>
        <v>80.3</v>
      </c>
      <c r="O103" s="24">
        <f>IF(NOT(AND(A103=$B$2,G103&gt;0,H103&gt;0,OR(C103&lt;&gt;"Recommended baseline",Assumptions!$B$10=1))),0,IF(ISNUMBER(N103),G103*H103*N103*IF(ISNUMBER(K103),1,IF(AND(L103="PAYG",INDEX('SKU Catalog'!$F$1:$F$116,MAX(1,U103))="Hourly"),I103,1)),"UNPRICED"))</f>
        <v>80.3</v>
      </c>
      <c r="P103" s="24">
        <f>IF(ISNUMBER(O103),O103*Assumptions!$B$8,"UNPRICED")</f>
        <v>963.59999999999991</v>
      </c>
      <c r="Q103" s="23" t="str">
        <f>IF(NOT(AND(A103=$B$2,G103&gt;0,H103&gt;0,OR(C103&lt;&gt;"Recommended baseline",Assumptions!$B$10=1))),"Inactive",IF(NOT(ISNUMBER(N103)),"UNPRICED - select SKU / quote",IF(ISNUMBER(K103),"Manual quote - verify source",IF(T103="Covered","Covered by capacity",IF(T103="Control plane","No direct fee","Priced - verify sizing")))))</f>
        <v>Priced - verify sizing</v>
      </c>
      <c r="R103" s="21" t="s">
        <v>2326</v>
      </c>
      <c r="S103" s="21" t="s">
        <v>971</v>
      </c>
      <c r="T103" s="21" t="s">
        <v>401</v>
      </c>
      <c r="U103" s="23">
        <f>IF(COUNTIF('SKU Catalog'!$A$4:$A$116,T103&amp;"|"&amp;F103)=0,0,MATCH(T103&amp;"|"&amp;F103,'SKU Catalog'!$A$1:$A$116,0))</f>
        <v>87</v>
      </c>
      <c r="V103" s="24">
        <f>IF(NOT(AND(A103=$B$2,G103&gt;0,H103&gt;0,OR(C103&lt;&gt;"Recommended baseline",Assumptions!$B$10=1))),0,IF(ISNUMBER(K103),G103*H103*K103,IF(U103=0,"UNPRICED",IF(ISNUMBER(INDEX('SKU Catalog'!$K$1:$K$116,MAX(1,U103))),G103*H103*INDEX('SKU Catalog'!$K$1:$K$116,MAX(1,U103))*IF(AND(INDEX('SKU Catalog'!$F$1:$F$116,MAX(1,U103))="Hourly",OR(INDEX('SKU Catalog'!$J$1:$J$116,MAX(1,U103))=0,"PAYG"="PAYG")),I103,1),"UNPRICED"))))</f>
        <v>80.3</v>
      </c>
      <c r="W103" s="24">
        <f>IF(NOT(AND(A103=$B$2,G103&gt;0,H103&gt;0,OR(C103&lt;&gt;"Recommended baseline",Assumptions!$B$10=1))),0,IF(ISNUMBER(K103),G103*H103*K103,IF(U103=0,"UNPRICED",IF(ISNUMBER(INDEX('SKU Catalog'!$L$1:$L$116,MAX(1,U103))),G103*H103*INDEX('SKU Catalog'!$L$1:$L$116,MAX(1,U103))*IF(AND(INDEX('SKU Catalog'!$F$1:$F$116,MAX(1,U103))="Hourly",OR(INDEX('SKU Catalog'!$J$1:$J$116,MAX(1,U103))=0,"1Y"="PAYG")),I103,1),"UNPRICED"))))</f>
        <v>80.3</v>
      </c>
      <c r="X103" s="24">
        <f>IF(NOT(AND(A103=$B$2,G103&gt;0,H103&gt;0,OR(C103&lt;&gt;"Recommended baseline",Assumptions!$B$10=1))),0,IF(ISNUMBER(K103),G103*H103*K103,IF(U103=0,"UNPRICED",IF(ISNUMBER(INDEX('SKU Catalog'!$M$1:$M$116,MAX(1,U103))),G103*H103*INDEX('SKU Catalog'!$M$1:$M$116,MAX(1,U103))*IF(AND(INDEX('SKU Catalog'!$F$1:$F$116,MAX(1,U103))="Hourly",OR(INDEX('SKU Catalog'!$J$1:$J$116,MAX(1,U103))=0,"3Y"="PAYG")),I103,1),"UNPRICED"))))</f>
        <v>80.3</v>
      </c>
    </row>
    <row r="104" spans="1:24" ht="28.8" x14ac:dyDescent="0.35">
      <c r="A104" s="21" t="s">
        <v>967</v>
      </c>
      <c r="B104" s="21" t="s">
        <v>92</v>
      </c>
      <c r="C104" s="21" t="s">
        <v>2299</v>
      </c>
      <c r="D104" s="21" t="s">
        <v>1292</v>
      </c>
      <c r="E104" s="21" t="s">
        <v>1293</v>
      </c>
      <c r="F104" s="26" t="s">
        <v>407</v>
      </c>
      <c r="G104" s="27">
        <v>1</v>
      </c>
      <c r="H104" s="27">
        <v>1</v>
      </c>
      <c r="I104" s="36">
        <v>1</v>
      </c>
      <c r="J104" s="26" t="s">
        <v>2297</v>
      </c>
      <c r="K104" s="37"/>
      <c r="L104" s="23" t="str">
        <f>IF(U104=0,"INVALID SKU",IF(INDEX('SKU Catalog'!$J$1:$J$116,MAX(1,U104))=0,"PAYG",IF(J104="Default",Assumptions!$B$7,J104)))</f>
        <v>PAYG</v>
      </c>
      <c r="M104" s="23" t="str">
        <f>IF(U104=0,"Review SKU",INDEX('SKU Catalog'!$E$1:$E$116,MAX(1,U104)))</f>
        <v>hub unit</v>
      </c>
      <c r="N104" s="31">
        <f>IF(ISNUMBER(K104),K104,IF(U104=0,"UNPRICED",IF(L104="PAYG",INDEX('SKU Catalog'!$K$1:$K$116,MAX(1,U104)),IF(L104="1Y",INDEX('SKU Catalog'!$L$1:$L$116,MAX(1,U104)),INDEX('SKU Catalog'!$M$1:$M$116,MAX(1,U104))))))</f>
        <v>25</v>
      </c>
      <c r="O104" s="24">
        <f>IF(NOT(AND(A104=$B$2,G104&gt;0,H104&gt;0,OR(C104&lt;&gt;"Recommended baseline",Assumptions!$B$10=1))),0,IF(ISNUMBER(N104),G104*H104*N104*IF(ISNUMBER(K104),1,IF(AND(L104="PAYG",INDEX('SKU Catalog'!$F$1:$F$116,MAX(1,U104))="Hourly"),I104,1)),"UNPRICED"))</f>
        <v>25</v>
      </c>
      <c r="P104" s="24">
        <f>IF(ISNUMBER(O104),O104*Assumptions!$B$8,"UNPRICED")</f>
        <v>300</v>
      </c>
      <c r="Q104" s="23" t="str">
        <f>IF(NOT(AND(A104=$B$2,G104&gt;0,H104&gt;0,OR(C104&lt;&gt;"Recommended baseline",Assumptions!$B$10=1))),"Inactive",IF(NOT(ISNUMBER(N104)),"UNPRICED - select SKU / quote",IF(ISNUMBER(K104),"Manual quote - verify source",IF(T104="Covered","Covered by capacity",IF(T104="Control plane","No direct fee","Priced - verify sizing")))))</f>
        <v>Priced - verify sizing</v>
      </c>
      <c r="R104" s="21" t="s">
        <v>2326</v>
      </c>
      <c r="S104" s="21" t="s">
        <v>971</v>
      </c>
      <c r="T104" s="21" t="s">
        <v>406</v>
      </c>
      <c r="U104" s="23">
        <f>IF(COUNTIF('SKU Catalog'!$A$4:$A$116,T104&amp;"|"&amp;F104)=0,0,MATCH(T104&amp;"|"&amp;F104,'SKU Catalog'!$A$1:$A$116,0))</f>
        <v>89</v>
      </c>
      <c r="V104" s="24">
        <f>IF(NOT(AND(A104=$B$2,G104&gt;0,H104&gt;0,OR(C104&lt;&gt;"Recommended baseline",Assumptions!$B$10=1))),0,IF(ISNUMBER(K104),G104*H104*K104,IF(U104=0,"UNPRICED",IF(ISNUMBER(INDEX('SKU Catalog'!$K$1:$K$116,MAX(1,U104))),G104*H104*INDEX('SKU Catalog'!$K$1:$K$116,MAX(1,U104))*IF(AND(INDEX('SKU Catalog'!$F$1:$F$116,MAX(1,U104))="Hourly",OR(INDEX('SKU Catalog'!$J$1:$J$116,MAX(1,U104))=0,"PAYG"="PAYG")),I104,1),"UNPRICED"))))</f>
        <v>25</v>
      </c>
      <c r="W104" s="24">
        <f>IF(NOT(AND(A104=$B$2,G104&gt;0,H104&gt;0,OR(C104&lt;&gt;"Recommended baseline",Assumptions!$B$10=1))),0,IF(ISNUMBER(K104),G104*H104*K104,IF(U104=0,"UNPRICED",IF(ISNUMBER(INDEX('SKU Catalog'!$L$1:$L$116,MAX(1,U104))),G104*H104*INDEX('SKU Catalog'!$L$1:$L$116,MAX(1,U104))*IF(AND(INDEX('SKU Catalog'!$F$1:$F$116,MAX(1,U104))="Hourly",OR(INDEX('SKU Catalog'!$J$1:$J$116,MAX(1,U104))=0,"1Y"="PAYG")),I104,1),"UNPRICED"))))</f>
        <v>25</v>
      </c>
      <c r="X104" s="24">
        <f>IF(NOT(AND(A104=$B$2,G104&gt;0,H104&gt;0,OR(C104&lt;&gt;"Recommended baseline",Assumptions!$B$10=1))),0,IF(ISNUMBER(K104),G104*H104*K104,IF(U104=0,"UNPRICED",IF(ISNUMBER(INDEX('SKU Catalog'!$M$1:$M$116,MAX(1,U104))),G104*H104*INDEX('SKU Catalog'!$M$1:$M$116,MAX(1,U104))*IF(AND(INDEX('SKU Catalog'!$F$1:$F$116,MAX(1,U104))="Hourly",OR(INDEX('SKU Catalog'!$J$1:$J$116,MAX(1,U104))=0,"3Y"="PAYG")),I104,1),"UNPRICED"))))</f>
        <v>25</v>
      </c>
    </row>
    <row r="105" spans="1:24" ht="28.8" x14ac:dyDescent="0.35">
      <c r="A105" s="21" t="s">
        <v>967</v>
      </c>
      <c r="B105" s="21" t="s">
        <v>96</v>
      </c>
      <c r="C105" s="21" t="s">
        <v>2299</v>
      </c>
      <c r="D105" s="21" t="s">
        <v>1296</v>
      </c>
      <c r="E105" s="21" t="s">
        <v>1297</v>
      </c>
      <c r="F105" s="26" t="s">
        <v>191</v>
      </c>
      <c r="G105" s="27">
        <v>1</v>
      </c>
      <c r="H105" s="27">
        <v>1</v>
      </c>
      <c r="I105" s="36">
        <v>1</v>
      </c>
      <c r="J105" s="26" t="s">
        <v>2297</v>
      </c>
      <c r="K105" s="37"/>
      <c r="L105" s="23" t="str">
        <f>IF(U105=0,"INVALID SKU",IF(INDEX('SKU Catalog'!$J$1:$J$116,MAX(1,U105))=0,"PAYG",IF(J105="Default",Assumptions!$B$7,J105)))</f>
        <v>PAYG</v>
      </c>
      <c r="M105" s="23" t="str">
        <f>IF(U105=0,"Review SKU",INDEX('SKU Catalog'!$E$1:$E$116,MAX(1,U105)))</f>
        <v>quoted unit</v>
      </c>
      <c r="N105" s="31" t="str">
        <f>IF(ISNUMBER(K105),K105,IF(U105=0,"UNPRICED",IF(L105="PAYG",INDEX('SKU Catalog'!$K$1:$K$116,MAX(1,U105)),IF(L105="1Y",INDEX('SKU Catalog'!$L$1:$L$116,MAX(1,U105)),INDEX('SKU Catalog'!$M$1:$M$116,MAX(1,U105))))))</f>
        <v>UNPRICED</v>
      </c>
      <c r="O105" s="24" t="str">
        <f>IF(NOT(AND(A105=$B$2,G105&gt;0,H105&gt;0,OR(C105&lt;&gt;"Recommended baseline",Assumptions!$B$10=1))),0,IF(ISNUMBER(N105),G105*H105*N105*IF(ISNUMBER(K105),1,IF(AND(L105="PAYG",INDEX('SKU Catalog'!$F$1:$F$116,MAX(1,U105))="Hourly"),I105,1)),"UNPRICED"))</f>
        <v>UNPRICED</v>
      </c>
      <c r="P105" s="24" t="str">
        <f>IF(ISNUMBER(O105),O105*Assumptions!$B$8,"UNPRICED")</f>
        <v>UNPRICED</v>
      </c>
      <c r="Q105" s="23" t="str">
        <f>IF(NOT(AND(A105=$B$2,G105&gt;0,H105&gt;0,OR(C105&lt;&gt;"Recommended baseline",Assumptions!$B$10=1))),"Inactive",IF(NOT(ISNUMBER(N105)),"UNPRICED - select SKU / quote",IF(ISNUMBER(K105),"Manual quote - verify source",IF(T105="Covered","Covered by capacity",IF(T105="Control plane","No direct fee","Priced - verify sizing")))))</f>
        <v>UNPRICED - select SKU / quote</v>
      </c>
      <c r="R105" s="21" t="s">
        <v>2328</v>
      </c>
      <c r="S105" s="21" t="s">
        <v>971</v>
      </c>
      <c r="T105" s="21" t="s">
        <v>96</v>
      </c>
      <c r="U105" s="23">
        <f>IF(COUNTIF('SKU Catalog'!$A$4:$A$116,T105&amp;"|"&amp;F105)=0,0,MATCH(T105&amp;"|"&amp;F105,'SKU Catalog'!$A$1:$A$116,0))</f>
        <v>6</v>
      </c>
      <c r="V105" s="24" t="str">
        <f>IF(NOT(AND(A105=$B$2,G105&gt;0,H105&gt;0,OR(C105&lt;&gt;"Recommended baseline",Assumptions!$B$10=1))),0,IF(ISNUMBER(K105),G105*H105*K105,IF(U105=0,"UNPRICED",IF(ISNUMBER(INDEX('SKU Catalog'!$K$1:$K$116,MAX(1,U105))),G105*H105*INDEX('SKU Catalog'!$K$1:$K$116,MAX(1,U105))*IF(AND(INDEX('SKU Catalog'!$F$1:$F$116,MAX(1,U105))="Hourly",OR(INDEX('SKU Catalog'!$J$1:$J$116,MAX(1,U105))=0,"PAYG"="PAYG")),I105,1),"UNPRICED"))))</f>
        <v>UNPRICED</v>
      </c>
      <c r="W105" s="24" t="str">
        <f>IF(NOT(AND(A105=$B$2,G105&gt;0,H105&gt;0,OR(C105&lt;&gt;"Recommended baseline",Assumptions!$B$10=1))),0,IF(ISNUMBER(K105),G105*H105*K105,IF(U105=0,"UNPRICED",IF(ISNUMBER(INDEX('SKU Catalog'!$L$1:$L$116,MAX(1,U105))),G105*H105*INDEX('SKU Catalog'!$L$1:$L$116,MAX(1,U105))*IF(AND(INDEX('SKU Catalog'!$F$1:$F$116,MAX(1,U105))="Hourly",OR(INDEX('SKU Catalog'!$J$1:$J$116,MAX(1,U105))=0,"1Y"="PAYG")),I105,1),"UNPRICED"))))</f>
        <v>UNPRICED</v>
      </c>
      <c r="X105" s="24" t="str">
        <f>IF(NOT(AND(A105=$B$2,G105&gt;0,H105&gt;0,OR(C105&lt;&gt;"Recommended baseline",Assumptions!$B$10=1))),0,IF(ISNUMBER(K105),G105*H105*K105,IF(U105=0,"UNPRICED",IF(ISNUMBER(INDEX('SKU Catalog'!$M$1:$M$116,MAX(1,U105))),G105*H105*INDEX('SKU Catalog'!$M$1:$M$116,MAX(1,U105))*IF(AND(INDEX('SKU Catalog'!$F$1:$F$116,MAX(1,U105))="Hourly",OR(INDEX('SKU Catalog'!$J$1:$J$116,MAX(1,U105))=0,"3Y"="PAYG")),I105,1),"UNPRICED"))))</f>
        <v>UNPRICED</v>
      </c>
    </row>
    <row r="106" spans="1:24" ht="28.8" x14ac:dyDescent="0.35">
      <c r="A106" s="21" t="s">
        <v>967</v>
      </c>
      <c r="B106" s="21" t="s">
        <v>96</v>
      </c>
      <c r="C106" s="21" t="s">
        <v>2299</v>
      </c>
      <c r="D106" s="21" t="s">
        <v>1300</v>
      </c>
      <c r="E106" s="21" t="s">
        <v>1301</v>
      </c>
      <c r="F106" s="26" t="s">
        <v>191</v>
      </c>
      <c r="G106" s="27">
        <v>1</v>
      </c>
      <c r="H106" s="27">
        <v>1</v>
      </c>
      <c r="I106" s="36">
        <v>1</v>
      </c>
      <c r="J106" s="26" t="s">
        <v>2297</v>
      </c>
      <c r="K106" s="37"/>
      <c r="L106" s="23" t="str">
        <f>IF(U106=0,"INVALID SKU",IF(INDEX('SKU Catalog'!$J$1:$J$116,MAX(1,U106))=0,"PAYG",IF(J106="Default",Assumptions!$B$7,J106)))</f>
        <v>PAYG</v>
      </c>
      <c r="M106" s="23" t="str">
        <f>IF(U106=0,"Review SKU",INDEX('SKU Catalog'!$E$1:$E$116,MAX(1,U106)))</f>
        <v>quoted unit</v>
      </c>
      <c r="N106" s="31" t="str">
        <f>IF(ISNUMBER(K106),K106,IF(U106=0,"UNPRICED",IF(L106="PAYG",INDEX('SKU Catalog'!$K$1:$K$116,MAX(1,U106)),IF(L106="1Y",INDEX('SKU Catalog'!$L$1:$L$116,MAX(1,U106)),INDEX('SKU Catalog'!$M$1:$M$116,MAX(1,U106))))))</f>
        <v>UNPRICED</v>
      </c>
      <c r="O106" s="24" t="str">
        <f>IF(NOT(AND(A106=$B$2,G106&gt;0,H106&gt;0,OR(C106&lt;&gt;"Recommended baseline",Assumptions!$B$10=1))),0,IF(ISNUMBER(N106),G106*H106*N106*IF(ISNUMBER(K106),1,IF(AND(L106="PAYG",INDEX('SKU Catalog'!$F$1:$F$116,MAX(1,U106))="Hourly"),I106,1)),"UNPRICED"))</f>
        <v>UNPRICED</v>
      </c>
      <c r="P106" s="24" t="str">
        <f>IF(ISNUMBER(O106),O106*Assumptions!$B$8,"UNPRICED")</f>
        <v>UNPRICED</v>
      </c>
      <c r="Q106" s="23" t="str">
        <f>IF(NOT(AND(A106=$B$2,G106&gt;0,H106&gt;0,OR(C106&lt;&gt;"Recommended baseline",Assumptions!$B$10=1))),"Inactive",IF(NOT(ISNUMBER(N106)),"UNPRICED - select SKU / quote",IF(ISNUMBER(K106),"Manual quote - verify source",IF(T106="Covered","Covered by capacity",IF(T106="Control plane","No direct fee","Priced - verify sizing")))))</f>
        <v>UNPRICED - select SKU / quote</v>
      </c>
      <c r="R106" s="21" t="s">
        <v>2329</v>
      </c>
      <c r="S106" s="21" t="s">
        <v>971</v>
      </c>
      <c r="T106" s="21" t="s">
        <v>96</v>
      </c>
      <c r="U106" s="23">
        <f>IF(COUNTIF('SKU Catalog'!$A$4:$A$116,T106&amp;"|"&amp;F106)=0,0,MATCH(T106&amp;"|"&amp;F106,'SKU Catalog'!$A$1:$A$116,0))</f>
        <v>6</v>
      </c>
      <c r="V106" s="24" t="str">
        <f>IF(NOT(AND(A106=$B$2,G106&gt;0,H106&gt;0,OR(C106&lt;&gt;"Recommended baseline",Assumptions!$B$10=1))),0,IF(ISNUMBER(K106),G106*H106*K106,IF(U106=0,"UNPRICED",IF(ISNUMBER(INDEX('SKU Catalog'!$K$1:$K$116,MAX(1,U106))),G106*H106*INDEX('SKU Catalog'!$K$1:$K$116,MAX(1,U106))*IF(AND(INDEX('SKU Catalog'!$F$1:$F$116,MAX(1,U106))="Hourly",OR(INDEX('SKU Catalog'!$J$1:$J$116,MAX(1,U106))=0,"PAYG"="PAYG")),I106,1),"UNPRICED"))))</f>
        <v>UNPRICED</v>
      </c>
      <c r="W106" s="24" t="str">
        <f>IF(NOT(AND(A106=$B$2,G106&gt;0,H106&gt;0,OR(C106&lt;&gt;"Recommended baseline",Assumptions!$B$10=1))),0,IF(ISNUMBER(K106),G106*H106*K106,IF(U106=0,"UNPRICED",IF(ISNUMBER(INDEX('SKU Catalog'!$L$1:$L$116,MAX(1,U106))),G106*H106*INDEX('SKU Catalog'!$L$1:$L$116,MAX(1,U106))*IF(AND(INDEX('SKU Catalog'!$F$1:$F$116,MAX(1,U106))="Hourly",OR(INDEX('SKU Catalog'!$J$1:$J$116,MAX(1,U106))=0,"1Y"="PAYG")),I106,1),"UNPRICED"))))</f>
        <v>UNPRICED</v>
      </c>
      <c r="X106" s="24" t="str">
        <f>IF(NOT(AND(A106=$B$2,G106&gt;0,H106&gt;0,OR(C106&lt;&gt;"Recommended baseline",Assumptions!$B$10=1))),0,IF(ISNUMBER(K106),G106*H106*K106,IF(U106=0,"UNPRICED",IF(ISNUMBER(INDEX('SKU Catalog'!$M$1:$M$116,MAX(1,U106))),G106*H106*INDEX('SKU Catalog'!$M$1:$M$116,MAX(1,U106))*IF(AND(INDEX('SKU Catalog'!$F$1:$F$116,MAX(1,U106))="Hourly",OR(INDEX('SKU Catalog'!$J$1:$J$116,MAX(1,U106))=0,"3Y"="PAYG")),I106,1),"UNPRICED"))))</f>
        <v>UNPRICED</v>
      </c>
    </row>
    <row r="107" spans="1:24" ht="28.8" x14ac:dyDescent="0.35">
      <c r="A107" s="21" t="s">
        <v>967</v>
      </c>
      <c r="B107" s="21" t="s">
        <v>89</v>
      </c>
      <c r="C107" s="21" t="s">
        <v>2299</v>
      </c>
      <c r="D107" s="21" t="s">
        <v>1304</v>
      </c>
      <c r="E107" s="21" t="s">
        <v>1306</v>
      </c>
      <c r="F107" s="26" t="s">
        <v>239</v>
      </c>
      <c r="G107" s="27">
        <v>1</v>
      </c>
      <c r="H107" s="38">
        <f>Assumptions!$B$15</f>
        <v>1024</v>
      </c>
      <c r="I107" s="36">
        <v>1</v>
      </c>
      <c r="J107" s="26" t="s">
        <v>2297</v>
      </c>
      <c r="K107" s="37"/>
      <c r="L107" s="23" t="str">
        <f>IF(U107=0,"INVALID SKU",IF(INDEX('SKU Catalog'!$J$1:$J$116,MAX(1,U107))=0,"PAYG",IF(J107="Default",Assumptions!$B$7,J107)))</f>
        <v>PAYG</v>
      </c>
      <c r="M107" s="23" t="str">
        <f>IF(U107=0,"Review SKU",INDEX('SKU Catalog'!$E$1:$E$116,MAX(1,U107)))</f>
        <v>GB-month</v>
      </c>
      <c r="N107" s="31">
        <f>IF(ISNUMBER(K107),K107,IF(U107=0,"UNPRICED",IF(L107="PAYG",INDEX('SKU Catalog'!$K$1:$K$116,MAX(1,U107)),IF(L107="1Y",INDEX('SKU Catalog'!$L$1:$L$116,MAX(1,U107)),INDEX('SKU Catalog'!$M$1:$M$116,MAX(1,U107))))))</f>
        <v>2.0799999999999999E-2</v>
      </c>
      <c r="O107" s="24">
        <f>IF(NOT(AND(A107=$B$2,G107&gt;0,H107&gt;0,OR(C107&lt;&gt;"Recommended baseline",Assumptions!$B$10=1))),0,IF(ISNUMBER(N107),G107*H107*N107*IF(ISNUMBER(K107),1,IF(AND(L107="PAYG",INDEX('SKU Catalog'!$F$1:$F$116,MAX(1,U107))="Hourly"),I107,1)),"UNPRICED"))</f>
        <v>21.299199999999999</v>
      </c>
      <c r="P107" s="24">
        <f>IF(ISNUMBER(O107),O107*Assumptions!$B$8,"UNPRICED")</f>
        <v>255.59039999999999</v>
      </c>
      <c r="Q107" s="23" t="str">
        <f>IF(NOT(AND(A107=$B$2,G107&gt;0,H107&gt;0,OR(C107&lt;&gt;"Recommended baseline",Assumptions!$B$10=1))),"Inactive",IF(NOT(ISNUMBER(N107)),"UNPRICED - select SKU / quote",IF(ISNUMBER(K107),"Manual quote - verify source",IF(T107="Covered","Covered by capacity",IF(T107="Control plane","No direct fee","Priced - verify sizing")))))</f>
        <v>Priced - verify sizing</v>
      </c>
      <c r="R107" s="21" t="s">
        <v>2316</v>
      </c>
      <c r="S107" s="21" t="s">
        <v>971</v>
      </c>
      <c r="T107" s="21" t="s">
        <v>238</v>
      </c>
      <c r="U107" s="23">
        <f>IF(COUNTIF('SKU Catalog'!$A$4:$A$116,T107&amp;"|"&amp;F107)=0,0,MATCH(T107&amp;"|"&amp;F107,'SKU Catalog'!$A$1:$A$116,0))</f>
        <v>24</v>
      </c>
      <c r="V107" s="24">
        <f>IF(NOT(AND(A107=$B$2,G107&gt;0,H107&gt;0,OR(C107&lt;&gt;"Recommended baseline",Assumptions!$B$10=1))),0,IF(ISNUMBER(K107),G107*H107*K107,IF(U107=0,"UNPRICED",IF(ISNUMBER(INDEX('SKU Catalog'!$K$1:$K$116,MAX(1,U107))),G107*H107*INDEX('SKU Catalog'!$K$1:$K$116,MAX(1,U107))*IF(AND(INDEX('SKU Catalog'!$F$1:$F$116,MAX(1,U107))="Hourly",OR(INDEX('SKU Catalog'!$J$1:$J$116,MAX(1,U107))=0,"PAYG"="PAYG")),I107,1),"UNPRICED"))))</f>
        <v>21.299199999999999</v>
      </c>
      <c r="W107" s="24">
        <f>IF(NOT(AND(A107=$B$2,G107&gt;0,H107&gt;0,OR(C107&lt;&gt;"Recommended baseline",Assumptions!$B$10=1))),0,IF(ISNUMBER(K107),G107*H107*K107,IF(U107=0,"UNPRICED",IF(ISNUMBER(INDEX('SKU Catalog'!$L$1:$L$116,MAX(1,U107))),G107*H107*INDEX('SKU Catalog'!$L$1:$L$116,MAX(1,U107))*IF(AND(INDEX('SKU Catalog'!$F$1:$F$116,MAX(1,U107))="Hourly",OR(INDEX('SKU Catalog'!$J$1:$J$116,MAX(1,U107))=0,"1Y"="PAYG")),I107,1),"UNPRICED"))))</f>
        <v>21.299199999999999</v>
      </c>
      <c r="X107" s="24">
        <f>IF(NOT(AND(A107=$B$2,G107&gt;0,H107&gt;0,OR(C107&lt;&gt;"Recommended baseline",Assumptions!$B$10=1))),0,IF(ISNUMBER(K107),G107*H107*K107,IF(U107=0,"UNPRICED",IF(ISNUMBER(INDEX('SKU Catalog'!$M$1:$M$116,MAX(1,U107))),G107*H107*INDEX('SKU Catalog'!$M$1:$M$116,MAX(1,U107))*IF(AND(INDEX('SKU Catalog'!$F$1:$F$116,MAX(1,U107))="Hourly",OR(INDEX('SKU Catalog'!$J$1:$J$116,MAX(1,U107))=0,"3Y"="PAYG")),I107,1),"UNPRICED"))))</f>
        <v>21.299199999999999</v>
      </c>
    </row>
    <row r="108" spans="1:24" ht="43.2" x14ac:dyDescent="0.35">
      <c r="A108" s="21" t="s">
        <v>967</v>
      </c>
      <c r="B108" s="21" t="s">
        <v>89</v>
      </c>
      <c r="C108" s="21" t="s">
        <v>2299</v>
      </c>
      <c r="D108" s="21" t="s">
        <v>1304</v>
      </c>
      <c r="E108" s="21" t="s">
        <v>1306</v>
      </c>
      <c r="F108" s="26" t="s">
        <v>239</v>
      </c>
      <c r="G108" s="27">
        <v>1</v>
      </c>
      <c r="H108" s="27">
        <v>10</v>
      </c>
      <c r="I108" s="36">
        <v>1</v>
      </c>
      <c r="J108" s="26" t="s">
        <v>2297</v>
      </c>
      <c r="K108" s="37"/>
      <c r="L108" s="23" t="str">
        <f>IF(U108=0,"INVALID SKU",IF(INDEX('SKU Catalog'!$J$1:$J$116,MAX(1,U108))=0,"PAYG",IF(J108="Default",Assumptions!$B$7,J108)))</f>
        <v>PAYG</v>
      </c>
      <c r="M108" s="23" t="str">
        <f>IF(U108=0,"Review SKU",INDEX('SKU Catalog'!$E$1:$E$116,MAX(1,U108)))</f>
        <v>10K operations</v>
      </c>
      <c r="N108" s="31">
        <f>IF(ISNUMBER(K108),K108,IF(U108=0,"UNPRICED",IF(L108="PAYG",INDEX('SKU Catalog'!$K$1:$K$116,MAX(1,U108)),IF(L108="1Y",INDEX('SKU Catalog'!$L$1:$L$116,MAX(1,U108)),INDEX('SKU Catalog'!$M$1:$M$116,MAX(1,U108))))))</f>
        <v>0.05</v>
      </c>
      <c r="O108" s="24">
        <f>IF(NOT(AND(A108=$B$2,G108&gt;0,H108&gt;0,OR(C108&lt;&gt;"Recommended baseline",Assumptions!$B$10=1))),0,IF(ISNUMBER(N108),G108*H108*N108*IF(ISNUMBER(K108),1,IF(AND(L108="PAYG",INDEX('SKU Catalog'!$F$1:$F$116,MAX(1,U108))="Hourly"),I108,1)),"UNPRICED"))</f>
        <v>0.5</v>
      </c>
      <c r="P108" s="24">
        <f>IF(ISNUMBER(O108),O108*Assumptions!$B$8,"UNPRICED")</f>
        <v>6</v>
      </c>
      <c r="Q108" s="23" t="str">
        <f>IF(NOT(AND(A108=$B$2,G108&gt;0,H108&gt;0,OR(C108&lt;&gt;"Recommended baseline",Assumptions!$B$10=1))),"Inactive",IF(NOT(ISNUMBER(N108)),"UNPRICED - select SKU / quote",IF(ISNUMBER(K108),"Manual quote - verify source",IF(T108="Covered","Covered by capacity",IF(T108="Control plane","No direct fee","Priced - verify sizing")))))</f>
        <v>Priced - verify sizing</v>
      </c>
      <c r="R108" s="21" t="s">
        <v>2317</v>
      </c>
      <c r="S108" s="21" t="s">
        <v>971</v>
      </c>
      <c r="T108" s="21" t="s">
        <v>256</v>
      </c>
      <c r="U108" s="23">
        <f>IF(COUNTIF('SKU Catalog'!$A$4:$A$116,T108&amp;"|"&amp;F108)=0,0,MATCH(T108&amp;"|"&amp;F108,'SKU Catalog'!$A$1:$A$116,0))</f>
        <v>32</v>
      </c>
      <c r="V108" s="24">
        <f>IF(NOT(AND(A108=$B$2,G108&gt;0,H108&gt;0,OR(C108&lt;&gt;"Recommended baseline",Assumptions!$B$10=1))),0,IF(ISNUMBER(K108),G108*H108*K108,IF(U108=0,"UNPRICED",IF(ISNUMBER(INDEX('SKU Catalog'!$K$1:$K$116,MAX(1,U108))),G108*H108*INDEX('SKU Catalog'!$K$1:$K$116,MAX(1,U108))*IF(AND(INDEX('SKU Catalog'!$F$1:$F$116,MAX(1,U108))="Hourly",OR(INDEX('SKU Catalog'!$J$1:$J$116,MAX(1,U108))=0,"PAYG"="PAYG")),I108,1),"UNPRICED"))))</f>
        <v>0.5</v>
      </c>
      <c r="W108" s="24">
        <f>IF(NOT(AND(A108=$B$2,G108&gt;0,H108&gt;0,OR(C108&lt;&gt;"Recommended baseline",Assumptions!$B$10=1))),0,IF(ISNUMBER(K108),G108*H108*K108,IF(U108=0,"UNPRICED",IF(ISNUMBER(INDEX('SKU Catalog'!$L$1:$L$116,MAX(1,U108))),G108*H108*INDEX('SKU Catalog'!$L$1:$L$116,MAX(1,U108))*IF(AND(INDEX('SKU Catalog'!$F$1:$F$116,MAX(1,U108))="Hourly",OR(INDEX('SKU Catalog'!$J$1:$J$116,MAX(1,U108))=0,"1Y"="PAYG")),I108,1),"UNPRICED"))))</f>
        <v>0.5</v>
      </c>
      <c r="X108" s="24">
        <f>IF(NOT(AND(A108=$B$2,G108&gt;0,H108&gt;0,OR(C108&lt;&gt;"Recommended baseline",Assumptions!$B$10=1))),0,IF(ISNUMBER(K108),G108*H108*K108,IF(U108=0,"UNPRICED",IF(ISNUMBER(INDEX('SKU Catalog'!$M$1:$M$116,MAX(1,U108))),G108*H108*INDEX('SKU Catalog'!$M$1:$M$116,MAX(1,U108))*IF(AND(INDEX('SKU Catalog'!$F$1:$F$116,MAX(1,U108))="Hourly",OR(INDEX('SKU Catalog'!$J$1:$J$116,MAX(1,U108))=0,"3Y"="PAYG")),I108,1),"UNPRICED"))))</f>
        <v>0.5</v>
      </c>
    </row>
    <row r="109" spans="1:24" ht="43.2" x14ac:dyDescent="0.35">
      <c r="A109" s="21" t="s">
        <v>967</v>
      </c>
      <c r="B109" s="21" t="s">
        <v>89</v>
      </c>
      <c r="C109" s="21" t="s">
        <v>2299</v>
      </c>
      <c r="D109" s="21" t="s">
        <v>1304</v>
      </c>
      <c r="E109" s="21" t="s">
        <v>1306</v>
      </c>
      <c r="F109" s="26" t="s">
        <v>239</v>
      </c>
      <c r="G109" s="27">
        <v>1</v>
      </c>
      <c r="H109" s="27">
        <v>10</v>
      </c>
      <c r="I109" s="36">
        <v>1</v>
      </c>
      <c r="J109" s="26" t="s">
        <v>2297</v>
      </c>
      <c r="K109" s="37"/>
      <c r="L109" s="23" t="str">
        <f>IF(U109=0,"INVALID SKU",IF(INDEX('SKU Catalog'!$J$1:$J$116,MAX(1,U109))=0,"PAYG",IF(J109="Default",Assumptions!$B$7,J109)))</f>
        <v>PAYG</v>
      </c>
      <c r="M109" s="23" t="str">
        <f>IF(U109=0,"Review SKU",INDEX('SKU Catalog'!$E$1:$E$116,MAX(1,U109)))</f>
        <v>10K operations</v>
      </c>
      <c r="N109" s="31">
        <f>IF(ISNUMBER(K109),K109,IF(U109=0,"UNPRICED",IF(L109="PAYG",INDEX('SKU Catalog'!$K$1:$K$116,MAX(1,U109)),IF(L109="1Y",INDEX('SKU Catalog'!$L$1:$L$116,MAX(1,U109)),INDEX('SKU Catalog'!$M$1:$M$116,MAX(1,U109))))))</f>
        <v>4.0000000000000001E-3</v>
      </c>
      <c r="O109" s="24">
        <f>IF(NOT(AND(A109=$B$2,G109&gt;0,H109&gt;0,OR(C109&lt;&gt;"Recommended baseline",Assumptions!$B$10=1))),0,IF(ISNUMBER(N109),G109*H109*N109*IF(ISNUMBER(K109),1,IF(AND(L109="PAYG",INDEX('SKU Catalog'!$F$1:$F$116,MAX(1,U109))="Hourly"),I109,1)),"UNPRICED"))</f>
        <v>0.04</v>
      </c>
      <c r="P109" s="24">
        <f>IF(ISNUMBER(O109),O109*Assumptions!$B$8,"UNPRICED")</f>
        <v>0.48</v>
      </c>
      <c r="Q109" s="23" t="str">
        <f>IF(NOT(AND(A109=$B$2,G109&gt;0,H109&gt;0,OR(C109&lt;&gt;"Recommended baseline",Assumptions!$B$10=1))),"Inactive",IF(NOT(ISNUMBER(N109)),"UNPRICED - select SKU / quote",IF(ISNUMBER(K109),"Manual quote - verify source",IF(T109="Covered","Covered by capacity",IF(T109="Control plane","No direct fee","Priced - verify sizing")))))</f>
        <v>Priced - verify sizing</v>
      </c>
      <c r="R109" s="21" t="s">
        <v>2317</v>
      </c>
      <c r="S109" s="21" t="s">
        <v>971</v>
      </c>
      <c r="T109" s="21" t="s">
        <v>260</v>
      </c>
      <c r="U109" s="23">
        <f>IF(COUNTIF('SKU Catalog'!$A$4:$A$116,T109&amp;"|"&amp;F109)=0,0,MATCH(T109&amp;"|"&amp;F109,'SKU Catalog'!$A$1:$A$116,0))</f>
        <v>33</v>
      </c>
      <c r="V109" s="24">
        <f>IF(NOT(AND(A109=$B$2,G109&gt;0,H109&gt;0,OR(C109&lt;&gt;"Recommended baseline",Assumptions!$B$10=1))),0,IF(ISNUMBER(K109),G109*H109*K109,IF(U109=0,"UNPRICED",IF(ISNUMBER(INDEX('SKU Catalog'!$K$1:$K$116,MAX(1,U109))),G109*H109*INDEX('SKU Catalog'!$K$1:$K$116,MAX(1,U109))*IF(AND(INDEX('SKU Catalog'!$F$1:$F$116,MAX(1,U109))="Hourly",OR(INDEX('SKU Catalog'!$J$1:$J$116,MAX(1,U109))=0,"PAYG"="PAYG")),I109,1),"UNPRICED"))))</f>
        <v>0.04</v>
      </c>
      <c r="W109" s="24">
        <f>IF(NOT(AND(A109=$B$2,G109&gt;0,H109&gt;0,OR(C109&lt;&gt;"Recommended baseline",Assumptions!$B$10=1))),0,IF(ISNUMBER(K109),G109*H109*K109,IF(U109=0,"UNPRICED",IF(ISNUMBER(INDEX('SKU Catalog'!$L$1:$L$116,MAX(1,U109))),G109*H109*INDEX('SKU Catalog'!$L$1:$L$116,MAX(1,U109))*IF(AND(INDEX('SKU Catalog'!$F$1:$F$116,MAX(1,U109))="Hourly",OR(INDEX('SKU Catalog'!$J$1:$J$116,MAX(1,U109))=0,"1Y"="PAYG")),I109,1),"UNPRICED"))))</f>
        <v>0.04</v>
      </c>
      <c r="X109" s="24">
        <f>IF(NOT(AND(A109=$B$2,G109&gt;0,H109&gt;0,OR(C109&lt;&gt;"Recommended baseline",Assumptions!$B$10=1))),0,IF(ISNUMBER(K109),G109*H109*K109,IF(U109=0,"UNPRICED",IF(ISNUMBER(INDEX('SKU Catalog'!$M$1:$M$116,MAX(1,U109))),G109*H109*INDEX('SKU Catalog'!$M$1:$M$116,MAX(1,U109))*IF(AND(INDEX('SKU Catalog'!$F$1:$F$116,MAX(1,U109))="Hourly",OR(INDEX('SKU Catalog'!$J$1:$J$116,MAX(1,U109))=0,"3Y"="PAYG")),I109,1),"UNPRICED"))))</f>
        <v>0.04</v>
      </c>
    </row>
    <row r="110" spans="1:24" ht="28.8" x14ac:dyDescent="0.35">
      <c r="A110" s="21" t="s">
        <v>967</v>
      </c>
      <c r="B110" s="21" t="s">
        <v>89</v>
      </c>
      <c r="C110" s="21" t="s">
        <v>2299</v>
      </c>
      <c r="D110" s="21" t="s">
        <v>1309</v>
      </c>
      <c r="E110" s="21" t="s">
        <v>1310</v>
      </c>
      <c r="F110" s="26" t="s">
        <v>239</v>
      </c>
      <c r="G110" s="27">
        <v>1</v>
      </c>
      <c r="H110" s="38">
        <f>Assumptions!$B$15</f>
        <v>1024</v>
      </c>
      <c r="I110" s="36">
        <v>1</v>
      </c>
      <c r="J110" s="26" t="s">
        <v>2297</v>
      </c>
      <c r="K110" s="37"/>
      <c r="L110" s="23" t="str">
        <f>IF(U110=0,"INVALID SKU",IF(INDEX('SKU Catalog'!$J$1:$J$116,MAX(1,U110))=0,"PAYG",IF(J110="Default",Assumptions!$B$7,J110)))</f>
        <v>PAYG</v>
      </c>
      <c r="M110" s="23" t="str">
        <f>IF(U110=0,"Review SKU",INDEX('SKU Catalog'!$E$1:$E$116,MAX(1,U110)))</f>
        <v>GB-month</v>
      </c>
      <c r="N110" s="31">
        <f>IF(ISNUMBER(K110),K110,IF(U110=0,"UNPRICED",IF(L110="PAYG",INDEX('SKU Catalog'!$K$1:$K$116,MAX(1,U110)),IF(L110="1Y",INDEX('SKU Catalog'!$L$1:$L$116,MAX(1,U110)),INDEX('SKU Catalog'!$M$1:$M$116,MAX(1,U110))))))</f>
        <v>2.1000000000000001E-2</v>
      </c>
      <c r="O110" s="24">
        <f>IF(NOT(AND(A110=$B$2,G110&gt;0,H110&gt;0,OR(C110&lt;&gt;"Recommended baseline",Assumptions!$B$10=1))),0,IF(ISNUMBER(N110),G110*H110*N110*IF(ISNUMBER(K110),1,IF(AND(L110="PAYG",INDEX('SKU Catalog'!$F$1:$F$116,MAX(1,U110))="Hourly"),I110,1)),"UNPRICED"))</f>
        <v>21.504000000000001</v>
      </c>
      <c r="P110" s="24">
        <f>IF(ISNUMBER(O110),O110*Assumptions!$B$8,"UNPRICED")</f>
        <v>258.048</v>
      </c>
      <c r="Q110" s="23" t="str">
        <f>IF(NOT(AND(A110=$B$2,G110&gt;0,H110&gt;0,OR(C110&lt;&gt;"Recommended baseline",Assumptions!$B$10=1))),"Inactive",IF(NOT(ISNUMBER(N110)),"UNPRICED - select SKU / quote",IF(ISNUMBER(K110),"Manual quote - verify source",IF(T110="Covered","Covered by capacity",IF(T110="Control plane","No direct fee","Priced - verify sizing")))))</f>
        <v>Priced - verify sizing</v>
      </c>
      <c r="R110" s="21" t="s">
        <v>2316</v>
      </c>
      <c r="S110" s="21" t="s">
        <v>971</v>
      </c>
      <c r="T110" s="21" t="s">
        <v>262</v>
      </c>
      <c r="U110" s="23">
        <f>IF(COUNTIF('SKU Catalog'!$A$4:$A$116,T110&amp;"|"&amp;F110)=0,0,MATCH(T110&amp;"|"&amp;F110,'SKU Catalog'!$A$1:$A$116,0))</f>
        <v>34</v>
      </c>
      <c r="V110" s="24">
        <f>IF(NOT(AND(A110=$B$2,G110&gt;0,H110&gt;0,OR(C110&lt;&gt;"Recommended baseline",Assumptions!$B$10=1))),0,IF(ISNUMBER(K110),G110*H110*K110,IF(U110=0,"UNPRICED",IF(ISNUMBER(INDEX('SKU Catalog'!$K$1:$K$116,MAX(1,U110))),G110*H110*INDEX('SKU Catalog'!$K$1:$K$116,MAX(1,U110))*IF(AND(INDEX('SKU Catalog'!$F$1:$F$116,MAX(1,U110))="Hourly",OR(INDEX('SKU Catalog'!$J$1:$J$116,MAX(1,U110))=0,"PAYG"="PAYG")),I110,1),"UNPRICED"))))</f>
        <v>21.504000000000001</v>
      </c>
      <c r="W110" s="24">
        <f>IF(NOT(AND(A110=$B$2,G110&gt;0,H110&gt;0,OR(C110&lt;&gt;"Recommended baseline",Assumptions!$B$10=1))),0,IF(ISNUMBER(K110),G110*H110*K110,IF(U110=0,"UNPRICED",IF(ISNUMBER(INDEX('SKU Catalog'!$L$1:$L$116,MAX(1,U110))),G110*H110*INDEX('SKU Catalog'!$L$1:$L$116,MAX(1,U110))*IF(AND(INDEX('SKU Catalog'!$F$1:$F$116,MAX(1,U110))="Hourly",OR(INDEX('SKU Catalog'!$J$1:$J$116,MAX(1,U110))=0,"1Y"="PAYG")),I110,1),"UNPRICED"))))</f>
        <v>21.504000000000001</v>
      </c>
      <c r="X110" s="24">
        <f>IF(NOT(AND(A110=$B$2,G110&gt;0,H110&gt;0,OR(C110&lt;&gt;"Recommended baseline",Assumptions!$B$10=1))),0,IF(ISNUMBER(K110),G110*H110*K110,IF(U110=0,"UNPRICED",IF(ISNUMBER(INDEX('SKU Catalog'!$M$1:$M$116,MAX(1,U110))),G110*H110*INDEX('SKU Catalog'!$M$1:$M$116,MAX(1,U110))*IF(AND(INDEX('SKU Catalog'!$F$1:$F$116,MAX(1,U110))="Hourly",OR(INDEX('SKU Catalog'!$J$1:$J$116,MAX(1,U110))=0,"3Y"="PAYG")),I110,1),"UNPRICED"))))</f>
        <v>21.504000000000001</v>
      </c>
    </row>
    <row r="111" spans="1:24" ht="43.2" x14ac:dyDescent="0.35">
      <c r="A111" s="21" t="s">
        <v>967</v>
      </c>
      <c r="B111" s="21" t="s">
        <v>89</v>
      </c>
      <c r="C111" s="21" t="s">
        <v>2299</v>
      </c>
      <c r="D111" s="21" t="s">
        <v>1309</v>
      </c>
      <c r="E111" s="21" t="s">
        <v>1310</v>
      </c>
      <c r="F111" s="26" t="s">
        <v>239</v>
      </c>
      <c r="G111" s="27">
        <v>1</v>
      </c>
      <c r="H111" s="27">
        <v>10</v>
      </c>
      <c r="I111" s="36">
        <v>1</v>
      </c>
      <c r="J111" s="26" t="s">
        <v>2297</v>
      </c>
      <c r="K111" s="37"/>
      <c r="L111" s="23" t="str">
        <f>IF(U111=0,"INVALID SKU",IF(INDEX('SKU Catalog'!$J$1:$J$116,MAX(1,U111))=0,"PAYG",IF(J111="Default",Assumptions!$B$7,J111)))</f>
        <v>PAYG</v>
      </c>
      <c r="M111" s="23" t="str">
        <f>IF(U111=0,"Review SKU",INDEX('SKU Catalog'!$E$1:$E$116,MAX(1,U111)))</f>
        <v>10K operations</v>
      </c>
      <c r="N111" s="31">
        <f>IF(ISNUMBER(K111),K111,IF(U111=0,"UNPRICED",IF(L111="PAYG",INDEX('SKU Catalog'!$K$1:$K$116,MAX(1,U111)),IF(L111="1Y",INDEX('SKU Catalog'!$L$1:$L$116,MAX(1,U111)),INDEX('SKU Catalog'!$M$1:$M$116,MAX(1,U111))))))</f>
        <v>6.5000000000000002E-2</v>
      </c>
      <c r="O111" s="24">
        <f>IF(NOT(AND(A111=$B$2,G111&gt;0,H111&gt;0,OR(C111&lt;&gt;"Recommended baseline",Assumptions!$B$10=1))),0,IF(ISNUMBER(N111),G111*H111*N111*IF(ISNUMBER(K111),1,IF(AND(L111="PAYG",INDEX('SKU Catalog'!$F$1:$F$116,MAX(1,U111))="Hourly"),I111,1)),"UNPRICED"))</f>
        <v>0.65</v>
      </c>
      <c r="P111" s="24">
        <f>IF(ISNUMBER(O111),O111*Assumptions!$B$8,"UNPRICED")</f>
        <v>7.8000000000000007</v>
      </c>
      <c r="Q111" s="23" t="str">
        <f>IF(NOT(AND(A111=$B$2,G111&gt;0,H111&gt;0,OR(C111&lt;&gt;"Recommended baseline",Assumptions!$B$10=1))),"Inactive",IF(NOT(ISNUMBER(N111)),"UNPRICED - select SKU / quote",IF(ISNUMBER(K111),"Manual quote - verify source",IF(T111="Covered","Covered by capacity",IF(T111="Control plane","No direct fee","Priced - verify sizing")))))</f>
        <v>Priced - verify sizing</v>
      </c>
      <c r="R111" s="21" t="s">
        <v>2317</v>
      </c>
      <c r="S111" s="21" t="s">
        <v>971</v>
      </c>
      <c r="T111" s="21" t="s">
        <v>271</v>
      </c>
      <c r="U111" s="23">
        <f>IF(COUNTIF('SKU Catalog'!$A$4:$A$116,T111&amp;"|"&amp;F111)=0,0,MATCH(T111&amp;"|"&amp;F111,'SKU Catalog'!$A$1:$A$116,0))</f>
        <v>42</v>
      </c>
      <c r="V111" s="24">
        <f>IF(NOT(AND(A111=$B$2,G111&gt;0,H111&gt;0,OR(C111&lt;&gt;"Recommended baseline",Assumptions!$B$10=1))),0,IF(ISNUMBER(K111),G111*H111*K111,IF(U111=0,"UNPRICED",IF(ISNUMBER(INDEX('SKU Catalog'!$K$1:$K$116,MAX(1,U111))),G111*H111*INDEX('SKU Catalog'!$K$1:$K$116,MAX(1,U111))*IF(AND(INDEX('SKU Catalog'!$F$1:$F$116,MAX(1,U111))="Hourly",OR(INDEX('SKU Catalog'!$J$1:$J$116,MAX(1,U111))=0,"PAYG"="PAYG")),I111,1),"UNPRICED"))))</f>
        <v>0.65</v>
      </c>
      <c r="W111" s="24">
        <f>IF(NOT(AND(A111=$B$2,G111&gt;0,H111&gt;0,OR(C111&lt;&gt;"Recommended baseline",Assumptions!$B$10=1))),0,IF(ISNUMBER(K111),G111*H111*K111,IF(U111=0,"UNPRICED",IF(ISNUMBER(INDEX('SKU Catalog'!$L$1:$L$116,MAX(1,U111))),G111*H111*INDEX('SKU Catalog'!$L$1:$L$116,MAX(1,U111))*IF(AND(INDEX('SKU Catalog'!$F$1:$F$116,MAX(1,U111))="Hourly",OR(INDEX('SKU Catalog'!$J$1:$J$116,MAX(1,U111))=0,"1Y"="PAYG")),I111,1),"UNPRICED"))))</f>
        <v>0.65</v>
      </c>
      <c r="X111" s="24">
        <f>IF(NOT(AND(A111=$B$2,G111&gt;0,H111&gt;0,OR(C111&lt;&gt;"Recommended baseline",Assumptions!$B$10=1))),0,IF(ISNUMBER(K111),G111*H111*K111,IF(U111=0,"UNPRICED",IF(ISNUMBER(INDEX('SKU Catalog'!$M$1:$M$116,MAX(1,U111))),G111*H111*INDEX('SKU Catalog'!$M$1:$M$116,MAX(1,U111))*IF(AND(INDEX('SKU Catalog'!$F$1:$F$116,MAX(1,U111))="Hourly",OR(INDEX('SKU Catalog'!$J$1:$J$116,MAX(1,U111))=0,"3Y"="PAYG")),I111,1),"UNPRICED"))))</f>
        <v>0.65</v>
      </c>
    </row>
    <row r="112" spans="1:24" ht="43.2" x14ac:dyDescent="0.35">
      <c r="A112" s="21" t="s">
        <v>967</v>
      </c>
      <c r="B112" s="21" t="s">
        <v>89</v>
      </c>
      <c r="C112" s="21" t="s">
        <v>2299</v>
      </c>
      <c r="D112" s="21" t="s">
        <v>1309</v>
      </c>
      <c r="E112" s="21" t="s">
        <v>1310</v>
      </c>
      <c r="F112" s="26" t="s">
        <v>239</v>
      </c>
      <c r="G112" s="27">
        <v>1</v>
      </c>
      <c r="H112" s="27">
        <v>10</v>
      </c>
      <c r="I112" s="36">
        <v>1</v>
      </c>
      <c r="J112" s="26" t="s">
        <v>2297</v>
      </c>
      <c r="K112" s="37"/>
      <c r="L112" s="23" t="str">
        <f>IF(U112=0,"INVALID SKU",IF(INDEX('SKU Catalog'!$J$1:$J$116,MAX(1,U112))=0,"PAYG",IF(J112="Default",Assumptions!$B$7,J112)))</f>
        <v>PAYG</v>
      </c>
      <c r="M112" s="23" t="str">
        <f>IF(U112=0,"Review SKU",INDEX('SKU Catalog'!$E$1:$E$116,MAX(1,U112)))</f>
        <v>10K operations</v>
      </c>
      <c r="N112" s="31">
        <f>IF(ISNUMBER(K112),K112,IF(U112=0,"UNPRICED",IF(L112="PAYG",INDEX('SKU Catalog'!$K$1:$K$116,MAX(1,U112)),IF(L112="1Y",INDEX('SKU Catalog'!$L$1:$L$116,MAX(1,U112)),INDEX('SKU Catalog'!$M$1:$M$116,MAX(1,U112))))))</f>
        <v>5.0000000000000001E-3</v>
      </c>
      <c r="O112" s="24">
        <f>IF(NOT(AND(A112=$B$2,G112&gt;0,H112&gt;0,OR(C112&lt;&gt;"Recommended baseline",Assumptions!$B$10=1))),0,IF(ISNUMBER(N112),G112*H112*N112*IF(ISNUMBER(K112),1,IF(AND(L112="PAYG",INDEX('SKU Catalog'!$F$1:$F$116,MAX(1,U112))="Hourly"),I112,1)),"UNPRICED"))</f>
        <v>0.05</v>
      </c>
      <c r="P112" s="24">
        <f>IF(ISNUMBER(O112),O112*Assumptions!$B$8,"UNPRICED")</f>
        <v>0.60000000000000009</v>
      </c>
      <c r="Q112" s="23" t="str">
        <f>IF(NOT(AND(A112=$B$2,G112&gt;0,H112&gt;0,OR(C112&lt;&gt;"Recommended baseline",Assumptions!$B$10=1))),"Inactive",IF(NOT(ISNUMBER(N112)),"UNPRICED - select SKU / quote",IF(ISNUMBER(K112),"Manual quote - verify source",IF(T112="Covered","Covered by capacity",IF(T112="Control plane","No direct fee","Priced - verify sizing")))))</f>
        <v>Priced - verify sizing</v>
      </c>
      <c r="R112" s="21" t="s">
        <v>2317</v>
      </c>
      <c r="S112" s="21" t="s">
        <v>971</v>
      </c>
      <c r="T112" s="21" t="s">
        <v>273</v>
      </c>
      <c r="U112" s="23">
        <f>IF(COUNTIF('SKU Catalog'!$A$4:$A$116,T112&amp;"|"&amp;F112)=0,0,MATCH(T112&amp;"|"&amp;F112,'SKU Catalog'!$A$1:$A$116,0))</f>
        <v>43</v>
      </c>
      <c r="V112" s="24">
        <f>IF(NOT(AND(A112=$B$2,G112&gt;0,H112&gt;0,OR(C112&lt;&gt;"Recommended baseline",Assumptions!$B$10=1))),0,IF(ISNUMBER(K112),G112*H112*K112,IF(U112=0,"UNPRICED",IF(ISNUMBER(INDEX('SKU Catalog'!$K$1:$K$116,MAX(1,U112))),G112*H112*INDEX('SKU Catalog'!$K$1:$K$116,MAX(1,U112))*IF(AND(INDEX('SKU Catalog'!$F$1:$F$116,MAX(1,U112))="Hourly",OR(INDEX('SKU Catalog'!$J$1:$J$116,MAX(1,U112))=0,"PAYG"="PAYG")),I112,1),"UNPRICED"))))</f>
        <v>0.05</v>
      </c>
      <c r="W112" s="24">
        <f>IF(NOT(AND(A112=$B$2,G112&gt;0,H112&gt;0,OR(C112&lt;&gt;"Recommended baseline",Assumptions!$B$10=1))),0,IF(ISNUMBER(K112),G112*H112*K112,IF(U112=0,"UNPRICED",IF(ISNUMBER(INDEX('SKU Catalog'!$L$1:$L$116,MAX(1,U112))),G112*H112*INDEX('SKU Catalog'!$L$1:$L$116,MAX(1,U112))*IF(AND(INDEX('SKU Catalog'!$F$1:$F$116,MAX(1,U112))="Hourly",OR(INDEX('SKU Catalog'!$J$1:$J$116,MAX(1,U112))=0,"1Y"="PAYG")),I112,1),"UNPRICED"))))</f>
        <v>0.05</v>
      </c>
      <c r="X112" s="24">
        <f>IF(NOT(AND(A112=$B$2,G112&gt;0,H112&gt;0,OR(C112&lt;&gt;"Recommended baseline",Assumptions!$B$10=1))),0,IF(ISNUMBER(K112),G112*H112*K112,IF(U112=0,"UNPRICED",IF(ISNUMBER(INDEX('SKU Catalog'!$M$1:$M$116,MAX(1,U112))),G112*H112*INDEX('SKU Catalog'!$M$1:$M$116,MAX(1,U112))*IF(AND(INDEX('SKU Catalog'!$F$1:$F$116,MAX(1,U112))="Hourly",OR(INDEX('SKU Catalog'!$J$1:$J$116,MAX(1,U112))=0,"3Y"="PAYG")),I112,1),"UNPRICED"))))</f>
        <v>0.05</v>
      </c>
    </row>
    <row r="113" spans="1:24" ht="28.8" x14ac:dyDescent="0.35">
      <c r="A113" s="21" t="s">
        <v>967</v>
      </c>
      <c r="B113" s="21" t="s">
        <v>89</v>
      </c>
      <c r="C113" s="21" t="s">
        <v>2299</v>
      </c>
      <c r="D113" s="21" t="s">
        <v>1313</v>
      </c>
      <c r="E113" s="21" t="s">
        <v>1315</v>
      </c>
      <c r="F113" s="26" t="s">
        <v>282</v>
      </c>
      <c r="G113" s="27">
        <v>1</v>
      </c>
      <c r="H113" s="38">
        <f>Assumptions!$B$15</f>
        <v>1024</v>
      </c>
      <c r="I113" s="36">
        <v>1</v>
      </c>
      <c r="J113" s="26" t="s">
        <v>2297</v>
      </c>
      <c r="K113" s="37"/>
      <c r="L113" s="23" t="str">
        <f>IF(U113=0,"INVALID SKU",IF(INDEX('SKU Catalog'!$J$1:$J$116,MAX(1,U113))=0,"PAYG",IF(J113="Default",Assumptions!$B$7,J113)))</f>
        <v>PAYG</v>
      </c>
      <c r="M113" s="23" t="str">
        <f>IF(U113=0,"Review SKU",INDEX('SKU Catalog'!$E$1:$E$116,MAX(1,U113)))</f>
        <v>provisioned GiB-month</v>
      </c>
      <c r="N113" s="31" t="str">
        <f>IF(ISNUMBER(K113),K113,IF(U113=0,"UNPRICED",IF(L113="PAYG",INDEX('SKU Catalog'!$K$1:$K$116,MAX(1,U113)),IF(L113="1Y",INDEX('SKU Catalog'!$L$1:$L$116,MAX(1,U113)),INDEX('SKU Catalog'!$M$1:$M$116,MAX(1,U113))))))</f>
        <v>UNPRICED</v>
      </c>
      <c r="O113" s="24" t="str">
        <f>IF(NOT(AND(A113=$B$2,G113&gt;0,H113&gt;0,OR(C113&lt;&gt;"Recommended baseline",Assumptions!$B$10=1))),0,IF(ISNUMBER(N113),G113*H113*N113*IF(ISNUMBER(K113),1,IF(AND(L113="PAYG",INDEX('SKU Catalog'!$F$1:$F$116,MAX(1,U113))="Hourly"),I113,1)),"UNPRICED"))</f>
        <v>UNPRICED</v>
      </c>
      <c r="P113" s="24" t="str">
        <f>IF(ISNUMBER(O113),O113*Assumptions!$B$8,"UNPRICED")</f>
        <v>UNPRICED</v>
      </c>
      <c r="Q113" s="23" t="str">
        <f>IF(NOT(AND(A113=$B$2,G113&gt;0,H113&gt;0,OR(C113&lt;&gt;"Recommended baseline",Assumptions!$B$10=1))),"Inactive",IF(NOT(ISNUMBER(N113)),"UNPRICED - select SKU / quote",IF(ISNUMBER(K113),"Manual quote - verify source",IF(T113="Covered","Covered by capacity",IF(T113="Control plane","No direct fee","Priced - verify sizing")))))</f>
        <v>UNPRICED - select SKU / quote</v>
      </c>
      <c r="R113" s="21" t="s">
        <v>2330</v>
      </c>
      <c r="S113" s="21" t="s">
        <v>971</v>
      </c>
      <c r="T113" s="21" t="s">
        <v>275</v>
      </c>
      <c r="U113" s="23">
        <f>IF(COUNTIF('SKU Catalog'!$A$4:$A$116,T113&amp;"|"&amp;F113)=0,0,MATCH(T113&amp;"|"&amp;F113,'SKU Catalog'!$A$1:$A$116,0))</f>
        <v>47</v>
      </c>
      <c r="V113" s="24" t="str">
        <f>IF(NOT(AND(A113=$B$2,G113&gt;0,H113&gt;0,OR(C113&lt;&gt;"Recommended baseline",Assumptions!$B$10=1))),0,IF(ISNUMBER(K113),G113*H113*K113,IF(U113=0,"UNPRICED",IF(ISNUMBER(INDEX('SKU Catalog'!$K$1:$K$116,MAX(1,U113))),G113*H113*INDEX('SKU Catalog'!$K$1:$K$116,MAX(1,U113))*IF(AND(INDEX('SKU Catalog'!$F$1:$F$116,MAX(1,U113))="Hourly",OR(INDEX('SKU Catalog'!$J$1:$J$116,MAX(1,U113))=0,"PAYG"="PAYG")),I113,1),"UNPRICED"))))</f>
        <v>UNPRICED</v>
      </c>
      <c r="W113" s="24" t="str">
        <f>IF(NOT(AND(A113=$B$2,G113&gt;0,H113&gt;0,OR(C113&lt;&gt;"Recommended baseline",Assumptions!$B$10=1))),0,IF(ISNUMBER(K113),G113*H113*K113,IF(U113=0,"UNPRICED",IF(ISNUMBER(INDEX('SKU Catalog'!$L$1:$L$116,MAX(1,U113))),G113*H113*INDEX('SKU Catalog'!$L$1:$L$116,MAX(1,U113))*IF(AND(INDEX('SKU Catalog'!$F$1:$F$116,MAX(1,U113))="Hourly",OR(INDEX('SKU Catalog'!$J$1:$J$116,MAX(1,U113))=0,"1Y"="PAYG")),I113,1),"UNPRICED"))))</f>
        <v>UNPRICED</v>
      </c>
      <c r="X113" s="24" t="str">
        <f>IF(NOT(AND(A113=$B$2,G113&gt;0,H113&gt;0,OR(C113&lt;&gt;"Recommended baseline",Assumptions!$B$10=1))),0,IF(ISNUMBER(K113),G113*H113*K113,IF(U113=0,"UNPRICED",IF(ISNUMBER(INDEX('SKU Catalog'!$M$1:$M$116,MAX(1,U113))),G113*H113*INDEX('SKU Catalog'!$M$1:$M$116,MAX(1,U113))*IF(AND(INDEX('SKU Catalog'!$F$1:$F$116,MAX(1,U113))="Hourly",OR(INDEX('SKU Catalog'!$J$1:$J$116,MAX(1,U113))=0,"3Y"="PAYG")),I113,1),"UNPRICED"))))</f>
        <v>UNPRICED</v>
      </c>
    </row>
    <row r="114" spans="1:24" ht="28.8" x14ac:dyDescent="0.35">
      <c r="A114" s="21" t="s">
        <v>967</v>
      </c>
      <c r="B114" s="21" t="s">
        <v>89</v>
      </c>
      <c r="C114" s="21" t="s">
        <v>2299</v>
      </c>
      <c r="D114" s="21" t="s">
        <v>1318</v>
      </c>
      <c r="E114" s="21" t="s">
        <v>1319</v>
      </c>
      <c r="F114" s="26" t="s">
        <v>278</v>
      </c>
      <c r="G114" s="27">
        <v>1</v>
      </c>
      <c r="H114" s="38">
        <f>Assumptions!$B$15</f>
        <v>1024</v>
      </c>
      <c r="I114" s="36">
        <v>1</v>
      </c>
      <c r="J114" s="26" t="s">
        <v>2297</v>
      </c>
      <c r="K114" s="37"/>
      <c r="L114" s="23" t="str">
        <f>IF(U114=0,"INVALID SKU",IF(INDEX('SKU Catalog'!$J$1:$J$116,MAX(1,U114))=0,"PAYG",IF(J114="Default",Assumptions!$B$7,J114)))</f>
        <v>PAYG</v>
      </c>
      <c r="M114" s="23" t="str">
        <f>IF(U114=0,"Review SKU",INDEX('SKU Catalog'!$E$1:$E$116,MAX(1,U114)))</f>
        <v>GB-month</v>
      </c>
      <c r="N114" s="31">
        <f>IF(ISNUMBER(K114),K114,IF(U114=0,"UNPRICED",IF(L114="PAYG",INDEX('SKU Catalog'!$K$1:$K$116,MAX(1,U114)),IF(L114="1Y",INDEX('SKU Catalog'!$L$1:$L$116,MAX(1,U114)),INDEX('SKU Catalog'!$M$1:$M$116,MAX(1,U114))))))</f>
        <v>4.4999999999999998E-2</v>
      </c>
      <c r="O114" s="24">
        <f>IF(NOT(AND(A114=$B$2,G114&gt;0,H114&gt;0,OR(C114&lt;&gt;"Recommended baseline",Assumptions!$B$10=1))),0,IF(ISNUMBER(N114),G114*H114*N114*IF(ISNUMBER(K114),1,IF(AND(L114="PAYG",INDEX('SKU Catalog'!$F$1:$F$116,MAX(1,U114))="Hourly"),I114,1)),"UNPRICED"))</f>
        <v>46.08</v>
      </c>
      <c r="P114" s="24">
        <f>IF(ISNUMBER(O114),O114*Assumptions!$B$8,"UNPRICED")</f>
        <v>552.96</v>
      </c>
      <c r="Q114" s="23" t="str">
        <f>IF(NOT(AND(A114=$B$2,G114&gt;0,H114&gt;0,OR(C114&lt;&gt;"Recommended baseline",Assumptions!$B$10=1))),"Inactive",IF(NOT(ISNUMBER(N114)),"UNPRICED - select SKU / quote",IF(ISNUMBER(K114),"Manual quote - verify source",IF(T114="Covered","Covered by capacity",IF(T114="Control plane","No direct fee","Priced - verify sizing")))))</f>
        <v>Priced - verify sizing</v>
      </c>
      <c r="R114" s="21" t="s">
        <v>2331</v>
      </c>
      <c r="S114" s="21" t="s">
        <v>971</v>
      </c>
      <c r="T114" s="21" t="s">
        <v>277</v>
      </c>
      <c r="U114" s="23">
        <f>IF(COUNTIF('SKU Catalog'!$A$4:$A$116,T114&amp;"|"&amp;F114)=0,0,MATCH(T114&amp;"|"&amp;F114,'SKU Catalog'!$A$1:$A$116,0))</f>
        <v>45</v>
      </c>
      <c r="V114" s="24">
        <f>IF(NOT(AND(A114=$B$2,G114&gt;0,H114&gt;0,OR(C114&lt;&gt;"Recommended baseline",Assumptions!$B$10=1))),0,IF(ISNUMBER(K114),G114*H114*K114,IF(U114=0,"UNPRICED",IF(ISNUMBER(INDEX('SKU Catalog'!$K$1:$K$116,MAX(1,U114))),G114*H114*INDEX('SKU Catalog'!$K$1:$K$116,MAX(1,U114))*IF(AND(INDEX('SKU Catalog'!$F$1:$F$116,MAX(1,U114))="Hourly",OR(INDEX('SKU Catalog'!$J$1:$J$116,MAX(1,U114))=0,"PAYG"="PAYG")),I114,1),"UNPRICED"))))</f>
        <v>46.08</v>
      </c>
      <c r="W114" s="24">
        <f>IF(NOT(AND(A114=$B$2,G114&gt;0,H114&gt;0,OR(C114&lt;&gt;"Recommended baseline",Assumptions!$B$10=1))),0,IF(ISNUMBER(K114),G114*H114*K114,IF(U114=0,"UNPRICED",IF(ISNUMBER(INDEX('SKU Catalog'!$L$1:$L$116,MAX(1,U114))),G114*H114*INDEX('SKU Catalog'!$L$1:$L$116,MAX(1,U114))*IF(AND(INDEX('SKU Catalog'!$F$1:$F$116,MAX(1,U114))="Hourly",OR(INDEX('SKU Catalog'!$J$1:$J$116,MAX(1,U114))=0,"1Y"="PAYG")),I114,1),"UNPRICED"))))</f>
        <v>46.08</v>
      </c>
      <c r="X114" s="24">
        <f>IF(NOT(AND(A114=$B$2,G114&gt;0,H114&gt;0,OR(C114&lt;&gt;"Recommended baseline",Assumptions!$B$10=1))),0,IF(ISNUMBER(K114),G114*H114*K114,IF(U114=0,"UNPRICED",IF(ISNUMBER(INDEX('SKU Catalog'!$M$1:$M$116,MAX(1,U114))),G114*H114*INDEX('SKU Catalog'!$M$1:$M$116,MAX(1,U114))*IF(AND(INDEX('SKU Catalog'!$F$1:$F$116,MAX(1,U114))="Hourly",OR(INDEX('SKU Catalog'!$J$1:$J$116,MAX(1,U114))=0,"3Y"="PAYG")),I114,1),"UNPRICED"))))</f>
        <v>46.08</v>
      </c>
    </row>
    <row r="115" spans="1:24" ht="28.8" x14ac:dyDescent="0.35">
      <c r="A115" s="21" t="s">
        <v>967</v>
      </c>
      <c r="B115" s="21" t="s">
        <v>96</v>
      </c>
      <c r="C115" s="21" t="s">
        <v>2299</v>
      </c>
      <c r="D115" s="21" t="s">
        <v>1318</v>
      </c>
      <c r="E115" s="21" t="s">
        <v>1319</v>
      </c>
      <c r="F115" s="26" t="s">
        <v>191</v>
      </c>
      <c r="G115" s="27">
        <v>1</v>
      </c>
      <c r="H115" s="27">
        <v>1</v>
      </c>
      <c r="I115" s="36">
        <v>1</v>
      </c>
      <c r="J115" s="26" t="s">
        <v>2297</v>
      </c>
      <c r="K115" s="37"/>
      <c r="L115" s="23" t="str">
        <f>IF(U115=0,"INVALID SKU",IF(INDEX('SKU Catalog'!$J$1:$J$116,MAX(1,U115))=0,"PAYG",IF(J115="Default",Assumptions!$B$7,J115)))</f>
        <v>PAYG</v>
      </c>
      <c r="M115" s="23" t="str">
        <f>IF(U115=0,"Review SKU",INDEX('SKU Catalog'!$E$1:$E$116,MAX(1,U115)))</f>
        <v>quoted unit</v>
      </c>
      <c r="N115" s="31" t="str">
        <f>IF(ISNUMBER(K115),K115,IF(U115=0,"UNPRICED",IF(L115="PAYG",INDEX('SKU Catalog'!$K$1:$K$116,MAX(1,U115)),IF(L115="1Y",INDEX('SKU Catalog'!$L$1:$L$116,MAX(1,U115)),INDEX('SKU Catalog'!$M$1:$M$116,MAX(1,U115))))))</f>
        <v>UNPRICED</v>
      </c>
      <c r="O115" s="24" t="str">
        <f>IF(NOT(AND(A115=$B$2,G115&gt;0,H115&gt;0,OR(C115&lt;&gt;"Recommended baseline",Assumptions!$B$10=1))),0,IF(ISNUMBER(N115),G115*H115*N115*IF(ISNUMBER(K115),1,IF(AND(L115="PAYG",INDEX('SKU Catalog'!$F$1:$F$116,MAX(1,U115))="Hourly"),I115,1)),"UNPRICED"))</f>
        <v>UNPRICED</v>
      </c>
      <c r="P115" s="24" t="str">
        <f>IF(ISNUMBER(O115),O115*Assumptions!$B$8,"UNPRICED")</f>
        <v>UNPRICED</v>
      </c>
      <c r="Q115" s="23" t="str">
        <f>IF(NOT(AND(A115=$B$2,G115&gt;0,H115&gt;0,OR(C115&lt;&gt;"Recommended baseline",Assumptions!$B$10=1))),"Inactive",IF(NOT(ISNUMBER(N115)),"UNPRICED - select SKU / quote",IF(ISNUMBER(K115),"Manual quote - verify source",IF(T115="Covered","Covered by capacity",IF(T115="Control plane","No direct fee","Priced - verify sizing")))))</f>
        <v>UNPRICED - select SKU / quote</v>
      </c>
      <c r="R115" s="21" t="s">
        <v>2332</v>
      </c>
      <c r="S115" s="21" t="s">
        <v>971</v>
      </c>
      <c r="T115" s="21" t="s">
        <v>96</v>
      </c>
      <c r="U115" s="23">
        <f>IF(COUNTIF('SKU Catalog'!$A$4:$A$116,T115&amp;"|"&amp;F115)=0,0,MATCH(T115&amp;"|"&amp;F115,'SKU Catalog'!$A$1:$A$116,0))</f>
        <v>6</v>
      </c>
      <c r="V115" s="24" t="str">
        <f>IF(NOT(AND(A115=$B$2,G115&gt;0,H115&gt;0,OR(C115&lt;&gt;"Recommended baseline",Assumptions!$B$10=1))),0,IF(ISNUMBER(K115),G115*H115*K115,IF(U115=0,"UNPRICED",IF(ISNUMBER(INDEX('SKU Catalog'!$K$1:$K$116,MAX(1,U115))),G115*H115*INDEX('SKU Catalog'!$K$1:$K$116,MAX(1,U115))*IF(AND(INDEX('SKU Catalog'!$F$1:$F$116,MAX(1,U115))="Hourly",OR(INDEX('SKU Catalog'!$J$1:$J$116,MAX(1,U115))=0,"PAYG"="PAYG")),I115,1),"UNPRICED"))))</f>
        <v>UNPRICED</v>
      </c>
      <c r="W115" s="24" t="str">
        <f>IF(NOT(AND(A115=$B$2,G115&gt;0,H115&gt;0,OR(C115&lt;&gt;"Recommended baseline",Assumptions!$B$10=1))),0,IF(ISNUMBER(K115),G115*H115*K115,IF(U115=0,"UNPRICED",IF(ISNUMBER(INDEX('SKU Catalog'!$L$1:$L$116,MAX(1,U115))),G115*H115*INDEX('SKU Catalog'!$L$1:$L$116,MAX(1,U115))*IF(AND(INDEX('SKU Catalog'!$F$1:$F$116,MAX(1,U115))="Hourly",OR(INDEX('SKU Catalog'!$J$1:$J$116,MAX(1,U115))=0,"1Y"="PAYG")),I115,1),"UNPRICED"))))</f>
        <v>UNPRICED</v>
      </c>
      <c r="X115" s="24" t="str">
        <f>IF(NOT(AND(A115=$B$2,G115&gt;0,H115&gt;0,OR(C115&lt;&gt;"Recommended baseline",Assumptions!$B$10=1))),0,IF(ISNUMBER(K115),G115*H115*K115,IF(U115=0,"UNPRICED",IF(ISNUMBER(INDEX('SKU Catalog'!$M$1:$M$116,MAX(1,U115))),G115*H115*INDEX('SKU Catalog'!$M$1:$M$116,MAX(1,U115))*IF(AND(INDEX('SKU Catalog'!$F$1:$F$116,MAX(1,U115))="Hourly",OR(INDEX('SKU Catalog'!$J$1:$J$116,MAX(1,U115))=0,"3Y"="PAYG")),I115,1),"UNPRICED"))))</f>
        <v>UNPRICED</v>
      </c>
    </row>
    <row r="116" spans="1:24" ht="28.8" x14ac:dyDescent="0.35">
      <c r="A116" s="21" t="s">
        <v>967</v>
      </c>
      <c r="B116" s="21" t="s">
        <v>89</v>
      </c>
      <c r="C116" s="21" t="s">
        <v>2299</v>
      </c>
      <c r="D116" s="21" t="s">
        <v>1322</v>
      </c>
      <c r="E116" s="21" t="s">
        <v>1323</v>
      </c>
      <c r="F116" s="26" t="s">
        <v>278</v>
      </c>
      <c r="G116" s="27">
        <v>1</v>
      </c>
      <c r="H116" s="38">
        <f>Assumptions!$B$15</f>
        <v>1024</v>
      </c>
      <c r="I116" s="36">
        <v>1</v>
      </c>
      <c r="J116" s="26" t="s">
        <v>2297</v>
      </c>
      <c r="K116" s="37"/>
      <c r="L116" s="23" t="str">
        <f>IF(U116=0,"INVALID SKU",IF(INDEX('SKU Catalog'!$J$1:$J$116,MAX(1,U116))=0,"PAYG",IF(J116="Default",Assumptions!$B$7,J116)))</f>
        <v>PAYG</v>
      </c>
      <c r="M116" s="23" t="str">
        <f>IF(U116=0,"Review SKU",INDEX('SKU Catalog'!$E$1:$E$116,MAX(1,U116)))</f>
        <v>GB-month</v>
      </c>
      <c r="N116" s="31">
        <f>IF(ISNUMBER(K116),K116,IF(U116=0,"UNPRICED",IF(L116="PAYG",INDEX('SKU Catalog'!$K$1:$K$116,MAX(1,U116)),IF(L116="1Y",INDEX('SKU Catalog'!$L$1:$L$116,MAX(1,U116)),INDEX('SKU Catalog'!$M$1:$M$116,MAX(1,U116))))))</f>
        <v>4.4999999999999998E-2</v>
      </c>
      <c r="O116" s="24">
        <f>IF(NOT(AND(A116=$B$2,G116&gt;0,H116&gt;0,OR(C116&lt;&gt;"Recommended baseline",Assumptions!$B$10=1))),0,IF(ISNUMBER(N116),G116*H116*N116*IF(ISNUMBER(K116),1,IF(AND(L116="PAYG",INDEX('SKU Catalog'!$F$1:$F$116,MAX(1,U116))="Hourly"),I116,1)),"UNPRICED"))</f>
        <v>46.08</v>
      </c>
      <c r="P116" s="24">
        <f>IF(ISNUMBER(O116),O116*Assumptions!$B$8,"UNPRICED")</f>
        <v>552.96</v>
      </c>
      <c r="Q116" s="23" t="str">
        <f>IF(NOT(AND(A116=$B$2,G116&gt;0,H116&gt;0,OR(C116&lt;&gt;"Recommended baseline",Assumptions!$B$10=1))),"Inactive",IF(NOT(ISNUMBER(N116)),"UNPRICED - select SKU / quote",IF(ISNUMBER(K116),"Manual quote - verify source",IF(T116="Covered","Covered by capacity",IF(T116="Control plane","No direct fee","Priced - verify sizing")))))</f>
        <v>Priced - verify sizing</v>
      </c>
      <c r="R116" s="21" t="s">
        <v>2331</v>
      </c>
      <c r="S116" s="21" t="s">
        <v>971</v>
      </c>
      <c r="T116" s="21" t="s">
        <v>280</v>
      </c>
      <c r="U116" s="23">
        <f>IF(COUNTIF('SKU Catalog'!$A$4:$A$116,T116&amp;"|"&amp;F116)=0,0,MATCH(T116&amp;"|"&amp;F116,'SKU Catalog'!$A$1:$A$116,0))</f>
        <v>46</v>
      </c>
      <c r="V116" s="24">
        <f>IF(NOT(AND(A116=$B$2,G116&gt;0,H116&gt;0,OR(C116&lt;&gt;"Recommended baseline",Assumptions!$B$10=1))),0,IF(ISNUMBER(K116),G116*H116*K116,IF(U116=0,"UNPRICED",IF(ISNUMBER(INDEX('SKU Catalog'!$K$1:$K$116,MAX(1,U116))),G116*H116*INDEX('SKU Catalog'!$K$1:$K$116,MAX(1,U116))*IF(AND(INDEX('SKU Catalog'!$F$1:$F$116,MAX(1,U116))="Hourly",OR(INDEX('SKU Catalog'!$J$1:$J$116,MAX(1,U116))=0,"PAYG"="PAYG")),I116,1),"UNPRICED"))))</f>
        <v>46.08</v>
      </c>
      <c r="W116" s="24">
        <f>IF(NOT(AND(A116=$B$2,G116&gt;0,H116&gt;0,OR(C116&lt;&gt;"Recommended baseline",Assumptions!$B$10=1))),0,IF(ISNUMBER(K116),G116*H116*K116,IF(U116=0,"UNPRICED",IF(ISNUMBER(INDEX('SKU Catalog'!$L$1:$L$116,MAX(1,U116))),G116*H116*INDEX('SKU Catalog'!$L$1:$L$116,MAX(1,U116))*IF(AND(INDEX('SKU Catalog'!$F$1:$F$116,MAX(1,U116))="Hourly",OR(INDEX('SKU Catalog'!$J$1:$J$116,MAX(1,U116))=0,"1Y"="PAYG")),I116,1),"UNPRICED"))))</f>
        <v>46.08</v>
      </c>
      <c r="X116" s="24">
        <f>IF(NOT(AND(A116=$B$2,G116&gt;0,H116&gt;0,OR(C116&lt;&gt;"Recommended baseline",Assumptions!$B$10=1))),0,IF(ISNUMBER(K116),G116*H116*K116,IF(U116=0,"UNPRICED",IF(ISNUMBER(INDEX('SKU Catalog'!$M$1:$M$116,MAX(1,U116))),G116*H116*INDEX('SKU Catalog'!$M$1:$M$116,MAX(1,U116))*IF(AND(INDEX('SKU Catalog'!$F$1:$F$116,MAX(1,U116))="Hourly",OR(INDEX('SKU Catalog'!$J$1:$J$116,MAX(1,U116))=0,"3Y"="PAYG")),I116,1),"UNPRICED"))))</f>
        <v>46.08</v>
      </c>
    </row>
    <row r="117" spans="1:24" ht="28.8" x14ac:dyDescent="0.35">
      <c r="A117" s="21" t="s">
        <v>967</v>
      </c>
      <c r="B117" s="21" t="s">
        <v>96</v>
      </c>
      <c r="C117" s="21" t="s">
        <v>2299</v>
      </c>
      <c r="D117" s="21" t="s">
        <v>1322</v>
      </c>
      <c r="E117" s="21" t="s">
        <v>1323</v>
      </c>
      <c r="F117" s="26" t="s">
        <v>191</v>
      </c>
      <c r="G117" s="27">
        <v>1</v>
      </c>
      <c r="H117" s="27">
        <v>1</v>
      </c>
      <c r="I117" s="36">
        <v>1</v>
      </c>
      <c r="J117" s="26" t="s">
        <v>2297</v>
      </c>
      <c r="K117" s="37"/>
      <c r="L117" s="23" t="str">
        <f>IF(U117=0,"INVALID SKU",IF(INDEX('SKU Catalog'!$J$1:$J$116,MAX(1,U117))=0,"PAYG",IF(J117="Default",Assumptions!$B$7,J117)))</f>
        <v>PAYG</v>
      </c>
      <c r="M117" s="23" t="str">
        <f>IF(U117=0,"Review SKU",INDEX('SKU Catalog'!$E$1:$E$116,MAX(1,U117)))</f>
        <v>quoted unit</v>
      </c>
      <c r="N117" s="31" t="str">
        <f>IF(ISNUMBER(K117),K117,IF(U117=0,"UNPRICED",IF(L117="PAYG",INDEX('SKU Catalog'!$K$1:$K$116,MAX(1,U117)),IF(L117="1Y",INDEX('SKU Catalog'!$L$1:$L$116,MAX(1,U117)),INDEX('SKU Catalog'!$M$1:$M$116,MAX(1,U117))))))</f>
        <v>UNPRICED</v>
      </c>
      <c r="O117" s="24" t="str">
        <f>IF(NOT(AND(A117=$B$2,G117&gt;0,H117&gt;0,OR(C117&lt;&gt;"Recommended baseline",Assumptions!$B$10=1))),0,IF(ISNUMBER(N117),G117*H117*N117*IF(ISNUMBER(K117),1,IF(AND(L117="PAYG",INDEX('SKU Catalog'!$F$1:$F$116,MAX(1,U117))="Hourly"),I117,1)),"UNPRICED"))</f>
        <v>UNPRICED</v>
      </c>
      <c r="P117" s="24" t="str">
        <f>IF(ISNUMBER(O117),O117*Assumptions!$B$8,"UNPRICED")</f>
        <v>UNPRICED</v>
      </c>
      <c r="Q117" s="23" t="str">
        <f>IF(NOT(AND(A117=$B$2,G117&gt;0,H117&gt;0,OR(C117&lt;&gt;"Recommended baseline",Assumptions!$B$10=1))),"Inactive",IF(NOT(ISNUMBER(N117)),"UNPRICED - select SKU / quote",IF(ISNUMBER(K117),"Manual quote - verify source",IF(T117="Covered","Covered by capacity",IF(T117="Control plane","No direct fee","Priced - verify sizing")))))</f>
        <v>UNPRICED - select SKU / quote</v>
      </c>
      <c r="R117" s="21" t="s">
        <v>2332</v>
      </c>
      <c r="S117" s="21" t="s">
        <v>971</v>
      </c>
      <c r="T117" s="21" t="s">
        <v>96</v>
      </c>
      <c r="U117" s="23">
        <f>IF(COUNTIF('SKU Catalog'!$A$4:$A$116,T117&amp;"|"&amp;F117)=0,0,MATCH(T117&amp;"|"&amp;F117,'SKU Catalog'!$A$1:$A$116,0))</f>
        <v>6</v>
      </c>
      <c r="V117" s="24" t="str">
        <f>IF(NOT(AND(A117=$B$2,G117&gt;0,H117&gt;0,OR(C117&lt;&gt;"Recommended baseline",Assumptions!$B$10=1))),0,IF(ISNUMBER(K117),G117*H117*K117,IF(U117=0,"UNPRICED",IF(ISNUMBER(INDEX('SKU Catalog'!$K$1:$K$116,MAX(1,U117))),G117*H117*INDEX('SKU Catalog'!$K$1:$K$116,MAX(1,U117))*IF(AND(INDEX('SKU Catalog'!$F$1:$F$116,MAX(1,U117))="Hourly",OR(INDEX('SKU Catalog'!$J$1:$J$116,MAX(1,U117))=0,"PAYG"="PAYG")),I117,1),"UNPRICED"))))</f>
        <v>UNPRICED</v>
      </c>
      <c r="W117" s="24" t="str">
        <f>IF(NOT(AND(A117=$B$2,G117&gt;0,H117&gt;0,OR(C117&lt;&gt;"Recommended baseline",Assumptions!$B$10=1))),0,IF(ISNUMBER(K117),G117*H117*K117,IF(U117=0,"UNPRICED",IF(ISNUMBER(INDEX('SKU Catalog'!$L$1:$L$116,MAX(1,U117))),G117*H117*INDEX('SKU Catalog'!$L$1:$L$116,MAX(1,U117))*IF(AND(INDEX('SKU Catalog'!$F$1:$F$116,MAX(1,U117))="Hourly",OR(INDEX('SKU Catalog'!$J$1:$J$116,MAX(1,U117))=0,"1Y"="PAYG")),I117,1),"UNPRICED"))))</f>
        <v>UNPRICED</v>
      </c>
      <c r="X117" s="24" t="str">
        <f>IF(NOT(AND(A117=$B$2,G117&gt;0,H117&gt;0,OR(C117&lt;&gt;"Recommended baseline",Assumptions!$B$10=1))),0,IF(ISNUMBER(K117),G117*H117*K117,IF(U117=0,"UNPRICED",IF(ISNUMBER(INDEX('SKU Catalog'!$M$1:$M$116,MAX(1,U117))),G117*H117*INDEX('SKU Catalog'!$M$1:$M$116,MAX(1,U117))*IF(AND(INDEX('SKU Catalog'!$F$1:$F$116,MAX(1,U117))="Hourly",OR(INDEX('SKU Catalog'!$J$1:$J$116,MAX(1,U117))=0,"3Y"="PAYG")),I117,1),"UNPRICED"))))</f>
        <v>UNPRICED</v>
      </c>
    </row>
    <row r="118" spans="1:24" ht="28.8" x14ac:dyDescent="0.35">
      <c r="A118" s="21" t="s">
        <v>967</v>
      </c>
      <c r="B118" s="21" t="s">
        <v>93</v>
      </c>
      <c r="C118" s="21" t="s">
        <v>2299</v>
      </c>
      <c r="D118" s="21" t="s">
        <v>1325</v>
      </c>
      <c r="E118" s="21" t="s">
        <v>1326</v>
      </c>
      <c r="F118" s="26" t="s">
        <v>438</v>
      </c>
      <c r="G118" s="27">
        <v>1</v>
      </c>
      <c r="H118" s="27">
        <v>1</v>
      </c>
      <c r="I118" s="36">
        <v>1</v>
      </c>
      <c r="J118" s="26" t="s">
        <v>2297</v>
      </c>
      <c r="K118" s="37"/>
      <c r="L118" s="23" t="str">
        <f>IF(U118=0,"INVALID SKU",IF(INDEX('SKU Catalog'!$J$1:$J$116,MAX(1,U118))=0,"PAYG",IF(J118="Default",Assumptions!$B$7,J118)))</f>
        <v>PAYG</v>
      </c>
      <c r="M118" s="23" t="str">
        <f>IF(U118=0,"Review SKU",INDEX('SKU Catalog'!$E$1:$E$116,MAX(1,U118)))</f>
        <v>database</v>
      </c>
      <c r="N118" s="31">
        <f>IF(ISNUMBER(K118),K118,IF(U118=0,"UNPRICED",IF(L118="PAYG",INDEX('SKU Catalog'!$K$1:$K$116,MAX(1,U118)),IF(L118="1Y",INDEX('SKU Catalog'!$L$1:$L$116,MAX(1,U118)),INDEX('SKU Catalog'!$M$1:$M$116,MAX(1,U118))))))</f>
        <v>14.718625000000001</v>
      </c>
      <c r="O118" s="24">
        <f>IF(NOT(AND(A118=$B$2,G118&gt;0,H118&gt;0,OR(C118&lt;&gt;"Recommended baseline",Assumptions!$B$10=1))),0,IF(ISNUMBER(N118),G118*H118*N118*IF(ISNUMBER(K118),1,IF(AND(L118="PAYG",INDEX('SKU Catalog'!$F$1:$F$116,MAX(1,U118))="Hourly"),I118,1)),"UNPRICED"))</f>
        <v>14.718625000000001</v>
      </c>
      <c r="P118" s="24">
        <f>IF(ISNUMBER(O118),O118*Assumptions!$B$8,"UNPRICED")</f>
        <v>176.62350000000001</v>
      </c>
      <c r="Q118" s="23" t="str">
        <f>IF(NOT(AND(A118=$B$2,G118&gt;0,H118&gt;0,OR(C118&lt;&gt;"Recommended baseline",Assumptions!$B$10=1))),"Inactive",IF(NOT(ISNUMBER(N118)),"UNPRICED - select SKU / quote",IF(ISNUMBER(K118),"Manual quote - verify source",IF(T118="Covered","Covered by capacity",IF(T118="Control plane","No direct fee","Priced - verify sizing")))))</f>
        <v>Priced - verify sizing</v>
      </c>
      <c r="R118" s="21" t="s">
        <v>2326</v>
      </c>
      <c r="S118" s="21" t="s">
        <v>971</v>
      </c>
      <c r="T118" s="21" t="s">
        <v>437</v>
      </c>
      <c r="U118" s="23">
        <f>IF(COUNTIF('SKU Catalog'!$A$4:$A$116,T118&amp;"|"&amp;F118)=0,0,MATCH(T118&amp;"|"&amp;F118,'SKU Catalog'!$A$1:$A$116,0))</f>
        <v>99</v>
      </c>
      <c r="V118" s="24">
        <f>IF(NOT(AND(A118=$B$2,G118&gt;0,H118&gt;0,OR(C118&lt;&gt;"Recommended baseline",Assumptions!$B$10=1))),0,IF(ISNUMBER(K118),G118*H118*K118,IF(U118=0,"UNPRICED",IF(ISNUMBER(INDEX('SKU Catalog'!$K$1:$K$116,MAX(1,U118))),G118*H118*INDEX('SKU Catalog'!$K$1:$K$116,MAX(1,U118))*IF(AND(INDEX('SKU Catalog'!$F$1:$F$116,MAX(1,U118))="Hourly",OR(INDEX('SKU Catalog'!$J$1:$J$116,MAX(1,U118))=0,"PAYG"="PAYG")),I118,1),"UNPRICED"))))</f>
        <v>14.718625000000001</v>
      </c>
      <c r="W118" s="24">
        <f>IF(NOT(AND(A118=$B$2,G118&gt;0,H118&gt;0,OR(C118&lt;&gt;"Recommended baseline",Assumptions!$B$10=1))),0,IF(ISNUMBER(K118),G118*H118*K118,IF(U118=0,"UNPRICED",IF(ISNUMBER(INDEX('SKU Catalog'!$L$1:$L$116,MAX(1,U118))),G118*H118*INDEX('SKU Catalog'!$L$1:$L$116,MAX(1,U118))*IF(AND(INDEX('SKU Catalog'!$F$1:$F$116,MAX(1,U118))="Hourly",OR(INDEX('SKU Catalog'!$J$1:$J$116,MAX(1,U118))=0,"1Y"="PAYG")),I118,1),"UNPRICED"))))</f>
        <v>14.718625000000001</v>
      </c>
      <c r="X118" s="24">
        <f>IF(NOT(AND(A118=$B$2,G118&gt;0,H118&gt;0,OR(C118&lt;&gt;"Recommended baseline",Assumptions!$B$10=1))),0,IF(ISNUMBER(K118),G118*H118*K118,IF(U118=0,"UNPRICED",IF(ISNUMBER(INDEX('SKU Catalog'!$M$1:$M$116,MAX(1,U118))),G118*H118*INDEX('SKU Catalog'!$M$1:$M$116,MAX(1,U118))*IF(AND(INDEX('SKU Catalog'!$F$1:$F$116,MAX(1,U118))="Hourly",OR(INDEX('SKU Catalog'!$J$1:$J$116,MAX(1,U118))=0,"3Y"="PAYG")),I118,1),"UNPRICED"))))</f>
        <v>14.718625000000001</v>
      </c>
    </row>
    <row r="119" spans="1:24" ht="28.8" x14ac:dyDescent="0.35">
      <c r="A119" s="21" t="s">
        <v>967</v>
      </c>
      <c r="B119" s="21" t="s">
        <v>93</v>
      </c>
      <c r="C119" s="21" t="s">
        <v>2299</v>
      </c>
      <c r="D119" s="21" t="s">
        <v>1329</v>
      </c>
      <c r="E119" s="21" t="s">
        <v>1331</v>
      </c>
      <c r="F119" s="26" t="s">
        <v>446</v>
      </c>
      <c r="G119" s="27">
        <v>1</v>
      </c>
      <c r="H119" s="27">
        <v>4</v>
      </c>
      <c r="I119" s="36">
        <v>1</v>
      </c>
      <c r="J119" s="26" t="s">
        <v>2297</v>
      </c>
      <c r="K119" s="37"/>
      <c r="L119" s="23" t="str">
        <f>IF(U119=0,"INVALID SKU",IF(INDEX('SKU Catalog'!$J$1:$J$116,MAX(1,U119))=0,"PAYG",IF(J119="Default",Assumptions!$B$7,J119)))</f>
        <v>PAYG</v>
      </c>
      <c r="M119" s="23" t="str">
        <f>IF(U119=0,"Review SKU",INDEX('SKU Catalog'!$E$1:$E$116,MAX(1,U119)))</f>
        <v>vCore</v>
      </c>
      <c r="N119" s="31">
        <f>IF(ISNUMBER(K119),K119,IF(U119=0,"UNPRICED",IF(L119="PAYG",INDEX('SKU Catalog'!$K$1:$K$116,MAX(1,U119)),IF(L119="1Y",INDEX('SKU Catalog'!$L$1:$L$116,MAX(1,U119)),INDEX('SKU Catalog'!$M$1:$M$116,MAX(1,U119))))))</f>
        <v>111.11913999999999</v>
      </c>
      <c r="O119" s="24">
        <f>IF(NOT(AND(A119=$B$2,G119&gt;0,H119&gt;0,OR(C119&lt;&gt;"Recommended baseline",Assumptions!$B$10=1))),0,IF(ISNUMBER(N119),G119*H119*N119*IF(ISNUMBER(K119),1,IF(AND(L119="PAYG",INDEX('SKU Catalog'!$F$1:$F$116,MAX(1,U119))="Hourly"),I119,1)),"UNPRICED"))</f>
        <v>444.47655999999995</v>
      </c>
      <c r="P119" s="24">
        <f>IF(ISNUMBER(O119),O119*Assumptions!$B$8,"UNPRICED")</f>
        <v>5333.7187199999989</v>
      </c>
      <c r="Q119" s="23" t="str">
        <f>IF(NOT(AND(A119=$B$2,G119&gt;0,H119&gt;0,OR(C119&lt;&gt;"Recommended baseline",Assumptions!$B$10=1))),"Inactive",IF(NOT(ISNUMBER(N119)),"UNPRICED - select SKU / quote",IF(ISNUMBER(K119),"Manual quote - verify source",IF(T119="Covered","Covered by capacity",IF(T119="Control plane","No direct fee","Priced - verify sizing")))))</f>
        <v>Priced - verify sizing</v>
      </c>
      <c r="R119" s="21" t="s">
        <v>2333</v>
      </c>
      <c r="S119" s="21" t="s">
        <v>971</v>
      </c>
      <c r="T119" s="21" t="s">
        <v>445</v>
      </c>
      <c r="U119" s="23">
        <f>IF(COUNTIF('SKU Catalog'!$A$4:$A$116,T119&amp;"|"&amp;F119)=0,0,MATCH(T119&amp;"|"&amp;F119,'SKU Catalog'!$A$1:$A$116,0))</f>
        <v>102</v>
      </c>
      <c r="V119" s="24">
        <f>IF(NOT(AND(A119=$B$2,G119&gt;0,H119&gt;0,OR(C119&lt;&gt;"Recommended baseline",Assumptions!$B$10=1))),0,IF(ISNUMBER(K119),G119*H119*K119,IF(U119=0,"UNPRICED",IF(ISNUMBER(INDEX('SKU Catalog'!$K$1:$K$116,MAX(1,U119))),G119*H119*INDEX('SKU Catalog'!$K$1:$K$116,MAX(1,U119))*IF(AND(INDEX('SKU Catalog'!$F$1:$F$116,MAX(1,U119))="Hourly",OR(INDEX('SKU Catalog'!$J$1:$J$116,MAX(1,U119))=0,"PAYG"="PAYG")),I119,1),"UNPRICED"))))</f>
        <v>444.47655999999995</v>
      </c>
      <c r="W119" s="24">
        <f>IF(NOT(AND(A119=$B$2,G119&gt;0,H119&gt;0,OR(C119&lt;&gt;"Recommended baseline",Assumptions!$B$10=1))),0,IF(ISNUMBER(K119),G119*H119*K119,IF(U119=0,"UNPRICED",IF(ISNUMBER(INDEX('SKU Catalog'!$L$1:$L$116,MAX(1,U119))),G119*H119*INDEX('SKU Catalog'!$L$1:$L$116,MAX(1,U119))*IF(AND(INDEX('SKU Catalog'!$F$1:$F$116,MAX(1,U119))="Hourly",OR(INDEX('SKU Catalog'!$J$1:$J$116,MAX(1,U119))=0,"1Y"="PAYG")),I119,1),"UNPRICED"))))</f>
        <v>289</v>
      </c>
      <c r="X119" s="24">
        <f>IF(NOT(AND(A119=$B$2,G119&gt;0,H119&gt;0,OR(C119&lt;&gt;"Recommended baseline",Assumptions!$B$10=1))),0,IF(ISNUMBER(K119),G119*H119*K119,IF(U119=0,"UNPRICED",IF(ISNUMBER(INDEX('SKU Catalog'!$M$1:$M$116,MAX(1,U119))),G119*H119*INDEX('SKU Catalog'!$M$1:$M$116,MAX(1,U119))*IF(AND(INDEX('SKU Catalog'!$F$1:$F$116,MAX(1,U119))="Hourly",OR(INDEX('SKU Catalog'!$J$1:$J$116,MAX(1,U119))=0,"3Y"="PAYG")),I119,1),"UNPRICED"))))</f>
        <v>200</v>
      </c>
    </row>
    <row r="120" spans="1:24" ht="28.8" x14ac:dyDescent="0.35">
      <c r="A120" s="21" t="s">
        <v>967</v>
      </c>
      <c r="B120" s="21" t="s">
        <v>89</v>
      </c>
      <c r="C120" s="21" t="s">
        <v>2299</v>
      </c>
      <c r="D120" s="21" t="s">
        <v>1329</v>
      </c>
      <c r="E120" s="21" t="s">
        <v>1331</v>
      </c>
      <c r="F120" s="26" t="s">
        <v>460</v>
      </c>
      <c r="G120" s="27">
        <v>1</v>
      </c>
      <c r="H120" s="27">
        <v>32</v>
      </c>
      <c r="I120" s="36">
        <v>1</v>
      </c>
      <c r="J120" s="26" t="s">
        <v>2297</v>
      </c>
      <c r="K120" s="37"/>
      <c r="L120" s="23" t="str">
        <f>IF(U120=0,"INVALID SKU",IF(INDEX('SKU Catalog'!$J$1:$J$116,MAX(1,U120))=0,"PAYG",IF(J120="Default",Assumptions!$B$7,J120)))</f>
        <v>PAYG</v>
      </c>
      <c r="M120" s="23" t="str">
        <f>IF(U120=0,"Review SKU",INDEX('SKU Catalog'!$E$1:$E$116,MAX(1,U120)))</f>
        <v>GB-month</v>
      </c>
      <c r="N120" s="31">
        <f>IF(ISNUMBER(K120),K120,IF(U120=0,"UNPRICED",IF(L120="PAYG",INDEX('SKU Catalog'!$K$1:$K$116,MAX(1,U120)),IF(L120="1Y",INDEX('SKU Catalog'!$L$1:$L$116,MAX(1,U120)),INDEX('SKU Catalog'!$M$1:$M$116,MAX(1,U120))))))</f>
        <v>0.115</v>
      </c>
      <c r="O120" s="24">
        <f>IF(NOT(AND(A120=$B$2,G120&gt;0,H120&gt;0,OR(C120&lt;&gt;"Recommended baseline",Assumptions!$B$10=1))),0,IF(ISNUMBER(N120),G120*H120*N120*IF(ISNUMBER(K120),1,IF(AND(L120="PAYG",INDEX('SKU Catalog'!$F$1:$F$116,MAX(1,U120))="Hourly"),I120,1)),"UNPRICED"))</f>
        <v>3.68</v>
      </c>
      <c r="P120" s="24">
        <f>IF(ISNUMBER(O120),O120*Assumptions!$B$8,"UNPRICED")</f>
        <v>44.160000000000004</v>
      </c>
      <c r="Q120" s="23" t="str">
        <f>IF(NOT(AND(A120=$B$2,G120&gt;0,H120&gt;0,OR(C120&lt;&gt;"Recommended baseline",Assumptions!$B$10=1))),"Inactive",IF(NOT(ISNUMBER(N120)),"UNPRICED - select SKU / quote",IF(ISNUMBER(K120),"Manual quote - verify source",IF(T120="Covered","Covered by capacity",IF(T120="Control plane","No direct fee","Priced - verify sizing")))))</f>
        <v>Priced - verify sizing</v>
      </c>
      <c r="R120" s="21"/>
      <c r="S120" s="21" t="s">
        <v>971</v>
      </c>
      <c r="T120" s="21" t="s">
        <v>459</v>
      </c>
      <c r="U120" s="23">
        <f>IF(COUNTIF('SKU Catalog'!$A$4:$A$116,T120&amp;"|"&amp;F120)=0,0,MATCH(T120&amp;"|"&amp;F120,'SKU Catalog'!$A$1:$A$116,0))</f>
        <v>107</v>
      </c>
      <c r="V120" s="24">
        <f>IF(NOT(AND(A120=$B$2,G120&gt;0,H120&gt;0,OR(C120&lt;&gt;"Recommended baseline",Assumptions!$B$10=1))),0,IF(ISNUMBER(K120),G120*H120*K120,IF(U120=0,"UNPRICED",IF(ISNUMBER(INDEX('SKU Catalog'!$K$1:$K$116,MAX(1,U120))),G120*H120*INDEX('SKU Catalog'!$K$1:$K$116,MAX(1,U120))*IF(AND(INDEX('SKU Catalog'!$F$1:$F$116,MAX(1,U120))="Hourly",OR(INDEX('SKU Catalog'!$J$1:$J$116,MAX(1,U120))=0,"PAYG"="PAYG")),I120,1),"UNPRICED"))))</f>
        <v>3.68</v>
      </c>
      <c r="W120" s="24">
        <f>IF(NOT(AND(A120=$B$2,G120&gt;0,H120&gt;0,OR(C120&lt;&gt;"Recommended baseline",Assumptions!$B$10=1))),0,IF(ISNUMBER(K120),G120*H120*K120,IF(U120=0,"UNPRICED",IF(ISNUMBER(INDEX('SKU Catalog'!$L$1:$L$116,MAX(1,U120))),G120*H120*INDEX('SKU Catalog'!$L$1:$L$116,MAX(1,U120))*IF(AND(INDEX('SKU Catalog'!$F$1:$F$116,MAX(1,U120))="Hourly",OR(INDEX('SKU Catalog'!$J$1:$J$116,MAX(1,U120))=0,"1Y"="PAYG")),I120,1),"UNPRICED"))))</f>
        <v>3.68</v>
      </c>
      <c r="X120" s="24">
        <f>IF(NOT(AND(A120=$B$2,G120&gt;0,H120&gt;0,OR(C120&lt;&gt;"Recommended baseline",Assumptions!$B$10=1))),0,IF(ISNUMBER(K120),G120*H120*K120,IF(U120=0,"UNPRICED",IF(ISNUMBER(INDEX('SKU Catalog'!$M$1:$M$116,MAX(1,U120))),G120*H120*INDEX('SKU Catalog'!$M$1:$M$116,MAX(1,U120))*IF(AND(INDEX('SKU Catalog'!$F$1:$F$116,MAX(1,U120))="Hourly",OR(INDEX('SKU Catalog'!$J$1:$J$116,MAX(1,U120))=0,"3Y"="PAYG")),I120,1),"UNPRICED"))))</f>
        <v>3.68</v>
      </c>
    </row>
    <row r="121" spans="1:24" ht="28.8" x14ac:dyDescent="0.35">
      <c r="A121" s="21" t="s">
        <v>967</v>
      </c>
      <c r="B121" s="21" t="s">
        <v>93</v>
      </c>
      <c r="C121" s="21" t="s">
        <v>2299</v>
      </c>
      <c r="D121" s="21" t="s">
        <v>1329</v>
      </c>
      <c r="E121" s="21" t="s">
        <v>1331</v>
      </c>
      <c r="F121" s="26" t="s">
        <v>467</v>
      </c>
      <c r="G121" s="27">
        <v>1</v>
      </c>
      <c r="H121" s="27">
        <v>4</v>
      </c>
      <c r="I121" s="36">
        <v>1</v>
      </c>
      <c r="J121" s="26" t="s">
        <v>2297</v>
      </c>
      <c r="K121" s="37"/>
      <c r="L121" s="23" t="str">
        <f>IF(U121=0,"INVALID SKU",IF(INDEX('SKU Catalog'!$J$1:$J$116,MAX(1,U121))=0,"PAYG",IF(J121="Default",Assumptions!$B$7,J121)))</f>
        <v>PAYG</v>
      </c>
      <c r="M121" s="23" t="str">
        <f>IF(U121=0,"Review SKU",INDEX('SKU Catalog'!$E$1:$E$116,MAX(1,U121)))</f>
        <v>licensed vCore</v>
      </c>
      <c r="N121" s="31" t="str">
        <f>IF(ISNUMBER(K121),K121,IF(U121=0,"UNPRICED",IF(L121="PAYG",INDEX('SKU Catalog'!$K$1:$K$116,MAX(1,U121)),IF(L121="1Y",INDEX('SKU Catalog'!$L$1:$L$116,MAX(1,U121)),INDEX('SKU Catalog'!$M$1:$M$116,MAX(1,U121))))))</f>
        <v>UNPRICED</v>
      </c>
      <c r="O121" s="24" t="str">
        <f>IF(NOT(AND(A121=$B$2,G121&gt;0,H121&gt;0,OR(C121&lt;&gt;"Recommended baseline",Assumptions!$B$10=1))),0,IF(ISNUMBER(N121),G121*H121*N121*IF(ISNUMBER(K121),1,IF(AND(L121="PAYG",INDEX('SKU Catalog'!$F$1:$F$116,MAX(1,U121))="Hourly"),I121,1)),"UNPRICED"))</f>
        <v>UNPRICED</v>
      </c>
      <c r="P121" s="24" t="str">
        <f>IF(ISNUMBER(O121),O121*Assumptions!$B$8,"UNPRICED")</f>
        <v>UNPRICED</v>
      </c>
      <c r="Q121" s="23" t="str">
        <f>IF(NOT(AND(A121=$B$2,G121&gt;0,H121&gt;0,OR(C121&lt;&gt;"Recommended baseline",Assumptions!$B$10=1))),"Inactive",IF(NOT(ISNUMBER(N121)),"UNPRICED - select SKU / quote",IF(ISNUMBER(K121),"Manual quote - verify source",IF(T121="Covered","Covered by capacity",IF(T121="Control plane","No direct fee","Priced - verify sizing")))))</f>
        <v>UNPRICED - select SKU / quote</v>
      </c>
      <c r="R121" s="21" t="s">
        <v>2334</v>
      </c>
      <c r="S121" s="21" t="s">
        <v>971</v>
      </c>
      <c r="T121" s="21" t="s">
        <v>466</v>
      </c>
      <c r="U121" s="23">
        <f>IF(COUNTIF('SKU Catalog'!$A$4:$A$116,T121&amp;"|"&amp;F121)=0,0,MATCH(T121&amp;"|"&amp;F121,'SKU Catalog'!$A$1:$A$116,0))</f>
        <v>109</v>
      </c>
      <c r="V121" s="24" t="str">
        <f>IF(NOT(AND(A121=$B$2,G121&gt;0,H121&gt;0,OR(C121&lt;&gt;"Recommended baseline",Assumptions!$B$10=1))),0,IF(ISNUMBER(K121),G121*H121*K121,IF(U121=0,"UNPRICED",IF(ISNUMBER(INDEX('SKU Catalog'!$K$1:$K$116,MAX(1,U121))),G121*H121*INDEX('SKU Catalog'!$K$1:$K$116,MAX(1,U121))*IF(AND(INDEX('SKU Catalog'!$F$1:$F$116,MAX(1,U121))="Hourly",OR(INDEX('SKU Catalog'!$J$1:$J$116,MAX(1,U121))=0,"PAYG"="PAYG")),I121,1),"UNPRICED"))))</f>
        <v>UNPRICED</v>
      </c>
      <c r="W121" s="24" t="str">
        <f>IF(NOT(AND(A121=$B$2,G121&gt;0,H121&gt;0,OR(C121&lt;&gt;"Recommended baseline",Assumptions!$B$10=1))),0,IF(ISNUMBER(K121),G121*H121*K121,IF(U121=0,"UNPRICED",IF(ISNUMBER(INDEX('SKU Catalog'!$L$1:$L$116,MAX(1,U121))),G121*H121*INDEX('SKU Catalog'!$L$1:$L$116,MAX(1,U121))*IF(AND(INDEX('SKU Catalog'!$F$1:$F$116,MAX(1,U121))="Hourly",OR(INDEX('SKU Catalog'!$J$1:$J$116,MAX(1,U121))=0,"1Y"="PAYG")),I121,1),"UNPRICED"))))</f>
        <v>UNPRICED</v>
      </c>
      <c r="X121" s="24" t="str">
        <f>IF(NOT(AND(A121=$B$2,G121&gt;0,H121&gt;0,OR(C121&lt;&gt;"Recommended baseline",Assumptions!$B$10=1))),0,IF(ISNUMBER(K121),G121*H121*K121,IF(U121=0,"UNPRICED",IF(ISNUMBER(INDEX('SKU Catalog'!$M$1:$M$116,MAX(1,U121))),G121*H121*INDEX('SKU Catalog'!$M$1:$M$116,MAX(1,U121))*IF(AND(INDEX('SKU Catalog'!$F$1:$F$116,MAX(1,U121))="Hourly",OR(INDEX('SKU Catalog'!$J$1:$J$116,MAX(1,U121))=0,"3Y"="PAYG")),I121,1),"UNPRICED"))))</f>
        <v>UNPRICED</v>
      </c>
    </row>
    <row r="122" spans="1:24" ht="28.8" x14ac:dyDescent="0.35">
      <c r="A122" s="21" t="s">
        <v>967</v>
      </c>
      <c r="B122" s="21" t="s">
        <v>96</v>
      </c>
      <c r="C122" s="21" t="s">
        <v>2299</v>
      </c>
      <c r="D122" s="21" t="s">
        <v>1334</v>
      </c>
      <c r="E122" s="21" t="s">
        <v>1335</v>
      </c>
      <c r="F122" s="26" t="s">
        <v>191</v>
      </c>
      <c r="G122" s="27">
        <v>1</v>
      </c>
      <c r="H122" s="27">
        <v>1</v>
      </c>
      <c r="I122" s="36">
        <v>1</v>
      </c>
      <c r="J122" s="26" t="s">
        <v>2297</v>
      </c>
      <c r="K122" s="37"/>
      <c r="L122" s="23" t="str">
        <f>IF(U122=0,"INVALID SKU",IF(INDEX('SKU Catalog'!$J$1:$J$116,MAX(1,U122))=0,"PAYG",IF(J122="Default",Assumptions!$B$7,J122)))</f>
        <v>PAYG</v>
      </c>
      <c r="M122" s="23" t="str">
        <f>IF(U122=0,"Review SKU",INDEX('SKU Catalog'!$E$1:$E$116,MAX(1,U122)))</f>
        <v>quoted unit</v>
      </c>
      <c r="N122" s="31" t="str">
        <f>IF(ISNUMBER(K122),K122,IF(U122=0,"UNPRICED",IF(L122="PAYG",INDEX('SKU Catalog'!$K$1:$K$116,MAX(1,U122)),IF(L122="1Y",INDEX('SKU Catalog'!$L$1:$L$116,MAX(1,U122)),INDEX('SKU Catalog'!$M$1:$M$116,MAX(1,U122))))))</f>
        <v>UNPRICED</v>
      </c>
      <c r="O122" s="24" t="str">
        <f>IF(NOT(AND(A122=$B$2,G122&gt;0,H122&gt;0,OR(C122&lt;&gt;"Recommended baseline",Assumptions!$B$10=1))),0,IF(ISNUMBER(N122),G122*H122*N122*IF(ISNUMBER(K122),1,IF(AND(L122="PAYG",INDEX('SKU Catalog'!$F$1:$F$116,MAX(1,U122))="Hourly"),I122,1)),"UNPRICED"))</f>
        <v>UNPRICED</v>
      </c>
      <c r="P122" s="24" t="str">
        <f>IF(ISNUMBER(O122),O122*Assumptions!$B$8,"UNPRICED")</f>
        <v>UNPRICED</v>
      </c>
      <c r="Q122" s="23" t="str">
        <f>IF(NOT(AND(A122=$B$2,G122&gt;0,H122&gt;0,OR(C122&lt;&gt;"Recommended baseline",Assumptions!$B$10=1))),"Inactive",IF(NOT(ISNUMBER(N122)),"UNPRICED - select SKU / quote",IF(ISNUMBER(K122),"Manual quote - verify source",IF(T122="Covered","Covered by capacity",IF(T122="Control plane","No direct fee","Priced - verify sizing")))))</f>
        <v>UNPRICED - select SKU / quote</v>
      </c>
      <c r="R122" s="21" t="s">
        <v>2335</v>
      </c>
      <c r="S122" s="21" t="s">
        <v>971</v>
      </c>
      <c r="T122" s="21" t="s">
        <v>96</v>
      </c>
      <c r="U122" s="23">
        <f>IF(COUNTIF('SKU Catalog'!$A$4:$A$116,T122&amp;"|"&amp;F122)=0,0,MATCH(T122&amp;"|"&amp;F122,'SKU Catalog'!$A$1:$A$116,0))</f>
        <v>6</v>
      </c>
      <c r="V122" s="24" t="str">
        <f>IF(NOT(AND(A122=$B$2,G122&gt;0,H122&gt;0,OR(C122&lt;&gt;"Recommended baseline",Assumptions!$B$10=1))),0,IF(ISNUMBER(K122),G122*H122*K122,IF(U122=0,"UNPRICED",IF(ISNUMBER(INDEX('SKU Catalog'!$K$1:$K$116,MAX(1,U122))),G122*H122*INDEX('SKU Catalog'!$K$1:$K$116,MAX(1,U122))*IF(AND(INDEX('SKU Catalog'!$F$1:$F$116,MAX(1,U122))="Hourly",OR(INDEX('SKU Catalog'!$J$1:$J$116,MAX(1,U122))=0,"PAYG"="PAYG")),I122,1),"UNPRICED"))))</f>
        <v>UNPRICED</v>
      </c>
      <c r="W122" s="24" t="str">
        <f>IF(NOT(AND(A122=$B$2,G122&gt;0,H122&gt;0,OR(C122&lt;&gt;"Recommended baseline",Assumptions!$B$10=1))),0,IF(ISNUMBER(K122),G122*H122*K122,IF(U122=0,"UNPRICED",IF(ISNUMBER(INDEX('SKU Catalog'!$L$1:$L$116,MAX(1,U122))),G122*H122*INDEX('SKU Catalog'!$L$1:$L$116,MAX(1,U122))*IF(AND(INDEX('SKU Catalog'!$F$1:$F$116,MAX(1,U122))="Hourly",OR(INDEX('SKU Catalog'!$J$1:$J$116,MAX(1,U122))=0,"1Y"="PAYG")),I122,1),"UNPRICED"))))</f>
        <v>UNPRICED</v>
      </c>
      <c r="X122" s="24" t="str">
        <f>IF(NOT(AND(A122=$B$2,G122&gt;0,H122&gt;0,OR(C122&lt;&gt;"Recommended baseline",Assumptions!$B$10=1))),0,IF(ISNUMBER(K122),G122*H122*K122,IF(U122=0,"UNPRICED",IF(ISNUMBER(INDEX('SKU Catalog'!$M$1:$M$116,MAX(1,U122))),G122*H122*INDEX('SKU Catalog'!$M$1:$M$116,MAX(1,U122))*IF(AND(INDEX('SKU Catalog'!$F$1:$F$116,MAX(1,U122))="Hourly",OR(INDEX('SKU Catalog'!$J$1:$J$116,MAX(1,U122))=0,"3Y"="PAYG")),I122,1),"UNPRICED"))))</f>
        <v>UNPRICED</v>
      </c>
    </row>
    <row r="123" spans="1:24" ht="28.8" x14ac:dyDescent="0.35">
      <c r="A123" s="21" t="s">
        <v>967</v>
      </c>
      <c r="B123" s="21" t="s">
        <v>93</v>
      </c>
      <c r="C123" s="21" t="s">
        <v>2299</v>
      </c>
      <c r="D123" s="21" t="s">
        <v>1338</v>
      </c>
      <c r="E123" s="21" t="s">
        <v>1340</v>
      </c>
      <c r="F123" s="26" t="s">
        <v>451</v>
      </c>
      <c r="G123" s="27">
        <v>1</v>
      </c>
      <c r="H123" s="27">
        <v>2</v>
      </c>
      <c r="I123" s="36">
        <v>1</v>
      </c>
      <c r="J123" s="26" t="s">
        <v>2297</v>
      </c>
      <c r="K123" s="37"/>
      <c r="L123" s="23" t="str">
        <f>IF(U123=0,"INVALID SKU",IF(INDEX('SKU Catalog'!$J$1:$J$116,MAX(1,U123))=0,"PAYG",IF(J123="Default",Assumptions!$B$7,J123)))</f>
        <v>PAYG</v>
      </c>
      <c r="M123" s="23" t="str">
        <f>IF(U123=0,"Review SKU",INDEX('SKU Catalog'!$E$1:$E$116,MAX(1,U123)))</f>
        <v>vCore</v>
      </c>
      <c r="N123" s="31">
        <f>IF(ISNUMBER(K123),K123,IF(U123=0,"UNPRICED",IF(L123="PAYG",INDEX('SKU Catalog'!$K$1:$K$116,MAX(1,U123)),IF(L123="1Y",INDEX('SKU Catalog'!$L$1:$L$116,MAX(1,U123)),INDEX('SKU Catalog'!$M$1:$M$116,MAX(1,U123))))))</f>
        <v>62.415000000000006</v>
      </c>
      <c r="O123" s="24">
        <f>IF(NOT(AND(A123=$B$2,G123&gt;0,H123&gt;0,OR(C123&lt;&gt;"Recommended baseline",Assumptions!$B$10=1))),0,IF(ISNUMBER(N123),G123*H123*N123*IF(ISNUMBER(K123),1,IF(AND(L123="PAYG",INDEX('SKU Catalog'!$F$1:$F$116,MAX(1,U123))="Hourly"),I123,1)),"UNPRICED"))</f>
        <v>124.83000000000001</v>
      </c>
      <c r="P123" s="24">
        <f>IF(ISNUMBER(O123),O123*Assumptions!$B$8,"UNPRICED")</f>
        <v>1497.96</v>
      </c>
      <c r="Q123" s="23" t="str">
        <f>IF(NOT(AND(A123=$B$2,G123&gt;0,H123&gt;0,OR(C123&lt;&gt;"Recommended baseline",Assumptions!$B$10=1))),"Inactive",IF(NOT(ISNUMBER(N123)),"UNPRICED - select SKU / quote",IF(ISNUMBER(K123),"Manual quote - verify source",IF(T123="Covered","Covered by capacity",IF(T123="Control plane","No direct fee","Priced - verify sizing")))))</f>
        <v>Priced - verify sizing</v>
      </c>
      <c r="R123" s="21" t="s">
        <v>2336</v>
      </c>
      <c r="S123" s="21" t="s">
        <v>971</v>
      </c>
      <c r="T123" s="21" t="s">
        <v>450</v>
      </c>
      <c r="U123" s="23">
        <f>IF(COUNTIF('SKU Catalog'!$A$4:$A$116,T123&amp;"|"&amp;F123)=0,0,MATCH(T123&amp;"|"&amp;F123,'SKU Catalog'!$A$1:$A$116,0))</f>
        <v>103</v>
      </c>
      <c r="V123" s="24">
        <f>IF(NOT(AND(A123=$B$2,G123&gt;0,H123&gt;0,OR(C123&lt;&gt;"Recommended baseline",Assumptions!$B$10=1))),0,IF(ISNUMBER(K123),G123*H123*K123,IF(U123=0,"UNPRICED",IF(ISNUMBER(INDEX('SKU Catalog'!$K$1:$K$116,MAX(1,U123))),G123*H123*INDEX('SKU Catalog'!$K$1:$K$116,MAX(1,U123))*IF(AND(INDEX('SKU Catalog'!$F$1:$F$116,MAX(1,U123))="Hourly",OR(INDEX('SKU Catalog'!$J$1:$J$116,MAX(1,U123))=0,"PAYG"="PAYG")),I123,1),"UNPRICED"))))</f>
        <v>124.83000000000001</v>
      </c>
      <c r="W123" s="24">
        <f>IF(NOT(AND(A123=$B$2,G123&gt;0,H123&gt;0,OR(C123&lt;&gt;"Recommended baseline",Assumptions!$B$10=1))),0,IF(ISNUMBER(K123),G123*H123*K123,IF(U123=0,"UNPRICED",IF(ISNUMBER(INDEX('SKU Catalog'!$L$1:$L$116,MAX(1,U123))),G123*H123*INDEX('SKU Catalog'!$L$1:$L$116,MAX(1,U123))*IF(AND(INDEX('SKU Catalog'!$F$1:$F$116,MAX(1,U123))="Hourly",OR(INDEX('SKU Catalog'!$J$1:$J$116,MAX(1,U123))=0,"1Y"="PAYG")),I123,1),"UNPRICED"))))</f>
        <v>74.833333333333329</v>
      </c>
      <c r="X123" s="24">
        <f>IF(NOT(AND(A123=$B$2,G123&gt;0,H123&gt;0,OR(C123&lt;&gt;"Recommended baseline",Assumptions!$B$10=1))),0,IF(ISNUMBER(K123),G123*H123*K123,IF(U123=0,"UNPRICED",IF(ISNUMBER(INDEX('SKU Catalog'!$M$1:$M$116,MAX(1,U123))),G123*H123*INDEX('SKU Catalog'!$M$1:$M$116,MAX(1,U123))*IF(AND(INDEX('SKU Catalog'!$F$1:$F$116,MAX(1,U123))="Hourly",OR(INDEX('SKU Catalog'!$J$1:$J$116,MAX(1,U123))=0,"3Y"="PAYG")),I123,1),"UNPRICED"))))</f>
        <v>49.944444444444443</v>
      </c>
    </row>
    <row r="124" spans="1:24" ht="28.8" x14ac:dyDescent="0.35">
      <c r="A124" s="21" t="s">
        <v>967</v>
      </c>
      <c r="B124" s="21" t="s">
        <v>89</v>
      </c>
      <c r="C124" s="21" t="s">
        <v>2299</v>
      </c>
      <c r="D124" s="21" t="s">
        <v>1338</v>
      </c>
      <c r="E124" s="21" t="s">
        <v>1340</v>
      </c>
      <c r="F124" s="26" t="s">
        <v>89</v>
      </c>
      <c r="G124" s="27">
        <v>1</v>
      </c>
      <c r="H124" s="27">
        <v>32</v>
      </c>
      <c r="I124" s="36">
        <v>1</v>
      </c>
      <c r="J124" s="26" t="s">
        <v>2297</v>
      </c>
      <c r="K124" s="37"/>
      <c r="L124" s="23" t="str">
        <f>IF(U124=0,"INVALID SKU",IF(INDEX('SKU Catalog'!$J$1:$J$116,MAX(1,U124))=0,"PAYG",IF(J124="Default",Assumptions!$B$7,J124)))</f>
        <v>PAYG</v>
      </c>
      <c r="M124" s="23" t="str">
        <f>IF(U124=0,"Review SKU",INDEX('SKU Catalog'!$E$1:$E$116,MAX(1,U124)))</f>
        <v>GB-month</v>
      </c>
      <c r="N124" s="31">
        <f>IF(ISNUMBER(K124),K124,IF(U124=0,"UNPRICED",IF(L124="PAYG",INDEX('SKU Catalog'!$K$1:$K$116,MAX(1,U124)),IF(L124="1Y",INDEX('SKU Catalog'!$L$1:$L$116,MAX(1,U124)),INDEX('SKU Catalog'!$M$1:$M$116,MAX(1,U124))))))</f>
        <v>0.115</v>
      </c>
      <c r="O124" s="24">
        <f>IF(NOT(AND(A124=$B$2,G124&gt;0,H124&gt;0,OR(C124&lt;&gt;"Recommended baseline",Assumptions!$B$10=1))),0,IF(ISNUMBER(N124),G124*H124*N124*IF(ISNUMBER(K124),1,IF(AND(L124="PAYG",INDEX('SKU Catalog'!$F$1:$F$116,MAX(1,U124))="Hourly"),I124,1)),"UNPRICED"))</f>
        <v>3.68</v>
      </c>
      <c r="P124" s="24">
        <f>IF(ISNUMBER(O124),O124*Assumptions!$B$8,"UNPRICED")</f>
        <v>44.160000000000004</v>
      </c>
      <c r="Q124" s="23" t="str">
        <f>IF(NOT(AND(A124=$B$2,G124&gt;0,H124&gt;0,OR(C124&lt;&gt;"Recommended baseline",Assumptions!$B$10=1))),"Inactive",IF(NOT(ISNUMBER(N124)),"UNPRICED - select SKU / quote",IF(ISNUMBER(K124),"Manual quote - verify source",IF(T124="Covered","Covered by capacity",IF(T124="Control plane","No direct fee","Priced - verify sizing")))))</f>
        <v>Priced - verify sizing</v>
      </c>
      <c r="R124" s="21"/>
      <c r="S124" s="21" t="s">
        <v>971</v>
      </c>
      <c r="T124" s="21" t="s">
        <v>455</v>
      </c>
      <c r="U124" s="23">
        <f>IF(COUNTIF('SKU Catalog'!$A$4:$A$116,T124&amp;"|"&amp;F124)=0,0,MATCH(T124&amp;"|"&amp;F124,'SKU Catalog'!$A$1:$A$116,0))</f>
        <v>105</v>
      </c>
      <c r="V124" s="24">
        <f>IF(NOT(AND(A124=$B$2,G124&gt;0,H124&gt;0,OR(C124&lt;&gt;"Recommended baseline",Assumptions!$B$10=1))),0,IF(ISNUMBER(K124),G124*H124*K124,IF(U124=0,"UNPRICED",IF(ISNUMBER(INDEX('SKU Catalog'!$K$1:$K$116,MAX(1,U124))),G124*H124*INDEX('SKU Catalog'!$K$1:$K$116,MAX(1,U124))*IF(AND(INDEX('SKU Catalog'!$F$1:$F$116,MAX(1,U124))="Hourly",OR(INDEX('SKU Catalog'!$J$1:$J$116,MAX(1,U124))=0,"PAYG"="PAYG")),I124,1),"UNPRICED"))))</f>
        <v>3.68</v>
      </c>
      <c r="W124" s="24">
        <f>IF(NOT(AND(A124=$B$2,G124&gt;0,H124&gt;0,OR(C124&lt;&gt;"Recommended baseline",Assumptions!$B$10=1))),0,IF(ISNUMBER(K124),G124*H124*K124,IF(U124=0,"UNPRICED",IF(ISNUMBER(INDEX('SKU Catalog'!$L$1:$L$116,MAX(1,U124))),G124*H124*INDEX('SKU Catalog'!$L$1:$L$116,MAX(1,U124))*IF(AND(INDEX('SKU Catalog'!$F$1:$F$116,MAX(1,U124))="Hourly",OR(INDEX('SKU Catalog'!$J$1:$J$116,MAX(1,U124))=0,"1Y"="PAYG")),I124,1),"UNPRICED"))))</f>
        <v>3.68</v>
      </c>
      <c r="X124" s="24">
        <f>IF(NOT(AND(A124=$B$2,G124&gt;0,H124&gt;0,OR(C124&lt;&gt;"Recommended baseline",Assumptions!$B$10=1))),0,IF(ISNUMBER(K124),G124*H124*K124,IF(U124=0,"UNPRICED",IF(ISNUMBER(INDEX('SKU Catalog'!$M$1:$M$116,MAX(1,U124))),G124*H124*INDEX('SKU Catalog'!$M$1:$M$116,MAX(1,U124))*IF(AND(INDEX('SKU Catalog'!$F$1:$F$116,MAX(1,U124))="Hourly",OR(INDEX('SKU Catalog'!$J$1:$J$116,MAX(1,U124))=0,"3Y"="PAYG")),I124,1),"UNPRICED"))))</f>
        <v>3.68</v>
      </c>
    </row>
    <row r="125" spans="1:24" ht="28.8" x14ac:dyDescent="0.35">
      <c r="A125" s="21" t="s">
        <v>967</v>
      </c>
      <c r="B125" s="21" t="s">
        <v>93</v>
      </c>
      <c r="C125" s="21" t="s">
        <v>2299</v>
      </c>
      <c r="D125" s="21" t="s">
        <v>1343</v>
      </c>
      <c r="E125" s="21" t="s">
        <v>1345</v>
      </c>
      <c r="F125" s="26" t="s">
        <v>462</v>
      </c>
      <c r="G125" s="27">
        <v>1</v>
      </c>
      <c r="H125" s="27">
        <v>1</v>
      </c>
      <c r="I125" s="36">
        <v>1</v>
      </c>
      <c r="J125" s="26" t="s">
        <v>2297</v>
      </c>
      <c r="K125" s="37"/>
      <c r="L125" s="23" t="str">
        <f>IF(U125=0,"INVALID SKU",IF(INDEX('SKU Catalog'!$J$1:$J$116,MAX(1,U125))=0,"PAYG",IF(J125="Default",Assumptions!$B$7,J125)))</f>
        <v>PAYG</v>
      </c>
      <c r="M125" s="23" t="str">
        <f>IF(U125=0,"Review SKU",INDEX('SKU Catalog'!$E$1:$E$116,MAX(1,U125)))</f>
        <v>server</v>
      </c>
      <c r="N125" s="31" t="str">
        <f>IF(ISNUMBER(K125),K125,IF(U125=0,"UNPRICED",IF(L125="PAYG",INDEX('SKU Catalog'!$K$1:$K$116,MAX(1,U125)),IF(L125="1Y",INDEX('SKU Catalog'!$L$1:$L$116,MAX(1,U125)),INDEX('SKU Catalog'!$M$1:$M$116,MAX(1,U125))))))</f>
        <v>UNPRICED</v>
      </c>
      <c r="O125" s="24" t="str">
        <f>IF(NOT(AND(A125=$B$2,G125&gt;0,H125&gt;0,OR(C125&lt;&gt;"Recommended baseline",Assumptions!$B$10=1))),0,IF(ISNUMBER(N125),G125*H125*N125*IF(ISNUMBER(K125),1,IF(AND(L125="PAYG",INDEX('SKU Catalog'!$F$1:$F$116,MAX(1,U125))="Hourly"),I125,1)),"UNPRICED"))</f>
        <v>UNPRICED</v>
      </c>
      <c r="P125" s="24" t="str">
        <f>IF(ISNUMBER(O125),O125*Assumptions!$B$8,"UNPRICED")</f>
        <v>UNPRICED</v>
      </c>
      <c r="Q125" s="23" t="str">
        <f>IF(NOT(AND(A125=$B$2,G125&gt;0,H125&gt;0,OR(C125&lt;&gt;"Recommended baseline",Assumptions!$B$10=1))),"Inactive",IF(NOT(ISNUMBER(N125)),"UNPRICED - select SKU / quote",IF(ISNUMBER(K125),"Manual quote - verify source",IF(T125="Covered","Covered by capacity",IF(T125="Control plane","No direct fee","Priced - verify sizing")))))</f>
        <v>UNPRICED - select SKU / quote</v>
      </c>
      <c r="R125" s="21" t="s">
        <v>2337</v>
      </c>
      <c r="S125" s="21" t="s">
        <v>971</v>
      </c>
      <c r="T125" s="21" t="s">
        <v>453</v>
      </c>
      <c r="U125" s="23">
        <f>IF(COUNTIF('SKU Catalog'!$A$4:$A$116,T125&amp;"|"&amp;F125)=0,0,MATCH(T125&amp;"|"&amp;F125,'SKU Catalog'!$A$1:$A$116,0))</f>
        <v>108</v>
      </c>
      <c r="V125" s="24" t="str">
        <f>IF(NOT(AND(A125=$B$2,G125&gt;0,H125&gt;0,OR(C125&lt;&gt;"Recommended baseline",Assumptions!$B$10=1))),0,IF(ISNUMBER(K125),G125*H125*K125,IF(U125=0,"UNPRICED",IF(ISNUMBER(INDEX('SKU Catalog'!$K$1:$K$116,MAX(1,U125))),G125*H125*INDEX('SKU Catalog'!$K$1:$K$116,MAX(1,U125))*IF(AND(INDEX('SKU Catalog'!$F$1:$F$116,MAX(1,U125))="Hourly",OR(INDEX('SKU Catalog'!$J$1:$J$116,MAX(1,U125))=0,"PAYG"="PAYG")),I125,1),"UNPRICED"))))</f>
        <v>UNPRICED</v>
      </c>
      <c r="W125" s="24" t="str">
        <f>IF(NOT(AND(A125=$B$2,G125&gt;0,H125&gt;0,OR(C125&lt;&gt;"Recommended baseline",Assumptions!$B$10=1))),0,IF(ISNUMBER(K125),G125*H125*K125,IF(U125=0,"UNPRICED",IF(ISNUMBER(INDEX('SKU Catalog'!$L$1:$L$116,MAX(1,U125))),G125*H125*INDEX('SKU Catalog'!$L$1:$L$116,MAX(1,U125))*IF(AND(INDEX('SKU Catalog'!$F$1:$F$116,MAX(1,U125))="Hourly",OR(INDEX('SKU Catalog'!$J$1:$J$116,MAX(1,U125))=0,"1Y"="PAYG")),I125,1),"UNPRICED"))))</f>
        <v>UNPRICED</v>
      </c>
      <c r="X125" s="24" t="str">
        <f>IF(NOT(AND(A125=$B$2,G125&gt;0,H125&gt;0,OR(C125&lt;&gt;"Recommended baseline",Assumptions!$B$10=1))),0,IF(ISNUMBER(K125),G125*H125*K125,IF(U125=0,"UNPRICED",IF(ISNUMBER(INDEX('SKU Catalog'!$M$1:$M$116,MAX(1,U125))),G125*H125*INDEX('SKU Catalog'!$M$1:$M$116,MAX(1,U125))*IF(AND(INDEX('SKU Catalog'!$F$1:$F$116,MAX(1,U125))="Hourly",OR(INDEX('SKU Catalog'!$J$1:$J$116,MAX(1,U125))=0,"3Y"="PAYG")),I125,1),"UNPRICED"))))</f>
        <v>UNPRICED</v>
      </c>
    </row>
    <row r="126" spans="1:24" ht="28.8" x14ac:dyDescent="0.35">
      <c r="A126" s="21" t="s">
        <v>967</v>
      </c>
      <c r="B126" s="21" t="s">
        <v>89</v>
      </c>
      <c r="C126" s="21" t="s">
        <v>2299</v>
      </c>
      <c r="D126" s="21" t="s">
        <v>1343</v>
      </c>
      <c r="E126" s="21" t="s">
        <v>1345</v>
      </c>
      <c r="F126" s="26" t="s">
        <v>89</v>
      </c>
      <c r="G126" s="27">
        <v>1</v>
      </c>
      <c r="H126" s="27">
        <v>32</v>
      </c>
      <c r="I126" s="36">
        <v>1</v>
      </c>
      <c r="J126" s="26" t="s">
        <v>2297</v>
      </c>
      <c r="K126" s="37"/>
      <c r="L126" s="23" t="str">
        <f>IF(U126=0,"INVALID SKU",IF(INDEX('SKU Catalog'!$J$1:$J$116,MAX(1,U126))=0,"PAYG",IF(J126="Default",Assumptions!$B$7,J126)))</f>
        <v>PAYG</v>
      </c>
      <c r="M126" s="23" t="str">
        <f>IF(U126=0,"Review SKU",INDEX('SKU Catalog'!$E$1:$E$116,MAX(1,U126)))</f>
        <v>GB-month</v>
      </c>
      <c r="N126" s="31">
        <f>IF(ISNUMBER(K126),K126,IF(U126=0,"UNPRICED",IF(L126="PAYG",INDEX('SKU Catalog'!$K$1:$K$116,MAX(1,U126)),IF(L126="1Y",INDEX('SKU Catalog'!$L$1:$L$116,MAX(1,U126)),INDEX('SKU Catalog'!$M$1:$M$116,MAX(1,U126))))))</f>
        <v>0.115</v>
      </c>
      <c r="O126" s="24">
        <f>IF(NOT(AND(A126=$B$2,G126&gt;0,H126&gt;0,OR(C126&lt;&gt;"Recommended baseline",Assumptions!$B$10=1))),0,IF(ISNUMBER(N126),G126*H126*N126*IF(ISNUMBER(K126),1,IF(AND(L126="PAYG",INDEX('SKU Catalog'!$F$1:$F$116,MAX(1,U126))="Hourly"),I126,1)),"UNPRICED"))</f>
        <v>3.68</v>
      </c>
      <c r="P126" s="24">
        <f>IF(ISNUMBER(O126),O126*Assumptions!$B$8,"UNPRICED")</f>
        <v>44.160000000000004</v>
      </c>
      <c r="Q126" s="23" t="str">
        <f>IF(NOT(AND(A126=$B$2,G126&gt;0,H126&gt;0,OR(C126&lt;&gt;"Recommended baseline",Assumptions!$B$10=1))),"Inactive",IF(NOT(ISNUMBER(N126)),"UNPRICED - select SKU / quote",IF(ISNUMBER(K126),"Manual quote - verify source",IF(T126="Covered","Covered by capacity",IF(T126="Control plane","No direct fee","Priced - verify sizing")))))</f>
        <v>Priced - verify sizing</v>
      </c>
      <c r="R126" s="21"/>
      <c r="S126" s="21" t="s">
        <v>971</v>
      </c>
      <c r="T126" s="21" t="s">
        <v>457</v>
      </c>
      <c r="U126" s="23">
        <f>IF(COUNTIF('SKU Catalog'!$A$4:$A$116,T126&amp;"|"&amp;F126)=0,0,MATCH(T126&amp;"|"&amp;F126,'SKU Catalog'!$A$1:$A$116,0))</f>
        <v>106</v>
      </c>
      <c r="V126" s="24">
        <f>IF(NOT(AND(A126=$B$2,G126&gt;0,H126&gt;0,OR(C126&lt;&gt;"Recommended baseline",Assumptions!$B$10=1))),0,IF(ISNUMBER(K126),G126*H126*K126,IF(U126=0,"UNPRICED",IF(ISNUMBER(INDEX('SKU Catalog'!$K$1:$K$116,MAX(1,U126))),G126*H126*INDEX('SKU Catalog'!$K$1:$K$116,MAX(1,U126))*IF(AND(INDEX('SKU Catalog'!$F$1:$F$116,MAX(1,U126))="Hourly",OR(INDEX('SKU Catalog'!$J$1:$J$116,MAX(1,U126))=0,"PAYG"="PAYG")),I126,1),"UNPRICED"))))</f>
        <v>3.68</v>
      </c>
      <c r="W126" s="24">
        <f>IF(NOT(AND(A126=$B$2,G126&gt;0,H126&gt;0,OR(C126&lt;&gt;"Recommended baseline",Assumptions!$B$10=1))),0,IF(ISNUMBER(K126),G126*H126*K126,IF(U126=0,"UNPRICED",IF(ISNUMBER(INDEX('SKU Catalog'!$L$1:$L$116,MAX(1,U126))),G126*H126*INDEX('SKU Catalog'!$L$1:$L$116,MAX(1,U126))*IF(AND(INDEX('SKU Catalog'!$F$1:$F$116,MAX(1,U126))="Hourly",OR(INDEX('SKU Catalog'!$J$1:$J$116,MAX(1,U126))=0,"1Y"="PAYG")),I126,1),"UNPRICED"))))</f>
        <v>3.68</v>
      </c>
      <c r="X126" s="24">
        <f>IF(NOT(AND(A126=$B$2,G126&gt;0,H126&gt;0,OR(C126&lt;&gt;"Recommended baseline",Assumptions!$B$10=1))),0,IF(ISNUMBER(K126),G126*H126*K126,IF(U126=0,"UNPRICED",IF(ISNUMBER(INDEX('SKU Catalog'!$M$1:$M$116,MAX(1,U126))),G126*H126*INDEX('SKU Catalog'!$M$1:$M$116,MAX(1,U126))*IF(AND(INDEX('SKU Catalog'!$F$1:$F$116,MAX(1,U126))="Hourly",OR(INDEX('SKU Catalog'!$J$1:$J$116,MAX(1,U126))=0,"3Y"="PAYG")),I126,1),"UNPRICED"))))</f>
        <v>3.68</v>
      </c>
    </row>
    <row r="127" spans="1:24" ht="28.8" x14ac:dyDescent="0.35">
      <c r="A127" s="21" t="s">
        <v>967</v>
      </c>
      <c r="B127" s="21" t="s">
        <v>96</v>
      </c>
      <c r="C127" s="21" t="s">
        <v>2299</v>
      </c>
      <c r="D127" s="21" t="s">
        <v>1348</v>
      </c>
      <c r="E127" s="21" t="s">
        <v>1350</v>
      </c>
      <c r="F127" s="26" t="s">
        <v>191</v>
      </c>
      <c r="G127" s="27">
        <v>1</v>
      </c>
      <c r="H127" s="27">
        <v>1</v>
      </c>
      <c r="I127" s="36">
        <v>1</v>
      </c>
      <c r="J127" s="26" t="s">
        <v>2297</v>
      </c>
      <c r="K127" s="37"/>
      <c r="L127" s="23" t="str">
        <f>IF(U127=0,"INVALID SKU",IF(INDEX('SKU Catalog'!$J$1:$J$116,MAX(1,U127))=0,"PAYG",IF(J127="Default",Assumptions!$B$7,J127)))</f>
        <v>PAYG</v>
      </c>
      <c r="M127" s="23" t="str">
        <f>IF(U127=0,"Review SKU",INDEX('SKU Catalog'!$E$1:$E$116,MAX(1,U127)))</f>
        <v>quoted unit</v>
      </c>
      <c r="N127" s="31" t="str">
        <f>IF(ISNUMBER(K127),K127,IF(U127=0,"UNPRICED",IF(L127="PAYG",INDEX('SKU Catalog'!$K$1:$K$116,MAX(1,U127)),IF(L127="1Y",INDEX('SKU Catalog'!$L$1:$L$116,MAX(1,U127)),INDEX('SKU Catalog'!$M$1:$M$116,MAX(1,U127))))))</f>
        <v>UNPRICED</v>
      </c>
      <c r="O127" s="24" t="str">
        <f>IF(NOT(AND(A127=$B$2,G127&gt;0,H127&gt;0,OR(C127&lt;&gt;"Recommended baseline",Assumptions!$B$10=1))),0,IF(ISNUMBER(N127),G127*H127*N127*IF(ISNUMBER(K127),1,IF(AND(L127="PAYG",INDEX('SKU Catalog'!$F$1:$F$116,MAX(1,U127))="Hourly"),I127,1)),"UNPRICED"))</f>
        <v>UNPRICED</v>
      </c>
      <c r="P127" s="24" t="str">
        <f>IF(ISNUMBER(O127),O127*Assumptions!$B$8,"UNPRICED")</f>
        <v>UNPRICED</v>
      </c>
      <c r="Q127" s="23" t="str">
        <f>IF(NOT(AND(A127=$B$2,G127&gt;0,H127&gt;0,OR(C127&lt;&gt;"Recommended baseline",Assumptions!$B$10=1))),"Inactive",IF(NOT(ISNUMBER(N127)),"UNPRICED - select SKU / quote",IF(ISNUMBER(K127),"Manual quote - verify source",IF(T127="Covered","Covered by capacity",IF(T127="Control plane","No direct fee","Priced - verify sizing")))))</f>
        <v>UNPRICED - select SKU / quote</v>
      </c>
      <c r="R127" s="21" t="s">
        <v>2338</v>
      </c>
      <c r="S127" s="21" t="s">
        <v>971</v>
      </c>
      <c r="T127" s="21" t="s">
        <v>96</v>
      </c>
      <c r="U127" s="23">
        <f>IF(COUNTIF('SKU Catalog'!$A$4:$A$116,T127&amp;"|"&amp;F127)=0,0,MATCH(T127&amp;"|"&amp;F127,'SKU Catalog'!$A$1:$A$116,0))</f>
        <v>6</v>
      </c>
      <c r="V127" s="24" t="str">
        <f>IF(NOT(AND(A127=$B$2,G127&gt;0,H127&gt;0,OR(C127&lt;&gt;"Recommended baseline",Assumptions!$B$10=1))),0,IF(ISNUMBER(K127),G127*H127*K127,IF(U127=0,"UNPRICED",IF(ISNUMBER(INDEX('SKU Catalog'!$K$1:$K$116,MAX(1,U127))),G127*H127*INDEX('SKU Catalog'!$K$1:$K$116,MAX(1,U127))*IF(AND(INDEX('SKU Catalog'!$F$1:$F$116,MAX(1,U127))="Hourly",OR(INDEX('SKU Catalog'!$J$1:$J$116,MAX(1,U127))=0,"PAYG"="PAYG")),I127,1),"UNPRICED"))))</f>
        <v>UNPRICED</v>
      </c>
      <c r="W127" s="24" t="str">
        <f>IF(NOT(AND(A127=$B$2,G127&gt;0,H127&gt;0,OR(C127&lt;&gt;"Recommended baseline",Assumptions!$B$10=1))),0,IF(ISNUMBER(K127),G127*H127*K127,IF(U127=0,"UNPRICED",IF(ISNUMBER(INDEX('SKU Catalog'!$L$1:$L$116,MAX(1,U127))),G127*H127*INDEX('SKU Catalog'!$L$1:$L$116,MAX(1,U127))*IF(AND(INDEX('SKU Catalog'!$F$1:$F$116,MAX(1,U127))="Hourly",OR(INDEX('SKU Catalog'!$J$1:$J$116,MAX(1,U127))=0,"1Y"="PAYG")),I127,1),"UNPRICED"))))</f>
        <v>UNPRICED</v>
      </c>
      <c r="X127" s="24" t="str">
        <f>IF(NOT(AND(A127=$B$2,G127&gt;0,H127&gt;0,OR(C127&lt;&gt;"Recommended baseline",Assumptions!$B$10=1))),0,IF(ISNUMBER(K127),G127*H127*K127,IF(U127=0,"UNPRICED",IF(ISNUMBER(INDEX('SKU Catalog'!$M$1:$M$116,MAX(1,U127))),G127*H127*INDEX('SKU Catalog'!$M$1:$M$116,MAX(1,U127))*IF(AND(INDEX('SKU Catalog'!$F$1:$F$116,MAX(1,U127))="Hourly",OR(INDEX('SKU Catalog'!$J$1:$J$116,MAX(1,U127))=0,"3Y"="PAYG")),I127,1),"UNPRICED"))))</f>
        <v>UNPRICED</v>
      </c>
    </row>
    <row r="128" spans="1:24" ht="28.8" x14ac:dyDescent="0.35">
      <c r="A128" s="21" t="s">
        <v>967</v>
      </c>
      <c r="B128" s="21" t="s">
        <v>93</v>
      </c>
      <c r="C128" s="21" t="s">
        <v>2299</v>
      </c>
      <c r="D128" s="21" t="s">
        <v>1353</v>
      </c>
      <c r="E128" s="21" t="s">
        <v>1354</v>
      </c>
      <c r="F128" s="26" t="s">
        <v>472</v>
      </c>
      <c r="G128" s="27">
        <v>1</v>
      </c>
      <c r="H128" s="27">
        <v>4</v>
      </c>
      <c r="I128" s="36">
        <v>1</v>
      </c>
      <c r="J128" s="26" t="s">
        <v>2297</v>
      </c>
      <c r="K128" s="37"/>
      <c r="L128" s="23" t="str">
        <f>IF(U128=0,"INVALID SKU",IF(INDEX('SKU Catalog'!$J$1:$J$116,MAX(1,U128))=0,"PAYG",IF(J128="Default",Assumptions!$B$7,J128)))</f>
        <v>PAYG</v>
      </c>
      <c r="M128" s="23" t="str">
        <f>IF(U128=0,"Review SKU",INDEX('SKU Catalog'!$E$1:$E$116,MAX(1,U128)))</f>
        <v>100 RU/s</v>
      </c>
      <c r="N128" s="31">
        <f>IF(ISNUMBER(K128),K128,IF(U128=0,"UNPRICED",IF(L128="PAYG",INDEX('SKU Catalog'!$K$1:$K$116,MAX(1,U128)),IF(L128="1Y",INDEX('SKU Catalog'!$L$1:$L$116,MAX(1,U128)),INDEX('SKU Catalog'!$M$1:$M$116,MAX(1,U128))))))</f>
        <v>5.84</v>
      </c>
      <c r="O128" s="24">
        <f>IF(NOT(AND(A128=$B$2,G128&gt;0,H128&gt;0,OR(C128&lt;&gt;"Recommended baseline",Assumptions!$B$10=1))),0,IF(ISNUMBER(N128),G128*H128*N128*IF(ISNUMBER(K128),1,IF(AND(L128="PAYG",INDEX('SKU Catalog'!$F$1:$F$116,MAX(1,U128))="Hourly"),I128,1)),"UNPRICED"))</f>
        <v>23.36</v>
      </c>
      <c r="P128" s="24">
        <f>IF(ISNUMBER(O128),O128*Assumptions!$B$8,"UNPRICED")</f>
        <v>280.32</v>
      </c>
      <c r="Q128" s="23" t="str">
        <f>IF(NOT(AND(A128=$B$2,G128&gt;0,H128&gt;0,OR(C128&lt;&gt;"Recommended baseline",Assumptions!$B$10=1))),"Inactive",IF(NOT(ISNUMBER(N128)),"UNPRICED - select SKU / quote",IF(ISNUMBER(K128),"Manual quote - verify source",IF(T128="Covered","Covered by capacity",IF(T128="Control plane","No direct fee","Priced - verify sizing")))))</f>
        <v>Priced - verify sizing</v>
      </c>
      <c r="R128" s="21" t="s">
        <v>2326</v>
      </c>
      <c r="S128" s="21" t="s">
        <v>971</v>
      </c>
      <c r="T128" s="21" t="s">
        <v>471</v>
      </c>
      <c r="U128" s="23">
        <f>IF(COUNTIF('SKU Catalog'!$A$4:$A$116,T128&amp;"|"&amp;F128)=0,0,MATCH(T128&amp;"|"&amp;F128,'SKU Catalog'!$A$1:$A$116,0))</f>
        <v>110</v>
      </c>
      <c r="V128" s="24">
        <f>IF(NOT(AND(A128=$B$2,G128&gt;0,H128&gt;0,OR(C128&lt;&gt;"Recommended baseline",Assumptions!$B$10=1))),0,IF(ISNUMBER(K128),G128*H128*K128,IF(U128=0,"UNPRICED",IF(ISNUMBER(INDEX('SKU Catalog'!$K$1:$K$116,MAX(1,U128))),G128*H128*INDEX('SKU Catalog'!$K$1:$K$116,MAX(1,U128))*IF(AND(INDEX('SKU Catalog'!$F$1:$F$116,MAX(1,U128))="Hourly",OR(INDEX('SKU Catalog'!$J$1:$J$116,MAX(1,U128))=0,"PAYG"="PAYG")),I128,1),"UNPRICED"))))</f>
        <v>23.36</v>
      </c>
      <c r="W128" s="24">
        <f>IF(NOT(AND(A128=$B$2,G128&gt;0,H128&gt;0,OR(C128&lt;&gt;"Recommended baseline",Assumptions!$B$10=1))),0,IF(ISNUMBER(K128),G128*H128*K128,IF(U128=0,"UNPRICED",IF(ISNUMBER(INDEX('SKU Catalog'!$L$1:$L$116,MAX(1,U128))),G128*H128*INDEX('SKU Catalog'!$L$1:$L$116,MAX(1,U128))*IF(AND(INDEX('SKU Catalog'!$F$1:$F$116,MAX(1,U128))="Hourly",OR(INDEX('SKU Catalog'!$J$1:$J$116,MAX(1,U128))=0,"1Y"="PAYG")),I128,1),"UNPRICED"))))</f>
        <v>23.36</v>
      </c>
      <c r="X128" s="24">
        <f>IF(NOT(AND(A128=$B$2,G128&gt;0,H128&gt;0,OR(C128&lt;&gt;"Recommended baseline",Assumptions!$B$10=1))),0,IF(ISNUMBER(K128),G128*H128*K128,IF(U128=0,"UNPRICED",IF(ISNUMBER(INDEX('SKU Catalog'!$M$1:$M$116,MAX(1,U128))),G128*H128*INDEX('SKU Catalog'!$M$1:$M$116,MAX(1,U128))*IF(AND(INDEX('SKU Catalog'!$F$1:$F$116,MAX(1,U128))="Hourly",OR(INDEX('SKU Catalog'!$J$1:$J$116,MAX(1,U128))=0,"3Y"="PAYG")),I128,1),"UNPRICED"))))</f>
        <v>23.36</v>
      </c>
    </row>
    <row r="129" spans="1:24" ht="28.8" x14ac:dyDescent="0.35">
      <c r="A129" s="21" t="s">
        <v>967</v>
      </c>
      <c r="B129" s="21" t="s">
        <v>96</v>
      </c>
      <c r="C129" s="21" t="s">
        <v>2299</v>
      </c>
      <c r="D129" s="21" t="s">
        <v>1353</v>
      </c>
      <c r="E129" s="21" t="s">
        <v>1354</v>
      </c>
      <c r="F129" s="26" t="s">
        <v>191</v>
      </c>
      <c r="G129" s="27">
        <v>1</v>
      </c>
      <c r="H129" s="27">
        <v>1</v>
      </c>
      <c r="I129" s="36">
        <v>1</v>
      </c>
      <c r="J129" s="26" t="s">
        <v>2297</v>
      </c>
      <c r="K129" s="37"/>
      <c r="L129" s="23" t="str">
        <f>IF(U129=0,"INVALID SKU",IF(INDEX('SKU Catalog'!$J$1:$J$116,MAX(1,U129))=0,"PAYG",IF(J129="Default",Assumptions!$B$7,J129)))</f>
        <v>PAYG</v>
      </c>
      <c r="M129" s="23" t="str">
        <f>IF(U129=0,"Review SKU",INDEX('SKU Catalog'!$E$1:$E$116,MAX(1,U129)))</f>
        <v>quoted unit</v>
      </c>
      <c r="N129" s="31" t="str">
        <f>IF(ISNUMBER(K129),K129,IF(U129=0,"UNPRICED",IF(L129="PAYG",INDEX('SKU Catalog'!$K$1:$K$116,MAX(1,U129)),IF(L129="1Y",INDEX('SKU Catalog'!$L$1:$L$116,MAX(1,U129)),INDEX('SKU Catalog'!$M$1:$M$116,MAX(1,U129))))))</f>
        <v>UNPRICED</v>
      </c>
      <c r="O129" s="24" t="str">
        <f>IF(NOT(AND(A129=$B$2,G129&gt;0,H129&gt;0,OR(C129&lt;&gt;"Recommended baseline",Assumptions!$B$10=1))),0,IF(ISNUMBER(N129),G129*H129*N129*IF(ISNUMBER(K129),1,IF(AND(L129="PAYG",INDEX('SKU Catalog'!$F$1:$F$116,MAX(1,U129))="Hourly"),I129,1)),"UNPRICED"))</f>
        <v>UNPRICED</v>
      </c>
      <c r="P129" s="24" t="str">
        <f>IF(ISNUMBER(O129),O129*Assumptions!$B$8,"UNPRICED")</f>
        <v>UNPRICED</v>
      </c>
      <c r="Q129" s="23" t="str">
        <f>IF(NOT(AND(A129=$B$2,G129&gt;0,H129&gt;0,OR(C129&lt;&gt;"Recommended baseline",Assumptions!$B$10=1))),"Inactive",IF(NOT(ISNUMBER(N129)),"UNPRICED - select SKU / quote",IF(ISNUMBER(K129),"Manual quote - verify source",IF(T129="Covered","Covered by capacity",IF(T129="Control plane","No direct fee","Priced - verify sizing")))))</f>
        <v>UNPRICED - select SKU / quote</v>
      </c>
      <c r="R129" s="21" t="s">
        <v>2339</v>
      </c>
      <c r="S129" s="21" t="s">
        <v>971</v>
      </c>
      <c r="T129" s="21" t="s">
        <v>96</v>
      </c>
      <c r="U129" s="23">
        <f>IF(COUNTIF('SKU Catalog'!$A$4:$A$116,T129&amp;"|"&amp;F129)=0,0,MATCH(T129&amp;"|"&amp;F129,'SKU Catalog'!$A$1:$A$116,0))</f>
        <v>6</v>
      </c>
      <c r="V129" s="24" t="str">
        <f>IF(NOT(AND(A129=$B$2,G129&gt;0,H129&gt;0,OR(C129&lt;&gt;"Recommended baseline",Assumptions!$B$10=1))),0,IF(ISNUMBER(K129),G129*H129*K129,IF(U129=0,"UNPRICED",IF(ISNUMBER(INDEX('SKU Catalog'!$K$1:$K$116,MAX(1,U129))),G129*H129*INDEX('SKU Catalog'!$K$1:$K$116,MAX(1,U129))*IF(AND(INDEX('SKU Catalog'!$F$1:$F$116,MAX(1,U129))="Hourly",OR(INDEX('SKU Catalog'!$J$1:$J$116,MAX(1,U129))=0,"PAYG"="PAYG")),I129,1),"UNPRICED"))))</f>
        <v>UNPRICED</v>
      </c>
      <c r="W129" s="24" t="str">
        <f>IF(NOT(AND(A129=$B$2,G129&gt;0,H129&gt;0,OR(C129&lt;&gt;"Recommended baseline",Assumptions!$B$10=1))),0,IF(ISNUMBER(K129),G129*H129*K129,IF(U129=0,"UNPRICED",IF(ISNUMBER(INDEX('SKU Catalog'!$L$1:$L$116,MAX(1,U129))),G129*H129*INDEX('SKU Catalog'!$L$1:$L$116,MAX(1,U129))*IF(AND(INDEX('SKU Catalog'!$F$1:$F$116,MAX(1,U129))="Hourly",OR(INDEX('SKU Catalog'!$J$1:$J$116,MAX(1,U129))=0,"1Y"="PAYG")),I129,1),"UNPRICED"))))</f>
        <v>UNPRICED</v>
      </c>
      <c r="X129" s="24" t="str">
        <f>IF(NOT(AND(A129=$B$2,G129&gt;0,H129&gt;0,OR(C129&lt;&gt;"Recommended baseline",Assumptions!$B$10=1))),0,IF(ISNUMBER(K129),G129*H129*K129,IF(U129=0,"UNPRICED",IF(ISNUMBER(INDEX('SKU Catalog'!$M$1:$M$116,MAX(1,U129))),G129*H129*INDEX('SKU Catalog'!$M$1:$M$116,MAX(1,U129))*IF(AND(INDEX('SKU Catalog'!$F$1:$F$116,MAX(1,U129))="Hourly",OR(INDEX('SKU Catalog'!$J$1:$J$116,MAX(1,U129))=0,"3Y"="PAYG")),I129,1),"UNPRICED"))))</f>
        <v>UNPRICED</v>
      </c>
    </row>
    <row r="130" spans="1:24" ht="28.8" x14ac:dyDescent="0.35">
      <c r="A130" s="21" t="s">
        <v>967</v>
      </c>
      <c r="B130" s="21" t="s">
        <v>93</v>
      </c>
      <c r="C130" s="21" t="s">
        <v>2299</v>
      </c>
      <c r="D130" s="21" t="s">
        <v>1357</v>
      </c>
      <c r="E130" s="21" t="s">
        <v>1359</v>
      </c>
      <c r="F130" s="26" t="s">
        <v>481</v>
      </c>
      <c r="G130" s="27">
        <v>1</v>
      </c>
      <c r="H130" s="27">
        <v>1</v>
      </c>
      <c r="I130" s="36">
        <v>1</v>
      </c>
      <c r="J130" s="26" t="s">
        <v>2297</v>
      </c>
      <c r="K130" s="37"/>
      <c r="L130" s="23" t="str">
        <f>IF(U130=0,"INVALID SKU",IF(INDEX('SKU Catalog'!$J$1:$J$116,MAX(1,U130))=0,"PAYG",IF(J130="Default",Assumptions!$B$7,J130)))</f>
        <v>PAYG</v>
      </c>
      <c r="M130" s="23" t="str">
        <f>IF(U130=0,"Review SKU",INDEX('SKU Catalog'!$E$1:$E$116,MAX(1,U130)))</f>
        <v>cache</v>
      </c>
      <c r="N130" s="31">
        <f>IF(ISNUMBER(K130),K130,IF(U130=0,"UNPRICED",IF(L130="PAYG",INDEX('SKU Catalog'!$K$1:$K$116,MAX(1,U130)),IF(L130="1Y",INDEX('SKU Catalog'!$L$1:$L$116,MAX(1,U130)),INDEX('SKU Catalog'!$M$1:$M$116,MAX(1,U130))))))</f>
        <v>100.74000000000001</v>
      </c>
      <c r="O130" s="24">
        <f>IF(NOT(AND(A130=$B$2,G130&gt;0,H130&gt;0,OR(C130&lt;&gt;"Recommended baseline",Assumptions!$B$10=1))),0,IF(ISNUMBER(N130),G130*H130*N130*IF(ISNUMBER(K130),1,IF(AND(L130="PAYG",INDEX('SKU Catalog'!$F$1:$F$116,MAX(1,U130))="Hourly"),I130,1)),"UNPRICED"))</f>
        <v>100.74000000000001</v>
      </c>
      <c r="P130" s="24">
        <f>IF(ISNUMBER(O130),O130*Assumptions!$B$8,"UNPRICED")</f>
        <v>1208.8800000000001</v>
      </c>
      <c r="Q130" s="23" t="str">
        <f>IF(NOT(AND(A130=$B$2,G130&gt;0,H130&gt;0,OR(C130&lt;&gt;"Recommended baseline",Assumptions!$B$10=1))),"Inactive",IF(NOT(ISNUMBER(N130)),"UNPRICED - select SKU / quote",IF(ISNUMBER(K130),"Manual quote - verify source",IF(T130="Covered","Covered by capacity",IF(T130="Control plane","No direct fee","Priced - verify sizing")))))</f>
        <v>Priced - verify sizing</v>
      </c>
      <c r="R130" s="21" t="s">
        <v>2340</v>
      </c>
      <c r="S130" s="21" t="s">
        <v>971</v>
      </c>
      <c r="T130" s="21" t="s">
        <v>476</v>
      </c>
      <c r="U130" s="23">
        <f>IF(COUNTIF('SKU Catalog'!$A$4:$A$116,T130&amp;"|"&amp;F130)=0,0,MATCH(T130&amp;"|"&amp;F130,'SKU Catalog'!$A$1:$A$116,0))</f>
        <v>112</v>
      </c>
      <c r="V130" s="24">
        <f>IF(NOT(AND(A130=$B$2,G130&gt;0,H130&gt;0,OR(C130&lt;&gt;"Recommended baseline",Assumptions!$B$10=1))),0,IF(ISNUMBER(K130),G130*H130*K130,IF(U130=0,"UNPRICED",IF(ISNUMBER(INDEX('SKU Catalog'!$K$1:$K$116,MAX(1,U130))),G130*H130*INDEX('SKU Catalog'!$K$1:$K$116,MAX(1,U130))*IF(AND(INDEX('SKU Catalog'!$F$1:$F$116,MAX(1,U130))="Hourly",OR(INDEX('SKU Catalog'!$J$1:$J$116,MAX(1,U130))=0,"PAYG"="PAYG")),I130,1),"UNPRICED"))))</f>
        <v>100.74000000000001</v>
      </c>
      <c r="W130" s="24">
        <f>IF(NOT(AND(A130=$B$2,G130&gt;0,H130&gt;0,OR(C130&lt;&gt;"Recommended baseline",Assumptions!$B$10=1))),0,IF(ISNUMBER(K130),G130*H130*K130,IF(U130=0,"UNPRICED",IF(ISNUMBER(INDEX('SKU Catalog'!$L$1:$L$116,MAX(1,U130))),G130*H130*INDEX('SKU Catalog'!$L$1:$L$116,MAX(1,U130))*IF(AND(INDEX('SKU Catalog'!$F$1:$F$116,MAX(1,U130))="Hourly",OR(INDEX('SKU Catalog'!$J$1:$J$116,MAX(1,U130))=0,"1Y"="PAYG")),I130,1),"UNPRICED"))))</f>
        <v>100.74000000000001</v>
      </c>
      <c r="X130" s="24">
        <f>IF(NOT(AND(A130=$B$2,G130&gt;0,H130&gt;0,OR(C130&lt;&gt;"Recommended baseline",Assumptions!$B$10=1))),0,IF(ISNUMBER(K130),G130*H130*K130,IF(U130=0,"UNPRICED",IF(ISNUMBER(INDEX('SKU Catalog'!$M$1:$M$116,MAX(1,U130))),G130*H130*INDEX('SKU Catalog'!$M$1:$M$116,MAX(1,U130))*IF(AND(INDEX('SKU Catalog'!$F$1:$F$116,MAX(1,U130))="Hourly",OR(INDEX('SKU Catalog'!$J$1:$J$116,MAX(1,U130))=0,"3Y"="PAYG")),I130,1),"UNPRICED"))))</f>
        <v>100.74000000000001</v>
      </c>
    </row>
    <row r="131" spans="1:24" ht="28.8" x14ac:dyDescent="0.35">
      <c r="A131" s="21" t="s">
        <v>967</v>
      </c>
      <c r="B131" s="21" t="s">
        <v>96</v>
      </c>
      <c r="C131" s="21" t="s">
        <v>2299</v>
      </c>
      <c r="D131" s="21" t="s">
        <v>1362</v>
      </c>
      <c r="E131" s="21" t="s">
        <v>1364</v>
      </c>
      <c r="F131" s="26" t="s">
        <v>191</v>
      </c>
      <c r="G131" s="27">
        <v>1</v>
      </c>
      <c r="H131" s="27">
        <v>1</v>
      </c>
      <c r="I131" s="36">
        <v>1</v>
      </c>
      <c r="J131" s="26" t="s">
        <v>2297</v>
      </c>
      <c r="K131" s="37"/>
      <c r="L131" s="23" t="str">
        <f>IF(U131=0,"INVALID SKU",IF(INDEX('SKU Catalog'!$J$1:$J$116,MAX(1,U131))=0,"PAYG",IF(J131="Default",Assumptions!$B$7,J131)))</f>
        <v>PAYG</v>
      </c>
      <c r="M131" s="23" t="str">
        <f>IF(U131=0,"Review SKU",INDEX('SKU Catalog'!$E$1:$E$116,MAX(1,U131)))</f>
        <v>quoted unit</v>
      </c>
      <c r="N131" s="31" t="str">
        <f>IF(ISNUMBER(K131),K131,IF(U131=0,"UNPRICED",IF(L131="PAYG",INDEX('SKU Catalog'!$K$1:$K$116,MAX(1,U131)),IF(L131="1Y",INDEX('SKU Catalog'!$L$1:$L$116,MAX(1,U131)),INDEX('SKU Catalog'!$M$1:$M$116,MAX(1,U131))))))</f>
        <v>UNPRICED</v>
      </c>
      <c r="O131" s="24" t="str">
        <f>IF(NOT(AND(A131=$B$2,G131&gt;0,H131&gt;0,OR(C131&lt;&gt;"Recommended baseline",Assumptions!$B$10=1))),0,IF(ISNUMBER(N131),G131*H131*N131*IF(ISNUMBER(K131),1,IF(AND(L131="PAYG",INDEX('SKU Catalog'!$F$1:$F$116,MAX(1,U131))="Hourly"),I131,1)),"UNPRICED"))</f>
        <v>UNPRICED</v>
      </c>
      <c r="P131" s="24" t="str">
        <f>IF(ISNUMBER(O131),O131*Assumptions!$B$8,"UNPRICED")</f>
        <v>UNPRICED</v>
      </c>
      <c r="Q131" s="23" t="str">
        <f>IF(NOT(AND(A131=$B$2,G131&gt;0,H131&gt;0,OR(C131&lt;&gt;"Recommended baseline",Assumptions!$B$10=1))),"Inactive",IF(NOT(ISNUMBER(N131)),"UNPRICED - select SKU / quote",IF(ISNUMBER(K131),"Manual quote - verify source",IF(T131="Covered","Covered by capacity",IF(T131="Control plane","No direct fee","Priced - verify sizing")))))</f>
        <v>UNPRICED - select SKU / quote</v>
      </c>
      <c r="R131" s="21" t="s">
        <v>2341</v>
      </c>
      <c r="S131" s="21" t="s">
        <v>971</v>
      </c>
      <c r="T131" s="21" t="s">
        <v>96</v>
      </c>
      <c r="U131" s="23">
        <f>IF(COUNTIF('SKU Catalog'!$A$4:$A$116,T131&amp;"|"&amp;F131)=0,0,MATCH(T131&amp;"|"&amp;F131,'SKU Catalog'!$A$1:$A$116,0))</f>
        <v>6</v>
      </c>
      <c r="V131" s="24" t="str">
        <f>IF(NOT(AND(A131=$B$2,G131&gt;0,H131&gt;0,OR(C131&lt;&gt;"Recommended baseline",Assumptions!$B$10=1))),0,IF(ISNUMBER(K131),G131*H131*K131,IF(U131=0,"UNPRICED",IF(ISNUMBER(INDEX('SKU Catalog'!$K$1:$K$116,MAX(1,U131))),G131*H131*INDEX('SKU Catalog'!$K$1:$K$116,MAX(1,U131))*IF(AND(INDEX('SKU Catalog'!$F$1:$F$116,MAX(1,U131))="Hourly",OR(INDEX('SKU Catalog'!$J$1:$J$116,MAX(1,U131))=0,"PAYG"="PAYG")),I131,1),"UNPRICED"))))</f>
        <v>UNPRICED</v>
      </c>
      <c r="W131" s="24" t="str">
        <f>IF(NOT(AND(A131=$B$2,G131&gt;0,H131&gt;0,OR(C131&lt;&gt;"Recommended baseline",Assumptions!$B$10=1))),0,IF(ISNUMBER(K131),G131*H131*K131,IF(U131=0,"UNPRICED",IF(ISNUMBER(INDEX('SKU Catalog'!$L$1:$L$116,MAX(1,U131))),G131*H131*INDEX('SKU Catalog'!$L$1:$L$116,MAX(1,U131))*IF(AND(INDEX('SKU Catalog'!$F$1:$F$116,MAX(1,U131))="Hourly",OR(INDEX('SKU Catalog'!$J$1:$J$116,MAX(1,U131))=0,"1Y"="PAYG")),I131,1),"UNPRICED"))))</f>
        <v>UNPRICED</v>
      </c>
      <c r="X131" s="24" t="str">
        <f>IF(NOT(AND(A131=$B$2,G131&gt;0,H131&gt;0,OR(C131&lt;&gt;"Recommended baseline",Assumptions!$B$10=1))),0,IF(ISNUMBER(K131),G131*H131*K131,IF(U131=0,"UNPRICED",IF(ISNUMBER(INDEX('SKU Catalog'!$M$1:$M$116,MAX(1,U131))),G131*H131*INDEX('SKU Catalog'!$M$1:$M$116,MAX(1,U131))*IF(AND(INDEX('SKU Catalog'!$F$1:$F$116,MAX(1,U131))="Hourly",OR(INDEX('SKU Catalog'!$J$1:$J$116,MAX(1,U131))=0,"3Y"="PAYG")),I131,1),"UNPRICED"))))</f>
        <v>UNPRICED</v>
      </c>
    </row>
    <row r="132" spans="1:24" ht="28.8" x14ac:dyDescent="0.35">
      <c r="A132" s="21" t="s">
        <v>967</v>
      </c>
      <c r="B132" s="21" t="s">
        <v>95</v>
      </c>
      <c r="C132" s="21" t="s">
        <v>2299</v>
      </c>
      <c r="D132" s="21" t="s">
        <v>1367</v>
      </c>
      <c r="E132" s="21" t="s">
        <v>1368</v>
      </c>
      <c r="F132" s="26" t="s">
        <v>484</v>
      </c>
      <c r="G132" s="27">
        <v>1</v>
      </c>
      <c r="H132" s="27">
        <v>1</v>
      </c>
      <c r="I132" s="36">
        <v>1</v>
      </c>
      <c r="J132" s="26" t="s">
        <v>2297</v>
      </c>
      <c r="K132" s="37"/>
      <c r="L132" s="23" t="str">
        <f>IF(U132=0,"INVALID SKU",IF(INDEX('SKU Catalog'!$J$1:$J$116,MAX(1,U132))=0,"PAYG",IF(J132="Default",Assumptions!$B$7,J132)))</f>
        <v>PAYG</v>
      </c>
      <c r="M132" s="23" t="str">
        <f>IF(U132=0,"Review SKU",INDEX('SKU Catalog'!$E$1:$E$116,MAX(1,U132)))</f>
        <v>capacity unit</v>
      </c>
      <c r="N132" s="31" t="str">
        <f>IF(ISNUMBER(K132),K132,IF(U132=0,"UNPRICED",IF(L132="PAYG",INDEX('SKU Catalog'!$K$1:$K$116,MAX(1,U132)),IF(L132="1Y",INDEX('SKU Catalog'!$L$1:$L$116,MAX(1,U132)),INDEX('SKU Catalog'!$M$1:$M$116,MAX(1,U132))))))</f>
        <v>UNPRICED</v>
      </c>
      <c r="O132" s="24" t="str">
        <f>IF(NOT(AND(A132=$B$2,G132&gt;0,H132&gt;0,OR(C132&lt;&gt;"Recommended baseline",Assumptions!$B$10=1))),0,IF(ISNUMBER(N132),G132*H132*N132*IF(ISNUMBER(K132),1,IF(AND(L132="PAYG",INDEX('SKU Catalog'!$F$1:$F$116,MAX(1,U132))="Hourly"),I132,1)),"UNPRICED"))</f>
        <v>UNPRICED</v>
      </c>
      <c r="P132" s="24" t="str">
        <f>IF(ISNUMBER(O132),O132*Assumptions!$B$8,"UNPRICED")</f>
        <v>UNPRICED</v>
      </c>
      <c r="Q132" s="23" t="str">
        <f>IF(NOT(AND(A132=$B$2,G132&gt;0,H132&gt;0,OR(C132&lt;&gt;"Recommended baseline",Assumptions!$B$10=1))),"Inactive",IF(NOT(ISNUMBER(N132)),"UNPRICED - select SKU / quote",IF(ISNUMBER(K132),"Manual quote - verify source",IF(T132="Covered","Covered by capacity",IF(T132="Control plane","No direct fee","Priced - verify sizing")))))</f>
        <v>UNPRICED - select SKU / quote</v>
      </c>
      <c r="R132" s="21" t="s">
        <v>2326</v>
      </c>
      <c r="S132" s="21" t="s">
        <v>971</v>
      </c>
      <c r="T132" s="21" t="s">
        <v>483</v>
      </c>
      <c r="U132" s="23">
        <f>IF(COUNTIF('SKU Catalog'!$A$4:$A$116,T132&amp;"|"&amp;F132)=0,0,MATCH(T132&amp;"|"&amp;F132,'SKU Catalog'!$A$1:$A$116,0))</f>
        <v>113</v>
      </c>
      <c r="V132" s="24" t="str">
        <f>IF(NOT(AND(A132=$B$2,G132&gt;0,H132&gt;0,OR(C132&lt;&gt;"Recommended baseline",Assumptions!$B$10=1))),0,IF(ISNUMBER(K132),G132*H132*K132,IF(U132=0,"UNPRICED",IF(ISNUMBER(INDEX('SKU Catalog'!$K$1:$K$116,MAX(1,U132))),G132*H132*INDEX('SKU Catalog'!$K$1:$K$116,MAX(1,U132))*IF(AND(INDEX('SKU Catalog'!$F$1:$F$116,MAX(1,U132))="Hourly",OR(INDEX('SKU Catalog'!$J$1:$J$116,MAX(1,U132))=0,"PAYG"="PAYG")),I132,1),"UNPRICED"))))</f>
        <v>UNPRICED</v>
      </c>
      <c r="W132" s="24" t="str">
        <f>IF(NOT(AND(A132=$B$2,G132&gt;0,H132&gt;0,OR(C132&lt;&gt;"Recommended baseline",Assumptions!$B$10=1))),0,IF(ISNUMBER(K132),G132*H132*K132,IF(U132=0,"UNPRICED",IF(ISNUMBER(INDEX('SKU Catalog'!$L$1:$L$116,MAX(1,U132))),G132*H132*INDEX('SKU Catalog'!$L$1:$L$116,MAX(1,U132))*IF(AND(INDEX('SKU Catalog'!$F$1:$F$116,MAX(1,U132))="Hourly",OR(INDEX('SKU Catalog'!$J$1:$J$116,MAX(1,U132))=0,"1Y"="PAYG")),I132,1),"UNPRICED"))))</f>
        <v>UNPRICED</v>
      </c>
      <c r="X132" s="24" t="str">
        <f>IF(NOT(AND(A132=$B$2,G132&gt;0,H132&gt;0,OR(C132&lt;&gt;"Recommended baseline",Assumptions!$B$10=1))),0,IF(ISNUMBER(K132),G132*H132*K132,IF(U132=0,"UNPRICED",IF(ISNUMBER(INDEX('SKU Catalog'!$M$1:$M$116,MAX(1,U132))),G132*H132*INDEX('SKU Catalog'!$M$1:$M$116,MAX(1,U132))*IF(AND(INDEX('SKU Catalog'!$F$1:$F$116,MAX(1,U132))="Hourly",OR(INDEX('SKU Catalog'!$J$1:$J$116,MAX(1,U132))=0,"3Y"="PAYG")),I132,1),"UNPRICED"))))</f>
        <v>UNPRICED</v>
      </c>
    </row>
    <row r="133" spans="1:24" ht="28.8" x14ac:dyDescent="0.35">
      <c r="A133" s="21" t="s">
        <v>967</v>
      </c>
      <c r="B133" s="21" t="s">
        <v>88</v>
      </c>
      <c r="C133" s="21" t="s">
        <v>2299</v>
      </c>
      <c r="D133" s="21" t="s">
        <v>1371</v>
      </c>
      <c r="E133" s="21" t="s">
        <v>1373</v>
      </c>
      <c r="F133" s="26" t="s">
        <v>287</v>
      </c>
      <c r="G133" s="27">
        <v>1</v>
      </c>
      <c r="H133" s="38">
        <f>Assumptions!$B$23</f>
        <v>10</v>
      </c>
      <c r="I133" s="36">
        <v>1</v>
      </c>
      <c r="J133" s="26" t="s">
        <v>2297</v>
      </c>
      <c r="K133" s="37"/>
      <c r="L133" s="23" t="str">
        <f>IF(U133=0,"INVALID SKU",IF(INDEX('SKU Catalog'!$J$1:$J$116,MAX(1,U133))=0,"PAYG",IF(J133="Default",Assumptions!$B$7,J133)))</f>
        <v>PAYG</v>
      </c>
      <c r="M133" s="23" t="str">
        <f>IF(U133=0,"Review SKU",INDEX('SKU Catalog'!$E$1:$E$116,MAX(1,U133)))</f>
        <v>10K operations</v>
      </c>
      <c r="N133" s="31">
        <f>IF(ISNUMBER(K133),K133,IF(U133=0,"UNPRICED",IF(L133="PAYG",INDEX('SKU Catalog'!$K$1:$K$116,MAX(1,U133)),IF(L133="1Y",INDEX('SKU Catalog'!$L$1:$L$116,MAX(1,U133)),INDEX('SKU Catalog'!$M$1:$M$116,MAX(1,U133))))))</f>
        <v>0.03</v>
      </c>
      <c r="O133" s="24">
        <f>IF(NOT(AND(A133=$B$2,G133&gt;0,H133&gt;0,OR(C133&lt;&gt;"Recommended baseline",Assumptions!$B$10=1))),0,IF(ISNUMBER(N133),G133*H133*N133*IF(ISNUMBER(K133),1,IF(AND(L133="PAYG",INDEX('SKU Catalog'!$F$1:$F$116,MAX(1,U133))="Hourly"),I133,1)),"UNPRICED"))</f>
        <v>0.3</v>
      </c>
      <c r="P133" s="24">
        <f>IF(ISNUMBER(O133),O133*Assumptions!$B$8,"UNPRICED")</f>
        <v>3.5999999999999996</v>
      </c>
      <c r="Q133" s="23" t="str">
        <f>IF(NOT(AND(A133=$B$2,G133&gt;0,H133&gt;0,OR(C133&lt;&gt;"Recommended baseline",Assumptions!$B$10=1))),"Inactive",IF(NOT(ISNUMBER(N133)),"UNPRICED - select SKU / quote",IF(ISNUMBER(K133),"Manual quote - verify source",IF(T133="Covered","Covered by capacity",IF(T133="Control plane","No direct fee","Priced - verify sizing")))))</f>
        <v>Priced - verify sizing</v>
      </c>
      <c r="R133" s="21" t="s">
        <v>2326</v>
      </c>
      <c r="S133" s="21" t="s">
        <v>971</v>
      </c>
      <c r="T133" s="21" t="s">
        <v>286</v>
      </c>
      <c r="U133" s="23">
        <f>IF(COUNTIF('SKU Catalog'!$A$4:$A$116,T133&amp;"|"&amp;F133)=0,0,MATCH(T133&amp;"|"&amp;F133,'SKU Catalog'!$A$1:$A$116,0))</f>
        <v>48</v>
      </c>
      <c r="V133" s="24">
        <f>IF(NOT(AND(A133=$B$2,G133&gt;0,H133&gt;0,OR(C133&lt;&gt;"Recommended baseline",Assumptions!$B$10=1))),0,IF(ISNUMBER(K133),G133*H133*K133,IF(U133=0,"UNPRICED",IF(ISNUMBER(INDEX('SKU Catalog'!$K$1:$K$116,MAX(1,U133))),G133*H133*INDEX('SKU Catalog'!$K$1:$K$116,MAX(1,U133))*IF(AND(INDEX('SKU Catalog'!$F$1:$F$116,MAX(1,U133))="Hourly",OR(INDEX('SKU Catalog'!$J$1:$J$116,MAX(1,U133))=0,"PAYG"="PAYG")),I133,1),"UNPRICED"))))</f>
        <v>0.3</v>
      </c>
      <c r="W133" s="24">
        <f>IF(NOT(AND(A133=$B$2,G133&gt;0,H133&gt;0,OR(C133&lt;&gt;"Recommended baseline",Assumptions!$B$10=1))),0,IF(ISNUMBER(K133),G133*H133*K133,IF(U133=0,"UNPRICED",IF(ISNUMBER(INDEX('SKU Catalog'!$L$1:$L$116,MAX(1,U133))),G133*H133*INDEX('SKU Catalog'!$L$1:$L$116,MAX(1,U133))*IF(AND(INDEX('SKU Catalog'!$F$1:$F$116,MAX(1,U133))="Hourly",OR(INDEX('SKU Catalog'!$J$1:$J$116,MAX(1,U133))=0,"1Y"="PAYG")),I133,1),"UNPRICED"))))</f>
        <v>0.3</v>
      </c>
      <c r="X133" s="24">
        <f>IF(NOT(AND(A133=$B$2,G133&gt;0,H133&gt;0,OR(C133&lt;&gt;"Recommended baseline",Assumptions!$B$10=1))),0,IF(ISNUMBER(K133),G133*H133*K133,IF(U133=0,"UNPRICED",IF(ISNUMBER(INDEX('SKU Catalog'!$M$1:$M$116,MAX(1,U133))),G133*H133*INDEX('SKU Catalog'!$M$1:$M$116,MAX(1,U133))*IF(AND(INDEX('SKU Catalog'!$F$1:$F$116,MAX(1,U133))="Hourly",OR(INDEX('SKU Catalog'!$J$1:$J$116,MAX(1,U133))=0,"3Y"="PAYG")),I133,1),"UNPRICED"))))</f>
        <v>0.3</v>
      </c>
    </row>
    <row r="134" spans="1:24" ht="28.8" x14ac:dyDescent="0.35">
      <c r="A134" s="21" t="s">
        <v>967</v>
      </c>
      <c r="B134" s="21" t="s">
        <v>95</v>
      </c>
      <c r="C134" s="21" t="s">
        <v>2299</v>
      </c>
      <c r="D134" s="21" t="s">
        <v>1376</v>
      </c>
      <c r="E134" s="21" t="s">
        <v>1377</v>
      </c>
      <c r="F134" s="26" t="s">
        <v>188</v>
      </c>
      <c r="G134" s="27">
        <v>1</v>
      </c>
      <c r="H134" s="27">
        <v>1</v>
      </c>
      <c r="I134" s="36">
        <v>1</v>
      </c>
      <c r="J134" s="26" t="s">
        <v>2297</v>
      </c>
      <c r="K134" s="37"/>
      <c r="L134" s="23" t="str">
        <f>IF(U134=0,"INVALID SKU",IF(INDEX('SKU Catalog'!$J$1:$J$116,MAX(1,U134))=0,"PAYG",IF(J134="Default",Assumptions!$B$7,J134)))</f>
        <v>PAYG</v>
      </c>
      <c r="M134" s="23" t="str">
        <f>IF(U134=0,"Review SKU",INDEX('SKU Catalog'!$E$1:$E$116,MAX(1,U134)))</f>
        <v>resource</v>
      </c>
      <c r="N134" s="31">
        <f>IF(ISNUMBER(K134),K134,IF(U134=0,"UNPRICED",IF(L134="PAYG",INDEX('SKU Catalog'!$K$1:$K$116,MAX(1,U134)),IF(L134="1Y",INDEX('SKU Catalog'!$L$1:$L$116,MAX(1,U134)),INDEX('SKU Catalog'!$M$1:$M$116,MAX(1,U134))))))</f>
        <v>0</v>
      </c>
      <c r="O134" s="24">
        <f>IF(NOT(AND(A134=$B$2,G134&gt;0,H134&gt;0,OR(C134&lt;&gt;"Recommended baseline",Assumptions!$B$10=1))),0,IF(ISNUMBER(N134),G134*H134*N134*IF(ISNUMBER(K134),1,IF(AND(L134="PAYG",INDEX('SKU Catalog'!$F$1:$F$116,MAX(1,U134))="Hourly"),I134,1)),"UNPRICED"))</f>
        <v>0</v>
      </c>
      <c r="P134" s="24">
        <f>IF(ISNUMBER(O134),O134*Assumptions!$B$8,"UNPRICED")</f>
        <v>0</v>
      </c>
      <c r="Q134" s="23" t="str">
        <f>IF(NOT(AND(A134=$B$2,G134&gt;0,H134&gt;0,OR(C134&lt;&gt;"Recommended baseline",Assumptions!$B$10=1))),"Inactive",IF(NOT(ISNUMBER(N134)),"UNPRICED - select SKU / quote",IF(ISNUMBER(K134),"Manual quote - verify source",IF(T134="Covered","Covered by capacity",IF(T134="Control plane","No direct fee","Priced - verify sizing")))))</f>
        <v>No direct fee</v>
      </c>
      <c r="R134" s="21" t="s">
        <v>2315</v>
      </c>
      <c r="S134" s="21" t="s">
        <v>971</v>
      </c>
      <c r="T134" s="21" t="s">
        <v>187</v>
      </c>
      <c r="U134" s="23">
        <f>IF(COUNTIF('SKU Catalog'!$A$4:$A$116,T134&amp;"|"&amp;F134)=0,0,MATCH(T134&amp;"|"&amp;F134,'SKU Catalog'!$A$1:$A$116,0))</f>
        <v>5</v>
      </c>
      <c r="V134" s="24">
        <f>IF(NOT(AND(A134=$B$2,G134&gt;0,H134&gt;0,OR(C134&lt;&gt;"Recommended baseline",Assumptions!$B$10=1))),0,IF(ISNUMBER(K134),G134*H134*K134,IF(U134=0,"UNPRICED",IF(ISNUMBER(INDEX('SKU Catalog'!$K$1:$K$116,MAX(1,U134))),G134*H134*INDEX('SKU Catalog'!$K$1:$K$116,MAX(1,U134))*IF(AND(INDEX('SKU Catalog'!$F$1:$F$116,MAX(1,U134))="Hourly",OR(INDEX('SKU Catalog'!$J$1:$J$116,MAX(1,U134))=0,"PAYG"="PAYG")),I134,1),"UNPRICED"))))</f>
        <v>0</v>
      </c>
      <c r="W134" s="24">
        <f>IF(NOT(AND(A134=$B$2,G134&gt;0,H134&gt;0,OR(C134&lt;&gt;"Recommended baseline",Assumptions!$B$10=1))),0,IF(ISNUMBER(K134),G134*H134*K134,IF(U134=0,"UNPRICED",IF(ISNUMBER(INDEX('SKU Catalog'!$L$1:$L$116,MAX(1,U134))),G134*H134*INDEX('SKU Catalog'!$L$1:$L$116,MAX(1,U134))*IF(AND(INDEX('SKU Catalog'!$F$1:$F$116,MAX(1,U134))="Hourly",OR(INDEX('SKU Catalog'!$J$1:$J$116,MAX(1,U134))=0,"1Y"="PAYG")),I134,1),"UNPRICED"))))</f>
        <v>0</v>
      </c>
      <c r="X134" s="24">
        <f>IF(NOT(AND(A134=$B$2,G134&gt;0,H134&gt;0,OR(C134&lt;&gt;"Recommended baseline",Assumptions!$B$10=1))),0,IF(ISNUMBER(K134),G134*H134*K134,IF(U134=0,"UNPRICED",IF(ISNUMBER(INDEX('SKU Catalog'!$M$1:$M$116,MAX(1,U134))),G134*H134*INDEX('SKU Catalog'!$M$1:$M$116,MAX(1,U134))*IF(AND(INDEX('SKU Catalog'!$F$1:$F$116,MAX(1,U134))="Hourly",OR(INDEX('SKU Catalog'!$J$1:$J$116,MAX(1,U134))=0,"3Y"="PAYG")),I134,1),"UNPRICED"))))</f>
        <v>0</v>
      </c>
    </row>
    <row r="135" spans="1:24" ht="28.8" x14ac:dyDescent="0.35">
      <c r="A135" s="21" t="s">
        <v>967</v>
      </c>
      <c r="B135" s="21" t="s">
        <v>88</v>
      </c>
      <c r="C135" s="21" t="s">
        <v>2299</v>
      </c>
      <c r="D135" s="21" t="s">
        <v>1380</v>
      </c>
      <c r="E135" s="21" t="s">
        <v>1381</v>
      </c>
      <c r="F135" s="26" t="s">
        <v>303</v>
      </c>
      <c r="G135" s="27">
        <v>1</v>
      </c>
      <c r="H135" s="27">
        <v>1</v>
      </c>
      <c r="I135" s="36">
        <v>1</v>
      </c>
      <c r="J135" s="26" t="s">
        <v>2297</v>
      </c>
      <c r="K135" s="37"/>
      <c r="L135" s="23" t="str">
        <f>IF(U135=0,"INVALID SKU",IF(INDEX('SKU Catalog'!$J$1:$J$116,MAX(1,U135))=0,"PAYG",IF(J135="Default",Assumptions!$B$7,J135)))</f>
        <v>PAYG</v>
      </c>
      <c r="M135" s="23" t="str">
        <f>IF(U135=0,"Review SKU",INDEX('SKU Catalog'!$E$1:$E$116,MAX(1,U135)))</f>
        <v>protected resource</v>
      </c>
      <c r="N135" s="31">
        <f>IF(ISNUMBER(K135),K135,IF(U135=0,"UNPRICED",IF(L135="PAYG",INDEX('SKU Catalog'!$K$1:$K$116,MAX(1,U135)),IF(L135="1Y",INDEX('SKU Catalog'!$L$1:$L$116,MAX(1,U135)),INDEX('SKU Catalog'!$M$1:$M$116,MAX(1,U135))))))</f>
        <v>14.6</v>
      </c>
      <c r="O135" s="24">
        <f>IF(NOT(AND(A135=$B$2,G135&gt;0,H135&gt;0,OR(C135&lt;&gt;"Recommended baseline",Assumptions!$B$10=1))),0,IF(ISNUMBER(N135),G135*H135*N135*IF(ISNUMBER(K135),1,IF(AND(L135="PAYG",INDEX('SKU Catalog'!$F$1:$F$116,MAX(1,U135))="Hourly"),I135,1)),"UNPRICED"))</f>
        <v>14.6</v>
      </c>
      <c r="P135" s="24">
        <f>IF(ISNUMBER(O135),O135*Assumptions!$B$8,"UNPRICED")</f>
        <v>175.2</v>
      </c>
      <c r="Q135" s="23" t="str">
        <f>IF(NOT(AND(A135=$B$2,G135&gt;0,H135&gt;0,OR(C135&lt;&gt;"Recommended baseline",Assumptions!$B$10=1))),"Inactive",IF(NOT(ISNUMBER(N135)),"UNPRICED - select SKU / quote",IF(ISNUMBER(K135),"Manual quote - verify source",IF(T135="Covered","Covered by capacity",IF(T135="Control plane","No direct fee","Priced - verify sizing")))))</f>
        <v>Priced - verify sizing</v>
      </c>
      <c r="R135" s="21" t="s">
        <v>2342</v>
      </c>
      <c r="S135" s="21" t="s">
        <v>971</v>
      </c>
      <c r="T135" s="21" t="s">
        <v>302</v>
      </c>
      <c r="U135" s="23">
        <f>IF(COUNTIF('SKU Catalog'!$A$4:$A$116,T135&amp;"|"&amp;F135)=0,0,MATCH(T135&amp;"|"&amp;F135,'SKU Catalog'!$A$1:$A$116,0))</f>
        <v>52</v>
      </c>
      <c r="V135" s="24">
        <f>IF(NOT(AND(A135=$B$2,G135&gt;0,H135&gt;0,OR(C135&lt;&gt;"Recommended baseline",Assumptions!$B$10=1))),0,IF(ISNUMBER(K135),G135*H135*K135,IF(U135=0,"UNPRICED",IF(ISNUMBER(INDEX('SKU Catalog'!$K$1:$K$116,MAX(1,U135))),G135*H135*INDEX('SKU Catalog'!$K$1:$K$116,MAX(1,U135))*IF(AND(INDEX('SKU Catalog'!$F$1:$F$116,MAX(1,U135))="Hourly",OR(INDEX('SKU Catalog'!$J$1:$J$116,MAX(1,U135))=0,"PAYG"="PAYG")),I135,1),"UNPRICED"))))</f>
        <v>14.6</v>
      </c>
      <c r="W135" s="24">
        <f>IF(NOT(AND(A135=$B$2,G135&gt;0,H135&gt;0,OR(C135&lt;&gt;"Recommended baseline",Assumptions!$B$10=1))),0,IF(ISNUMBER(K135),G135*H135*K135,IF(U135=0,"UNPRICED",IF(ISNUMBER(INDEX('SKU Catalog'!$L$1:$L$116,MAX(1,U135))),G135*H135*INDEX('SKU Catalog'!$L$1:$L$116,MAX(1,U135))*IF(AND(INDEX('SKU Catalog'!$F$1:$F$116,MAX(1,U135))="Hourly",OR(INDEX('SKU Catalog'!$J$1:$J$116,MAX(1,U135))=0,"1Y"="PAYG")),I135,1),"UNPRICED"))))</f>
        <v>14.6</v>
      </c>
      <c r="X135" s="24">
        <f>IF(NOT(AND(A135=$B$2,G135&gt;0,H135&gt;0,OR(C135&lt;&gt;"Recommended baseline",Assumptions!$B$10=1))),0,IF(ISNUMBER(K135),G135*H135*K135,IF(U135=0,"UNPRICED",IF(ISNUMBER(INDEX('SKU Catalog'!$M$1:$M$116,MAX(1,U135))),G135*H135*INDEX('SKU Catalog'!$M$1:$M$116,MAX(1,U135))*IF(AND(INDEX('SKU Catalog'!$F$1:$F$116,MAX(1,U135))="Hourly",OR(INDEX('SKU Catalog'!$J$1:$J$116,MAX(1,U135))=0,"3Y"="PAYG")),I135,1),"UNPRICED"))))</f>
        <v>14.6</v>
      </c>
    </row>
    <row r="136" spans="1:24" ht="28.8" x14ac:dyDescent="0.35">
      <c r="A136" s="21" t="s">
        <v>967</v>
      </c>
      <c r="B136" s="21" t="s">
        <v>95</v>
      </c>
      <c r="C136" s="21" t="s">
        <v>2299</v>
      </c>
      <c r="D136" s="21" t="s">
        <v>1384</v>
      </c>
      <c r="E136" s="21" t="s">
        <v>1385</v>
      </c>
      <c r="F136" s="26" t="s">
        <v>188</v>
      </c>
      <c r="G136" s="27">
        <v>1</v>
      </c>
      <c r="H136" s="27">
        <v>1</v>
      </c>
      <c r="I136" s="36">
        <v>1</v>
      </c>
      <c r="J136" s="26" t="s">
        <v>2297</v>
      </c>
      <c r="K136" s="37"/>
      <c r="L136" s="23" t="str">
        <f>IF(U136=0,"INVALID SKU",IF(INDEX('SKU Catalog'!$J$1:$J$116,MAX(1,U136))=0,"PAYG",IF(J136="Default",Assumptions!$B$7,J136)))</f>
        <v>PAYG</v>
      </c>
      <c r="M136" s="23" t="str">
        <f>IF(U136=0,"Review SKU",INDEX('SKU Catalog'!$E$1:$E$116,MAX(1,U136)))</f>
        <v>resource</v>
      </c>
      <c r="N136" s="31">
        <f>IF(ISNUMBER(K136),K136,IF(U136=0,"UNPRICED",IF(L136="PAYG",INDEX('SKU Catalog'!$K$1:$K$116,MAX(1,U136)),IF(L136="1Y",INDEX('SKU Catalog'!$L$1:$L$116,MAX(1,U136)),INDEX('SKU Catalog'!$M$1:$M$116,MAX(1,U136))))))</f>
        <v>0</v>
      </c>
      <c r="O136" s="24">
        <f>IF(NOT(AND(A136=$B$2,G136&gt;0,H136&gt;0,OR(C136&lt;&gt;"Recommended baseline",Assumptions!$B$10=1))),0,IF(ISNUMBER(N136),G136*H136*N136*IF(ISNUMBER(K136),1,IF(AND(L136="PAYG",INDEX('SKU Catalog'!$F$1:$F$116,MAX(1,U136))="Hourly"),I136,1)),"UNPRICED"))</f>
        <v>0</v>
      </c>
      <c r="P136" s="24">
        <f>IF(ISNUMBER(O136),O136*Assumptions!$B$8,"UNPRICED")</f>
        <v>0</v>
      </c>
      <c r="Q136" s="23" t="str">
        <f>IF(NOT(AND(A136=$B$2,G136&gt;0,H136&gt;0,OR(C136&lt;&gt;"Recommended baseline",Assumptions!$B$10=1))),"Inactive",IF(NOT(ISNUMBER(N136)),"UNPRICED - select SKU / quote",IF(ISNUMBER(K136),"Manual quote - verify source",IF(T136="Covered","Covered by capacity",IF(T136="Control plane","No direct fee","Priced - verify sizing")))))</f>
        <v>No direct fee</v>
      </c>
      <c r="R136" s="21" t="s">
        <v>2343</v>
      </c>
      <c r="S136" s="21" t="s">
        <v>971</v>
      </c>
      <c r="T136" s="21" t="s">
        <v>187</v>
      </c>
      <c r="U136" s="23">
        <f>IF(COUNTIF('SKU Catalog'!$A$4:$A$116,T136&amp;"|"&amp;F136)=0,0,MATCH(T136&amp;"|"&amp;F136,'SKU Catalog'!$A$1:$A$116,0))</f>
        <v>5</v>
      </c>
      <c r="V136" s="24">
        <f>IF(NOT(AND(A136=$B$2,G136&gt;0,H136&gt;0,OR(C136&lt;&gt;"Recommended baseline",Assumptions!$B$10=1))),0,IF(ISNUMBER(K136),G136*H136*K136,IF(U136=0,"UNPRICED",IF(ISNUMBER(INDEX('SKU Catalog'!$K$1:$K$116,MAX(1,U136))),G136*H136*INDEX('SKU Catalog'!$K$1:$K$116,MAX(1,U136))*IF(AND(INDEX('SKU Catalog'!$F$1:$F$116,MAX(1,U136))="Hourly",OR(INDEX('SKU Catalog'!$J$1:$J$116,MAX(1,U136))=0,"PAYG"="PAYG")),I136,1),"UNPRICED"))))</f>
        <v>0</v>
      </c>
      <c r="W136" s="24">
        <f>IF(NOT(AND(A136=$B$2,G136&gt;0,H136&gt;0,OR(C136&lt;&gt;"Recommended baseline",Assumptions!$B$10=1))),0,IF(ISNUMBER(K136),G136*H136*K136,IF(U136=0,"UNPRICED",IF(ISNUMBER(INDEX('SKU Catalog'!$L$1:$L$116,MAX(1,U136))),G136*H136*INDEX('SKU Catalog'!$L$1:$L$116,MAX(1,U136))*IF(AND(INDEX('SKU Catalog'!$F$1:$F$116,MAX(1,U136))="Hourly",OR(INDEX('SKU Catalog'!$J$1:$J$116,MAX(1,U136))=0,"1Y"="PAYG")),I136,1),"UNPRICED"))))</f>
        <v>0</v>
      </c>
      <c r="X136" s="24">
        <f>IF(NOT(AND(A136=$B$2,G136&gt;0,H136&gt;0,OR(C136&lt;&gt;"Recommended baseline",Assumptions!$B$10=1))),0,IF(ISNUMBER(K136),G136*H136*K136,IF(U136=0,"UNPRICED",IF(ISNUMBER(INDEX('SKU Catalog'!$M$1:$M$116,MAX(1,U136))),G136*H136*INDEX('SKU Catalog'!$M$1:$M$116,MAX(1,U136))*IF(AND(INDEX('SKU Catalog'!$F$1:$F$116,MAX(1,U136))="Hourly",OR(INDEX('SKU Catalog'!$J$1:$J$116,MAX(1,U136))=0,"3Y"="PAYG")),I136,1),"UNPRICED"))))</f>
        <v>0</v>
      </c>
    </row>
    <row r="137" spans="1:24" ht="28.8" x14ac:dyDescent="0.35">
      <c r="A137" s="21" t="s">
        <v>967</v>
      </c>
      <c r="B137" s="21" t="s">
        <v>96</v>
      </c>
      <c r="C137" s="21" t="s">
        <v>2299</v>
      </c>
      <c r="D137" s="21" t="s">
        <v>1384</v>
      </c>
      <c r="E137" s="21" t="s">
        <v>1385</v>
      </c>
      <c r="F137" s="26" t="s">
        <v>191</v>
      </c>
      <c r="G137" s="27">
        <v>1</v>
      </c>
      <c r="H137" s="27">
        <v>1</v>
      </c>
      <c r="I137" s="36">
        <v>1</v>
      </c>
      <c r="J137" s="26" t="s">
        <v>2297</v>
      </c>
      <c r="K137" s="37"/>
      <c r="L137" s="23" t="str">
        <f>IF(U137=0,"INVALID SKU",IF(INDEX('SKU Catalog'!$J$1:$J$116,MAX(1,U137))=0,"PAYG",IF(J137="Default",Assumptions!$B$7,J137)))</f>
        <v>PAYG</v>
      </c>
      <c r="M137" s="23" t="str">
        <f>IF(U137=0,"Review SKU",INDEX('SKU Catalog'!$E$1:$E$116,MAX(1,U137)))</f>
        <v>quoted unit</v>
      </c>
      <c r="N137" s="31" t="str">
        <f>IF(ISNUMBER(K137),K137,IF(U137=0,"UNPRICED",IF(L137="PAYG",INDEX('SKU Catalog'!$K$1:$K$116,MAX(1,U137)),IF(L137="1Y",INDEX('SKU Catalog'!$L$1:$L$116,MAX(1,U137)),INDEX('SKU Catalog'!$M$1:$M$116,MAX(1,U137))))))</f>
        <v>UNPRICED</v>
      </c>
      <c r="O137" s="24" t="str">
        <f>IF(NOT(AND(A137=$B$2,G137&gt;0,H137&gt;0,OR(C137&lt;&gt;"Recommended baseline",Assumptions!$B$10=1))),0,IF(ISNUMBER(N137),G137*H137*N137*IF(ISNUMBER(K137),1,IF(AND(L137="PAYG",INDEX('SKU Catalog'!$F$1:$F$116,MAX(1,U137))="Hourly"),I137,1)),"UNPRICED"))</f>
        <v>UNPRICED</v>
      </c>
      <c r="P137" s="24" t="str">
        <f>IF(ISNUMBER(O137),O137*Assumptions!$B$8,"UNPRICED")</f>
        <v>UNPRICED</v>
      </c>
      <c r="Q137" s="23" t="str">
        <f>IF(NOT(AND(A137=$B$2,G137&gt;0,H137&gt;0,OR(C137&lt;&gt;"Recommended baseline",Assumptions!$B$10=1))),"Inactive",IF(NOT(ISNUMBER(N137)),"UNPRICED - select SKU / quote",IF(ISNUMBER(K137),"Manual quote - verify source",IF(T137="Covered","Covered by capacity",IF(T137="Control plane","No direct fee","Priced - verify sizing")))))</f>
        <v>UNPRICED - select SKU / quote</v>
      </c>
      <c r="R137" s="21" t="s">
        <v>2344</v>
      </c>
      <c r="S137" s="21" t="s">
        <v>971</v>
      </c>
      <c r="T137" s="21" t="s">
        <v>96</v>
      </c>
      <c r="U137" s="23">
        <f>IF(COUNTIF('SKU Catalog'!$A$4:$A$116,T137&amp;"|"&amp;F137)=0,0,MATCH(T137&amp;"|"&amp;F137,'SKU Catalog'!$A$1:$A$116,0))</f>
        <v>6</v>
      </c>
      <c r="V137" s="24" t="str">
        <f>IF(NOT(AND(A137=$B$2,G137&gt;0,H137&gt;0,OR(C137&lt;&gt;"Recommended baseline",Assumptions!$B$10=1))),0,IF(ISNUMBER(K137),G137*H137*K137,IF(U137=0,"UNPRICED",IF(ISNUMBER(INDEX('SKU Catalog'!$K$1:$K$116,MAX(1,U137))),G137*H137*INDEX('SKU Catalog'!$K$1:$K$116,MAX(1,U137))*IF(AND(INDEX('SKU Catalog'!$F$1:$F$116,MAX(1,U137))="Hourly",OR(INDEX('SKU Catalog'!$J$1:$J$116,MAX(1,U137))=0,"PAYG"="PAYG")),I137,1),"UNPRICED"))))</f>
        <v>UNPRICED</v>
      </c>
      <c r="W137" s="24" t="str">
        <f>IF(NOT(AND(A137=$B$2,G137&gt;0,H137&gt;0,OR(C137&lt;&gt;"Recommended baseline",Assumptions!$B$10=1))),0,IF(ISNUMBER(K137),G137*H137*K137,IF(U137=0,"UNPRICED",IF(ISNUMBER(INDEX('SKU Catalog'!$L$1:$L$116,MAX(1,U137))),G137*H137*INDEX('SKU Catalog'!$L$1:$L$116,MAX(1,U137))*IF(AND(INDEX('SKU Catalog'!$F$1:$F$116,MAX(1,U137))="Hourly",OR(INDEX('SKU Catalog'!$J$1:$J$116,MAX(1,U137))=0,"1Y"="PAYG")),I137,1),"UNPRICED"))))</f>
        <v>UNPRICED</v>
      </c>
      <c r="X137" s="24" t="str">
        <f>IF(NOT(AND(A137=$B$2,G137&gt;0,H137&gt;0,OR(C137&lt;&gt;"Recommended baseline",Assumptions!$B$10=1))),0,IF(ISNUMBER(K137),G137*H137*K137,IF(U137=0,"UNPRICED",IF(ISNUMBER(INDEX('SKU Catalog'!$M$1:$M$116,MAX(1,U137))),G137*H137*INDEX('SKU Catalog'!$M$1:$M$116,MAX(1,U137))*IF(AND(INDEX('SKU Catalog'!$F$1:$F$116,MAX(1,U137))="Hourly",OR(INDEX('SKU Catalog'!$J$1:$J$116,MAX(1,U137))=0,"3Y"="PAYG")),I137,1),"UNPRICED"))))</f>
        <v>UNPRICED</v>
      </c>
    </row>
    <row r="138" spans="1:24" ht="28.8" x14ac:dyDescent="0.35">
      <c r="A138" s="21" t="s">
        <v>967</v>
      </c>
      <c r="B138" s="21" t="s">
        <v>95</v>
      </c>
      <c r="C138" s="21" t="s">
        <v>2299</v>
      </c>
      <c r="D138" s="21" t="s">
        <v>1388</v>
      </c>
      <c r="E138" s="21" t="s">
        <v>1389</v>
      </c>
      <c r="F138" s="26" t="s">
        <v>188</v>
      </c>
      <c r="G138" s="27">
        <v>1</v>
      </c>
      <c r="H138" s="27">
        <v>1</v>
      </c>
      <c r="I138" s="36">
        <v>1</v>
      </c>
      <c r="J138" s="26" t="s">
        <v>2297</v>
      </c>
      <c r="K138" s="37"/>
      <c r="L138" s="23" t="str">
        <f>IF(U138=0,"INVALID SKU",IF(INDEX('SKU Catalog'!$J$1:$J$116,MAX(1,U138))=0,"PAYG",IF(J138="Default",Assumptions!$B$7,J138)))</f>
        <v>PAYG</v>
      </c>
      <c r="M138" s="23" t="str">
        <f>IF(U138=0,"Review SKU",INDEX('SKU Catalog'!$E$1:$E$116,MAX(1,U138)))</f>
        <v>resource</v>
      </c>
      <c r="N138" s="31">
        <f>IF(ISNUMBER(K138),K138,IF(U138=0,"UNPRICED",IF(L138="PAYG",INDEX('SKU Catalog'!$K$1:$K$116,MAX(1,U138)),IF(L138="1Y",INDEX('SKU Catalog'!$L$1:$L$116,MAX(1,U138)),INDEX('SKU Catalog'!$M$1:$M$116,MAX(1,U138))))))</f>
        <v>0</v>
      </c>
      <c r="O138" s="24">
        <f>IF(NOT(AND(A138=$B$2,G138&gt;0,H138&gt;0,OR(C138&lt;&gt;"Recommended baseline",Assumptions!$B$10=1))),0,IF(ISNUMBER(N138),G138*H138*N138*IF(ISNUMBER(K138),1,IF(AND(L138="PAYG",INDEX('SKU Catalog'!$F$1:$F$116,MAX(1,U138))="Hourly"),I138,1)),"UNPRICED"))</f>
        <v>0</v>
      </c>
      <c r="P138" s="24">
        <f>IF(ISNUMBER(O138),O138*Assumptions!$B$8,"UNPRICED")</f>
        <v>0</v>
      </c>
      <c r="Q138" s="23" t="str">
        <f>IF(NOT(AND(A138=$B$2,G138&gt;0,H138&gt;0,OR(C138&lt;&gt;"Recommended baseline",Assumptions!$B$10=1))),"Inactive",IF(NOT(ISNUMBER(N138)),"UNPRICED - select SKU / quote",IF(ISNUMBER(K138),"Manual quote - verify source",IF(T138="Covered","Covered by capacity",IF(T138="Control plane","No direct fee","Priced - verify sizing")))))</f>
        <v>No direct fee</v>
      </c>
      <c r="R138" s="21" t="s">
        <v>2343</v>
      </c>
      <c r="S138" s="21" t="s">
        <v>971</v>
      </c>
      <c r="T138" s="21" t="s">
        <v>187</v>
      </c>
      <c r="U138" s="23">
        <f>IF(COUNTIF('SKU Catalog'!$A$4:$A$116,T138&amp;"|"&amp;F138)=0,0,MATCH(T138&amp;"|"&amp;F138,'SKU Catalog'!$A$1:$A$116,0))</f>
        <v>5</v>
      </c>
      <c r="V138" s="24">
        <f>IF(NOT(AND(A138=$B$2,G138&gt;0,H138&gt;0,OR(C138&lt;&gt;"Recommended baseline",Assumptions!$B$10=1))),0,IF(ISNUMBER(K138),G138*H138*K138,IF(U138=0,"UNPRICED",IF(ISNUMBER(INDEX('SKU Catalog'!$K$1:$K$116,MAX(1,U138))),G138*H138*INDEX('SKU Catalog'!$K$1:$K$116,MAX(1,U138))*IF(AND(INDEX('SKU Catalog'!$F$1:$F$116,MAX(1,U138))="Hourly",OR(INDEX('SKU Catalog'!$J$1:$J$116,MAX(1,U138))=0,"PAYG"="PAYG")),I138,1),"UNPRICED"))))</f>
        <v>0</v>
      </c>
      <c r="W138" s="24">
        <f>IF(NOT(AND(A138=$B$2,G138&gt;0,H138&gt;0,OR(C138&lt;&gt;"Recommended baseline",Assumptions!$B$10=1))),0,IF(ISNUMBER(K138),G138*H138*K138,IF(U138=0,"UNPRICED",IF(ISNUMBER(INDEX('SKU Catalog'!$L$1:$L$116,MAX(1,U138))),G138*H138*INDEX('SKU Catalog'!$L$1:$L$116,MAX(1,U138))*IF(AND(INDEX('SKU Catalog'!$F$1:$F$116,MAX(1,U138))="Hourly",OR(INDEX('SKU Catalog'!$J$1:$J$116,MAX(1,U138))=0,"1Y"="PAYG")),I138,1),"UNPRICED"))))</f>
        <v>0</v>
      </c>
      <c r="X138" s="24">
        <f>IF(NOT(AND(A138=$B$2,G138&gt;0,H138&gt;0,OR(C138&lt;&gt;"Recommended baseline",Assumptions!$B$10=1))),0,IF(ISNUMBER(K138),G138*H138*K138,IF(U138=0,"UNPRICED",IF(ISNUMBER(INDEX('SKU Catalog'!$M$1:$M$116,MAX(1,U138))),G138*H138*INDEX('SKU Catalog'!$M$1:$M$116,MAX(1,U138))*IF(AND(INDEX('SKU Catalog'!$F$1:$F$116,MAX(1,U138))="Hourly",OR(INDEX('SKU Catalog'!$J$1:$J$116,MAX(1,U138))=0,"3Y"="PAYG")),I138,1),"UNPRICED"))))</f>
        <v>0</v>
      </c>
    </row>
    <row r="139" spans="1:24" ht="28.8" x14ac:dyDescent="0.35">
      <c r="A139" s="21" t="s">
        <v>967</v>
      </c>
      <c r="B139" s="21" t="s">
        <v>96</v>
      </c>
      <c r="C139" s="21" t="s">
        <v>2299</v>
      </c>
      <c r="D139" s="21" t="s">
        <v>1388</v>
      </c>
      <c r="E139" s="21" t="s">
        <v>1389</v>
      </c>
      <c r="F139" s="26" t="s">
        <v>191</v>
      </c>
      <c r="G139" s="27">
        <v>1</v>
      </c>
      <c r="H139" s="27">
        <v>1</v>
      </c>
      <c r="I139" s="36">
        <v>1</v>
      </c>
      <c r="J139" s="26" t="s">
        <v>2297</v>
      </c>
      <c r="K139" s="37"/>
      <c r="L139" s="23" t="str">
        <f>IF(U139=0,"INVALID SKU",IF(INDEX('SKU Catalog'!$J$1:$J$116,MAX(1,U139))=0,"PAYG",IF(J139="Default",Assumptions!$B$7,J139)))</f>
        <v>PAYG</v>
      </c>
      <c r="M139" s="23" t="str">
        <f>IF(U139=0,"Review SKU",INDEX('SKU Catalog'!$E$1:$E$116,MAX(1,U139)))</f>
        <v>quoted unit</v>
      </c>
      <c r="N139" s="31" t="str">
        <f>IF(ISNUMBER(K139),K139,IF(U139=0,"UNPRICED",IF(L139="PAYG",INDEX('SKU Catalog'!$K$1:$K$116,MAX(1,U139)),IF(L139="1Y",INDEX('SKU Catalog'!$L$1:$L$116,MAX(1,U139)),INDEX('SKU Catalog'!$M$1:$M$116,MAX(1,U139))))))</f>
        <v>UNPRICED</v>
      </c>
      <c r="O139" s="24" t="str">
        <f>IF(NOT(AND(A139=$B$2,G139&gt;0,H139&gt;0,OR(C139&lt;&gt;"Recommended baseline",Assumptions!$B$10=1))),0,IF(ISNUMBER(N139),G139*H139*N139*IF(ISNUMBER(K139),1,IF(AND(L139="PAYG",INDEX('SKU Catalog'!$F$1:$F$116,MAX(1,U139))="Hourly"),I139,1)),"UNPRICED"))</f>
        <v>UNPRICED</v>
      </c>
      <c r="P139" s="24" t="str">
        <f>IF(ISNUMBER(O139),O139*Assumptions!$B$8,"UNPRICED")</f>
        <v>UNPRICED</v>
      </c>
      <c r="Q139" s="23" t="str">
        <f>IF(NOT(AND(A139=$B$2,G139&gt;0,H139&gt;0,OR(C139&lt;&gt;"Recommended baseline",Assumptions!$B$10=1))),"Inactive",IF(NOT(ISNUMBER(N139)),"UNPRICED - select SKU / quote",IF(ISNUMBER(K139),"Manual quote - verify source",IF(T139="Covered","Covered by capacity",IF(T139="Control plane","No direct fee","Priced - verify sizing")))))</f>
        <v>UNPRICED - select SKU / quote</v>
      </c>
      <c r="R139" s="21" t="s">
        <v>2344</v>
      </c>
      <c r="S139" s="21" t="s">
        <v>971</v>
      </c>
      <c r="T139" s="21" t="s">
        <v>96</v>
      </c>
      <c r="U139" s="23">
        <f>IF(COUNTIF('SKU Catalog'!$A$4:$A$116,T139&amp;"|"&amp;F139)=0,0,MATCH(T139&amp;"|"&amp;F139,'SKU Catalog'!$A$1:$A$116,0))</f>
        <v>6</v>
      </c>
      <c r="V139" s="24" t="str">
        <f>IF(NOT(AND(A139=$B$2,G139&gt;0,H139&gt;0,OR(C139&lt;&gt;"Recommended baseline",Assumptions!$B$10=1))),0,IF(ISNUMBER(K139),G139*H139*K139,IF(U139=0,"UNPRICED",IF(ISNUMBER(INDEX('SKU Catalog'!$K$1:$K$116,MAX(1,U139))),G139*H139*INDEX('SKU Catalog'!$K$1:$K$116,MAX(1,U139))*IF(AND(INDEX('SKU Catalog'!$F$1:$F$116,MAX(1,U139))="Hourly",OR(INDEX('SKU Catalog'!$J$1:$J$116,MAX(1,U139))=0,"PAYG"="PAYG")),I139,1),"UNPRICED"))))</f>
        <v>UNPRICED</v>
      </c>
      <c r="W139" s="24" t="str">
        <f>IF(NOT(AND(A139=$B$2,G139&gt;0,H139&gt;0,OR(C139&lt;&gt;"Recommended baseline",Assumptions!$B$10=1))),0,IF(ISNUMBER(K139),G139*H139*K139,IF(U139=0,"UNPRICED",IF(ISNUMBER(INDEX('SKU Catalog'!$L$1:$L$116,MAX(1,U139))),G139*H139*INDEX('SKU Catalog'!$L$1:$L$116,MAX(1,U139))*IF(AND(INDEX('SKU Catalog'!$F$1:$F$116,MAX(1,U139))="Hourly",OR(INDEX('SKU Catalog'!$J$1:$J$116,MAX(1,U139))=0,"1Y"="PAYG")),I139,1),"UNPRICED"))))</f>
        <v>UNPRICED</v>
      </c>
      <c r="X139" s="24" t="str">
        <f>IF(NOT(AND(A139=$B$2,G139&gt;0,H139&gt;0,OR(C139&lt;&gt;"Recommended baseline",Assumptions!$B$10=1))),0,IF(ISNUMBER(K139),G139*H139*K139,IF(U139=0,"UNPRICED",IF(ISNUMBER(INDEX('SKU Catalog'!$M$1:$M$116,MAX(1,U139))),G139*H139*INDEX('SKU Catalog'!$M$1:$M$116,MAX(1,U139))*IF(AND(INDEX('SKU Catalog'!$F$1:$F$116,MAX(1,U139))="Hourly",OR(INDEX('SKU Catalog'!$J$1:$J$116,MAX(1,U139))=0,"3Y"="PAYG")),I139,1),"UNPRICED"))))</f>
        <v>UNPRICED</v>
      </c>
    </row>
    <row r="140" spans="1:24" ht="28.8" x14ac:dyDescent="0.35">
      <c r="A140" s="21" t="s">
        <v>967</v>
      </c>
      <c r="B140" s="21" t="s">
        <v>95</v>
      </c>
      <c r="C140" s="21" t="s">
        <v>2299</v>
      </c>
      <c r="D140" s="21" t="s">
        <v>1391</v>
      </c>
      <c r="E140" s="21" t="s">
        <v>1392</v>
      </c>
      <c r="F140" s="26" t="s">
        <v>188</v>
      </c>
      <c r="G140" s="27">
        <v>1</v>
      </c>
      <c r="H140" s="27">
        <v>1</v>
      </c>
      <c r="I140" s="36">
        <v>1</v>
      </c>
      <c r="J140" s="26" t="s">
        <v>2297</v>
      </c>
      <c r="K140" s="37"/>
      <c r="L140" s="23" t="str">
        <f>IF(U140=0,"INVALID SKU",IF(INDEX('SKU Catalog'!$J$1:$J$116,MAX(1,U140))=0,"PAYG",IF(J140="Default",Assumptions!$B$7,J140)))</f>
        <v>PAYG</v>
      </c>
      <c r="M140" s="23" t="str">
        <f>IF(U140=0,"Review SKU",INDEX('SKU Catalog'!$E$1:$E$116,MAX(1,U140)))</f>
        <v>resource</v>
      </c>
      <c r="N140" s="31">
        <f>IF(ISNUMBER(K140),K140,IF(U140=0,"UNPRICED",IF(L140="PAYG",INDEX('SKU Catalog'!$K$1:$K$116,MAX(1,U140)),IF(L140="1Y",INDEX('SKU Catalog'!$L$1:$L$116,MAX(1,U140)),INDEX('SKU Catalog'!$M$1:$M$116,MAX(1,U140))))))</f>
        <v>0</v>
      </c>
      <c r="O140" s="24">
        <f>IF(NOT(AND(A140=$B$2,G140&gt;0,H140&gt;0,OR(C140&lt;&gt;"Recommended baseline",Assumptions!$B$10=1))),0,IF(ISNUMBER(N140),G140*H140*N140*IF(ISNUMBER(K140),1,IF(AND(L140="PAYG",INDEX('SKU Catalog'!$F$1:$F$116,MAX(1,U140))="Hourly"),I140,1)),"UNPRICED"))</f>
        <v>0</v>
      </c>
      <c r="P140" s="24">
        <f>IF(ISNUMBER(O140),O140*Assumptions!$B$8,"UNPRICED")</f>
        <v>0</v>
      </c>
      <c r="Q140" s="23" t="str">
        <f>IF(NOT(AND(A140=$B$2,G140&gt;0,H140&gt;0,OR(C140&lt;&gt;"Recommended baseline",Assumptions!$B$10=1))),"Inactive",IF(NOT(ISNUMBER(N140)),"UNPRICED - select SKU / quote",IF(ISNUMBER(K140),"Manual quote - verify source",IF(T140="Covered","Covered by capacity",IF(T140="Control plane","No direct fee","Priced - verify sizing")))))</f>
        <v>No direct fee</v>
      </c>
      <c r="R140" s="21" t="s">
        <v>2343</v>
      </c>
      <c r="S140" s="21" t="s">
        <v>971</v>
      </c>
      <c r="T140" s="21" t="s">
        <v>187</v>
      </c>
      <c r="U140" s="23">
        <f>IF(COUNTIF('SKU Catalog'!$A$4:$A$116,T140&amp;"|"&amp;F140)=0,0,MATCH(T140&amp;"|"&amp;F140,'SKU Catalog'!$A$1:$A$116,0))</f>
        <v>5</v>
      </c>
      <c r="V140" s="24">
        <f>IF(NOT(AND(A140=$B$2,G140&gt;0,H140&gt;0,OR(C140&lt;&gt;"Recommended baseline",Assumptions!$B$10=1))),0,IF(ISNUMBER(K140),G140*H140*K140,IF(U140=0,"UNPRICED",IF(ISNUMBER(INDEX('SKU Catalog'!$K$1:$K$116,MAX(1,U140))),G140*H140*INDEX('SKU Catalog'!$K$1:$K$116,MAX(1,U140))*IF(AND(INDEX('SKU Catalog'!$F$1:$F$116,MAX(1,U140))="Hourly",OR(INDEX('SKU Catalog'!$J$1:$J$116,MAX(1,U140))=0,"PAYG"="PAYG")),I140,1),"UNPRICED"))))</f>
        <v>0</v>
      </c>
      <c r="W140" s="24">
        <f>IF(NOT(AND(A140=$B$2,G140&gt;0,H140&gt;0,OR(C140&lt;&gt;"Recommended baseline",Assumptions!$B$10=1))),0,IF(ISNUMBER(K140),G140*H140*K140,IF(U140=0,"UNPRICED",IF(ISNUMBER(INDEX('SKU Catalog'!$L$1:$L$116,MAX(1,U140))),G140*H140*INDEX('SKU Catalog'!$L$1:$L$116,MAX(1,U140))*IF(AND(INDEX('SKU Catalog'!$F$1:$F$116,MAX(1,U140))="Hourly",OR(INDEX('SKU Catalog'!$J$1:$J$116,MAX(1,U140))=0,"1Y"="PAYG")),I140,1),"UNPRICED"))))</f>
        <v>0</v>
      </c>
      <c r="X140" s="24">
        <f>IF(NOT(AND(A140=$B$2,G140&gt;0,H140&gt;0,OR(C140&lt;&gt;"Recommended baseline",Assumptions!$B$10=1))),0,IF(ISNUMBER(K140),G140*H140*K140,IF(U140=0,"UNPRICED",IF(ISNUMBER(INDEX('SKU Catalog'!$M$1:$M$116,MAX(1,U140))),G140*H140*INDEX('SKU Catalog'!$M$1:$M$116,MAX(1,U140))*IF(AND(INDEX('SKU Catalog'!$F$1:$F$116,MAX(1,U140))="Hourly",OR(INDEX('SKU Catalog'!$J$1:$J$116,MAX(1,U140))=0,"3Y"="PAYG")),I140,1),"UNPRICED"))))</f>
        <v>0</v>
      </c>
    </row>
    <row r="141" spans="1:24" ht="28.8" x14ac:dyDescent="0.35">
      <c r="A141" s="21" t="s">
        <v>967</v>
      </c>
      <c r="B141" s="21" t="s">
        <v>96</v>
      </c>
      <c r="C141" s="21" t="s">
        <v>2299</v>
      </c>
      <c r="D141" s="21" t="s">
        <v>1391</v>
      </c>
      <c r="E141" s="21" t="s">
        <v>1392</v>
      </c>
      <c r="F141" s="26" t="s">
        <v>191</v>
      </c>
      <c r="G141" s="27">
        <v>1</v>
      </c>
      <c r="H141" s="27">
        <v>1</v>
      </c>
      <c r="I141" s="36">
        <v>1</v>
      </c>
      <c r="J141" s="26" t="s">
        <v>2297</v>
      </c>
      <c r="K141" s="37"/>
      <c r="L141" s="23" t="str">
        <f>IF(U141=0,"INVALID SKU",IF(INDEX('SKU Catalog'!$J$1:$J$116,MAX(1,U141))=0,"PAYG",IF(J141="Default",Assumptions!$B$7,J141)))</f>
        <v>PAYG</v>
      </c>
      <c r="M141" s="23" t="str">
        <f>IF(U141=0,"Review SKU",INDEX('SKU Catalog'!$E$1:$E$116,MAX(1,U141)))</f>
        <v>quoted unit</v>
      </c>
      <c r="N141" s="31" t="str">
        <f>IF(ISNUMBER(K141),K141,IF(U141=0,"UNPRICED",IF(L141="PAYG",INDEX('SKU Catalog'!$K$1:$K$116,MAX(1,U141)),IF(L141="1Y",INDEX('SKU Catalog'!$L$1:$L$116,MAX(1,U141)),INDEX('SKU Catalog'!$M$1:$M$116,MAX(1,U141))))))</f>
        <v>UNPRICED</v>
      </c>
      <c r="O141" s="24" t="str">
        <f>IF(NOT(AND(A141=$B$2,G141&gt;0,H141&gt;0,OR(C141&lt;&gt;"Recommended baseline",Assumptions!$B$10=1))),0,IF(ISNUMBER(N141),G141*H141*N141*IF(ISNUMBER(K141),1,IF(AND(L141="PAYG",INDEX('SKU Catalog'!$F$1:$F$116,MAX(1,U141))="Hourly"),I141,1)),"UNPRICED"))</f>
        <v>UNPRICED</v>
      </c>
      <c r="P141" s="24" t="str">
        <f>IF(ISNUMBER(O141),O141*Assumptions!$B$8,"UNPRICED")</f>
        <v>UNPRICED</v>
      </c>
      <c r="Q141" s="23" t="str">
        <f>IF(NOT(AND(A141=$B$2,G141&gt;0,H141&gt;0,OR(C141&lt;&gt;"Recommended baseline",Assumptions!$B$10=1))),"Inactive",IF(NOT(ISNUMBER(N141)),"UNPRICED - select SKU / quote",IF(ISNUMBER(K141),"Manual quote - verify source",IF(T141="Covered","Covered by capacity",IF(T141="Control plane","No direct fee","Priced - verify sizing")))))</f>
        <v>UNPRICED - select SKU / quote</v>
      </c>
      <c r="R141" s="21" t="s">
        <v>2344</v>
      </c>
      <c r="S141" s="21" t="s">
        <v>971</v>
      </c>
      <c r="T141" s="21" t="s">
        <v>96</v>
      </c>
      <c r="U141" s="23">
        <f>IF(COUNTIF('SKU Catalog'!$A$4:$A$116,T141&amp;"|"&amp;F141)=0,0,MATCH(T141&amp;"|"&amp;F141,'SKU Catalog'!$A$1:$A$116,0))</f>
        <v>6</v>
      </c>
      <c r="V141" s="24" t="str">
        <f>IF(NOT(AND(A141=$B$2,G141&gt;0,H141&gt;0,OR(C141&lt;&gt;"Recommended baseline",Assumptions!$B$10=1))),0,IF(ISNUMBER(K141),G141*H141*K141,IF(U141=0,"UNPRICED",IF(ISNUMBER(INDEX('SKU Catalog'!$K$1:$K$116,MAX(1,U141))),G141*H141*INDEX('SKU Catalog'!$K$1:$K$116,MAX(1,U141))*IF(AND(INDEX('SKU Catalog'!$F$1:$F$116,MAX(1,U141))="Hourly",OR(INDEX('SKU Catalog'!$J$1:$J$116,MAX(1,U141))=0,"PAYG"="PAYG")),I141,1),"UNPRICED"))))</f>
        <v>UNPRICED</v>
      </c>
      <c r="W141" s="24" t="str">
        <f>IF(NOT(AND(A141=$B$2,G141&gt;0,H141&gt;0,OR(C141&lt;&gt;"Recommended baseline",Assumptions!$B$10=1))),0,IF(ISNUMBER(K141),G141*H141*K141,IF(U141=0,"UNPRICED",IF(ISNUMBER(INDEX('SKU Catalog'!$L$1:$L$116,MAX(1,U141))),G141*H141*INDEX('SKU Catalog'!$L$1:$L$116,MAX(1,U141))*IF(AND(INDEX('SKU Catalog'!$F$1:$F$116,MAX(1,U141))="Hourly",OR(INDEX('SKU Catalog'!$J$1:$J$116,MAX(1,U141))=0,"1Y"="PAYG")),I141,1),"UNPRICED"))))</f>
        <v>UNPRICED</v>
      </c>
      <c r="X141" s="24" t="str">
        <f>IF(NOT(AND(A141=$B$2,G141&gt;0,H141&gt;0,OR(C141&lt;&gt;"Recommended baseline",Assumptions!$B$10=1))),0,IF(ISNUMBER(K141),G141*H141*K141,IF(U141=0,"UNPRICED",IF(ISNUMBER(INDEX('SKU Catalog'!$M$1:$M$116,MAX(1,U141))),G141*H141*INDEX('SKU Catalog'!$M$1:$M$116,MAX(1,U141))*IF(AND(INDEX('SKU Catalog'!$F$1:$F$116,MAX(1,U141))="Hourly",OR(INDEX('SKU Catalog'!$J$1:$J$116,MAX(1,U141))=0,"3Y"="PAYG")),I141,1),"UNPRICED"))))</f>
        <v>UNPRICED</v>
      </c>
    </row>
    <row r="142" spans="1:24" ht="28.8" x14ac:dyDescent="0.35">
      <c r="A142" s="21" t="s">
        <v>967</v>
      </c>
      <c r="B142" s="21" t="s">
        <v>88</v>
      </c>
      <c r="C142" s="21" t="s">
        <v>2299</v>
      </c>
      <c r="D142" s="21" t="s">
        <v>1395</v>
      </c>
      <c r="E142" s="21" t="s">
        <v>1396</v>
      </c>
      <c r="F142" s="26" t="s">
        <v>298</v>
      </c>
      <c r="G142" s="27">
        <v>1</v>
      </c>
      <c r="H142" s="38">
        <f>Assumptions!$B$12</f>
        <v>30</v>
      </c>
      <c r="I142" s="36">
        <v>1</v>
      </c>
      <c r="J142" s="26" t="s">
        <v>2297</v>
      </c>
      <c r="K142" s="37"/>
      <c r="L142" s="23" t="str">
        <f>IF(U142=0,"INVALID SKU",IF(INDEX('SKU Catalog'!$J$1:$J$116,MAX(1,U142))=0,"PAYG",IF(J142="Default",Assumptions!$B$7,J142)))</f>
        <v>PAYG</v>
      </c>
      <c r="M142" s="23" t="str">
        <f>IF(U142=0,"Review SKU",INDEX('SKU Catalog'!$E$1:$E$116,MAX(1,U142)))</f>
        <v>GB analyzed</v>
      </c>
      <c r="N142" s="31">
        <f>IF(ISNUMBER(K142),K142,IF(U142=0,"UNPRICED",IF(L142="PAYG",INDEX('SKU Catalog'!$K$1:$K$116,MAX(1,U142)),IF(L142="1Y",INDEX('SKU Catalog'!$L$1:$L$116,MAX(1,U142)),INDEX('SKU Catalog'!$M$1:$M$116,MAX(1,U142))))))</f>
        <v>4.3</v>
      </c>
      <c r="O142" s="24">
        <f>IF(NOT(AND(A142=$B$2,G142&gt;0,H142&gt;0,OR(C142&lt;&gt;"Recommended baseline",Assumptions!$B$10=1))),0,IF(ISNUMBER(N142),G142*H142*N142*IF(ISNUMBER(K142),1,IF(AND(L142="PAYG",INDEX('SKU Catalog'!$F$1:$F$116,MAX(1,U142))="Hourly"),I142,1)),"UNPRICED"))</f>
        <v>129</v>
      </c>
      <c r="P142" s="24">
        <f>IF(ISNUMBER(O142),O142*Assumptions!$B$8,"UNPRICED")</f>
        <v>1548</v>
      </c>
      <c r="Q142" s="23" t="str">
        <f>IF(NOT(AND(A142=$B$2,G142&gt;0,H142&gt;0,OR(C142&lt;&gt;"Recommended baseline",Assumptions!$B$10=1))),"Inactive",IF(NOT(ISNUMBER(N142)),"UNPRICED - select SKU / quote",IF(ISNUMBER(K142),"Manual quote - verify source",IF(T142="Covered","Covered by capacity",IF(T142="Control plane","No direct fee","Priced - verify sizing")))))</f>
        <v>Priced - verify sizing</v>
      </c>
      <c r="R142" s="21" t="s">
        <v>2326</v>
      </c>
      <c r="S142" s="21" t="s">
        <v>971</v>
      </c>
      <c r="T142" s="21" t="s">
        <v>297</v>
      </c>
      <c r="U142" s="23">
        <f>IF(COUNTIF('SKU Catalog'!$A$4:$A$116,T142&amp;"|"&amp;F142)=0,0,MATCH(T142&amp;"|"&amp;F142,'SKU Catalog'!$A$1:$A$116,0))</f>
        <v>51</v>
      </c>
      <c r="V142" s="24">
        <f>IF(NOT(AND(A142=$B$2,G142&gt;0,H142&gt;0,OR(C142&lt;&gt;"Recommended baseline",Assumptions!$B$10=1))),0,IF(ISNUMBER(K142),G142*H142*K142,IF(U142=0,"UNPRICED",IF(ISNUMBER(INDEX('SKU Catalog'!$K$1:$K$116,MAX(1,U142))),G142*H142*INDEX('SKU Catalog'!$K$1:$K$116,MAX(1,U142))*IF(AND(INDEX('SKU Catalog'!$F$1:$F$116,MAX(1,U142))="Hourly",OR(INDEX('SKU Catalog'!$J$1:$J$116,MAX(1,U142))=0,"PAYG"="PAYG")),I142,1),"UNPRICED"))))</f>
        <v>129</v>
      </c>
      <c r="W142" s="24">
        <f>IF(NOT(AND(A142=$B$2,G142&gt;0,H142&gt;0,OR(C142&lt;&gt;"Recommended baseline",Assumptions!$B$10=1))),0,IF(ISNUMBER(K142),G142*H142*K142,IF(U142=0,"UNPRICED",IF(ISNUMBER(INDEX('SKU Catalog'!$L$1:$L$116,MAX(1,U142))),G142*H142*INDEX('SKU Catalog'!$L$1:$L$116,MAX(1,U142))*IF(AND(INDEX('SKU Catalog'!$F$1:$F$116,MAX(1,U142))="Hourly",OR(INDEX('SKU Catalog'!$J$1:$J$116,MAX(1,U142))=0,"1Y"="PAYG")),I142,1),"UNPRICED"))))</f>
        <v>129</v>
      </c>
      <c r="X142" s="24">
        <f>IF(NOT(AND(A142=$B$2,G142&gt;0,H142&gt;0,OR(C142&lt;&gt;"Recommended baseline",Assumptions!$B$10=1))),0,IF(ISNUMBER(K142),G142*H142*K142,IF(U142=0,"UNPRICED",IF(ISNUMBER(INDEX('SKU Catalog'!$M$1:$M$116,MAX(1,U142))),G142*H142*INDEX('SKU Catalog'!$M$1:$M$116,MAX(1,U142))*IF(AND(INDEX('SKU Catalog'!$F$1:$F$116,MAX(1,U142))="Hourly",OR(INDEX('SKU Catalog'!$J$1:$J$116,MAX(1,U142))=0,"3Y"="PAYG")),I142,1),"UNPRICED"))))</f>
        <v>129</v>
      </c>
    </row>
    <row r="143" spans="1:24" ht="28.8" x14ac:dyDescent="0.35">
      <c r="A143" s="21" t="s">
        <v>967</v>
      </c>
      <c r="B143" s="21" t="s">
        <v>90</v>
      </c>
      <c r="C143" s="21" t="s">
        <v>2299</v>
      </c>
      <c r="D143" s="21" t="s">
        <v>1399</v>
      </c>
      <c r="E143" s="21" t="s">
        <v>1400</v>
      </c>
      <c r="F143" s="26" t="s">
        <v>497</v>
      </c>
      <c r="G143" s="27">
        <v>1</v>
      </c>
      <c r="H143" s="27">
        <v>60</v>
      </c>
      <c r="I143" s="36">
        <v>1</v>
      </c>
      <c r="J143" s="26" t="s">
        <v>2297</v>
      </c>
      <c r="K143" s="37"/>
      <c r="L143" s="23" t="str">
        <f>IF(U143=0,"INVALID SKU",IF(INDEX('SKU Catalog'!$J$1:$J$116,MAX(1,U143))=0,"PAYG",IF(J143="Default",Assumptions!$B$7,J143)))</f>
        <v>PAYG</v>
      </c>
      <c r="M143" s="23" t="str">
        <f>IF(U143=0,"Review SKU",INDEX('SKU Catalog'!$E$1:$E$116,MAX(1,U143)))</f>
        <v>input minute</v>
      </c>
      <c r="N143" s="31">
        <f>IF(ISNUMBER(K143),K143,IF(U143=0,"UNPRICED",IF(L143="PAYG",INDEX('SKU Catalog'!$K$1:$K$116,MAX(1,U143)),IF(L143="1Y",INDEX('SKU Catalog'!$L$1:$L$116,MAX(1,U143)),INDEX('SKU Catalog'!$M$1:$M$116,MAX(1,U143))))))</f>
        <v>0.09</v>
      </c>
      <c r="O143" s="24">
        <f>IF(NOT(AND(A143=$B$2,G143&gt;0,H143&gt;0,OR(C143&lt;&gt;"Recommended baseline",Assumptions!$B$10=1))),0,IF(ISNUMBER(N143),G143*H143*N143*IF(ISNUMBER(K143),1,IF(AND(L143="PAYG",INDEX('SKU Catalog'!$F$1:$F$116,MAX(1,U143))="Hourly"),I143,1)),"UNPRICED"))</f>
        <v>5.3999999999999995</v>
      </c>
      <c r="P143" s="24">
        <f>IF(ISNUMBER(O143),O143*Assumptions!$B$8,"UNPRICED")</f>
        <v>64.8</v>
      </c>
      <c r="Q143" s="23" t="str">
        <f>IF(NOT(AND(A143=$B$2,G143&gt;0,H143&gt;0,OR(C143&lt;&gt;"Recommended baseline",Assumptions!$B$10=1))),"Inactive",IF(NOT(ISNUMBER(N143)),"UNPRICED - select SKU / quote",IF(ISNUMBER(K143),"Manual quote - verify source",IF(T143="Covered","Covered by capacity",IF(T143="Control plane","No direct fee","Priced - verify sizing")))))</f>
        <v>Priced - verify sizing</v>
      </c>
      <c r="R143" s="21" t="s">
        <v>2326</v>
      </c>
      <c r="S143" s="21" t="s">
        <v>971</v>
      </c>
      <c r="T143" s="21" t="s">
        <v>496</v>
      </c>
      <c r="U143" s="23">
        <f>IF(COUNTIF('SKU Catalog'!$A$4:$A$116,T143&amp;"|"&amp;F143)=0,0,MATCH(T143&amp;"|"&amp;F143,'SKU Catalog'!$A$1:$A$116,0))</f>
        <v>116</v>
      </c>
      <c r="V143" s="24">
        <f>IF(NOT(AND(A143=$B$2,G143&gt;0,H143&gt;0,OR(C143&lt;&gt;"Recommended baseline",Assumptions!$B$10=1))),0,IF(ISNUMBER(K143),G143*H143*K143,IF(U143=0,"UNPRICED",IF(ISNUMBER(INDEX('SKU Catalog'!$K$1:$K$116,MAX(1,U143))),G143*H143*INDEX('SKU Catalog'!$K$1:$K$116,MAX(1,U143))*IF(AND(INDEX('SKU Catalog'!$F$1:$F$116,MAX(1,U143))="Hourly",OR(INDEX('SKU Catalog'!$J$1:$J$116,MAX(1,U143))=0,"PAYG"="PAYG")),I143,1),"UNPRICED"))))</f>
        <v>5.3999999999999995</v>
      </c>
      <c r="W143" s="24">
        <f>IF(NOT(AND(A143=$B$2,G143&gt;0,H143&gt;0,OR(C143&lt;&gt;"Recommended baseline",Assumptions!$B$10=1))),0,IF(ISNUMBER(K143),G143*H143*K143,IF(U143=0,"UNPRICED",IF(ISNUMBER(INDEX('SKU Catalog'!$L$1:$L$116,MAX(1,U143))),G143*H143*INDEX('SKU Catalog'!$L$1:$L$116,MAX(1,U143))*IF(AND(INDEX('SKU Catalog'!$F$1:$F$116,MAX(1,U143))="Hourly",OR(INDEX('SKU Catalog'!$J$1:$J$116,MAX(1,U143))=0,"1Y"="PAYG")),I143,1),"UNPRICED"))))</f>
        <v>5.3999999999999995</v>
      </c>
      <c r="X143" s="24">
        <f>IF(NOT(AND(A143=$B$2,G143&gt;0,H143&gt;0,OR(C143&lt;&gt;"Recommended baseline",Assumptions!$B$10=1))),0,IF(ISNUMBER(K143),G143*H143*K143,IF(U143=0,"UNPRICED",IF(ISNUMBER(INDEX('SKU Catalog'!$M$1:$M$116,MAX(1,U143))),G143*H143*INDEX('SKU Catalog'!$M$1:$M$116,MAX(1,U143))*IF(AND(INDEX('SKU Catalog'!$F$1:$F$116,MAX(1,U143))="Hourly",OR(INDEX('SKU Catalog'!$J$1:$J$116,MAX(1,U143))=0,"3Y"="PAYG")),I143,1),"UNPRICED"))))</f>
        <v>5.3999999999999995</v>
      </c>
    </row>
    <row r="144" spans="1:24" ht="28.8" x14ac:dyDescent="0.35">
      <c r="A144" s="21" t="s">
        <v>967</v>
      </c>
      <c r="B144" s="21" t="s">
        <v>90</v>
      </c>
      <c r="C144" s="21" t="s">
        <v>2299</v>
      </c>
      <c r="D144" s="21" t="s">
        <v>1403</v>
      </c>
      <c r="E144" s="21" t="s">
        <v>1404</v>
      </c>
      <c r="F144" s="26" t="s">
        <v>317</v>
      </c>
      <c r="G144" s="27">
        <v>1</v>
      </c>
      <c r="H144" s="38">
        <f>Assumptions!$B$13</f>
        <v>10</v>
      </c>
      <c r="I144" s="36">
        <v>1</v>
      </c>
      <c r="J144" s="26" t="s">
        <v>2297</v>
      </c>
      <c r="K144" s="37"/>
      <c r="L144" s="23" t="str">
        <f>IF(U144=0,"INVALID SKU",IF(INDEX('SKU Catalog'!$J$1:$J$116,MAX(1,U144))=0,"PAYG",IF(J144="Default",Assumptions!$B$7,J144)))</f>
        <v>PAYG</v>
      </c>
      <c r="M144" s="23" t="str">
        <f>IF(U144=0,"Review SKU",INDEX('SKU Catalog'!$E$1:$E$116,MAX(1,U144)))</f>
        <v>million tokens</v>
      </c>
      <c r="N144" s="31">
        <f>IF(ISNUMBER(K144),K144,IF(U144=0,"UNPRICED",IF(L144="PAYG",INDEX('SKU Catalog'!$K$1:$K$116,MAX(1,U144)),IF(L144="1Y",INDEX('SKU Catalog'!$L$1:$L$116,MAX(1,U144)),INDEX('SKU Catalog'!$M$1:$M$116,MAX(1,U144))))))</f>
        <v>0.15</v>
      </c>
      <c r="O144" s="24">
        <f>IF(NOT(AND(A144=$B$2,G144&gt;0,H144&gt;0,OR(C144&lt;&gt;"Recommended baseline",Assumptions!$B$10=1))),0,IF(ISNUMBER(N144),G144*H144*N144*IF(ISNUMBER(K144),1,IF(AND(L144="PAYG",INDEX('SKU Catalog'!$F$1:$F$116,MAX(1,U144))="Hourly"),I144,1)),"UNPRICED"))</f>
        <v>1.5</v>
      </c>
      <c r="P144" s="24">
        <f>IF(ISNUMBER(O144),O144*Assumptions!$B$8,"UNPRICED")</f>
        <v>18</v>
      </c>
      <c r="Q144" s="23" t="str">
        <f>IF(NOT(AND(A144=$B$2,G144&gt;0,H144&gt;0,OR(C144&lt;&gt;"Recommended baseline",Assumptions!$B$10=1))),"Inactive",IF(NOT(ISNUMBER(N144)),"UNPRICED - select SKU / quote",IF(ISNUMBER(K144),"Manual quote - verify source",IF(T144="Covered","Covered by capacity",IF(T144="Control plane","No direct fee","Priced - verify sizing")))))</f>
        <v>Priced - verify sizing</v>
      </c>
      <c r="R144" s="21" t="s">
        <v>2345</v>
      </c>
      <c r="S144" s="21" t="s">
        <v>971</v>
      </c>
      <c r="T144" s="21" t="s">
        <v>316</v>
      </c>
      <c r="U144" s="23">
        <f>IF(COUNTIF('SKU Catalog'!$A$4:$A$116,T144&amp;"|"&amp;F144)=0,0,MATCH(T144&amp;"|"&amp;F144,'SKU Catalog'!$A$1:$A$116,0))</f>
        <v>56</v>
      </c>
      <c r="V144" s="24">
        <f>IF(NOT(AND(A144=$B$2,G144&gt;0,H144&gt;0,OR(C144&lt;&gt;"Recommended baseline",Assumptions!$B$10=1))),0,IF(ISNUMBER(K144),G144*H144*K144,IF(U144=0,"UNPRICED",IF(ISNUMBER(INDEX('SKU Catalog'!$K$1:$K$116,MAX(1,U144))),G144*H144*INDEX('SKU Catalog'!$K$1:$K$116,MAX(1,U144))*IF(AND(INDEX('SKU Catalog'!$F$1:$F$116,MAX(1,U144))="Hourly",OR(INDEX('SKU Catalog'!$J$1:$J$116,MAX(1,U144))=0,"PAYG"="PAYG")),I144,1),"UNPRICED"))))</f>
        <v>1.5</v>
      </c>
      <c r="W144" s="24">
        <f>IF(NOT(AND(A144=$B$2,G144&gt;0,H144&gt;0,OR(C144&lt;&gt;"Recommended baseline",Assumptions!$B$10=1))),0,IF(ISNUMBER(K144),G144*H144*K144,IF(U144=0,"UNPRICED",IF(ISNUMBER(INDEX('SKU Catalog'!$L$1:$L$116,MAX(1,U144))),G144*H144*INDEX('SKU Catalog'!$L$1:$L$116,MAX(1,U144))*IF(AND(INDEX('SKU Catalog'!$F$1:$F$116,MAX(1,U144))="Hourly",OR(INDEX('SKU Catalog'!$J$1:$J$116,MAX(1,U144))=0,"1Y"="PAYG")),I144,1),"UNPRICED"))))</f>
        <v>1.5</v>
      </c>
      <c r="X144" s="24">
        <f>IF(NOT(AND(A144=$B$2,G144&gt;0,H144&gt;0,OR(C144&lt;&gt;"Recommended baseline",Assumptions!$B$10=1))),0,IF(ISNUMBER(K144),G144*H144*K144,IF(U144=0,"UNPRICED",IF(ISNUMBER(INDEX('SKU Catalog'!$M$1:$M$116,MAX(1,U144))),G144*H144*INDEX('SKU Catalog'!$M$1:$M$116,MAX(1,U144))*IF(AND(INDEX('SKU Catalog'!$F$1:$F$116,MAX(1,U144))="Hourly",OR(INDEX('SKU Catalog'!$J$1:$J$116,MAX(1,U144))=0,"3Y"="PAYG")),I144,1),"UNPRICED"))))</f>
        <v>1.5</v>
      </c>
    </row>
    <row r="145" spans="1:24" ht="28.8" x14ac:dyDescent="0.35">
      <c r="A145" s="21" t="s">
        <v>967</v>
      </c>
      <c r="B145" s="21" t="s">
        <v>90</v>
      </c>
      <c r="C145" s="21" t="s">
        <v>2299</v>
      </c>
      <c r="D145" s="21" t="s">
        <v>1403</v>
      </c>
      <c r="E145" s="21" t="s">
        <v>1404</v>
      </c>
      <c r="F145" s="26" t="s">
        <v>317</v>
      </c>
      <c r="G145" s="27">
        <v>1</v>
      </c>
      <c r="H145" s="38">
        <f>Assumptions!$B$14</f>
        <v>2</v>
      </c>
      <c r="I145" s="36">
        <v>1</v>
      </c>
      <c r="J145" s="26" t="s">
        <v>2297</v>
      </c>
      <c r="K145" s="37"/>
      <c r="L145" s="23" t="str">
        <f>IF(U145=0,"INVALID SKU",IF(INDEX('SKU Catalog'!$J$1:$J$116,MAX(1,U145))=0,"PAYG",IF(J145="Default",Assumptions!$B$7,J145)))</f>
        <v>PAYG</v>
      </c>
      <c r="M145" s="23" t="str">
        <f>IF(U145=0,"Review SKU",INDEX('SKU Catalog'!$E$1:$E$116,MAX(1,U145)))</f>
        <v>million tokens</v>
      </c>
      <c r="N145" s="31">
        <f>IF(ISNUMBER(K145),K145,IF(U145=0,"UNPRICED",IF(L145="PAYG",INDEX('SKU Catalog'!$K$1:$K$116,MAX(1,U145)),IF(L145="1Y",INDEX('SKU Catalog'!$L$1:$L$116,MAX(1,U145)),INDEX('SKU Catalog'!$M$1:$M$116,MAX(1,U145))))))</f>
        <v>0.6</v>
      </c>
      <c r="O145" s="24">
        <f>IF(NOT(AND(A145=$B$2,G145&gt;0,H145&gt;0,OR(C145&lt;&gt;"Recommended baseline",Assumptions!$B$10=1))),0,IF(ISNUMBER(N145),G145*H145*N145*IF(ISNUMBER(K145),1,IF(AND(L145="PAYG",INDEX('SKU Catalog'!$F$1:$F$116,MAX(1,U145))="Hourly"),I145,1)),"UNPRICED"))</f>
        <v>1.2</v>
      </c>
      <c r="P145" s="24">
        <f>IF(ISNUMBER(O145),O145*Assumptions!$B$8,"UNPRICED")</f>
        <v>14.399999999999999</v>
      </c>
      <c r="Q145" s="23" t="str">
        <f>IF(NOT(AND(A145=$B$2,G145&gt;0,H145&gt;0,OR(C145&lt;&gt;"Recommended baseline",Assumptions!$B$10=1))),"Inactive",IF(NOT(ISNUMBER(N145)),"UNPRICED - select SKU / quote",IF(ISNUMBER(K145),"Manual quote - verify source",IF(T145="Covered","Covered by capacity",IF(T145="Control plane","No direct fee","Priced - verify sizing")))))</f>
        <v>Priced - verify sizing</v>
      </c>
      <c r="R145" s="21" t="s">
        <v>2345</v>
      </c>
      <c r="S145" s="21" t="s">
        <v>971</v>
      </c>
      <c r="T145" s="21" t="s">
        <v>323</v>
      </c>
      <c r="U145" s="23">
        <f>IF(COUNTIF('SKU Catalog'!$A$4:$A$116,T145&amp;"|"&amp;F145)=0,0,MATCH(T145&amp;"|"&amp;F145,'SKU Catalog'!$A$1:$A$116,0))</f>
        <v>58</v>
      </c>
      <c r="V145" s="24">
        <f>IF(NOT(AND(A145=$B$2,G145&gt;0,H145&gt;0,OR(C145&lt;&gt;"Recommended baseline",Assumptions!$B$10=1))),0,IF(ISNUMBER(K145),G145*H145*K145,IF(U145=0,"UNPRICED",IF(ISNUMBER(INDEX('SKU Catalog'!$K$1:$K$116,MAX(1,U145))),G145*H145*INDEX('SKU Catalog'!$K$1:$K$116,MAX(1,U145))*IF(AND(INDEX('SKU Catalog'!$F$1:$F$116,MAX(1,U145))="Hourly",OR(INDEX('SKU Catalog'!$J$1:$J$116,MAX(1,U145))=0,"PAYG"="PAYG")),I145,1),"UNPRICED"))))</f>
        <v>1.2</v>
      </c>
      <c r="W145" s="24">
        <f>IF(NOT(AND(A145=$B$2,G145&gt;0,H145&gt;0,OR(C145&lt;&gt;"Recommended baseline",Assumptions!$B$10=1))),0,IF(ISNUMBER(K145),G145*H145*K145,IF(U145=0,"UNPRICED",IF(ISNUMBER(INDEX('SKU Catalog'!$L$1:$L$116,MAX(1,U145))),G145*H145*INDEX('SKU Catalog'!$L$1:$L$116,MAX(1,U145))*IF(AND(INDEX('SKU Catalog'!$F$1:$F$116,MAX(1,U145))="Hourly",OR(INDEX('SKU Catalog'!$J$1:$J$116,MAX(1,U145))=0,"1Y"="PAYG")),I145,1),"UNPRICED"))))</f>
        <v>1.2</v>
      </c>
      <c r="X145" s="24">
        <f>IF(NOT(AND(A145=$B$2,G145&gt;0,H145&gt;0,OR(C145&lt;&gt;"Recommended baseline",Assumptions!$B$10=1))),0,IF(ISNUMBER(K145),G145*H145*K145,IF(U145=0,"UNPRICED",IF(ISNUMBER(INDEX('SKU Catalog'!$M$1:$M$116,MAX(1,U145))),G145*H145*INDEX('SKU Catalog'!$M$1:$M$116,MAX(1,U145))*IF(AND(INDEX('SKU Catalog'!$F$1:$F$116,MAX(1,U145))="Hourly",OR(INDEX('SKU Catalog'!$J$1:$J$116,MAX(1,U145))=0,"3Y"="PAYG")),I145,1),"UNPRICED"))))</f>
        <v>1.2</v>
      </c>
    </row>
    <row r="146" spans="1:24" ht="28.8" x14ac:dyDescent="0.35">
      <c r="A146" s="21" t="s">
        <v>967</v>
      </c>
      <c r="B146" s="21" t="s">
        <v>96</v>
      </c>
      <c r="C146" s="21" t="s">
        <v>2299</v>
      </c>
      <c r="D146" s="21" t="s">
        <v>1407</v>
      </c>
      <c r="E146" s="21" t="s">
        <v>1408</v>
      </c>
      <c r="F146" s="26" t="s">
        <v>191</v>
      </c>
      <c r="G146" s="27">
        <v>1</v>
      </c>
      <c r="H146" s="27">
        <v>1</v>
      </c>
      <c r="I146" s="36">
        <v>1</v>
      </c>
      <c r="J146" s="26" t="s">
        <v>2297</v>
      </c>
      <c r="K146" s="37"/>
      <c r="L146" s="23" t="str">
        <f>IF(U146=0,"INVALID SKU",IF(INDEX('SKU Catalog'!$J$1:$J$116,MAX(1,U146))=0,"PAYG",IF(J146="Default",Assumptions!$B$7,J146)))</f>
        <v>PAYG</v>
      </c>
      <c r="M146" s="23" t="str">
        <f>IF(U146=0,"Review SKU",INDEX('SKU Catalog'!$E$1:$E$116,MAX(1,U146)))</f>
        <v>quoted unit</v>
      </c>
      <c r="N146" s="31" t="str">
        <f>IF(ISNUMBER(K146),K146,IF(U146=0,"UNPRICED",IF(L146="PAYG",INDEX('SKU Catalog'!$K$1:$K$116,MAX(1,U146)),IF(L146="1Y",INDEX('SKU Catalog'!$L$1:$L$116,MAX(1,U146)),INDEX('SKU Catalog'!$M$1:$M$116,MAX(1,U146))))))</f>
        <v>UNPRICED</v>
      </c>
      <c r="O146" s="24" t="str">
        <f>IF(NOT(AND(A146=$B$2,G146&gt;0,H146&gt;0,OR(C146&lt;&gt;"Recommended baseline",Assumptions!$B$10=1))),0,IF(ISNUMBER(N146),G146*H146*N146*IF(ISNUMBER(K146),1,IF(AND(L146="PAYG",INDEX('SKU Catalog'!$F$1:$F$116,MAX(1,U146))="Hourly"),I146,1)),"UNPRICED"))</f>
        <v>UNPRICED</v>
      </c>
      <c r="P146" s="24" t="str">
        <f>IF(ISNUMBER(O146),O146*Assumptions!$B$8,"UNPRICED")</f>
        <v>UNPRICED</v>
      </c>
      <c r="Q146" s="23" t="str">
        <f>IF(NOT(AND(A146=$B$2,G146&gt;0,H146&gt;0,OR(C146&lt;&gt;"Recommended baseline",Assumptions!$B$10=1))),"Inactive",IF(NOT(ISNUMBER(N146)),"UNPRICED - select SKU / quote",IF(ISNUMBER(K146),"Manual quote - verify source",IF(T146="Covered","Covered by capacity",IF(T146="Control plane","No direct fee","Priced - verify sizing")))))</f>
        <v>UNPRICED - select SKU / quote</v>
      </c>
      <c r="R146" s="21" t="s">
        <v>2341</v>
      </c>
      <c r="S146" s="21" t="s">
        <v>971</v>
      </c>
      <c r="T146" s="21" t="s">
        <v>96</v>
      </c>
      <c r="U146" s="23">
        <f>IF(COUNTIF('SKU Catalog'!$A$4:$A$116,T146&amp;"|"&amp;F146)=0,0,MATCH(T146&amp;"|"&amp;F146,'SKU Catalog'!$A$1:$A$116,0))</f>
        <v>6</v>
      </c>
      <c r="V146" s="24" t="str">
        <f>IF(NOT(AND(A146=$B$2,G146&gt;0,H146&gt;0,OR(C146&lt;&gt;"Recommended baseline",Assumptions!$B$10=1))),0,IF(ISNUMBER(K146),G146*H146*K146,IF(U146=0,"UNPRICED",IF(ISNUMBER(INDEX('SKU Catalog'!$K$1:$K$116,MAX(1,U146))),G146*H146*INDEX('SKU Catalog'!$K$1:$K$116,MAX(1,U146))*IF(AND(INDEX('SKU Catalog'!$F$1:$F$116,MAX(1,U146))="Hourly",OR(INDEX('SKU Catalog'!$J$1:$J$116,MAX(1,U146))=0,"PAYG"="PAYG")),I146,1),"UNPRICED"))))</f>
        <v>UNPRICED</v>
      </c>
      <c r="W146" s="24" t="str">
        <f>IF(NOT(AND(A146=$B$2,G146&gt;0,H146&gt;0,OR(C146&lt;&gt;"Recommended baseline",Assumptions!$B$10=1))),0,IF(ISNUMBER(K146),G146*H146*K146,IF(U146=0,"UNPRICED",IF(ISNUMBER(INDEX('SKU Catalog'!$L$1:$L$116,MAX(1,U146))),G146*H146*INDEX('SKU Catalog'!$L$1:$L$116,MAX(1,U146))*IF(AND(INDEX('SKU Catalog'!$F$1:$F$116,MAX(1,U146))="Hourly",OR(INDEX('SKU Catalog'!$J$1:$J$116,MAX(1,U146))=0,"1Y"="PAYG")),I146,1),"UNPRICED"))))</f>
        <v>UNPRICED</v>
      </c>
      <c r="X146" s="24" t="str">
        <f>IF(NOT(AND(A146=$B$2,G146&gt;0,H146&gt;0,OR(C146&lt;&gt;"Recommended baseline",Assumptions!$B$10=1))),0,IF(ISNUMBER(K146),G146*H146*K146,IF(U146=0,"UNPRICED",IF(ISNUMBER(INDEX('SKU Catalog'!$M$1:$M$116,MAX(1,U146))),G146*H146*INDEX('SKU Catalog'!$M$1:$M$116,MAX(1,U146))*IF(AND(INDEX('SKU Catalog'!$F$1:$F$116,MAX(1,U146))="Hourly",OR(INDEX('SKU Catalog'!$J$1:$J$116,MAX(1,U146))=0,"3Y"="PAYG")),I146,1),"UNPRICED"))))</f>
        <v>UNPRICED</v>
      </c>
    </row>
    <row r="147" spans="1:24" ht="28.8" x14ac:dyDescent="0.35">
      <c r="A147" s="21" t="s">
        <v>967</v>
      </c>
      <c r="B147" s="21" t="s">
        <v>95</v>
      </c>
      <c r="C147" s="21" t="s">
        <v>2299</v>
      </c>
      <c r="D147" s="21" t="s">
        <v>1411</v>
      </c>
      <c r="E147" s="21" t="s">
        <v>1412</v>
      </c>
      <c r="F147" s="26" t="s">
        <v>188</v>
      </c>
      <c r="G147" s="27">
        <v>1</v>
      </c>
      <c r="H147" s="27">
        <v>1</v>
      </c>
      <c r="I147" s="36">
        <v>1</v>
      </c>
      <c r="J147" s="26" t="s">
        <v>2297</v>
      </c>
      <c r="K147" s="37"/>
      <c r="L147" s="23" t="str">
        <f>IF(U147=0,"INVALID SKU",IF(INDEX('SKU Catalog'!$J$1:$J$116,MAX(1,U147))=0,"PAYG",IF(J147="Default",Assumptions!$B$7,J147)))</f>
        <v>PAYG</v>
      </c>
      <c r="M147" s="23" t="str">
        <f>IF(U147=0,"Review SKU",INDEX('SKU Catalog'!$E$1:$E$116,MAX(1,U147)))</f>
        <v>resource</v>
      </c>
      <c r="N147" s="31">
        <f>IF(ISNUMBER(K147),K147,IF(U147=0,"UNPRICED",IF(L147="PAYG",INDEX('SKU Catalog'!$K$1:$K$116,MAX(1,U147)),IF(L147="1Y",INDEX('SKU Catalog'!$L$1:$L$116,MAX(1,U147)),INDEX('SKU Catalog'!$M$1:$M$116,MAX(1,U147))))))</f>
        <v>0</v>
      </c>
      <c r="O147" s="24">
        <f>IF(NOT(AND(A147=$B$2,G147&gt;0,H147&gt;0,OR(C147&lt;&gt;"Recommended baseline",Assumptions!$B$10=1))),0,IF(ISNUMBER(N147),G147*H147*N147*IF(ISNUMBER(K147),1,IF(AND(L147="PAYG",INDEX('SKU Catalog'!$F$1:$F$116,MAX(1,U147))="Hourly"),I147,1)),"UNPRICED"))</f>
        <v>0</v>
      </c>
      <c r="P147" s="24">
        <f>IF(ISNUMBER(O147),O147*Assumptions!$B$8,"UNPRICED")</f>
        <v>0</v>
      </c>
      <c r="Q147" s="23" t="str">
        <f>IF(NOT(AND(A147=$B$2,G147&gt;0,H147&gt;0,OR(C147&lt;&gt;"Recommended baseline",Assumptions!$B$10=1))),"Inactive",IF(NOT(ISNUMBER(N147)),"UNPRICED - select SKU / quote",IF(ISNUMBER(K147),"Manual quote - verify source",IF(T147="Covered","Covered by capacity",IF(T147="Control plane","No direct fee","Priced - verify sizing")))))</f>
        <v>No direct fee</v>
      </c>
      <c r="R147" s="21" t="s">
        <v>2315</v>
      </c>
      <c r="S147" s="21" t="s">
        <v>971</v>
      </c>
      <c r="T147" s="21" t="s">
        <v>187</v>
      </c>
      <c r="U147" s="23">
        <f>IF(COUNTIF('SKU Catalog'!$A$4:$A$116,T147&amp;"|"&amp;F147)=0,0,MATCH(T147&amp;"|"&amp;F147,'SKU Catalog'!$A$1:$A$116,0))</f>
        <v>5</v>
      </c>
      <c r="V147" s="24">
        <f>IF(NOT(AND(A147=$B$2,G147&gt;0,H147&gt;0,OR(C147&lt;&gt;"Recommended baseline",Assumptions!$B$10=1))),0,IF(ISNUMBER(K147),G147*H147*K147,IF(U147=0,"UNPRICED",IF(ISNUMBER(INDEX('SKU Catalog'!$K$1:$K$116,MAX(1,U147))),G147*H147*INDEX('SKU Catalog'!$K$1:$K$116,MAX(1,U147))*IF(AND(INDEX('SKU Catalog'!$F$1:$F$116,MAX(1,U147))="Hourly",OR(INDEX('SKU Catalog'!$J$1:$J$116,MAX(1,U147))=0,"PAYG"="PAYG")),I147,1),"UNPRICED"))))</f>
        <v>0</v>
      </c>
      <c r="W147" s="24">
        <f>IF(NOT(AND(A147=$B$2,G147&gt;0,H147&gt;0,OR(C147&lt;&gt;"Recommended baseline",Assumptions!$B$10=1))),0,IF(ISNUMBER(K147),G147*H147*K147,IF(U147=0,"UNPRICED",IF(ISNUMBER(INDEX('SKU Catalog'!$L$1:$L$116,MAX(1,U147))),G147*H147*INDEX('SKU Catalog'!$L$1:$L$116,MAX(1,U147))*IF(AND(INDEX('SKU Catalog'!$F$1:$F$116,MAX(1,U147))="Hourly",OR(INDEX('SKU Catalog'!$J$1:$J$116,MAX(1,U147))=0,"1Y"="PAYG")),I147,1),"UNPRICED"))))</f>
        <v>0</v>
      </c>
      <c r="X147" s="24">
        <f>IF(NOT(AND(A147=$B$2,G147&gt;0,H147&gt;0,OR(C147&lt;&gt;"Recommended baseline",Assumptions!$B$10=1))),0,IF(ISNUMBER(K147),G147*H147*K147,IF(U147=0,"UNPRICED",IF(ISNUMBER(INDEX('SKU Catalog'!$M$1:$M$116,MAX(1,U147))),G147*H147*INDEX('SKU Catalog'!$M$1:$M$116,MAX(1,U147))*IF(AND(INDEX('SKU Catalog'!$F$1:$F$116,MAX(1,U147))="Hourly",OR(INDEX('SKU Catalog'!$J$1:$J$116,MAX(1,U147))=0,"3Y"="PAYG")),I147,1),"UNPRICED"))))</f>
        <v>0</v>
      </c>
    </row>
    <row r="148" spans="1:24" ht="28.8" x14ac:dyDescent="0.35">
      <c r="A148" s="21" t="s">
        <v>967</v>
      </c>
      <c r="B148" s="21" t="s">
        <v>95</v>
      </c>
      <c r="C148" s="21" t="s">
        <v>2299</v>
      </c>
      <c r="D148" s="21" t="s">
        <v>1414</v>
      </c>
      <c r="E148" s="21" t="s">
        <v>1415</v>
      </c>
      <c r="F148" s="26" t="s">
        <v>188</v>
      </c>
      <c r="G148" s="27">
        <v>1</v>
      </c>
      <c r="H148" s="27">
        <v>1</v>
      </c>
      <c r="I148" s="36">
        <v>1</v>
      </c>
      <c r="J148" s="26" t="s">
        <v>2297</v>
      </c>
      <c r="K148" s="37"/>
      <c r="L148" s="23" t="str">
        <f>IF(U148=0,"INVALID SKU",IF(INDEX('SKU Catalog'!$J$1:$J$116,MAX(1,U148))=0,"PAYG",IF(J148="Default",Assumptions!$B$7,J148)))</f>
        <v>PAYG</v>
      </c>
      <c r="M148" s="23" t="str">
        <f>IF(U148=0,"Review SKU",INDEX('SKU Catalog'!$E$1:$E$116,MAX(1,U148)))</f>
        <v>resource</v>
      </c>
      <c r="N148" s="31">
        <f>IF(ISNUMBER(K148),K148,IF(U148=0,"UNPRICED",IF(L148="PAYG",INDEX('SKU Catalog'!$K$1:$K$116,MAX(1,U148)),IF(L148="1Y",INDEX('SKU Catalog'!$L$1:$L$116,MAX(1,U148)),INDEX('SKU Catalog'!$M$1:$M$116,MAX(1,U148))))))</f>
        <v>0</v>
      </c>
      <c r="O148" s="24">
        <f>IF(NOT(AND(A148=$B$2,G148&gt;0,H148&gt;0,OR(C148&lt;&gt;"Recommended baseline",Assumptions!$B$10=1))),0,IF(ISNUMBER(N148),G148*H148*N148*IF(ISNUMBER(K148),1,IF(AND(L148="PAYG",INDEX('SKU Catalog'!$F$1:$F$116,MAX(1,U148))="Hourly"),I148,1)),"UNPRICED"))</f>
        <v>0</v>
      </c>
      <c r="P148" s="24">
        <f>IF(ISNUMBER(O148),O148*Assumptions!$B$8,"UNPRICED")</f>
        <v>0</v>
      </c>
      <c r="Q148" s="23" t="str">
        <f>IF(NOT(AND(A148=$B$2,G148&gt;0,H148&gt;0,OR(C148&lt;&gt;"Recommended baseline",Assumptions!$B$10=1))),"Inactive",IF(NOT(ISNUMBER(N148)),"UNPRICED - select SKU / quote",IF(ISNUMBER(K148),"Manual quote - verify source",IF(T148="Covered","Covered by capacity",IF(T148="Control plane","No direct fee","Priced - verify sizing")))))</f>
        <v>No direct fee</v>
      </c>
      <c r="R148" s="21" t="s">
        <v>2315</v>
      </c>
      <c r="S148" s="21" t="s">
        <v>971</v>
      </c>
      <c r="T148" s="21" t="s">
        <v>187</v>
      </c>
      <c r="U148" s="23">
        <f>IF(COUNTIF('SKU Catalog'!$A$4:$A$116,T148&amp;"|"&amp;F148)=0,0,MATCH(T148&amp;"|"&amp;F148,'SKU Catalog'!$A$1:$A$116,0))</f>
        <v>5</v>
      </c>
      <c r="V148" s="24">
        <f>IF(NOT(AND(A148=$B$2,G148&gt;0,H148&gt;0,OR(C148&lt;&gt;"Recommended baseline",Assumptions!$B$10=1))),0,IF(ISNUMBER(K148),G148*H148*K148,IF(U148=0,"UNPRICED",IF(ISNUMBER(INDEX('SKU Catalog'!$K$1:$K$116,MAX(1,U148))),G148*H148*INDEX('SKU Catalog'!$K$1:$K$116,MAX(1,U148))*IF(AND(INDEX('SKU Catalog'!$F$1:$F$116,MAX(1,U148))="Hourly",OR(INDEX('SKU Catalog'!$J$1:$J$116,MAX(1,U148))=0,"PAYG"="PAYG")),I148,1),"UNPRICED"))))</f>
        <v>0</v>
      </c>
      <c r="W148" s="24">
        <f>IF(NOT(AND(A148=$B$2,G148&gt;0,H148&gt;0,OR(C148&lt;&gt;"Recommended baseline",Assumptions!$B$10=1))),0,IF(ISNUMBER(K148),G148*H148*K148,IF(U148=0,"UNPRICED",IF(ISNUMBER(INDEX('SKU Catalog'!$L$1:$L$116,MAX(1,U148))),G148*H148*INDEX('SKU Catalog'!$L$1:$L$116,MAX(1,U148))*IF(AND(INDEX('SKU Catalog'!$F$1:$F$116,MAX(1,U148))="Hourly",OR(INDEX('SKU Catalog'!$J$1:$J$116,MAX(1,U148))=0,"1Y"="PAYG")),I148,1),"UNPRICED"))))</f>
        <v>0</v>
      </c>
      <c r="X148" s="24">
        <f>IF(NOT(AND(A148=$B$2,G148&gt;0,H148&gt;0,OR(C148&lt;&gt;"Recommended baseline",Assumptions!$B$10=1))),0,IF(ISNUMBER(K148),G148*H148*K148,IF(U148=0,"UNPRICED",IF(ISNUMBER(INDEX('SKU Catalog'!$M$1:$M$116,MAX(1,U148))),G148*H148*INDEX('SKU Catalog'!$M$1:$M$116,MAX(1,U148))*IF(AND(INDEX('SKU Catalog'!$F$1:$F$116,MAX(1,U148))="Hourly",OR(INDEX('SKU Catalog'!$J$1:$J$116,MAX(1,U148))=0,"3Y"="PAYG")),I148,1),"UNPRICED"))))</f>
        <v>0</v>
      </c>
    </row>
    <row r="149" spans="1:24" ht="28.8" x14ac:dyDescent="0.35">
      <c r="A149" s="21" t="s">
        <v>967</v>
      </c>
      <c r="B149" s="21" t="s">
        <v>94</v>
      </c>
      <c r="C149" s="21" t="s">
        <v>2299</v>
      </c>
      <c r="D149" s="21" t="s">
        <v>1418</v>
      </c>
      <c r="E149" s="21" t="s">
        <v>1420</v>
      </c>
      <c r="F149" s="26" t="s">
        <v>290</v>
      </c>
      <c r="G149" s="27">
        <v>1</v>
      </c>
      <c r="H149" s="38">
        <f>Assumptions!$B$12</f>
        <v>30</v>
      </c>
      <c r="I149" s="36">
        <v>1</v>
      </c>
      <c r="J149" s="26" t="s">
        <v>2297</v>
      </c>
      <c r="K149" s="37"/>
      <c r="L149" s="23" t="str">
        <f>IF(U149=0,"INVALID SKU",IF(INDEX('SKU Catalog'!$J$1:$J$116,MAX(1,U149))=0,"PAYG",IF(J149="Default",Assumptions!$B$7,J149)))</f>
        <v>PAYG</v>
      </c>
      <c r="M149" s="23" t="str">
        <f>IF(U149=0,"Review SKU",INDEX('SKU Catalog'!$E$1:$E$116,MAX(1,U149)))</f>
        <v>GB ingested</v>
      </c>
      <c r="N149" s="31">
        <f>IF(ISNUMBER(K149),K149,IF(U149=0,"UNPRICED",IF(L149="PAYG",INDEX('SKU Catalog'!$K$1:$K$116,MAX(1,U149)),IF(L149="1Y",INDEX('SKU Catalog'!$L$1:$L$116,MAX(1,U149)),INDEX('SKU Catalog'!$M$1:$M$116,MAX(1,U149))))))</f>
        <v>2.2999999999999998</v>
      </c>
      <c r="O149" s="24">
        <f>IF(NOT(AND(A149=$B$2,G149&gt;0,H149&gt;0,OR(C149&lt;&gt;"Recommended baseline",Assumptions!$B$10=1))),0,IF(ISNUMBER(N149),G149*H149*N149*IF(ISNUMBER(K149),1,IF(AND(L149="PAYG",INDEX('SKU Catalog'!$F$1:$F$116,MAX(1,U149))="Hourly"),I149,1)),"UNPRICED"))</f>
        <v>69</v>
      </c>
      <c r="P149" s="24">
        <f>IF(ISNUMBER(O149),O149*Assumptions!$B$8,"UNPRICED")</f>
        <v>828</v>
      </c>
      <c r="Q149" s="23" t="str">
        <f>IF(NOT(AND(A149=$B$2,G149&gt;0,H149&gt;0,OR(C149&lt;&gt;"Recommended baseline",Assumptions!$B$10=1))),"Inactive",IF(NOT(ISNUMBER(N149)),"UNPRICED - select SKU / quote",IF(ISNUMBER(K149),"Manual quote - verify source",IF(T149="Covered","Covered by capacity",IF(T149="Control plane","No direct fee","Priced - verify sizing")))))</f>
        <v>Priced - verify sizing</v>
      </c>
      <c r="R149" s="21" t="s">
        <v>2326</v>
      </c>
      <c r="S149" s="21" t="s">
        <v>971</v>
      </c>
      <c r="T149" s="21" t="s">
        <v>289</v>
      </c>
      <c r="U149" s="23">
        <f>IF(COUNTIF('SKU Catalog'!$A$4:$A$116,T149&amp;"|"&amp;F149)=0,0,MATCH(T149&amp;"|"&amp;F149,'SKU Catalog'!$A$1:$A$116,0))</f>
        <v>49</v>
      </c>
      <c r="V149" s="24">
        <f>IF(NOT(AND(A149=$B$2,G149&gt;0,H149&gt;0,OR(C149&lt;&gt;"Recommended baseline",Assumptions!$B$10=1))),0,IF(ISNUMBER(K149),G149*H149*K149,IF(U149=0,"UNPRICED",IF(ISNUMBER(INDEX('SKU Catalog'!$K$1:$K$116,MAX(1,U149))),G149*H149*INDEX('SKU Catalog'!$K$1:$K$116,MAX(1,U149))*IF(AND(INDEX('SKU Catalog'!$F$1:$F$116,MAX(1,U149))="Hourly",OR(INDEX('SKU Catalog'!$J$1:$J$116,MAX(1,U149))=0,"PAYG"="PAYG")),I149,1),"UNPRICED"))))</f>
        <v>69</v>
      </c>
      <c r="W149" s="24">
        <f>IF(NOT(AND(A149=$B$2,G149&gt;0,H149&gt;0,OR(C149&lt;&gt;"Recommended baseline",Assumptions!$B$10=1))),0,IF(ISNUMBER(K149),G149*H149*K149,IF(U149=0,"UNPRICED",IF(ISNUMBER(INDEX('SKU Catalog'!$L$1:$L$116,MAX(1,U149))),G149*H149*INDEX('SKU Catalog'!$L$1:$L$116,MAX(1,U149))*IF(AND(INDEX('SKU Catalog'!$F$1:$F$116,MAX(1,U149))="Hourly",OR(INDEX('SKU Catalog'!$J$1:$J$116,MAX(1,U149))=0,"1Y"="PAYG")),I149,1),"UNPRICED"))))</f>
        <v>69</v>
      </c>
      <c r="X149" s="24">
        <f>IF(NOT(AND(A149=$B$2,G149&gt;0,H149&gt;0,OR(C149&lt;&gt;"Recommended baseline",Assumptions!$B$10=1))),0,IF(ISNUMBER(K149),G149*H149*K149,IF(U149=0,"UNPRICED",IF(ISNUMBER(INDEX('SKU Catalog'!$M$1:$M$116,MAX(1,U149))),G149*H149*INDEX('SKU Catalog'!$M$1:$M$116,MAX(1,U149))*IF(AND(INDEX('SKU Catalog'!$F$1:$F$116,MAX(1,U149))="Hourly",OR(INDEX('SKU Catalog'!$J$1:$J$116,MAX(1,U149))=0,"3Y"="PAYG")),I149,1),"UNPRICED"))))</f>
        <v>69</v>
      </c>
    </row>
    <row r="150" spans="1:24" ht="28.8" x14ac:dyDescent="0.35">
      <c r="A150" s="21" t="s">
        <v>967</v>
      </c>
      <c r="B150" s="21" t="s">
        <v>94</v>
      </c>
      <c r="C150" s="21" t="s">
        <v>2299</v>
      </c>
      <c r="D150" s="21" t="s">
        <v>1418</v>
      </c>
      <c r="E150" s="21" t="s">
        <v>1420</v>
      </c>
      <c r="F150" s="26" t="s">
        <v>290</v>
      </c>
      <c r="G150" s="27">
        <v>1</v>
      </c>
      <c r="H150" s="27">
        <v>30</v>
      </c>
      <c r="I150" s="36">
        <v>1</v>
      </c>
      <c r="J150" s="26" t="s">
        <v>2297</v>
      </c>
      <c r="K150" s="37"/>
      <c r="L150" s="23" t="str">
        <f>IF(U150=0,"INVALID SKU",IF(INDEX('SKU Catalog'!$J$1:$J$116,MAX(1,U150))=0,"PAYG",IF(J150="Default",Assumptions!$B$7,J150)))</f>
        <v>PAYG</v>
      </c>
      <c r="M150" s="23" t="str">
        <f>IF(U150=0,"Review SKU",INDEX('SKU Catalog'!$E$1:$E$116,MAX(1,U150)))</f>
        <v>GB-month beyond included retention</v>
      </c>
      <c r="N150" s="31">
        <f>IF(ISNUMBER(K150),K150,IF(U150=0,"UNPRICED",IF(L150="PAYG",INDEX('SKU Catalog'!$K$1:$K$116,MAX(1,U150)),IF(L150="1Y",INDEX('SKU Catalog'!$L$1:$L$116,MAX(1,U150)),INDEX('SKU Catalog'!$M$1:$M$116,MAX(1,U150))))))</f>
        <v>0.1</v>
      </c>
      <c r="O150" s="24">
        <f>IF(NOT(AND(A150=$B$2,G150&gt;0,H150&gt;0,OR(C150&lt;&gt;"Recommended baseline",Assumptions!$B$10=1))),0,IF(ISNUMBER(N150),G150*H150*N150*IF(ISNUMBER(K150),1,IF(AND(L150="PAYG",INDEX('SKU Catalog'!$F$1:$F$116,MAX(1,U150))="Hourly"),I150,1)),"UNPRICED"))</f>
        <v>3</v>
      </c>
      <c r="P150" s="24">
        <f>IF(ISNUMBER(O150),O150*Assumptions!$B$8,"UNPRICED")</f>
        <v>36</v>
      </c>
      <c r="Q150" s="23" t="str">
        <f>IF(NOT(AND(A150=$B$2,G150&gt;0,H150&gt;0,OR(C150&lt;&gt;"Recommended baseline",Assumptions!$B$10=1))),"Inactive",IF(NOT(ISNUMBER(N150)),"UNPRICED - select SKU / quote",IF(ISNUMBER(K150),"Manual quote - verify source",IF(T150="Covered","Covered by capacity",IF(T150="Control plane","No direct fee","Priced - verify sizing")))))</f>
        <v>Priced - verify sizing</v>
      </c>
      <c r="R150" s="21" t="s">
        <v>2346</v>
      </c>
      <c r="S150" s="21" t="s">
        <v>971</v>
      </c>
      <c r="T150" s="21" t="s">
        <v>294</v>
      </c>
      <c r="U150" s="23">
        <f>IF(COUNTIF('SKU Catalog'!$A$4:$A$116,T150&amp;"|"&amp;F150)=0,0,MATCH(T150&amp;"|"&amp;F150,'SKU Catalog'!$A$1:$A$116,0))</f>
        <v>50</v>
      </c>
      <c r="V150" s="24">
        <f>IF(NOT(AND(A150=$B$2,G150&gt;0,H150&gt;0,OR(C150&lt;&gt;"Recommended baseline",Assumptions!$B$10=1))),0,IF(ISNUMBER(K150),G150*H150*K150,IF(U150=0,"UNPRICED",IF(ISNUMBER(INDEX('SKU Catalog'!$K$1:$K$116,MAX(1,U150))),G150*H150*INDEX('SKU Catalog'!$K$1:$K$116,MAX(1,U150))*IF(AND(INDEX('SKU Catalog'!$F$1:$F$116,MAX(1,U150))="Hourly",OR(INDEX('SKU Catalog'!$J$1:$J$116,MAX(1,U150))=0,"PAYG"="PAYG")),I150,1),"UNPRICED"))))</f>
        <v>3</v>
      </c>
      <c r="W150" s="24">
        <f>IF(NOT(AND(A150=$B$2,G150&gt;0,H150&gt;0,OR(C150&lt;&gt;"Recommended baseline",Assumptions!$B$10=1))),0,IF(ISNUMBER(K150),G150*H150*K150,IF(U150=0,"UNPRICED",IF(ISNUMBER(INDEX('SKU Catalog'!$L$1:$L$116,MAX(1,U150))),G150*H150*INDEX('SKU Catalog'!$L$1:$L$116,MAX(1,U150))*IF(AND(INDEX('SKU Catalog'!$F$1:$F$116,MAX(1,U150))="Hourly",OR(INDEX('SKU Catalog'!$J$1:$J$116,MAX(1,U150))=0,"1Y"="PAYG")),I150,1),"UNPRICED"))))</f>
        <v>3</v>
      </c>
      <c r="X150" s="24">
        <f>IF(NOT(AND(A150=$B$2,G150&gt;0,H150&gt;0,OR(C150&lt;&gt;"Recommended baseline",Assumptions!$B$10=1))),0,IF(ISNUMBER(K150),G150*H150*K150,IF(U150=0,"UNPRICED",IF(ISNUMBER(INDEX('SKU Catalog'!$M$1:$M$116,MAX(1,U150))),G150*H150*INDEX('SKU Catalog'!$M$1:$M$116,MAX(1,U150))*IF(AND(INDEX('SKU Catalog'!$F$1:$F$116,MAX(1,U150))="Hourly",OR(INDEX('SKU Catalog'!$J$1:$J$116,MAX(1,U150))=0,"3Y"="PAYG")),I150,1),"UNPRICED"))))</f>
        <v>3</v>
      </c>
    </row>
    <row r="151" spans="1:24" ht="28.8" x14ac:dyDescent="0.35">
      <c r="A151" s="21" t="s">
        <v>967</v>
      </c>
      <c r="B151" s="21" t="s">
        <v>95</v>
      </c>
      <c r="C151" s="21" t="s">
        <v>2299</v>
      </c>
      <c r="D151" s="21" t="s">
        <v>1423</v>
      </c>
      <c r="E151" s="21" t="s">
        <v>1424</v>
      </c>
      <c r="F151" s="26" t="s">
        <v>188</v>
      </c>
      <c r="G151" s="27">
        <v>1</v>
      </c>
      <c r="H151" s="27">
        <v>1</v>
      </c>
      <c r="I151" s="36">
        <v>1</v>
      </c>
      <c r="J151" s="26" t="s">
        <v>2297</v>
      </c>
      <c r="K151" s="37"/>
      <c r="L151" s="23" t="str">
        <f>IF(U151=0,"INVALID SKU",IF(INDEX('SKU Catalog'!$J$1:$J$116,MAX(1,U151))=0,"PAYG",IF(J151="Default",Assumptions!$B$7,J151)))</f>
        <v>PAYG</v>
      </c>
      <c r="M151" s="23" t="str">
        <f>IF(U151=0,"Review SKU",INDEX('SKU Catalog'!$E$1:$E$116,MAX(1,U151)))</f>
        <v>resource</v>
      </c>
      <c r="N151" s="31">
        <f>IF(ISNUMBER(K151),K151,IF(U151=0,"UNPRICED",IF(L151="PAYG",INDEX('SKU Catalog'!$K$1:$K$116,MAX(1,U151)),IF(L151="1Y",INDEX('SKU Catalog'!$L$1:$L$116,MAX(1,U151)),INDEX('SKU Catalog'!$M$1:$M$116,MAX(1,U151))))))</f>
        <v>0</v>
      </c>
      <c r="O151" s="24">
        <f>IF(NOT(AND(A151=$B$2,G151&gt;0,H151&gt;0,OR(C151&lt;&gt;"Recommended baseline",Assumptions!$B$10=1))),0,IF(ISNUMBER(N151),G151*H151*N151*IF(ISNUMBER(K151),1,IF(AND(L151="PAYG",INDEX('SKU Catalog'!$F$1:$F$116,MAX(1,U151))="Hourly"),I151,1)),"UNPRICED"))</f>
        <v>0</v>
      </c>
      <c r="P151" s="24">
        <f>IF(ISNUMBER(O151),O151*Assumptions!$B$8,"UNPRICED")</f>
        <v>0</v>
      </c>
      <c r="Q151" s="23" t="str">
        <f>IF(NOT(AND(A151=$B$2,G151&gt;0,H151&gt;0,OR(C151&lt;&gt;"Recommended baseline",Assumptions!$B$10=1))),"Inactive",IF(NOT(ISNUMBER(N151)),"UNPRICED - select SKU / quote",IF(ISNUMBER(K151),"Manual quote - verify source",IF(T151="Covered","Covered by capacity",IF(T151="Control plane","No direct fee","Priced - verify sizing")))))</f>
        <v>No direct fee</v>
      </c>
      <c r="R151" s="21" t="s">
        <v>2347</v>
      </c>
      <c r="S151" s="21" t="s">
        <v>971</v>
      </c>
      <c r="T151" s="21" t="s">
        <v>187</v>
      </c>
      <c r="U151" s="23">
        <f>IF(COUNTIF('SKU Catalog'!$A$4:$A$116,T151&amp;"|"&amp;F151)=0,0,MATCH(T151&amp;"|"&amp;F151,'SKU Catalog'!$A$1:$A$116,0))</f>
        <v>5</v>
      </c>
      <c r="V151" s="24">
        <f>IF(NOT(AND(A151=$B$2,G151&gt;0,H151&gt;0,OR(C151&lt;&gt;"Recommended baseline",Assumptions!$B$10=1))),0,IF(ISNUMBER(K151),G151*H151*K151,IF(U151=0,"UNPRICED",IF(ISNUMBER(INDEX('SKU Catalog'!$K$1:$K$116,MAX(1,U151))),G151*H151*INDEX('SKU Catalog'!$K$1:$K$116,MAX(1,U151))*IF(AND(INDEX('SKU Catalog'!$F$1:$F$116,MAX(1,U151))="Hourly",OR(INDEX('SKU Catalog'!$J$1:$J$116,MAX(1,U151))=0,"PAYG"="PAYG")),I151,1),"UNPRICED"))))</f>
        <v>0</v>
      </c>
      <c r="W151" s="24">
        <f>IF(NOT(AND(A151=$B$2,G151&gt;0,H151&gt;0,OR(C151&lt;&gt;"Recommended baseline",Assumptions!$B$10=1))),0,IF(ISNUMBER(K151),G151*H151*K151,IF(U151=0,"UNPRICED",IF(ISNUMBER(INDEX('SKU Catalog'!$L$1:$L$116,MAX(1,U151))),G151*H151*INDEX('SKU Catalog'!$L$1:$L$116,MAX(1,U151))*IF(AND(INDEX('SKU Catalog'!$F$1:$F$116,MAX(1,U151))="Hourly",OR(INDEX('SKU Catalog'!$J$1:$J$116,MAX(1,U151))=0,"1Y"="PAYG")),I151,1),"UNPRICED"))))</f>
        <v>0</v>
      </c>
      <c r="X151" s="24">
        <f>IF(NOT(AND(A151=$B$2,G151&gt;0,H151&gt;0,OR(C151&lt;&gt;"Recommended baseline",Assumptions!$B$10=1))),0,IF(ISNUMBER(K151),G151*H151*K151,IF(U151=0,"UNPRICED",IF(ISNUMBER(INDEX('SKU Catalog'!$M$1:$M$116,MAX(1,U151))),G151*H151*INDEX('SKU Catalog'!$M$1:$M$116,MAX(1,U151))*IF(AND(INDEX('SKU Catalog'!$F$1:$F$116,MAX(1,U151))="Hourly",OR(INDEX('SKU Catalog'!$J$1:$J$116,MAX(1,U151))=0,"3Y"="PAYG")),I151,1),"UNPRICED"))))</f>
        <v>0</v>
      </c>
    </row>
    <row r="152" spans="1:24" ht="28.8" x14ac:dyDescent="0.35">
      <c r="A152" s="21" t="s">
        <v>967</v>
      </c>
      <c r="B152" s="21" t="s">
        <v>96</v>
      </c>
      <c r="C152" s="21" t="s">
        <v>2299</v>
      </c>
      <c r="D152" s="21" t="s">
        <v>1427</v>
      </c>
      <c r="E152" s="21" t="s">
        <v>1428</v>
      </c>
      <c r="F152" s="26" t="s">
        <v>191</v>
      </c>
      <c r="G152" s="27">
        <v>1</v>
      </c>
      <c r="H152" s="27">
        <v>1</v>
      </c>
      <c r="I152" s="36">
        <v>1</v>
      </c>
      <c r="J152" s="26" t="s">
        <v>2297</v>
      </c>
      <c r="K152" s="37"/>
      <c r="L152" s="23" t="str">
        <f>IF(U152=0,"INVALID SKU",IF(INDEX('SKU Catalog'!$J$1:$J$116,MAX(1,U152))=0,"PAYG",IF(J152="Default",Assumptions!$B$7,J152)))</f>
        <v>PAYG</v>
      </c>
      <c r="M152" s="23" t="str">
        <f>IF(U152=0,"Review SKU",INDEX('SKU Catalog'!$E$1:$E$116,MAX(1,U152)))</f>
        <v>quoted unit</v>
      </c>
      <c r="N152" s="31" t="str">
        <f>IF(ISNUMBER(K152),K152,IF(U152=0,"UNPRICED",IF(L152="PAYG",INDEX('SKU Catalog'!$K$1:$K$116,MAX(1,U152)),IF(L152="1Y",INDEX('SKU Catalog'!$L$1:$L$116,MAX(1,U152)),INDEX('SKU Catalog'!$M$1:$M$116,MAX(1,U152))))))</f>
        <v>UNPRICED</v>
      </c>
      <c r="O152" s="24" t="str">
        <f>IF(NOT(AND(A152=$B$2,G152&gt;0,H152&gt;0,OR(C152&lt;&gt;"Recommended baseline",Assumptions!$B$10=1))),0,IF(ISNUMBER(N152),G152*H152*N152*IF(ISNUMBER(K152),1,IF(AND(L152="PAYG",INDEX('SKU Catalog'!$F$1:$F$116,MAX(1,U152))="Hourly"),I152,1)),"UNPRICED"))</f>
        <v>UNPRICED</v>
      </c>
      <c r="P152" s="24" t="str">
        <f>IF(ISNUMBER(O152),O152*Assumptions!$B$8,"UNPRICED")</f>
        <v>UNPRICED</v>
      </c>
      <c r="Q152" s="23" t="str">
        <f>IF(NOT(AND(A152=$B$2,G152&gt;0,H152&gt;0,OR(C152&lt;&gt;"Recommended baseline",Assumptions!$B$10=1))),"Inactive",IF(NOT(ISNUMBER(N152)),"UNPRICED - select SKU / quote",IF(ISNUMBER(K152),"Manual quote - verify source",IF(T152="Covered","Covered by capacity",IF(T152="Control plane","No direct fee","Priced - verify sizing")))))</f>
        <v>UNPRICED - select SKU / quote</v>
      </c>
      <c r="R152" s="21" t="s">
        <v>2341</v>
      </c>
      <c r="S152" s="21" t="s">
        <v>971</v>
      </c>
      <c r="T152" s="21" t="s">
        <v>96</v>
      </c>
      <c r="U152" s="23">
        <f>IF(COUNTIF('SKU Catalog'!$A$4:$A$116,T152&amp;"|"&amp;F152)=0,0,MATCH(T152&amp;"|"&amp;F152,'SKU Catalog'!$A$1:$A$116,0))</f>
        <v>6</v>
      </c>
      <c r="V152" s="24" t="str">
        <f>IF(NOT(AND(A152=$B$2,G152&gt;0,H152&gt;0,OR(C152&lt;&gt;"Recommended baseline",Assumptions!$B$10=1))),0,IF(ISNUMBER(K152),G152*H152*K152,IF(U152=0,"UNPRICED",IF(ISNUMBER(INDEX('SKU Catalog'!$K$1:$K$116,MAX(1,U152))),G152*H152*INDEX('SKU Catalog'!$K$1:$K$116,MAX(1,U152))*IF(AND(INDEX('SKU Catalog'!$F$1:$F$116,MAX(1,U152))="Hourly",OR(INDEX('SKU Catalog'!$J$1:$J$116,MAX(1,U152))=0,"PAYG"="PAYG")),I152,1),"UNPRICED"))))</f>
        <v>UNPRICED</v>
      </c>
      <c r="W152" s="24" t="str">
        <f>IF(NOT(AND(A152=$B$2,G152&gt;0,H152&gt;0,OR(C152&lt;&gt;"Recommended baseline",Assumptions!$B$10=1))),0,IF(ISNUMBER(K152),G152*H152*K152,IF(U152=0,"UNPRICED",IF(ISNUMBER(INDEX('SKU Catalog'!$L$1:$L$116,MAX(1,U152))),G152*H152*INDEX('SKU Catalog'!$L$1:$L$116,MAX(1,U152))*IF(AND(INDEX('SKU Catalog'!$F$1:$F$116,MAX(1,U152))="Hourly",OR(INDEX('SKU Catalog'!$J$1:$J$116,MAX(1,U152))=0,"1Y"="PAYG")),I152,1),"UNPRICED"))))</f>
        <v>UNPRICED</v>
      </c>
      <c r="X152" s="24" t="str">
        <f>IF(NOT(AND(A152=$B$2,G152&gt;0,H152&gt;0,OR(C152&lt;&gt;"Recommended baseline",Assumptions!$B$10=1))),0,IF(ISNUMBER(K152),G152*H152*K152,IF(U152=0,"UNPRICED",IF(ISNUMBER(INDEX('SKU Catalog'!$M$1:$M$116,MAX(1,U152))),G152*H152*INDEX('SKU Catalog'!$M$1:$M$116,MAX(1,U152))*IF(AND(INDEX('SKU Catalog'!$F$1:$F$116,MAX(1,U152))="Hourly",OR(INDEX('SKU Catalog'!$J$1:$J$116,MAX(1,U152))=0,"3Y"="PAYG")),I152,1),"UNPRICED"))))</f>
        <v>UNPRICED</v>
      </c>
    </row>
    <row r="153" spans="1:24" ht="28.8" x14ac:dyDescent="0.35">
      <c r="A153" s="21" t="s">
        <v>967</v>
      </c>
      <c r="B153" s="21" t="s">
        <v>95</v>
      </c>
      <c r="C153" s="21" t="s">
        <v>2299</v>
      </c>
      <c r="D153" s="21" t="s">
        <v>1431</v>
      </c>
      <c r="E153" s="21" t="s">
        <v>1432</v>
      </c>
      <c r="F153" s="26" t="s">
        <v>188</v>
      </c>
      <c r="G153" s="27">
        <v>1</v>
      </c>
      <c r="H153" s="27">
        <v>1</v>
      </c>
      <c r="I153" s="36">
        <v>1</v>
      </c>
      <c r="J153" s="26" t="s">
        <v>2297</v>
      </c>
      <c r="K153" s="37"/>
      <c r="L153" s="23" t="str">
        <f>IF(U153=0,"INVALID SKU",IF(INDEX('SKU Catalog'!$J$1:$J$116,MAX(1,U153))=0,"PAYG",IF(J153="Default",Assumptions!$B$7,J153)))</f>
        <v>PAYG</v>
      </c>
      <c r="M153" s="23" t="str">
        <f>IF(U153=0,"Review SKU",INDEX('SKU Catalog'!$E$1:$E$116,MAX(1,U153)))</f>
        <v>resource</v>
      </c>
      <c r="N153" s="31">
        <f>IF(ISNUMBER(K153),K153,IF(U153=0,"UNPRICED",IF(L153="PAYG",INDEX('SKU Catalog'!$K$1:$K$116,MAX(1,U153)),IF(L153="1Y",INDEX('SKU Catalog'!$L$1:$L$116,MAX(1,U153)),INDEX('SKU Catalog'!$M$1:$M$116,MAX(1,U153))))))</f>
        <v>0</v>
      </c>
      <c r="O153" s="24">
        <f>IF(NOT(AND(A153=$B$2,G153&gt;0,H153&gt;0,OR(C153&lt;&gt;"Recommended baseline",Assumptions!$B$10=1))),0,IF(ISNUMBER(N153),G153*H153*N153*IF(ISNUMBER(K153),1,IF(AND(L153="PAYG",INDEX('SKU Catalog'!$F$1:$F$116,MAX(1,U153))="Hourly"),I153,1)),"UNPRICED"))</f>
        <v>0</v>
      </c>
      <c r="P153" s="24">
        <f>IF(ISNUMBER(O153),O153*Assumptions!$B$8,"UNPRICED")</f>
        <v>0</v>
      </c>
      <c r="Q153" s="23" t="str">
        <f>IF(NOT(AND(A153=$B$2,G153&gt;0,H153&gt;0,OR(C153&lt;&gt;"Recommended baseline",Assumptions!$B$10=1))),"Inactive",IF(NOT(ISNUMBER(N153)),"UNPRICED - select SKU / quote",IF(ISNUMBER(K153),"Manual quote - verify source",IF(T153="Covered","Covered by capacity",IF(T153="Control plane","No direct fee","Priced - verify sizing")))))</f>
        <v>No direct fee</v>
      </c>
      <c r="R153" s="21" t="s">
        <v>2315</v>
      </c>
      <c r="S153" s="21" t="s">
        <v>971</v>
      </c>
      <c r="T153" s="21" t="s">
        <v>187</v>
      </c>
      <c r="U153" s="23">
        <f>IF(COUNTIF('SKU Catalog'!$A$4:$A$116,T153&amp;"|"&amp;F153)=0,0,MATCH(T153&amp;"|"&amp;F153,'SKU Catalog'!$A$1:$A$116,0))</f>
        <v>5</v>
      </c>
      <c r="V153" s="24">
        <f>IF(NOT(AND(A153=$B$2,G153&gt;0,H153&gt;0,OR(C153&lt;&gt;"Recommended baseline",Assumptions!$B$10=1))),0,IF(ISNUMBER(K153),G153*H153*K153,IF(U153=0,"UNPRICED",IF(ISNUMBER(INDEX('SKU Catalog'!$K$1:$K$116,MAX(1,U153))),G153*H153*INDEX('SKU Catalog'!$K$1:$K$116,MAX(1,U153))*IF(AND(INDEX('SKU Catalog'!$F$1:$F$116,MAX(1,U153))="Hourly",OR(INDEX('SKU Catalog'!$J$1:$J$116,MAX(1,U153))=0,"PAYG"="PAYG")),I153,1),"UNPRICED"))))</f>
        <v>0</v>
      </c>
      <c r="W153" s="24">
        <f>IF(NOT(AND(A153=$B$2,G153&gt;0,H153&gt;0,OR(C153&lt;&gt;"Recommended baseline",Assumptions!$B$10=1))),0,IF(ISNUMBER(K153),G153*H153*K153,IF(U153=0,"UNPRICED",IF(ISNUMBER(INDEX('SKU Catalog'!$L$1:$L$116,MAX(1,U153))),G153*H153*INDEX('SKU Catalog'!$L$1:$L$116,MAX(1,U153))*IF(AND(INDEX('SKU Catalog'!$F$1:$F$116,MAX(1,U153))="Hourly",OR(INDEX('SKU Catalog'!$J$1:$J$116,MAX(1,U153))=0,"1Y"="PAYG")),I153,1),"UNPRICED"))))</f>
        <v>0</v>
      </c>
      <c r="X153" s="24">
        <f>IF(NOT(AND(A153=$B$2,G153&gt;0,H153&gt;0,OR(C153&lt;&gt;"Recommended baseline",Assumptions!$B$10=1))),0,IF(ISNUMBER(K153),G153*H153*K153,IF(U153=0,"UNPRICED",IF(ISNUMBER(INDEX('SKU Catalog'!$M$1:$M$116,MAX(1,U153))),G153*H153*INDEX('SKU Catalog'!$M$1:$M$116,MAX(1,U153))*IF(AND(INDEX('SKU Catalog'!$F$1:$F$116,MAX(1,U153))="Hourly",OR(INDEX('SKU Catalog'!$J$1:$J$116,MAX(1,U153))=0,"3Y"="PAYG")),I153,1),"UNPRICED"))))</f>
        <v>0</v>
      </c>
    </row>
    <row r="154" spans="1:24" ht="28.8" x14ac:dyDescent="0.35">
      <c r="A154" s="21" t="s">
        <v>967</v>
      </c>
      <c r="B154" s="21" t="s">
        <v>95</v>
      </c>
      <c r="C154" s="21" t="s">
        <v>2299</v>
      </c>
      <c r="D154" s="21" t="s">
        <v>1435</v>
      </c>
      <c r="E154" s="21" t="s">
        <v>1436</v>
      </c>
      <c r="F154" s="26" t="s">
        <v>188</v>
      </c>
      <c r="G154" s="27">
        <v>1</v>
      </c>
      <c r="H154" s="27">
        <v>1</v>
      </c>
      <c r="I154" s="36">
        <v>1</v>
      </c>
      <c r="J154" s="26" t="s">
        <v>2297</v>
      </c>
      <c r="K154" s="37"/>
      <c r="L154" s="23" t="str">
        <f>IF(U154=0,"INVALID SKU",IF(INDEX('SKU Catalog'!$J$1:$J$116,MAX(1,U154))=0,"PAYG",IF(J154="Default",Assumptions!$B$7,J154)))</f>
        <v>PAYG</v>
      </c>
      <c r="M154" s="23" t="str">
        <f>IF(U154=0,"Review SKU",INDEX('SKU Catalog'!$E$1:$E$116,MAX(1,U154)))</f>
        <v>resource</v>
      </c>
      <c r="N154" s="31">
        <f>IF(ISNUMBER(K154),K154,IF(U154=0,"UNPRICED",IF(L154="PAYG",INDEX('SKU Catalog'!$K$1:$K$116,MAX(1,U154)),IF(L154="1Y",INDEX('SKU Catalog'!$L$1:$L$116,MAX(1,U154)),INDEX('SKU Catalog'!$M$1:$M$116,MAX(1,U154))))))</f>
        <v>0</v>
      </c>
      <c r="O154" s="24">
        <f>IF(NOT(AND(A154=$B$2,G154&gt;0,H154&gt;0,OR(C154&lt;&gt;"Recommended baseline",Assumptions!$B$10=1))),0,IF(ISNUMBER(N154),G154*H154*N154*IF(ISNUMBER(K154),1,IF(AND(L154="PAYG",INDEX('SKU Catalog'!$F$1:$F$116,MAX(1,U154))="Hourly"),I154,1)),"UNPRICED"))</f>
        <v>0</v>
      </c>
      <c r="P154" s="24">
        <f>IF(ISNUMBER(O154),O154*Assumptions!$B$8,"UNPRICED")</f>
        <v>0</v>
      </c>
      <c r="Q154" s="23" t="str">
        <f>IF(NOT(AND(A154=$B$2,G154&gt;0,H154&gt;0,OR(C154&lt;&gt;"Recommended baseline",Assumptions!$B$10=1))),"Inactive",IF(NOT(ISNUMBER(N154)),"UNPRICED - select SKU / quote",IF(ISNUMBER(K154),"Manual quote - verify source",IF(T154="Covered","Covered by capacity",IF(T154="Control plane","No direct fee","Priced - verify sizing")))))</f>
        <v>No direct fee</v>
      </c>
      <c r="R154" s="21" t="s">
        <v>2315</v>
      </c>
      <c r="S154" s="21" t="s">
        <v>971</v>
      </c>
      <c r="T154" s="21" t="s">
        <v>187</v>
      </c>
      <c r="U154" s="23">
        <f>IF(COUNTIF('SKU Catalog'!$A$4:$A$116,T154&amp;"|"&amp;F154)=0,0,MATCH(T154&amp;"|"&amp;F154,'SKU Catalog'!$A$1:$A$116,0))</f>
        <v>5</v>
      </c>
      <c r="V154" s="24">
        <f>IF(NOT(AND(A154=$B$2,G154&gt;0,H154&gt;0,OR(C154&lt;&gt;"Recommended baseline",Assumptions!$B$10=1))),0,IF(ISNUMBER(K154),G154*H154*K154,IF(U154=0,"UNPRICED",IF(ISNUMBER(INDEX('SKU Catalog'!$K$1:$K$116,MAX(1,U154))),G154*H154*INDEX('SKU Catalog'!$K$1:$K$116,MAX(1,U154))*IF(AND(INDEX('SKU Catalog'!$F$1:$F$116,MAX(1,U154))="Hourly",OR(INDEX('SKU Catalog'!$J$1:$J$116,MAX(1,U154))=0,"PAYG"="PAYG")),I154,1),"UNPRICED"))))</f>
        <v>0</v>
      </c>
      <c r="W154" s="24">
        <f>IF(NOT(AND(A154=$B$2,G154&gt;0,H154&gt;0,OR(C154&lt;&gt;"Recommended baseline",Assumptions!$B$10=1))),0,IF(ISNUMBER(K154),G154*H154*K154,IF(U154=0,"UNPRICED",IF(ISNUMBER(INDEX('SKU Catalog'!$L$1:$L$116,MAX(1,U154))),G154*H154*INDEX('SKU Catalog'!$L$1:$L$116,MAX(1,U154))*IF(AND(INDEX('SKU Catalog'!$F$1:$F$116,MAX(1,U154))="Hourly",OR(INDEX('SKU Catalog'!$J$1:$J$116,MAX(1,U154))=0,"1Y"="PAYG")),I154,1),"UNPRICED"))))</f>
        <v>0</v>
      </c>
      <c r="X154" s="24">
        <f>IF(NOT(AND(A154=$B$2,G154&gt;0,H154&gt;0,OR(C154&lt;&gt;"Recommended baseline",Assumptions!$B$10=1))),0,IF(ISNUMBER(K154),G154*H154*K154,IF(U154=0,"UNPRICED",IF(ISNUMBER(INDEX('SKU Catalog'!$M$1:$M$116,MAX(1,U154))),G154*H154*INDEX('SKU Catalog'!$M$1:$M$116,MAX(1,U154))*IF(AND(INDEX('SKU Catalog'!$F$1:$F$116,MAX(1,U154))="Hourly",OR(INDEX('SKU Catalog'!$J$1:$J$116,MAX(1,U154))=0,"3Y"="PAYG")),I154,1),"UNPRICED"))))</f>
        <v>0</v>
      </c>
    </row>
    <row r="155" spans="1:24" ht="28.8" x14ac:dyDescent="0.35">
      <c r="A155" s="21" t="s">
        <v>967</v>
      </c>
      <c r="B155" s="21" t="s">
        <v>95</v>
      </c>
      <c r="C155" s="21" t="s">
        <v>2299</v>
      </c>
      <c r="D155" s="21" t="s">
        <v>1439</v>
      </c>
      <c r="E155" s="21" t="s">
        <v>1440</v>
      </c>
      <c r="F155" s="26" t="s">
        <v>188</v>
      </c>
      <c r="G155" s="27">
        <v>1</v>
      </c>
      <c r="H155" s="27">
        <v>1</v>
      </c>
      <c r="I155" s="36">
        <v>1</v>
      </c>
      <c r="J155" s="26" t="s">
        <v>2297</v>
      </c>
      <c r="K155" s="37"/>
      <c r="L155" s="23" t="str">
        <f>IF(U155=0,"INVALID SKU",IF(INDEX('SKU Catalog'!$J$1:$J$116,MAX(1,U155))=0,"PAYG",IF(J155="Default",Assumptions!$B$7,J155)))</f>
        <v>PAYG</v>
      </c>
      <c r="M155" s="23" t="str">
        <f>IF(U155=0,"Review SKU",INDEX('SKU Catalog'!$E$1:$E$116,MAX(1,U155)))</f>
        <v>resource</v>
      </c>
      <c r="N155" s="31">
        <f>IF(ISNUMBER(K155),K155,IF(U155=0,"UNPRICED",IF(L155="PAYG",INDEX('SKU Catalog'!$K$1:$K$116,MAX(1,U155)),IF(L155="1Y",INDEX('SKU Catalog'!$L$1:$L$116,MAX(1,U155)),INDEX('SKU Catalog'!$M$1:$M$116,MAX(1,U155))))))</f>
        <v>0</v>
      </c>
      <c r="O155" s="24">
        <f>IF(NOT(AND(A155=$B$2,G155&gt;0,H155&gt;0,OR(C155&lt;&gt;"Recommended baseline",Assumptions!$B$10=1))),0,IF(ISNUMBER(N155),G155*H155*N155*IF(ISNUMBER(K155),1,IF(AND(L155="PAYG",INDEX('SKU Catalog'!$F$1:$F$116,MAX(1,U155))="Hourly"),I155,1)),"UNPRICED"))</f>
        <v>0</v>
      </c>
      <c r="P155" s="24">
        <f>IF(ISNUMBER(O155),O155*Assumptions!$B$8,"UNPRICED")</f>
        <v>0</v>
      </c>
      <c r="Q155" s="23" t="str">
        <f>IF(NOT(AND(A155=$B$2,G155&gt;0,H155&gt;0,OR(C155&lt;&gt;"Recommended baseline",Assumptions!$B$10=1))),"Inactive",IF(NOT(ISNUMBER(N155)),"UNPRICED - select SKU / quote",IF(ISNUMBER(K155),"Manual quote - verify source",IF(T155="Covered","Covered by capacity",IF(T155="Control plane","No direct fee","Priced - verify sizing")))))</f>
        <v>No direct fee</v>
      </c>
      <c r="R155" s="21" t="s">
        <v>2315</v>
      </c>
      <c r="S155" s="21" t="s">
        <v>971</v>
      </c>
      <c r="T155" s="21" t="s">
        <v>187</v>
      </c>
      <c r="U155" s="23">
        <f>IF(COUNTIF('SKU Catalog'!$A$4:$A$116,T155&amp;"|"&amp;F155)=0,0,MATCH(T155&amp;"|"&amp;F155,'SKU Catalog'!$A$1:$A$116,0))</f>
        <v>5</v>
      </c>
      <c r="V155" s="24">
        <f>IF(NOT(AND(A155=$B$2,G155&gt;0,H155&gt;0,OR(C155&lt;&gt;"Recommended baseline",Assumptions!$B$10=1))),0,IF(ISNUMBER(K155),G155*H155*K155,IF(U155=0,"UNPRICED",IF(ISNUMBER(INDEX('SKU Catalog'!$K$1:$K$116,MAX(1,U155))),G155*H155*INDEX('SKU Catalog'!$K$1:$K$116,MAX(1,U155))*IF(AND(INDEX('SKU Catalog'!$F$1:$F$116,MAX(1,U155))="Hourly",OR(INDEX('SKU Catalog'!$J$1:$J$116,MAX(1,U155))=0,"PAYG"="PAYG")),I155,1),"UNPRICED"))))</f>
        <v>0</v>
      </c>
      <c r="W155" s="24">
        <f>IF(NOT(AND(A155=$B$2,G155&gt;0,H155&gt;0,OR(C155&lt;&gt;"Recommended baseline",Assumptions!$B$10=1))),0,IF(ISNUMBER(K155),G155*H155*K155,IF(U155=0,"UNPRICED",IF(ISNUMBER(INDEX('SKU Catalog'!$L$1:$L$116,MAX(1,U155))),G155*H155*INDEX('SKU Catalog'!$L$1:$L$116,MAX(1,U155))*IF(AND(INDEX('SKU Catalog'!$F$1:$F$116,MAX(1,U155))="Hourly",OR(INDEX('SKU Catalog'!$J$1:$J$116,MAX(1,U155))=0,"1Y"="PAYG")),I155,1),"UNPRICED"))))</f>
        <v>0</v>
      </c>
      <c r="X155" s="24">
        <f>IF(NOT(AND(A155=$B$2,G155&gt;0,H155&gt;0,OR(C155&lt;&gt;"Recommended baseline",Assumptions!$B$10=1))),0,IF(ISNUMBER(K155),G155*H155*K155,IF(U155=0,"UNPRICED",IF(ISNUMBER(INDEX('SKU Catalog'!$M$1:$M$116,MAX(1,U155))),G155*H155*INDEX('SKU Catalog'!$M$1:$M$116,MAX(1,U155))*IF(AND(INDEX('SKU Catalog'!$F$1:$F$116,MAX(1,U155))="Hourly",OR(INDEX('SKU Catalog'!$J$1:$J$116,MAX(1,U155))=0,"3Y"="PAYG")),I155,1),"UNPRICED"))))</f>
        <v>0</v>
      </c>
    </row>
    <row r="156" spans="1:24" ht="28.8" x14ac:dyDescent="0.35">
      <c r="A156" s="21" t="s">
        <v>967</v>
      </c>
      <c r="B156" s="21" t="s">
        <v>95</v>
      </c>
      <c r="C156" s="21" t="s">
        <v>2299</v>
      </c>
      <c r="D156" s="21" t="s">
        <v>1443</v>
      </c>
      <c r="E156" s="21" t="s">
        <v>1444</v>
      </c>
      <c r="F156" s="26" t="s">
        <v>188</v>
      </c>
      <c r="G156" s="27">
        <v>1</v>
      </c>
      <c r="H156" s="27">
        <v>1</v>
      </c>
      <c r="I156" s="36">
        <v>1</v>
      </c>
      <c r="J156" s="26" t="s">
        <v>2297</v>
      </c>
      <c r="K156" s="37"/>
      <c r="L156" s="23" t="str">
        <f>IF(U156=0,"INVALID SKU",IF(INDEX('SKU Catalog'!$J$1:$J$116,MAX(1,U156))=0,"PAYG",IF(J156="Default",Assumptions!$B$7,J156)))</f>
        <v>PAYG</v>
      </c>
      <c r="M156" s="23" t="str">
        <f>IF(U156=0,"Review SKU",INDEX('SKU Catalog'!$E$1:$E$116,MAX(1,U156)))</f>
        <v>resource</v>
      </c>
      <c r="N156" s="31">
        <f>IF(ISNUMBER(K156),K156,IF(U156=0,"UNPRICED",IF(L156="PAYG",INDEX('SKU Catalog'!$K$1:$K$116,MAX(1,U156)),IF(L156="1Y",INDEX('SKU Catalog'!$L$1:$L$116,MAX(1,U156)),INDEX('SKU Catalog'!$M$1:$M$116,MAX(1,U156))))))</f>
        <v>0</v>
      </c>
      <c r="O156" s="24">
        <f>IF(NOT(AND(A156=$B$2,G156&gt;0,H156&gt;0,OR(C156&lt;&gt;"Recommended baseline",Assumptions!$B$10=1))),0,IF(ISNUMBER(N156),G156*H156*N156*IF(ISNUMBER(K156),1,IF(AND(L156="PAYG",INDEX('SKU Catalog'!$F$1:$F$116,MAX(1,U156))="Hourly"),I156,1)),"UNPRICED"))</f>
        <v>0</v>
      </c>
      <c r="P156" s="24">
        <f>IF(ISNUMBER(O156),O156*Assumptions!$B$8,"UNPRICED")</f>
        <v>0</v>
      </c>
      <c r="Q156" s="23" t="str">
        <f>IF(NOT(AND(A156=$B$2,G156&gt;0,H156&gt;0,OR(C156&lt;&gt;"Recommended baseline",Assumptions!$B$10=1))),"Inactive",IF(NOT(ISNUMBER(N156)),"UNPRICED - select SKU / quote",IF(ISNUMBER(K156),"Manual quote - verify source",IF(T156="Covered","Covered by capacity",IF(T156="Control plane","No direct fee","Priced - verify sizing")))))</f>
        <v>No direct fee</v>
      </c>
      <c r="R156" s="21" t="s">
        <v>2315</v>
      </c>
      <c r="S156" s="21" t="s">
        <v>971</v>
      </c>
      <c r="T156" s="21" t="s">
        <v>187</v>
      </c>
      <c r="U156" s="23">
        <f>IF(COUNTIF('SKU Catalog'!$A$4:$A$116,T156&amp;"|"&amp;F156)=0,0,MATCH(T156&amp;"|"&amp;F156,'SKU Catalog'!$A$1:$A$116,0))</f>
        <v>5</v>
      </c>
      <c r="V156" s="24">
        <f>IF(NOT(AND(A156=$B$2,G156&gt;0,H156&gt;0,OR(C156&lt;&gt;"Recommended baseline",Assumptions!$B$10=1))),0,IF(ISNUMBER(K156),G156*H156*K156,IF(U156=0,"UNPRICED",IF(ISNUMBER(INDEX('SKU Catalog'!$K$1:$K$116,MAX(1,U156))),G156*H156*INDEX('SKU Catalog'!$K$1:$K$116,MAX(1,U156))*IF(AND(INDEX('SKU Catalog'!$F$1:$F$116,MAX(1,U156))="Hourly",OR(INDEX('SKU Catalog'!$J$1:$J$116,MAX(1,U156))=0,"PAYG"="PAYG")),I156,1),"UNPRICED"))))</f>
        <v>0</v>
      </c>
      <c r="W156" s="24">
        <f>IF(NOT(AND(A156=$B$2,G156&gt;0,H156&gt;0,OR(C156&lt;&gt;"Recommended baseline",Assumptions!$B$10=1))),0,IF(ISNUMBER(K156),G156*H156*K156,IF(U156=0,"UNPRICED",IF(ISNUMBER(INDEX('SKU Catalog'!$L$1:$L$116,MAX(1,U156))),G156*H156*INDEX('SKU Catalog'!$L$1:$L$116,MAX(1,U156))*IF(AND(INDEX('SKU Catalog'!$F$1:$F$116,MAX(1,U156))="Hourly",OR(INDEX('SKU Catalog'!$J$1:$J$116,MAX(1,U156))=0,"1Y"="PAYG")),I156,1),"UNPRICED"))))</f>
        <v>0</v>
      </c>
      <c r="X156" s="24">
        <f>IF(NOT(AND(A156=$B$2,G156&gt;0,H156&gt;0,OR(C156&lt;&gt;"Recommended baseline",Assumptions!$B$10=1))),0,IF(ISNUMBER(K156),G156*H156*K156,IF(U156=0,"UNPRICED",IF(ISNUMBER(INDEX('SKU Catalog'!$M$1:$M$116,MAX(1,U156))),G156*H156*INDEX('SKU Catalog'!$M$1:$M$116,MAX(1,U156))*IF(AND(INDEX('SKU Catalog'!$F$1:$F$116,MAX(1,U156))="Hourly",OR(INDEX('SKU Catalog'!$J$1:$J$116,MAX(1,U156))=0,"3Y"="PAYG")),I156,1),"UNPRICED"))))</f>
        <v>0</v>
      </c>
    </row>
    <row r="157" spans="1:24" ht="28.8" x14ac:dyDescent="0.35">
      <c r="A157" s="21" t="s">
        <v>967</v>
      </c>
      <c r="B157" s="21" t="s">
        <v>96</v>
      </c>
      <c r="C157" s="21" t="s">
        <v>2299</v>
      </c>
      <c r="D157" s="21" t="s">
        <v>1447</v>
      </c>
      <c r="E157" s="21" t="s">
        <v>1448</v>
      </c>
      <c r="F157" s="26" t="s">
        <v>191</v>
      </c>
      <c r="G157" s="27">
        <v>1</v>
      </c>
      <c r="H157" s="27">
        <v>1</v>
      </c>
      <c r="I157" s="36">
        <v>1</v>
      </c>
      <c r="J157" s="26" t="s">
        <v>2297</v>
      </c>
      <c r="K157" s="37"/>
      <c r="L157" s="23" t="str">
        <f>IF(U157=0,"INVALID SKU",IF(INDEX('SKU Catalog'!$J$1:$J$116,MAX(1,U157))=0,"PAYG",IF(J157="Default",Assumptions!$B$7,J157)))</f>
        <v>PAYG</v>
      </c>
      <c r="M157" s="23" t="str">
        <f>IF(U157=0,"Review SKU",INDEX('SKU Catalog'!$E$1:$E$116,MAX(1,U157)))</f>
        <v>quoted unit</v>
      </c>
      <c r="N157" s="31" t="str">
        <f>IF(ISNUMBER(K157),K157,IF(U157=0,"UNPRICED",IF(L157="PAYG",INDEX('SKU Catalog'!$K$1:$K$116,MAX(1,U157)),IF(L157="1Y",INDEX('SKU Catalog'!$L$1:$L$116,MAX(1,U157)),INDEX('SKU Catalog'!$M$1:$M$116,MAX(1,U157))))))</f>
        <v>UNPRICED</v>
      </c>
      <c r="O157" s="24" t="str">
        <f>IF(NOT(AND(A157=$B$2,G157&gt;0,H157&gt;0,OR(C157&lt;&gt;"Recommended baseline",Assumptions!$B$10=1))),0,IF(ISNUMBER(N157),G157*H157*N157*IF(ISNUMBER(K157),1,IF(AND(L157="PAYG",INDEX('SKU Catalog'!$F$1:$F$116,MAX(1,U157))="Hourly"),I157,1)),"UNPRICED"))</f>
        <v>UNPRICED</v>
      </c>
      <c r="P157" s="24" t="str">
        <f>IF(ISNUMBER(O157),O157*Assumptions!$B$8,"UNPRICED")</f>
        <v>UNPRICED</v>
      </c>
      <c r="Q157" s="23" t="str">
        <f>IF(NOT(AND(A157=$B$2,G157&gt;0,H157&gt;0,OR(C157&lt;&gt;"Recommended baseline",Assumptions!$B$10=1))),"Inactive",IF(NOT(ISNUMBER(N157)),"UNPRICED - select SKU / quote",IF(ISNUMBER(K157),"Manual quote - verify source",IF(T157="Covered","Covered by capacity",IF(T157="Control plane","No direct fee","Priced - verify sizing")))))</f>
        <v>UNPRICED - select SKU / quote</v>
      </c>
      <c r="R157" s="21" t="s">
        <v>2341</v>
      </c>
      <c r="S157" s="21" t="s">
        <v>971</v>
      </c>
      <c r="T157" s="21" t="s">
        <v>96</v>
      </c>
      <c r="U157" s="23">
        <f>IF(COUNTIF('SKU Catalog'!$A$4:$A$116,T157&amp;"|"&amp;F157)=0,0,MATCH(T157&amp;"|"&amp;F157,'SKU Catalog'!$A$1:$A$116,0))</f>
        <v>6</v>
      </c>
      <c r="V157" s="24" t="str">
        <f>IF(NOT(AND(A157=$B$2,G157&gt;0,H157&gt;0,OR(C157&lt;&gt;"Recommended baseline",Assumptions!$B$10=1))),0,IF(ISNUMBER(K157),G157*H157*K157,IF(U157=0,"UNPRICED",IF(ISNUMBER(INDEX('SKU Catalog'!$K$1:$K$116,MAX(1,U157))),G157*H157*INDEX('SKU Catalog'!$K$1:$K$116,MAX(1,U157))*IF(AND(INDEX('SKU Catalog'!$F$1:$F$116,MAX(1,U157))="Hourly",OR(INDEX('SKU Catalog'!$J$1:$J$116,MAX(1,U157))=0,"PAYG"="PAYG")),I157,1),"UNPRICED"))))</f>
        <v>UNPRICED</v>
      </c>
      <c r="W157" s="24" t="str">
        <f>IF(NOT(AND(A157=$B$2,G157&gt;0,H157&gt;0,OR(C157&lt;&gt;"Recommended baseline",Assumptions!$B$10=1))),0,IF(ISNUMBER(K157),G157*H157*K157,IF(U157=0,"UNPRICED",IF(ISNUMBER(INDEX('SKU Catalog'!$L$1:$L$116,MAX(1,U157))),G157*H157*INDEX('SKU Catalog'!$L$1:$L$116,MAX(1,U157))*IF(AND(INDEX('SKU Catalog'!$F$1:$F$116,MAX(1,U157))="Hourly",OR(INDEX('SKU Catalog'!$J$1:$J$116,MAX(1,U157))=0,"1Y"="PAYG")),I157,1),"UNPRICED"))))</f>
        <v>UNPRICED</v>
      </c>
      <c r="X157" s="24" t="str">
        <f>IF(NOT(AND(A157=$B$2,G157&gt;0,H157&gt;0,OR(C157&lt;&gt;"Recommended baseline",Assumptions!$B$10=1))),0,IF(ISNUMBER(K157),G157*H157*K157,IF(U157=0,"UNPRICED",IF(ISNUMBER(INDEX('SKU Catalog'!$M$1:$M$116,MAX(1,U157))),G157*H157*INDEX('SKU Catalog'!$M$1:$M$116,MAX(1,U157))*IF(AND(INDEX('SKU Catalog'!$F$1:$F$116,MAX(1,U157))="Hourly",OR(INDEX('SKU Catalog'!$J$1:$J$116,MAX(1,U157))=0,"3Y"="PAYG")),I157,1),"UNPRICED"))))</f>
        <v>UNPRICED</v>
      </c>
    </row>
    <row r="158" spans="1:24" ht="28.8" x14ac:dyDescent="0.35">
      <c r="A158" s="21" t="s">
        <v>967</v>
      </c>
      <c r="B158" s="21" t="s">
        <v>96</v>
      </c>
      <c r="C158" s="21" t="s">
        <v>2299</v>
      </c>
      <c r="D158" s="21" t="s">
        <v>1450</v>
      </c>
      <c r="E158" s="21" t="s">
        <v>1451</v>
      </c>
      <c r="F158" s="26" t="s">
        <v>191</v>
      </c>
      <c r="G158" s="27">
        <v>1</v>
      </c>
      <c r="H158" s="27">
        <v>1</v>
      </c>
      <c r="I158" s="36">
        <v>1</v>
      </c>
      <c r="J158" s="26" t="s">
        <v>2297</v>
      </c>
      <c r="K158" s="37"/>
      <c r="L158" s="23" t="str">
        <f>IF(U158=0,"INVALID SKU",IF(INDEX('SKU Catalog'!$J$1:$J$116,MAX(1,U158))=0,"PAYG",IF(J158="Default",Assumptions!$B$7,J158)))</f>
        <v>PAYG</v>
      </c>
      <c r="M158" s="23" t="str">
        <f>IF(U158=0,"Review SKU",INDEX('SKU Catalog'!$E$1:$E$116,MAX(1,U158)))</f>
        <v>quoted unit</v>
      </c>
      <c r="N158" s="31" t="str">
        <f>IF(ISNUMBER(K158),K158,IF(U158=0,"UNPRICED",IF(L158="PAYG",INDEX('SKU Catalog'!$K$1:$K$116,MAX(1,U158)),IF(L158="1Y",INDEX('SKU Catalog'!$L$1:$L$116,MAX(1,U158)),INDEX('SKU Catalog'!$M$1:$M$116,MAX(1,U158))))))</f>
        <v>UNPRICED</v>
      </c>
      <c r="O158" s="24" t="str">
        <f>IF(NOT(AND(A158=$B$2,G158&gt;0,H158&gt;0,OR(C158&lt;&gt;"Recommended baseline",Assumptions!$B$10=1))),0,IF(ISNUMBER(N158),G158*H158*N158*IF(ISNUMBER(K158),1,IF(AND(L158="PAYG",INDEX('SKU Catalog'!$F$1:$F$116,MAX(1,U158))="Hourly"),I158,1)),"UNPRICED"))</f>
        <v>UNPRICED</v>
      </c>
      <c r="P158" s="24" t="str">
        <f>IF(ISNUMBER(O158),O158*Assumptions!$B$8,"UNPRICED")</f>
        <v>UNPRICED</v>
      </c>
      <c r="Q158" s="23" t="str">
        <f>IF(NOT(AND(A158=$B$2,G158&gt;0,H158&gt;0,OR(C158&lt;&gt;"Recommended baseline",Assumptions!$B$10=1))),"Inactive",IF(NOT(ISNUMBER(N158)),"UNPRICED - select SKU / quote",IF(ISNUMBER(K158),"Manual quote - verify source",IF(T158="Covered","Covered by capacity",IF(T158="Control plane","No direct fee","Priced - verify sizing")))))</f>
        <v>UNPRICED - select SKU / quote</v>
      </c>
      <c r="R158" s="21" t="s">
        <v>2341</v>
      </c>
      <c r="S158" s="21" t="s">
        <v>971</v>
      </c>
      <c r="T158" s="21" t="s">
        <v>96</v>
      </c>
      <c r="U158" s="23">
        <f>IF(COUNTIF('SKU Catalog'!$A$4:$A$116,T158&amp;"|"&amp;F158)=0,0,MATCH(T158&amp;"|"&amp;F158,'SKU Catalog'!$A$1:$A$116,0))</f>
        <v>6</v>
      </c>
      <c r="V158" s="24" t="str">
        <f>IF(NOT(AND(A158=$B$2,G158&gt;0,H158&gt;0,OR(C158&lt;&gt;"Recommended baseline",Assumptions!$B$10=1))),0,IF(ISNUMBER(K158),G158*H158*K158,IF(U158=0,"UNPRICED",IF(ISNUMBER(INDEX('SKU Catalog'!$K$1:$K$116,MAX(1,U158))),G158*H158*INDEX('SKU Catalog'!$K$1:$K$116,MAX(1,U158))*IF(AND(INDEX('SKU Catalog'!$F$1:$F$116,MAX(1,U158))="Hourly",OR(INDEX('SKU Catalog'!$J$1:$J$116,MAX(1,U158))=0,"PAYG"="PAYG")),I158,1),"UNPRICED"))))</f>
        <v>UNPRICED</v>
      </c>
      <c r="W158" s="24" t="str">
        <f>IF(NOT(AND(A158=$B$2,G158&gt;0,H158&gt;0,OR(C158&lt;&gt;"Recommended baseline",Assumptions!$B$10=1))),0,IF(ISNUMBER(K158),G158*H158*K158,IF(U158=0,"UNPRICED",IF(ISNUMBER(INDEX('SKU Catalog'!$L$1:$L$116,MAX(1,U158))),G158*H158*INDEX('SKU Catalog'!$L$1:$L$116,MAX(1,U158))*IF(AND(INDEX('SKU Catalog'!$F$1:$F$116,MAX(1,U158))="Hourly",OR(INDEX('SKU Catalog'!$J$1:$J$116,MAX(1,U158))=0,"1Y"="PAYG")),I158,1),"UNPRICED"))))</f>
        <v>UNPRICED</v>
      </c>
      <c r="X158" s="24" t="str">
        <f>IF(NOT(AND(A158=$B$2,G158&gt;0,H158&gt;0,OR(C158&lt;&gt;"Recommended baseline",Assumptions!$B$10=1))),0,IF(ISNUMBER(K158),G158*H158*K158,IF(U158=0,"UNPRICED",IF(ISNUMBER(INDEX('SKU Catalog'!$M$1:$M$116,MAX(1,U158))),G158*H158*INDEX('SKU Catalog'!$M$1:$M$116,MAX(1,U158))*IF(AND(INDEX('SKU Catalog'!$F$1:$F$116,MAX(1,U158))="Hourly",OR(INDEX('SKU Catalog'!$J$1:$J$116,MAX(1,U158))=0,"3Y"="PAYG")),I158,1),"UNPRICED"))))</f>
        <v>UNPRICED</v>
      </c>
    </row>
    <row r="159" spans="1:24" ht="28.8" x14ac:dyDescent="0.35">
      <c r="A159" s="21" t="s">
        <v>967</v>
      </c>
      <c r="B159" s="21" t="s">
        <v>96</v>
      </c>
      <c r="C159" s="21" t="s">
        <v>2299</v>
      </c>
      <c r="D159" s="21" t="s">
        <v>1454</v>
      </c>
      <c r="E159" s="21" t="s">
        <v>1455</v>
      </c>
      <c r="F159" s="26" t="s">
        <v>191</v>
      </c>
      <c r="G159" s="27">
        <v>1</v>
      </c>
      <c r="H159" s="27">
        <v>1</v>
      </c>
      <c r="I159" s="36">
        <v>1</v>
      </c>
      <c r="J159" s="26" t="s">
        <v>2297</v>
      </c>
      <c r="K159" s="37"/>
      <c r="L159" s="23" t="str">
        <f>IF(U159=0,"INVALID SKU",IF(INDEX('SKU Catalog'!$J$1:$J$116,MAX(1,U159))=0,"PAYG",IF(J159="Default",Assumptions!$B$7,J159)))</f>
        <v>PAYG</v>
      </c>
      <c r="M159" s="23" t="str">
        <f>IF(U159=0,"Review SKU",INDEX('SKU Catalog'!$E$1:$E$116,MAX(1,U159)))</f>
        <v>quoted unit</v>
      </c>
      <c r="N159" s="31" t="str">
        <f>IF(ISNUMBER(K159),K159,IF(U159=0,"UNPRICED",IF(L159="PAYG",INDEX('SKU Catalog'!$K$1:$K$116,MAX(1,U159)),IF(L159="1Y",INDEX('SKU Catalog'!$L$1:$L$116,MAX(1,U159)),INDEX('SKU Catalog'!$M$1:$M$116,MAX(1,U159))))))</f>
        <v>UNPRICED</v>
      </c>
      <c r="O159" s="24" t="str">
        <f>IF(NOT(AND(A159=$B$2,G159&gt;0,H159&gt;0,OR(C159&lt;&gt;"Recommended baseline",Assumptions!$B$10=1))),0,IF(ISNUMBER(N159),G159*H159*N159*IF(ISNUMBER(K159),1,IF(AND(L159="PAYG",INDEX('SKU Catalog'!$F$1:$F$116,MAX(1,U159))="Hourly"),I159,1)),"UNPRICED"))</f>
        <v>UNPRICED</v>
      </c>
      <c r="P159" s="24" t="str">
        <f>IF(ISNUMBER(O159),O159*Assumptions!$B$8,"UNPRICED")</f>
        <v>UNPRICED</v>
      </c>
      <c r="Q159" s="23" t="str">
        <f>IF(NOT(AND(A159=$B$2,G159&gt;0,H159&gt;0,OR(C159&lt;&gt;"Recommended baseline",Assumptions!$B$10=1))),"Inactive",IF(NOT(ISNUMBER(N159)),"UNPRICED - select SKU / quote",IF(ISNUMBER(K159),"Manual quote - verify source",IF(T159="Covered","Covered by capacity",IF(T159="Control plane","No direct fee","Priced - verify sizing")))))</f>
        <v>UNPRICED - select SKU / quote</v>
      </c>
      <c r="R159" s="21" t="s">
        <v>2341</v>
      </c>
      <c r="S159" s="21" t="s">
        <v>971</v>
      </c>
      <c r="T159" s="21" t="s">
        <v>96</v>
      </c>
      <c r="U159" s="23">
        <f>IF(COUNTIF('SKU Catalog'!$A$4:$A$116,T159&amp;"|"&amp;F159)=0,0,MATCH(T159&amp;"|"&amp;F159,'SKU Catalog'!$A$1:$A$116,0))</f>
        <v>6</v>
      </c>
      <c r="V159" s="24" t="str">
        <f>IF(NOT(AND(A159=$B$2,G159&gt;0,H159&gt;0,OR(C159&lt;&gt;"Recommended baseline",Assumptions!$B$10=1))),0,IF(ISNUMBER(K159),G159*H159*K159,IF(U159=0,"UNPRICED",IF(ISNUMBER(INDEX('SKU Catalog'!$K$1:$K$116,MAX(1,U159))),G159*H159*INDEX('SKU Catalog'!$K$1:$K$116,MAX(1,U159))*IF(AND(INDEX('SKU Catalog'!$F$1:$F$116,MAX(1,U159))="Hourly",OR(INDEX('SKU Catalog'!$J$1:$J$116,MAX(1,U159))=0,"PAYG"="PAYG")),I159,1),"UNPRICED"))))</f>
        <v>UNPRICED</v>
      </c>
      <c r="W159" s="24" t="str">
        <f>IF(NOT(AND(A159=$B$2,G159&gt;0,H159&gt;0,OR(C159&lt;&gt;"Recommended baseline",Assumptions!$B$10=1))),0,IF(ISNUMBER(K159),G159*H159*K159,IF(U159=0,"UNPRICED",IF(ISNUMBER(INDEX('SKU Catalog'!$L$1:$L$116,MAX(1,U159))),G159*H159*INDEX('SKU Catalog'!$L$1:$L$116,MAX(1,U159))*IF(AND(INDEX('SKU Catalog'!$F$1:$F$116,MAX(1,U159))="Hourly",OR(INDEX('SKU Catalog'!$J$1:$J$116,MAX(1,U159))=0,"1Y"="PAYG")),I159,1),"UNPRICED"))))</f>
        <v>UNPRICED</v>
      </c>
      <c r="X159" s="24" t="str">
        <f>IF(NOT(AND(A159=$B$2,G159&gt;0,H159&gt;0,OR(C159&lt;&gt;"Recommended baseline",Assumptions!$B$10=1))),0,IF(ISNUMBER(K159),G159*H159*K159,IF(U159=0,"UNPRICED",IF(ISNUMBER(INDEX('SKU Catalog'!$M$1:$M$116,MAX(1,U159))),G159*H159*INDEX('SKU Catalog'!$M$1:$M$116,MAX(1,U159))*IF(AND(INDEX('SKU Catalog'!$F$1:$F$116,MAX(1,U159))="Hourly",OR(INDEX('SKU Catalog'!$J$1:$J$116,MAX(1,U159))=0,"3Y"="PAYG")),I159,1),"UNPRICED"))))</f>
        <v>UNPRICED</v>
      </c>
    </row>
    <row r="160" spans="1:24" ht="28.8" x14ac:dyDescent="0.35">
      <c r="A160" s="21" t="s">
        <v>967</v>
      </c>
      <c r="B160" s="21" t="s">
        <v>96</v>
      </c>
      <c r="C160" s="21" t="s">
        <v>2299</v>
      </c>
      <c r="D160" s="21" t="s">
        <v>1458</v>
      </c>
      <c r="E160" s="21" t="s">
        <v>1459</v>
      </c>
      <c r="F160" s="26" t="s">
        <v>191</v>
      </c>
      <c r="G160" s="27">
        <v>1</v>
      </c>
      <c r="H160" s="27">
        <v>1</v>
      </c>
      <c r="I160" s="36">
        <v>1</v>
      </c>
      <c r="J160" s="26" t="s">
        <v>2297</v>
      </c>
      <c r="K160" s="37"/>
      <c r="L160" s="23" t="str">
        <f>IF(U160=0,"INVALID SKU",IF(INDEX('SKU Catalog'!$J$1:$J$116,MAX(1,U160))=0,"PAYG",IF(J160="Default",Assumptions!$B$7,J160)))</f>
        <v>PAYG</v>
      </c>
      <c r="M160" s="23" t="str">
        <f>IF(U160=0,"Review SKU",INDEX('SKU Catalog'!$E$1:$E$116,MAX(1,U160)))</f>
        <v>quoted unit</v>
      </c>
      <c r="N160" s="31" t="str">
        <f>IF(ISNUMBER(K160),K160,IF(U160=0,"UNPRICED",IF(L160="PAYG",INDEX('SKU Catalog'!$K$1:$K$116,MAX(1,U160)),IF(L160="1Y",INDEX('SKU Catalog'!$L$1:$L$116,MAX(1,U160)),INDEX('SKU Catalog'!$M$1:$M$116,MAX(1,U160))))))</f>
        <v>UNPRICED</v>
      </c>
      <c r="O160" s="24" t="str">
        <f>IF(NOT(AND(A160=$B$2,G160&gt;0,H160&gt;0,OR(C160&lt;&gt;"Recommended baseline",Assumptions!$B$10=1))),0,IF(ISNUMBER(N160),G160*H160*N160*IF(ISNUMBER(K160),1,IF(AND(L160="PAYG",INDEX('SKU Catalog'!$F$1:$F$116,MAX(1,U160))="Hourly"),I160,1)),"UNPRICED"))</f>
        <v>UNPRICED</v>
      </c>
      <c r="P160" s="24" t="str">
        <f>IF(ISNUMBER(O160),O160*Assumptions!$B$8,"UNPRICED")</f>
        <v>UNPRICED</v>
      </c>
      <c r="Q160" s="23" t="str">
        <f>IF(NOT(AND(A160=$B$2,G160&gt;0,H160&gt;0,OR(C160&lt;&gt;"Recommended baseline",Assumptions!$B$10=1))),"Inactive",IF(NOT(ISNUMBER(N160)),"UNPRICED - select SKU / quote",IF(ISNUMBER(K160),"Manual quote - verify source",IF(T160="Covered","Covered by capacity",IF(T160="Control plane","No direct fee","Priced - verify sizing")))))</f>
        <v>UNPRICED - select SKU / quote</v>
      </c>
      <c r="R160" s="21" t="s">
        <v>2341</v>
      </c>
      <c r="S160" s="21" t="s">
        <v>971</v>
      </c>
      <c r="T160" s="21" t="s">
        <v>96</v>
      </c>
      <c r="U160" s="23">
        <f>IF(COUNTIF('SKU Catalog'!$A$4:$A$116,T160&amp;"|"&amp;F160)=0,0,MATCH(T160&amp;"|"&amp;F160,'SKU Catalog'!$A$1:$A$116,0))</f>
        <v>6</v>
      </c>
      <c r="V160" s="24" t="str">
        <f>IF(NOT(AND(A160=$B$2,G160&gt;0,H160&gt;0,OR(C160&lt;&gt;"Recommended baseline",Assumptions!$B$10=1))),0,IF(ISNUMBER(K160),G160*H160*K160,IF(U160=0,"UNPRICED",IF(ISNUMBER(INDEX('SKU Catalog'!$K$1:$K$116,MAX(1,U160))),G160*H160*INDEX('SKU Catalog'!$K$1:$K$116,MAX(1,U160))*IF(AND(INDEX('SKU Catalog'!$F$1:$F$116,MAX(1,U160))="Hourly",OR(INDEX('SKU Catalog'!$J$1:$J$116,MAX(1,U160))=0,"PAYG"="PAYG")),I160,1),"UNPRICED"))))</f>
        <v>UNPRICED</v>
      </c>
      <c r="W160" s="24" t="str">
        <f>IF(NOT(AND(A160=$B$2,G160&gt;0,H160&gt;0,OR(C160&lt;&gt;"Recommended baseline",Assumptions!$B$10=1))),0,IF(ISNUMBER(K160),G160*H160*K160,IF(U160=0,"UNPRICED",IF(ISNUMBER(INDEX('SKU Catalog'!$L$1:$L$116,MAX(1,U160))),G160*H160*INDEX('SKU Catalog'!$L$1:$L$116,MAX(1,U160))*IF(AND(INDEX('SKU Catalog'!$F$1:$F$116,MAX(1,U160))="Hourly",OR(INDEX('SKU Catalog'!$J$1:$J$116,MAX(1,U160))=0,"1Y"="PAYG")),I160,1),"UNPRICED"))))</f>
        <v>UNPRICED</v>
      </c>
      <c r="X160" s="24" t="str">
        <f>IF(NOT(AND(A160=$B$2,G160&gt;0,H160&gt;0,OR(C160&lt;&gt;"Recommended baseline",Assumptions!$B$10=1))),0,IF(ISNUMBER(K160),G160*H160*K160,IF(U160=0,"UNPRICED",IF(ISNUMBER(INDEX('SKU Catalog'!$M$1:$M$116,MAX(1,U160))),G160*H160*INDEX('SKU Catalog'!$M$1:$M$116,MAX(1,U160))*IF(AND(INDEX('SKU Catalog'!$F$1:$F$116,MAX(1,U160))="Hourly",OR(INDEX('SKU Catalog'!$J$1:$J$116,MAX(1,U160))=0,"3Y"="PAYG")),I160,1),"UNPRICED"))))</f>
        <v>UNPRICED</v>
      </c>
    </row>
    <row r="161" spans="1:24" ht="28.8" x14ac:dyDescent="0.35">
      <c r="A161" s="21" t="s">
        <v>967</v>
      </c>
      <c r="B161" s="21" t="s">
        <v>96</v>
      </c>
      <c r="C161" s="21" t="s">
        <v>2299</v>
      </c>
      <c r="D161" s="21" t="s">
        <v>1461</v>
      </c>
      <c r="E161" s="21" t="s">
        <v>1462</v>
      </c>
      <c r="F161" s="26" t="s">
        <v>191</v>
      </c>
      <c r="G161" s="27">
        <v>1</v>
      </c>
      <c r="H161" s="27">
        <v>1</v>
      </c>
      <c r="I161" s="36">
        <v>1</v>
      </c>
      <c r="J161" s="26" t="s">
        <v>2297</v>
      </c>
      <c r="K161" s="37"/>
      <c r="L161" s="23" t="str">
        <f>IF(U161=0,"INVALID SKU",IF(INDEX('SKU Catalog'!$J$1:$J$116,MAX(1,U161))=0,"PAYG",IF(J161="Default",Assumptions!$B$7,J161)))</f>
        <v>PAYG</v>
      </c>
      <c r="M161" s="23" t="str">
        <f>IF(U161=0,"Review SKU",INDEX('SKU Catalog'!$E$1:$E$116,MAX(1,U161)))</f>
        <v>quoted unit</v>
      </c>
      <c r="N161" s="31" t="str">
        <f>IF(ISNUMBER(K161),K161,IF(U161=0,"UNPRICED",IF(L161="PAYG",INDEX('SKU Catalog'!$K$1:$K$116,MAX(1,U161)),IF(L161="1Y",INDEX('SKU Catalog'!$L$1:$L$116,MAX(1,U161)),INDEX('SKU Catalog'!$M$1:$M$116,MAX(1,U161))))))</f>
        <v>UNPRICED</v>
      </c>
      <c r="O161" s="24" t="str">
        <f>IF(NOT(AND(A161=$B$2,G161&gt;0,H161&gt;0,OR(C161&lt;&gt;"Recommended baseline",Assumptions!$B$10=1))),0,IF(ISNUMBER(N161),G161*H161*N161*IF(ISNUMBER(K161),1,IF(AND(L161="PAYG",INDEX('SKU Catalog'!$F$1:$F$116,MAX(1,U161))="Hourly"),I161,1)),"UNPRICED"))</f>
        <v>UNPRICED</v>
      </c>
      <c r="P161" s="24" t="str">
        <f>IF(ISNUMBER(O161),O161*Assumptions!$B$8,"UNPRICED")</f>
        <v>UNPRICED</v>
      </c>
      <c r="Q161" s="23" t="str">
        <f>IF(NOT(AND(A161=$B$2,G161&gt;0,H161&gt;0,OR(C161&lt;&gt;"Recommended baseline",Assumptions!$B$10=1))),"Inactive",IF(NOT(ISNUMBER(N161)),"UNPRICED - select SKU / quote",IF(ISNUMBER(K161),"Manual quote - verify source",IF(T161="Covered","Covered by capacity",IF(T161="Control plane","No direct fee","Priced - verify sizing")))))</f>
        <v>UNPRICED - select SKU / quote</v>
      </c>
      <c r="R161" s="21" t="s">
        <v>2341</v>
      </c>
      <c r="S161" s="21" t="s">
        <v>971</v>
      </c>
      <c r="T161" s="21" t="s">
        <v>96</v>
      </c>
      <c r="U161" s="23">
        <f>IF(COUNTIF('SKU Catalog'!$A$4:$A$116,T161&amp;"|"&amp;F161)=0,0,MATCH(T161&amp;"|"&amp;F161,'SKU Catalog'!$A$1:$A$116,0))</f>
        <v>6</v>
      </c>
      <c r="V161" s="24" t="str">
        <f>IF(NOT(AND(A161=$B$2,G161&gt;0,H161&gt;0,OR(C161&lt;&gt;"Recommended baseline",Assumptions!$B$10=1))),0,IF(ISNUMBER(K161),G161*H161*K161,IF(U161=0,"UNPRICED",IF(ISNUMBER(INDEX('SKU Catalog'!$K$1:$K$116,MAX(1,U161))),G161*H161*INDEX('SKU Catalog'!$K$1:$K$116,MAX(1,U161))*IF(AND(INDEX('SKU Catalog'!$F$1:$F$116,MAX(1,U161))="Hourly",OR(INDEX('SKU Catalog'!$J$1:$J$116,MAX(1,U161))=0,"PAYG"="PAYG")),I161,1),"UNPRICED"))))</f>
        <v>UNPRICED</v>
      </c>
      <c r="W161" s="24" t="str">
        <f>IF(NOT(AND(A161=$B$2,G161&gt;0,H161&gt;0,OR(C161&lt;&gt;"Recommended baseline",Assumptions!$B$10=1))),0,IF(ISNUMBER(K161),G161*H161*K161,IF(U161=0,"UNPRICED",IF(ISNUMBER(INDEX('SKU Catalog'!$L$1:$L$116,MAX(1,U161))),G161*H161*INDEX('SKU Catalog'!$L$1:$L$116,MAX(1,U161))*IF(AND(INDEX('SKU Catalog'!$F$1:$F$116,MAX(1,U161))="Hourly",OR(INDEX('SKU Catalog'!$J$1:$J$116,MAX(1,U161))=0,"1Y"="PAYG")),I161,1),"UNPRICED"))))</f>
        <v>UNPRICED</v>
      </c>
      <c r="X161" s="24" t="str">
        <f>IF(NOT(AND(A161=$B$2,G161&gt;0,H161&gt;0,OR(C161&lt;&gt;"Recommended baseline",Assumptions!$B$10=1))),0,IF(ISNUMBER(K161),G161*H161*K161,IF(U161=0,"UNPRICED",IF(ISNUMBER(INDEX('SKU Catalog'!$M$1:$M$116,MAX(1,U161))),G161*H161*INDEX('SKU Catalog'!$M$1:$M$116,MAX(1,U161))*IF(AND(INDEX('SKU Catalog'!$F$1:$F$116,MAX(1,U161))="Hourly",OR(INDEX('SKU Catalog'!$J$1:$J$116,MAX(1,U161))=0,"3Y"="PAYG")),I161,1),"UNPRICED"))))</f>
        <v>UNPRICED</v>
      </c>
    </row>
    <row r="162" spans="1:24" ht="28.8" x14ac:dyDescent="0.35">
      <c r="A162" s="21" t="s">
        <v>967</v>
      </c>
      <c r="B162" s="21" t="s">
        <v>96</v>
      </c>
      <c r="C162" s="21" t="s">
        <v>2299</v>
      </c>
      <c r="D162" s="21" t="s">
        <v>1463</v>
      </c>
      <c r="E162" s="21" t="s">
        <v>1464</v>
      </c>
      <c r="F162" s="26" t="s">
        <v>191</v>
      </c>
      <c r="G162" s="27">
        <v>1</v>
      </c>
      <c r="H162" s="27">
        <v>1</v>
      </c>
      <c r="I162" s="36">
        <v>1</v>
      </c>
      <c r="J162" s="26" t="s">
        <v>2297</v>
      </c>
      <c r="K162" s="37"/>
      <c r="L162" s="23" t="str">
        <f>IF(U162=0,"INVALID SKU",IF(INDEX('SKU Catalog'!$J$1:$J$116,MAX(1,U162))=0,"PAYG",IF(J162="Default",Assumptions!$B$7,J162)))</f>
        <v>PAYG</v>
      </c>
      <c r="M162" s="23" t="str">
        <f>IF(U162=0,"Review SKU",INDEX('SKU Catalog'!$E$1:$E$116,MAX(1,U162)))</f>
        <v>quoted unit</v>
      </c>
      <c r="N162" s="31" t="str">
        <f>IF(ISNUMBER(K162),K162,IF(U162=0,"UNPRICED",IF(L162="PAYG",INDEX('SKU Catalog'!$K$1:$K$116,MAX(1,U162)),IF(L162="1Y",INDEX('SKU Catalog'!$L$1:$L$116,MAX(1,U162)),INDEX('SKU Catalog'!$M$1:$M$116,MAX(1,U162))))))</f>
        <v>UNPRICED</v>
      </c>
      <c r="O162" s="24" t="str">
        <f>IF(NOT(AND(A162=$B$2,G162&gt;0,H162&gt;0,OR(C162&lt;&gt;"Recommended baseline",Assumptions!$B$10=1))),0,IF(ISNUMBER(N162),G162*H162*N162*IF(ISNUMBER(K162),1,IF(AND(L162="PAYG",INDEX('SKU Catalog'!$F$1:$F$116,MAX(1,U162))="Hourly"),I162,1)),"UNPRICED"))</f>
        <v>UNPRICED</v>
      </c>
      <c r="P162" s="24" t="str">
        <f>IF(ISNUMBER(O162),O162*Assumptions!$B$8,"UNPRICED")</f>
        <v>UNPRICED</v>
      </c>
      <c r="Q162" s="23" t="str">
        <f>IF(NOT(AND(A162=$B$2,G162&gt;0,H162&gt;0,OR(C162&lt;&gt;"Recommended baseline",Assumptions!$B$10=1))),"Inactive",IF(NOT(ISNUMBER(N162)),"UNPRICED - select SKU / quote",IF(ISNUMBER(K162),"Manual quote - verify source",IF(T162="Covered","Covered by capacity",IF(T162="Control plane","No direct fee","Priced - verify sizing")))))</f>
        <v>UNPRICED - select SKU / quote</v>
      </c>
      <c r="R162" s="21" t="s">
        <v>2341</v>
      </c>
      <c r="S162" s="21" t="s">
        <v>971</v>
      </c>
      <c r="T162" s="21" t="s">
        <v>96</v>
      </c>
      <c r="U162" s="23">
        <f>IF(COUNTIF('SKU Catalog'!$A$4:$A$116,T162&amp;"|"&amp;F162)=0,0,MATCH(T162&amp;"|"&amp;F162,'SKU Catalog'!$A$1:$A$116,0))</f>
        <v>6</v>
      </c>
      <c r="V162" s="24" t="str">
        <f>IF(NOT(AND(A162=$B$2,G162&gt;0,H162&gt;0,OR(C162&lt;&gt;"Recommended baseline",Assumptions!$B$10=1))),0,IF(ISNUMBER(K162),G162*H162*K162,IF(U162=0,"UNPRICED",IF(ISNUMBER(INDEX('SKU Catalog'!$K$1:$K$116,MAX(1,U162))),G162*H162*INDEX('SKU Catalog'!$K$1:$K$116,MAX(1,U162))*IF(AND(INDEX('SKU Catalog'!$F$1:$F$116,MAX(1,U162))="Hourly",OR(INDEX('SKU Catalog'!$J$1:$J$116,MAX(1,U162))=0,"PAYG"="PAYG")),I162,1),"UNPRICED"))))</f>
        <v>UNPRICED</v>
      </c>
      <c r="W162" s="24" t="str">
        <f>IF(NOT(AND(A162=$B$2,G162&gt;0,H162&gt;0,OR(C162&lt;&gt;"Recommended baseline",Assumptions!$B$10=1))),0,IF(ISNUMBER(K162),G162*H162*K162,IF(U162=0,"UNPRICED",IF(ISNUMBER(INDEX('SKU Catalog'!$L$1:$L$116,MAX(1,U162))),G162*H162*INDEX('SKU Catalog'!$L$1:$L$116,MAX(1,U162))*IF(AND(INDEX('SKU Catalog'!$F$1:$F$116,MAX(1,U162))="Hourly",OR(INDEX('SKU Catalog'!$J$1:$J$116,MAX(1,U162))=0,"1Y"="PAYG")),I162,1),"UNPRICED"))))</f>
        <v>UNPRICED</v>
      </c>
      <c r="X162" s="24" t="str">
        <f>IF(NOT(AND(A162=$B$2,G162&gt;0,H162&gt;0,OR(C162&lt;&gt;"Recommended baseline",Assumptions!$B$10=1))),0,IF(ISNUMBER(K162),G162*H162*K162,IF(U162=0,"UNPRICED",IF(ISNUMBER(INDEX('SKU Catalog'!$M$1:$M$116,MAX(1,U162))),G162*H162*INDEX('SKU Catalog'!$M$1:$M$116,MAX(1,U162))*IF(AND(INDEX('SKU Catalog'!$F$1:$F$116,MAX(1,U162))="Hourly",OR(INDEX('SKU Catalog'!$J$1:$J$116,MAX(1,U162))=0,"3Y"="PAYG")),I162,1),"UNPRICED"))))</f>
        <v>UNPRICED</v>
      </c>
    </row>
    <row r="163" spans="1:24" ht="28.8" x14ac:dyDescent="0.35">
      <c r="A163" s="21" t="s">
        <v>967</v>
      </c>
      <c r="B163" s="21" t="s">
        <v>96</v>
      </c>
      <c r="C163" s="21" t="s">
        <v>2299</v>
      </c>
      <c r="D163" s="21" t="s">
        <v>1465</v>
      </c>
      <c r="E163" s="21" t="s">
        <v>1466</v>
      </c>
      <c r="F163" s="26" t="s">
        <v>191</v>
      </c>
      <c r="G163" s="27">
        <v>1</v>
      </c>
      <c r="H163" s="27">
        <v>1</v>
      </c>
      <c r="I163" s="36">
        <v>1</v>
      </c>
      <c r="J163" s="26" t="s">
        <v>2297</v>
      </c>
      <c r="K163" s="37"/>
      <c r="L163" s="23" t="str">
        <f>IF(U163=0,"INVALID SKU",IF(INDEX('SKU Catalog'!$J$1:$J$116,MAX(1,U163))=0,"PAYG",IF(J163="Default",Assumptions!$B$7,J163)))</f>
        <v>PAYG</v>
      </c>
      <c r="M163" s="23" t="str">
        <f>IF(U163=0,"Review SKU",INDEX('SKU Catalog'!$E$1:$E$116,MAX(1,U163)))</f>
        <v>quoted unit</v>
      </c>
      <c r="N163" s="31" t="str">
        <f>IF(ISNUMBER(K163),K163,IF(U163=0,"UNPRICED",IF(L163="PAYG",INDEX('SKU Catalog'!$K$1:$K$116,MAX(1,U163)),IF(L163="1Y",INDEX('SKU Catalog'!$L$1:$L$116,MAX(1,U163)),INDEX('SKU Catalog'!$M$1:$M$116,MAX(1,U163))))))</f>
        <v>UNPRICED</v>
      </c>
      <c r="O163" s="24" t="str">
        <f>IF(NOT(AND(A163=$B$2,G163&gt;0,H163&gt;0,OR(C163&lt;&gt;"Recommended baseline",Assumptions!$B$10=1))),0,IF(ISNUMBER(N163),G163*H163*N163*IF(ISNUMBER(K163),1,IF(AND(L163="PAYG",INDEX('SKU Catalog'!$F$1:$F$116,MAX(1,U163))="Hourly"),I163,1)),"UNPRICED"))</f>
        <v>UNPRICED</v>
      </c>
      <c r="P163" s="24" t="str">
        <f>IF(ISNUMBER(O163),O163*Assumptions!$B$8,"UNPRICED")</f>
        <v>UNPRICED</v>
      </c>
      <c r="Q163" s="23" t="str">
        <f>IF(NOT(AND(A163=$B$2,G163&gt;0,H163&gt;0,OR(C163&lt;&gt;"Recommended baseline",Assumptions!$B$10=1))),"Inactive",IF(NOT(ISNUMBER(N163)),"UNPRICED - select SKU / quote",IF(ISNUMBER(K163),"Manual quote - verify source",IF(T163="Covered","Covered by capacity",IF(T163="Control plane","No direct fee","Priced - verify sizing")))))</f>
        <v>UNPRICED - select SKU / quote</v>
      </c>
      <c r="R163" s="21" t="s">
        <v>2341</v>
      </c>
      <c r="S163" s="21" t="s">
        <v>971</v>
      </c>
      <c r="T163" s="21" t="s">
        <v>96</v>
      </c>
      <c r="U163" s="23">
        <f>IF(COUNTIF('SKU Catalog'!$A$4:$A$116,T163&amp;"|"&amp;F163)=0,0,MATCH(T163&amp;"|"&amp;F163,'SKU Catalog'!$A$1:$A$116,0))</f>
        <v>6</v>
      </c>
      <c r="V163" s="24" t="str">
        <f>IF(NOT(AND(A163=$B$2,G163&gt;0,H163&gt;0,OR(C163&lt;&gt;"Recommended baseline",Assumptions!$B$10=1))),0,IF(ISNUMBER(K163),G163*H163*K163,IF(U163=0,"UNPRICED",IF(ISNUMBER(INDEX('SKU Catalog'!$K$1:$K$116,MAX(1,U163))),G163*H163*INDEX('SKU Catalog'!$K$1:$K$116,MAX(1,U163))*IF(AND(INDEX('SKU Catalog'!$F$1:$F$116,MAX(1,U163))="Hourly",OR(INDEX('SKU Catalog'!$J$1:$J$116,MAX(1,U163))=0,"PAYG"="PAYG")),I163,1),"UNPRICED"))))</f>
        <v>UNPRICED</v>
      </c>
      <c r="W163" s="24" t="str">
        <f>IF(NOT(AND(A163=$B$2,G163&gt;0,H163&gt;0,OR(C163&lt;&gt;"Recommended baseline",Assumptions!$B$10=1))),0,IF(ISNUMBER(K163),G163*H163*K163,IF(U163=0,"UNPRICED",IF(ISNUMBER(INDEX('SKU Catalog'!$L$1:$L$116,MAX(1,U163))),G163*H163*INDEX('SKU Catalog'!$L$1:$L$116,MAX(1,U163))*IF(AND(INDEX('SKU Catalog'!$F$1:$F$116,MAX(1,U163))="Hourly",OR(INDEX('SKU Catalog'!$J$1:$J$116,MAX(1,U163))=0,"1Y"="PAYG")),I163,1),"UNPRICED"))))</f>
        <v>UNPRICED</v>
      </c>
      <c r="X163" s="24" t="str">
        <f>IF(NOT(AND(A163=$B$2,G163&gt;0,H163&gt;0,OR(C163&lt;&gt;"Recommended baseline",Assumptions!$B$10=1))),0,IF(ISNUMBER(K163),G163*H163*K163,IF(U163=0,"UNPRICED",IF(ISNUMBER(INDEX('SKU Catalog'!$M$1:$M$116,MAX(1,U163))),G163*H163*INDEX('SKU Catalog'!$M$1:$M$116,MAX(1,U163))*IF(AND(INDEX('SKU Catalog'!$F$1:$F$116,MAX(1,U163))="Hourly",OR(INDEX('SKU Catalog'!$J$1:$J$116,MAX(1,U163))=0,"3Y"="PAYG")),I163,1),"UNPRICED"))))</f>
        <v>UNPRICED</v>
      </c>
    </row>
    <row r="164" spans="1:24" ht="28.8" x14ac:dyDescent="0.35">
      <c r="A164" s="21" t="s">
        <v>967</v>
      </c>
      <c r="B164" s="21" t="s">
        <v>96</v>
      </c>
      <c r="C164" s="21" t="s">
        <v>2299</v>
      </c>
      <c r="D164" s="21" t="s">
        <v>1467</v>
      </c>
      <c r="E164" s="21" t="s">
        <v>1468</v>
      </c>
      <c r="F164" s="26" t="s">
        <v>191</v>
      </c>
      <c r="G164" s="27">
        <v>1</v>
      </c>
      <c r="H164" s="27">
        <v>1</v>
      </c>
      <c r="I164" s="36">
        <v>1</v>
      </c>
      <c r="J164" s="26" t="s">
        <v>2297</v>
      </c>
      <c r="K164" s="37"/>
      <c r="L164" s="23" t="str">
        <f>IF(U164=0,"INVALID SKU",IF(INDEX('SKU Catalog'!$J$1:$J$116,MAX(1,U164))=0,"PAYG",IF(J164="Default",Assumptions!$B$7,J164)))</f>
        <v>PAYG</v>
      </c>
      <c r="M164" s="23" t="str">
        <f>IF(U164=0,"Review SKU",INDEX('SKU Catalog'!$E$1:$E$116,MAX(1,U164)))</f>
        <v>quoted unit</v>
      </c>
      <c r="N164" s="31" t="str">
        <f>IF(ISNUMBER(K164),K164,IF(U164=0,"UNPRICED",IF(L164="PAYG",INDEX('SKU Catalog'!$K$1:$K$116,MAX(1,U164)),IF(L164="1Y",INDEX('SKU Catalog'!$L$1:$L$116,MAX(1,U164)),INDEX('SKU Catalog'!$M$1:$M$116,MAX(1,U164))))))</f>
        <v>UNPRICED</v>
      </c>
      <c r="O164" s="24" t="str">
        <f>IF(NOT(AND(A164=$B$2,G164&gt;0,H164&gt;0,OR(C164&lt;&gt;"Recommended baseline",Assumptions!$B$10=1))),0,IF(ISNUMBER(N164),G164*H164*N164*IF(ISNUMBER(K164),1,IF(AND(L164="PAYG",INDEX('SKU Catalog'!$F$1:$F$116,MAX(1,U164))="Hourly"),I164,1)),"UNPRICED"))</f>
        <v>UNPRICED</v>
      </c>
      <c r="P164" s="24" t="str">
        <f>IF(ISNUMBER(O164),O164*Assumptions!$B$8,"UNPRICED")</f>
        <v>UNPRICED</v>
      </c>
      <c r="Q164" s="23" t="str">
        <f>IF(NOT(AND(A164=$B$2,G164&gt;0,H164&gt;0,OR(C164&lt;&gt;"Recommended baseline",Assumptions!$B$10=1))),"Inactive",IF(NOT(ISNUMBER(N164)),"UNPRICED - select SKU / quote",IF(ISNUMBER(K164),"Manual quote - verify source",IF(T164="Covered","Covered by capacity",IF(T164="Control plane","No direct fee","Priced - verify sizing")))))</f>
        <v>UNPRICED - select SKU / quote</v>
      </c>
      <c r="R164" s="21" t="s">
        <v>2341</v>
      </c>
      <c r="S164" s="21" t="s">
        <v>971</v>
      </c>
      <c r="T164" s="21" t="s">
        <v>96</v>
      </c>
      <c r="U164" s="23">
        <f>IF(COUNTIF('SKU Catalog'!$A$4:$A$116,T164&amp;"|"&amp;F164)=0,0,MATCH(T164&amp;"|"&amp;F164,'SKU Catalog'!$A$1:$A$116,0))</f>
        <v>6</v>
      </c>
      <c r="V164" s="24" t="str">
        <f>IF(NOT(AND(A164=$B$2,G164&gt;0,H164&gt;0,OR(C164&lt;&gt;"Recommended baseline",Assumptions!$B$10=1))),0,IF(ISNUMBER(K164),G164*H164*K164,IF(U164=0,"UNPRICED",IF(ISNUMBER(INDEX('SKU Catalog'!$K$1:$K$116,MAX(1,U164))),G164*H164*INDEX('SKU Catalog'!$K$1:$K$116,MAX(1,U164))*IF(AND(INDEX('SKU Catalog'!$F$1:$F$116,MAX(1,U164))="Hourly",OR(INDEX('SKU Catalog'!$J$1:$J$116,MAX(1,U164))=0,"PAYG"="PAYG")),I164,1),"UNPRICED"))))</f>
        <v>UNPRICED</v>
      </c>
      <c r="W164" s="24" t="str">
        <f>IF(NOT(AND(A164=$B$2,G164&gt;0,H164&gt;0,OR(C164&lt;&gt;"Recommended baseline",Assumptions!$B$10=1))),0,IF(ISNUMBER(K164),G164*H164*K164,IF(U164=0,"UNPRICED",IF(ISNUMBER(INDEX('SKU Catalog'!$L$1:$L$116,MAX(1,U164))),G164*H164*INDEX('SKU Catalog'!$L$1:$L$116,MAX(1,U164))*IF(AND(INDEX('SKU Catalog'!$F$1:$F$116,MAX(1,U164))="Hourly",OR(INDEX('SKU Catalog'!$J$1:$J$116,MAX(1,U164))=0,"1Y"="PAYG")),I164,1),"UNPRICED"))))</f>
        <v>UNPRICED</v>
      </c>
      <c r="X164" s="24" t="str">
        <f>IF(NOT(AND(A164=$B$2,G164&gt;0,H164&gt;0,OR(C164&lt;&gt;"Recommended baseline",Assumptions!$B$10=1))),0,IF(ISNUMBER(K164),G164*H164*K164,IF(U164=0,"UNPRICED",IF(ISNUMBER(INDEX('SKU Catalog'!$M$1:$M$116,MAX(1,U164))),G164*H164*INDEX('SKU Catalog'!$M$1:$M$116,MAX(1,U164))*IF(AND(INDEX('SKU Catalog'!$F$1:$F$116,MAX(1,U164))="Hourly",OR(INDEX('SKU Catalog'!$J$1:$J$116,MAX(1,U164))=0,"3Y"="PAYG")),I164,1),"UNPRICED"))))</f>
        <v>UNPRICED</v>
      </c>
    </row>
    <row r="165" spans="1:24" ht="28.8" x14ac:dyDescent="0.35">
      <c r="A165" s="21" t="s">
        <v>967</v>
      </c>
      <c r="B165" s="21" t="s">
        <v>96</v>
      </c>
      <c r="C165" s="21" t="s">
        <v>2299</v>
      </c>
      <c r="D165" s="21" t="s">
        <v>1469</v>
      </c>
      <c r="E165" s="21" t="s">
        <v>1470</v>
      </c>
      <c r="F165" s="26" t="s">
        <v>191</v>
      </c>
      <c r="G165" s="27">
        <v>1</v>
      </c>
      <c r="H165" s="27">
        <v>1</v>
      </c>
      <c r="I165" s="36">
        <v>1</v>
      </c>
      <c r="J165" s="26" t="s">
        <v>2297</v>
      </c>
      <c r="K165" s="37"/>
      <c r="L165" s="23" t="str">
        <f>IF(U165=0,"INVALID SKU",IF(INDEX('SKU Catalog'!$J$1:$J$116,MAX(1,U165))=0,"PAYG",IF(J165="Default",Assumptions!$B$7,J165)))</f>
        <v>PAYG</v>
      </c>
      <c r="M165" s="23" t="str">
        <f>IF(U165=0,"Review SKU",INDEX('SKU Catalog'!$E$1:$E$116,MAX(1,U165)))</f>
        <v>quoted unit</v>
      </c>
      <c r="N165" s="31" t="str">
        <f>IF(ISNUMBER(K165),K165,IF(U165=0,"UNPRICED",IF(L165="PAYG",INDEX('SKU Catalog'!$K$1:$K$116,MAX(1,U165)),IF(L165="1Y",INDEX('SKU Catalog'!$L$1:$L$116,MAX(1,U165)),INDEX('SKU Catalog'!$M$1:$M$116,MAX(1,U165))))))</f>
        <v>UNPRICED</v>
      </c>
      <c r="O165" s="24" t="str">
        <f>IF(NOT(AND(A165=$B$2,G165&gt;0,H165&gt;0,OR(C165&lt;&gt;"Recommended baseline",Assumptions!$B$10=1))),0,IF(ISNUMBER(N165),G165*H165*N165*IF(ISNUMBER(K165),1,IF(AND(L165="PAYG",INDEX('SKU Catalog'!$F$1:$F$116,MAX(1,U165))="Hourly"),I165,1)),"UNPRICED"))</f>
        <v>UNPRICED</v>
      </c>
      <c r="P165" s="24" t="str">
        <f>IF(ISNUMBER(O165),O165*Assumptions!$B$8,"UNPRICED")</f>
        <v>UNPRICED</v>
      </c>
      <c r="Q165" s="23" t="str">
        <f>IF(NOT(AND(A165=$B$2,G165&gt;0,H165&gt;0,OR(C165&lt;&gt;"Recommended baseline",Assumptions!$B$10=1))),"Inactive",IF(NOT(ISNUMBER(N165)),"UNPRICED - select SKU / quote",IF(ISNUMBER(K165),"Manual quote - verify source",IF(T165="Covered","Covered by capacity",IF(T165="Control plane","No direct fee","Priced - verify sizing")))))</f>
        <v>UNPRICED - select SKU / quote</v>
      </c>
      <c r="R165" s="21" t="s">
        <v>2341</v>
      </c>
      <c r="S165" s="21" t="s">
        <v>971</v>
      </c>
      <c r="T165" s="21" t="s">
        <v>96</v>
      </c>
      <c r="U165" s="23">
        <f>IF(COUNTIF('SKU Catalog'!$A$4:$A$116,T165&amp;"|"&amp;F165)=0,0,MATCH(T165&amp;"|"&amp;F165,'SKU Catalog'!$A$1:$A$116,0))</f>
        <v>6</v>
      </c>
      <c r="V165" s="24" t="str">
        <f>IF(NOT(AND(A165=$B$2,G165&gt;0,H165&gt;0,OR(C165&lt;&gt;"Recommended baseline",Assumptions!$B$10=1))),0,IF(ISNUMBER(K165),G165*H165*K165,IF(U165=0,"UNPRICED",IF(ISNUMBER(INDEX('SKU Catalog'!$K$1:$K$116,MAX(1,U165))),G165*H165*INDEX('SKU Catalog'!$K$1:$K$116,MAX(1,U165))*IF(AND(INDEX('SKU Catalog'!$F$1:$F$116,MAX(1,U165))="Hourly",OR(INDEX('SKU Catalog'!$J$1:$J$116,MAX(1,U165))=0,"PAYG"="PAYG")),I165,1),"UNPRICED"))))</f>
        <v>UNPRICED</v>
      </c>
      <c r="W165" s="24" t="str">
        <f>IF(NOT(AND(A165=$B$2,G165&gt;0,H165&gt;0,OR(C165&lt;&gt;"Recommended baseline",Assumptions!$B$10=1))),0,IF(ISNUMBER(K165),G165*H165*K165,IF(U165=0,"UNPRICED",IF(ISNUMBER(INDEX('SKU Catalog'!$L$1:$L$116,MAX(1,U165))),G165*H165*INDEX('SKU Catalog'!$L$1:$L$116,MAX(1,U165))*IF(AND(INDEX('SKU Catalog'!$F$1:$F$116,MAX(1,U165))="Hourly",OR(INDEX('SKU Catalog'!$J$1:$J$116,MAX(1,U165))=0,"1Y"="PAYG")),I165,1),"UNPRICED"))))</f>
        <v>UNPRICED</v>
      </c>
      <c r="X165" s="24" t="str">
        <f>IF(NOT(AND(A165=$B$2,G165&gt;0,H165&gt;0,OR(C165&lt;&gt;"Recommended baseline",Assumptions!$B$10=1))),0,IF(ISNUMBER(K165),G165*H165*K165,IF(U165=0,"UNPRICED",IF(ISNUMBER(INDEX('SKU Catalog'!$M$1:$M$116,MAX(1,U165))),G165*H165*INDEX('SKU Catalog'!$M$1:$M$116,MAX(1,U165))*IF(AND(INDEX('SKU Catalog'!$F$1:$F$116,MAX(1,U165))="Hourly",OR(INDEX('SKU Catalog'!$J$1:$J$116,MAX(1,U165))=0,"3Y"="PAYG")),I165,1),"UNPRICED"))))</f>
        <v>UNPRICED</v>
      </c>
    </row>
    <row r="166" spans="1:24" ht="28.8" x14ac:dyDescent="0.35">
      <c r="A166" s="21" t="s">
        <v>967</v>
      </c>
      <c r="B166" s="21" t="s">
        <v>95</v>
      </c>
      <c r="C166" s="21" t="s">
        <v>2299</v>
      </c>
      <c r="D166" s="21" t="s">
        <v>1472</v>
      </c>
      <c r="E166" s="21" t="s">
        <v>1473</v>
      </c>
      <c r="F166" s="26" t="s">
        <v>188</v>
      </c>
      <c r="G166" s="27">
        <v>1</v>
      </c>
      <c r="H166" s="27">
        <v>1</v>
      </c>
      <c r="I166" s="36">
        <v>1</v>
      </c>
      <c r="J166" s="26" t="s">
        <v>2297</v>
      </c>
      <c r="K166" s="37"/>
      <c r="L166" s="23" t="str">
        <f>IF(U166=0,"INVALID SKU",IF(INDEX('SKU Catalog'!$J$1:$J$116,MAX(1,U166))=0,"PAYG",IF(J166="Default",Assumptions!$B$7,J166)))</f>
        <v>PAYG</v>
      </c>
      <c r="M166" s="23" t="str">
        <f>IF(U166=0,"Review SKU",INDEX('SKU Catalog'!$E$1:$E$116,MAX(1,U166)))</f>
        <v>resource</v>
      </c>
      <c r="N166" s="31">
        <f>IF(ISNUMBER(K166),K166,IF(U166=0,"UNPRICED",IF(L166="PAYG",INDEX('SKU Catalog'!$K$1:$K$116,MAX(1,U166)),IF(L166="1Y",INDEX('SKU Catalog'!$L$1:$L$116,MAX(1,U166)),INDEX('SKU Catalog'!$M$1:$M$116,MAX(1,U166))))))</f>
        <v>0</v>
      </c>
      <c r="O166" s="24">
        <f>IF(NOT(AND(A166=$B$2,G166&gt;0,H166&gt;0,OR(C166&lt;&gt;"Recommended baseline",Assumptions!$B$10=1))),0,IF(ISNUMBER(N166),G166*H166*N166*IF(ISNUMBER(K166),1,IF(AND(L166="PAYG",INDEX('SKU Catalog'!$F$1:$F$116,MAX(1,U166))="Hourly"),I166,1)),"UNPRICED"))</f>
        <v>0</v>
      </c>
      <c r="P166" s="24">
        <f>IF(ISNUMBER(O166),O166*Assumptions!$B$8,"UNPRICED")</f>
        <v>0</v>
      </c>
      <c r="Q166" s="23" t="str">
        <f>IF(NOT(AND(A166=$B$2,G166&gt;0,H166&gt;0,OR(C166&lt;&gt;"Recommended baseline",Assumptions!$B$10=1))),"Inactive",IF(NOT(ISNUMBER(N166)),"UNPRICED - select SKU / quote",IF(ISNUMBER(K166),"Manual quote - verify source",IF(T166="Covered","Covered by capacity",IF(T166="Control plane","No direct fee","Priced - verify sizing")))))</f>
        <v>No direct fee</v>
      </c>
      <c r="R166" s="21" t="s">
        <v>2315</v>
      </c>
      <c r="S166" s="21" t="s">
        <v>971</v>
      </c>
      <c r="T166" s="21" t="s">
        <v>187</v>
      </c>
      <c r="U166" s="23">
        <f>IF(COUNTIF('SKU Catalog'!$A$4:$A$116,T166&amp;"|"&amp;F166)=0,0,MATCH(T166&amp;"|"&amp;F166,'SKU Catalog'!$A$1:$A$116,0))</f>
        <v>5</v>
      </c>
      <c r="V166" s="24">
        <f>IF(NOT(AND(A166=$B$2,G166&gt;0,H166&gt;0,OR(C166&lt;&gt;"Recommended baseline",Assumptions!$B$10=1))),0,IF(ISNUMBER(K166),G166*H166*K166,IF(U166=0,"UNPRICED",IF(ISNUMBER(INDEX('SKU Catalog'!$K$1:$K$116,MAX(1,U166))),G166*H166*INDEX('SKU Catalog'!$K$1:$K$116,MAX(1,U166))*IF(AND(INDEX('SKU Catalog'!$F$1:$F$116,MAX(1,U166))="Hourly",OR(INDEX('SKU Catalog'!$J$1:$J$116,MAX(1,U166))=0,"PAYG"="PAYG")),I166,1),"UNPRICED"))))</f>
        <v>0</v>
      </c>
      <c r="W166" s="24">
        <f>IF(NOT(AND(A166=$B$2,G166&gt;0,H166&gt;0,OR(C166&lt;&gt;"Recommended baseline",Assumptions!$B$10=1))),0,IF(ISNUMBER(K166),G166*H166*K166,IF(U166=0,"UNPRICED",IF(ISNUMBER(INDEX('SKU Catalog'!$L$1:$L$116,MAX(1,U166))),G166*H166*INDEX('SKU Catalog'!$L$1:$L$116,MAX(1,U166))*IF(AND(INDEX('SKU Catalog'!$F$1:$F$116,MAX(1,U166))="Hourly",OR(INDEX('SKU Catalog'!$J$1:$J$116,MAX(1,U166))=0,"1Y"="PAYG")),I166,1),"UNPRICED"))))</f>
        <v>0</v>
      </c>
      <c r="X166" s="24">
        <f>IF(NOT(AND(A166=$B$2,G166&gt;0,H166&gt;0,OR(C166&lt;&gt;"Recommended baseline",Assumptions!$B$10=1))),0,IF(ISNUMBER(K166),G166*H166*K166,IF(U166=0,"UNPRICED",IF(ISNUMBER(INDEX('SKU Catalog'!$M$1:$M$116,MAX(1,U166))),G166*H166*INDEX('SKU Catalog'!$M$1:$M$116,MAX(1,U166))*IF(AND(INDEX('SKU Catalog'!$F$1:$F$116,MAX(1,U166))="Hourly",OR(INDEX('SKU Catalog'!$J$1:$J$116,MAX(1,U166))=0,"3Y"="PAYG")),I166,1),"UNPRICED"))))</f>
        <v>0</v>
      </c>
    </row>
    <row r="167" spans="1:24" ht="28.8" x14ac:dyDescent="0.35">
      <c r="A167" s="21" t="s">
        <v>967</v>
      </c>
      <c r="B167" s="21" t="s">
        <v>87</v>
      </c>
      <c r="C167" s="21" t="s">
        <v>2299</v>
      </c>
      <c r="D167" s="21" t="s">
        <v>1476</v>
      </c>
      <c r="E167" s="21" t="s">
        <v>1477</v>
      </c>
      <c r="F167" s="26" t="s">
        <v>368</v>
      </c>
      <c r="G167" s="27">
        <v>1</v>
      </c>
      <c r="H167" s="27">
        <v>1</v>
      </c>
      <c r="I167" s="36">
        <v>1</v>
      </c>
      <c r="J167" s="26" t="s">
        <v>2297</v>
      </c>
      <c r="K167" s="37"/>
      <c r="L167" s="23" t="str">
        <f>IF(U167=0,"INVALID SKU",IF(INDEX('SKU Catalog'!$J$1:$J$116,MAX(1,U167))=0,"PAYG",IF(J167="Default",Assumptions!$B$7,J167)))</f>
        <v>PAYG</v>
      </c>
      <c r="M167" s="23" t="str">
        <f>IF(U167=0,"Review SKU",INDEX('SKU Catalog'!$E$1:$E$116,MAX(1,U167)))</f>
        <v>address</v>
      </c>
      <c r="N167" s="31">
        <f>IF(ISNUMBER(K167),K167,IF(U167=0,"UNPRICED",IF(L167="PAYG",INDEX('SKU Catalog'!$K$1:$K$116,MAX(1,U167)),IF(L167="1Y",INDEX('SKU Catalog'!$L$1:$L$116,MAX(1,U167)),INDEX('SKU Catalog'!$M$1:$M$116,MAX(1,U167))))))</f>
        <v>3.65</v>
      </c>
      <c r="O167" s="24">
        <f>IF(NOT(AND(A167=$B$2,G167&gt;0,H167&gt;0,OR(C167&lt;&gt;"Recommended baseline",Assumptions!$B$10=1))),0,IF(ISNUMBER(N167),G167*H167*N167*IF(ISNUMBER(K167),1,IF(AND(L167="PAYG",INDEX('SKU Catalog'!$F$1:$F$116,MAX(1,U167))="Hourly"),I167,1)),"UNPRICED"))</f>
        <v>3.65</v>
      </c>
      <c r="P167" s="24">
        <f>IF(ISNUMBER(O167),O167*Assumptions!$B$8,"UNPRICED")</f>
        <v>43.8</v>
      </c>
      <c r="Q167" s="23" t="str">
        <f>IF(NOT(AND(A167=$B$2,G167&gt;0,H167&gt;0,OR(C167&lt;&gt;"Recommended baseline",Assumptions!$B$10=1))),"Inactive",IF(NOT(ISNUMBER(N167)),"UNPRICED - select SKU / quote",IF(ISNUMBER(K167),"Manual quote - verify source",IF(T167="Covered","Covered by capacity",IF(T167="Control plane","No direct fee","Priced - verify sizing")))))</f>
        <v>Priced - verify sizing</v>
      </c>
      <c r="R167" s="21" t="s">
        <v>2326</v>
      </c>
      <c r="S167" s="21" t="s">
        <v>971</v>
      </c>
      <c r="T167" s="21" t="s">
        <v>367</v>
      </c>
      <c r="U167" s="23">
        <f>IF(COUNTIF('SKU Catalog'!$A$4:$A$116,T167&amp;"|"&amp;F167)=0,0,MATCH(T167&amp;"|"&amp;F167,'SKU Catalog'!$A$1:$A$116,0))</f>
        <v>76</v>
      </c>
      <c r="V167" s="24">
        <f>IF(NOT(AND(A167=$B$2,G167&gt;0,H167&gt;0,OR(C167&lt;&gt;"Recommended baseline",Assumptions!$B$10=1))),0,IF(ISNUMBER(K167),G167*H167*K167,IF(U167=0,"UNPRICED",IF(ISNUMBER(INDEX('SKU Catalog'!$K$1:$K$116,MAX(1,U167))),G167*H167*INDEX('SKU Catalog'!$K$1:$K$116,MAX(1,U167))*IF(AND(INDEX('SKU Catalog'!$F$1:$F$116,MAX(1,U167))="Hourly",OR(INDEX('SKU Catalog'!$J$1:$J$116,MAX(1,U167))=0,"PAYG"="PAYG")),I167,1),"UNPRICED"))))</f>
        <v>3.65</v>
      </c>
      <c r="W167" s="24">
        <f>IF(NOT(AND(A167=$B$2,G167&gt;0,H167&gt;0,OR(C167&lt;&gt;"Recommended baseline",Assumptions!$B$10=1))),0,IF(ISNUMBER(K167),G167*H167*K167,IF(U167=0,"UNPRICED",IF(ISNUMBER(INDEX('SKU Catalog'!$L$1:$L$116,MAX(1,U167))),G167*H167*INDEX('SKU Catalog'!$L$1:$L$116,MAX(1,U167))*IF(AND(INDEX('SKU Catalog'!$F$1:$F$116,MAX(1,U167))="Hourly",OR(INDEX('SKU Catalog'!$J$1:$J$116,MAX(1,U167))=0,"1Y"="PAYG")),I167,1),"UNPRICED"))))</f>
        <v>3.65</v>
      </c>
      <c r="X167" s="24">
        <f>IF(NOT(AND(A167=$B$2,G167&gt;0,H167&gt;0,OR(C167&lt;&gt;"Recommended baseline",Assumptions!$B$10=1))),0,IF(ISNUMBER(K167),G167*H167*K167,IF(U167=0,"UNPRICED",IF(ISNUMBER(INDEX('SKU Catalog'!$M$1:$M$116,MAX(1,U167))),G167*H167*INDEX('SKU Catalog'!$M$1:$M$116,MAX(1,U167))*IF(AND(INDEX('SKU Catalog'!$F$1:$F$116,MAX(1,U167))="Hourly",OR(INDEX('SKU Catalog'!$J$1:$J$116,MAX(1,U167))=0,"3Y"="PAYG")),I167,1),"UNPRICED"))))</f>
        <v>3.65</v>
      </c>
    </row>
    <row r="168" spans="1:24" ht="28.8" x14ac:dyDescent="0.35">
      <c r="A168" s="21" t="s">
        <v>967</v>
      </c>
      <c r="B168" s="21" t="s">
        <v>95</v>
      </c>
      <c r="C168" s="21" t="s">
        <v>2299</v>
      </c>
      <c r="D168" s="21" t="s">
        <v>1480</v>
      </c>
      <c r="E168" s="21" t="s">
        <v>1481</v>
      </c>
      <c r="F168" s="26" t="s">
        <v>188</v>
      </c>
      <c r="G168" s="27">
        <v>1</v>
      </c>
      <c r="H168" s="27">
        <v>1</v>
      </c>
      <c r="I168" s="36">
        <v>1</v>
      </c>
      <c r="J168" s="26" t="s">
        <v>2297</v>
      </c>
      <c r="K168" s="37"/>
      <c r="L168" s="23" t="str">
        <f>IF(U168=0,"INVALID SKU",IF(INDEX('SKU Catalog'!$J$1:$J$116,MAX(1,U168))=0,"PAYG",IF(J168="Default",Assumptions!$B$7,J168)))</f>
        <v>PAYG</v>
      </c>
      <c r="M168" s="23" t="str">
        <f>IF(U168=0,"Review SKU",INDEX('SKU Catalog'!$E$1:$E$116,MAX(1,U168)))</f>
        <v>resource</v>
      </c>
      <c r="N168" s="31">
        <f>IF(ISNUMBER(K168),K168,IF(U168=0,"UNPRICED",IF(L168="PAYG",INDEX('SKU Catalog'!$K$1:$K$116,MAX(1,U168)),IF(L168="1Y",INDEX('SKU Catalog'!$L$1:$L$116,MAX(1,U168)),INDEX('SKU Catalog'!$M$1:$M$116,MAX(1,U168))))))</f>
        <v>0</v>
      </c>
      <c r="O168" s="24">
        <f>IF(NOT(AND(A168=$B$2,G168&gt;0,H168&gt;0,OR(C168&lt;&gt;"Recommended baseline",Assumptions!$B$10=1))),0,IF(ISNUMBER(N168),G168*H168*N168*IF(ISNUMBER(K168),1,IF(AND(L168="PAYG",INDEX('SKU Catalog'!$F$1:$F$116,MAX(1,U168))="Hourly"),I168,1)),"UNPRICED"))</f>
        <v>0</v>
      </c>
      <c r="P168" s="24">
        <f>IF(ISNUMBER(O168),O168*Assumptions!$B$8,"UNPRICED")</f>
        <v>0</v>
      </c>
      <c r="Q168" s="23" t="str">
        <f>IF(NOT(AND(A168=$B$2,G168&gt;0,H168&gt;0,OR(C168&lt;&gt;"Recommended baseline",Assumptions!$B$10=1))),"Inactive",IF(NOT(ISNUMBER(N168)),"UNPRICED - select SKU / quote",IF(ISNUMBER(K168),"Manual quote - verify source",IF(T168="Covered","Covered by capacity",IF(T168="Control plane","No direct fee","Priced - verify sizing")))))</f>
        <v>No direct fee</v>
      </c>
      <c r="R168" s="21" t="s">
        <v>2315</v>
      </c>
      <c r="S168" s="21" t="s">
        <v>971</v>
      </c>
      <c r="T168" s="21" t="s">
        <v>187</v>
      </c>
      <c r="U168" s="23">
        <f>IF(COUNTIF('SKU Catalog'!$A$4:$A$116,T168&amp;"|"&amp;F168)=0,0,MATCH(T168&amp;"|"&amp;F168,'SKU Catalog'!$A$1:$A$116,0))</f>
        <v>5</v>
      </c>
      <c r="V168" s="24">
        <f>IF(NOT(AND(A168=$B$2,G168&gt;0,H168&gt;0,OR(C168&lt;&gt;"Recommended baseline",Assumptions!$B$10=1))),0,IF(ISNUMBER(K168),G168*H168*K168,IF(U168=0,"UNPRICED",IF(ISNUMBER(INDEX('SKU Catalog'!$K$1:$K$116,MAX(1,U168))),G168*H168*INDEX('SKU Catalog'!$K$1:$K$116,MAX(1,U168))*IF(AND(INDEX('SKU Catalog'!$F$1:$F$116,MAX(1,U168))="Hourly",OR(INDEX('SKU Catalog'!$J$1:$J$116,MAX(1,U168))=0,"PAYG"="PAYG")),I168,1),"UNPRICED"))))</f>
        <v>0</v>
      </c>
      <c r="W168" s="24">
        <f>IF(NOT(AND(A168=$B$2,G168&gt;0,H168&gt;0,OR(C168&lt;&gt;"Recommended baseline",Assumptions!$B$10=1))),0,IF(ISNUMBER(K168),G168*H168*K168,IF(U168=0,"UNPRICED",IF(ISNUMBER(INDEX('SKU Catalog'!$L$1:$L$116,MAX(1,U168))),G168*H168*INDEX('SKU Catalog'!$L$1:$L$116,MAX(1,U168))*IF(AND(INDEX('SKU Catalog'!$F$1:$F$116,MAX(1,U168))="Hourly",OR(INDEX('SKU Catalog'!$J$1:$J$116,MAX(1,U168))=0,"1Y"="PAYG")),I168,1),"UNPRICED"))))</f>
        <v>0</v>
      </c>
      <c r="X168" s="24">
        <f>IF(NOT(AND(A168=$B$2,G168&gt;0,H168&gt;0,OR(C168&lt;&gt;"Recommended baseline",Assumptions!$B$10=1))),0,IF(ISNUMBER(K168),G168*H168*K168,IF(U168=0,"UNPRICED",IF(ISNUMBER(INDEX('SKU Catalog'!$M$1:$M$116,MAX(1,U168))),G168*H168*INDEX('SKU Catalog'!$M$1:$M$116,MAX(1,U168))*IF(AND(INDEX('SKU Catalog'!$F$1:$F$116,MAX(1,U168))="Hourly",OR(INDEX('SKU Catalog'!$J$1:$J$116,MAX(1,U168))=0,"3Y"="PAYG")),I168,1),"UNPRICED"))))</f>
        <v>0</v>
      </c>
    </row>
    <row r="169" spans="1:24" ht="28.8" x14ac:dyDescent="0.35">
      <c r="A169" s="21" t="s">
        <v>967</v>
      </c>
      <c r="B169" s="21" t="s">
        <v>95</v>
      </c>
      <c r="C169" s="21" t="s">
        <v>2299</v>
      </c>
      <c r="D169" s="21" t="s">
        <v>1484</v>
      </c>
      <c r="E169" s="21" t="s">
        <v>1485</v>
      </c>
      <c r="F169" s="26" t="s">
        <v>188</v>
      </c>
      <c r="G169" s="27">
        <v>1</v>
      </c>
      <c r="H169" s="27">
        <v>1</v>
      </c>
      <c r="I169" s="36">
        <v>1</v>
      </c>
      <c r="J169" s="26" t="s">
        <v>2297</v>
      </c>
      <c r="K169" s="37"/>
      <c r="L169" s="23" t="str">
        <f>IF(U169=0,"INVALID SKU",IF(INDEX('SKU Catalog'!$J$1:$J$116,MAX(1,U169))=0,"PAYG",IF(J169="Default",Assumptions!$B$7,J169)))</f>
        <v>PAYG</v>
      </c>
      <c r="M169" s="23" t="str">
        <f>IF(U169=0,"Review SKU",INDEX('SKU Catalog'!$E$1:$E$116,MAX(1,U169)))</f>
        <v>resource</v>
      </c>
      <c r="N169" s="31">
        <f>IF(ISNUMBER(K169),K169,IF(U169=0,"UNPRICED",IF(L169="PAYG",INDEX('SKU Catalog'!$K$1:$K$116,MAX(1,U169)),IF(L169="1Y",INDEX('SKU Catalog'!$L$1:$L$116,MAX(1,U169)),INDEX('SKU Catalog'!$M$1:$M$116,MAX(1,U169))))))</f>
        <v>0</v>
      </c>
      <c r="O169" s="24">
        <f>IF(NOT(AND(A169=$B$2,G169&gt;0,H169&gt;0,OR(C169&lt;&gt;"Recommended baseline",Assumptions!$B$10=1))),0,IF(ISNUMBER(N169),G169*H169*N169*IF(ISNUMBER(K169),1,IF(AND(L169="PAYG",INDEX('SKU Catalog'!$F$1:$F$116,MAX(1,U169))="Hourly"),I169,1)),"UNPRICED"))</f>
        <v>0</v>
      </c>
      <c r="P169" s="24">
        <f>IF(ISNUMBER(O169),O169*Assumptions!$B$8,"UNPRICED")</f>
        <v>0</v>
      </c>
      <c r="Q169" s="23" t="str">
        <f>IF(NOT(AND(A169=$B$2,G169&gt;0,H169&gt;0,OR(C169&lt;&gt;"Recommended baseline",Assumptions!$B$10=1))),"Inactive",IF(NOT(ISNUMBER(N169)),"UNPRICED - select SKU / quote",IF(ISNUMBER(K169),"Manual quote - verify source",IF(T169="Covered","Covered by capacity",IF(T169="Control plane","No direct fee","Priced - verify sizing")))))</f>
        <v>No direct fee</v>
      </c>
      <c r="R169" s="21" t="s">
        <v>2315</v>
      </c>
      <c r="S169" s="21" t="s">
        <v>971</v>
      </c>
      <c r="T169" s="21" t="s">
        <v>187</v>
      </c>
      <c r="U169" s="23">
        <f>IF(COUNTIF('SKU Catalog'!$A$4:$A$116,T169&amp;"|"&amp;F169)=0,0,MATCH(T169&amp;"|"&amp;F169,'SKU Catalog'!$A$1:$A$116,0))</f>
        <v>5</v>
      </c>
      <c r="V169" s="24">
        <f>IF(NOT(AND(A169=$B$2,G169&gt;0,H169&gt;0,OR(C169&lt;&gt;"Recommended baseline",Assumptions!$B$10=1))),0,IF(ISNUMBER(K169),G169*H169*K169,IF(U169=0,"UNPRICED",IF(ISNUMBER(INDEX('SKU Catalog'!$K$1:$K$116,MAX(1,U169))),G169*H169*INDEX('SKU Catalog'!$K$1:$K$116,MAX(1,U169))*IF(AND(INDEX('SKU Catalog'!$F$1:$F$116,MAX(1,U169))="Hourly",OR(INDEX('SKU Catalog'!$J$1:$J$116,MAX(1,U169))=0,"PAYG"="PAYG")),I169,1),"UNPRICED"))))</f>
        <v>0</v>
      </c>
      <c r="W169" s="24">
        <f>IF(NOT(AND(A169=$B$2,G169&gt;0,H169&gt;0,OR(C169&lt;&gt;"Recommended baseline",Assumptions!$B$10=1))),0,IF(ISNUMBER(K169),G169*H169*K169,IF(U169=0,"UNPRICED",IF(ISNUMBER(INDEX('SKU Catalog'!$L$1:$L$116,MAX(1,U169))),G169*H169*INDEX('SKU Catalog'!$L$1:$L$116,MAX(1,U169))*IF(AND(INDEX('SKU Catalog'!$F$1:$F$116,MAX(1,U169))="Hourly",OR(INDEX('SKU Catalog'!$J$1:$J$116,MAX(1,U169))=0,"1Y"="PAYG")),I169,1),"UNPRICED"))))</f>
        <v>0</v>
      </c>
      <c r="X169" s="24">
        <f>IF(NOT(AND(A169=$B$2,G169&gt;0,H169&gt;0,OR(C169&lt;&gt;"Recommended baseline",Assumptions!$B$10=1))),0,IF(ISNUMBER(K169),G169*H169*K169,IF(U169=0,"UNPRICED",IF(ISNUMBER(INDEX('SKU Catalog'!$M$1:$M$116,MAX(1,U169))),G169*H169*INDEX('SKU Catalog'!$M$1:$M$116,MAX(1,U169))*IF(AND(INDEX('SKU Catalog'!$F$1:$F$116,MAX(1,U169))="Hourly",OR(INDEX('SKU Catalog'!$J$1:$J$116,MAX(1,U169))=0,"3Y"="PAYG")),I169,1),"UNPRICED"))))</f>
        <v>0</v>
      </c>
    </row>
    <row r="170" spans="1:24" ht="28.8" x14ac:dyDescent="0.35">
      <c r="A170" s="21" t="s">
        <v>967</v>
      </c>
      <c r="B170" s="21" t="s">
        <v>95</v>
      </c>
      <c r="C170" s="21" t="s">
        <v>2299</v>
      </c>
      <c r="D170" s="21" t="s">
        <v>1488</v>
      </c>
      <c r="E170" s="21" t="s">
        <v>1489</v>
      </c>
      <c r="F170" s="26" t="s">
        <v>188</v>
      </c>
      <c r="G170" s="27">
        <v>1</v>
      </c>
      <c r="H170" s="27">
        <v>1</v>
      </c>
      <c r="I170" s="36">
        <v>1</v>
      </c>
      <c r="J170" s="26" t="s">
        <v>2297</v>
      </c>
      <c r="K170" s="37"/>
      <c r="L170" s="23" t="str">
        <f>IF(U170=0,"INVALID SKU",IF(INDEX('SKU Catalog'!$J$1:$J$116,MAX(1,U170))=0,"PAYG",IF(J170="Default",Assumptions!$B$7,J170)))</f>
        <v>PAYG</v>
      </c>
      <c r="M170" s="23" t="str">
        <f>IF(U170=0,"Review SKU",INDEX('SKU Catalog'!$E$1:$E$116,MAX(1,U170)))</f>
        <v>resource</v>
      </c>
      <c r="N170" s="31">
        <f>IF(ISNUMBER(K170),K170,IF(U170=0,"UNPRICED",IF(L170="PAYG",INDEX('SKU Catalog'!$K$1:$K$116,MAX(1,U170)),IF(L170="1Y",INDEX('SKU Catalog'!$L$1:$L$116,MAX(1,U170)),INDEX('SKU Catalog'!$M$1:$M$116,MAX(1,U170))))))</f>
        <v>0</v>
      </c>
      <c r="O170" s="24">
        <f>IF(NOT(AND(A170=$B$2,G170&gt;0,H170&gt;0,OR(C170&lt;&gt;"Recommended baseline",Assumptions!$B$10=1))),0,IF(ISNUMBER(N170),G170*H170*N170*IF(ISNUMBER(K170),1,IF(AND(L170="PAYG",INDEX('SKU Catalog'!$F$1:$F$116,MAX(1,U170))="Hourly"),I170,1)),"UNPRICED"))</f>
        <v>0</v>
      </c>
      <c r="P170" s="24">
        <f>IF(ISNUMBER(O170),O170*Assumptions!$B$8,"UNPRICED")</f>
        <v>0</v>
      </c>
      <c r="Q170" s="23" t="str">
        <f>IF(NOT(AND(A170=$B$2,G170&gt;0,H170&gt;0,OR(C170&lt;&gt;"Recommended baseline",Assumptions!$B$10=1))),"Inactive",IF(NOT(ISNUMBER(N170)),"UNPRICED - select SKU / quote",IF(ISNUMBER(K170),"Manual quote - verify source",IF(T170="Covered","Covered by capacity",IF(T170="Control plane","No direct fee","Priced - verify sizing")))))</f>
        <v>No direct fee</v>
      </c>
      <c r="R170" s="21" t="s">
        <v>2315</v>
      </c>
      <c r="S170" s="21" t="s">
        <v>971</v>
      </c>
      <c r="T170" s="21" t="s">
        <v>187</v>
      </c>
      <c r="U170" s="23">
        <f>IF(COUNTIF('SKU Catalog'!$A$4:$A$116,T170&amp;"|"&amp;F170)=0,0,MATCH(T170&amp;"|"&amp;F170,'SKU Catalog'!$A$1:$A$116,0))</f>
        <v>5</v>
      </c>
      <c r="V170" s="24">
        <f>IF(NOT(AND(A170=$B$2,G170&gt;0,H170&gt;0,OR(C170&lt;&gt;"Recommended baseline",Assumptions!$B$10=1))),0,IF(ISNUMBER(K170),G170*H170*K170,IF(U170=0,"UNPRICED",IF(ISNUMBER(INDEX('SKU Catalog'!$K$1:$K$116,MAX(1,U170))),G170*H170*INDEX('SKU Catalog'!$K$1:$K$116,MAX(1,U170))*IF(AND(INDEX('SKU Catalog'!$F$1:$F$116,MAX(1,U170))="Hourly",OR(INDEX('SKU Catalog'!$J$1:$J$116,MAX(1,U170))=0,"PAYG"="PAYG")),I170,1),"UNPRICED"))))</f>
        <v>0</v>
      </c>
      <c r="W170" s="24">
        <f>IF(NOT(AND(A170=$B$2,G170&gt;0,H170&gt;0,OR(C170&lt;&gt;"Recommended baseline",Assumptions!$B$10=1))),0,IF(ISNUMBER(K170),G170*H170*K170,IF(U170=0,"UNPRICED",IF(ISNUMBER(INDEX('SKU Catalog'!$L$1:$L$116,MAX(1,U170))),G170*H170*INDEX('SKU Catalog'!$L$1:$L$116,MAX(1,U170))*IF(AND(INDEX('SKU Catalog'!$F$1:$F$116,MAX(1,U170))="Hourly",OR(INDEX('SKU Catalog'!$J$1:$J$116,MAX(1,U170))=0,"1Y"="PAYG")),I170,1),"UNPRICED"))))</f>
        <v>0</v>
      </c>
      <c r="X170" s="24">
        <f>IF(NOT(AND(A170=$B$2,G170&gt;0,H170&gt;0,OR(C170&lt;&gt;"Recommended baseline",Assumptions!$B$10=1))),0,IF(ISNUMBER(K170),G170*H170*K170,IF(U170=0,"UNPRICED",IF(ISNUMBER(INDEX('SKU Catalog'!$M$1:$M$116,MAX(1,U170))),G170*H170*INDEX('SKU Catalog'!$M$1:$M$116,MAX(1,U170))*IF(AND(INDEX('SKU Catalog'!$F$1:$F$116,MAX(1,U170))="Hourly",OR(INDEX('SKU Catalog'!$J$1:$J$116,MAX(1,U170))=0,"3Y"="PAYG")),I170,1),"UNPRICED"))))</f>
        <v>0</v>
      </c>
    </row>
    <row r="171" spans="1:24" ht="28.8" x14ac:dyDescent="0.35">
      <c r="A171" s="21" t="s">
        <v>967</v>
      </c>
      <c r="B171" s="21" t="s">
        <v>96</v>
      </c>
      <c r="C171" s="21" t="s">
        <v>2299</v>
      </c>
      <c r="D171" s="21" t="s">
        <v>1492</v>
      </c>
      <c r="E171" s="21" t="s">
        <v>1493</v>
      </c>
      <c r="F171" s="26" t="s">
        <v>191</v>
      </c>
      <c r="G171" s="27">
        <v>1</v>
      </c>
      <c r="H171" s="27">
        <v>1</v>
      </c>
      <c r="I171" s="36">
        <v>1</v>
      </c>
      <c r="J171" s="26" t="s">
        <v>2297</v>
      </c>
      <c r="K171" s="37"/>
      <c r="L171" s="23" t="str">
        <f>IF(U171=0,"INVALID SKU",IF(INDEX('SKU Catalog'!$J$1:$J$116,MAX(1,U171))=0,"PAYG",IF(J171="Default",Assumptions!$B$7,J171)))</f>
        <v>PAYG</v>
      </c>
      <c r="M171" s="23" t="str">
        <f>IF(U171=0,"Review SKU",INDEX('SKU Catalog'!$E$1:$E$116,MAX(1,U171)))</f>
        <v>quoted unit</v>
      </c>
      <c r="N171" s="31" t="str">
        <f>IF(ISNUMBER(K171),K171,IF(U171=0,"UNPRICED",IF(L171="PAYG",INDEX('SKU Catalog'!$K$1:$K$116,MAX(1,U171)),IF(L171="1Y",INDEX('SKU Catalog'!$L$1:$L$116,MAX(1,U171)),INDEX('SKU Catalog'!$M$1:$M$116,MAX(1,U171))))))</f>
        <v>UNPRICED</v>
      </c>
      <c r="O171" s="24" t="str">
        <f>IF(NOT(AND(A171=$B$2,G171&gt;0,H171&gt;0,OR(C171&lt;&gt;"Recommended baseline",Assumptions!$B$10=1))),0,IF(ISNUMBER(N171),G171*H171*N171*IF(ISNUMBER(K171),1,IF(AND(L171="PAYG",INDEX('SKU Catalog'!$F$1:$F$116,MAX(1,U171))="Hourly"),I171,1)),"UNPRICED"))</f>
        <v>UNPRICED</v>
      </c>
      <c r="P171" s="24" t="str">
        <f>IF(ISNUMBER(O171),O171*Assumptions!$B$8,"UNPRICED")</f>
        <v>UNPRICED</v>
      </c>
      <c r="Q171" s="23" t="str">
        <f>IF(NOT(AND(A171=$B$2,G171&gt;0,H171&gt;0,OR(C171&lt;&gt;"Recommended baseline",Assumptions!$B$10=1))),"Inactive",IF(NOT(ISNUMBER(N171)),"UNPRICED - select SKU / quote",IF(ISNUMBER(K171),"Manual quote - verify source",IF(T171="Covered","Covered by capacity",IF(T171="Control plane","No direct fee","Priced - verify sizing")))))</f>
        <v>UNPRICED - select SKU / quote</v>
      </c>
      <c r="R171" s="21" t="s">
        <v>2341</v>
      </c>
      <c r="S171" s="21" t="s">
        <v>971</v>
      </c>
      <c r="T171" s="21" t="s">
        <v>96</v>
      </c>
      <c r="U171" s="23">
        <f>IF(COUNTIF('SKU Catalog'!$A$4:$A$116,T171&amp;"|"&amp;F171)=0,0,MATCH(T171&amp;"|"&amp;F171,'SKU Catalog'!$A$1:$A$116,0))</f>
        <v>6</v>
      </c>
      <c r="V171" s="24" t="str">
        <f>IF(NOT(AND(A171=$B$2,G171&gt;0,H171&gt;0,OR(C171&lt;&gt;"Recommended baseline",Assumptions!$B$10=1))),0,IF(ISNUMBER(K171),G171*H171*K171,IF(U171=0,"UNPRICED",IF(ISNUMBER(INDEX('SKU Catalog'!$K$1:$K$116,MAX(1,U171))),G171*H171*INDEX('SKU Catalog'!$K$1:$K$116,MAX(1,U171))*IF(AND(INDEX('SKU Catalog'!$F$1:$F$116,MAX(1,U171))="Hourly",OR(INDEX('SKU Catalog'!$J$1:$J$116,MAX(1,U171))=0,"PAYG"="PAYG")),I171,1),"UNPRICED"))))</f>
        <v>UNPRICED</v>
      </c>
      <c r="W171" s="24" t="str">
        <f>IF(NOT(AND(A171=$B$2,G171&gt;0,H171&gt;0,OR(C171&lt;&gt;"Recommended baseline",Assumptions!$B$10=1))),0,IF(ISNUMBER(K171),G171*H171*K171,IF(U171=0,"UNPRICED",IF(ISNUMBER(INDEX('SKU Catalog'!$L$1:$L$116,MAX(1,U171))),G171*H171*INDEX('SKU Catalog'!$L$1:$L$116,MAX(1,U171))*IF(AND(INDEX('SKU Catalog'!$F$1:$F$116,MAX(1,U171))="Hourly",OR(INDEX('SKU Catalog'!$J$1:$J$116,MAX(1,U171))=0,"1Y"="PAYG")),I171,1),"UNPRICED"))))</f>
        <v>UNPRICED</v>
      </c>
      <c r="X171" s="24" t="str">
        <f>IF(NOT(AND(A171=$B$2,G171&gt;0,H171&gt;0,OR(C171&lt;&gt;"Recommended baseline",Assumptions!$B$10=1))),0,IF(ISNUMBER(K171),G171*H171*K171,IF(U171=0,"UNPRICED",IF(ISNUMBER(INDEX('SKU Catalog'!$M$1:$M$116,MAX(1,U171))),G171*H171*INDEX('SKU Catalog'!$M$1:$M$116,MAX(1,U171))*IF(AND(INDEX('SKU Catalog'!$F$1:$F$116,MAX(1,U171))="Hourly",OR(INDEX('SKU Catalog'!$J$1:$J$116,MAX(1,U171))=0,"3Y"="PAYG")),I171,1),"UNPRICED"))))</f>
        <v>UNPRICED</v>
      </c>
    </row>
    <row r="172" spans="1:24" ht="28.8" x14ac:dyDescent="0.35">
      <c r="A172" s="21" t="s">
        <v>967</v>
      </c>
      <c r="B172" s="21" t="s">
        <v>96</v>
      </c>
      <c r="C172" s="21" t="s">
        <v>2299</v>
      </c>
      <c r="D172" s="21" t="s">
        <v>1495</v>
      </c>
      <c r="E172" s="21" t="s">
        <v>1496</v>
      </c>
      <c r="F172" s="26" t="s">
        <v>191</v>
      </c>
      <c r="G172" s="27">
        <v>1</v>
      </c>
      <c r="H172" s="27">
        <v>1</v>
      </c>
      <c r="I172" s="36">
        <v>1</v>
      </c>
      <c r="J172" s="26" t="s">
        <v>2297</v>
      </c>
      <c r="K172" s="37"/>
      <c r="L172" s="23" t="str">
        <f>IF(U172=0,"INVALID SKU",IF(INDEX('SKU Catalog'!$J$1:$J$116,MAX(1,U172))=0,"PAYG",IF(J172="Default",Assumptions!$B$7,J172)))</f>
        <v>PAYG</v>
      </c>
      <c r="M172" s="23" t="str">
        <f>IF(U172=0,"Review SKU",INDEX('SKU Catalog'!$E$1:$E$116,MAX(1,U172)))</f>
        <v>quoted unit</v>
      </c>
      <c r="N172" s="31" t="str">
        <f>IF(ISNUMBER(K172),K172,IF(U172=0,"UNPRICED",IF(L172="PAYG",INDEX('SKU Catalog'!$K$1:$K$116,MAX(1,U172)),IF(L172="1Y",INDEX('SKU Catalog'!$L$1:$L$116,MAX(1,U172)),INDEX('SKU Catalog'!$M$1:$M$116,MAX(1,U172))))))</f>
        <v>UNPRICED</v>
      </c>
      <c r="O172" s="24" t="str">
        <f>IF(NOT(AND(A172=$B$2,G172&gt;0,H172&gt;0,OR(C172&lt;&gt;"Recommended baseline",Assumptions!$B$10=1))),0,IF(ISNUMBER(N172),G172*H172*N172*IF(ISNUMBER(K172),1,IF(AND(L172="PAYG",INDEX('SKU Catalog'!$F$1:$F$116,MAX(1,U172))="Hourly"),I172,1)),"UNPRICED"))</f>
        <v>UNPRICED</v>
      </c>
      <c r="P172" s="24" t="str">
        <f>IF(ISNUMBER(O172),O172*Assumptions!$B$8,"UNPRICED")</f>
        <v>UNPRICED</v>
      </c>
      <c r="Q172" s="23" t="str">
        <f>IF(NOT(AND(A172=$B$2,G172&gt;0,H172&gt;0,OR(C172&lt;&gt;"Recommended baseline",Assumptions!$B$10=1))),"Inactive",IF(NOT(ISNUMBER(N172)),"UNPRICED - select SKU / quote",IF(ISNUMBER(K172),"Manual quote - verify source",IF(T172="Covered","Covered by capacity",IF(T172="Control plane","No direct fee","Priced - verify sizing")))))</f>
        <v>UNPRICED - select SKU / quote</v>
      </c>
      <c r="R172" s="21" t="s">
        <v>2341</v>
      </c>
      <c r="S172" s="21" t="s">
        <v>971</v>
      </c>
      <c r="T172" s="21" t="s">
        <v>96</v>
      </c>
      <c r="U172" s="23">
        <f>IF(COUNTIF('SKU Catalog'!$A$4:$A$116,T172&amp;"|"&amp;F172)=0,0,MATCH(T172&amp;"|"&amp;F172,'SKU Catalog'!$A$1:$A$116,0))</f>
        <v>6</v>
      </c>
      <c r="V172" s="24" t="str">
        <f>IF(NOT(AND(A172=$B$2,G172&gt;0,H172&gt;0,OR(C172&lt;&gt;"Recommended baseline",Assumptions!$B$10=1))),0,IF(ISNUMBER(K172),G172*H172*K172,IF(U172=0,"UNPRICED",IF(ISNUMBER(INDEX('SKU Catalog'!$K$1:$K$116,MAX(1,U172))),G172*H172*INDEX('SKU Catalog'!$K$1:$K$116,MAX(1,U172))*IF(AND(INDEX('SKU Catalog'!$F$1:$F$116,MAX(1,U172))="Hourly",OR(INDEX('SKU Catalog'!$J$1:$J$116,MAX(1,U172))=0,"PAYG"="PAYG")),I172,1),"UNPRICED"))))</f>
        <v>UNPRICED</v>
      </c>
      <c r="W172" s="24" t="str">
        <f>IF(NOT(AND(A172=$B$2,G172&gt;0,H172&gt;0,OR(C172&lt;&gt;"Recommended baseline",Assumptions!$B$10=1))),0,IF(ISNUMBER(K172),G172*H172*K172,IF(U172=0,"UNPRICED",IF(ISNUMBER(INDEX('SKU Catalog'!$L$1:$L$116,MAX(1,U172))),G172*H172*INDEX('SKU Catalog'!$L$1:$L$116,MAX(1,U172))*IF(AND(INDEX('SKU Catalog'!$F$1:$F$116,MAX(1,U172))="Hourly",OR(INDEX('SKU Catalog'!$J$1:$J$116,MAX(1,U172))=0,"1Y"="PAYG")),I172,1),"UNPRICED"))))</f>
        <v>UNPRICED</v>
      </c>
      <c r="X172" s="24" t="str">
        <f>IF(NOT(AND(A172=$B$2,G172&gt;0,H172&gt;0,OR(C172&lt;&gt;"Recommended baseline",Assumptions!$B$10=1))),0,IF(ISNUMBER(K172),G172*H172*K172,IF(U172=0,"UNPRICED",IF(ISNUMBER(INDEX('SKU Catalog'!$M$1:$M$116,MAX(1,U172))),G172*H172*INDEX('SKU Catalog'!$M$1:$M$116,MAX(1,U172))*IF(AND(INDEX('SKU Catalog'!$F$1:$F$116,MAX(1,U172))="Hourly",OR(INDEX('SKU Catalog'!$J$1:$J$116,MAX(1,U172))=0,"3Y"="PAYG")),I172,1),"UNPRICED"))))</f>
        <v>UNPRICED</v>
      </c>
    </row>
    <row r="173" spans="1:24" ht="28.8" x14ac:dyDescent="0.35">
      <c r="A173" s="21" t="s">
        <v>967</v>
      </c>
      <c r="B173" s="21" t="s">
        <v>87</v>
      </c>
      <c r="C173" s="21" t="s">
        <v>2299</v>
      </c>
      <c r="D173" s="21" t="s">
        <v>1498</v>
      </c>
      <c r="E173" s="21" t="s">
        <v>1499</v>
      </c>
      <c r="F173" s="26" t="s">
        <v>372</v>
      </c>
      <c r="G173" s="27">
        <v>1</v>
      </c>
      <c r="H173" s="27">
        <v>1</v>
      </c>
      <c r="I173" s="36">
        <v>1</v>
      </c>
      <c r="J173" s="26" t="s">
        <v>2297</v>
      </c>
      <c r="K173" s="37"/>
      <c r="L173" s="23" t="str">
        <f>IF(U173=0,"INVALID SKU",IF(INDEX('SKU Catalog'!$J$1:$J$116,MAX(1,U173))=0,"PAYG",IF(J173="Default",Assumptions!$B$7,J173)))</f>
        <v>PAYG</v>
      </c>
      <c r="M173" s="23" t="str">
        <f>IF(U173=0,"Review SKU",INDEX('SKU Catalog'!$E$1:$E$116,MAX(1,U173)))</f>
        <v>gateway</v>
      </c>
      <c r="N173" s="31">
        <f>IF(ISNUMBER(K173),K173,IF(U173=0,"UNPRICED",IF(L173="PAYG",INDEX('SKU Catalog'!$K$1:$K$116,MAX(1,U173)),IF(L173="1Y",INDEX('SKU Catalog'!$L$1:$L$116,MAX(1,U173)),INDEX('SKU Catalog'!$M$1:$M$116,MAX(1,U173))))))</f>
        <v>138.69999999999999</v>
      </c>
      <c r="O173" s="24">
        <f>IF(NOT(AND(A173=$B$2,G173&gt;0,H173&gt;0,OR(C173&lt;&gt;"Recommended baseline",Assumptions!$B$10=1))),0,IF(ISNUMBER(N173),G173*H173*N173*IF(ISNUMBER(K173),1,IF(AND(L173="PAYG",INDEX('SKU Catalog'!$F$1:$F$116,MAX(1,U173))="Hourly"),I173,1)),"UNPRICED"))</f>
        <v>138.69999999999999</v>
      </c>
      <c r="P173" s="24">
        <f>IF(ISNUMBER(O173),O173*Assumptions!$B$8,"UNPRICED")</f>
        <v>1664.3999999999999</v>
      </c>
      <c r="Q173" s="23" t="str">
        <f>IF(NOT(AND(A173=$B$2,G173&gt;0,H173&gt;0,OR(C173&lt;&gt;"Recommended baseline",Assumptions!$B$10=1))),"Inactive",IF(NOT(ISNUMBER(N173)),"UNPRICED - select SKU / quote",IF(ISNUMBER(K173),"Manual quote - verify source",IF(T173="Covered","Covered by capacity",IF(T173="Control plane","No direct fee","Priced - verify sizing")))))</f>
        <v>Priced - verify sizing</v>
      </c>
      <c r="R173" s="21" t="s">
        <v>2326</v>
      </c>
      <c r="S173" s="21" t="s">
        <v>971</v>
      </c>
      <c r="T173" s="21" t="s">
        <v>371</v>
      </c>
      <c r="U173" s="23">
        <f>IF(COUNTIF('SKU Catalog'!$A$4:$A$116,T173&amp;"|"&amp;F173)=0,0,MATCH(T173&amp;"|"&amp;F173,'SKU Catalog'!$A$1:$A$116,0))</f>
        <v>77</v>
      </c>
      <c r="V173" s="24">
        <f>IF(NOT(AND(A173=$B$2,G173&gt;0,H173&gt;0,OR(C173&lt;&gt;"Recommended baseline",Assumptions!$B$10=1))),0,IF(ISNUMBER(K173),G173*H173*K173,IF(U173=0,"UNPRICED",IF(ISNUMBER(INDEX('SKU Catalog'!$K$1:$K$116,MAX(1,U173))),G173*H173*INDEX('SKU Catalog'!$K$1:$K$116,MAX(1,U173))*IF(AND(INDEX('SKU Catalog'!$F$1:$F$116,MAX(1,U173))="Hourly",OR(INDEX('SKU Catalog'!$J$1:$J$116,MAX(1,U173))=0,"PAYG"="PAYG")),I173,1),"UNPRICED"))))</f>
        <v>138.69999999999999</v>
      </c>
      <c r="W173" s="24">
        <f>IF(NOT(AND(A173=$B$2,G173&gt;0,H173&gt;0,OR(C173&lt;&gt;"Recommended baseline",Assumptions!$B$10=1))),0,IF(ISNUMBER(K173),G173*H173*K173,IF(U173=0,"UNPRICED",IF(ISNUMBER(INDEX('SKU Catalog'!$L$1:$L$116,MAX(1,U173))),G173*H173*INDEX('SKU Catalog'!$L$1:$L$116,MAX(1,U173))*IF(AND(INDEX('SKU Catalog'!$F$1:$F$116,MAX(1,U173))="Hourly",OR(INDEX('SKU Catalog'!$J$1:$J$116,MAX(1,U173))=0,"1Y"="PAYG")),I173,1),"UNPRICED"))))</f>
        <v>138.69999999999999</v>
      </c>
      <c r="X173" s="24">
        <f>IF(NOT(AND(A173=$B$2,G173&gt;0,H173&gt;0,OR(C173&lt;&gt;"Recommended baseline",Assumptions!$B$10=1))),0,IF(ISNUMBER(K173),G173*H173*K173,IF(U173=0,"UNPRICED",IF(ISNUMBER(INDEX('SKU Catalog'!$M$1:$M$116,MAX(1,U173))),G173*H173*INDEX('SKU Catalog'!$M$1:$M$116,MAX(1,U173))*IF(AND(INDEX('SKU Catalog'!$F$1:$F$116,MAX(1,U173))="Hourly",OR(INDEX('SKU Catalog'!$J$1:$J$116,MAX(1,U173))=0,"3Y"="PAYG")),I173,1),"UNPRICED"))))</f>
        <v>138.69999999999999</v>
      </c>
    </row>
    <row r="174" spans="1:24" ht="28.8" x14ac:dyDescent="0.35">
      <c r="A174" s="21" t="s">
        <v>967</v>
      </c>
      <c r="B174" s="21" t="s">
        <v>87</v>
      </c>
      <c r="C174" s="21" t="s">
        <v>2299</v>
      </c>
      <c r="D174" s="21" t="s">
        <v>1502</v>
      </c>
      <c r="E174" s="21" t="s">
        <v>1503</v>
      </c>
      <c r="F174" s="26" t="s">
        <v>380</v>
      </c>
      <c r="G174" s="27">
        <v>1</v>
      </c>
      <c r="H174" s="27">
        <v>1</v>
      </c>
      <c r="I174" s="36">
        <v>1</v>
      </c>
      <c r="J174" s="26" t="s">
        <v>2297</v>
      </c>
      <c r="K174" s="37"/>
      <c r="L174" s="23" t="str">
        <f>IF(U174=0,"INVALID SKU",IF(INDEX('SKU Catalog'!$J$1:$J$116,MAX(1,U174))=0,"PAYG",IF(J174="Default",Assumptions!$B$7,J174)))</f>
        <v>PAYG</v>
      </c>
      <c r="M174" s="23" t="str">
        <f>IF(U174=0,"Review SKU",INDEX('SKU Catalog'!$E$1:$E$116,MAX(1,U174)))</f>
        <v>hub routing unit</v>
      </c>
      <c r="N174" s="31">
        <f>IF(ISNUMBER(K174),K174,IF(U174=0,"UNPRICED",IF(L174="PAYG",INDEX('SKU Catalog'!$K$1:$K$116,MAX(1,U174)),IF(L174="1Y",INDEX('SKU Catalog'!$L$1:$L$116,MAX(1,U174)),INDEX('SKU Catalog'!$M$1:$M$116,MAX(1,U174))))))</f>
        <v>73</v>
      </c>
      <c r="O174" s="24">
        <f>IF(NOT(AND(A174=$B$2,G174&gt;0,H174&gt;0,OR(C174&lt;&gt;"Recommended baseline",Assumptions!$B$10=1))),0,IF(ISNUMBER(N174),G174*H174*N174*IF(ISNUMBER(K174),1,IF(AND(L174="PAYG",INDEX('SKU Catalog'!$F$1:$F$116,MAX(1,U174))="Hourly"),I174,1)),"UNPRICED"))</f>
        <v>73</v>
      </c>
      <c r="P174" s="24">
        <f>IF(ISNUMBER(O174),O174*Assumptions!$B$8,"UNPRICED")</f>
        <v>876</v>
      </c>
      <c r="Q174" s="23" t="str">
        <f>IF(NOT(AND(A174=$B$2,G174&gt;0,H174&gt;0,OR(C174&lt;&gt;"Recommended baseline",Assumptions!$B$10=1))),"Inactive",IF(NOT(ISNUMBER(N174)),"UNPRICED - select SKU / quote",IF(ISNUMBER(K174),"Manual quote - verify source",IF(T174="Covered","Covered by capacity",IF(T174="Control plane","No direct fee","Priced - verify sizing")))))</f>
        <v>Priced - verify sizing</v>
      </c>
      <c r="R174" s="21" t="s">
        <v>2326</v>
      </c>
      <c r="S174" s="21" t="s">
        <v>971</v>
      </c>
      <c r="T174" s="21" t="s">
        <v>379</v>
      </c>
      <c r="U174" s="23">
        <f>IF(COUNTIF('SKU Catalog'!$A$4:$A$116,T174&amp;"|"&amp;F174)=0,0,MATCH(T174&amp;"|"&amp;F174,'SKU Catalog'!$A$1:$A$116,0))</f>
        <v>80</v>
      </c>
      <c r="V174" s="24">
        <f>IF(NOT(AND(A174=$B$2,G174&gt;0,H174&gt;0,OR(C174&lt;&gt;"Recommended baseline",Assumptions!$B$10=1))),0,IF(ISNUMBER(K174),G174*H174*K174,IF(U174=0,"UNPRICED",IF(ISNUMBER(INDEX('SKU Catalog'!$K$1:$K$116,MAX(1,U174))),G174*H174*INDEX('SKU Catalog'!$K$1:$K$116,MAX(1,U174))*IF(AND(INDEX('SKU Catalog'!$F$1:$F$116,MAX(1,U174))="Hourly",OR(INDEX('SKU Catalog'!$J$1:$J$116,MAX(1,U174))=0,"PAYG"="PAYG")),I174,1),"UNPRICED"))))</f>
        <v>73</v>
      </c>
      <c r="W174" s="24">
        <f>IF(NOT(AND(A174=$B$2,G174&gt;0,H174&gt;0,OR(C174&lt;&gt;"Recommended baseline",Assumptions!$B$10=1))),0,IF(ISNUMBER(K174),G174*H174*K174,IF(U174=0,"UNPRICED",IF(ISNUMBER(INDEX('SKU Catalog'!$L$1:$L$116,MAX(1,U174))),G174*H174*INDEX('SKU Catalog'!$L$1:$L$116,MAX(1,U174))*IF(AND(INDEX('SKU Catalog'!$F$1:$F$116,MAX(1,U174))="Hourly",OR(INDEX('SKU Catalog'!$J$1:$J$116,MAX(1,U174))=0,"1Y"="PAYG")),I174,1),"UNPRICED"))))</f>
        <v>73</v>
      </c>
      <c r="X174" s="24">
        <f>IF(NOT(AND(A174=$B$2,G174&gt;0,H174&gt;0,OR(C174&lt;&gt;"Recommended baseline",Assumptions!$B$10=1))),0,IF(ISNUMBER(K174),G174*H174*K174,IF(U174=0,"UNPRICED",IF(ISNUMBER(INDEX('SKU Catalog'!$M$1:$M$116,MAX(1,U174))),G174*H174*INDEX('SKU Catalog'!$M$1:$M$116,MAX(1,U174))*IF(AND(INDEX('SKU Catalog'!$F$1:$F$116,MAX(1,U174))="Hourly",OR(INDEX('SKU Catalog'!$J$1:$J$116,MAX(1,U174))=0,"3Y"="PAYG")),I174,1),"UNPRICED"))))</f>
        <v>73</v>
      </c>
    </row>
    <row r="175" spans="1:24" ht="28.8" x14ac:dyDescent="0.35">
      <c r="A175" s="21" t="s">
        <v>967</v>
      </c>
      <c r="B175" s="21" t="s">
        <v>96</v>
      </c>
      <c r="C175" s="21" t="s">
        <v>2299</v>
      </c>
      <c r="D175" s="21" t="s">
        <v>1506</v>
      </c>
      <c r="E175" s="21" t="s">
        <v>1507</v>
      </c>
      <c r="F175" s="26" t="s">
        <v>191</v>
      </c>
      <c r="G175" s="27">
        <v>1</v>
      </c>
      <c r="H175" s="27">
        <v>1</v>
      </c>
      <c r="I175" s="36">
        <v>1</v>
      </c>
      <c r="J175" s="26" t="s">
        <v>2297</v>
      </c>
      <c r="K175" s="37"/>
      <c r="L175" s="23" t="str">
        <f>IF(U175=0,"INVALID SKU",IF(INDEX('SKU Catalog'!$J$1:$J$116,MAX(1,U175))=0,"PAYG",IF(J175="Default",Assumptions!$B$7,J175)))</f>
        <v>PAYG</v>
      </c>
      <c r="M175" s="23" t="str">
        <f>IF(U175=0,"Review SKU",INDEX('SKU Catalog'!$E$1:$E$116,MAX(1,U175)))</f>
        <v>quoted unit</v>
      </c>
      <c r="N175" s="31" t="str">
        <f>IF(ISNUMBER(K175),K175,IF(U175=0,"UNPRICED",IF(L175="PAYG",INDEX('SKU Catalog'!$K$1:$K$116,MAX(1,U175)),IF(L175="1Y",INDEX('SKU Catalog'!$L$1:$L$116,MAX(1,U175)),INDEX('SKU Catalog'!$M$1:$M$116,MAX(1,U175))))))</f>
        <v>UNPRICED</v>
      </c>
      <c r="O175" s="24" t="str">
        <f>IF(NOT(AND(A175=$B$2,G175&gt;0,H175&gt;0,OR(C175&lt;&gt;"Recommended baseline",Assumptions!$B$10=1))),0,IF(ISNUMBER(N175),G175*H175*N175*IF(ISNUMBER(K175),1,IF(AND(L175="PAYG",INDEX('SKU Catalog'!$F$1:$F$116,MAX(1,U175))="Hourly"),I175,1)),"UNPRICED"))</f>
        <v>UNPRICED</v>
      </c>
      <c r="P175" s="24" t="str">
        <f>IF(ISNUMBER(O175),O175*Assumptions!$B$8,"UNPRICED")</f>
        <v>UNPRICED</v>
      </c>
      <c r="Q175" s="23" t="str">
        <f>IF(NOT(AND(A175=$B$2,G175&gt;0,H175&gt;0,OR(C175&lt;&gt;"Recommended baseline",Assumptions!$B$10=1))),"Inactive",IF(NOT(ISNUMBER(N175)),"UNPRICED - select SKU / quote",IF(ISNUMBER(K175),"Manual quote - verify source",IF(T175="Covered","Covered by capacity",IF(T175="Control plane","No direct fee","Priced - verify sizing")))))</f>
        <v>UNPRICED - select SKU / quote</v>
      </c>
      <c r="R175" s="21" t="s">
        <v>2341</v>
      </c>
      <c r="S175" s="21" t="s">
        <v>971</v>
      </c>
      <c r="T175" s="21" t="s">
        <v>96</v>
      </c>
      <c r="U175" s="23">
        <f>IF(COUNTIF('SKU Catalog'!$A$4:$A$116,T175&amp;"|"&amp;F175)=0,0,MATCH(T175&amp;"|"&amp;F175,'SKU Catalog'!$A$1:$A$116,0))</f>
        <v>6</v>
      </c>
      <c r="V175" s="24" t="str">
        <f>IF(NOT(AND(A175=$B$2,G175&gt;0,H175&gt;0,OR(C175&lt;&gt;"Recommended baseline",Assumptions!$B$10=1))),0,IF(ISNUMBER(K175),G175*H175*K175,IF(U175=0,"UNPRICED",IF(ISNUMBER(INDEX('SKU Catalog'!$K$1:$K$116,MAX(1,U175))),G175*H175*INDEX('SKU Catalog'!$K$1:$K$116,MAX(1,U175))*IF(AND(INDEX('SKU Catalog'!$F$1:$F$116,MAX(1,U175))="Hourly",OR(INDEX('SKU Catalog'!$J$1:$J$116,MAX(1,U175))=0,"PAYG"="PAYG")),I175,1),"UNPRICED"))))</f>
        <v>UNPRICED</v>
      </c>
      <c r="W175" s="24" t="str">
        <f>IF(NOT(AND(A175=$B$2,G175&gt;0,H175&gt;0,OR(C175&lt;&gt;"Recommended baseline",Assumptions!$B$10=1))),0,IF(ISNUMBER(K175),G175*H175*K175,IF(U175=0,"UNPRICED",IF(ISNUMBER(INDEX('SKU Catalog'!$L$1:$L$116,MAX(1,U175))),G175*H175*INDEX('SKU Catalog'!$L$1:$L$116,MAX(1,U175))*IF(AND(INDEX('SKU Catalog'!$F$1:$F$116,MAX(1,U175))="Hourly",OR(INDEX('SKU Catalog'!$J$1:$J$116,MAX(1,U175))=0,"1Y"="PAYG")),I175,1),"UNPRICED"))))</f>
        <v>UNPRICED</v>
      </c>
      <c r="X175" s="24" t="str">
        <f>IF(NOT(AND(A175=$B$2,G175&gt;0,H175&gt;0,OR(C175&lt;&gt;"Recommended baseline",Assumptions!$B$10=1))),0,IF(ISNUMBER(K175),G175*H175*K175,IF(U175=0,"UNPRICED",IF(ISNUMBER(INDEX('SKU Catalog'!$M$1:$M$116,MAX(1,U175))),G175*H175*INDEX('SKU Catalog'!$M$1:$M$116,MAX(1,U175))*IF(AND(INDEX('SKU Catalog'!$F$1:$F$116,MAX(1,U175))="Hourly",OR(INDEX('SKU Catalog'!$J$1:$J$116,MAX(1,U175))=0,"3Y"="PAYG")),I175,1),"UNPRICED"))))</f>
        <v>UNPRICED</v>
      </c>
    </row>
    <row r="176" spans="1:24" ht="28.8" x14ac:dyDescent="0.35">
      <c r="A176" s="21" t="s">
        <v>967</v>
      </c>
      <c r="B176" s="21" t="s">
        <v>88</v>
      </c>
      <c r="C176" s="21" t="s">
        <v>2299</v>
      </c>
      <c r="D176" s="21" t="s">
        <v>1509</v>
      </c>
      <c r="E176" s="21" t="s">
        <v>1511</v>
      </c>
      <c r="F176" s="26" t="s">
        <v>287</v>
      </c>
      <c r="G176" s="27">
        <v>1</v>
      </c>
      <c r="H176" s="27">
        <v>1</v>
      </c>
      <c r="I176" s="36">
        <v>1</v>
      </c>
      <c r="J176" s="26" t="s">
        <v>2297</v>
      </c>
      <c r="K176" s="37"/>
      <c r="L176" s="23" t="str">
        <f>IF(U176=0,"INVALID SKU",IF(INDEX('SKU Catalog'!$J$1:$J$116,MAX(1,U176))=0,"PAYG",IF(J176="Default",Assumptions!$B$7,J176)))</f>
        <v>PAYG</v>
      </c>
      <c r="M176" s="23" t="str">
        <f>IF(U176=0,"Review SKU",INDEX('SKU Catalog'!$E$1:$E$116,MAX(1,U176)))</f>
        <v>firewall</v>
      </c>
      <c r="N176" s="31">
        <f>IF(ISNUMBER(K176),K176,IF(U176=0,"UNPRICED",IF(L176="PAYG",INDEX('SKU Catalog'!$K$1:$K$116,MAX(1,U176)),IF(L176="1Y",INDEX('SKU Catalog'!$L$1:$L$116,MAX(1,U176)),INDEX('SKU Catalog'!$M$1:$M$116,MAX(1,U176))))))</f>
        <v>912.5</v>
      </c>
      <c r="O176" s="24">
        <f>IF(NOT(AND(A176=$B$2,G176&gt;0,H176&gt;0,OR(C176&lt;&gt;"Recommended baseline",Assumptions!$B$10=1))),0,IF(ISNUMBER(N176),G176*H176*N176*IF(ISNUMBER(K176),1,IF(AND(L176="PAYG",INDEX('SKU Catalog'!$F$1:$F$116,MAX(1,U176))="Hourly"),I176,1)),"UNPRICED"))</f>
        <v>912.5</v>
      </c>
      <c r="P176" s="24">
        <f>IF(ISNUMBER(O176),O176*Assumptions!$B$8,"UNPRICED")</f>
        <v>10950</v>
      </c>
      <c r="Q176" s="23" t="str">
        <f>IF(NOT(AND(A176=$B$2,G176&gt;0,H176&gt;0,OR(C176&lt;&gt;"Recommended baseline",Assumptions!$B$10=1))),"Inactive",IF(NOT(ISNUMBER(N176)),"UNPRICED - select SKU / quote",IF(ISNUMBER(K176),"Manual quote - verify source",IF(T176="Covered","Covered by capacity",IF(T176="Control plane","No direct fee","Priced - verify sizing")))))</f>
        <v>Priced - verify sizing</v>
      </c>
      <c r="R176" s="21" t="s">
        <v>2326</v>
      </c>
      <c r="S176" s="21" t="s">
        <v>971</v>
      </c>
      <c r="T176" s="21" t="s">
        <v>357</v>
      </c>
      <c r="U176" s="23">
        <f>IF(COUNTIF('SKU Catalog'!$A$4:$A$116,T176&amp;"|"&amp;F176)=0,0,MATCH(T176&amp;"|"&amp;F176,'SKU Catalog'!$A$1:$A$116,0))</f>
        <v>72</v>
      </c>
      <c r="V176" s="24">
        <f>IF(NOT(AND(A176=$B$2,G176&gt;0,H176&gt;0,OR(C176&lt;&gt;"Recommended baseline",Assumptions!$B$10=1))),0,IF(ISNUMBER(K176),G176*H176*K176,IF(U176=0,"UNPRICED",IF(ISNUMBER(INDEX('SKU Catalog'!$K$1:$K$116,MAX(1,U176))),G176*H176*INDEX('SKU Catalog'!$K$1:$K$116,MAX(1,U176))*IF(AND(INDEX('SKU Catalog'!$F$1:$F$116,MAX(1,U176))="Hourly",OR(INDEX('SKU Catalog'!$J$1:$J$116,MAX(1,U176))=0,"PAYG"="PAYG")),I176,1),"UNPRICED"))))</f>
        <v>912.5</v>
      </c>
      <c r="W176" s="24">
        <f>IF(NOT(AND(A176=$B$2,G176&gt;0,H176&gt;0,OR(C176&lt;&gt;"Recommended baseline",Assumptions!$B$10=1))),0,IF(ISNUMBER(K176),G176*H176*K176,IF(U176=0,"UNPRICED",IF(ISNUMBER(INDEX('SKU Catalog'!$L$1:$L$116,MAX(1,U176))),G176*H176*INDEX('SKU Catalog'!$L$1:$L$116,MAX(1,U176))*IF(AND(INDEX('SKU Catalog'!$F$1:$F$116,MAX(1,U176))="Hourly",OR(INDEX('SKU Catalog'!$J$1:$J$116,MAX(1,U176))=0,"1Y"="PAYG")),I176,1),"UNPRICED"))))</f>
        <v>912.5</v>
      </c>
      <c r="X176" s="24">
        <f>IF(NOT(AND(A176=$B$2,G176&gt;0,H176&gt;0,OR(C176&lt;&gt;"Recommended baseline",Assumptions!$B$10=1))),0,IF(ISNUMBER(K176),G176*H176*K176,IF(U176=0,"UNPRICED",IF(ISNUMBER(INDEX('SKU Catalog'!$M$1:$M$116,MAX(1,U176))),G176*H176*INDEX('SKU Catalog'!$M$1:$M$116,MAX(1,U176))*IF(AND(INDEX('SKU Catalog'!$F$1:$F$116,MAX(1,U176))="Hourly",OR(INDEX('SKU Catalog'!$J$1:$J$116,MAX(1,U176))=0,"3Y"="PAYG")),I176,1),"UNPRICED"))))</f>
        <v>912.5</v>
      </c>
    </row>
    <row r="177" spans="1:24" ht="28.8" x14ac:dyDescent="0.35">
      <c r="A177" s="21" t="s">
        <v>967</v>
      </c>
      <c r="B177" s="21" t="s">
        <v>88</v>
      </c>
      <c r="C177" s="21" t="s">
        <v>2299</v>
      </c>
      <c r="D177" s="21" t="s">
        <v>1509</v>
      </c>
      <c r="E177" s="21" t="s">
        <v>1511</v>
      </c>
      <c r="F177" s="26" t="s">
        <v>287</v>
      </c>
      <c r="G177" s="27">
        <v>1</v>
      </c>
      <c r="H177" s="27">
        <v>100</v>
      </c>
      <c r="I177" s="36">
        <v>1</v>
      </c>
      <c r="J177" s="26" t="s">
        <v>2297</v>
      </c>
      <c r="K177" s="37"/>
      <c r="L177" s="23" t="str">
        <f>IF(U177=0,"INVALID SKU",IF(INDEX('SKU Catalog'!$J$1:$J$116,MAX(1,U177))=0,"PAYG",IF(J177="Default",Assumptions!$B$7,J177)))</f>
        <v>PAYG</v>
      </c>
      <c r="M177" s="23" t="str">
        <f>IF(U177=0,"Review SKU",INDEX('SKU Catalog'!$E$1:$E$116,MAX(1,U177)))</f>
        <v>GB processed</v>
      </c>
      <c r="N177" s="31">
        <f>IF(ISNUMBER(K177),K177,IF(U177=0,"UNPRICED",IF(L177="PAYG",INDEX('SKU Catalog'!$K$1:$K$116,MAX(1,U177)),IF(L177="1Y",INDEX('SKU Catalog'!$L$1:$L$116,MAX(1,U177)),INDEX('SKU Catalog'!$M$1:$M$116,MAX(1,U177))))))</f>
        <v>1.6E-2</v>
      </c>
      <c r="O177" s="24">
        <f>IF(NOT(AND(A177=$B$2,G177&gt;0,H177&gt;0,OR(C177&lt;&gt;"Recommended baseline",Assumptions!$B$10=1))),0,IF(ISNUMBER(N177),G177*H177*N177*IF(ISNUMBER(K177),1,IF(AND(L177="PAYG",INDEX('SKU Catalog'!$F$1:$F$116,MAX(1,U177))="Hourly"),I177,1)),"UNPRICED"))</f>
        <v>1.6</v>
      </c>
      <c r="P177" s="24">
        <f>IF(ISNUMBER(O177),O177*Assumptions!$B$8,"UNPRICED")</f>
        <v>19.200000000000003</v>
      </c>
      <c r="Q177" s="23" t="str">
        <f>IF(NOT(AND(A177=$B$2,G177&gt;0,H177&gt;0,OR(C177&lt;&gt;"Recommended baseline",Assumptions!$B$10=1))),"Inactive",IF(NOT(ISNUMBER(N177)),"UNPRICED - select SKU / quote",IF(ISNUMBER(K177),"Manual quote - verify source",IF(T177="Covered","Covered by capacity",IF(T177="Control plane","No direct fee","Priced - verify sizing")))))</f>
        <v>Priced - verify sizing</v>
      </c>
      <c r="R177" s="21" t="s">
        <v>2348</v>
      </c>
      <c r="S177" s="21" t="s">
        <v>971</v>
      </c>
      <c r="T177" s="21" t="s">
        <v>360</v>
      </c>
      <c r="U177" s="23">
        <f>IF(COUNTIF('SKU Catalog'!$A$4:$A$116,T177&amp;"|"&amp;F177)=0,0,MATCH(T177&amp;"|"&amp;F177,'SKU Catalog'!$A$1:$A$116,0))</f>
        <v>73</v>
      </c>
      <c r="V177" s="24">
        <f>IF(NOT(AND(A177=$B$2,G177&gt;0,H177&gt;0,OR(C177&lt;&gt;"Recommended baseline",Assumptions!$B$10=1))),0,IF(ISNUMBER(K177),G177*H177*K177,IF(U177=0,"UNPRICED",IF(ISNUMBER(INDEX('SKU Catalog'!$K$1:$K$116,MAX(1,U177))),G177*H177*INDEX('SKU Catalog'!$K$1:$K$116,MAX(1,U177))*IF(AND(INDEX('SKU Catalog'!$F$1:$F$116,MAX(1,U177))="Hourly",OR(INDEX('SKU Catalog'!$J$1:$J$116,MAX(1,U177))=0,"PAYG"="PAYG")),I177,1),"UNPRICED"))))</f>
        <v>1.6</v>
      </c>
      <c r="W177" s="24">
        <f>IF(NOT(AND(A177=$B$2,G177&gt;0,H177&gt;0,OR(C177&lt;&gt;"Recommended baseline",Assumptions!$B$10=1))),0,IF(ISNUMBER(K177),G177*H177*K177,IF(U177=0,"UNPRICED",IF(ISNUMBER(INDEX('SKU Catalog'!$L$1:$L$116,MAX(1,U177))),G177*H177*INDEX('SKU Catalog'!$L$1:$L$116,MAX(1,U177))*IF(AND(INDEX('SKU Catalog'!$F$1:$F$116,MAX(1,U177))="Hourly",OR(INDEX('SKU Catalog'!$J$1:$J$116,MAX(1,U177))=0,"1Y"="PAYG")),I177,1),"UNPRICED"))))</f>
        <v>1.6</v>
      </c>
      <c r="X177" s="24">
        <f>IF(NOT(AND(A177=$B$2,G177&gt;0,H177&gt;0,OR(C177&lt;&gt;"Recommended baseline",Assumptions!$B$10=1))),0,IF(ISNUMBER(K177),G177*H177*K177,IF(U177=0,"UNPRICED",IF(ISNUMBER(INDEX('SKU Catalog'!$M$1:$M$116,MAX(1,U177))),G177*H177*INDEX('SKU Catalog'!$M$1:$M$116,MAX(1,U177))*IF(AND(INDEX('SKU Catalog'!$F$1:$F$116,MAX(1,U177))="Hourly",OR(INDEX('SKU Catalog'!$J$1:$J$116,MAX(1,U177))=0,"3Y"="PAYG")),I177,1),"UNPRICED"))))</f>
        <v>1.6</v>
      </c>
    </row>
    <row r="178" spans="1:24" ht="28.8" x14ac:dyDescent="0.35">
      <c r="A178" s="21" t="s">
        <v>967</v>
      </c>
      <c r="B178" s="21" t="s">
        <v>95</v>
      </c>
      <c r="C178" s="21" t="s">
        <v>2299</v>
      </c>
      <c r="D178" s="21" t="s">
        <v>1514</v>
      </c>
      <c r="E178" s="21" t="s">
        <v>1515</v>
      </c>
      <c r="F178" s="26" t="s">
        <v>188</v>
      </c>
      <c r="G178" s="27">
        <v>1</v>
      </c>
      <c r="H178" s="27">
        <v>1</v>
      </c>
      <c r="I178" s="36">
        <v>1</v>
      </c>
      <c r="J178" s="26" t="s">
        <v>2297</v>
      </c>
      <c r="K178" s="37"/>
      <c r="L178" s="23" t="str">
        <f>IF(U178=0,"INVALID SKU",IF(INDEX('SKU Catalog'!$J$1:$J$116,MAX(1,U178))=0,"PAYG",IF(J178="Default",Assumptions!$B$7,J178)))</f>
        <v>PAYG</v>
      </c>
      <c r="M178" s="23" t="str">
        <f>IF(U178=0,"Review SKU",INDEX('SKU Catalog'!$E$1:$E$116,MAX(1,U178)))</f>
        <v>resource</v>
      </c>
      <c r="N178" s="31">
        <f>IF(ISNUMBER(K178),K178,IF(U178=0,"UNPRICED",IF(L178="PAYG",INDEX('SKU Catalog'!$K$1:$K$116,MAX(1,U178)),IF(L178="1Y",INDEX('SKU Catalog'!$L$1:$L$116,MAX(1,U178)),INDEX('SKU Catalog'!$M$1:$M$116,MAX(1,U178))))))</f>
        <v>0</v>
      </c>
      <c r="O178" s="24">
        <f>IF(NOT(AND(A178=$B$2,G178&gt;0,H178&gt;0,OR(C178&lt;&gt;"Recommended baseline",Assumptions!$B$10=1))),0,IF(ISNUMBER(N178),G178*H178*N178*IF(ISNUMBER(K178),1,IF(AND(L178="PAYG",INDEX('SKU Catalog'!$F$1:$F$116,MAX(1,U178))="Hourly"),I178,1)),"UNPRICED"))</f>
        <v>0</v>
      </c>
      <c r="P178" s="24">
        <f>IF(ISNUMBER(O178),O178*Assumptions!$B$8,"UNPRICED")</f>
        <v>0</v>
      </c>
      <c r="Q178" s="23" t="str">
        <f>IF(NOT(AND(A178=$B$2,G178&gt;0,H178&gt;0,OR(C178&lt;&gt;"Recommended baseline",Assumptions!$B$10=1))),"Inactive",IF(NOT(ISNUMBER(N178)),"UNPRICED - select SKU / quote",IF(ISNUMBER(K178),"Manual quote - verify source",IF(T178="Covered","Covered by capacity",IF(T178="Control plane","No direct fee","Priced - verify sizing")))))</f>
        <v>No direct fee</v>
      </c>
      <c r="R178" s="21" t="s">
        <v>2315</v>
      </c>
      <c r="S178" s="21" t="s">
        <v>971</v>
      </c>
      <c r="T178" s="21" t="s">
        <v>187</v>
      </c>
      <c r="U178" s="23">
        <f>IF(COUNTIF('SKU Catalog'!$A$4:$A$116,T178&amp;"|"&amp;F178)=0,0,MATCH(T178&amp;"|"&amp;F178,'SKU Catalog'!$A$1:$A$116,0))</f>
        <v>5</v>
      </c>
      <c r="V178" s="24">
        <f>IF(NOT(AND(A178=$B$2,G178&gt;0,H178&gt;0,OR(C178&lt;&gt;"Recommended baseline",Assumptions!$B$10=1))),0,IF(ISNUMBER(K178),G178*H178*K178,IF(U178=0,"UNPRICED",IF(ISNUMBER(INDEX('SKU Catalog'!$K$1:$K$116,MAX(1,U178))),G178*H178*INDEX('SKU Catalog'!$K$1:$K$116,MAX(1,U178))*IF(AND(INDEX('SKU Catalog'!$F$1:$F$116,MAX(1,U178))="Hourly",OR(INDEX('SKU Catalog'!$J$1:$J$116,MAX(1,U178))=0,"PAYG"="PAYG")),I178,1),"UNPRICED"))))</f>
        <v>0</v>
      </c>
      <c r="W178" s="24">
        <f>IF(NOT(AND(A178=$B$2,G178&gt;0,H178&gt;0,OR(C178&lt;&gt;"Recommended baseline",Assumptions!$B$10=1))),0,IF(ISNUMBER(K178),G178*H178*K178,IF(U178=0,"UNPRICED",IF(ISNUMBER(INDEX('SKU Catalog'!$L$1:$L$116,MAX(1,U178))),G178*H178*INDEX('SKU Catalog'!$L$1:$L$116,MAX(1,U178))*IF(AND(INDEX('SKU Catalog'!$F$1:$F$116,MAX(1,U178))="Hourly",OR(INDEX('SKU Catalog'!$J$1:$J$116,MAX(1,U178))=0,"1Y"="PAYG")),I178,1),"UNPRICED"))))</f>
        <v>0</v>
      </c>
      <c r="X178" s="24">
        <f>IF(NOT(AND(A178=$B$2,G178&gt;0,H178&gt;0,OR(C178&lt;&gt;"Recommended baseline",Assumptions!$B$10=1))),0,IF(ISNUMBER(K178),G178*H178*K178,IF(U178=0,"UNPRICED",IF(ISNUMBER(INDEX('SKU Catalog'!$M$1:$M$116,MAX(1,U178))),G178*H178*INDEX('SKU Catalog'!$M$1:$M$116,MAX(1,U178))*IF(AND(INDEX('SKU Catalog'!$F$1:$F$116,MAX(1,U178))="Hourly",OR(INDEX('SKU Catalog'!$J$1:$J$116,MAX(1,U178))=0,"3Y"="PAYG")),I178,1),"UNPRICED"))))</f>
        <v>0</v>
      </c>
    </row>
    <row r="179" spans="1:24" ht="28.8" x14ac:dyDescent="0.35">
      <c r="A179" s="21" t="s">
        <v>967</v>
      </c>
      <c r="B179" s="21" t="s">
        <v>95</v>
      </c>
      <c r="C179" s="21" t="s">
        <v>2299</v>
      </c>
      <c r="D179" s="21" t="s">
        <v>1518</v>
      </c>
      <c r="E179" s="21" t="s">
        <v>1519</v>
      </c>
      <c r="F179" s="26" t="s">
        <v>188</v>
      </c>
      <c r="G179" s="27">
        <v>1</v>
      </c>
      <c r="H179" s="27">
        <v>1</v>
      </c>
      <c r="I179" s="36">
        <v>1</v>
      </c>
      <c r="J179" s="26" t="s">
        <v>2297</v>
      </c>
      <c r="K179" s="37"/>
      <c r="L179" s="23" t="str">
        <f>IF(U179=0,"INVALID SKU",IF(INDEX('SKU Catalog'!$J$1:$J$116,MAX(1,U179))=0,"PAYG",IF(J179="Default",Assumptions!$B$7,J179)))</f>
        <v>PAYG</v>
      </c>
      <c r="M179" s="23" t="str">
        <f>IF(U179=0,"Review SKU",INDEX('SKU Catalog'!$E$1:$E$116,MAX(1,U179)))</f>
        <v>resource</v>
      </c>
      <c r="N179" s="31">
        <f>IF(ISNUMBER(K179),K179,IF(U179=0,"UNPRICED",IF(L179="PAYG",INDEX('SKU Catalog'!$K$1:$K$116,MAX(1,U179)),IF(L179="1Y",INDEX('SKU Catalog'!$L$1:$L$116,MAX(1,U179)),INDEX('SKU Catalog'!$M$1:$M$116,MAX(1,U179))))))</f>
        <v>0</v>
      </c>
      <c r="O179" s="24">
        <f>IF(NOT(AND(A179=$B$2,G179&gt;0,H179&gt;0,OR(C179&lt;&gt;"Recommended baseline",Assumptions!$B$10=1))),0,IF(ISNUMBER(N179),G179*H179*N179*IF(ISNUMBER(K179),1,IF(AND(L179="PAYG",INDEX('SKU Catalog'!$F$1:$F$116,MAX(1,U179))="Hourly"),I179,1)),"UNPRICED"))</f>
        <v>0</v>
      </c>
      <c r="P179" s="24">
        <f>IF(ISNUMBER(O179),O179*Assumptions!$B$8,"UNPRICED")</f>
        <v>0</v>
      </c>
      <c r="Q179" s="23" t="str">
        <f>IF(NOT(AND(A179=$B$2,G179&gt;0,H179&gt;0,OR(C179&lt;&gt;"Recommended baseline",Assumptions!$B$10=1))),"Inactive",IF(NOT(ISNUMBER(N179)),"UNPRICED - select SKU / quote",IF(ISNUMBER(K179),"Manual quote - verify source",IF(T179="Covered","Covered by capacity",IF(T179="Control plane","No direct fee","Priced - verify sizing")))))</f>
        <v>No direct fee</v>
      </c>
      <c r="R179" s="21" t="s">
        <v>2315</v>
      </c>
      <c r="S179" s="21" t="s">
        <v>971</v>
      </c>
      <c r="T179" s="21" t="s">
        <v>187</v>
      </c>
      <c r="U179" s="23">
        <f>IF(COUNTIF('SKU Catalog'!$A$4:$A$116,T179&amp;"|"&amp;F179)=0,0,MATCH(T179&amp;"|"&amp;F179,'SKU Catalog'!$A$1:$A$116,0))</f>
        <v>5</v>
      </c>
      <c r="V179" s="24">
        <f>IF(NOT(AND(A179=$B$2,G179&gt;0,H179&gt;0,OR(C179&lt;&gt;"Recommended baseline",Assumptions!$B$10=1))),0,IF(ISNUMBER(K179),G179*H179*K179,IF(U179=0,"UNPRICED",IF(ISNUMBER(INDEX('SKU Catalog'!$K$1:$K$116,MAX(1,U179))),G179*H179*INDEX('SKU Catalog'!$K$1:$K$116,MAX(1,U179))*IF(AND(INDEX('SKU Catalog'!$F$1:$F$116,MAX(1,U179))="Hourly",OR(INDEX('SKU Catalog'!$J$1:$J$116,MAX(1,U179))=0,"PAYG"="PAYG")),I179,1),"UNPRICED"))))</f>
        <v>0</v>
      </c>
      <c r="W179" s="24">
        <f>IF(NOT(AND(A179=$B$2,G179&gt;0,H179&gt;0,OR(C179&lt;&gt;"Recommended baseline",Assumptions!$B$10=1))),0,IF(ISNUMBER(K179),G179*H179*K179,IF(U179=0,"UNPRICED",IF(ISNUMBER(INDEX('SKU Catalog'!$L$1:$L$116,MAX(1,U179))),G179*H179*INDEX('SKU Catalog'!$L$1:$L$116,MAX(1,U179))*IF(AND(INDEX('SKU Catalog'!$F$1:$F$116,MAX(1,U179))="Hourly",OR(INDEX('SKU Catalog'!$J$1:$J$116,MAX(1,U179))=0,"1Y"="PAYG")),I179,1),"UNPRICED"))))</f>
        <v>0</v>
      </c>
      <c r="X179" s="24">
        <f>IF(NOT(AND(A179=$B$2,G179&gt;0,H179&gt;0,OR(C179&lt;&gt;"Recommended baseline",Assumptions!$B$10=1))),0,IF(ISNUMBER(K179),G179*H179*K179,IF(U179=0,"UNPRICED",IF(ISNUMBER(INDEX('SKU Catalog'!$M$1:$M$116,MAX(1,U179))),G179*H179*INDEX('SKU Catalog'!$M$1:$M$116,MAX(1,U179))*IF(AND(INDEX('SKU Catalog'!$F$1:$F$116,MAX(1,U179))="Hourly",OR(INDEX('SKU Catalog'!$J$1:$J$116,MAX(1,U179))=0,"3Y"="PAYG")),I179,1),"UNPRICED"))))</f>
        <v>0</v>
      </c>
    </row>
    <row r="180" spans="1:24" ht="28.8" x14ac:dyDescent="0.35">
      <c r="A180" s="21" t="s">
        <v>967</v>
      </c>
      <c r="B180" s="21" t="s">
        <v>87</v>
      </c>
      <c r="C180" s="21" t="s">
        <v>2299</v>
      </c>
      <c r="D180" s="21" t="s">
        <v>1522</v>
      </c>
      <c r="E180" s="21" t="s">
        <v>1523</v>
      </c>
      <c r="F180" s="26" t="s">
        <v>303</v>
      </c>
      <c r="G180" s="27">
        <v>1</v>
      </c>
      <c r="H180" s="27">
        <v>1</v>
      </c>
      <c r="I180" s="36">
        <v>1</v>
      </c>
      <c r="J180" s="26" t="s">
        <v>2297</v>
      </c>
      <c r="K180" s="37"/>
      <c r="L180" s="23" t="str">
        <f>IF(U180=0,"INVALID SKU",IF(INDEX('SKU Catalog'!$J$1:$J$116,MAX(1,U180))=0,"PAYG",IF(J180="Default",Assumptions!$B$7,J180)))</f>
        <v>PAYG</v>
      </c>
      <c r="M180" s="23" t="str">
        <f>IF(U180=0,"Review SKU",INDEX('SKU Catalog'!$E$1:$E$116,MAX(1,U180)))</f>
        <v>gateway</v>
      </c>
      <c r="N180" s="31">
        <f>IF(ISNUMBER(K180),K180,IF(U180=0,"UNPRICED",IF(L180="PAYG",INDEX('SKU Catalog'!$K$1:$K$116,MAX(1,U180)),IF(L180="1Y",INDEX('SKU Catalog'!$L$1:$L$116,MAX(1,U180)),INDEX('SKU Catalog'!$M$1:$M$116,MAX(1,U180))))))</f>
        <v>146</v>
      </c>
      <c r="O180" s="24">
        <f>IF(NOT(AND(A180=$B$2,G180&gt;0,H180&gt;0,OR(C180&lt;&gt;"Recommended baseline",Assumptions!$B$10=1))),0,IF(ISNUMBER(N180),G180*H180*N180*IF(ISNUMBER(K180),1,IF(AND(L180="PAYG",INDEX('SKU Catalog'!$F$1:$F$116,MAX(1,U180))="Hourly"),I180,1)),"UNPRICED"))</f>
        <v>146</v>
      </c>
      <c r="P180" s="24">
        <f>IF(ISNUMBER(O180),O180*Assumptions!$B$8,"UNPRICED")</f>
        <v>1752</v>
      </c>
      <c r="Q180" s="23" t="str">
        <f>IF(NOT(AND(A180=$B$2,G180&gt;0,H180&gt;0,OR(C180&lt;&gt;"Recommended baseline",Assumptions!$B$10=1))),"Inactive",IF(NOT(ISNUMBER(N180)),"UNPRICED - select SKU / quote",IF(ISNUMBER(K180),"Manual quote - verify source",IF(T180="Covered","Covered by capacity",IF(T180="Control plane","No direct fee","Priced - verify sizing")))))</f>
        <v>Priced - verify sizing</v>
      </c>
      <c r="R180" s="21" t="s">
        <v>2326</v>
      </c>
      <c r="S180" s="21" t="s">
        <v>971</v>
      </c>
      <c r="T180" s="21" t="s">
        <v>384</v>
      </c>
      <c r="U180" s="23">
        <f>IF(COUNTIF('SKU Catalog'!$A$4:$A$116,T180&amp;"|"&amp;F180)=0,0,MATCH(T180&amp;"|"&amp;F180,'SKU Catalog'!$A$1:$A$116,0))</f>
        <v>81</v>
      </c>
      <c r="V180" s="24">
        <f>IF(NOT(AND(A180=$B$2,G180&gt;0,H180&gt;0,OR(C180&lt;&gt;"Recommended baseline",Assumptions!$B$10=1))),0,IF(ISNUMBER(K180),G180*H180*K180,IF(U180=0,"UNPRICED",IF(ISNUMBER(INDEX('SKU Catalog'!$K$1:$K$116,MAX(1,U180))),G180*H180*INDEX('SKU Catalog'!$K$1:$K$116,MAX(1,U180))*IF(AND(INDEX('SKU Catalog'!$F$1:$F$116,MAX(1,U180))="Hourly",OR(INDEX('SKU Catalog'!$J$1:$J$116,MAX(1,U180))=0,"PAYG"="PAYG")),I180,1),"UNPRICED"))))</f>
        <v>146</v>
      </c>
      <c r="W180" s="24">
        <f>IF(NOT(AND(A180=$B$2,G180&gt;0,H180&gt;0,OR(C180&lt;&gt;"Recommended baseline",Assumptions!$B$10=1))),0,IF(ISNUMBER(K180),G180*H180*K180,IF(U180=0,"UNPRICED",IF(ISNUMBER(INDEX('SKU Catalog'!$L$1:$L$116,MAX(1,U180))),G180*H180*INDEX('SKU Catalog'!$L$1:$L$116,MAX(1,U180))*IF(AND(INDEX('SKU Catalog'!$F$1:$F$116,MAX(1,U180))="Hourly",OR(INDEX('SKU Catalog'!$J$1:$J$116,MAX(1,U180))=0,"1Y"="PAYG")),I180,1),"UNPRICED"))))</f>
        <v>146</v>
      </c>
      <c r="X180" s="24">
        <f>IF(NOT(AND(A180=$B$2,G180&gt;0,H180&gt;0,OR(C180&lt;&gt;"Recommended baseline",Assumptions!$B$10=1))),0,IF(ISNUMBER(K180),G180*H180*K180,IF(U180=0,"UNPRICED",IF(ISNUMBER(INDEX('SKU Catalog'!$M$1:$M$116,MAX(1,U180))),G180*H180*INDEX('SKU Catalog'!$M$1:$M$116,MAX(1,U180))*IF(AND(INDEX('SKU Catalog'!$F$1:$F$116,MAX(1,U180))="Hourly",OR(INDEX('SKU Catalog'!$J$1:$J$116,MAX(1,U180))=0,"3Y"="PAYG")),I180,1),"UNPRICED"))))</f>
        <v>146</v>
      </c>
    </row>
    <row r="181" spans="1:24" ht="43.2" x14ac:dyDescent="0.35">
      <c r="A181" s="21" t="s">
        <v>967</v>
      </c>
      <c r="B181" s="21" t="s">
        <v>87</v>
      </c>
      <c r="C181" s="21" t="s">
        <v>2299</v>
      </c>
      <c r="D181" s="21" t="s">
        <v>1522</v>
      </c>
      <c r="E181" s="21" t="s">
        <v>1523</v>
      </c>
      <c r="F181" s="26" t="s">
        <v>303</v>
      </c>
      <c r="G181" s="27">
        <v>1</v>
      </c>
      <c r="H181" s="27">
        <v>1</v>
      </c>
      <c r="I181" s="36">
        <v>1</v>
      </c>
      <c r="J181" s="26" t="s">
        <v>2297</v>
      </c>
      <c r="K181" s="37"/>
      <c r="L181" s="23" t="str">
        <f>IF(U181=0,"INVALID SKU",IF(INDEX('SKU Catalog'!$J$1:$J$116,MAX(1,U181))=0,"PAYG",IF(J181="Default",Assumptions!$B$7,J181)))</f>
        <v>PAYG</v>
      </c>
      <c r="M181" s="23" t="str">
        <f>IF(U181=0,"Review SKU",INDEX('SKU Catalog'!$E$1:$E$116,MAX(1,U181)))</f>
        <v>capacity unit</v>
      </c>
      <c r="N181" s="31">
        <f>IF(ISNUMBER(K181),K181,IF(U181=0,"UNPRICED",IF(L181="PAYG",INDEX('SKU Catalog'!$K$1:$K$116,MAX(1,U181)),IF(L181="1Y",INDEX('SKU Catalog'!$L$1:$L$116,MAX(1,U181)),INDEX('SKU Catalog'!$M$1:$M$116,MAX(1,U181))))))</f>
        <v>5.84</v>
      </c>
      <c r="O181" s="24">
        <f>IF(NOT(AND(A181=$B$2,G181&gt;0,H181&gt;0,OR(C181&lt;&gt;"Recommended baseline",Assumptions!$B$10=1))),0,IF(ISNUMBER(N181),G181*H181*N181*IF(ISNUMBER(K181),1,IF(AND(L181="PAYG",INDEX('SKU Catalog'!$F$1:$F$116,MAX(1,U181))="Hourly"),I181,1)),"UNPRICED"))</f>
        <v>5.84</v>
      </c>
      <c r="P181" s="24">
        <f>IF(ISNUMBER(O181),O181*Assumptions!$B$8,"UNPRICED")</f>
        <v>70.08</v>
      </c>
      <c r="Q181" s="23" t="str">
        <f>IF(NOT(AND(A181=$B$2,G181&gt;0,H181&gt;0,OR(C181&lt;&gt;"Recommended baseline",Assumptions!$B$10=1))),"Inactive",IF(NOT(ISNUMBER(N181)),"UNPRICED - select SKU / quote",IF(ISNUMBER(K181),"Manual quote - verify source",IF(T181="Covered","Covered by capacity",IF(T181="Control plane","No direct fee","Priced - verify sizing")))))</f>
        <v>Priced - verify sizing</v>
      </c>
      <c r="R181" s="21" t="s">
        <v>2349</v>
      </c>
      <c r="S181" s="21" t="s">
        <v>971</v>
      </c>
      <c r="T181" s="21" t="s">
        <v>386</v>
      </c>
      <c r="U181" s="23">
        <f>IF(COUNTIF('SKU Catalog'!$A$4:$A$116,T181&amp;"|"&amp;F181)=0,0,MATCH(T181&amp;"|"&amp;F181,'SKU Catalog'!$A$1:$A$116,0))</f>
        <v>82</v>
      </c>
      <c r="V181" s="24">
        <f>IF(NOT(AND(A181=$B$2,G181&gt;0,H181&gt;0,OR(C181&lt;&gt;"Recommended baseline",Assumptions!$B$10=1))),0,IF(ISNUMBER(K181),G181*H181*K181,IF(U181=0,"UNPRICED",IF(ISNUMBER(INDEX('SKU Catalog'!$K$1:$K$116,MAX(1,U181))),G181*H181*INDEX('SKU Catalog'!$K$1:$K$116,MAX(1,U181))*IF(AND(INDEX('SKU Catalog'!$F$1:$F$116,MAX(1,U181))="Hourly",OR(INDEX('SKU Catalog'!$J$1:$J$116,MAX(1,U181))=0,"PAYG"="PAYG")),I181,1),"UNPRICED"))))</f>
        <v>5.84</v>
      </c>
      <c r="W181" s="24">
        <f>IF(NOT(AND(A181=$B$2,G181&gt;0,H181&gt;0,OR(C181&lt;&gt;"Recommended baseline",Assumptions!$B$10=1))),0,IF(ISNUMBER(K181),G181*H181*K181,IF(U181=0,"UNPRICED",IF(ISNUMBER(INDEX('SKU Catalog'!$L$1:$L$116,MAX(1,U181))),G181*H181*INDEX('SKU Catalog'!$L$1:$L$116,MAX(1,U181))*IF(AND(INDEX('SKU Catalog'!$F$1:$F$116,MAX(1,U181))="Hourly",OR(INDEX('SKU Catalog'!$J$1:$J$116,MAX(1,U181))=0,"1Y"="PAYG")),I181,1),"UNPRICED"))))</f>
        <v>5.84</v>
      </c>
      <c r="X181" s="24">
        <f>IF(NOT(AND(A181=$B$2,G181&gt;0,H181&gt;0,OR(C181&lt;&gt;"Recommended baseline",Assumptions!$B$10=1))),0,IF(ISNUMBER(K181),G181*H181*K181,IF(U181=0,"UNPRICED",IF(ISNUMBER(INDEX('SKU Catalog'!$M$1:$M$116,MAX(1,U181))),G181*H181*INDEX('SKU Catalog'!$M$1:$M$116,MAX(1,U181))*IF(AND(INDEX('SKU Catalog'!$F$1:$F$116,MAX(1,U181))="Hourly",OR(INDEX('SKU Catalog'!$J$1:$J$116,MAX(1,U181))=0,"3Y"="PAYG")),I181,1),"UNPRICED"))))</f>
        <v>5.84</v>
      </c>
    </row>
    <row r="182" spans="1:24" ht="28.8" x14ac:dyDescent="0.35">
      <c r="A182" s="21" t="s">
        <v>967</v>
      </c>
      <c r="B182" s="21" t="s">
        <v>95</v>
      </c>
      <c r="C182" s="21" t="s">
        <v>2299</v>
      </c>
      <c r="D182" s="21" t="s">
        <v>1525</v>
      </c>
      <c r="E182" s="21" t="s">
        <v>1526</v>
      </c>
      <c r="F182" s="26" t="s">
        <v>188</v>
      </c>
      <c r="G182" s="27">
        <v>1</v>
      </c>
      <c r="H182" s="27">
        <v>1</v>
      </c>
      <c r="I182" s="36">
        <v>1</v>
      </c>
      <c r="J182" s="26" t="s">
        <v>2297</v>
      </c>
      <c r="K182" s="37"/>
      <c r="L182" s="23" t="str">
        <f>IF(U182=0,"INVALID SKU",IF(INDEX('SKU Catalog'!$J$1:$J$116,MAX(1,U182))=0,"PAYG",IF(J182="Default",Assumptions!$B$7,J182)))</f>
        <v>PAYG</v>
      </c>
      <c r="M182" s="23" t="str">
        <f>IF(U182=0,"Review SKU",INDEX('SKU Catalog'!$E$1:$E$116,MAX(1,U182)))</f>
        <v>resource</v>
      </c>
      <c r="N182" s="31">
        <f>IF(ISNUMBER(K182),K182,IF(U182=0,"UNPRICED",IF(L182="PAYG",INDEX('SKU Catalog'!$K$1:$K$116,MAX(1,U182)),IF(L182="1Y",INDEX('SKU Catalog'!$L$1:$L$116,MAX(1,U182)),INDEX('SKU Catalog'!$M$1:$M$116,MAX(1,U182))))))</f>
        <v>0</v>
      </c>
      <c r="O182" s="24">
        <f>IF(NOT(AND(A182=$B$2,G182&gt;0,H182&gt;0,OR(C182&lt;&gt;"Recommended baseline",Assumptions!$B$10=1))),0,IF(ISNUMBER(N182),G182*H182*N182*IF(ISNUMBER(K182),1,IF(AND(L182="PAYG",INDEX('SKU Catalog'!$F$1:$F$116,MAX(1,U182))="Hourly"),I182,1)),"UNPRICED"))</f>
        <v>0</v>
      </c>
      <c r="P182" s="24">
        <f>IF(ISNUMBER(O182),O182*Assumptions!$B$8,"UNPRICED")</f>
        <v>0</v>
      </c>
      <c r="Q182" s="23" t="str">
        <f>IF(NOT(AND(A182=$B$2,G182&gt;0,H182&gt;0,OR(C182&lt;&gt;"Recommended baseline",Assumptions!$B$10=1))),"Inactive",IF(NOT(ISNUMBER(N182)),"UNPRICED - select SKU / quote",IF(ISNUMBER(K182),"Manual quote - verify source",IF(T182="Covered","Covered by capacity",IF(T182="Control plane","No direct fee","Priced - verify sizing")))))</f>
        <v>No direct fee</v>
      </c>
      <c r="R182" s="21" t="s">
        <v>2315</v>
      </c>
      <c r="S182" s="21" t="s">
        <v>971</v>
      </c>
      <c r="T182" s="21" t="s">
        <v>187</v>
      </c>
      <c r="U182" s="23">
        <f>IF(COUNTIF('SKU Catalog'!$A$4:$A$116,T182&amp;"|"&amp;F182)=0,0,MATCH(T182&amp;"|"&amp;F182,'SKU Catalog'!$A$1:$A$116,0))</f>
        <v>5</v>
      </c>
      <c r="V182" s="24">
        <f>IF(NOT(AND(A182=$B$2,G182&gt;0,H182&gt;0,OR(C182&lt;&gt;"Recommended baseline",Assumptions!$B$10=1))),0,IF(ISNUMBER(K182),G182*H182*K182,IF(U182=0,"UNPRICED",IF(ISNUMBER(INDEX('SKU Catalog'!$K$1:$K$116,MAX(1,U182))),G182*H182*INDEX('SKU Catalog'!$K$1:$K$116,MAX(1,U182))*IF(AND(INDEX('SKU Catalog'!$F$1:$F$116,MAX(1,U182))="Hourly",OR(INDEX('SKU Catalog'!$J$1:$J$116,MAX(1,U182))=0,"PAYG"="PAYG")),I182,1),"UNPRICED"))))</f>
        <v>0</v>
      </c>
      <c r="W182" s="24">
        <f>IF(NOT(AND(A182=$B$2,G182&gt;0,H182&gt;0,OR(C182&lt;&gt;"Recommended baseline",Assumptions!$B$10=1))),0,IF(ISNUMBER(K182),G182*H182*K182,IF(U182=0,"UNPRICED",IF(ISNUMBER(INDEX('SKU Catalog'!$L$1:$L$116,MAX(1,U182))),G182*H182*INDEX('SKU Catalog'!$L$1:$L$116,MAX(1,U182))*IF(AND(INDEX('SKU Catalog'!$F$1:$F$116,MAX(1,U182))="Hourly",OR(INDEX('SKU Catalog'!$J$1:$J$116,MAX(1,U182))=0,"1Y"="PAYG")),I182,1),"UNPRICED"))))</f>
        <v>0</v>
      </c>
      <c r="X182" s="24">
        <f>IF(NOT(AND(A182=$B$2,G182&gt;0,H182&gt;0,OR(C182&lt;&gt;"Recommended baseline",Assumptions!$B$10=1))),0,IF(ISNUMBER(K182),G182*H182*K182,IF(U182=0,"UNPRICED",IF(ISNUMBER(INDEX('SKU Catalog'!$M$1:$M$116,MAX(1,U182))),G182*H182*INDEX('SKU Catalog'!$M$1:$M$116,MAX(1,U182))*IF(AND(INDEX('SKU Catalog'!$F$1:$F$116,MAX(1,U182))="Hourly",OR(INDEX('SKU Catalog'!$J$1:$J$116,MAX(1,U182))=0,"3Y"="PAYG")),I182,1),"UNPRICED"))))</f>
        <v>0</v>
      </c>
    </row>
    <row r="183" spans="1:24" ht="28.8" x14ac:dyDescent="0.35">
      <c r="A183" s="21" t="s">
        <v>967</v>
      </c>
      <c r="B183" s="21" t="s">
        <v>95</v>
      </c>
      <c r="C183" s="21" t="s">
        <v>2299</v>
      </c>
      <c r="D183" s="21" t="s">
        <v>1527</v>
      </c>
      <c r="E183" s="21" t="s">
        <v>1528</v>
      </c>
      <c r="F183" s="26" t="s">
        <v>188</v>
      </c>
      <c r="G183" s="27">
        <v>1</v>
      </c>
      <c r="H183" s="27">
        <v>1</v>
      </c>
      <c r="I183" s="36">
        <v>1</v>
      </c>
      <c r="J183" s="26" t="s">
        <v>2297</v>
      </c>
      <c r="K183" s="37"/>
      <c r="L183" s="23" t="str">
        <f>IF(U183=0,"INVALID SKU",IF(INDEX('SKU Catalog'!$J$1:$J$116,MAX(1,U183))=0,"PAYG",IF(J183="Default",Assumptions!$B$7,J183)))</f>
        <v>PAYG</v>
      </c>
      <c r="M183" s="23" t="str">
        <f>IF(U183=0,"Review SKU",INDEX('SKU Catalog'!$E$1:$E$116,MAX(1,U183)))</f>
        <v>resource</v>
      </c>
      <c r="N183" s="31">
        <f>IF(ISNUMBER(K183),K183,IF(U183=0,"UNPRICED",IF(L183="PAYG",INDEX('SKU Catalog'!$K$1:$K$116,MAX(1,U183)),IF(L183="1Y",INDEX('SKU Catalog'!$L$1:$L$116,MAX(1,U183)),INDEX('SKU Catalog'!$M$1:$M$116,MAX(1,U183))))))</f>
        <v>0</v>
      </c>
      <c r="O183" s="24">
        <f>IF(NOT(AND(A183=$B$2,G183&gt;0,H183&gt;0,OR(C183&lt;&gt;"Recommended baseline",Assumptions!$B$10=1))),0,IF(ISNUMBER(N183),G183*H183*N183*IF(ISNUMBER(K183),1,IF(AND(L183="PAYG",INDEX('SKU Catalog'!$F$1:$F$116,MAX(1,U183))="Hourly"),I183,1)),"UNPRICED"))</f>
        <v>0</v>
      </c>
      <c r="P183" s="24">
        <f>IF(ISNUMBER(O183),O183*Assumptions!$B$8,"UNPRICED")</f>
        <v>0</v>
      </c>
      <c r="Q183" s="23" t="str">
        <f>IF(NOT(AND(A183=$B$2,G183&gt;0,H183&gt;0,OR(C183&lt;&gt;"Recommended baseline",Assumptions!$B$10=1))),"Inactive",IF(NOT(ISNUMBER(N183)),"UNPRICED - select SKU / quote",IF(ISNUMBER(K183),"Manual quote - verify source",IF(T183="Covered","Covered by capacity",IF(T183="Control plane","No direct fee","Priced - verify sizing")))))</f>
        <v>No direct fee</v>
      </c>
      <c r="R183" s="21" t="s">
        <v>2300</v>
      </c>
      <c r="S183" s="21" t="s">
        <v>971</v>
      </c>
      <c r="T183" s="21" t="s">
        <v>187</v>
      </c>
      <c r="U183" s="23">
        <f>IF(COUNTIF('SKU Catalog'!$A$4:$A$116,T183&amp;"|"&amp;F183)=0,0,MATCH(T183&amp;"|"&amp;F183,'SKU Catalog'!$A$1:$A$116,0))</f>
        <v>5</v>
      </c>
      <c r="V183" s="24">
        <f>IF(NOT(AND(A183=$B$2,G183&gt;0,H183&gt;0,OR(C183&lt;&gt;"Recommended baseline",Assumptions!$B$10=1))),0,IF(ISNUMBER(K183),G183*H183*K183,IF(U183=0,"UNPRICED",IF(ISNUMBER(INDEX('SKU Catalog'!$K$1:$K$116,MAX(1,U183))),G183*H183*INDEX('SKU Catalog'!$K$1:$K$116,MAX(1,U183))*IF(AND(INDEX('SKU Catalog'!$F$1:$F$116,MAX(1,U183))="Hourly",OR(INDEX('SKU Catalog'!$J$1:$J$116,MAX(1,U183))=0,"PAYG"="PAYG")),I183,1),"UNPRICED"))))</f>
        <v>0</v>
      </c>
      <c r="W183" s="24">
        <f>IF(NOT(AND(A183=$B$2,G183&gt;0,H183&gt;0,OR(C183&lt;&gt;"Recommended baseline",Assumptions!$B$10=1))),0,IF(ISNUMBER(K183),G183*H183*K183,IF(U183=0,"UNPRICED",IF(ISNUMBER(INDEX('SKU Catalog'!$L$1:$L$116,MAX(1,U183))),G183*H183*INDEX('SKU Catalog'!$L$1:$L$116,MAX(1,U183))*IF(AND(INDEX('SKU Catalog'!$F$1:$F$116,MAX(1,U183))="Hourly",OR(INDEX('SKU Catalog'!$J$1:$J$116,MAX(1,U183))=0,"1Y"="PAYG")),I183,1),"UNPRICED"))))</f>
        <v>0</v>
      </c>
      <c r="X183" s="24">
        <f>IF(NOT(AND(A183=$B$2,G183&gt;0,H183&gt;0,OR(C183&lt;&gt;"Recommended baseline",Assumptions!$B$10=1))),0,IF(ISNUMBER(K183),G183*H183*K183,IF(U183=0,"UNPRICED",IF(ISNUMBER(INDEX('SKU Catalog'!$M$1:$M$116,MAX(1,U183))),G183*H183*INDEX('SKU Catalog'!$M$1:$M$116,MAX(1,U183))*IF(AND(INDEX('SKU Catalog'!$F$1:$F$116,MAX(1,U183))="Hourly",OR(INDEX('SKU Catalog'!$J$1:$J$116,MAX(1,U183))=0,"3Y"="PAYG")),I183,1),"UNPRICED"))))</f>
        <v>0</v>
      </c>
    </row>
    <row r="184" spans="1:24" ht="28.8" x14ac:dyDescent="0.35">
      <c r="A184" s="21" t="s">
        <v>967</v>
      </c>
      <c r="B184" s="21" t="s">
        <v>95</v>
      </c>
      <c r="C184" s="21" t="s">
        <v>2299</v>
      </c>
      <c r="D184" s="21" t="s">
        <v>1530</v>
      </c>
      <c r="E184" s="21" t="s">
        <v>1531</v>
      </c>
      <c r="F184" s="26" t="s">
        <v>188</v>
      </c>
      <c r="G184" s="27">
        <v>1</v>
      </c>
      <c r="H184" s="27">
        <v>1</v>
      </c>
      <c r="I184" s="36">
        <v>1</v>
      </c>
      <c r="J184" s="26" t="s">
        <v>2297</v>
      </c>
      <c r="K184" s="37"/>
      <c r="L184" s="23" t="str">
        <f>IF(U184=0,"INVALID SKU",IF(INDEX('SKU Catalog'!$J$1:$J$116,MAX(1,U184))=0,"PAYG",IF(J184="Default",Assumptions!$B$7,J184)))</f>
        <v>PAYG</v>
      </c>
      <c r="M184" s="23" t="str">
        <f>IF(U184=0,"Review SKU",INDEX('SKU Catalog'!$E$1:$E$116,MAX(1,U184)))</f>
        <v>resource</v>
      </c>
      <c r="N184" s="31">
        <f>IF(ISNUMBER(K184),K184,IF(U184=0,"UNPRICED",IF(L184="PAYG",INDEX('SKU Catalog'!$K$1:$K$116,MAX(1,U184)),IF(L184="1Y",INDEX('SKU Catalog'!$L$1:$L$116,MAX(1,U184)),INDEX('SKU Catalog'!$M$1:$M$116,MAX(1,U184))))))</f>
        <v>0</v>
      </c>
      <c r="O184" s="24">
        <f>IF(NOT(AND(A184=$B$2,G184&gt;0,H184&gt;0,OR(C184&lt;&gt;"Recommended baseline",Assumptions!$B$10=1))),0,IF(ISNUMBER(N184),G184*H184*N184*IF(ISNUMBER(K184),1,IF(AND(L184="PAYG",INDEX('SKU Catalog'!$F$1:$F$116,MAX(1,U184))="Hourly"),I184,1)),"UNPRICED"))</f>
        <v>0</v>
      </c>
      <c r="P184" s="24">
        <f>IF(ISNUMBER(O184),O184*Assumptions!$B$8,"UNPRICED")</f>
        <v>0</v>
      </c>
      <c r="Q184" s="23" t="str">
        <f>IF(NOT(AND(A184=$B$2,G184&gt;0,H184&gt;0,OR(C184&lt;&gt;"Recommended baseline",Assumptions!$B$10=1))),"Inactive",IF(NOT(ISNUMBER(N184)),"UNPRICED - select SKU / quote",IF(ISNUMBER(K184),"Manual quote - verify source",IF(T184="Covered","Covered by capacity",IF(T184="Control plane","No direct fee","Priced - verify sizing")))))</f>
        <v>No direct fee</v>
      </c>
      <c r="R184" s="21" t="s">
        <v>2300</v>
      </c>
      <c r="S184" s="21" t="s">
        <v>971</v>
      </c>
      <c r="T184" s="21" t="s">
        <v>187</v>
      </c>
      <c r="U184" s="23">
        <f>IF(COUNTIF('SKU Catalog'!$A$4:$A$116,T184&amp;"|"&amp;F184)=0,0,MATCH(T184&amp;"|"&amp;F184,'SKU Catalog'!$A$1:$A$116,0))</f>
        <v>5</v>
      </c>
      <c r="V184" s="24">
        <f>IF(NOT(AND(A184=$B$2,G184&gt;0,H184&gt;0,OR(C184&lt;&gt;"Recommended baseline",Assumptions!$B$10=1))),0,IF(ISNUMBER(K184),G184*H184*K184,IF(U184=0,"UNPRICED",IF(ISNUMBER(INDEX('SKU Catalog'!$K$1:$K$116,MAX(1,U184))),G184*H184*INDEX('SKU Catalog'!$K$1:$K$116,MAX(1,U184))*IF(AND(INDEX('SKU Catalog'!$F$1:$F$116,MAX(1,U184))="Hourly",OR(INDEX('SKU Catalog'!$J$1:$J$116,MAX(1,U184))=0,"PAYG"="PAYG")),I184,1),"UNPRICED"))))</f>
        <v>0</v>
      </c>
      <c r="W184" s="24">
        <f>IF(NOT(AND(A184=$B$2,G184&gt;0,H184&gt;0,OR(C184&lt;&gt;"Recommended baseline",Assumptions!$B$10=1))),0,IF(ISNUMBER(K184),G184*H184*K184,IF(U184=0,"UNPRICED",IF(ISNUMBER(INDEX('SKU Catalog'!$L$1:$L$116,MAX(1,U184))),G184*H184*INDEX('SKU Catalog'!$L$1:$L$116,MAX(1,U184))*IF(AND(INDEX('SKU Catalog'!$F$1:$F$116,MAX(1,U184))="Hourly",OR(INDEX('SKU Catalog'!$J$1:$J$116,MAX(1,U184))=0,"1Y"="PAYG")),I184,1),"UNPRICED"))))</f>
        <v>0</v>
      </c>
      <c r="X184" s="24">
        <f>IF(NOT(AND(A184=$B$2,G184&gt;0,H184&gt;0,OR(C184&lt;&gt;"Recommended baseline",Assumptions!$B$10=1))),0,IF(ISNUMBER(K184),G184*H184*K184,IF(U184=0,"UNPRICED",IF(ISNUMBER(INDEX('SKU Catalog'!$M$1:$M$116,MAX(1,U184))),G184*H184*INDEX('SKU Catalog'!$M$1:$M$116,MAX(1,U184))*IF(AND(INDEX('SKU Catalog'!$F$1:$F$116,MAX(1,U184))="Hourly",OR(INDEX('SKU Catalog'!$J$1:$J$116,MAX(1,U184))=0,"3Y"="PAYG")),I184,1),"UNPRICED"))))</f>
        <v>0</v>
      </c>
    </row>
    <row r="185" spans="1:24" ht="28.8" x14ac:dyDescent="0.35">
      <c r="A185" s="21" t="s">
        <v>967</v>
      </c>
      <c r="B185" s="21" t="s">
        <v>95</v>
      </c>
      <c r="C185" s="21" t="s">
        <v>2299</v>
      </c>
      <c r="D185" s="21" t="s">
        <v>1532</v>
      </c>
      <c r="E185" s="21" t="s">
        <v>1533</v>
      </c>
      <c r="F185" s="26" t="s">
        <v>188</v>
      </c>
      <c r="G185" s="27">
        <v>1</v>
      </c>
      <c r="H185" s="27">
        <v>1</v>
      </c>
      <c r="I185" s="36">
        <v>1</v>
      </c>
      <c r="J185" s="26" t="s">
        <v>2297</v>
      </c>
      <c r="K185" s="37"/>
      <c r="L185" s="23" t="str">
        <f>IF(U185=0,"INVALID SKU",IF(INDEX('SKU Catalog'!$J$1:$J$116,MAX(1,U185))=0,"PAYG",IF(J185="Default",Assumptions!$B$7,J185)))</f>
        <v>PAYG</v>
      </c>
      <c r="M185" s="23" t="str">
        <f>IF(U185=0,"Review SKU",INDEX('SKU Catalog'!$E$1:$E$116,MAX(1,U185)))</f>
        <v>resource</v>
      </c>
      <c r="N185" s="31">
        <f>IF(ISNUMBER(K185),K185,IF(U185=0,"UNPRICED",IF(L185="PAYG",INDEX('SKU Catalog'!$K$1:$K$116,MAX(1,U185)),IF(L185="1Y",INDEX('SKU Catalog'!$L$1:$L$116,MAX(1,U185)),INDEX('SKU Catalog'!$M$1:$M$116,MAX(1,U185))))))</f>
        <v>0</v>
      </c>
      <c r="O185" s="24">
        <f>IF(NOT(AND(A185=$B$2,G185&gt;0,H185&gt;0,OR(C185&lt;&gt;"Recommended baseline",Assumptions!$B$10=1))),0,IF(ISNUMBER(N185),G185*H185*N185*IF(ISNUMBER(K185),1,IF(AND(L185="PAYG",INDEX('SKU Catalog'!$F$1:$F$116,MAX(1,U185))="Hourly"),I185,1)),"UNPRICED"))</f>
        <v>0</v>
      </c>
      <c r="P185" s="24">
        <f>IF(ISNUMBER(O185),O185*Assumptions!$B$8,"UNPRICED")</f>
        <v>0</v>
      </c>
      <c r="Q185" s="23" t="str">
        <f>IF(NOT(AND(A185=$B$2,G185&gt;0,H185&gt;0,OR(C185&lt;&gt;"Recommended baseline",Assumptions!$B$10=1))),"Inactive",IF(NOT(ISNUMBER(N185)),"UNPRICED - select SKU / quote",IF(ISNUMBER(K185),"Manual quote - verify source",IF(T185="Covered","Covered by capacity",IF(T185="Control plane","No direct fee","Priced - verify sizing")))))</f>
        <v>No direct fee</v>
      </c>
      <c r="R185" s="21" t="s">
        <v>2300</v>
      </c>
      <c r="S185" s="21" t="s">
        <v>971</v>
      </c>
      <c r="T185" s="21" t="s">
        <v>187</v>
      </c>
      <c r="U185" s="23">
        <f>IF(COUNTIF('SKU Catalog'!$A$4:$A$116,T185&amp;"|"&amp;F185)=0,0,MATCH(T185&amp;"|"&amp;F185,'SKU Catalog'!$A$1:$A$116,0))</f>
        <v>5</v>
      </c>
      <c r="V185" s="24">
        <f>IF(NOT(AND(A185=$B$2,G185&gt;0,H185&gt;0,OR(C185&lt;&gt;"Recommended baseline",Assumptions!$B$10=1))),0,IF(ISNUMBER(K185),G185*H185*K185,IF(U185=0,"UNPRICED",IF(ISNUMBER(INDEX('SKU Catalog'!$K$1:$K$116,MAX(1,U185))),G185*H185*INDEX('SKU Catalog'!$K$1:$K$116,MAX(1,U185))*IF(AND(INDEX('SKU Catalog'!$F$1:$F$116,MAX(1,U185))="Hourly",OR(INDEX('SKU Catalog'!$J$1:$J$116,MAX(1,U185))=0,"PAYG"="PAYG")),I185,1),"UNPRICED"))))</f>
        <v>0</v>
      </c>
      <c r="W185" s="24">
        <f>IF(NOT(AND(A185=$B$2,G185&gt;0,H185&gt;0,OR(C185&lt;&gt;"Recommended baseline",Assumptions!$B$10=1))),0,IF(ISNUMBER(K185),G185*H185*K185,IF(U185=0,"UNPRICED",IF(ISNUMBER(INDEX('SKU Catalog'!$L$1:$L$116,MAX(1,U185))),G185*H185*INDEX('SKU Catalog'!$L$1:$L$116,MAX(1,U185))*IF(AND(INDEX('SKU Catalog'!$F$1:$F$116,MAX(1,U185))="Hourly",OR(INDEX('SKU Catalog'!$J$1:$J$116,MAX(1,U185))=0,"1Y"="PAYG")),I185,1),"UNPRICED"))))</f>
        <v>0</v>
      </c>
      <c r="X185" s="24">
        <f>IF(NOT(AND(A185=$B$2,G185&gt;0,H185&gt;0,OR(C185&lt;&gt;"Recommended baseline",Assumptions!$B$10=1))),0,IF(ISNUMBER(K185),G185*H185*K185,IF(U185=0,"UNPRICED",IF(ISNUMBER(INDEX('SKU Catalog'!$M$1:$M$116,MAX(1,U185))),G185*H185*INDEX('SKU Catalog'!$M$1:$M$116,MAX(1,U185))*IF(AND(INDEX('SKU Catalog'!$F$1:$F$116,MAX(1,U185))="Hourly",OR(INDEX('SKU Catalog'!$J$1:$J$116,MAX(1,U185))=0,"3Y"="PAYG")),I185,1),"UNPRICED"))))</f>
        <v>0</v>
      </c>
    </row>
    <row r="186" spans="1:24" ht="28.8" x14ac:dyDescent="0.35">
      <c r="A186" s="21" t="s">
        <v>967</v>
      </c>
      <c r="B186" s="21" t="s">
        <v>95</v>
      </c>
      <c r="C186" s="21" t="s">
        <v>2299</v>
      </c>
      <c r="D186" s="21" t="s">
        <v>1534</v>
      </c>
      <c r="E186" s="21" t="s">
        <v>1535</v>
      </c>
      <c r="F186" s="26" t="s">
        <v>188</v>
      </c>
      <c r="G186" s="27">
        <v>1</v>
      </c>
      <c r="H186" s="27">
        <v>1</v>
      </c>
      <c r="I186" s="36">
        <v>1</v>
      </c>
      <c r="J186" s="26" t="s">
        <v>2297</v>
      </c>
      <c r="K186" s="37"/>
      <c r="L186" s="23" t="str">
        <f>IF(U186=0,"INVALID SKU",IF(INDEX('SKU Catalog'!$J$1:$J$116,MAX(1,U186))=0,"PAYG",IF(J186="Default",Assumptions!$B$7,J186)))</f>
        <v>PAYG</v>
      </c>
      <c r="M186" s="23" t="str">
        <f>IF(U186=0,"Review SKU",INDEX('SKU Catalog'!$E$1:$E$116,MAX(1,U186)))</f>
        <v>resource</v>
      </c>
      <c r="N186" s="31">
        <f>IF(ISNUMBER(K186),K186,IF(U186=0,"UNPRICED",IF(L186="PAYG",INDEX('SKU Catalog'!$K$1:$K$116,MAX(1,U186)),IF(L186="1Y",INDEX('SKU Catalog'!$L$1:$L$116,MAX(1,U186)),INDEX('SKU Catalog'!$M$1:$M$116,MAX(1,U186))))))</f>
        <v>0</v>
      </c>
      <c r="O186" s="24">
        <f>IF(NOT(AND(A186=$B$2,G186&gt;0,H186&gt;0,OR(C186&lt;&gt;"Recommended baseline",Assumptions!$B$10=1))),0,IF(ISNUMBER(N186),G186*H186*N186*IF(ISNUMBER(K186),1,IF(AND(L186="PAYG",INDEX('SKU Catalog'!$F$1:$F$116,MAX(1,U186))="Hourly"),I186,1)),"UNPRICED"))</f>
        <v>0</v>
      </c>
      <c r="P186" s="24">
        <f>IF(ISNUMBER(O186),O186*Assumptions!$B$8,"UNPRICED")</f>
        <v>0</v>
      </c>
      <c r="Q186" s="23" t="str">
        <f>IF(NOT(AND(A186=$B$2,G186&gt;0,H186&gt;0,OR(C186&lt;&gt;"Recommended baseline",Assumptions!$B$10=1))),"Inactive",IF(NOT(ISNUMBER(N186)),"UNPRICED - select SKU / quote",IF(ISNUMBER(K186),"Manual quote - verify source",IF(T186="Covered","Covered by capacity",IF(T186="Control plane","No direct fee","Priced - verify sizing")))))</f>
        <v>No direct fee</v>
      </c>
      <c r="R186" s="21" t="s">
        <v>2300</v>
      </c>
      <c r="S186" s="21" t="s">
        <v>971</v>
      </c>
      <c r="T186" s="21" t="s">
        <v>187</v>
      </c>
      <c r="U186" s="23">
        <f>IF(COUNTIF('SKU Catalog'!$A$4:$A$116,T186&amp;"|"&amp;F186)=0,0,MATCH(T186&amp;"|"&amp;F186,'SKU Catalog'!$A$1:$A$116,0))</f>
        <v>5</v>
      </c>
      <c r="V186" s="24">
        <f>IF(NOT(AND(A186=$B$2,G186&gt;0,H186&gt;0,OR(C186&lt;&gt;"Recommended baseline",Assumptions!$B$10=1))),0,IF(ISNUMBER(K186),G186*H186*K186,IF(U186=0,"UNPRICED",IF(ISNUMBER(INDEX('SKU Catalog'!$K$1:$K$116,MAX(1,U186))),G186*H186*INDEX('SKU Catalog'!$K$1:$K$116,MAX(1,U186))*IF(AND(INDEX('SKU Catalog'!$F$1:$F$116,MAX(1,U186))="Hourly",OR(INDEX('SKU Catalog'!$J$1:$J$116,MAX(1,U186))=0,"PAYG"="PAYG")),I186,1),"UNPRICED"))))</f>
        <v>0</v>
      </c>
      <c r="W186" s="24">
        <f>IF(NOT(AND(A186=$B$2,G186&gt;0,H186&gt;0,OR(C186&lt;&gt;"Recommended baseline",Assumptions!$B$10=1))),0,IF(ISNUMBER(K186),G186*H186*K186,IF(U186=0,"UNPRICED",IF(ISNUMBER(INDEX('SKU Catalog'!$L$1:$L$116,MAX(1,U186))),G186*H186*INDEX('SKU Catalog'!$L$1:$L$116,MAX(1,U186))*IF(AND(INDEX('SKU Catalog'!$F$1:$F$116,MAX(1,U186))="Hourly",OR(INDEX('SKU Catalog'!$J$1:$J$116,MAX(1,U186))=0,"1Y"="PAYG")),I186,1),"UNPRICED"))))</f>
        <v>0</v>
      </c>
      <c r="X186" s="24">
        <f>IF(NOT(AND(A186=$B$2,G186&gt;0,H186&gt;0,OR(C186&lt;&gt;"Recommended baseline",Assumptions!$B$10=1))),0,IF(ISNUMBER(K186),G186*H186*K186,IF(U186=0,"UNPRICED",IF(ISNUMBER(INDEX('SKU Catalog'!$M$1:$M$116,MAX(1,U186))),G186*H186*INDEX('SKU Catalog'!$M$1:$M$116,MAX(1,U186))*IF(AND(INDEX('SKU Catalog'!$F$1:$F$116,MAX(1,U186))="Hourly",OR(INDEX('SKU Catalog'!$J$1:$J$116,MAX(1,U186))=0,"3Y"="PAYG")),I186,1),"UNPRICED"))))</f>
        <v>0</v>
      </c>
    </row>
    <row r="187" spans="1:24" ht="28.8" x14ac:dyDescent="0.35">
      <c r="A187" s="21" t="s">
        <v>967</v>
      </c>
      <c r="B187" s="21" t="s">
        <v>95</v>
      </c>
      <c r="C187" s="21" t="s">
        <v>2299</v>
      </c>
      <c r="D187" s="21" t="s">
        <v>1536</v>
      </c>
      <c r="E187" s="21" t="s">
        <v>1537</v>
      </c>
      <c r="F187" s="26" t="s">
        <v>188</v>
      </c>
      <c r="G187" s="27">
        <v>1</v>
      </c>
      <c r="H187" s="27">
        <v>1</v>
      </c>
      <c r="I187" s="36">
        <v>1</v>
      </c>
      <c r="J187" s="26" t="s">
        <v>2297</v>
      </c>
      <c r="K187" s="37"/>
      <c r="L187" s="23" t="str">
        <f>IF(U187=0,"INVALID SKU",IF(INDEX('SKU Catalog'!$J$1:$J$116,MAX(1,U187))=0,"PAYG",IF(J187="Default",Assumptions!$B$7,J187)))</f>
        <v>PAYG</v>
      </c>
      <c r="M187" s="23" t="str">
        <f>IF(U187=0,"Review SKU",INDEX('SKU Catalog'!$E$1:$E$116,MAX(1,U187)))</f>
        <v>resource</v>
      </c>
      <c r="N187" s="31">
        <f>IF(ISNUMBER(K187),K187,IF(U187=0,"UNPRICED",IF(L187="PAYG",INDEX('SKU Catalog'!$K$1:$K$116,MAX(1,U187)),IF(L187="1Y",INDEX('SKU Catalog'!$L$1:$L$116,MAX(1,U187)),INDEX('SKU Catalog'!$M$1:$M$116,MAX(1,U187))))))</f>
        <v>0</v>
      </c>
      <c r="O187" s="24">
        <f>IF(NOT(AND(A187=$B$2,G187&gt;0,H187&gt;0,OR(C187&lt;&gt;"Recommended baseline",Assumptions!$B$10=1))),0,IF(ISNUMBER(N187),G187*H187*N187*IF(ISNUMBER(K187),1,IF(AND(L187="PAYG",INDEX('SKU Catalog'!$F$1:$F$116,MAX(1,U187))="Hourly"),I187,1)),"UNPRICED"))</f>
        <v>0</v>
      </c>
      <c r="P187" s="24">
        <f>IF(ISNUMBER(O187),O187*Assumptions!$B$8,"UNPRICED")</f>
        <v>0</v>
      </c>
      <c r="Q187" s="23" t="str">
        <f>IF(NOT(AND(A187=$B$2,G187&gt;0,H187&gt;0,OR(C187&lt;&gt;"Recommended baseline",Assumptions!$B$10=1))),"Inactive",IF(NOT(ISNUMBER(N187)),"UNPRICED - select SKU / quote",IF(ISNUMBER(K187),"Manual quote - verify source",IF(T187="Covered","Covered by capacity",IF(T187="Control plane","No direct fee","Priced - verify sizing")))))</f>
        <v>No direct fee</v>
      </c>
      <c r="R187" s="21" t="s">
        <v>2300</v>
      </c>
      <c r="S187" s="21" t="s">
        <v>971</v>
      </c>
      <c r="T187" s="21" t="s">
        <v>187</v>
      </c>
      <c r="U187" s="23">
        <f>IF(COUNTIF('SKU Catalog'!$A$4:$A$116,T187&amp;"|"&amp;F187)=0,0,MATCH(T187&amp;"|"&amp;F187,'SKU Catalog'!$A$1:$A$116,0))</f>
        <v>5</v>
      </c>
      <c r="V187" s="24">
        <f>IF(NOT(AND(A187=$B$2,G187&gt;0,H187&gt;0,OR(C187&lt;&gt;"Recommended baseline",Assumptions!$B$10=1))),0,IF(ISNUMBER(K187),G187*H187*K187,IF(U187=0,"UNPRICED",IF(ISNUMBER(INDEX('SKU Catalog'!$K$1:$K$116,MAX(1,U187))),G187*H187*INDEX('SKU Catalog'!$K$1:$K$116,MAX(1,U187))*IF(AND(INDEX('SKU Catalog'!$F$1:$F$116,MAX(1,U187))="Hourly",OR(INDEX('SKU Catalog'!$J$1:$J$116,MAX(1,U187))=0,"PAYG"="PAYG")),I187,1),"UNPRICED"))))</f>
        <v>0</v>
      </c>
      <c r="W187" s="24">
        <f>IF(NOT(AND(A187=$B$2,G187&gt;0,H187&gt;0,OR(C187&lt;&gt;"Recommended baseline",Assumptions!$B$10=1))),0,IF(ISNUMBER(K187),G187*H187*K187,IF(U187=0,"UNPRICED",IF(ISNUMBER(INDEX('SKU Catalog'!$L$1:$L$116,MAX(1,U187))),G187*H187*INDEX('SKU Catalog'!$L$1:$L$116,MAX(1,U187))*IF(AND(INDEX('SKU Catalog'!$F$1:$F$116,MAX(1,U187))="Hourly",OR(INDEX('SKU Catalog'!$J$1:$J$116,MAX(1,U187))=0,"1Y"="PAYG")),I187,1),"UNPRICED"))))</f>
        <v>0</v>
      </c>
      <c r="X187" s="24">
        <f>IF(NOT(AND(A187=$B$2,G187&gt;0,H187&gt;0,OR(C187&lt;&gt;"Recommended baseline",Assumptions!$B$10=1))),0,IF(ISNUMBER(K187),G187*H187*K187,IF(U187=0,"UNPRICED",IF(ISNUMBER(INDEX('SKU Catalog'!$M$1:$M$116,MAX(1,U187))),G187*H187*INDEX('SKU Catalog'!$M$1:$M$116,MAX(1,U187))*IF(AND(INDEX('SKU Catalog'!$F$1:$F$116,MAX(1,U187))="Hourly",OR(INDEX('SKU Catalog'!$J$1:$J$116,MAX(1,U187))=0,"3Y"="PAYG")),I187,1),"UNPRICED"))))</f>
        <v>0</v>
      </c>
    </row>
    <row r="188" spans="1:24" ht="28.8" x14ac:dyDescent="0.35">
      <c r="A188" s="21" t="s">
        <v>967</v>
      </c>
      <c r="B188" s="21" t="s">
        <v>95</v>
      </c>
      <c r="C188" s="21" t="s">
        <v>2299</v>
      </c>
      <c r="D188" s="21" t="s">
        <v>1539</v>
      </c>
      <c r="E188" s="21" t="s">
        <v>1540</v>
      </c>
      <c r="F188" s="26" t="s">
        <v>188</v>
      </c>
      <c r="G188" s="27">
        <v>1</v>
      </c>
      <c r="H188" s="27">
        <v>1</v>
      </c>
      <c r="I188" s="36">
        <v>1</v>
      </c>
      <c r="J188" s="26" t="s">
        <v>2297</v>
      </c>
      <c r="K188" s="37"/>
      <c r="L188" s="23" t="str">
        <f>IF(U188=0,"INVALID SKU",IF(INDEX('SKU Catalog'!$J$1:$J$116,MAX(1,U188))=0,"PAYG",IF(J188="Default",Assumptions!$B$7,J188)))</f>
        <v>PAYG</v>
      </c>
      <c r="M188" s="23" t="str">
        <f>IF(U188=0,"Review SKU",INDEX('SKU Catalog'!$E$1:$E$116,MAX(1,U188)))</f>
        <v>resource</v>
      </c>
      <c r="N188" s="31">
        <f>IF(ISNUMBER(K188),K188,IF(U188=0,"UNPRICED",IF(L188="PAYG",INDEX('SKU Catalog'!$K$1:$K$116,MAX(1,U188)),IF(L188="1Y",INDEX('SKU Catalog'!$L$1:$L$116,MAX(1,U188)),INDEX('SKU Catalog'!$M$1:$M$116,MAX(1,U188))))))</f>
        <v>0</v>
      </c>
      <c r="O188" s="24">
        <f>IF(NOT(AND(A188=$B$2,G188&gt;0,H188&gt;0,OR(C188&lt;&gt;"Recommended baseline",Assumptions!$B$10=1))),0,IF(ISNUMBER(N188),G188*H188*N188*IF(ISNUMBER(K188),1,IF(AND(L188="PAYG",INDEX('SKU Catalog'!$F$1:$F$116,MAX(1,U188))="Hourly"),I188,1)),"UNPRICED"))</f>
        <v>0</v>
      </c>
      <c r="P188" s="24">
        <f>IF(ISNUMBER(O188),O188*Assumptions!$B$8,"UNPRICED")</f>
        <v>0</v>
      </c>
      <c r="Q188" s="23" t="str">
        <f>IF(NOT(AND(A188=$B$2,G188&gt;0,H188&gt;0,OR(C188&lt;&gt;"Recommended baseline",Assumptions!$B$10=1))),"Inactive",IF(NOT(ISNUMBER(N188)),"UNPRICED - select SKU / quote",IF(ISNUMBER(K188),"Manual quote - verify source",IF(T188="Covered","Covered by capacity",IF(T188="Control plane","No direct fee","Priced - verify sizing")))))</f>
        <v>No direct fee</v>
      </c>
      <c r="R188" s="21" t="s">
        <v>2300</v>
      </c>
      <c r="S188" s="21" t="s">
        <v>971</v>
      </c>
      <c r="T188" s="21" t="s">
        <v>187</v>
      </c>
      <c r="U188" s="23">
        <f>IF(COUNTIF('SKU Catalog'!$A$4:$A$116,T188&amp;"|"&amp;F188)=0,0,MATCH(T188&amp;"|"&amp;F188,'SKU Catalog'!$A$1:$A$116,0))</f>
        <v>5</v>
      </c>
      <c r="V188" s="24">
        <f>IF(NOT(AND(A188=$B$2,G188&gt;0,H188&gt;0,OR(C188&lt;&gt;"Recommended baseline",Assumptions!$B$10=1))),0,IF(ISNUMBER(K188),G188*H188*K188,IF(U188=0,"UNPRICED",IF(ISNUMBER(INDEX('SKU Catalog'!$K$1:$K$116,MAX(1,U188))),G188*H188*INDEX('SKU Catalog'!$K$1:$K$116,MAX(1,U188))*IF(AND(INDEX('SKU Catalog'!$F$1:$F$116,MAX(1,U188))="Hourly",OR(INDEX('SKU Catalog'!$J$1:$J$116,MAX(1,U188))=0,"PAYG"="PAYG")),I188,1),"UNPRICED"))))</f>
        <v>0</v>
      </c>
      <c r="W188" s="24">
        <f>IF(NOT(AND(A188=$B$2,G188&gt;0,H188&gt;0,OR(C188&lt;&gt;"Recommended baseline",Assumptions!$B$10=1))),0,IF(ISNUMBER(K188),G188*H188*K188,IF(U188=0,"UNPRICED",IF(ISNUMBER(INDEX('SKU Catalog'!$L$1:$L$116,MAX(1,U188))),G188*H188*INDEX('SKU Catalog'!$L$1:$L$116,MAX(1,U188))*IF(AND(INDEX('SKU Catalog'!$F$1:$F$116,MAX(1,U188))="Hourly",OR(INDEX('SKU Catalog'!$J$1:$J$116,MAX(1,U188))=0,"1Y"="PAYG")),I188,1),"UNPRICED"))))</f>
        <v>0</v>
      </c>
      <c r="X188" s="24">
        <f>IF(NOT(AND(A188=$B$2,G188&gt;0,H188&gt;0,OR(C188&lt;&gt;"Recommended baseline",Assumptions!$B$10=1))),0,IF(ISNUMBER(K188),G188*H188*K188,IF(U188=0,"UNPRICED",IF(ISNUMBER(INDEX('SKU Catalog'!$M$1:$M$116,MAX(1,U188))),G188*H188*INDEX('SKU Catalog'!$M$1:$M$116,MAX(1,U188))*IF(AND(INDEX('SKU Catalog'!$F$1:$F$116,MAX(1,U188))="Hourly",OR(INDEX('SKU Catalog'!$J$1:$J$116,MAX(1,U188))=0,"3Y"="PAYG")),I188,1),"UNPRICED"))))</f>
        <v>0</v>
      </c>
    </row>
    <row r="189" spans="1:24" ht="28.8" x14ac:dyDescent="0.35">
      <c r="A189" s="21" t="s">
        <v>967</v>
      </c>
      <c r="B189" s="21" t="s">
        <v>95</v>
      </c>
      <c r="C189" s="21" t="s">
        <v>2299</v>
      </c>
      <c r="D189" s="21" t="s">
        <v>1541</v>
      </c>
      <c r="E189" s="21" t="s">
        <v>1542</v>
      </c>
      <c r="F189" s="26" t="s">
        <v>188</v>
      </c>
      <c r="G189" s="27">
        <v>1</v>
      </c>
      <c r="H189" s="27">
        <v>1</v>
      </c>
      <c r="I189" s="36">
        <v>1</v>
      </c>
      <c r="J189" s="26" t="s">
        <v>2297</v>
      </c>
      <c r="K189" s="37"/>
      <c r="L189" s="23" t="str">
        <f>IF(U189=0,"INVALID SKU",IF(INDEX('SKU Catalog'!$J$1:$J$116,MAX(1,U189))=0,"PAYG",IF(J189="Default",Assumptions!$B$7,J189)))</f>
        <v>PAYG</v>
      </c>
      <c r="M189" s="23" t="str">
        <f>IF(U189=0,"Review SKU",INDEX('SKU Catalog'!$E$1:$E$116,MAX(1,U189)))</f>
        <v>resource</v>
      </c>
      <c r="N189" s="31">
        <f>IF(ISNUMBER(K189),K189,IF(U189=0,"UNPRICED",IF(L189="PAYG",INDEX('SKU Catalog'!$K$1:$K$116,MAX(1,U189)),IF(L189="1Y",INDEX('SKU Catalog'!$L$1:$L$116,MAX(1,U189)),INDEX('SKU Catalog'!$M$1:$M$116,MAX(1,U189))))))</f>
        <v>0</v>
      </c>
      <c r="O189" s="24">
        <f>IF(NOT(AND(A189=$B$2,G189&gt;0,H189&gt;0,OR(C189&lt;&gt;"Recommended baseline",Assumptions!$B$10=1))),0,IF(ISNUMBER(N189),G189*H189*N189*IF(ISNUMBER(K189),1,IF(AND(L189="PAYG",INDEX('SKU Catalog'!$F$1:$F$116,MAX(1,U189))="Hourly"),I189,1)),"UNPRICED"))</f>
        <v>0</v>
      </c>
      <c r="P189" s="24">
        <f>IF(ISNUMBER(O189),O189*Assumptions!$B$8,"UNPRICED")</f>
        <v>0</v>
      </c>
      <c r="Q189" s="23" t="str">
        <f>IF(NOT(AND(A189=$B$2,G189&gt;0,H189&gt;0,OR(C189&lt;&gt;"Recommended baseline",Assumptions!$B$10=1))),"Inactive",IF(NOT(ISNUMBER(N189)),"UNPRICED - select SKU / quote",IF(ISNUMBER(K189),"Manual quote - verify source",IF(T189="Covered","Covered by capacity",IF(T189="Control plane","No direct fee","Priced - verify sizing")))))</f>
        <v>No direct fee</v>
      </c>
      <c r="R189" s="21" t="s">
        <v>2300</v>
      </c>
      <c r="S189" s="21" t="s">
        <v>971</v>
      </c>
      <c r="T189" s="21" t="s">
        <v>187</v>
      </c>
      <c r="U189" s="23">
        <f>IF(COUNTIF('SKU Catalog'!$A$4:$A$116,T189&amp;"|"&amp;F189)=0,0,MATCH(T189&amp;"|"&amp;F189,'SKU Catalog'!$A$1:$A$116,0))</f>
        <v>5</v>
      </c>
      <c r="V189" s="24">
        <f>IF(NOT(AND(A189=$B$2,G189&gt;0,H189&gt;0,OR(C189&lt;&gt;"Recommended baseline",Assumptions!$B$10=1))),0,IF(ISNUMBER(K189),G189*H189*K189,IF(U189=0,"UNPRICED",IF(ISNUMBER(INDEX('SKU Catalog'!$K$1:$K$116,MAX(1,U189))),G189*H189*INDEX('SKU Catalog'!$K$1:$K$116,MAX(1,U189))*IF(AND(INDEX('SKU Catalog'!$F$1:$F$116,MAX(1,U189))="Hourly",OR(INDEX('SKU Catalog'!$J$1:$J$116,MAX(1,U189))=0,"PAYG"="PAYG")),I189,1),"UNPRICED"))))</f>
        <v>0</v>
      </c>
      <c r="W189" s="24">
        <f>IF(NOT(AND(A189=$B$2,G189&gt;0,H189&gt;0,OR(C189&lt;&gt;"Recommended baseline",Assumptions!$B$10=1))),0,IF(ISNUMBER(K189),G189*H189*K189,IF(U189=0,"UNPRICED",IF(ISNUMBER(INDEX('SKU Catalog'!$L$1:$L$116,MAX(1,U189))),G189*H189*INDEX('SKU Catalog'!$L$1:$L$116,MAX(1,U189))*IF(AND(INDEX('SKU Catalog'!$F$1:$F$116,MAX(1,U189))="Hourly",OR(INDEX('SKU Catalog'!$J$1:$J$116,MAX(1,U189))=0,"1Y"="PAYG")),I189,1),"UNPRICED"))))</f>
        <v>0</v>
      </c>
      <c r="X189" s="24">
        <f>IF(NOT(AND(A189=$B$2,G189&gt;0,H189&gt;0,OR(C189&lt;&gt;"Recommended baseline",Assumptions!$B$10=1))),0,IF(ISNUMBER(K189),G189*H189*K189,IF(U189=0,"UNPRICED",IF(ISNUMBER(INDEX('SKU Catalog'!$M$1:$M$116,MAX(1,U189))),G189*H189*INDEX('SKU Catalog'!$M$1:$M$116,MAX(1,U189))*IF(AND(INDEX('SKU Catalog'!$F$1:$F$116,MAX(1,U189))="Hourly",OR(INDEX('SKU Catalog'!$J$1:$J$116,MAX(1,U189))=0,"3Y"="PAYG")),I189,1),"UNPRICED"))))</f>
        <v>0</v>
      </c>
    </row>
    <row r="190" spans="1:24" ht="28.8" x14ac:dyDescent="0.35">
      <c r="A190" s="21" t="s">
        <v>967</v>
      </c>
      <c r="B190" s="21" t="s">
        <v>95</v>
      </c>
      <c r="C190" s="21" t="s">
        <v>2299</v>
      </c>
      <c r="D190" s="21" t="s">
        <v>1543</v>
      </c>
      <c r="E190" s="21" t="s">
        <v>1544</v>
      </c>
      <c r="F190" s="26" t="s">
        <v>188</v>
      </c>
      <c r="G190" s="27">
        <v>1</v>
      </c>
      <c r="H190" s="27">
        <v>1</v>
      </c>
      <c r="I190" s="36">
        <v>1</v>
      </c>
      <c r="J190" s="26" t="s">
        <v>2297</v>
      </c>
      <c r="K190" s="37"/>
      <c r="L190" s="23" t="str">
        <f>IF(U190=0,"INVALID SKU",IF(INDEX('SKU Catalog'!$J$1:$J$116,MAX(1,U190))=0,"PAYG",IF(J190="Default",Assumptions!$B$7,J190)))</f>
        <v>PAYG</v>
      </c>
      <c r="M190" s="23" t="str">
        <f>IF(U190=0,"Review SKU",INDEX('SKU Catalog'!$E$1:$E$116,MAX(1,U190)))</f>
        <v>resource</v>
      </c>
      <c r="N190" s="31">
        <f>IF(ISNUMBER(K190),K190,IF(U190=0,"UNPRICED",IF(L190="PAYG",INDEX('SKU Catalog'!$K$1:$K$116,MAX(1,U190)),IF(L190="1Y",INDEX('SKU Catalog'!$L$1:$L$116,MAX(1,U190)),INDEX('SKU Catalog'!$M$1:$M$116,MAX(1,U190))))))</f>
        <v>0</v>
      </c>
      <c r="O190" s="24">
        <f>IF(NOT(AND(A190=$B$2,G190&gt;0,H190&gt;0,OR(C190&lt;&gt;"Recommended baseline",Assumptions!$B$10=1))),0,IF(ISNUMBER(N190),G190*H190*N190*IF(ISNUMBER(K190),1,IF(AND(L190="PAYG",INDEX('SKU Catalog'!$F$1:$F$116,MAX(1,U190))="Hourly"),I190,1)),"UNPRICED"))</f>
        <v>0</v>
      </c>
      <c r="P190" s="24">
        <f>IF(ISNUMBER(O190),O190*Assumptions!$B$8,"UNPRICED")</f>
        <v>0</v>
      </c>
      <c r="Q190" s="23" t="str">
        <f>IF(NOT(AND(A190=$B$2,G190&gt;0,H190&gt;0,OR(C190&lt;&gt;"Recommended baseline",Assumptions!$B$10=1))),"Inactive",IF(NOT(ISNUMBER(N190)),"UNPRICED - select SKU / quote",IF(ISNUMBER(K190),"Manual quote - verify source",IF(T190="Covered","Covered by capacity",IF(T190="Control plane","No direct fee","Priced - verify sizing")))))</f>
        <v>No direct fee</v>
      </c>
      <c r="R190" s="21" t="s">
        <v>2300</v>
      </c>
      <c r="S190" s="21" t="s">
        <v>971</v>
      </c>
      <c r="T190" s="21" t="s">
        <v>187</v>
      </c>
      <c r="U190" s="23">
        <f>IF(COUNTIF('SKU Catalog'!$A$4:$A$116,T190&amp;"|"&amp;F190)=0,0,MATCH(T190&amp;"|"&amp;F190,'SKU Catalog'!$A$1:$A$116,0))</f>
        <v>5</v>
      </c>
      <c r="V190" s="24">
        <f>IF(NOT(AND(A190=$B$2,G190&gt;0,H190&gt;0,OR(C190&lt;&gt;"Recommended baseline",Assumptions!$B$10=1))),0,IF(ISNUMBER(K190),G190*H190*K190,IF(U190=0,"UNPRICED",IF(ISNUMBER(INDEX('SKU Catalog'!$K$1:$K$116,MAX(1,U190))),G190*H190*INDEX('SKU Catalog'!$K$1:$K$116,MAX(1,U190))*IF(AND(INDEX('SKU Catalog'!$F$1:$F$116,MAX(1,U190))="Hourly",OR(INDEX('SKU Catalog'!$J$1:$J$116,MAX(1,U190))=0,"PAYG"="PAYG")),I190,1),"UNPRICED"))))</f>
        <v>0</v>
      </c>
      <c r="W190" s="24">
        <f>IF(NOT(AND(A190=$B$2,G190&gt;0,H190&gt;0,OR(C190&lt;&gt;"Recommended baseline",Assumptions!$B$10=1))),0,IF(ISNUMBER(K190),G190*H190*K190,IF(U190=0,"UNPRICED",IF(ISNUMBER(INDEX('SKU Catalog'!$L$1:$L$116,MAX(1,U190))),G190*H190*INDEX('SKU Catalog'!$L$1:$L$116,MAX(1,U190))*IF(AND(INDEX('SKU Catalog'!$F$1:$F$116,MAX(1,U190))="Hourly",OR(INDEX('SKU Catalog'!$J$1:$J$116,MAX(1,U190))=0,"1Y"="PAYG")),I190,1),"UNPRICED"))))</f>
        <v>0</v>
      </c>
      <c r="X190" s="24">
        <f>IF(NOT(AND(A190=$B$2,G190&gt;0,H190&gt;0,OR(C190&lt;&gt;"Recommended baseline",Assumptions!$B$10=1))),0,IF(ISNUMBER(K190),G190*H190*K190,IF(U190=0,"UNPRICED",IF(ISNUMBER(INDEX('SKU Catalog'!$M$1:$M$116,MAX(1,U190))),G190*H190*INDEX('SKU Catalog'!$M$1:$M$116,MAX(1,U190))*IF(AND(INDEX('SKU Catalog'!$F$1:$F$116,MAX(1,U190))="Hourly",OR(INDEX('SKU Catalog'!$J$1:$J$116,MAX(1,U190))=0,"3Y"="PAYG")),I190,1),"UNPRICED"))))</f>
        <v>0</v>
      </c>
    </row>
    <row r="191" spans="1:24" ht="28.8" x14ac:dyDescent="0.35">
      <c r="A191" s="21" t="s">
        <v>967</v>
      </c>
      <c r="B191" s="21" t="s">
        <v>95</v>
      </c>
      <c r="C191" s="21" t="s">
        <v>2299</v>
      </c>
      <c r="D191" s="21" t="s">
        <v>1545</v>
      </c>
      <c r="E191" s="21" t="s">
        <v>1546</v>
      </c>
      <c r="F191" s="26" t="s">
        <v>188</v>
      </c>
      <c r="G191" s="27">
        <v>1</v>
      </c>
      <c r="H191" s="27">
        <v>1</v>
      </c>
      <c r="I191" s="36">
        <v>1</v>
      </c>
      <c r="J191" s="26" t="s">
        <v>2297</v>
      </c>
      <c r="K191" s="37"/>
      <c r="L191" s="23" t="str">
        <f>IF(U191=0,"INVALID SKU",IF(INDEX('SKU Catalog'!$J$1:$J$116,MAX(1,U191))=0,"PAYG",IF(J191="Default",Assumptions!$B$7,J191)))</f>
        <v>PAYG</v>
      </c>
      <c r="M191" s="23" t="str">
        <f>IF(U191=0,"Review SKU",INDEX('SKU Catalog'!$E$1:$E$116,MAX(1,U191)))</f>
        <v>resource</v>
      </c>
      <c r="N191" s="31">
        <f>IF(ISNUMBER(K191),K191,IF(U191=0,"UNPRICED",IF(L191="PAYG",INDEX('SKU Catalog'!$K$1:$K$116,MAX(1,U191)),IF(L191="1Y",INDEX('SKU Catalog'!$L$1:$L$116,MAX(1,U191)),INDEX('SKU Catalog'!$M$1:$M$116,MAX(1,U191))))))</f>
        <v>0</v>
      </c>
      <c r="O191" s="24">
        <f>IF(NOT(AND(A191=$B$2,G191&gt;0,H191&gt;0,OR(C191&lt;&gt;"Recommended baseline",Assumptions!$B$10=1))),0,IF(ISNUMBER(N191),G191*H191*N191*IF(ISNUMBER(K191),1,IF(AND(L191="PAYG",INDEX('SKU Catalog'!$F$1:$F$116,MAX(1,U191))="Hourly"),I191,1)),"UNPRICED"))</f>
        <v>0</v>
      </c>
      <c r="P191" s="24">
        <f>IF(ISNUMBER(O191),O191*Assumptions!$B$8,"UNPRICED")</f>
        <v>0</v>
      </c>
      <c r="Q191" s="23" t="str">
        <f>IF(NOT(AND(A191=$B$2,G191&gt;0,H191&gt;0,OR(C191&lt;&gt;"Recommended baseline",Assumptions!$B$10=1))),"Inactive",IF(NOT(ISNUMBER(N191)),"UNPRICED - select SKU / quote",IF(ISNUMBER(K191),"Manual quote - verify source",IF(T191="Covered","Covered by capacity",IF(T191="Control plane","No direct fee","Priced - verify sizing")))))</f>
        <v>No direct fee</v>
      </c>
      <c r="R191" s="21" t="s">
        <v>2300</v>
      </c>
      <c r="S191" s="21" t="s">
        <v>971</v>
      </c>
      <c r="T191" s="21" t="s">
        <v>187</v>
      </c>
      <c r="U191" s="23">
        <f>IF(COUNTIF('SKU Catalog'!$A$4:$A$116,T191&amp;"|"&amp;F191)=0,0,MATCH(T191&amp;"|"&amp;F191,'SKU Catalog'!$A$1:$A$116,0))</f>
        <v>5</v>
      </c>
      <c r="V191" s="24">
        <f>IF(NOT(AND(A191=$B$2,G191&gt;0,H191&gt;0,OR(C191&lt;&gt;"Recommended baseline",Assumptions!$B$10=1))),0,IF(ISNUMBER(K191),G191*H191*K191,IF(U191=0,"UNPRICED",IF(ISNUMBER(INDEX('SKU Catalog'!$K$1:$K$116,MAX(1,U191))),G191*H191*INDEX('SKU Catalog'!$K$1:$K$116,MAX(1,U191))*IF(AND(INDEX('SKU Catalog'!$F$1:$F$116,MAX(1,U191))="Hourly",OR(INDEX('SKU Catalog'!$J$1:$J$116,MAX(1,U191))=0,"PAYG"="PAYG")),I191,1),"UNPRICED"))))</f>
        <v>0</v>
      </c>
      <c r="W191" s="24">
        <f>IF(NOT(AND(A191=$B$2,G191&gt;0,H191&gt;0,OR(C191&lt;&gt;"Recommended baseline",Assumptions!$B$10=1))),0,IF(ISNUMBER(K191),G191*H191*K191,IF(U191=0,"UNPRICED",IF(ISNUMBER(INDEX('SKU Catalog'!$L$1:$L$116,MAX(1,U191))),G191*H191*INDEX('SKU Catalog'!$L$1:$L$116,MAX(1,U191))*IF(AND(INDEX('SKU Catalog'!$F$1:$F$116,MAX(1,U191))="Hourly",OR(INDEX('SKU Catalog'!$J$1:$J$116,MAX(1,U191))=0,"1Y"="PAYG")),I191,1),"UNPRICED"))))</f>
        <v>0</v>
      </c>
      <c r="X191" s="24">
        <f>IF(NOT(AND(A191=$B$2,G191&gt;0,H191&gt;0,OR(C191&lt;&gt;"Recommended baseline",Assumptions!$B$10=1))),0,IF(ISNUMBER(K191),G191*H191*K191,IF(U191=0,"UNPRICED",IF(ISNUMBER(INDEX('SKU Catalog'!$M$1:$M$116,MAX(1,U191))),G191*H191*INDEX('SKU Catalog'!$M$1:$M$116,MAX(1,U191))*IF(AND(INDEX('SKU Catalog'!$F$1:$F$116,MAX(1,U191))="Hourly",OR(INDEX('SKU Catalog'!$J$1:$J$116,MAX(1,U191))=0,"3Y"="PAYG")),I191,1),"UNPRICED"))))</f>
        <v>0</v>
      </c>
    </row>
    <row r="192" spans="1:24" ht="28.8" x14ac:dyDescent="0.35">
      <c r="A192" s="21" t="s">
        <v>967</v>
      </c>
      <c r="B192" s="21" t="s">
        <v>95</v>
      </c>
      <c r="C192" s="21" t="s">
        <v>2299</v>
      </c>
      <c r="D192" s="21" t="s">
        <v>1548</v>
      </c>
      <c r="E192" s="21" t="s">
        <v>1549</v>
      </c>
      <c r="F192" s="26" t="s">
        <v>188</v>
      </c>
      <c r="G192" s="27">
        <v>1</v>
      </c>
      <c r="H192" s="27">
        <v>1</v>
      </c>
      <c r="I192" s="36">
        <v>1</v>
      </c>
      <c r="J192" s="26" t="s">
        <v>2297</v>
      </c>
      <c r="K192" s="37"/>
      <c r="L192" s="23" t="str">
        <f>IF(U192=0,"INVALID SKU",IF(INDEX('SKU Catalog'!$J$1:$J$116,MAX(1,U192))=0,"PAYG",IF(J192="Default",Assumptions!$B$7,J192)))</f>
        <v>PAYG</v>
      </c>
      <c r="M192" s="23" t="str">
        <f>IF(U192=0,"Review SKU",INDEX('SKU Catalog'!$E$1:$E$116,MAX(1,U192)))</f>
        <v>resource</v>
      </c>
      <c r="N192" s="31">
        <f>IF(ISNUMBER(K192),K192,IF(U192=0,"UNPRICED",IF(L192="PAYG",INDEX('SKU Catalog'!$K$1:$K$116,MAX(1,U192)),IF(L192="1Y",INDEX('SKU Catalog'!$L$1:$L$116,MAX(1,U192)),INDEX('SKU Catalog'!$M$1:$M$116,MAX(1,U192))))))</f>
        <v>0</v>
      </c>
      <c r="O192" s="24">
        <f>IF(NOT(AND(A192=$B$2,G192&gt;0,H192&gt;0,OR(C192&lt;&gt;"Recommended baseline",Assumptions!$B$10=1))),0,IF(ISNUMBER(N192),G192*H192*N192*IF(ISNUMBER(K192),1,IF(AND(L192="PAYG",INDEX('SKU Catalog'!$F$1:$F$116,MAX(1,U192))="Hourly"),I192,1)),"UNPRICED"))</f>
        <v>0</v>
      </c>
      <c r="P192" s="24">
        <f>IF(ISNUMBER(O192),O192*Assumptions!$B$8,"UNPRICED")</f>
        <v>0</v>
      </c>
      <c r="Q192" s="23" t="str">
        <f>IF(NOT(AND(A192=$B$2,G192&gt;0,H192&gt;0,OR(C192&lt;&gt;"Recommended baseline",Assumptions!$B$10=1))),"Inactive",IF(NOT(ISNUMBER(N192)),"UNPRICED - select SKU / quote",IF(ISNUMBER(K192),"Manual quote - verify source",IF(T192="Covered","Covered by capacity",IF(T192="Control plane","No direct fee","Priced - verify sizing")))))</f>
        <v>No direct fee</v>
      </c>
      <c r="R192" s="21" t="s">
        <v>2300</v>
      </c>
      <c r="S192" s="21" t="s">
        <v>971</v>
      </c>
      <c r="T192" s="21" t="s">
        <v>187</v>
      </c>
      <c r="U192" s="23">
        <f>IF(COUNTIF('SKU Catalog'!$A$4:$A$116,T192&amp;"|"&amp;F192)=0,0,MATCH(T192&amp;"|"&amp;F192,'SKU Catalog'!$A$1:$A$116,0))</f>
        <v>5</v>
      </c>
      <c r="V192" s="24">
        <f>IF(NOT(AND(A192=$B$2,G192&gt;0,H192&gt;0,OR(C192&lt;&gt;"Recommended baseline",Assumptions!$B$10=1))),0,IF(ISNUMBER(K192),G192*H192*K192,IF(U192=0,"UNPRICED",IF(ISNUMBER(INDEX('SKU Catalog'!$K$1:$K$116,MAX(1,U192))),G192*H192*INDEX('SKU Catalog'!$K$1:$K$116,MAX(1,U192))*IF(AND(INDEX('SKU Catalog'!$F$1:$F$116,MAX(1,U192))="Hourly",OR(INDEX('SKU Catalog'!$J$1:$J$116,MAX(1,U192))=0,"PAYG"="PAYG")),I192,1),"UNPRICED"))))</f>
        <v>0</v>
      </c>
      <c r="W192" s="24">
        <f>IF(NOT(AND(A192=$B$2,G192&gt;0,H192&gt;0,OR(C192&lt;&gt;"Recommended baseline",Assumptions!$B$10=1))),0,IF(ISNUMBER(K192),G192*H192*K192,IF(U192=0,"UNPRICED",IF(ISNUMBER(INDEX('SKU Catalog'!$L$1:$L$116,MAX(1,U192))),G192*H192*INDEX('SKU Catalog'!$L$1:$L$116,MAX(1,U192))*IF(AND(INDEX('SKU Catalog'!$F$1:$F$116,MAX(1,U192))="Hourly",OR(INDEX('SKU Catalog'!$J$1:$J$116,MAX(1,U192))=0,"1Y"="PAYG")),I192,1),"UNPRICED"))))</f>
        <v>0</v>
      </c>
      <c r="X192" s="24">
        <f>IF(NOT(AND(A192=$B$2,G192&gt;0,H192&gt;0,OR(C192&lt;&gt;"Recommended baseline",Assumptions!$B$10=1))),0,IF(ISNUMBER(K192),G192*H192*K192,IF(U192=0,"UNPRICED",IF(ISNUMBER(INDEX('SKU Catalog'!$M$1:$M$116,MAX(1,U192))),G192*H192*INDEX('SKU Catalog'!$M$1:$M$116,MAX(1,U192))*IF(AND(INDEX('SKU Catalog'!$F$1:$F$116,MAX(1,U192))="Hourly",OR(INDEX('SKU Catalog'!$J$1:$J$116,MAX(1,U192))=0,"3Y"="PAYG")),I192,1),"UNPRICED"))))</f>
        <v>0</v>
      </c>
    </row>
    <row r="193" spans="1:24" ht="28.8" x14ac:dyDescent="0.35">
      <c r="A193" s="21" t="s">
        <v>967</v>
      </c>
      <c r="B193" s="21" t="s">
        <v>95</v>
      </c>
      <c r="C193" s="21" t="s">
        <v>2299</v>
      </c>
      <c r="D193" s="21" t="s">
        <v>1550</v>
      </c>
      <c r="E193" s="21" t="s">
        <v>1551</v>
      </c>
      <c r="F193" s="26" t="s">
        <v>188</v>
      </c>
      <c r="G193" s="27">
        <v>1</v>
      </c>
      <c r="H193" s="27">
        <v>1</v>
      </c>
      <c r="I193" s="36">
        <v>1</v>
      </c>
      <c r="J193" s="26" t="s">
        <v>2297</v>
      </c>
      <c r="K193" s="37"/>
      <c r="L193" s="23" t="str">
        <f>IF(U193=0,"INVALID SKU",IF(INDEX('SKU Catalog'!$J$1:$J$116,MAX(1,U193))=0,"PAYG",IF(J193="Default",Assumptions!$B$7,J193)))</f>
        <v>PAYG</v>
      </c>
      <c r="M193" s="23" t="str">
        <f>IF(U193=0,"Review SKU",INDEX('SKU Catalog'!$E$1:$E$116,MAX(1,U193)))</f>
        <v>resource</v>
      </c>
      <c r="N193" s="31">
        <f>IF(ISNUMBER(K193),K193,IF(U193=0,"UNPRICED",IF(L193="PAYG",INDEX('SKU Catalog'!$K$1:$K$116,MAX(1,U193)),IF(L193="1Y",INDEX('SKU Catalog'!$L$1:$L$116,MAX(1,U193)),INDEX('SKU Catalog'!$M$1:$M$116,MAX(1,U193))))))</f>
        <v>0</v>
      </c>
      <c r="O193" s="24">
        <f>IF(NOT(AND(A193=$B$2,G193&gt;0,H193&gt;0,OR(C193&lt;&gt;"Recommended baseline",Assumptions!$B$10=1))),0,IF(ISNUMBER(N193),G193*H193*N193*IF(ISNUMBER(K193),1,IF(AND(L193="PAYG",INDEX('SKU Catalog'!$F$1:$F$116,MAX(1,U193))="Hourly"),I193,1)),"UNPRICED"))</f>
        <v>0</v>
      </c>
      <c r="P193" s="24">
        <f>IF(ISNUMBER(O193),O193*Assumptions!$B$8,"UNPRICED")</f>
        <v>0</v>
      </c>
      <c r="Q193" s="23" t="str">
        <f>IF(NOT(AND(A193=$B$2,G193&gt;0,H193&gt;0,OR(C193&lt;&gt;"Recommended baseline",Assumptions!$B$10=1))),"Inactive",IF(NOT(ISNUMBER(N193)),"UNPRICED - select SKU / quote",IF(ISNUMBER(K193),"Manual quote - verify source",IF(T193="Covered","Covered by capacity",IF(T193="Control plane","No direct fee","Priced - verify sizing")))))</f>
        <v>No direct fee</v>
      </c>
      <c r="R193" s="21" t="s">
        <v>2300</v>
      </c>
      <c r="S193" s="21" t="s">
        <v>971</v>
      </c>
      <c r="T193" s="21" t="s">
        <v>187</v>
      </c>
      <c r="U193" s="23">
        <f>IF(COUNTIF('SKU Catalog'!$A$4:$A$116,T193&amp;"|"&amp;F193)=0,0,MATCH(T193&amp;"|"&amp;F193,'SKU Catalog'!$A$1:$A$116,0))</f>
        <v>5</v>
      </c>
      <c r="V193" s="24">
        <f>IF(NOT(AND(A193=$B$2,G193&gt;0,H193&gt;0,OR(C193&lt;&gt;"Recommended baseline",Assumptions!$B$10=1))),0,IF(ISNUMBER(K193),G193*H193*K193,IF(U193=0,"UNPRICED",IF(ISNUMBER(INDEX('SKU Catalog'!$K$1:$K$116,MAX(1,U193))),G193*H193*INDEX('SKU Catalog'!$K$1:$K$116,MAX(1,U193))*IF(AND(INDEX('SKU Catalog'!$F$1:$F$116,MAX(1,U193))="Hourly",OR(INDEX('SKU Catalog'!$J$1:$J$116,MAX(1,U193))=0,"PAYG"="PAYG")),I193,1),"UNPRICED"))))</f>
        <v>0</v>
      </c>
      <c r="W193" s="24">
        <f>IF(NOT(AND(A193=$B$2,G193&gt;0,H193&gt;0,OR(C193&lt;&gt;"Recommended baseline",Assumptions!$B$10=1))),0,IF(ISNUMBER(K193),G193*H193*K193,IF(U193=0,"UNPRICED",IF(ISNUMBER(INDEX('SKU Catalog'!$L$1:$L$116,MAX(1,U193))),G193*H193*INDEX('SKU Catalog'!$L$1:$L$116,MAX(1,U193))*IF(AND(INDEX('SKU Catalog'!$F$1:$F$116,MAX(1,U193))="Hourly",OR(INDEX('SKU Catalog'!$J$1:$J$116,MAX(1,U193))=0,"1Y"="PAYG")),I193,1),"UNPRICED"))))</f>
        <v>0</v>
      </c>
      <c r="X193" s="24">
        <f>IF(NOT(AND(A193=$B$2,G193&gt;0,H193&gt;0,OR(C193&lt;&gt;"Recommended baseline",Assumptions!$B$10=1))),0,IF(ISNUMBER(K193),G193*H193*K193,IF(U193=0,"UNPRICED",IF(ISNUMBER(INDEX('SKU Catalog'!$M$1:$M$116,MAX(1,U193))),G193*H193*INDEX('SKU Catalog'!$M$1:$M$116,MAX(1,U193))*IF(AND(INDEX('SKU Catalog'!$F$1:$F$116,MAX(1,U193))="Hourly",OR(INDEX('SKU Catalog'!$J$1:$J$116,MAX(1,U193))=0,"3Y"="PAYG")),I193,1),"UNPRICED"))))</f>
        <v>0</v>
      </c>
    </row>
    <row r="194" spans="1:24" ht="28.8" x14ac:dyDescent="0.35">
      <c r="A194" s="21" t="s">
        <v>967</v>
      </c>
      <c r="B194" s="21" t="s">
        <v>95</v>
      </c>
      <c r="C194" s="21" t="s">
        <v>2299</v>
      </c>
      <c r="D194" s="21" t="s">
        <v>1552</v>
      </c>
      <c r="E194" s="21" t="s">
        <v>1553</v>
      </c>
      <c r="F194" s="26" t="s">
        <v>188</v>
      </c>
      <c r="G194" s="27">
        <v>1</v>
      </c>
      <c r="H194" s="27">
        <v>1</v>
      </c>
      <c r="I194" s="36">
        <v>1</v>
      </c>
      <c r="J194" s="26" t="s">
        <v>2297</v>
      </c>
      <c r="K194" s="37"/>
      <c r="L194" s="23" t="str">
        <f>IF(U194=0,"INVALID SKU",IF(INDEX('SKU Catalog'!$J$1:$J$116,MAX(1,U194))=0,"PAYG",IF(J194="Default",Assumptions!$B$7,J194)))</f>
        <v>PAYG</v>
      </c>
      <c r="M194" s="23" t="str">
        <f>IF(U194=0,"Review SKU",INDEX('SKU Catalog'!$E$1:$E$116,MAX(1,U194)))</f>
        <v>resource</v>
      </c>
      <c r="N194" s="31">
        <f>IF(ISNUMBER(K194),K194,IF(U194=0,"UNPRICED",IF(L194="PAYG",INDEX('SKU Catalog'!$K$1:$K$116,MAX(1,U194)),IF(L194="1Y",INDEX('SKU Catalog'!$L$1:$L$116,MAX(1,U194)),INDEX('SKU Catalog'!$M$1:$M$116,MAX(1,U194))))))</f>
        <v>0</v>
      </c>
      <c r="O194" s="24">
        <f>IF(NOT(AND(A194=$B$2,G194&gt;0,H194&gt;0,OR(C194&lt;&gt;"Recommended baseline",Assumptions!$B$10=1))),0,IF(ISNUMBER(N194),G194*H194*N194*IF(ISNUMBER(K194),1,IF(AND(L194="PAYG",INDEX('SKU Catalog'!$F$1:$F$116,MAX(1,U194))="Hourly"),I194,1)),"UNPRICED"))</f>
        <v>0</v>
      </c>
      <c r="P194" s="24">
        <f>IF(ISNUMBER(O194),O194*Assumptions!$B$8,"UNPRICED")</f>
        <v>0</v>
      </c>
      <c r="Q194" s="23" t="str">
        <f>IF(NOT(AND(A194=$B$2,G194&gt;0,H194&gt;0,OR(C194&lt;&gt;"Recommended baseline",Assumptions!$B$10=1))),"Inactive",IF(NOT(ISNUMBER(N194)),"UNPRICED - select SKU / quote",IF(ISNUMBER(K194),"Manual quote - verify source",IF(T194="Covered","Covered by capacity",IF(T194="Control plane","No direct fee","Priced - verify sizing")))))</f>
        <v>No direct fee</v>
      </c>
      <c r="R194" s="21" t="s">
        <v>2300</v>
      </c>
      <c r="S194" s="21" t="s">
        <v>971</v>
      </c>
      <c r="T194" s="21" t="s">
        <v>187</v>
      </c>
      <c r="U194" s="23">
        <f>IF(COUNTIF('SKU Catalog'!$A$4:$A$116,T194&amp;"|"&amp;F194)=0,0,MATCH(T194&amp;"|"&amp;F194,'SKU Catalog'!$A$1:$A$116,0))</f>
        <v>5</v>
      </c>
      <c r="V194" s="24">
        <f>IF(NOT(AND(A194=$B$2,G194&gt;0,H194&gt;0,OR(C194&lt;&gt;"Recommended baseline",Assumptions!$B$10=1))),0,IF(ISNUMBER(K194),G194*H194*K194,IF(U194=0,"UNPRICED",IF(ISNUMBER(INDEX('SKU Catalog'!$K$1:$K$116,MAX(1,U194))),G194*H194*INDEX('SKU Catalog'!$K$1:$K$116,MAX(1,U194))*IF(AND(INDEX('SKU Catalog'!$F$1:$F$116,MAX(1,U194))="Hourly",OR(INDEX('SKU Catalog'!$J$1:$J$116,MAX(1,U194))=0,"PAYG"="PAYG")),I194,1),"UNPRICED"))))</f>
        <v>0</v>
      </c>
      <c r="W194" s="24">
        <f>IF(NOT(AND(A194=$B$2,G194&gt;0,H194&gt;0,OR(C194&lt;&gt;"Recommended baseline",Assumptions!$B$10=1))),0,IF(ISNUMBER(K194),G194*H194*K194,IF(U194=0,"UNPRICED",IF(ISNUMBER(INDEX('SKU Catalog'!$L$1:$L$116,MAX(1,U194))),G194*H194*INDEX('SKU Catalog'!$L$1:$L$116,MAX(1,U194))*IF(AND(INDEX('SKU Catalog'!$F$1:$F$116,MAX(1,U194))="Hourly",OR(INDEX('SKU Catalog'!$J$1:$J$116,MAX(1,U194))=0,"1Y"="PAYG")),I194,1),"UNPRICED"))))</f>
        <v>0</v>
      </c>
      <c r="X194" s="24">
        <f>IF(NOT(AND(A194=$B$2,G194&gt;0,H194&gt;0,OR(C194&lt;&gt;"Recommended baseline",Assumptions!$B$10=1))),0,IF(ISNUMBER(K194),G194*H194*K194,IF(U194=0,"UNPRICED",IF(ISNUMBER(INDEX('SKU Catalog'!$M$1:$M$116,MAX(1,U194))),G194*H194*INDEX('SKU Catalog'!$M$1:$M$116,MAX(1,U194))*IF(AND(INDEX('SKU Catalog'!$F$1:$F$116,MAX(1,U194))="Hourly",OR(INDEX('SKU Catalog'!$J$1:$J$116,MAX(1,U194))=0,"3Y"="PAYG")),I194,1),"UNPRICED"))))</f>
        <v>0</v>
      </c>
    </row>
    <row r="195" spans="1:24" ht="28.8" x14ac:dyDescent="0.35">
      <c r="A195" s="21" t="s">
        <v>967</v>
      </c>
      <c r="B195" s="21" t="s">
        <v>95</v>
      </c>
      <c r="C195" s="21" t="s">
        <v>2299</v>
      </c>
      <c r="D195" s="21" t="s">
        <v>1554</v>
      </c>
      <c r="E195" s="21" t="s">
        <v>1555</v>
      </c>
      <c r="F195" s="26" t="s">
        <v>188</v>
      </c>
      <c r="G195" s="27">
        <v>1</v>
      </c>
      <c r="H195" s="27">
        <v>1</v>
      </c>
      <c r="I195" s="36">
        <v>1</v>
      </c>
      <c r="J195" s="26" t="s">
        <v>2297</v>
      </c>
      <c r="K195" s="37"/>
      <c r="L195" s="23" t="str">
        <f>IF(U195=0,"INVALID SKU",IF(INDEX('SKU Catalog'!$J$1:$J$116,MAX(1,U195))=0,"PAYG",IF(J195="Default",Assumptions!$B$7,J195)))</f>
        <v>PAYG</v>
      </c>
      <c r="M195" s="23" t="str">
        <f>IF(U195=0,"Review SKU",INDEX('SKU Catalog'!$E$1:$E$116,MAX(1,U195)))</f>
        <v>resource</v>
      </c>
      <c r="N195" s="31">
        <f>IF(ISNUMBER(K195),K195,IF(U195=0,"UNPRICED",IF(L195="PAYG",INDEX('SKU Catalog'!$K$1:$K$116,MAX(1,U195)),IF(L195="1Y",INDEX('SKU Catalog'!$L$1:$L$116,MAX(1,U195)),INDEX('SKU Catalog'!$M$1:$M$116,MAX(1,U195))))))</f>
        <v>0</v>
      </c>
      <c r="O195" s="24">
        <f>IF(NOT(AND(A195=$B$2,G195&gt;0,H195&gt;0,OR(C195&lt;&gt;"Recommended baseline",Assumptions!$B$10=1))),0,IF(ISNUMBER(N195),G195*H195*N195*IF(ISNUMBER(K195),1,IF(AND(L195="PAYG",INDEX('SKU Catalog'!$F$1:$F$116,MAX(1,U195))="Hourly"),I195,1)),"UNPRICED"))</f>
        <v>0</v>
      </c>
      <c r="P195" s="24">
        <f>IF(ISNUMBER(O195),O195*Assumptions!$B$8,"UNPRICED")</f>
        <v>0</v>
      </c>
      <c r="Q195" s="23" t="str">
        <f>IF(NOT(AND(A195=$B$2,G195&gt;0,H195&gt;0,OR(C195&lt;&gt;"Recommended baseline",Assumptions!$B$10=1))),"Inactive",IF(NOT(ISNUMBER(N195)),"UNPRICED - select SKU / quote",IF(ISNUMBER(K195),"Manual quote - verify source",IF(T195="Covered","Covered by capacity",IF(T195="Control plane","No direct fee","Priced - verify sizing")))))</f>
        <v>No direct fee</v>
      </c>
      <c r="R195" s="21" t="s">
        <v>2300</v>
      </c>
      <c r="S195" s="21" t="s">
        <v>971</v>
      </c>
      <c r="T195" s="21" t="s">
        <v>187</v>
      </c>
      <c r="U195" s="23">
        <f>IF(COUNTIF('SKU Catalog'!$A$4:$A$116,T195&amp;"|"&amp;F195)=0,0,MATCH(T195&amp;"|"&amp;F195,'SKU Catalog'!$A$1:$A$116,0))</f>
        <v>5</v>
      </c>
      <c r="V195" s="24">
        <f>IF(NOT(AND(A195=$B$2,G195&gt;0,H195&gt;0,OR(C195&lt;&gt;"Recommended baseline",Assumptions!$B$10=1))),0,IF(ISNUMBER(K195),G195*H195*K195,IF(U195=0,"UNPRICED",IF(ISNUMBER(INDEX('SKU Catalog'!$K$1:$K$116,MAX(1,U195))),G195*H195*INDEX('SKU Catalog'!$K$1:$K$116,MAX(1,U195))*IF(AND(INDEX('SKU Catalog'!$F$1:$F$116,MAX(1,U195))="Hourly",OR(INDEX('SKU Catalog'!$J$1:$J$116,MAX(1,U195))=0,"PAYG"="PAYG")),I195,1),"UNPRICED"))))</f>
        <v>0</v>
      </c>
      <c r="W195" s="24">
        <f>IF(NOT(AND(A195=$B$2,G195&gt;0,H195&gt;0,OR(C195&lt;&gt;"Recommended baseline",Assumptions!$B$10=1))),0,IF(ISNUMBER(K195),G195*H195*K195,IF(U195=0,"UNPRICED",IF(ISNUMBER(INDEX('SKU Catalog'!$L$1:$L$116,MAX(1,U195))),G195*H195*INDEX('SKU Catalog'!$L$1:$L$116,MAX(1,U195))*IF(AND(INDEX('SKU Catalog'!$F$1:$F$116,MAX(1,U195))="Hourly",OR(INDEX('SKU Catalog'!$J$1:$J$116,MAX(1,U195))=0,"1Y"="PAYG")),I195,1),"UNPRICED"))))</f>
        <v>0</v>
      </c>
      <c r="X195" s="24">
        <f>IF(NOT(AND(A195=$B$2,G195&gt;0,H195&gt;0,OR(C195&lt;&gt;"Recommended baseline",Assumptions!$B$10=1))),0,IF(ISNUMBER(K195),G195*H195*K195,IF(U195=0,"UNPRICED",IF(ISNUMBER(INDEX('SKU Catalog'!$M$1:$M$116,MAX(1,U195))),G195*H195*INDEX('SKU Catalog'!$M$1:$M$116,MAX(1,U195))*IF(AND(INDEX('SKU Catalog'!$F$1:$F$116,MAX(1,U195))="Hourly",OR(INDEX('SKU Catalog'!$J$1:$J$116,MAX(1,U195))=0,"3Y"="PAYG")),I195,1),"UNPRICED"))))</f>
        <v>0</v>
      </c>
    </row>
    <row r="196" spans="1:24" ht="28.8" x14ac:dyDescent="0.35">
      <c r="A196" s="21" t="s">
        <v>967</v>
      </c>
      <c r="B196" s="21" t="s">
        <v>95</v>
      </c>
      <c r="C196" s="21" t="s">
        <v>2299</v>
      </c>
      <c r="D196" s="21" t="s">
        <v>1556</v>
      </c>
      <c r="E196" s="21" t="s">
        <v>1557</v>
      </c>
      <c r="F196" s="26" t="s">
        <v>188</v>
      </c>
      <c r="G196" s="27">
        <v>1</v>
      </c>
      <c r="H196" s="27">
        <v>1</v>
      </c>
      <c r="I196" s="36">
        <v>1</v>
      </c>
      <c r="J196" s="26" t="s">
        <v>2297</v>
      </c>
      <c r="K196" s="37"/>
      <c r="L196" s="23" t="str">
        <f>IF(U196=0,"INVALID SKU",IF(INDEX('SKU Catalog'!$J$1:$J$116,MAX(1,U196))=0,"PAYG",IF(J196="Default",Assumptions!$B$7,J196)))</f>
        <v>PAYG</v>
      </c>
      <c r="M196" s="23" t="str">
        <f>IF(U196=0,"Review SKU",INDEX('SKU Catalog'!$E$1:$E$116,MAX(1,U196)))</f>
        <v>resource</v>
      </c>
      <c r="N196" s="31">
        <f>IF(ISNUMBER(K196),K196,IF(U196=0,"UNPRICED",IF(L196="PAYG",INDEX('SKU Catalog'!$K$1:$K$116,MAX(1,U196)),IF(L196="1Y",INDEX('SKU Catalog'!$L$1:$L$116,MAX(1,U196)),INDEX('SKU Catalog'!$M$1:$M$116,MAX(1,U196))))))</f>
        <v>0</v>
      </c>
      <c r="O196" s="24">
        <f>IF(NOT(AND(A196=$B$2,G196&gt;0,H196&gt;0,OR(C196&lt;&gt;"Recommended baseline",Assumptions!$B$10=1))),0,IF(ISNUMBER(N196),G196*H196*N196*IF(ISNUMBER(K196),1,IF(AND(L196="PAYG",INDEX('SKU Catalog'!$F$1:$F$116,MAX(1,U196))="Hourly"),I196,1)),"UNPRICED"))</f>
        <v>0</v>
      </c>
      <c r="P196" s="24">
        <f>IF(ISNUMBER(O196),O196*Assumptions!$B$8,"UNPRICED")</f>
        <v>0</v>
      </c>
      <c r="Q196" s="23" t="str">
        <f>IF(NOT(AND(A196=$B$2,G196&gt;0,H196&gt;0,OR(C196&lt;&gt;"Recommended baseline",Assumptions!$B$10=1))),"Inactive",IF(NOT(ISNUMBER(N196)),"UNPRICED - select SKU / quote",IF(ISNUMBER(K196),"Manual quote - verify source",IF(T196="Covered","Covered by capacity",IF(T196="Control plane","No direct fee","Priced - verify sizing")))))</f>
        <v>No direct fee</v>
      </c>
      <c r="R196" s="21" t="s">
        <v>2300</v>
      </c>
      <c r="S196" s="21" t="s">
        <v>971</v>
      </c>
      <c r="T196" s="21" t="s">
        <v>187</v>
      </c>
      <c r="U196" s="23">
        <f>IF(COUNTIF('SKU Catalog'!$A$4:$A$116,T196&amp;"|"&amp;F196)=0,0,MATCH(T196&amp;"|"&amp;F196,'SKU Catalog'!$A$1:$A$116,0))</f>
        <v>5</v>
      </c>
      <c r="V196" s="24">
        <f>IF(NOT(AND(A196=$B$2,G196&gt;0,H196&gt;0,OR(C196&lt;&gt;"Recommended baseline",Assumptions!$B$10=1))),0,IF(ISNUMBER(K196),G196*H196*K196,IF(U196=0,"UNPRICED",IF(ISNUMBER(INDEX('SKU Catalog'!$K$1:$K$116,MAX(1,U196))),G196*H196*INDEX('SKU Catalog'!$K$1:$K$116,MAX(1,U196))*IF(AND(INDEX('SKU Catalog'!$F$1:$F$116,MAX(1,U196))="Hourly",OR(INDEX('SKU Catalog'!$J$1:$J$116,MAX(1,U196))=0,"PAYG"="PAYG")),I196,1),"UNPRICED"))))</f>
        <v>0</v>
      </c>
      <c r="W196" s="24">
        <f>IF(NOT(AND(A196=$B$2,G196&gt;0,H196&gt;0,OR(C196&lt;&gt;"Recommended baseline",Assumptions!$B$10=1))),0,IF(ISNUMBER(K196),G196*H196*K196,IF(U196=0,"UNPRICED",IF(ISNUMBER(INDEX('SKU Catalog'!$L$1:$L$116,MAX(1,U196))),G196*H196*INDEX('SKU Catalog'!$L$1:$L$116,MAX(1,U196))*IF(AND(INDEX('SKU Catalog'!$F$1:$F$116,MAX(1,U196))="Hourly",OR(INDEX('SKU Catalog'!$J$1:$J$116,MAX(1,U196))=0,"1Y"="PAYG")),I196,1),"UNPRICED"))))</f>
        <v>0</v>
      </c>
      <c r="X196" s="24">
        <f>IF(NOT(AND(A196=$B$2,G196&gt;0,H196&gt;0,OR(C196&lt;&gt;"Recommended baseline",Assumptions!$B$10=1))),0,IF(ISNUMBER(K196),G196*H196*K196,IF(U196=0,"UNPRICED",IF(ISNUMBER(INDEX('SKU Catalog'!$M$1:$M$116,MAX(1,U196))),G196*H196*INDEX('SKU Catalog'!$M$1:$M$116,MAX(1,U196))*IF(AND(INDEX('SKU Catalog'!$F$1:$F$116,MAX(1,U196))="Hourly",OR(INDEX('SKU Catalog'!$J$1:$J$116,MAX(1,U196))=0,"3Y"="PAYG")),I196,1),"UNPRICED"))))</f>
        <v>0</v>
      </c>
    </row>
    <row r="197" spans="1:24" ht="28.8" x14ac:dyDescent="0.35">
      <c r="A197" s="21" t="s">
        <v>967</v>
      </c>
      <c r="B197" s="21" t="s">
        <v>95</v>
      </c>
      <c r="C197" s="21" t="s">
        <v>2299</v>
      </c>
      <c r="D197" s="21" t="s">
        <v>1559</v>
      </c>
      <c r="E197" s="21" t="s">
        <v>1560</v>
      </c>
      <c r="F197" s="26" t="s">
        <v>188</v>
      </c>
      <c r="G197" s="27">
        <v>1</v>
      </c>
      <c r="H197" s="27">
        <v>1</v>
      </c>
      <c r="I197" s="36">
        <v>1</v>
      </c>
      <c r="J197" s="26" t="s">
        <v>2297</v>
      </c>
      <c r="K197" s="37"/>
      <c r="L197" s="23" t="str">
        <f>IF(U197=0,"INVALID SKU",IF(INDEX('SKU Catalog'!$J$1:$J$116,MAX(1,U197))=0,"PAYG",IF(J197="Default",Assumptions!$B$7,J197)))</f>
        <v>PAYG</v>
      </c>
      <c r="M197" s="23" t="str">
        <f>IF(U197=0,"Review SKU",INDEX('SKU Catalog'!$E$1:$E$116,MAX(1,U197)))</f>
        <v>resource</v>
      </c>
      <c r="N197" s="31">
        <f>IF(ISNUMBER(K197),K197,IF(U197=0,"UNPRICED",IF(L197="PAYG",INDEX('SKU Catalog'!$K$1:$K$116,MAX(1,U197)),IF(L197="1Y",INDEX('SKU Catalog'!$L$1:$L$116,MAX(1,U197)),INDEX('SKU Catalog'!$M$1:$M$116,MAX(1,U197))))))</f>
        <v>0</v>
      </c>
      <c r="O197" s="24">
        <f>IF(NOT(AND(A197=$B$2,G197&gt;0,H197&gt;0,OR(C197&lt;&gt;"Recommended baseline",Assumptions!$B$10=1))),0,IF(ISNUMBER(N197),G197*H197*N197*IF(ISNUMBER(K197),1,IF(AND(L197="PAYG",INDEX('SKU Catalog'!$F$1:$F$116,MAX(1,U197))="Hourly"),I197,1)),"UNPRICED"))</f>
        <v>0</v>
      </c>
      <c r="P197" s="24">
        <f>IF(ISNUMBER(O197),O197*Assumptions!$B$8,"UNPRICED")</f>
        <v>0</v>
      </c>
      <c r="Q197" s="23" t="str">
        <f>IF(NOT(AND(A197=$B$2,G197&gt;0,H197&gt;0,OR(C197&lt;&gt;"Recommended baseline",Assumptions!$B$10=1))),"Inactive",IF(NOT(ISNUMBER(N197)),"UNPRICED - select SKU / quote",IF(ISNUMBER(K197),"Manual quote - verify source",IF(T197="Covered","Covered by capacity",IF(T197="Control plane","No direct fee","Priced - verify sizing")))))</f>
        <v>No direct fee</v>
      </c>
      <c r="R197" s="21" t="s">
        <v>2300</v>
      </c>
      <c r="S197" s="21" t="s">
        <v>971</v>
      </c>
      <c r="T197" s="21" t="s">
        <v>187</v>
      </c>
      <c r="U197" s="23">
        <f>IF(COUNTIF('SKU Catalog'!$A$4:$A$116,T197&amp;"|"&amp;F197)=0,0,MATCH(T197&amp;"|"&amp;F197,'SKU Catalog'!$A$1:$A$116,0))</f>
        <v>5</v>
      </c>
      <c r="V197" s="24">
        <f>IF(NOT(AND(A197=$B$2,G197&gt;0,H197&gt;0,OR(C197&lt;&gt;"Recommended baseline",Assumptions!$B$10=1))),0,IF(ISNUMBER(K197),G197*H197*K197,IF(U197=0,"UNPRICED",IF(ISNUMBER(INDEX('SKU Catalog'!$K$1:$K$116,MAX(1,U197))),G197*H197*INDEX('SKU Catalog'!$K$1:$K$116,MAX(1,U197))*IF(AND(INDEX('SKU Catalog'!$F$1:$F$116,MAX(1,U197))="Hourly",OR(INDEX('SKU Catalog'!$J$1:$J$116,MAX(1,U197))=0,"PAYG"="PAYG")),I197,1),"UNPRICED"))))</f>
        <v>0</v>
      </c>
      <c r="W197" s="24">
        <f>IF(NOT(AND(A197=$B$2,G197&gt;0,H197&gt;0,OR(C197&lt;&gt;"Recommended baseline",Assumptions!$B$10=1))),0,IF(ISNUMBER(K197),G197*H197*K197,IF(U197=0,"UNPRICED",IF(ISNUMBER(INDEX('SKU Catalog'!$L$1:$L$116,MAX(1,U197))),G197*H197*INDEX('SKU Catalog'!$L$1:$L$116,MAX(1,U197))*IF(AND(INDEX('SKU Catalog'!$F$1:$F$116,MAX(1,U197))="Hourly",OR(INDEX('SKU Catalog'!$J$1:$J$116,MAX(1,U197))=0,"1Y"="PAYG")),I197,1),"UNPRICED"))))</f>
        <v>0</v>
      </c>
      <c r="X197" s="24">
        <f>IF(NOT(AND(A197=$B$2,G197&gt;0,H197&gt;0,OR(C197&lt;&gt;"Recommended baseline",Assumptions!$B$10=1))),0,IF(ISNUMBER(K197),G197*H197*K197,IF(U197=0,"UNPRICED",IF(ISNUMBER(INDEX('SKU Catalog'!$M$1:$M$116,MAX(1,U197))),G197*H197*INDEX('SKU Catalog'!$M$1:$M$116,MAX(1,U197))*IF(AND(INDEX('SKU Catalog'!$F$1:$F$116,MAX(1,U197))="Hourly",OR(INDEX('SKU Catalog'!$J$1:$J$116,MAX(1,U197))=0,"3Y"="PAYG")),I197,1),"UNPRICED"))))</f>
        <v>0</v>
      </c>
    </row>
    <row r="198" spans="1:24" ht="28.8" x14ac:dyDescent="0.35">
      <c r="A198" s="21" t="s">
        <v>967</v>
      </c>
      <c r="B198" s="21" t="s">
        <v>95</v>
      </c>
      <c r="C198" s="21" t="s">
        <v>2299</v>
      </c>
      <c r="D198" s="21" t="s">
        <v>1561</v>
      </c>
      <c r="E198" s="21" t="s">
        <v>1562</v>
      </c>
      <c r="F198" s="26" t="s">
        <v>188</v>
      </c>
      <c r="G198" s="27">
        <v>1</v>
      </c>
      <c r="H198" s="27">
        <v>1</v>
      </c>
      <c r="I198" s="36">
        <v>1</v>
      </c>
      <c r="J198" s="26" t="s">
        <v>2297</v>
      </c>
      <c r="K198" s="37"/>
      <c r="L198" s="23" t="str">
        <f>IF(U198=0,"INVALID SKU",IF(INDEX('SKU Catalog'!$J$1:$J$116,MAX(1,U198))=0,"PAYG",IF(J198="Default",Assumptions!$B$7,J198)))</f>
        <v>PAYG</v>
      </c>
      <c r="M198" s="23" t="str">
        <f>IF(U198=0,"Review SKU",INDEX('SKU Catalog'!$E$1:$E$116,MAX(1,U198)))</f>
        <v>resource</v>
      </c>
      <c r="N198" s="31">
        <f>IF(ISNUMBER(K198),K198,IF(U198=0,"UNPRICED",IF(L198="PAYG",INDEX('SKU Catalog'!$K$1:$K$116,MAX(1,U198)),IF(L198="1Y",INDEX('SKU Catalog'!$L$1:$L$116,MAX(1,U198)),INDEX('SKU Catalog'!$M$1:$M$116,MAX(1,U198))))))</f>
        <v>0</v>
      </c>
      <c r="O198" s="24">
        <f>IF(NOT(AND(A198=$B$2,G198&gt;0,H198&gt;0,OR(C198&lt;&gt;"Recommended baseline",Assumptions!$B$10=1))),0,IF(ISNUMBER(N198),G198*H198*N198*IF(ISNUMBER(K198),1,IF(AND(L198="PAYG",INDEX('SKU Catalog'!$F$1:$F$116,MAX(1,U198))="Hourly"),I198,1)),"UNPRICED"))</f>
        <v>0</v>
      </c>
      <c r="P198" s="24">
        <f>IF(ISNUMBER(O198),O198*Assumptions!$B$8,"UNPRICED")</f>
        <v>0</v>
      </c>
      <c r="Q198" s="23" t="str">
        <f>IF(NOT(AND(A198=$B$2,G198&gt;0,H198&gt;0,OR(C198&lt;&gt;"Recommended baseline",Assumptions!$B$10=1))),"Inactive",IF(NOT(ISNUMBER(N198)),"UNPRICED - select SKU / quote",IF(ISNUMBER(K198),"Manual quote - verify source",IF(T198="Covered","Covered by capacity",IF(T198="Control plane","No direct fee","Priced - verify sizing")))))</f>
        <v>No direct fee</v>
      </c>
      <c r="R198" s="21" t="s">
        <v>2300</v>
      </c>
      <c r="S198" s="21" t="s">
        <v>971</v>
      </c>
      <c r="T198" s="21" t="s">
        <v>187</v>
      </c>
      <c r="U198" s="23">
        <f>IF(COUNTIF('SKU Catalog'!$A$4:$A$116,T198&amp;"|"&amp;F198)=0,0,MATCH(T198&amp;"|"&amp;F198,'SKU Catalog'!$A$1:$A$116,0))</f>
        <v>5</v>
      </c>
      <c r="V198" s="24">
        <f>IF(NOT(AND(A198=$B$2,G198&gt;0,H198&gt;0,OR(C198&lt;&gt;"Recommended baseline",Assumptions!$B$10=1))),0,IF(ISNUMBER(K198),G198*H198*K198,IF(U198=0,"UNPRICED",IF(ISNUMBER(INDEX('SKU Catalog'!$K$1:$K$116,MAX(1,U198))),G198*H198*INDEX('SKU Catalog'!$K$1:$K$116,MAX(1,U198))*IF(AND(INDEX('SKU Catalog'!$F$1:$F$116,MAX(1,U198))="Hourly",OR(INDEX('SKU Catalog'!$J$1:$J$116,MAX(1,U198))=0,"PAYG"="PAYG")),I198,1),"UNPRICED"))))</f>
        <v>0</v>
      </c>
      <c r="W198" s="24">
        <f>IF(NOT(AND(A198=$B$2,G198&gt;0,H198&gt;0,OR(C198&lt;&gt;"Recommended baseline",Assumptions!$B$10=1))),0,IF(ISNUMBER(K198),G198*H198*K198,IF(U198=0,"UNPRICED",IF(ISNUMBER(INDEX('SKU Catalog'!$L$1:$L$116,MAX(1,U198))),G198*H198*INDEX('SKU Catalog'!$L$1:$L$116,MAX(1,U198))*IF(AND(INDEX('SKU Catalog'!$F$1:$F$116,MAX(1,U198))="Hourly",OR(INDEX('SKU Catalog'!$J$1:$J$116,MAX(1,U198))=0,"1Y"="PAYG")),I198,1),"UNPRICED"))))</f>
        <v>0</v>
      </c>
      <c r="X198" s="24">
        <f>IF(NOT(AND(A198=$B$2,G198&gt;0,H198&gt;0,OR(C198&lt;&gt;"Recommended baseline",Assumptions!$B$10=1))),0,IF(ISNUMBER(K198),G198*H198*K198,IF(U198=0,"UNPRICED",IF(ISNUMBER(INDEX('SKU Catalog'!$M$1:$M$116,MAX(1,U198))),G198*H198*INDEX('SKU Catalog'!$M$1:$M$116,MAX(1,U198))*IF(AND(INDEX('SKU Catalog'!$F$1:$F$116,MAX(1,U198))="Hourly",OR(INDEX('SKU Catalog'!$J$1:$J$116,MAX(1,U198))=0,"3Y"="PAYG")),I198,1),"UNPRICED"))))</f>
        <v>0</v>
      </c>
    </row>
    <row r="199" spans="1:24" ht="28.8" x14ac:dyDescent="0.35">
      <c r="A199" s="21" t="s">
        <v>967</v>
      </c>
      <c r="B199" s="21" t="s">
        <v>95</v>
      </c>
      <c r="C199" s="21" t="s">
        <v>2299</v>
      </c>
      <c r="D199" s="21" t="s">
        <v>1563</v>
      </c>
      <c r="E199" s="21" t="s">
        <v>1564</v>
      </c>
      <c r="F199" s="26" t="s">
        <v>188</v>
      </c>
      <c r="G199" s="27">
        <v>1</v>
      </c>
      <c r="H199" s="27">
        <v>1</v>
      </c>
      <c r="I199" s="36">
        <v>1</v>
      </c>
      <c r="J199" s="26" t="s">
        <v>2297</v>
      </c>
      <c r="K199" s="37"/>
      <c r="L199" s="23" t="str">
        <f>IF(U199=0,"INVALID SKU",IF(INDEX('SKU Catalog'!$J$1:$J$116,MAX(1,U199))=0,"PAYG",IF(J199="Default",Assumptions!$B$7,J199)))</f>
        <v>PAYG</v>
      </c>
      <c r="M199" s="23" t="str">
        <f>IF(U199=0,"Review SKU",INDEX('SKU Catalog'!$E$1:$E$116,MAX(1,U199)))</f>
        <v>resource</v>
      </c>
      <c r="N199" s="31">
        <f>IF(ISNUMBER(K199),K199,IF(U199=0,"UNPRICED",IF(L199="PAYG",INDEX('SKU Catalog'!$K$1:$K$116,MAX(1,U199)),IF(L199="1Y",INDEX('SKU Catalog'!$L$1:$L$116,MAX(1,U199)),INDEX('SKU Catalog'!$M$1:$M$116,MAX(1,U199))))))</f>
        <v>0</v>
      </c>
      <c r="O199" s="24">
        <f>IF(NOT(AND(A199=$B$2,G199&gt;0,H199&gt;0,OR(C199&lt;&gt;"Recommended baseline",Assumptions!$B$10=1))),0,IF(ISNUMBER(N199),G199*H199*N199*IF(ISNUMBER(K199),1,IF(AND(L199="PAYG",INDEX('SKU Catalog'!$F$1:$F$116,MAX(1,U199))="Hourly"),I199,1)),"UNPRICED"))</f>
        <v>0</v>
      </c>
      <c r="P199" s="24">
        <f>IF(ISNUMBER(O199),O199*Assumptions!$B$8,"UNPRICED")</f>
        <v>0</v>
      </c>
      <c r="Q199" s="23" t="str">
        <f>IF(NOT(AND(A199=$B$2,G199&gt;0,H199&gt;0,OR(C199&lt;&gt;"Recommended baseline",Assumptions!$B$10=1))),"Inactive",IF(NOT(ISNUMBER(N199)),"UNPRICED - select SKU / quote",IF(ISNUMBER(K199),"Manual quote - verify source",IF(T199="Covered","Covered by capacity",IF(T199="Control plane","No direct fee","Priced - verify sizing")))))</f>
        <v>No direct fee</v>
      </c>
      <c r="R199" s="21" t="s">
        <v>2300</v>
      </c>
      <c r="S199" s="21" t="s">
        <v>971</v>
      </c>
      <c r="T199" s="21" t="s">
        <v>187</v>
      </c>
      <c r="U199" s="23">
        <f>IF(COUNTIF('SKU Catalog'!$A$4:$A$116,T199&amp;"|"&amp;F199)=0,0,MATCH(T199&amp;"|"&amp;F199,'SKU Catalog'!$A$1:$A$116,0))</f>
        <v>5</v>
      </c>
      <c r="V199" s="24">
        <f>IF(NOT(AND(A199=$B$2,G199&gt;0,H199&gt;0,OR(C199&lt;&gt;"Recommended baseline",Assumptions!$B$10=1))),0,IF(ISNUMBER(K199),G199*H199*K199,IF(U199=0,"UNPRICED",IF(ISNUMBER(INDEX('SKU Catalog'!$K$1:$K$116,MAX(1,U199))),G199*H199*INDEX('SKU Catalog'!$K$1:$K$116,MAX(1,U199))*IF(AND(INDEX('SKU Catalog'!$F$1:$F$116,MAX(1,U199))="Hourly",OR(INDEX('SKU Catalog'!$J$1:$J$116,MAX(1,U199))=0,"PAYG"="PAYG")),I199,1),"UNPRICED"))))</f>
        <v>0</v>
      </c>
      <c r="W199" s="24">
        <f>IF(NOT(AND(A199=$B$2,G199&gt;0,H199&gt;0,OR(C199&lt;&gt;"Recommended baseline",Assumptions!$B$10=1))),0,IF(ISNUMBER(K199),G199*H199*K199,IF(U199=0,"UNPRICED",IF(ISNUMBER(INDEX('SKU Catalog'!$L$1:$L$116,MAX(1,U199))),G199*H199*INDEX('SKU Catalog'!$L$1:$L$116,MAX(1,U199))*IF(AND(INDEX('SKU Catalog'!$F$1:$F$116,MAX(1,U199))="Hourly",OR(INDEX('SKU Catalog'!$J$1:$J$116,MAX(1,U199))=0,"1Y"="PAYG")),I199,1),"UNPRICED"))))</f>
        <v>0</v>
      </c>
      <c r="X199" s="24">
        <f>IF(NOT(AND(A199=$B$2,G199&gt;0,H199&gt;0,OR(C199&lt;&gt;"Recommended baseline",Assumptions!$B$10=1))),0,IF(ISNUMBER(K199),G199*H199*K199,IF(U199=0,"UNPRICED",IF(ISNUMBER(INDEX('SKU Catalog'!$M$1:$M$116,MAX(1,U199))),G199*H199*INDEX('SKU Catalog'!$M$1:$M$116,MAX(1,U199))*IF(AND(INDEX('SKU Catalog'!$F$1:$F$116,MAX(1,U199))="Hourly",OR(INDEX('SKU Catalog'!$J$1:$J$116,MAX(1,U199))=0,"3Y"="PAYG")),I199,1),"UNPRICED"))))</f>
        <v>0</v>
      </c>
    </row>
    <row r="200" spans="1:24" ht="28.8" x14ac:dyDescent="0.35">
      <c r="A200" s="21" t="s">
        <v>967</v>
      </c>
      <c r="B200" s="21" t="s">
        <v>95</v>
      </c>
      <c r="C200" s="21" t="s">
        <v>2299</v>
      </c>
      <c r="D200" s="21" t="s">
        <v>1565</v>
      </c>
      <c r="E200" s="21" t="s">
        <v>1566</v>
      </c>
      <c r="F200" s="26" t="s">
        <v>188</v>
      </c>
      <c r="G200" s="27">
        <v>1</v>
      </c>
      <c r="H200" s="27">
        <v>1</v>
      </c>
      <c r="I200" s="36">
        <v>1</v>
      </c>
      <c r="J200" s="26" t="s">
        <v>2297</v>
      </c>
      <c r="K200" s="37"/>
      <c r="L200" s="23" t="str">
        <f>IF(U200=0,"INVALID SKU",IF(INDEX('SKU Catalog'!$J$1:$J$116,MAX(1,U200))=0,"PAYG",IF(J200="Default",Assumptions!$B$7,J200)))</f>
        <v>PAYG</v>
      </c>
      <c r="M200" s="23" t="str">
        <f>IF(U200=0,"Review SKU",INDEX('SKU Catalog'!$E$1:$E$116,MAX(1,U200)))</f>
        <v>resource</v>
      </c>
      <c r="N200" s="31">
        <f>IF(ISNUMBER(K200),K200,IF(U200=0,"UNPRICED",IF(L200="PAYG",INDEX('SKU Catalog'!$K$1:$K$116,MAX(1,U200)),IF(L200="1Y",INDEX('SKU Catalog'!$L$1:$L$116,MAX(1,U200)),INDEX('SKU Catalog'!$M$1:$M$116,MAX(1,U200))))))</f>
        <v>0</v>
      </c>
      <c r="O200" s="24">
        <f>IF(NOT(AND(A200=$B$2,G200&gt;0,H200&gt;0,OR(C200&lt;&gt;"Recommended baseline",Assumptions!$B$10=1))),0,IF(ISNUMBER(N200),G200*H200*N200*IF(ISNUMBER(K200),1,IF(AND(L200="PAYG",INDEX('SKU Catalog'!$F$1:$F$116,MAX(1,U200))="Hourly"),I200,1)),"UNPRICED"))</f>
        <v>0</v>
      </c>
      <c r="P200" s="24">
        <f>IF(ISNUMBER(O200),O200*Assumptions!$B$8,"UNPRICED")</f>
        <v>0</v>
      </c>
      <c r="Q200" s="23" t="str">
        <f>IF(NOT(AND(A200=$B$2,G200&gt;0,H200&gt;0,OR(C200&lt;&gt;"Recommended baseline",Assumptions!$B$10=1))),"Inactive",IF(NOT(ISNUMBER(N200)),"UNPRICED - select SKU / quote",IF(ISNUMBER(K200),"Manual quote - verify source",IF(T200="Covered","Covered by capacity",IF(T200="Control plane","No direct fee","Priced - verify sizing")))))</f>
        <v>No direct fee</v>
      </c>
      <c r="R200" s="21" t="s">
        <v>2300</v>
      </c>
      <c r="S200" s="21" t="s">
        <v>971</v>
      </c>
      <c r="T200" s="21" t="s">
        <v>187</v>
      </c>
      <c r="U200" s="23">
        <f>IF(COUNTIF('SKU Catalog'!$A$4:$A$116,T200&amp;"|"&amp;F200)=0,0,MATCH(T200&amp;"|"&amp;F200,'SKU Catalog'!$A$1:$A$116,0))</f>
        <v>5</v>
      </c>
      <c r="V200" s="24">
        <f>IF(NOT(AND(A200=$B$2,G200&gt;0,H200&gt;0,OR(C200&lt;&gt;"Recommended baseline",Assumptions!$B$10=1))),0,IF(ISNUMBER(K200),G200*H200*K200,IF(U200=0,"UNPRICED",IF(ISNUMBER(INDEX('SKU Catalog'!$K$1:$K$116,MAX(1,U200))),G200*H200*INDEX('SKU Catalog'!$K$1:$K$116,MAX(1,U200))*IF(AND(INDEX('SKU Catalog'!$F$1:$F$116,MAX(1,U200))="Hourly",OR(INDEX('SKU Catalog'!$J$1:$J$116,MAX(1,U200))=0,"PAYG"="PAYG")),I200,1),"UNPRICED"))))</f>
        <v>0</v>
      </c>
      <c r="W200" s="24">
        <f>IF(NOT(AND(A200=$B$2,G200&gt;0,H200&gt;0,OR(C200&lt;&gt;"Recommended baseline",Assumptions!$B$10=1))),0,IF(ISNUMBER(K200),G200*H200*K200,IF(U200=0,"UNPRICED",IF(ISNUMBER(INDEX('SKU Catalog'!$L$1:$L$116,MAX(1,U200))),G200*H200*INDEX('SKU Catalog'!$L$1:$L$116,MAX(1,U200))*IF(AND(INDEX('SKU Catalog'!$F$1:$F$116,MAX(1,U200))="Hourly",OR(INDEX('SKU Catalog'!$J$1:$J$116,MAX(1,U200))=0,"1Y"="PAYG")),I200,1),"UNPRICED"))))</f>
        <v>0</v>
      </c>
      <c r="X200" s="24">
        <f>IF(NOT(AND(A200=$B$2,G200&gt;0,H200&gt;0,OR(C200&lt;&gt;"Recommended baseline",Assumptions!$B$10=1))),0,IF(ISNUMBER(K200),G200*H200*K200,IF(U200=0,"UNPRICED",IF(ISNUMBER(INDEX('SKU Catalog'!$M$1:$M$116,MAX(1,U200))),G200*H200*INDEX('SKU Catalog'!$M$1:$M$116,MAX(1,U200))*IF(AND(INDEX('SKU Catalog'!$F$1:$F$116,MAX(1,U200))="Hourly",OR(INDEX('SKU Catalog'!$J$1:$J$116,MAX(1,U200))=0,"3Y"="PAYG")),I200,1),"UNPRICED"))))</f>
        <v>0</v>
      </c>
    </row>
    <row r="201" spans="1:24" ht="28.8" x14ac:dyDescent="0.35">
      <c r="A201" s="21" t="s">
        <v>967</v>
      </c>
      <c r="B201" s="21" t="s">
        <v>95</v>
      </c>
      <c r="C201" s="21" t="s">
        <v>2299</v>
      </c>
      <c r="D201" s="21" t="s">
        <v>1567</v>
      </c>
      <c r="E201" s="21" t="s">
        <v>1568</v>
      </c>
      <c r="F201" s="26" t="s">
        <v>188</v>
      </c>
      <c r="G201" s="27">
        <v>1</v>
      </c>
      <c r="H201" s="27">
        <v>1</v>
      </c>
      <c r="I201" s="36">
        <v>1</v>
      </c>
      <c r="J201" s="26" t="s">
        <v>2297</v>
      </c>
      <c r="K201" s="37"/>
      <c r="L201" s="23" t="str">
        <f>IF(U201=0,"INVALID SKU",IF(INDEX('SKU Catalog'!$J$1:$J$116,MAX(1,U201))=0,"PAYG",IF(J201="Default",Assumptions!$B$7,J201)))</f>
        <v>PAYG</v>
      </c>
      <c r="M201" s="23" t="str">
        <f>IF(U201=0,"Review SKU",INDEX('SKU Catalog'!$E$1:$E$116,MAX(1,U201)))</f>
        <v>resource</v>
      </c>
      <c r="N201" s="31">
        <f>IF(ISNUMBER(K201),K201,IF(U201=0,"UNPRICED",IF(L201="PAYG",INDEX('SKU Catalog'!$K$1:$K$116,MAX(1,U201)),IF(L201="1Y",INDEX('SKU Catalog'!$L$1:$L$116,MAX(1,U201)),INDEX('SKU Catalog'!$M$1:$M$116,MAX(1,U201))))))</f>
        <v>0</v>
      </c>
      <c r="O201" s="24">
        <f>IF(NOT(AND(A201=$B$2,G201&gt;0,H201&gt;0,OR(C201&lt;&gt;"Recommended baseline",Assumptions!$B$10=1))),0,IF(ISNUMBER(N201),G201*H201*N201*IF(ISNUMBER(K201),1,IF(AND(L201="PAYG",INDEX('SKU Catalog'!$F$1:$F$116,MAX(1,U201))="Hourly"),I201,1)),"UNPRICED"))</f>
        <v>0</v>
      </c>
      <c r="P201" s="24">
        <f>IF(ISNUMBER(O201),O201*Assumptions!$B$8,"UNPRICED")</f>
        <v>0</v>
      </c>
      <c r="Q201" s="23" t="str">
        <f>IF(NOT(AND(A201=$B$2,G201&gt;0,H201&gt;0,OR(C201&lt;&gt;"Recommended baseline",Assumptions!$B$10=1))),"Inactive",IF(NOT(ISNUMBER(N201)),"UNPRICED - select SKU / quote",IF(ISNUMBER(K201),"Manual quote - verify source",IF(T201="Covered","Covered by capacity",IF(T201="Control plane","No direct fee","Priced - verify sizing")))))</f>
        <v>No direct fee</v>
      </c>
      <c r="R201" s="21" t="s">
        <v>2300</v>
      </c>
      <c r="S201" s="21" t="s">
        <v>971</v>
      </c>
      <c r="T201" s="21" t="s">
        <v>187</v>
      </c>
      <c r="U201" s="23">
        <f>IF(COUNTIF('SKU Catalog'!$A$4:$A$116,T201&amp;"|"&amp;F201)=0,0,MATCH(T201&amp;"|"&amp;F201,'SKU Catalog'!$A$1:$A$116,0))</f>
        <v>5</v>
      </c>
      <c r="V201" s="24">
        <f>IF(NOT(AND(A201=$B$2,G201&gt;0,H201&gt;0,OR(C201&lt;&gt;"Recommended baseline",Assumptions!$B$10=1))),0,IF(ISNUMBER(K201),G201*H201*K201,IF(U201=0,"UNPRICED",IF(ISNUMBER(INDEX('SKU Catalog'!$K$1:$K$116,MAX(1,U201))),G201*H201*INDEX('SKU Catalog'!$K$1:$K$116,MAX(1,U201))*IF(AND(INDEX('SKU Catalog'!$F$1:$F$116,MAX(1,U201))="Hourly",OR(INDEX('SKU Catalog'!$J$1:$J$116,MAX(1,U201))=0,"PAYG"="PAYG")),I201,1),"UNPRICED"))))</f>
        <v>0</v>
      </c>
      <c r="W201" s="24">
        <f>IF(NOT(AND(A201=$B$2,G201&gt;0,H201&gt;0,OR(C201&lt;&gt;"Recommended baseline",Assumptions!$B$10=1))),0,IF(ISNUMBER(K201),G201*H201*K201,IF(U201=0,"UNPRICED",IF(ISNUMBER(INDEX('SKU Catalog'!$L$1:$L$116,MAX(1,U201))),G201*H201*INDEX('SKU Catalog'!$L$1:$L$116,MAX(1,U201))*IF(AND(INDEX('SKU Catalog'!$F$1:$F$116,MAX(1,U201))="Hourly",OR(INDEX('SKU Catalog'!$J$1:$J$116,MAX(1,U201))=0,"1Y"="PAYG")),I201,1),"UNPRICED"))))</f>
        <v>0</v>
      </c>
      <c r="X201" s="24">
        <f>IF(NOT(AND(A201=$B$2,G201&gt;0,H201&gt;0,OR(C201&lt;&gt;"Recommended baseline",Assumptions!$B$10=1))),0,IF(ISNUMBER(K201),G201*H201*K201,IF(U201=0,"UNPRICED",IF(ISNUMBER(INDEX('SKU Catalog'!$M$1:$M$116,MAX(1,U201))),G201*H201*INDEX('SKU Catalog'!$M$1:$M$116,MAX(1,U201))*IF(AND(INDEX('SKU Catalog'!$F$1:$F$116,MAX(1,U201))="Hourly",OR(INDEX('SKU Catalog'!$J$1:$J$116,MAX(1,U201))=0,"3Y"="PAYG")),I201,1),"UNPRICED"))))</f>
        <v>0</v>
      </c>
    </row>
    <row r="202" spans="1:24" ht="28.8" x14ac:dyDescent="0.35">
      <c r="A202" s="21" t="s">
        <v>967</v>
      </c>
      <c r="B202" s="21" t="s">
        <v>95</v>
      </c>
      <c r="C202" s="21" t="s">
        <v>2299</v>
      </c>
      <c r="D202" s="21" t="s">
        <v>1570</v>
      </c>
      <c r="E202" s="21" t="s">
        <v>1571</v>
      </c>
      <c r="F202" s="26" t="s">
        <v>188</v>
      </c>
      <c r="G202" s="27">
        <v>1</v>
      </c>
      <c r="H202" s="27">
        <v>1</v>
      </c>
      <c r="I202" s="36">
        <v>1</v>
      </c>
      <c r="J202" s="26" t="s">
        <v>2297</v>
      </c>
      <c r="K202" s="37"/>
      <c r="L202" s="23" t="str">
        <f>IF(U202=0,"INVALID SKU",IF(INDEX('SKU Catalog'!$J$1:$J$116,MAX(1,U202))=0,"PAYG",IF(J202="Default",Assumptions!$B$7,J202)))</f>
        <v>PAYG</v>
      </c>
      <c r="M202" s="23" t="str">
        <f>IF(U202=0,"Review SKU",INDEX('SKU Catalog'!$E$1:$E$116,MAX(1,U202)))</f>
        <v>resource</v>
      </c>
      <c r="N202" s="31">
        <f>IF(ISNUMBER(K202),K202,IF(U202=0,"UNPRICED",IF(L202="PAYG",INDEX('SKU Catalog'!$K$1:$K$116,MAX(1,U202)),IF(L202="1Y",INDEX('SKU Catalog'!$L$1:$L$116,MAX(1,U202)),INDEX('SKU Catalog'!$M$1:$M$116,MAX(1,U202))))))</f>
        <v>0</v>
      </c>
      <c r="O202" s="24">
        <f>IF(NOT(AND(A202=$B$2,G202&gt;0,H202&gt;0,OR(C202&lt;&gt;"Recommended baseline",Assumptions!$B$10=1))),0,IF(ISNUMBER(N202),G202*H202*N202*IF(ISNUMBER(K202),1,IF(AND(L202="PAYG",INDEX('SKU Catalog'!$F$1:$F$116,MAX(1,U202))="Hourly"),I202,1)),"UNPRICED"))</f>
        <v>0</v>
      </c>
      <c r="P202" s="24">
        <f>IF(ISNUMBER(O202),O202*Assumptions!$B$8,"UNPRICED")</f>
        <v>0</v>
      </c>
      <c r="Q202" s="23" t="str">
        <f>IF(NOT(AND(A202=$B$2,G202&gt;0,H202&gt;0,OR(C202&lt;&gt;"Recommended baseline",Assumptions!$B$10=1))),"Inactive",IF(NOT(ISNUMBER(N202)),"UNPRICED - select SKU / quote",IF(ISNUMBER(K202),"Manual quote - verify source",IF(T202="Covered","Covered by capacity",IF(T202="Control plane","No direct fee","Priced - verify sizing")))))</f>
        <v>No direct fee</v>
      </c>
      <c r="R202" s="21" t="s">
        <v>2300</v>
      </c>
      <c r="S202" s="21" t="s">
        <v>971</v>
      </c>
      <c r="T202" s="21" t="s">
        <v>187</v>
      </c>
      <c r="U202" s="23">
        <f>IF(COUNTIF('SKU Catalog'!$A$4:$A$116,T202&amp;"|"&amp;F202)=0,0,MATCH(T202&amp;"|"&amp;F202,'SKU Catalog'!$A$1:$A$116,0))</f>
        <v>5</v>
      </c>
      <c r="V202" s="24">
        <f>IF(NOT(AND(A202=$B$2,G202&gt;0,H202&gt;0,OR(C202&lt;&gt;"Recommended baseline",Assumptions!$B$10=1))),0,IF(ISNUMBER(K202),G202*H202*K202,IF(U202=0,"UNPRICED",IF(ISNUMBER(INDEX('SKU Catalog'!$K$1:$K$116,MAX(1,U202))),G202*H202*INDEX('SKU Catalog'!$K$1:$K$116,MAX(1,U202))*IF(AND(INDEX('SKU Catalog'!$F$1:$F$116,MAX(1,U202))="Hourly",OR(INDEX('SKU Catalog'!$J$1:$J$116,MAX(1,U202))=0,"PAYG"="PAYG")),I202,1),"UNPRICED"))))</f>
        <v>0</v>
      </c>
      <c r="W202" s="24">
        <f>IF(NOT(AND(A202=$B$2,G202&gt;0,H202&gt;0,OR(C202&lt;&gt;"Recommended baseline",Assumptions!$B$10=1))),0,IF(ISNUMBER(K202),G202*H202*K202,IF(U202=0,"UNPRICED",IF(ISNUMBER(INDEX('SKU Catalog'!$L$1:$L$116,MAX(1,U202))),G202*H202*INDEX('SKU Catalog'!$L$1:$L$116,MAX(1,U202))*IF(AND(INDEX('SKU Catalog'!$F$1:$F$116,MAX(1,U202))="Hourly",OR(INDEX('SKU Catalog'!$J$1:$J$116,MAX(1,U202))=0,"1Y"="PAYG")),I202,1),"UNPRICED"))))</f>
        <v>0</v>
      </c>
      <c r="X202" s="24">
        <f>IF(NOT(AND(A202=$B$2,G202&gt;0,H202&gt;0,OR(C202&lt;&gt;"Recommended baseline",Assumptions!$B$10=1))),0,IF(ISNUMBER(K202),G202*H202*K202,IF(U202=0,"UNPRICED",IF(ISNUMBER(INDEX('SKU Catalog'!$M$1:$M$116,MAX(1,U202))),G202*H202*INDEX('SKU Catalog'!$M$1:$M$116,MAX(1,U202))*IF(AND(INDEX('SKU Catalog'!$F$1:$F$116,MAX(1,U202))="Hourly",OR(INDEX('SKU Catalog'!$J$1:$J$116,MAX(1,U202))=0,"3Y"="PAYG")),I202,1),"UNPRICED"))))</f>
        <v>0</v>
      </c>
    </row>
    <row r="203" spans="1:24" ht="28.8" x14ac:dyDescent="0.35">
      <c r="A203" s="21" t="s">
        <v>967</v>
      </c>
      <c r="B203" s="21" t="s">
        <v>95</v>
      </c>
      <c r="C203" s="21" t="s">
        <v>2299</v>
      </c>
      <c r="D203" s="21" t="s">
        <v>1573</v>
      </c>
      <c r="E203" s="21" t="s">
        <v>1574</v>
      </c>
      <c r="F203" s="26" t="s">
        <v>188</v>
      </c>
      <c r="G203" s="27">
        <v>1</v>
      </c>
      <c r="H203" s="27">
        <v>1</v>
      </c>
      <c r="I203" s="36">
        <v>1</v>
      </c>
      <c r="J203" s="26" t="s">
        <v>2297</v>
      </c>
      <c r="K203" s="37"/>
      <c r="L203" s="23" t="str">
        <f>IF(U203=0,"INVALID SKU",IF(INDEX('SKU Catalog'!$J$1:$J$116,MAX(1,U203))=0,"PAYG",IF(J203="Default",Assumptions!$B$7,J203)))</f>
        <v>PAYG</v>
      </c>
      <c r="M203" s="23" t="str">
        <f>IF(U203=0,"Review SKU",INDEX('SKU Catalog'!$E$1:$E$116,MAX(1,U203)))</f>
        <v>resource</v>
      </c>
      <c r="N203" s="31">
        <f>IF(ISNUMBER(K203),K203,IF(U203=0,"UNPRICED",IF(L203="PAYG",INDEX('SKU Catalog'!$K$1:$K$116,MAX(1,U203)),IF(L203="1Y",INDEX('SKU Catalog'!$L$1:$L$116,MAX(1,U203)),INDEX('SKU Catalog'!$M$1:$M$116,MAX(1,U203))))))</f>
        <v>0</v>
      </c>
      <c r="O203" s="24">
        <f>IF(NOT(AND(A203=$B$2,G203&gt;0,H203&gt;0,OR(C203&lt;&gt;"Recommended baseline",Assumptions!$B$10=1))),0,IF(ISNUMBER(N203),G203*H203*N203*IF(ISNUMBER(K203),1,IF(AND(L203="PAYG",INDEX('SKU Catalog'!$F$1:$F$116,MAX(1,U203))="Hourly"),I203,1)),"UNPRICED"))</f>
        <v>0</v>
      </c>
      <c r="P203" s="24">
        <f>IF(ISNUMBER(O203),O203*Assumptions!$B$8,"UNPRICED")</f>
        <v>0</v>
      </c>
      <c r="Q203" s="23" t="str">
        <f>IF(NOT(AND(A203=$B$2,G203&gt;0,H203&gt;0,OR(C203&lt;&gt;"Recommended baseline",Assumptions!$B$10=1))),"Inactive",IF(NOT(ISNUMBER(N203)),"UNPRICED - select SKU / quote",IF(ISNUMBER(K203),"Manual quote - verify source",IF(T203="Covered","Covered by capacity",IF(T203="Control plane","No direct fee","Priced - verify sizing")))))</f>
        <v>No direct fee</v>
      </c>
      <c r="R203" s="21" t="s">
        <v>2300</v>
      </c>
      <c r="S203" s="21" t="s">
        <v>971</v>
      </c>
      <c r="T203" s="21" t="s">
        <v>187</v>
      </c>
      <c r="U203" s="23">
        <f>IF(COUNTIF('SKU Catalog'!$A$4:$A$116,T203&amp;"|"&amp;F203)=0,0,MATCH(T203&amp;"|"&amp;F203,'SKU Catalog'!$A$1:$A$116,0))</f>
        <v>5</v>
      </c>
      <c r="V203" s="24">
        <f>IF(NOT(AND(A203=$B$2,G203&gt;0,H203&gt;0,OR(C203&lt;&gt;"Recommended baseline",Assumptions!$B$10=1))),0,IF(ISNUMBER(K203),G203*H203*K203,IF(U203=0,"UNPRICED",IF(ISNUMBER(INDEX('SKU Catalog'!$K$1:$K$116,MAX(1,U203))),G203*H203*INDEX('SKU Catalog'!$K$1:$K$116,MAX(1,U203))*IF(AND(INDEX('SKU Catalog'!$F$1:$F$116,MAX(1,U203))="Hourly",OR(INDEX('SKU Catalog'!$J$1:$J$116,MAX(1,U203))=0,"PAYG"="PAYG")),I203,1),"UNPRICED"))))</f>
        <v>0</v>
      </c>
      <c r="W203" s="24">
        <f>IF(NOT(AND(A203=$B$2,G203&gt;0,H203&gt;0,OR(C203&lt;&gt;"Recommended baseline",Assumptions!$B$10=1))),0,IF(ISNUMBER(K203),G203*H203*K203,IF(U203=0,"UNPRICED",IF(ISNUMBER(INDEX('SKU Catalog'!$L$1:$L$116,MAX(1,U203))),G203*H203*INDEX('SKU Catalog'!$L$1:$L$116,MAX(1,U203))*IF(AND(INDEX('SKU Catalog'!$F$1:$F$116,MAX(1,U203))="Hourly",OR(INDEX('SKU Catalog'!$J$1:$J$116,MAX(1,U203))=0,"1Y"="PAYG")),I203,1),"UNPRICED"))))</f>
        <v>0</v>
      </c>
      <c r="X203" s="24">
        <f>IF(NOT(AND(A203=$B$2,G203&gt;0,H203&gt;0,OR(C203&lt;&gt;"Recommended baseline",Assumptions!$B$10=1))),0,IF(ISNUMBER(K203),G203*H203*K203,IF(U203=0,"UNPRICED",IF(ISNUMBER(INDEX('SKU Catalog'!$M$1:$M$116,MAX(1,U203))),G203*H203*INDEX('SKU Catalog'!$M$1:$M$116,MAX(1,U203))*IF(AND(INDEX('SKU Catalog'!$F$1:$F$116,MAX(1,U203))="Hourly",OR(INDEX('SKU Catalog'!$J$1:$J$116,MAX(1,U203))=0,"3Y"="PAYG")),I203,1),"UNPRICED"))))</f>
        <v>0</v>
      </c>
    </row>
    <row r="204" spans="1:24" ht="28.8" x14ac:dyDescent="0.35">
      <c r="A204" s="21" t="s">
        <v>967</v>
      </c>
      <c r="B204" s="21" t="s">
        <v>95</v>
      </c>
      <c r="C204" s="21" t="s">
        <v>2299</v>
      </c>
      <c r="D204" s="21" t="s">
        <v>1575</v>
      </c>
      <c r="E204" s="21" t="s">
        <v>1576</v>
      </c>
      <c r="F204" s="26" t="s">
        <v>188</v>
      </c>
      <c r="G204" s="27">
        <v>1</v>
      </c>
      <c r="H204" s="27">
        <v>1</v>
      </c>
      <c r="I204" s="36">
        <v>1</v>
      </c>
      <c r="J204" s="26" t="s">
        <v>2297</v>
      </c>
      <c r="K204" s="37"/>
      <c r="L204" s="23" t="str">
        <f>IF(U204=0,"INVALID SKU",IF(INDEX('SKU Catalog'!$J$1:$J$116,MAX(1,U204))=0,"PAYG",IF(J204="Default",Assumptions!$B$7,J204)))</f>
        <v>PAYG</v>
      </c>
      <c r="M204" s="23" t="str">
        <f>IF(U204=0,"Review SKU",INDEX('SKU Catalog'!$E$1:$E$116,MAX(1,U204)))</f>
        <v>resource</v>
      </c>
      <c r="N204" s="31">
        <f>IF(ISNUMBER(K204),K204,IF(U204=0,"UNPRICED",IF(L204="PAYG",INDEX('SKU Catalog'!$K$1:$K$116,MAX(1,U204)),IF(L204="1Y",INDEX('SKU Catalog'!$L$1:$L$116,MAX(1,U204)),INDEX('SKU Catalog'!$M$1:$M$116,MAX(1,U204))))))</f>
        <v>0</v>
      </c>
      <c r="O204" s="24">
        <f>IF(NOT(AND(A204=$B$2,G204&gt;0,H204&gt;0,OR(C204&lt;&gt;"Recommended baseline",Assumptions!$B$10=1))),0,IF(ISNUMBER(N204),G204*H204*N204*IF(ISNUMBER(K204),1,IF(AND(L204="PAYG",INDEX('SKU Catalog'!$F$1:$F$116,MAX(1,U204))="Hourly"),I204,1)),"UNPRICED"))</f>
        <v>0</v>
      </c>
      <c r="P204" s="24">
        <f>IF(ISNUMBER(O204),O204*Assumptions!$B$8,"UNPRICED")</f>
        <v>0</v>
      </c>
      <c r="Q204" s="23" t="str">
        <f>IF(NOT(AND(A204=$B$2,G204&gt;0,H204&gt;0,OR(C204&lt;&gt;"Recommended baseline",Assumptions!$B$10=1))),"Inactive",IF(NOT(ISNUMBER(N204)),"UNPRICED - select SKU / quote",IF(ISNUMBER(K204),"Manual quote - verify source",IF(T204="Covered","Covered by capacity",IF(T204="Control plane","No direct fee","Priced - verify sizing")))))</f>
        <v>No direct fee</v>
      </c>
      <c r="R204" s="21" t="s">
        <v>2300</v>
      </c>
      <c r="S204" s="21" t="s">
        <v>971</v>
      </c>
      <c r="T204" s="21" t="s">
        <v>187</v>
      </c>
      <c r="U204" s="23">
        <f>IF(COUNTIF('SKU Catalog'!$A$4:$A$116,T204&amp;"|"&amp;F204)=0,0,MATCH(T204&amp;"|"&amp;F204,'SKU Catalog'!$A$1:$A$116,0))</f>
        <v>5</v>
      </c>
      <c r="V204" s="24">
        <f>IF(NOT(AND(A204=$B$2,G204&gt;0,H204&gt;0,OR(C204&lt;&gt;"Recommended baseline",Assumptions!$B$10=1))),0,IF(ISNUMBER(K204),G204*H204*K204,IF(U204=0,"UNPRICED",IF(ISNUMBER(INDEX('SKU Catalog'!$K$1:$K$116,MAX(1,U204))),G204*H204*INDEX('SKU Catalog'!$K$1:$K$116,MAX(1,U204))*IF(AND(INDEX('SKU Catalog'!$F$1:$F$116,MAX(1,U204))="Hourly",OR(INDEX('SKU Catalog'!$J$1:$J$116,MAX(1,U204))=0,"PAYG"="PAYG")),I204,1),"UNPRICED"))))</f>
        <v>0</v>
      </c>
      <c r="W204" s="24">
        <f>IF(NOT(AND(A204=$B$2,G204&gt;0,H204&gt;0,OR(C204&lt;&gt;"Recommended baseline",Assumptions!$B$10=1))),0,IF(ISNUMBER(K204),G204*H204*K204,IF(U204=0,"UNPRICED",IF(ISNUMBER(INDEX('SKU Catalog'!$L$1:$L$116,MAX(1,U204))),G204*H204*INDEX('SKU Catalog'!$L$1:$L$116,MAX(1,U204))*IF(AND(INDEX('SKU Catalog'!$F$1:$F$116,MAX(1,U204))="Hourly",OR(INDEX('SKU Catalog'!$J$1:$J$116,MAX(1,U204))=0,"1Y"="PAYG")),I204,1),"UNPRICED"))))</f>
        <v>0</v>
      </c>
      <c r="X204" s="24">
        <f>IF(NOT(AND(A204=$B$2,G204&gt;0,H204&gt;0,OR(C204&lt;&gt;"Recommended baseline",Assumptions!$B$10=1))),0,IF(ISNUMBER(K204),G204*H204*K204,IF(U204=0,"UNPRICED",IF(ISNUMBER(INDEX('SKU Catalog'!$M$1:$M$116,MAX(1,U204))),G204*H204*INDEX('SKU Catalog'!$M$1:$M$116,MAX(1,U204))*IF(AND(INDEX('SKU Catalog'!$F$1:$F$116,MAX(1,U204))="Hourly",OR(INDEX('SKU Catalog'!$J$1:$J$116,MAX(1,U204))=0,"3Y"="PAYG")),I204,1),"UNPRICED"))))</f>
        <v>0</v>
      </c>
    </row>
    <row r="205" spans="1:24" ht="28.8" x14ac:dyDescent="0.35">
      <c r="A205" s="21" t="s">
        <v>967</v>
      </c>
      <c r="B205" s="21" t="s">
        <v>95</v>
      </c>
      <c r="C205" s="21" t="s">
        <v>2299</v>
      </c>
      <c r="D205" s="21" t="s">
        <v>1577</v>
      </c>
      <c r="E205" s="21" t="s">
        <v>1578</v>
      </c>
      <c r="F205" s="26" t="s">
        <v>188</v>
      </c>
      <c r="G205" s="27">
        <v>1</v>
      </c>
      <c r="H205" s="27">
        <v>1</v>
      </c>
      <c r="I205" s="36">
        <v>1</v>
      </c>
      <c r="J205" s="26" t="s">
        <v>2297</v>
      </c>
      <c r="K205" s="37"/>
      <c r="L205" s="23" t="str">
        <f>IF(U205=0,"INVALID SKU",IF(INDEX('SKU Catalog'!$J$1:$J$116,MAX(1,U205))=0,"PAYG",IF(J205="Default",Assumptions!$B$7,J205)))</f>
        <v>PAYG</v>
      </c>
      <c r="M205" s="23" t="str">
        <f>IF(U205=0,"Review SKU",INDEX('SKU Catalog'!$E$1:$E$116,MAX(1,U205)))</f>
        <v>resource</v>
      </c>
      <c r="N205" s="31">
        <f>IF(ISNUMBER(K205),K205,IF(U205=0,"UNPRICED",IF(L205="PAYG",INDEX('SKU Catalog'!$K$1:$K$116,MAX(1,U205)),IF(L205="1Y",INDEX('SKU Catalog'!$L$1:$L$116,MAX(1,U205)),INDEX('SKU Catalog'!$M$1:$M$116,MAX(1,U205))))))</f>
        <v>0</v>
      </c>
      <c r="O205" s="24">
        <f>IF(NOT(AND(A205=$B$2,G205&gt;0,H205&gt;0,OR(C205&lt;&gt;"Recommended baseline",Assumptions!$B$10=1))),0,IF(ISNUMBER(N205),G205*H205*N205*IF(ISNUMBER(K205),1,IF(AND(L205="PAYG",INDEX('SKU Catalog'!$F$1:$F$116,MAX(1,U205))="Hourly"),I205,1)),"UNPRICED"))</f>
        <v>0</v>
      </c>
      <c r="P205" s="24">
        <f>IF(ISNUMBER(O205),O205*Assumptions!$B$8,"UNPRICED")</f>
        <v>0</v>
      </c>
      <c r="Q205" s="23" t="str">
        <f>IF(NOT(AND(A205=$B$2,G205&gt;0,H205&gt;0,OR(C205&lt;&gt;"Recommended baseline",Assumptions!$B$10=1))),"Inactive",IF(NOT(ISNUMBER(N205)),"UNPRICED - select SKU / quote",IF(ISNUMBER(K205),"Manual quote - verify source",IF(T205="Covered","Covered by capacity",IF(T205="Control plane","No direct fee","Priced - verify sizing")))))</f>
        <v>No direct fee</v>
      </c>
      <c r="R205" s="21" t="s">
        <v>2300</v>
      </c>
      <c r="S205" s="21" t="s">
        <v>971</v>
      </c>
      <c r="T205" s="21" t="s">
        <v>187</v>
      </c>
      <c r="U205" s="23">
        <f>IF(COUNTIF('SKU Catalog'!$A$4:$A$116,T205&amp;"|"&amp;F205)=0,0,MATCH(T205&amp;"|"&amp;F205,'SKU Catalog'!$A$1:$A$116,0))</f>
        <v>5</v>
      </c>
      <c r="V205" s="24">
        <f>IF(NOT(AND(A205=$B$2,G205&gt;0,H205&gt;0,OR(C205&lt;&gt;"Recommended baseline",Assumptions!$B$10=1))),0,IF(ISNUMBER(K205),G205*H205*K205,IF(U205=0,"UNPRICED",IF(ISNUMBER(INDEX('SKU Catalog'!$K$1:$K$116,MAX(1,U205))),G205*H205*INDEX('SKU Catalog'!$K$1:$K$116,MAX(1,U205))*IF(AND(INDEX('SKU Catalog'!$F$1:$F$116,MAX(1,U205))="Hourly",OR(INDEX('SKU Catalog'!$J$1:$J$116,MAX(1,U205))=0,"PAYG"="PAYG")),I205,1),"UNPRICED"))))</f>
        <v>0</v>
      </c>
      <c r="W205" s="24">
        <f>IF(NOT(AND(A205=$B$2,G205&gt;0,H205&gt;0,OR(C205&lt;&gt;"Recommended baseline",Assumptions!$B$10=1))),0,IF(ISNUMBER(K205),G205*H205*K205,IF(U205=0,"UNPRICED",IF(ISNUMBER(INDEX('SKU Catalog'!$L$1:$L$116,MAX(1,U205))),G205*H205*INDEX('SKU Catalog'!$L$1:$L$116,MAX(1,U205))*IF(AND(INDEX('SKU Catalog'!$F$1:$F$116,MAX(1,U205))="Hourly",OR(INDEX('SKU Catalog'!$J$1:$J$116,MAX(1,U205))=0,"1Y"="PAYG")),I205,1),"UNPRICED"))))</f>
        <v>0</v>
      </c>
      <c r="X205" s="24">
        <f>IF(NOT(AND(A205=$B$2,G205&gt;0,H205&gt;0,OR(C205&lt;&gt;"Recommended baseline",Assumptions!$B$10=1))),0,IF(ISNUMBER(K205),G205*H205*K205,IF(U205=0,"UNPRICED",IF(ISNUMBER(INDEX('SKU Catalog'!$M$1:$M$116,MAX(1,U205))),G205*H205*INDEX('SKU Catalog'!$M$1:$M$116,MAX(1,U205))*IF(AND(INDEX('SKU Catalog'!$F$1:$F$116,MAX(1,U205))="Hourly",OR(INDEX('SKU Catalog'!$J$1:$J$116,MAX(1,U205))=0,"3Y"="PAYG")),I205,1),"UNPRICED"))))</f>
        <v>0</v>
      </c>
    </row>
    <row r="206" spans="1:24" ht="28.8" x14ac:dyDescent="0.35">
      <c r="A206" s="21" t="s">
        <v>967</v>
      </c>
      <c r="B206" s="21" t="s">
        <v>95</v>
      </c>
      <c r="C206" s="21" t="s">
        <v>2299</v>
      </c>
      <c r="D206" s="21" t="s">
        <v>1580</v>
      </c>
      <c r="E206" s="21" t="s">
        <v>1581</v>
      </c>
      <c r="F206" s="26" t="s">
        <v>188</v>
      </c>
      <c r="G206" s="27">
        <v>1</v>
      </c>
      <c r="H206" s="27">
        <v>1</v>
      </c>
      <c r="I206" s="36">
        <v>1</v>
      </c>
      <c r="J206" s="26" t="s">
        <v>2297</v>
      </c>
      <c r="K206" s="37"/>
      <c r="L206" s="23" t="str">
        <f>IF(U206=0,"INVALID SKU",IF(INDEX('SKU Catalog'!$J$1:$J$116,MAX(1,U206))=0,"PAYG",IF(J206="Default",Assumptions!$B$7,J206)))</f>
        <v>PAYG</v>
      </c>
      <c r="M206" s="23" t="str">
        <f>IF(U206=0,"Review SKU",INDEX('SKU Catalog'!$E$1:$E$116,MAX(1,U206)))</f>
        <v>resource</v>
      </c>
      <c r="N206" s="31">
        <f>IF(ISNUMBER(K206),K206,IF(U206=0,"UNPRICED",IF(L206="PAYG",INDEX('SKU Catalog'!$K$1:$K$116,MAX(1,U206)),IF(L206="1Y",INDEX('SKU Catalog'!$L$1:$L$116,MAX(1,U206)),INDEX('SKU Catalog'!$M$1:$M$116,MAX(1,U206))))))</f>
        <v>0</v>
      </c>
      <c r="O206" s="24">
        <f>IF(NOT(AND(A206=$B$2,G206&gt;0,H206&gt;0,OR(C206&lt;&gt;"Recommended baseline",Assumptions!$B$10=1))),0,IF(ISNUMBER(N206),G206*H206*N206*IF(ISNUMBER(K206),1,IF(AND(L206="PAYG",INDEX('SKU Catalog'!$F$1:$F$116,MAX(1,U206))="Hourly"),I206,1)),"UNPRICED"))</f>
        <v>0</v>
      </c>
      <c r="P206" s="24">
        <f>IF(ISNUMBER(O206),O206*Assumptions!$B$8,"UNPRICED")</f>
        <v>0</v>
      </c>
      <c r="Q206" s="23" t="str">
        <f>IF(NOT(AND(A206=$B$2,G206&gt;0,H206&gt;0,OR(C206&lt;&gt;"Recommended baseline",Assumptions!$B$10=1))),"Inactive",IF(NOT(ISNUMBER(N206)),"UNPRICED - select SKU / quote",IF(ISNUMBER(K206),"Manual quote - verify source",IF(T206="Covered","Covered by capacity",IF(T206="Control plane","No direct fee","Priced - verify sizing")))))</f>
        <v>No direct fee</v>
      </c>
      <c r="R206" s="21" t="s">
        <v>2300</v>
      </c>
      <c r="S206" s="21" t="s">
        <v>971</v>
      </c>
      <c r="T206" s="21" t="s">
        <v>187</v>
      </c>
      <c r="U206" s="23">
        <f>IF(COUNTIF('SKU Catalog'!$A$4:$A$116,T206&amp;"|"&amp;F206)=0,0,MATCH(T206&amp;"|"&amp;F206,'SKU Catalog'!$A$1:$A$116,0))</f>
        <v>5</v>
      </c>
      <c r="V206" s="24">
        <f>IF(NOT(AND(A206=$B$2,G206&gt;0,H206&gt;0,OR(C206&lt;&gt;"Recommended baseline",Assumptions!$B$10=1))),0,IF(ISNUMBER(K206),G206*H206*K206,IF(U206=0,"UNPRICED",IF(ISNUMBER(INDEX('SKU Catalog'!$K$1:$K$116,MAX(1,U206))),G206*H206*INDEX('SKU Catalog'!$K$1:$K$116,MAX(1,U206))*IF(AND(INDEX('SKU Catalog'!$F$1:$F$116,MAX(1,U206))="Hourly",OR(INDEX('SKU Catalog'!$J$1:$J$116,MAX(1,U206))=0,"PAYG"="PAYG")),I206,1),"UNPRICED"))))</f>
        <v>0</v>
      </c>
      <c r="W206" s="24">
        <f>IF(NOT(AND(A206=$B$2,G206&gt;0,H206&gt;0,OR(C206&lt;&gt;"Recommended baseline",Assumptions!$B$10=1))),0,IF(ISNUMBER(K206),G206*H206*K206,IF(U206=0,"UNPRICED",IF(ISNUMBER(INDEX('SKU Catalog'!$L$1:$L$116,MAX(1,U206))),G206*H206*INDEX('SKU Catalog'!$L$1:$L$116,MAX(1,U206))*IF(AND(INDEX('SKU Catalog'!$F$1:$F$116,MAX(1,U206))="Hourly",OR(INDEX('SKU Catalog'!$J$1:$J$116,MAX(1,U206))=0,"1Y"="PAYG")),I206,1),"UNPRICED"))))</f>
        <v>0</v>
      </c>
      <c r="X206" s="24">
        <f>IF(NOT(AND(A206=$B$2,G206&gt;0,H206&gt;0,OR(C206&lt;&gt;"Recommended baseline",Assumptions!$B$10=1))),0,IF(ISNUMBER(K206),G206*H206*K206,IF(U206=0,"UNPRICED",IF(ISNUMBER(INDEX('SKU Catalog'!$M$1:$M$116,MAX(1,U206))),G206*H206*INDEX('SKU Catalog'!$M$1:$M$116,MAX(1,U206))*IF(AND(INDEX('SKU Catalog'!$F$1:$F$116,MAX(1,U206))="Hourly",OR(INDEX('SKU Catalog'!$J$1:$J$116,MAX(1,U206))=0,"3Y"="PAYG")),I206,1),"UNPRICED"))))</f>
        <v>0</v>
      </c>
    </row>
    <row r="207" spans="1:24" ht="28.8" x14ac:dyDescent="0.35">
      <c r="A207" s="21" t="s">
        <v>967</v>
      </c>
      <c r="B207" s="21" t="s">
        <v>95</v>
      </c>
      <c r="C207" s="21" t="s">
        <v>2299</v>
      </c>
      <c r="D207" s="21" t="s">
        <v>1582</v>
      </c>
      <c r="E207" s="21" t="s">
        <v>1583</v>
      </c>
      <c r="F207" s="26" t="s">
        <v>188</v>
      </c>
      <c r="G207" s="27">
        <v>1</v>
      </c>
      <c r="H207" s="27">
        <v>1</v>
      </c>
      <c r="I207" s="36">
        <v>1</v>
      </c>
      <c r="J207" s="26" t="s">
        <v>2297</v>
      </c>
      <c r="K207" s="37"/>
      <c r="L207" s="23" t="str">
        <f>IF(U207=0,"INVALID SKU",IF(INDEX('SKU Catalog'!$J$1:$J$116,MAX(1,U207))=0,"PAYG",IF(J207="Default",Assumptions!$B$7,J207)))</f>
        <v>PAYG</v>
      </c>
      <c r="M207" s="23" t="str">
        <f>IF(U207=0,"Review SKU",INDEX('SKU Catalog'!$E$1:$E$116,MAX(1,U207)))</f>
        <v>resource</v>
      </c>
      <c r="N207" s="31">
        <f>IF(ISNUMBER(K207),K207,IF(U207=0,"UNPRICED",IF(L207="PAYG",INDEX('SKU Catalog'!$K$1:$K$116,MAX(1,U207)),IF(L207="1Y",INDEX('SKU Catalog'!$L$1:$L$116,MAX(1,U207)),INDEX('SKU Catalog'!$M$1:$M$116,MAX(1,U207))))))</f>
        <v>0</v>
      </c>
      <c r="O207" s="24">
        <f>IF(NOT(AND(A207=$B$2,G207&gt;0,H207&gt;0,OR(C207&lt;&gt;"Recommended baseline",Assumptions!$B$10=1))),0,IF(ISNUMBER(N207),G207*H207*N207*IF(ISNUMBER(K207),1,IF(AND(L207="PAYG",INDEX('SKU Catalog'!$F$1:$F$116,MAX(1,U207))="Hourly"),I207,1)),"UNPRICED"))</f>
        <v>0</v>
      </c>
      <c r="P207" s="24">
        <f>IF(ISNUMBER(O207),O207*Assumptions!$B$8,"UNPRICED")</f>
        <v>0</v>
      </c>
      <c r="Q207" s="23" t="str">
        <f>IF(NOT(AND(A207=$B$2,G207&gt;0,H207&gt;0,OR(C207&lt;&gt;"Recommended baseline",Assumptions!$B$10=1))),"Inactive",IF(NOT(ISNUMBER(N207)),"UNPRICED - select SKU / quote",IF(ISNUMBER(K207),"Manual quote - verify source",IF(T207="Covered","Covered by capacity",IF(T207="Control plane","No direct fee","Priced - verify sizing")))))</f>
        <v>No direct fee</v>
      </c>
      <c r="R207" s="21" t="s">
        <v>2300</v>
      </c>
      <c r="S207" s="21" t="s">
        <v>971</v>
      </c>
      <c r="T207" s="21" t="s">
        <v>187</v>
      </c>
      <c r="U207" s="23">
        <f>IF(COUNTIF('SKU Catalog'!$A$4:$A$116,T207&amp;"|"&amp;F207)=0,0,MATCH(T207&amp;"|"&amp;F207,'SKU Catalog'!$A$1:$A$116,0))</f>
        <v>5</v>
      </c>
      <c r="V207" s="24">
        <f>IF(NOT(AND(A207=$B$2,G207&gt;0,H207&gt;0,OR(C207&lt;&gt;"Recommended baseline",Assumptions!$B$10=1))),0,IF(ISNUMBER(K207),G207*H207*K207,IF(U207=0,"UNPRICED",IF(ISNUMBER(INDEX('SKU Catalog'!$K$1:$K$116,MAX(1,U207))),G207*H207*INDEX('SKU Catalog'!$K$1:$K$116,MAX(1,U207))*IF(AND(INDEX('SKU Catalog'!$F$1:$F$116,MAX(1,U207))="Hourly",OR(INDEX('SKU Catalog'!$J$1:$J$116,MAX(1,U207))=0,"PAYG"="PAYG")),I207,1),"UNPRICED"))))</f>
        <v>0</v>
      </c>
      <c r="W207" s="24">
        <f>IF(NOT(AND(A207=$B$2,G207&gt;0,H207&gt;0,OR(C207&lt;&gt;"Recommended baseline",Assumptions!$B$10=1))),0,IF(ISNUMBER(K207),G207*H207*K207,IF(U207=0,"UNPRICED",IF(ISNUMBER(INDEX('SKU Catalog'!$L$1:$L$116,MAX(1,U207))),G207*H207*INDEX('SKU Catalog'!$L$1:$L$116,MAX(1,U207))*IF(AND(INDEX('SKU Catalog'!$F$1:$F$116,MAX(1,U207))="Hourly",OR(INDEX('SKU Catalog'!$J$1:$J$116,MAX(1,U207))=0,"1Y"="PAYG")),I207,1),"UNPRICED"))))</f>
        <v>0</v>
      </c>
      <c r="X207" s="24">
        <f>IF(NOT(AND(A207=$B$2,G207&gt;0,H207&gt;0,OR(C207&lt;&gt;"Recommended baseline",Assumptions!$B$10=1))),0,IF(ISNUMBER(K207),G207*H207*K207,IF(U207=0,"UNPRICED",IF(ISNUMBER(INDEX('SKU Catalog'!$M$1:$M$116,MAX(1,U207))),G207*H207*INDEX('SKU Catalog'!$M$1:$M$116,MAX(1,U207))*IF(AND(INDEX('SKU Catalog'!$F$1:$F$116,MAX(1,U207))="Hourly",OR(INDEX('SKU Catalog'!$J$1:$J$116,MAX(1,U207))=0,"3Y"="PAYG")),I207,1),"UNPRICED"))))</f>
        <v>0</v>
      </c>
    </row>
    <row r="208" spans="1:24" ht="28.8" x14ac:dyDescent="0.35">
      <c r="A208" s="21" t="s">
        <v>967</v>
      </c>
      <c r="B208" s="21" t="s">
        <v>95</v>
      </c>
      <c r="C208" s="21" t="s">
        <v>2299</v>
      </c>
      <c r="D208" s="21" t="s">
        <v>1584</v>
      </c>
      <c r="E208" s="21" t="s">
        <v>1585</v>
      </c>
      <c r="F208" s="26" t="s">
        <v>188</v>
      </c>
      <c r="G208" s="27">
        <v>1</v>
      </c>
      <c r="H208" s="27">
        <v>1</v>
      </c>
      <c r="I208" s="36">
        <v>1</v>
      </c>
      <c r="J208" s="26" t="s">
        <v>2297</v>
      </c>
      <c r="K208" s="37"/>
      <c r="L208" s="23" t="str">
        <f>IF(U208=0,"INVALID SKU",IF(INDEX('SKU Catalog'!$J$1:$J$116,MAX(1,U208))=0,"PAYG",IF(J208="Default",Assumptions!$B$7,J208)))</f>
        <v>PAYG</v>
      </c>
      <c r="M208" s="23" t="str">
        <f>IF(U208=0,"Review SKU",INDEX('SKU Catalog'!$E$1:$E$116,MAX(1,U208)))</f>
        <v>resource</v>
      </c>
      <c r="N208" s="31">
        <f>IF(ISNUMBER(K208),K208,IF(U208=0,"UNPRICED",IF(L208="PAYG",INDEX('SKU Catalog'!$K$1:$K$116,MAX(1,U208)),IF(L208="1Y",INDEX('SKU Catalog'!$L$1:$L$116,MAX(1,U208)),INDEX('SKU Catalog'!$M$1:$M$116,MAX(1,U208))))))</f>
        <v>0</v>
      </c>
      <c r="O208" s="24">
        <f>IF(NOT(AND(A208=$B$2,G208&gt;0,H208&gt;0,OR(C208&lt;&gt;"Recommended baseline",Assumptions!$B$10=1))),0,IF(ISNUMBER(N208),G208*H208*N208*IF(ISNUMBER(K208),1,IF(AND(L208="PAYG",INDEX('SKU Catalog'!$F$1:$F$116,MAX(1,U208))="Hourly"),I208,1)),"UNPRICED"))</f>
        <v>0</v>
      </c>
      <c r="P208" s="24">
        <f>IF(ISNUMBER(O208),O208*Assumptions!$B$8,"UNPRICED")</f>
        <v>0</v>
      </c>
      <c r="Q208" s="23" t="str">
        <f>IF(NOT(AND(A208=$B$2,G208&gt;0,H208&gt;0,OR(C208&lt;&gt;"Recommended baseline",Assumptions!$B$10=1))),"Inactive",IF(NOT(ISNUMBER(N208)),"UNPRICED - select SKU / quote",IF(ISNUMBER(K208),"Manual quote - verify source",IF(T208="Covered","Covered by capacity",IF(T208="Control plane","No direct fee","Priced - verify sizing")))))</f>
        <v>No direct fee</v>
      </c>
      <c r="R208" s="21" t="s">
        <v>2300</v>
      </c>
      <c r="S208" s="21" t="s">
        <v>971</v>
      </c>
      <c r="T208" s="21" t="s">
        <v>187</v>
      </c>
      <c r="U208" s="23">
        <f>IF(COUNTIF('SKU Catalog'!$A$4:$A$116,T208&amp;"|"&amp;F208)=0,0,MATCH(T208&amp;"|"&amp;F208,'SKU Catalog'!$A$1:$A$116,0))</f>
        <v>5</v>
      </c>
      <c r="V208" s="24">
        <f>IF(NOT(AND(A208=$B$2,G208&gt;0,H208&gt;0,OR(C208&lt;&gt;"Recommended baseline",Assumptions!$B$10=1))),0,IF(ISNUMBER(K208),G208*H208*K208,IF(U208=0,"UNPRICED",IF(ISNUMBER(INDEX('SKU Catalog'!$K$1:$K$116,MAX(1,U208))),G208*H208*INDEX('SKU Catalog'!$K$1:$K$116,MAX(1,U208))*IF(AND(INDEX('SKU Catalog'!$F$1:$F$116,MAX(1,U208))="Hourly",OR(INDEX('SKU Catalog'!$J$1:$J$116,MAX(1,U208))=0,"PAYG"="PAYG")),I208,1),"UNPRICED"))))</f>
        <v>0</v>
      </c>
      <c r="W208" s="24">
        <f>IF(NOT(AND(A208=$B$2,G208&gt;0,H208&gt;0,OR(C208&lt;&gt;"Recommended baseline",Assumptions!$B$10=1))),0,IF(ISNUMBER(K208),G208*H208*K208,IF(U208=0,"UNPRICED",IF(ISNUMBER(INDEX('SKU Catalog'!$L$1:$L$116,MAX(1,U208))),G208*H208*INDEX('SKU Catalog'!$L$1:$L$116,MAX(1,U208))*IF(AND(INDEX('SKU Catalog'!$F$1:$F$116,MAX(1,U208))="Hourly",OR(INDEX('SKU Catalog'!$J$1:$J$116,MAX(1,U208))=0,"1Y"="PAYG")),I208,1),"UNPRICED"))))</f>
        <v>0</v>
      </c>
      <c r="X208" s="24">
        <f>IF(NOT(AND(A208=$B$2,G208&gt;0,H208&gt;0,OR(C208&lt;&gt;"Recommended baseline",Assumptions!$B$10=1))),0,IF(ISNUMBER(K208),G208*H208*K208,IF(U208=0,"UNPRICED",IF(ISNUMBER(INDEX('SKU Catalog'!$M$1:$M$116,MAX(1,U208))),G208*H208*INDEX('SKU Catalog'!$M$1:$M$116,MAX(1,U208))*IF(AND(INDEX('SKU Catalog'!$F$1:$F$116,MAX(1,U208))="Hourly",OR(INDEX('SKU Catalog'!$J$1:$J$116,MAX(1,U208))=0,"3Y"="PAYG")),I208,1),"UNPRICED"))))</f>
        <v>0</v>
      </c>
    </row>
    <row r="209" spans="1:24" ht="28.8" x14ac:dyDescent="0.35">
      <c r="A209" s="21" t="s">
        <v>967</v>
      </c>
      <c r="B209" s="21" t="s">
        <v>95</v>
      </c>
      <c r="C209" s="21" t="s">
        <v>2299</v>
      </c>
      <c r="D209" s="21" t="s">
        <v>1586</v>
      </c>
      <c r="E209" s="21" t="s">
        <v>1587</v>
      </c>
      <c r="F209" s="26" t="s">
        <v>188</v>
      </c>
      <c r="G209" s="27">
        <v>1</v>
      </c>
      <c r="H209" s="27">
        <v>1</v>
      </c>
      <c r="I209" s="36">
        <v>1</v>
      </c>
      <c r="J209" s="26" t="s">
        <v>2297</v>
      </c>
      <c r="K209" s="37"/>
      <c r="L209" s="23" t="str">
        <f>IF(U209=0,"INVALID SKU",IF(INDEX('SKU Catalog'!$J$1:$J$116,MAX(1,U209))=0,"PAYG",IF(J209="Default",Assumptions!$B$7,J209)))</f>
        <v>PAYG</v>
      </c>
      <c r="M209" s="23" t="str">
        <f>IF(U209=0,"Review SKU",INDEX('SKU Catalog'!$E$1:$E$116,MAX(1,U209)))</f>
        <v>resource</v>
      </c>
      <c r="N209" s="31">
        <f>IF(ISNUMBER(K209),K209,IF(U209=0,"UNPRICED",IF(L209="PAYG",INDEX('SKU Catalog'!$K$1:$K$116,MAX(1,U209)),IF(L209="1Y",INDEX('SKU Catalog'!$L$1:$L$116,MAX(1,U209)),INDEX('SKU Catalog'!$M$1:$M$116,MAX(1,U209))))))</f>
        <v>0</v>
      </c>
      <c r="O209" s="24">
        <f>IF(NOT(AND(A209=$B$2,G209&gt;0,H209&gt;0,OR(C209&lt;&gt;"Recommended baseline",Assumptions!$B$10=1))),0,IF(ISNUMBER(N209),G209*H209*N209*IF(ISNUMBER(K209),1,IF(AND(L209="PAYG",INDEX('SKU Catalog'!$F$1:$F$116,MAX(1,U209))="Hourly"),I209,1)),"UNPRICED"))</f>
        <v>0</v>
      </c>
      <c r="P209" s="24">
        <f>IF(ISNUMBER(O209),O209*Assumptions!$B$8,"UNPRICED")</f>
        <v>0</v>
      </c>
      <c r="Q209" s="23" t="str">
        <f>IF(NOT(AND(A209=$B$2,G209&gt;0,H209&gt;0,OR(C209&lt;&gt;"Recommended baseline",Assumptions!$B$10=1))),"Inactive",IF(NOT(ISNUMBER(N209)),"UNPRICED - select SKU / quote",IF(ISNUMBER(K209),"Manual quote - verify source",IF(T209="Covered","Covered by capacity",IF(T209="Control plane","No direct fee","Priced - verify sizing")))))</f>
        <v>No direct fee</v>
      </c>
      <c r="R209" s="21" t="s">
        <v>2300</v>
      </c>
      <c r="S209" s="21" t="s">
        <v>971</v>
      </c>
      <c r="T209" s="21" t="s">
        <v>187</v>
      </c>
      <c r="U209" s="23">
        <f>IF(COUNTIF('SKU Catalog'!$A$4:$A$116,T209&amp;"|"&amp;F209)=0,0,MATCH(T209&amp;"|"&amp;F209,'SKU Catalog'!$A$1:$A$116,0))</f>
        <v>5</v>
      </c>
      <c r="V209" s="24">
        <f>IF(NOT(AND(A209=$B$2,G209&gt;0,H209&gt;0,OR(C209&lt;&gt;"Recommended baseline",Assumptions!$B$10=1))),0,IF(ISNUMBER(K209),G209*H209*K209,IF(U209=0,"UNPRICED",IF(ISNUMBER(INDEX('SKU Catalog'!$K$1:$K$116,MAX(1,U209))),G209*H209*INDEX('SKU Catalog'!$K$1:$K$116,MAX(1,U209))*IF(AND(INDEX('SKU Catalog'!$F$1:$F$116,MAX(1,U209))="Hourly",OR(INDEX('SKU Catalog'!$J$1:$J$116,MAX(1,U209))=0,"PAYG"="PAYG")),I209,1),"UNPRICED"))))</f>
        <v>0</v>
      </c>
      <c r="W209" s="24">
        <f>IF(NOT(AND(A209=$B$2,G209&gt;0,H209&gt;0,OR(C209&lt;&gt;"Recommended baseline",Assumptions!$B$10=1))),0,IF(ISNUMBER(K209),G209*H209*K209,IF(U209=0,"UNPRICED",IF(ISNUMBER(INDEX('SKU Catalog'!$L$1:$L$116,MAX(1,U209))),G209*H209*INDEX('SKU Catalog'!$L$1:$L$116,MAX(1,U209))*IF(AND(INDEX('SKU Catalog'!$F$1:$F$116,MAX(1,U209))="Hourly",OR(INDEX('SKU Catalog'!$J$1:$J$116,MAX(1,U209))=0,"1Y"="PAYG")),I209,1),"UNPRICED"))))</f>
        <v>0</v>
      </c>
      <c r="X209" s="24">
        <f>IF(NOT(AND(A209=$B$2,G209&gt;0,H209&gt;0,OR(C209&lt;&gt;"Recommended baseline",Assumptions!$B$10=1))),0,IF(ISNUMBER(K209),G209*H209*K209,IF(U209=0,"UNPRICED",IF(ISNUMBER(INDEX('SKU Catalog'!$M$1:$M$116,MAX(1,U209))),G209*H209*INDEX('SKU Catalog'!$M$1:$M$116,MAX(1,U209))*IF(AND(INDEX('SKU Catalog'!$F$1:$F$116,MAX(1,U209))="Hourly",OR(INDEX('SKU Catalog'!$J$1:$J$116,MAX(1,U209))=0,"3Y"="PAYG")),I209,1),"UNPRICED"))))</f>
        <v>0</v>
      </c>
    </row>
    <row r="210" spans="1:24" ht="28.8" x14ac:dyDescent="0.35">
      <c r="A210" s="21" t="s">
        <v>967</v>
      </c>
      <c r="B210" s="21" t="s">
        <v>95</v>
      </c>
      <c r="C210" s="21" t="s">
        <v>2299</v>
      </c>
      <c r="D210" s="21" t="s">
        <v>1588</v>
      </c>
      <c r="E210" s="21" t="s">
        <v>1589</v>
      </c>
      <c r="F210" s="26" t="s">
        <v>188</v>
      </c>
      <c r="G210" s="27">
        <v>1</v>
      </c>
      <c r="H210" s="27">
        <v>1</v>
      </c>
      <c r="I210" s="36">
        <v>1</v>
      </c>
      <c r="J210" s="26" t="s">
        <v>2297</v>
      </c>
      <c r="K210" s="37"/>
      <c r="L210" s="23" t="str">
        <f>IF(U210=0,"INVALID SKU",IF(INDEX('SKU Catalog'!$J$1:$J$116,MAX(1,U210))=0,"PAYG",IF(J210="Default",Assumptions!$B$7,J210)))</f>
        <v>PAYG</v>
      </c>
      <c r="M210" s="23" t="str">
        <f>IF(U210=0,"Review SKU",INDEX('SKU Catalog'!$E$1:$E$116,MAX(1,U210)))</f>
        <v>resource</v>
      </c>
      <c r="N210" s="31">
        <f>IF(ISNUMBER(K210),K210,IF(U210=0,"UNPRICED",IF(L210="PAYG",INDEX('SKU Catalog'!$K$1:$K$116,MAX(1,U210)),IF(L210="1Y",INDEX('SKU Catalog'!$L$1:$L$116,MAX(1,U210)),INDEX('SKU Catalog'!$M$1:$M$116,MAX(1,U210))))))</f>
        <v>0</v>
      </c>
      <c r="O210" s="24">
        <f>IF(NOT(AND(A210=$B$2,G210&gt;0,H210&gt;0,OR(C210&lt;&gt;"Recommended baseline",Assumptions!$B$10=1))),0,IF(ISNUMBER(N210),G210*H210*N210*IF(ISNUMBER(K210),1,IF(AND(L210="PAYG",INDEX('SKU Catalog'!$F$1:$F$116,MAX(1,U210))="Hourly"),I210,1)),"UNPRICED"))</f>
        <v>0</v>
      </c>
      <c r="P210" s="24">
        <f>IF(ISNUMBER(O210),O210*Assumptions!$B$8,"UNPRICED")</f>
        <v>0</v>
      </c>
      <c r="Q210" s="23" t="str">
        <f>IF(NOT(AND(A210=$B$2,G210&gt;0,H210&gt;0,OR(C210&lt;&gt;"Recommended baseline",Assumptions!$B$10=1))),"Inactive",IF(NOT(ISNUMBER(N210)),"UNPRICED - select SKU / quote",IF(ISNUMBER(K210),"Manual quote - verify source",IF(T210="Covered","Covered by capacity",IF(T210="Control plane","No direct fee","Priced - verify sizing")))))</f>
        <v>No direct fee</v>
      </c>
      <c r="R210" s="21" t="s">
        <v>2300</v>
      </c>
      <c r="S210" s="21" t="s">
        <v>971</v>
      </c>
      <c r="T210" s="21" t="s">
        <v>187</v>
      </c>
      <c r="U210" s="23">
        <f>IF(COUNTIF('SKU Catalog'!$A$4:$A$116,T210&amp;"|"&amp;F210)=0,0,MATCH(T210&amp;"|"&amp;F210,'SKU Catalog'!$A$1:$A$116,0))</f>
        <v>5</v>
      </c>
      <c r="V210" s="24">
        <f>IF(NOT(AND(A210=$B$2,G210&gt;0,H210&gt;0,OR(C210&lt;&gt;"Recommended baseline",Assumptions!$B$10=1))),0,IF(ISNUMBER(K210),G210*H210*K210,IF(U210=0,"UNPRICED",IF(ISNUMBER(INDEX('SKU Catalog'!$K$1:$K$116,MAX(1,U210))),G210*H210*INDEX('SKU Catalog'!$K$1:$K$116,MAX(1,U210))*IF(AND(INDEX('SKU Catalog'!$F$1:$F$116,MAX(1,U210))="Hourly",OR(INDEX('SKU Catalog'!$J$1:$J$116,MAX(1,U210))=0,"PAYG"="PAYG")),I210,1),"UNPRICED"))))</f>
        <v>0</v>
      </c>
      <c r="W210" s="24">
        <f>IF(NOT(AND(A210=$B$2,G210&gt;0,H210&gt;0,OR(C210&lt;&gt;"Recommended baseline",Assumptions!$B$10=1))),0,IF(ISNUMBER(K210),G210*H210*K210,IF(U210=0,"UNPRICED",IF(ISNUMBER(INDEX('SKU Catalog'!$L$1:$L$116,MAX(1,U210))),G210*H210*INDEX('SKU Catalog'!$L$1:$L$116,MAX(1,U210))*IF(AND(INDEX('SKU Catalog'!$F$1:$F$116,MAX(1,U210))="Hourly",OR(INDEX('SKU Catalog'!$J$1:$J$116,MAX(1,U210))=0,"1Y"="PAYG")),I210,1),"UNPRICED"))))</f>
        <v>0</v>
      </c>
      <c r="X210" s="24">
        <f>IF(NOT(AND(A210=$B$2,G210&gt;0,H210&gt;0,OR(C210&lt;&gt;"Recommended baseline",Assumptions!$B$10=1))),0,IF(ISNUMBER(K210),G210*H210*K210,IF(U210=0,"UNPRICED",IF(ISNUMBER(INDEX('SKU Catalog'!$M$1:$M$116,MAX(1,U210))),G210*H210*INDEX('SKU Catalog'!$M$1:$M$116,MAX(1,U210))*IF(AND(INDEX('SKU Catalog'!$F$1:$F$116,MAX(1,U210))="Hourly",OR(INDEX('SKU Catalog'!$J$1:$J$116,MAX(1,U210))=0,"3Y"="PAYG")),I210,1),"UNPRICED"))))</f>
        <v>0</v>
      </c>
    </row>
    <row r="211" spans="1:24" ht="28.8" x14ac:dyDescent="0.35">
      <c r="A211" s="21" t="s">
        <v>967</v>
      </c>
      <c r="B211" s="21" t="s">
        <v>95</v>
      </c>
      <c r="C211" s="21" t="s">
        <v>2299</v>
      </c>
      <c r="D211" s="21" t="s">
        <v>1590</v>
      </c>
      <c r="E211" s="21" t="s">
        <v>1591</v>
      </c>
      <c r="F211" s="26" t="s">
        <v>188</v>
      </c>
      <c r="G211" s="27">
        <v>1</v>
      </c>
      <c r="H211" s="27">
        <v>1</v>
      </c>
      <c r="I211" s="36">
        <v>1</v>
      </c>
      <c r="J211" s="26" t="s">
        <v>2297</v>
      </c>
      <c r="K211" s="37"/>
      <c r="L211" s="23" t="str">
        <f>IF(U211=0,"INVALID SKU",IF(INDEX('SKU Catalog'!$J$1:$J$116,MAX(1,U211))=0,"PAYG",IF(J211="Default",Assumptions!$B$7,J211)))</f>
        <v>PAYG</v>
      </c>
      <c r="M211" s="23" t="str">
        <f>IF(U211=0,"Review SKU",INDEX('SKU Catalog'!$E$1:$E$116,MAX(1,U211)))</f>
        <v>resource</v>
      </c>
      <c r="N211" s="31">
        <f>IF(ISNUMBER(K211),K211,IF(U211=0,"UNPRICED",IF(L211="PAYG",INDEX('SKU Catalog'!$K$1:$K$116,MAX(1,U211)),IF(L211="1Y",INDEX('SKU Catalog'!$L$1:$L$116,MAX(1,U211)),INDEX('SKU Catalog'!$M$1:$M$116,MAX(1,U211))))))</f>
        <v>0</v>
      </c>
      <c r="O211" s="24">
        <f>IF(NOT(AND(A211=$B$2,G211&gt;0,H211&gt;0,OR(C211&lt;&gt;"Recommended baseline",Assumptions!$B$10=1))),0,IF(ISNUMBER(N211),G211*H211*N211*IF(ISNUMBER(K211),1,IF(AND(L211="PAYG",INDEX('SKU Catalog'!$F$1:$F$116,MAX(1,U211))="Hourly"),I211,1)),"UNPRICED"))</f>
        <v>0</v>
      </c>
      <c r="P211" s="24">
        <f>IF(ISNUMBER(O211),O211*Assumptions!$B$8,"UNPRICED")</f>
        <v>0</v>
      </c>
      <c r="Q211" s="23" t="str">
        <f>IF(NOT(AND(A211=$B$2,G211&gt;0,H211&gt;0,OR(C211&lt;&gt;"Recommended baseline",Assumptions!$B$10=1))),"Inactive",IF(NOT(ISNUMBER(N211)),"UNPRICED - select SKU / quote",IF(ISNUMBER(K211),"Manual quote - verify source",IF(T211="Covered","Covered by capacity",IF(T211="Control plane","No direct fee","Priced - verify sizing")))))</f>
        <v>No direct fee</v>
      </c>
      <c r="R211" s="21" t="s">
        <v>2300</v>
      </c>
      <c r="S211" s="21" t="s">
        <v>971</v>
      </c>
      <c r="T211" s="21" t="s">
        <v>187</v>
      </c>
      <c r="U211" s="23">
        <f>IF(COUNTIF('SKU Catalog'!$A$4:$A$116,T211&amp;"|"&amp;F211)=0,0,MATCH(T211&amp;"|"&amp;F211,'SKU Catalog'!$A$1:$A$116,0))</f>
        <v>5</v>
      </c>
      <c r="V211" s="24">
        <f>IF(NOT(AND(A211=$B$2,G211&gt;0,H211&gt;0,OR(C211&lt;&gt;"Recommended baseline",Assumptions!$B$10=1))),0,IF(ISNUMBER(K211),G211*H211*K211,IF(U211=0,"UNPRICED",IF(ISNUMBER(INDEX('SKU Catalog'!$K$1:$K$116,MAX(1,U211))),G211*H211*INDEX('SKU Catalog'!$K$1:$K$116,MAX(1,U211))*IF(AND(INDEX('SKU Catalog'!$F$1:$F$116,MAX(1,U211))="Hourly",OR(INDEX('SKU Catalog'!$J$1:$J$116,MAX(1,U211))=0,"PAYG"="PAYG")),I211,1),"UNPRICED"))))</f>
        <v>0</v>
      </c>
      <c r="W211" s="24">
        <f>IF(NOT(AND(A211=$B$2,G211&gt;0,H211&gt;0,OR(C211&lt;&gt;"Recommended baseline",Assumptions!$B$10=1))),0,IF(ISNUMBER(K211),G211*H211*K211,IF(U211=0,"UNPRICED",IF(ISNUMBER(INDEX('SKU Catalog'!$L$1:$L$116,MAX(1,U211))),G211*H211*INDEX('SKU Catalog'!$L$1:$L$116,MAX(1,U211))*IF(AND(INDEX('SKU Catalog'!$F$1:$F$116,MAX(1,U211))="Hourly",OR(INDEX('SKU Catalog'!$J$1:$J$116,MAX(1,U211))=0,"1Y"="PAYG")),I211,1),"UNPRICED"))))</f>
        <v>0</v>
      </c>
      <c r="X211" s="24">
        <f>IF(NOT(AND(A211=$B$2,G211&gt;0,H211&gt;0,OR(C211&lt;&gt;"Recommended baseline",Assumptions!$B$10=1))),0,IF(ISNUMBER(K211),G211*H211*K211,IF(U211=0,"UNPRICED",IF(ISNUMBER(INDEX('SKU Catalog'!$M$1:$M$116,MAX(1,U211))),G211*H211*INDEX('SKU Catalog'!$M$1:$M$116,MAX(1,U211))*IF(AND(INDEX('SKU Catalog'!$F$1:$F$116,MAX(1,U211))="Hourly",OR(INDEX('SKU Catalog'!$J$1:$J$116,MAX(1,U211))=0,"3Y"="PAYG")),I211,1),"UNPRICED"))))</f>
        <v>0</v>
      </c>
    </row>
    <row r="212" spans="1:24" ht="28.8" x14ac:dyDescent="0.35">
      <c r="A212" s="21" t="s">
        <v>967</v>
      </c>
      <c r="B212" s="21" t="s">
        <v>95</v>
      </c>
      <c r="C212" s="21" t="s">
        <v>2299</v>
      </c>
      <c r="D212" s="21" t="s">
        <v>1592</v>
      </c>
      <c r="E212" s="21" t="s">
        <v>1593</v>
      </c>
      <c r="F212" s="26" t="s">
        <v>188</v>
      </c>
      <c r="G212" s="27">
        <v>1</v>
      </c>
      <c r="H212" s="27">
        <v>1</v>
      </c>
      <c r="I212" s="36">
        <v>1</v>
      </c>
      <c r="J212" s="26" t="s">
        <v>2297</v>
      </c>
      <c r="K212" s="37"/>
      <c r="L212" s="23" t="str">
        <f>IF(U212=0,"INVALID SKU",IF(INDEX('SKU Catalog'!$J$1:$J$116,MAX(1,U212))=0,"PAYG",IF(J212="Default",Assumptions!$B$7,J212)))</f>
        <v>PAYG</v>
      </c>
      <c r="M212" s="23" t="str">
        <f>IF(U212=0,"Review SKU",INDEX('SKU Catalog'!$E$1:$E$116,MAX(1,U212)))</f>
        <v>resource</v>
      </c>
      <c r="N212" s="31">
        <f>IF(ISNUMBER(K212),K212,IF(U212=0,"UNPRICED",IF(L212="PAYG",INDEX('SKU Catalog'!$K$1:$K$116,MAX(1,U212)),IF(L212="1Y",INDEX('SKU Catalog'!$L$1:$L$116,MAX(1,U212)),INDEX('SKU Catalog'!$M$1:$M$116,MAX(1,U212))))))</f>
        <v>0</v>
      </c>
      <c r="O212" s="24">
        <f>IF(NOT(AND(A212=$B$2,G212&gt;0,H212&gt;0,OR(C212&lt;&gt;"Recommended baseline",Assumptions!$B$10=1))),0,IF(ISNUMBER(N212),G212*H212*N212*IF(ISNUMBER(K212),1,IF(AND(L212="PAYG",INDEX('SKU Catalog'!$F$1:$F$116,MAX(1,U212))="Hourly"),I212,1)),"UNPRICED"))</f>
        <v>0</v>
      </c>
      <c r="P212" s="24">
        <f>IF(ISNUMBER(O212),O212*Assumptions!$B$8,"UNPRICED")</f>
        <v>0</v>
      </c>
      <c r="Q212" s="23" t="str">
        <f>IF(NOT(AND(A212=$B$2,G212&gt;0,H212&gt;0,OR(C212&lt;&gt;"Recommended baseline",Assumptions!$B$10=1))),"Inactive",IF(NOT(ISNUMBER(N212)),"UNPRICED - select SKU / quote",IF(ISNUMBER(K212),"Manual quote - verify source",IF(T212="Covered","Covered by capacity",IF(T212="Control plane","No direct fee","Priced - verify sizing")))))</f>
        <v>No direct fee</v>
      </c>
      <c r="R212" s="21" t="s">
        <v>2300</v>
      </c>
      <c r="S212" s="21" t="s">
        <v>971</v>
      </c>
      <c r="T212" s="21" t="s">
        <v>187</v>
      </c>
      <c r="U212" s="23">
        <f>IF(COUNTIF('SKU Catalog'!$A$4:$A$116,T212&amp;"|"&amp;F212)=0,0,MATCH(T212&amp;"|"&amp;F212,'SKU Catalog'!$A$1:$A$116,0))</f>
        <v>5</v>
      </c>
      <c r="V212" s="24">
        <f>IF(NOT(AND(A212=$B$2,G212&gt;0,H212&gt;0,OR(C212&lt;&gt;"Recommended baseline",Assumptions!$B$10=1))),0,IF(ISNUMBER(K212),G212*H212*K212,IF(U212=0,"UNPRICED",IF(ISNUMBER(INDEX('SKU Catalog'!$K$1:$K$116,MAX(1,U212))),G212*H212*INDEX('SKU Catalog'!$K$1:$K$116,MAX(1,U212))*IF(AND(INDEX('SKU Catalog'!$F$1:$F$116,MAX(1,U212))="Hourly",OR(INDEX('SKU Catalog'!$J$1:$J$116,MAX(1,U212))=0,"PAYG"="PAYG")),I212,1),"UNPRICED"))))</f>
        <v>0</v>
      </c>
      <c r="W212" s="24">
        <f>IF(NOT(AND(A212=$B$2,G212&gt;0,H212&gt;0,OR(C212&lt;&gt;"Recommended baseline",Assumptions!$B$10=1))),0,IF(ISNUMBER(K212),G212*H212*K212,IF(U212=0,"UNPRICED",IF(ISNUMBER(INDEX('SKU Catalog'!$L$1:$L$116,MAX(1,U212))),G212*H212*INDEX('SKU Catalog'!$L$1:$L$116,MAX(1,U212))*IF(AND(INDEX('SKU Catalog'!$F$1:$F$116,MAX(1,U212))="Hourly",OR(INDEX('SKU Catalog'!$J$1:$J$116,MAX(1,U212))=0,"1Y"="PAYG")),I212,1),"UNPRICED"))))</f>
        <v>0</v>
      </c>
      <c r="X212" s="24">
        <f>IF(NOT(AND(A212=$B$2,G212&gt;0,H212&gt;0,OR(C212&lt;&gt;"Recommended baseline",Assumptions!$B$10=1))),0,IF(ISNUMBER(K212),G212*H212*K212,IF(U212=0,"UNPRICED",IF(ISNUMBER(INDEX('SKU Catalog'!$M$1:$M$116,MAX(1,U212))),G212*H212*INDEX('SKU Catalog'!$M$1:$M$116,MAX(1,U212))*IF(AND(INDEX('SKU Catalog'!$F$1:$F$116,MAX(1,U212))="Hourly",OR(INDEX('SKU Catalog'!$J$1:$J$116,MAX(1,U212))=0,"3Y"="PAYG")),I212,1),"UNPRICED"))))</f>
        <v>0</v>
      </c>
    </row>
    <row r="213" spans="1:24" ht="28.8" x14ac:dyDescent="0.35">
      <c r="A213" s="21" t="s">
        <v>967</v>
      </c>
      <c r="B213" s="21" t="s">
        <v>95</v>
      </c>
      <c r="C213" s="21" t="s">
        <v>2299</v>
      </c>
      <c r="D213" s="21" t="s">
        <v>1594</v>
      </c>
      <c r="E213" s="21" t="s">
        <v>1595</v>
      </c>
      <c r="F213" s="26" t="s">
        <v>188</v>
      </c>
      <c r="G213" s="27">
        <v>1</v>
      </c>
      <c r="H213" s="27">
        <v>1</v>
      </c>
      <c r="I213" s="36">
        <v>1</v>
      </c>
      <c r="J213" s="26" t="s">
        <v>2297</v>
      </c>
      <c r="K213" s="37"/>
      <c r="L213" s="23" t="str">
        <f>IF(U213=0,"INVALID SKU",IF(INDEX('SKU Catalog'!$J$1:$J$116,MAX(1,U213))=0,"PAYG",IF(J213="Default",Assumptions!$B$7,J213)))</f>
        <v>PAYG</v>
      </c>
      <c r="M213" s="23" t="str">
        <f>IF(U213=0,"Review SKU",INDEX('SKU Catalog'!$E$1:$E$116,MAX(1,U213)))</f>
        <v>resource</v>
      </c>
      <c r="N213" s="31">
        <f>IF(ISNUMBER(K213),K213,IF(U213=0,"UNPRICED",IF(L213="PAYG",INDEX('SKU Catalog'!$K$1:$K$116,MAX(1,U213)),IF(L213="1Y",INDEX('SKU Catalog'!$L$1:$L$116,MAX(1,U213)),INDEX('SKU Catalog'!$M$1:$M$116,MAX(1,U213))))))</f>
        <v>0</v>
      </c>
      <c r="O213" s="24">
        <f>IF(NOT(AND(A213=$B$2,G213&gt;0,H213&gt;0,OR(C213&lt;&gt;"Recommended baseline",Assumptions!$B$10=1))),0,IF(ISNUMBER(N213),G213*H213*N213*IF(ISNUMBER(K213),1,IF(AND(L213="PAYG",INDEX('SKU Catalog'!$F$1:$F$116,MAX(1,U213))="Hourly"),I213,1)),"UNPRICED"))</f>
        <v>0</v>
      </c>
      <c r="P213" s="24">
        <f>IF(ISNUMBER(O213),O213*Assumptions!$B$8,"UNPRICED")</f>
        <v>0</v>
      </c>
      <c r="Q213" s="23" t="str">
        <f>IF(NOT(AND(A213=$B$2,G213&gt;0,H213&gt;0,OR(C213&lt;&gt;"Recommended baseline",Assumptions!$B$10=1))),"Inactive",IF(NOT(ISNUMBER(N213)),"UNPRICED - select SKU / quote",IF(ISNUMBER(K213),"Manual quote - verify source",IF(T213="Covered","Covered by capacity",IF(T213="Control plane","No direct fee","Priced - verify sizing")))))</f>
        <v>No direct fee</v>
      </c>
      <c r="R213" s="21" t="s">
        <v>2300</v>
      </c>
      <c r="S213" s="21" t="s">
        <v>971</v>
      </c>
      <c r="T213" s="21" t="s">
        <v>187</v>
      </c>
      <c r="U213" s="23">
        <f>IF(COUNTIF('SKU Catalog'!$A$4:$A$116,T213&amp;"|"&amp;F213)=0,0,MATCH(T213&amp;"|"&amp;F213,'SKU Catalog'!$A$1:$A$116,0))</f>
        <v>5</v>
      </c>
      <c r="V213" s="24">
        <f>IF(NOT(AND(A213=$B$2,G213&gt;0,H213&gt;0,OR(C213&lt;&gt;"Recommended baseline",Assumptions!$B$10=1))),0,IF(ISNUMBER(K213),G213*H213*K213,IF(U213=0,"UNPRICED",IF(ISNUMBER(INDEX('SKU Catalog'!$K$1:$K$116,MAX(1,U213))),G213*H213*INDEX('SKU Catalog'!$K$1:$K$116,MAX(1,U213))*IF(AND(INDEX('SKU Catalog'!$F$1:$F$116,MAX(1,U213))="Hourly",OR(INDEX('SKU Catalog'!$J$1:$J$116,MAX(1,U213))=0,"PAYG"="PAYG")),I213,1),"UNPRICED"))))</f>
        <v>0</v>
      </c>
      <c r="W213" s="24">
        <f>IF(NOT(AND(A213=$B$2,G213&gt;0,H213&gt;0,OR(C213&lt;&gt;"Recommended baseline",Assumptions!$B$10=1))),0,IF(ISNUMBER(K213),G213*H213*K213,IF(U213=0,"UNPRICED",IF(ISNUMBER(INDEX('SKU Catalog'!$L$1:$L$116,MAX(1,U213))),G213*H213*INDEX('SKU Catalog'!$L$1:$L$116,MAX(1,U213))*IF(AND(INDEX('SKU Catalog'!$F$1:$F$116,MAX(1,U213))="Hourly",OR(INDEX('SKU Catalog'!$J$1:$J$116,MAX(1,U213))=0,"1Y"="PAYG")),I213,1),"UNPRICED"))))</f>
        <v>0</v>
      </c>
      <c r="X213" s="24">
        <f>IF(NOT(AND(A213=$B$2,G213&gt;0,H213&gt;0,OR(C213&lt;&gt;"Recommended baseline",Assumptions!$B$10=1))),0,IF(ISNUMBER(K213),G213*H213*K213,IF(U213=0,"UNPRICED",IF(ISNUMBER(INDEX('SKU Catalog'!$M$1:$M$116,MAX(1,U213))),G213*H213*INDEX('SKU Catalog'!$M$1:$M$116,MAX(1,U213))*IF(AND(INDEX('SKU Catalog'!$F$1:$F$116,MAX(1,U213))="Hourly",OR(INDEX('SKU Catalog'!$J$1:$J$116,MAX(1,U213))=0,"3Y"="PAYG")),I213,1),"UNPRICED"))))</f>
        <v>0</v>
      </c>
    </row>
    <row r="214" spans="1:24" ht="28.8" x14ac:dyDescent="0.35">
      <c r="A214" s="21" t="s">
        <v>967</v>
      </c>
      <c r="B214" s="21" t="s">
        <v>95</v>
      </c>
      <c r="C214" s="21" t="s">
        <v>2299</v>
      </c>
      <c r="D214" s="21" t="s">
        <v>1597</v>
      </c>
      <c r="E214" s="21" t="s">
        <v>1598</v>
      </c>
      <c r="F214" s="26" t="s">
        <v>188</v>
      </c>
      <c r="G214" s="27">
        <v>1</v>
      </c>
      <c r="H214" s="27">
        <v>1</v>
      </c>
      <c r="I214" s="36">
        <v>1</v>
      </c>
      <c r="J214" s="26" t="s">
        <v>2297</v>
      </c>
      <c r="K214" s="37"/>
      <c r="L214" s="23" t="str">
        <f>IF(U214=0,"INVALID SKU",IF(INDEX('SKU Catalog'!$J$1:$J$116,MAX(1,U214))=0,"PAYG",IF(J214="Default",Assumptions!$B$7,J214)))</f>
        <v>PAYG</v>
      </c>
      <c r="M214" s="23" t="str">
        <f>IF(U214=0,"Review SKU",INDEX('SKU Catalog'!$E$1:$E$116,MAX(1,U214)))</f>
        <v>resource</v>
      </c>
      <c r="N214" s="31">
        <f>IF(ISNUMBER(K214),K214,IF(U214=0,"UNPRICED",IF(L214="PAYG",INDEX('SKU Catalog'!$K$1:$K$116,MAX(1,U214)),IF(L214="1Y",INDEX('SKU Catalog'!$L$1:$L$116,MAX(1,U214)),INDEX('SKU Catalog'!$M$1:$M$116,MAX(1,U214))))))</f>
        <v>0</v>
      </c>
      <c r="O214" s="24">
        <f>IF(NOT(AND(A214=$B$2,G214&gt;0,H214&gt;0,OR(C214&lt;&gt;"Recommended baseline",Assumptions!$B$10=1))),0,IF(ISNUMBER(N214),G214*H214*N214*IF(ISNUMBER(K214),1,IF(AND(L214="PAYG",INDEX('SKU Catalog'!$F$1:$F$116,MAX(1,U214))="Hourly"),I214,1)),"UNPRICED"))</f>
        <v>0</v>
      </c>
      <c r="P214" s="24">
        <f>IF(ISNUMBER(O214),O214*Assumptions!$B$8,"UNPRICED")</f>
        <v>0</v>
      </c>
      <c r="Q214" s="23" t="str">
        <f>IF(NOT(AND(A214=$B$2,G214&gt;0,H214&gt;0,OR(C214&lt;&gt;"Recommended baseline",Assumptions!$B$10=1))),"Inactive",IF(NOT(ISNUMBER(N214)),"UNPRICED - select SKU / quote",IF(ISNUMBER(K214),"Manual quote - verify source",IF(T214="Covered","Covered by capacity",IF(T214="Control plane","No direct fee","Priced - verify sizing")))))</f>
        <v>No direct fee</v>
      </c>
      <c r="R214" s="21" t="s">
        <v>2300</v>
      </c>
      <c r="S214" s="21" t="s">
        <v>971</v>
      </c>
      <c r="T214" s="21" t="s">
        <v>187</v>
      </c>
      <c r="U214" s="23">
        <f>IF(COUNTIF('SKU Catalog'!$A$4:$A$116,T214&amp;"|"&amp;F214)=0,0,MATCH(T214&amp;"|"&amp;F214,'SKU Catalog'!$A$1:$A$116,0))</f>
        <v>5</v>
      </c>
      <c r="V214" s="24">
        <f>IF(NOT(AND(A214=$B$2,G214&gt;0,H214&gt;0,OR(C214&lt;&gt;"Recommended baseline",Assumptions!$B$10=1))),0,IF(ISNUMBER(K214),G214*H214*K214,IF(U214=0,"UNPRICED",IF(ISNUMBER(INDEX('SKU Catalog'!$K$1:$K$116,MAX(1,U214))),G214*H214*INDEX('SKU Catalog'!$K$1:$K$116,MAX(1,U214))*IF(AND(INDEX('SKU Catalog'!$F$1:$F$116,MAX(1,U214))="Hourly",OR(INDEX('SKU Catalog'!$J$1:$J$116,MAX(1,U214))=0,"PAYG"="PAYG")),I214,1),"UNPRICED"))))</f>
        <v>0</v>
      </c>
      <c r="W214" s="24">
        <f>IF(NOT(AND(A214=$B$2,G214&gt;0,H214&gt;0,OR(C214&lt;&gt;"Recommended baseline",Assumptions!$B$10=1))),0,IF(ISNUMBER(K214),G214*H214*K214,IF(U214=0,"UNPRICED",IF(ISNUMBER(INDEX('SKU Catalog'!$L$1:$L$116,MAX(1,U214))),G214*H214*INDEX('SKU Catalog'!$L$1:$L$116,MAX(1,U214))*IF(AND(INDEX('SKU Catalog'!$F$1:$F$116,MAX(1,U214))="Hourly",OR(INDEX('SKU Catalog'!$J$1:$J$116,MAX(1,U214))=0,"1Y"="PAYG")),I214,1),"UNPRICED"))))</f>
        <v>0</v>
      </c>
      <c r="X214" s="24">
        <f>IF(NOT(AND(A214=$B$2,G214&gt;0,H214&gt;0,OR(C214&lt;&gt;"Recommended baseline",Assumptions!$B$10=1))),0,IF(ISNUMBER(K214),G214*H214*K214,IF(U214=0,"UNPRICED",IF(ISNUMBER(INDEX('SKU Catalog'!$M$1:$M$116,MAX(1,U214))),G214*H214*INDEX('SKU Catalog'!$M$1:$M$116,MAX(1,U214))*IF(AND(INDEX('SKU Catalog'!$F$1:$F$116,MAX(1,U214))="Hourly",OR(INDEX('SKU Catalog'!$J$1:$J$116,MAX(1,U214))=0,"3Y"="PAYG")),I214,1),"UNPRICED"))))</f>
        <v>0</v>
      </c>
    </row>
    <row r="215" spans="1:24" ht="28.8" x14ac:dyDescent="0.35">
      <c r="A215" s="21" t="s">
        <v>967</v>
      </c>
      <c r="B215" s="21" t="s">
        <v>95</v>
      </c>
      <c r="C215" s="21" t="s">
        <v>2299</v>
      </c>
      <c r="D215" s="21" t="s">
        <v>1599</v>
      </c>
      <c r="E215" s="21" t="s">
        <v>1600</v>
      </c>
      <c r="F215" s="26" t="s">
        <v>188</v>
      </c>
      <c r="G215" s="27">
        <v>1</v>
      </c>
      <c r="H215" s="27">
        <v>1</v>
      </c>
      <c r="I215" s="36">
        <v>1</v>
      </c>
      <c r="J215" s="26" t="s">
        <v>2297</v>
      </c>
      <c r="K215" s="37"/>
      <c r="L215" s="23" t="str">
        <f>IF(U215=0,"INVALID SKU",IF(INDEX('SKU Catalog'!$J$1:$J$116,MAX(1,U215))=0,"PAYG",IF(J215="Default",Assumptions!$B$7,J215)))</f>
        <v>PAYG</v>
      </c>
      <c r="M215" s="23" t="str">
        <f>IF(U215=0,"Review SKU",INDEX('SKU Catalog'!$E$1:$E$116,MAX(1,U215)))</f>
        <v>resource</v>
      </c>
      <c r="N215" s="31">
        <f>IF(ISNUMBER(K215),K215,IF(U215=0,"UNPRICED",IF(L215="PAYG",INDEX('SKU Catalog'!$K$1:$K$116,MAX(1,U215)),IF(L215="1Y",INDEX('SKU Catalog'!$L$1:$L$116,MAX(1,U215)),INDEX('SKU Catalog'!$M$1:$M$116,MAX(1,U215))))))</f>
        <v>0</v>
      </c>
      <c r="O215" s="24">
        <f>IF(NOT(AND(A215=$B$2,G215&gt;0,H215&gt;0,OR(C215&lt;&gt;"Recommended baseline",Assumptions!$B$10=1))),0,IF(ISNUMBER(N215),G215*H215*N215*IF(ISNUMBER(K215),1,IF(AND(L215="PAYG",INDEX('SKU Catalog'!$F$1:$F$116,MAX(1,U215))="Hourly"),I215,1)),"UNPRICED"))</f>
        <v>0</v>
      </c>
      <c r="P215" s="24">
        <f>IF(ISNUMBER(O215),O215*Assumptions!$B$8,"UNPRICED")</f>
        <v>0</v>
      </c>
      <c r="Q215" s="23" t="str">
        <f>IF(NOT(AND(A215=$B$2,G215&gt;0,H215&gt;0,OR(C215&lt;&gt;"Recommended baseline",Assumptions!$B$10=1))),"Inactive",IF(NOT(ISNUMBER(N215)),"UNPRICED - select SKU / quote",IF(ISNUMBER(K215),"Manual quote - verify source",IF(T215="Covered","Covered by capacity",IF(T215="Control plane","No direct fee","Priced - verify sizing")))))</f>
        <v>No direct fee</v>
      </c>
      <c r="R215" s="21" t="s">
        <v>2300</v>
      </c>
      <c r="S215" s="21" t="s">
        <v>971</v>
      </c>
      <c r="T215" s="21" t="s">
        <v>187</v>
      </c>
      <c r="U215" s="23">
        <f>IF(COUNTIF('SKU Catalog'!$A$4:$A$116,T215&amp;"|"&amp;F215)=0,0,MATCH(T215&amp;"|"&amp;F215,'SKU Catalog'!$A$1:$A$116,0))</f>
        <v>5</v>
      </c>
      <c r="V215" s="24">
        <f>IF(NOT(AND(A215=$B$2,G215&gt;0,H215&gt;0,OR(C215&lt;&gt;"Recommended baseline",Assumptions!$B$10=1))),0,IF(ISNUMBER(K215),G215*H215*K215,IF(U215=0,"UNPRICED",IF(ISNUMBER(INDEX('SKU Catalog'!$K$1:$K$116,MAX(1,U215))),G215*H215*INDEX('SKU Catalog'!$K$1:$K$116,MAX(1,U215))*IF(AND(INDEX('SKU Catalog'!$F$1:$F$116,MAX(1,U215))="Hourly",OR(INDEX('SKU Catalog'!$J$1:$J$116,MAX(1,U215))=0,"PAYG"="PAYG")),I215,1),"UNPRICED"))))</f>
        <v>0</v>
      </c>
      <c r="W215" s="24">
        <f>IF(NOT(AND(A215=$B$2,G215&gt;0,H215&gt;0,OR(C215&lt;&gt;"Recommended baseline",Assumptions!$B$10=1))),0,IF(ISNUMBER(K215),G215*H215*K215,IF(U215=0,"UNPRICED",IF(ISNUMBER(INDEX('SKU Catalog'!$L$1:$L$116,MAX(1,U215))),G215*H215*INDEX('SKU Catalog'!$L$1:$L$116,MAX(1,U215))*IF(AND(INDEX('SKU Catalog'!$F$1:$F$116,MAX(1,U215))="Hourly",OR(INDEX('SKU Catalog'!$J$1:$J$116,MAX(1,U215))=0,"1Y"="PAYG")),I215,1),"UNPRICED"))))</f>
        <v>0</v>
      </c>
      <c r="X215" s="24">
        <f>IF(NOT(AND(A215=$B$2,G215&gt;0,H215&gt;0,OR(C215&lt;&gt;"Recommended baseline",Assumptions!$B$10=1))),0,IF(ISNUMBER(K215),G215*H215*K215,IF(U215=0,"UNPRICED",IF(ISNUMBER(INDEX('SKU Catalog'!$M$1:$M$116,MAX(1,U215))),G215*H215*INDEX('SKU Catalog'!$M$1:$M$116,MAX(1,U215))*IF(AND(INDEX('SKU Catalog'!$F$1:$F$116,MAX(1,U215))="Hourly",OR(INDEX('SKU Catalog'!$J$1:$J$116,MAX(1,U215))=0,"3Y"="PAYG")),I215,1),"UNPRICED"))))</f>
        <v>0</v>
      </c>
    </row>
    <row r="216" spans="1:24" ht="28.8" x14ac:dyDescent="0.35">
      <c r="A216" s="21" t="s">
        <v>967</v>
      </c>
      <c r="B216" s="21" t="s">
        <v>95</v>
      </c>
      <c r="C216" s="21" t="s">
        <v>2299</v>
      </c>
      <c r="D216" s="21" t="s">
        <v>1602</v>
      </c>
      <c r="E216" s="21" t="s">
        <v>1603</v>
      </c>
      <c r="F216" s="26" t="s">
        <v>188</v>
      </c>
      <c r="G216" s="27">
        <v>1</v>
      </c>
      <c r="H216" s="27">
        <v>1</v>
      </c>
      <c r="I216" s="36">
        <v>1</v>
      </c>
      <c r="J216" s="26" t="s">
        <v>2297</v>
      </c>
      <c r="K216" s="37"/>
      <c r="L216" s="23" t="str">
        <f>IF(U216=0,"INVALID SKU",IF(INDEX('SKU Catalog'!$J$1:$J$116,MAX(1,U216))=0,"PAYG",IF(J216="Default",Assumptions!$B$7,J216)))</f>
        <v>PAYG</v>
      </c>
      <c r="M216" s="23" t="str">
        <f>IF(U216=0,"Review SKU",INDEX('SKU Catalog'!$E$1:$E$116,MAX(1,U216)))</f>
        <v>resource</v>
      </c>
      <c r="N216" s="31">
        <f>IF(ISNUMBER(K216),K216,IF(U216=0,"UNPRICED",IF(L216="PAYG",INDEX('SKU Catalog'!$K$1:$K$116,MAX(1,U216)),IF(L216="1Y",INDEX('SKU Catalog'!$L$1:$L$116,MAX(1,U216)),INDEX('SKU Catalog'!$M$1:$M$116,MAX(1,U216))))))</f>
        <v>0</v>
      </c>
      <c r="O216" s="24">
        <f>IF(NOT(AND(A216=$B$2,G216&gt;0,H216&gt;0,OR(C216&lt;&gt;"Recommended baseline",Assumptions!$B$10=1))),0,IF(ISNUMBER(N216),G216*H216*N216*IF(ISNUMBER(K216),1,IF(AND(L216="PAYG",INDEX('SKU Catalog'!$F$1:$F$116,MAX(1,U216))="Hourly"),I216,1)),"UNPRICED"))</f>
        <v>0</v>
      </c>
      <c r="P216" s="24">
        <f>IF(ISNUMBER(O216),O216*Assumptions!$B$8,"UNPRICED")</f>
        <v>0</v>
      </c>
      <c r="Q216" s="23" t="str">
        <f>IF(NOT(AND(A216=$B$2,G216&gt;0,H216&gt;0,OR(C216&lt;&gt;"Recommended baseline",Assumptions!$B$10=1))),"Inactive",IF(NOT(ISNUMBER(N216)),"UNPRICED - select SKU / quote",IF(ISNUMBER(K216),"Manual quote - verify source",IF(T216="Covered","Covered by capacity",IF(T216="Control plane","No direct fee","Priced - verify sizing")))))</f>
        <v>No direct fee</v>
      </c>
      <c r="R216" s="21" t="s">
        <v>2300</v>
      </c>
      <c r="S216" s="21" t="s">
        <v>971</v>
      </c>
      <c r="T216" s="21" t="s">
        <v>187</v>
      </c>
      <c r="U216" s="23">
        <f>IF(COUNTIF('SKU Catalog'!$A$4:$A$116,T216&amp;"|"&amp;F216)=0,0,MATCH(T216&amp;"|"&amp;F216,'SKU Catalog'!$A$1:$A$116,0))</f>
        <v>5</v>
      </c>
      <c r="V216" s="24">
        <f>IF(NOT(AND(A216=$B$2,G216&gt;0,H216&gt;0,OR(C216&lt;&gt;"Recommended baseline",Assumptions!$B$10=1))),0,IF(ISNUMBER(K216),G216*H216*K216,IF(U216=0,"UNPRICED",IF(ISNUMBER(INDEX('SKU Catalog'!$K$1:$K$116,MAX(1,U216))),G216*H216*INDEX('SKU Catalog'!$K$1:$K$116,MAX(1,U216))*IF(AND(INDEX('SKU Catalog'!$F$1:$F$116,MAX(1,U216))="Hourly",OR(INDEX('SKU Catalog'!$J$1:$J$116,MAX(1,U216))=0,"PAYG"="PAYG")),I216,1),"UNPRICED"))))</f>
        <v>0</v>
      </c>
      <c r="W216" s="24">
        <f>IF(NOT(AND(A216=$B$2,G216&gt;0,H216&gt;0,OR(C216&lt;&gt;"Recommended baseline",Assumptions!$B$10=1))),0,IF(ISNUMBER(K216),G216*H216*K216,IF(U216=0,"UNPRICED",IF(ISNUMBER(INDEX('SKU Catalog'!$L$1:$L$116,MAX(1,U216))),G216*H216*INDEX('SKU Catalog'!$L$1:$L$116,MAX(1,U216))*IF(AND(INDEX('SKU Catalog'!$F$1:$F$116,MAX(1,U216))="Hourly",OR(INDEX('SKU Catalog'!$J$1:$J$116,MAX(1,U216))=0,"1Y"="PAYG")),I216,1),"UNPRICED"))))</f>
        <v>0</v>
      </c>
      <c r="X216" s="24">
        <f>IF(NOT(AND(A216=$B$2,G216&gt;0,H216&gt;0,OR(C216&lt;&gt;"Recommended baseline",Assumptions!$B$10=1))),0,IF(ISNUMBER(K216),G216*H216*K216,IF(U216=0,"UNPRICED",IF(ISNUMBER(INDEX('SKU Catalog'!$M$1:$M$116,MAX(1,U216))),G216*H216*INDEX('SKU Catalog'!$M$1:$M$116,MAX(1,U216))*IF(AND(INDEX('SKU Catalog'!$F$1:$F$116,MAX(1,U216))="Hourly",OR(INDEX('SKU Catalog'!$J$1:$J$116,MAX(1,U216))=0,"3Y"="PAYG")),I216,1),"UNPRICED"))))</f>
        <v>0</v>
      </c>
    </row>
    <row r="217" spans="1:24" ht="28.8" x14ac:dyDescent="0.35">
      <c r="A217" s="21" t="s">
        <v>967</v>
      </c>
      <c r="B217" s="21" t="s">
        <v>95</v>
      </c>
      <c r="C217" s="21" t="s">
        <v>2299</v>
      </c>
      <c r="D217" s="21" t="s">
        <v>1605</v>
      </c>
      <c r="E217" s="21" t="s">
        <v>1606</v>
      </c>
      <c r="F217" s="26" t="s">
        <v>188</v>
      </c>
      <c r="G217" s="27">
        <v>1</v>
      </c>
      <c r="H217" s="27">
        <v>1</v>
      </c>
      <c r="I217" s="36">
        <v>1</v>
      </c>
      <c r="J217" s="26" t="s">
        <v>2297</v>
      </c>
      <c r="K217" s="37"/>
      <c r="L217" s="23" t="str">
        <f>IF(U217=0,"INVALID SKU",IF(INDEX('SKU Catalog'!$J$1:$J$116,MAX(1,U217))=0,"PAYG",IF(J217="Default",Assumptions!$B$7,J217)))</f>
        <v>PAYG</v>
      </c>
      <c r="M217" s="23" t="str">
        <f>IF(U217=0,"Review SKU",INDEX('SKU Catalog'!$E$1:$E$116,MAX(1,U217)))</f>
        <v>resource</v>
      </c>
      <c r="N217" s="31">
        <f>IF(ISNUMBER(K217),K217,IF(U217=0,"UNPRICED",IF(L217="PAYG",INDEX('SKU Catalog'!$K$1:$K$116,MAX(1,U217)),IF(L217="1Y",INDEX('SKU Catalog'!$L$1:$L$116,MAX(1,U217)),INDEX('SKU Catalog'!$M$1:$M$116,MAX(1,U217))))))</f>
        <v>0</v>
      </c>
      <c r="O217" s="24">
        <f>IF(NOT(AND(A217=$B$2,G217&gt;0,H217&gt;0,OR(C217&lt;&gt;"Recommended baseline",Assumptions!$B$10=1))),0,IF(ISNUMBER(N217),G217*H217*N217*IF(ISNUMBER(K217),1,IF(AND(L217="PAYG",INDEX('SKU Catalog'!$F$1:$F$116,MAX(1,U217))="Hourly"),I217,1)),"UNPRICED"))</f>
        <v>0</v>
      </c>
      <c r="P217" s="24">
        <f>IF(ISNUMBER(O217),O217*Assumptions!$B$8,"UNPRICED")</f>
        <v>0</v>
      </c>
      <c r="Q217" s="23" t="str">
        <f>IF(NOT(AND(A217=$B$2,G217&gt;0,H217&gt;0,OR(C217&lt;&gt;"Recommended baseline",Assumptions!$B$10=1))),"Inactive",IF(NOT(ISNUMBER(N217)),"UNPRICED - select SKU / quote",IF(ISNUMBER(K217),"Manual quote - verify source",IF(T217="Covered","Covered by capacity",IF(T217="Control plane","No direct fee","Priced - verify sizing")))))</f>
        <v>No direct fee</v>
      </c>
      <c r="R217" s="21" t="s">
        <v>2300</v>
      </c>
      <c r="S217" s="21" t="s">
        <v>971</v>
      </c>
      <c r="T217" s="21" t="s">
        <v>187</v>
      </c>
      <c r="U217" s="23">
        <f>IF(COUNTIF('SKU Catalog'!$A$4:$A$116,T217&amp;"|"&amp;F217)=0,0,MATCH(T217&amp;"|"&amp;F217,'SKU Catalog'!$A$1:$A$116,0))</f>
        <v>5</v>
      </c>
      <c r="V217" s="24">
        <f>IF(NOT(AND(A217=$B$2,G217&gt;0,H217&gt;0,OR(C217&lt;&gt;"Recommended baseline",Assumptions!$B$10=1))),0,IF(ISNUMBER(K217),G217*H217*K217,IF(U217=0,"UNPRICED",IF(ISNUMBER(INDEX('SKU Catalog'!$K$1:$K$116,MAX(1,U217))),G217*H217*INDEX('SKU Catalog'!$K$1:$K$116,MAX(1,U217))*IF(AND(INDEX('SKU Catalog'!$F$1:$F$116,MAX(1,U217))="Hourly",OR(INDEX('SKU Catalog'!$J$1:$J$116,MAX(1,U217))=0,"PAYG"="PAYG")),I217,1),"UNPRICED"))))</f>
        <v>0</v>
      </c>
      <c r="W217" s="24">
        <f>IF(NOT(AND(A217=$B$2,G217&gt;0,H217&gt;0,OR(C217&lt;&gt;"Recommended baseline",Assumptions!$B$10=1))),0,IF(ISNUMBER(K217),G217*H217*K217,IF(U217=0,"UNPRICED",IF(ISNUMBER(INDEX('SKU Catalog'!$L$1:$L$116,MAX(1,U217))),G217*H217*INDEX('SKU Catalog'!$L$1:$L$116,MAX(1,U217))*IF(AND(INDEX('SKU Catalog'!$F$1:$F$116,MAX(1,U217))="Hourly",OR(INDEX('SKU Catalog'!$J$1:$J$116,MAX(1,U217))=0,"1Y"="PAYG")),I217,1),"UNPRICED"))))</f>
        <v>0</v>
      </c>
      <c r="X217" s="24">
        <f>IF(NOT(AND(A217=$B$2,G217&gt;0,H217&gt;0,OR(C217&lt;&gt;"Recommended baseline",Assumptions!$B$10=1))),0,IF(ISNUMBER(K217),G217*H217*K217,IF(U217=0,"UNPRICED",IF(ISNUMBER(INDEX('SKU Catalog'!$M$1:$M$116,MAX(1,U217))),G217*H217*INDEX('SKU Catalog'!$M$1:$M$116,MAX(1,U217))*IF(AND(INDEX('SKU Catalog'!$F$1:$F$116,MAX(1,U217))="Hourly",OR(INDEX('SKU Catalog'!$J$1:$J$116,MAX(1,U217))=0,"3Y"="PAYG")),I217,1),"UNPRICED"))))</f>
        <v>0</v>
      </c>
    </row>
    <row r="218" spans="1:24" ht="28.8" x14ac:dyDescent="0.35">
      <c r="A218" s="21" t="s">
        <v>967</v>
      </c>
      <c r="B218" s="21" t="s">
        <v>95</v>
      </c>
      <c r="C218" s="21" t="s">
        <v>2299</v>
      </c>
      <c r="D218" s="21" t="s">
        <v>1607</v>
      </c>
      <c r="E218" s="21" t="s">
        <v>1608</v>
      </c>
      <c r="F218" s="26" t="s">
        <v>188</v>
      </c>
      <c r="G218" s="27">
        <v>1</v>
      </c>
      <c r="H218" s="27">
        <v>1</v>
      </c>
      <c r="I218" s="36">
        <v>1</v>
      </c>
      <c r="J218" s="26" t="s">
        <v>2297</v>
      </c>
      <c r="K218" s="37"/>
      <c r="L218" s="23" t="str">
        <f>IF(U218=0,"INVALID SKU",IF(INDEX('SKU Catalog'!$J$1:$J$116,MAX(1,U218))=0,"PAYG",IF(J218="Default",Assumptions!$B$7,J218)))</f>
        <v>PAYG</v>
      </c>
      <c r="M218" s="23" t="str">
        <f>IF(U218=0,"Review SKU",INDEX('SKU Catalog'!$E$1:$E$116,MAX(1,U218)))</f>
        <v>resource</v>
      </c>
      <c r="N218" s="31">
        <f>IF(ISNUMBER(K218),K218,IF(U218=0,"UNPRICED",IF(L218="PAYG",INDEX('SKU Catalog'!$K$1:$K$116,MAX(1,U218)),IF(L218="1Y",INDEX('SKU Catalog'!$L$1:$L$116,MAX(1,U218)),INDEX('SKU Catalog'!$M$1:$M$116,MAX(1,U218))))))</f>
        <v>0</v>
      </c>
      <c r="O218" s="24">
        <f>IF(NOT(AND(A218=$B$2,G218&gt;0,H218&gt;0,OR(C218&lt;&gt;"Recommended baseline",Assumptions!$B$10=1))),0,IF(ISNUMBER(N218),G218*H218*N218*IF(ISNUMBER(K218),1,IF(AND(L218="PAYG",INDEX('SKU Catalog'!$F$1:$F$116,MAX(1,U218))="Hourly"),I218,1)),"UNPRICED"))</f>
        <v>0</v>
      </c>
      <c r="P218" s="24">
        <f>IF(ISNUMBER(O218),O218*Assumptions!$B$8,"UNPRICED")</f>
        <v>0</v>
      </c>
      <c r="Q218" s="23" t="str">
        <f>IF(NOT(AND(A218=$B$2,G218&gt;0,H218&gt;0,OR(C218&lt;&gt;"Recommended baseline",Assumptions!$B$10=1))),"Inactive",IF(NOT(ISNUMBER(N218)),"UNPRICED - select SKU / quote",IF(ISNUMBER(K218),"Manual quote - verify source",IF(T218="Covered","Covered by capacity",IF(T218="Control plane","No direct fee","Priced - verify sizing")))))</f>
        <v>No direct fee</v>
      </c>
      <c r="R218" s="21" t="s">
        <v>2300</v>
      </c>
      <c r="S218" s="21" t="s">
        <v>971</v>
      </c>
      <c r="T218" s="21" t="s">
        <v>187</v>
      </c>
      <c r="U218" s="23">
        <f>IF(COUNTIF('SKU Catalog'!$A$4:$A$116,T218&amp;"|"&amp;F218)=0,0,MATCH(T218&amp;"|"&amp;F218,'SKU Catalog'!$A$1:$A$116,0))</f>
        <v>5</v>
      </c>
      <c r="V218" s="24">
        <f>IF(NOT(AND(A218=$B$2,G218&gt;0,H218&gt;0,OR(C218&lt;&gt;"Recommended baseline",Assumptions!$B$10=1))),0,IF(ISNUMBER(K218),G218*H218*K218,IF(U218=0,"UNPRICED",IF(ISNUMBER(INDEX('SKU Catalog'!$K$1:$K$116,MAX(1,U218))),G218*H218*INDEX('SKU Catalog'!$K$1:$K$116,MAX(1,U218))*IF(AND(INDEX('SKU Catalog'!$F$1:$F$116,MAX(1,U218))="Hourly",OR(INDEX('SKU Catalog'!$J$1:$J$116,MAX(1,U218))=0,"PAYG"="PAYG")),I218,1),"UNPRICED"))))</f>
        <v>0</v>
      </c>
      <c r="W218" s="24">
        <f>IF(NOT(AND(A218=$B$2,G218&gt;0,H218&gt;0,OR(C218&lt;&gt;"Recommended baseline",Assumptions!$B$10=1))),0,IF(ISNUMBER(K218),G218*H218*K218,IF(U218=0,"UNPRICED",IF(ISNUMBER(INDEX('SKU Catalog'!$L$1:$L$116,MAX(1,U218))),G218*H218*INDEX('SKU Catalog'!$L$1:$L$116,MAX(1,U218))*IF(AND(INDEX('SKU Catalog'!$F$1:$F$116,MAX(1,U218))="Hourly",OR(INDEX('SKU Catalog'!$J$1:$J$116,MAX(1,U218))=0,"1Y"="PAYG")),I218,1),"UNPRICED"))))</f>
        <v>0</v>
      </c>
      <c r="X218" s="24">
        <f>IF(NOT(AND(A218=$B$2,G218&gt;0,H218&gt;0,OR(C218&lt;&gt;"Recommended baseline",Assumptions!$B$10=1))),0,IF(ISNUMBER(K218),G218*H218*K218,IF(U218=0,"UNPRICED",IF(ISNUMBER(INDEX('SKU Catalog'!$M$1:$M$116,MAX(1,U218))),G218*H218*INDEX('SKU Catalog'!$M$1:$M$116,MAX(1,U218))*IF(AND(INDEX('SKU Catalog'!$F$1:$F$116,MAX(1,U218))="Hourly",OR(INDEX('SKU Catalog'!$J$1:$J$116,MAX(1,U218))=0,"3Y"="PAYG")),I218,1),"UNPRICED"))))</f>
        <v>0</v>
      </c>
    </row>
    <row r="219" spans="1:24" ht="28.8" x14ac:dyDescent="0.35">
      <c r="A219" s="21" t="s">
        <v>967</v>
      </c>
      <c r="B219" s="21" t="s">
        <v>95</v>
      </c>
      <c r="C219" s="21" t="s">
        <v>2299</v>
      </c>
      <c r="D219" s="21" t="s">
        <v>1609</v>
      </c>
      <c r="E219" s="21" t="s">
        <v>1610</v>
      </c>
      <c r="F219" s="26" t="s">
        <v>188</v>
      </c>
      <c r="G219" s="27">
        <v>1</v>
      </c>
      <c r="H219" s="27">
        <v>1</v>
      </c>
      <c r="I219" s="36">
        <v>1</v>
      </c>
      <c r="J219" s="26" t="s">
        <v>2297</v>
      </c>
      <c r="K219" s="37"/>
      <c r="L219" s="23" t="str">
        <f>IF(U219=0,"INVALID SKU",IF(INDEX('SKU Catalog'!$J$1:$J$116,MAX(1,U219))=0,"PAYG",IF(J219="Default",Assumptions!$B$7,J219)))</f>
        <v>PAYG</v>
      </c>
      <c r="M219" s="23" t="str">
        <f>IF(U219=0,"Review SKU",INDEX('SKU Catalog'!$E$1:$E$116,MAX(1,U219)))</f>
        <v>resource</v>
      </c>
      <c r="N219" s="31">
        <f>IF(ISNUMBER(K219),K219,IF(U219=0,"UNPRICED",IF(L219="PAYG",INDEX('SKU Catalog'!$K$1:$K$116,MAX(1,U219)),IF(L219="1Y",INDEX('SKU Catalog'!$L$1:$L$116,MAX(1,U219)),INDEX('SKU Catalog'!$M$1:$M$116,MAX(1,U219))))))</f>
        <v>0</v>
      </c>
      <c r="O219" s="24">
        <f>IF(NOT(AND(A219=$B$2,G219&gt;0,H219&gt;0,OR(C219&lt;&gt;"Recommended baseline",Assumptions!$B$10=1))),0,IF(ISNUMBER(N219),G219*H219*N219*IF(ISNUMBER(K219),1,IF(AND(L219="PAYG",INDEX('SKU Catalog'!$F$1:$F$116,MAX(1,U219))="Hourly"),I219,1)),"UNPRICED"))</f>
        <v>0</v>
      </c>
      <c r="P219" s="24">
        <f>IF(ISNUMBER(O219),O219*Assumptions!$B$8,"UNPRICED")</f>
        <v>0</v>
      </c>
      <c r="Q219" s="23" t="str">
        <f>IF(NOT(AND(A219=$B$2,G219&gt;0,H219&gt;0,OR(C219&lt;&gt;"Recommended baseline",Assumptions!$B$10=1))),"Inactive",IF(NOT(ISNUMBER(N219)),"UNPRICED - select SKU / quote",IF(ISNUMBER(K219),"Manual quote - verify source",IF(T219="Covered","Covered by capacity",IF(T219="Control plane","No direct fee","Priced - verify sizing")))))</f>
        <v>No direct fee</v>
      </c>
      <c r="R219" s="21" t="s">
        <v>2300</v>
      </c>
      <c r="S219" s="21" t="s">
        <v>971</v>
      </c>
      <c r="T219" s="21" t="s">
        <v>187</v>
      </c>
      <c r="U219" s="23">
        <f>IF(COUNTIF('SKU Catalog'!$A$4:$A$116,T219&amp;"|"&amp;F219)=0,0,MATCH(T219&amp;"|"&amp;F219,'SKU Catalog'!$A$1:$A$116,0))</f>
        <v>5</v>
      </c>
      <c r="V219" s="24">
        <f>IF(NOT(AND(A219=$B$2,G219&gt;0,H219&gt;0,OR(C219&lt;&gt;"Recommended baseline",Assumptions!$B$10=1))),0,IF(ISNUMBER(K219),G219*H219*K219,IF(U219=0,"UNPRICED",IF(ISNUMBER(INDEX('SKU Catalog'!$K$1:$K$116,MAX(1,U219))),G219*H219*INDEX('SKU Catalog'!$K$1:$K$116,MAX(1,U219))*IF(AND(INDEX('SKU Catalog'!$F$1:$F$116,MAX(1,U219))="Hourly",OR(INDEX('SKU Catalog'!$J$1:$J$116,MAX(1,U219))=0,"PAYG"="PAYG")),I219,1),"UNPRICED"))))</f>
        <v>0</v>
      </c>
      <c r="W219" s="24">
        <f>IF(NOT(AND(A219=$B$2,G219&gt;0,H219&gt;0,OR(C219&lt;&gt;"Recommended baseline",Assumptions!$B$10=1))),0,IF(ISNUMBER(K219),G219*H219*K219,IF(U219=0,"UNPRICED",IF(ISNUMBER(INDEX('SKU Catalog'!$L$1:$L$116,MAX(1,U219))),G219*H219*INDEX('SKU Catalog'!$L$1:$L$116,MAX(1,U219))*IF(AND(INDEX('SKU Catalog'!$F$1:$F$116,MAX(1,U219))="Hourly",OR(INDEX('SKU Catalog'!$J$1:$J$116,MAX(1,U219))=0,"1Y"="PAYG")),I219,1),"UNPRICED"))))</f>
        <v>0</v>
      </c>
      <c r="X219" s="24">
        <f>IF(NOT(AND(A219=$B$2,G219&gt;0,H219&gt;0,OR(C219&lt;&gt;"Recommended baseline",Assumptions!$B$10=1))),0,IF(ISNUMBER(K219),G219*H219*K219,IF(U219=0,"UNPRICED",IF(ISNUMBER(INDEX('SKU Catalog'!$M$1:$M$116,MAX(1,U219))),G219*H219*INDEX('SKU Catalog'!$M$1:$M$116,MAX(1,U219))*IF(AND(INDEX('SKU Catalog'!$F$1:$F$116,MAX(1,U219))="Hourly",OR(INDEX('SKU Catalog'!$J$1:$J$116,MAX(1,U219))=0,"3Y"="PAYG")),I219,1),"UNPRICED"))))</f>
        <v>0</v>
      </c>
    </row>
    <row r="220" spans="1:24" ht="28.8" x14ac:dyDescent="0.35">
      <c r="A220" s="21" t="s">
        <v>967</v>
      </c>
      <c r="B220" s="21" t="s">
        <v>95</v>
      </c>
      <c r="C220" s="21" t="s">
        <v>2299</v>
      </c>
      <c r="D220" s="21" t="s">
        <v>1611</v>
      </c>
      <c r="E220" s="21" t="s">
        <v>1612</v>
      </c>
      <c r="F220" s="26" t="s">
        <v>188</v>
      </c>
      <c r="G220" s="27">
        <v>1</v>
      </c>
      <c r="H220" s="27">
        <v>1</v>
      </c>
      <c r="I220" s="36">
        <v>1</v>
      </c>
      <c r="J220" s="26" t="s">
        <v>2297</v>
      </c>
      <c r="K220" s="37"/>
      <c r="L220" s="23" t="str">
        <f>IF(U220=0,"INVALID SKU",IF(INDEX('SKU Catalog'!$J$1:$J$116,MAX(1,U220))=0,"PAYG",IF(J220="Default",Assumptions!$B$7,J220)))</f>
        <v>PAYG</v>
      </c>
      <c r="M220" s="23" t="str">
        <f>IF(U220=0,"Review SKU",INDEX('SKU Catalog'!$E$1:$E$116,MAX(1,U220)))</f>
        <v>resource</v>
      </c>
      <c r="N220" s="31">
        <f>IF(ISNUMBER(K220),K220,IF(U220=0,"UNPRICED",IF(L220="PAYG",INDEX('SKU Catalog'!$K$1:$K$116,MAX(1,U220)),IF(L220="1Y",INDEX('SKU Catalog'!$L$1:$L$116,MAX(1,U220)),INDEX('SKU Catalog'!$M$1:$M$116,MAX(1,U220))))))</f>
        <v>0</v>
      </c>
      <c r="O220" s="24">
        <f>IF(NOT(AND(A220=$B$2,G220&gt;0,H220&gt;0,OR(C220&lt;&gt;"Recommended baseline",Assumptions!$B$10=1))),0,IF(ISNUMBER(N220),G220*H220*N220*IF(ISNUMBER(K220),1,IF(AND(L220="PAYG",INDEX('SKU Catalog'!$F$1:$F$116,MAX(1,U220))="Hourly"),I220,1)),"UNPRICED"))</f>
        <v>0</v>
      </c>
      <c r="P220" s="24">
        <f>IF(ISNUMBER(O220),O220*Assumptions!$B$8,"UNPRICED")</f>
        <v>0</v>
      </c>
      <c r="Q220" s="23" t="str">
        <f>IF(NOT(AND(A220=$B$2,G220&gt;0,H220&gt;0,OR(C220&lt;&gt;"Recommended baseline",Assumptions!$B$10=1))),"Inactive",IF(NOT(ISNUMBER(N220)),"UNPRICED - select SKU / quote",IF(ISNUMBER(K220),"Manual quote - verify source",IF(T220="Covered","Covered by capacity",IF(T220="Control plane","No direct fee","Priced - verify sizing")))))</f>
        <v>No direct fee</v>
      </c>
      <c r="R220" s="21" t="s">
        <v>2300</v>
      </c>
      <c r="S220" s="21" t="s">
        <v>971</v>
      </c>
      <c r="T220" s="21" t="s">
        <v>187</v>
      </c>
      <c r="U220" s="23">
        <f>IF(COUNTIF('SKU Catalog'!$A$4:$A$116,T220&amp;"|"&amp;F220)=0,0,MATCH(T220&amp;"|"&amp;F220,'SKU Catalog'!$A$1:$A$116,0))</f>
        <v>5</v>
      </c>
      <c r="V220" s="24">
        <f>IF(NOT(AND(A220=$B$2,G220&gt;0,H220&gt;0,OR(C220&lt;&gt;"Recommended baseline",Assumptions!$B$10=1))),0,IF(ISNUMBER(K220),G220*H220*K220,IF(U220=0,"UNPRICED",IF(ISNUMBER(INDEX('SKU Catalog'!$K$1:$K$116,MAX(1,U220))),G220*H220*INDEX('SKU Catalog'!$K$1:$K$116,MAX(1,U220))*IF(AND(INDEX('SKU Catalog'!$F$1:$F$116,MAX(1,U220))="Hourly",OR(INDEX('SKU Catalog'!$J$1:$J$116,MAX(1,U220))=0,"PAYG"="PAYG")),I220,1),"UNPRICED"))))</f>
        <v>0</v>
      </c>
      <c r="W220" s="24">
        <f>IF(NOT(AND(A220=$B$2,G220&gt;0,H220&gt;0,OR(C220&lt;&gt;"Recommended baseline",Assumptions!$B$10=1))),0,IF(ISNUMBER(K220),G220*H220*K220,IF(U220=0,"UNPRICED",IF(ISNUMBER(INDEX('SKU Catalog'!$L$1:$L$116,MAX(1,U220))),G220*H220*INDEX('SKU Catalog'!$L$1:$L$116,MAX(1,U220))*IF(AND(INDEX('SKU Catalog'!$F$1:$F$116,MAX(1,U220))="Hourly",OR(INDEX('SKU Catalog'!$J$1:$J$116,MAX(1,U220))=0,"1Y"="PAYG")),I220,1),"UNPRICED"))))</f>
        <v>0</v>
      </c>
      <c r="X220" s="24">
        <f>IF(NOT(AND(A220=$B$2,G220&gt;0,H220&gt;0,OR(C220&lt;&gt;"Recommended baseline",Assumptions!$B$10=1))),0,IF(ISNUMBER(K220),G220*H220*K220,IF(U220=0,"UNPRICED",IF(ISNUMBER(INDEX('SKU Catalog'!$M$1:$M$116,MAX(1,U220))),G220*H220*INDEX('SKU Catalog'!$M$1:$M$116,MAX(1,U220))*IF(AND(INDEX('SKU Catalog'!$F$1:$F$116,MAX(1,U220))="Hourly",OR(INDEX('SKU Catalog'!$J$1:$J$116,MAX(1,U220))=0,"3Y"="PAYG")),I220,1),"UNPRICED"))))</f>
        <v>0</v>
      </c>
    </row>
    <row r="221" spans="1:24" ht="28.8" x14ac:dyDescent="0.35">
      <c r="A221" s="21" t="s">
        <v>967</v>
      </c>
      <c r="B221" s="21" t="s">
        <v>95</v>
      </c>
      <c r="C221" s="21" t="s">
        <v>2299</v>
      </c>
      <c r="D221" s="21" t="s">
        <v>1613</v>
      </c>
      <c r="E221" s="21" t="s">
        <v>1614</v>
      </c>
      <c r="F221" s="26" t="s">
        <v>188</v>
      </c>
      <c r="G221" s="27">
        <v>1</v>
      </c>
      <c r="H221" s="27">
        <v>1</v>
      </c>
      <c r="I221" s="36">
        <v>1</v>
      </c>
      <c r="J221" s="26" t="s">
        <v>2297</v>
      </c>
      <c r="K221" s="37"/>
      <c r="L221" s="23" t="str">
        <f>IF(U221=0,"INVALID SKU",IF(INDEX('SKU Catalog'!$J$1:$J$116,MAX(1,U221))=0,"PAYG",IF(J221="Default",Assumptions!$B$7,J221)))</f>
        <v>PAYG</v>
      </c>
      <c r="M221" s="23" t="str">
        <f>IF(U221=0,"Review SKU",INDEX('SKU Catalog'!$E$1:$E$116,MAX(1,U221)))</f>
        <v>resource</v>
      </c>
      <c r="N221" s="31">
        <f>IF(ISNUMBER(K221),K221,IF(U221=0,"UNPRICED",IF(L221="PAYG",INDEX('SKU Catalog'!$K$1:$K$116,MAX(1,U221)),IF(L221="1Y",INDEX('SKU Catalog'!$L$1:$L$116,MAX(1,U221)),INDEX('SKU Catalog'!$M$1:$M$116,MAX(1,U221))))))</f>
        <v>0</v>
      </c>
      <c r="O221" s="24">
        <f>IF(NOT(AND(A221=$B$2,G221&gt;0,H221&gt;0,OR(C221&lt;&gt;"Recommended baseline",Assumptions!$B$10=1))),0,IF(ISNUMBER(N221),G221*H221*N221*IF(ISNUMBER(K221),1,IF(AND(L221="PAYG",INDEX('SKU Catalog'!$F$1:$F$116,MAX(1,U221))="Hourly"),I221,1)),"UNPRICED"))</f>
        <v>0</v>
      </c>
      <c r="P221" s="24">
        <f>IF(ISNUMBER(O221),O221*Assumptions!$B$8,"UNPRICED")</f>
        <v>0</v>
      </c>
      <c r="Q221" s="23" t="str">
        <f>IF(NOT(AND(A221=$B$2,G221&gt;0,H221&gt;0,OR(C221&lt;&gt;"Recommended baseline",Assumptions!$B$10=1))),"Inactive",IF(NOT(ISNUMBER(N221)),"UNPRICED - select SKU / quote",IF(ISNUMBER(K221),"Manual quote - verify source",IF(T221="Covered","Covered by capacity",IF(T221="Control plane","No direct fee","Priced - verify sizing")))))</f>
        <v>No direct fee</v>
      </c>
      <c r="R221" s="21" t="s">
        <v>2300</v>
      </c>
      <c r="S221" s="21" t="s">
        <v>971</v>
      </c>
      <c r="T221" s="21" t="s">
        <v>187</v>
      </c>
      <c r="U221" s="23">
        <f>IF(COUNTIF('SKU Catalog'!$A$4:$A$116,T221&amp;"|"&amp;F221)=0,0,MATCH(T221&amp;"|"&amp;F221,'SKU Catalog'!$A$1:$A$116,0))</f>
        <v>5</v>
      </c>
      <c r="V221" s="24">
        <f>IF(NOT(AND(A221=$B$2,G221&gt;0,H221&gt;0,OR(C221&lt;&gt;"Recommended baseline",Assumptions!$B$10=1))),0,IF(ISNUMBER(K221),G221*H221*K221,IF(U221=0,"UNPRICED",IF(ISNUMBER(INDEX('SKU Catalog'!$K$1:$K$116,MAX(1,U221))),G221*H221*INDEX('SKU Catalog'!$K$1:$K$116,MAX(1,U221))*IF(AND(INDEX('SKU Catalog'!$F$1:$F$116,MAX(1,U221))="Hourly",OR(INDEX('SKU Catalog'!$J$1:$J$116,MAX(1,U221))=0,"PAYG"="PAYG")),I221,1),"UNPRICED"))))</f>
        <v>0</v>
      </c>
      <c r="W221" s="24">
        <f>IF(NOT(AND(A221=$B$2,G221&gt;0,H221&gt;0,OR(C221&lt;&gt;"Recommended baseline",Assumptions!$B$10=1))),0,IF(ISNUMBER(K221),G221*H221*K221,IF(U221=0,"UNPRICED",IF(ISNUMBER(INDEX('SKU Catalog'!$L$1:$L$116,MAX(1,U221))),G221*H221*INDEX('SKU Catalog'!$L$1:$L$116,MAX(1,U221))*IF(AND(INDEX('SKU Catalog'!$F$1:$F$116,MAX(1,U221))="Hourly",OR(INDEX('SKU Catalog'!$J$1:$J$116,MAX(1,U221))=0,"1Y"="PAYG")),I221,1),"UNPRICED"))))</f>
        <v>0</v>
      </c>
      <c r="X221" s="24">
        <f>IF(NOT(AND(A221=$B$2,G221&gt;0,H221&gt;0,OR(C221&lt;&gt;"Recommended baseline",Assumptions!$B$10=1))),0,IF(ISNUMBER(K221),G221*H221*K221,IF(U221=0,"UNPRICED",IF(ISNUMBER(INDEX('SKU Catalog'!$M$1:$M$116,MAX(1,U221))),G221*H221*INDEX('SKU Catalog'!$M$1:$M$116,MAX(1,U221))*IF(AND(INDEX('SKU Catalog'!$F$1:$F$116,MAX(1,U221))="Hourly",OR(INDEX('SKU Catalog'!$J$1:$J$116,MAX(1,U221))=0,"3Y"="PAYG")),I221,1),"UNPRICED"))))</f>
        <v>0</v>
      </c>
    </row>
    <row r="222" spans="1:24" ht="28.8" x14ac:dyDescent="0.35">
      <c r="A222" s="21" t="s">
        <v>967</v>
      </c>
      <c r="B222" s="21" t="s">
        <v>95</v>
      </c>
      <c r="C222" s="21" t="s">
        <v>2299</v>
      </c>
      <c r="D222" s="21" t="s">
        <v>1616</v>
      </c>
      <c r="E222" s="21" t="s">
        <v>1617</v>
      </c>
      <c r="F222" s="26" t="s">
        <v>188</v>
      </c>
      <c r="G222" s="27">
        <v>1</v>
      </c>
      <c r="H222" s="27">
        <v>1</v>
      </c>
      <c r="I222" s="36">
        <v>1</v>
      </c>
      <c r="J222" s="26" t="s">
        <v>2297</v>
      </c>
      <c r="K222" s="37"/>
      <c r="L222" s="23" t="str">
        <f>IF(U222=0,"INVALID SKU",IF(INDEX('SKU Catalog'!$J$1:$J$116,MAX(1,U222))=0,"PAYG",IF(J222="Default",Assumptions!$B$7,J222)))</f>
        <v>PAYG</v>
      </c>
      <c r="M222" s="23" t="str">
        <f>IF(U222=0,"Review SKU",INDEX('SKU Catalog'!$E$1:$E$116,MAX(1,U222)))</f>
        <v>resource</v>
      </c>
      <c r="N222" s="31">
        <f>IF(ISNUMBER(K222),K222,IF(U222=0,"UNPRICED",IF(L222="PAYG",INDEX('SKU Catalog'!$K$1:$K$116,MAX(1,U222)),IF(L222="1Y",INDEX('SKU Catalog'!$L$1:$L$116,MAX(1,U222)),INDEX('SKU Catalog'!$M$1:$M$116,MAX(1,U222))))))</f>
        <v>0</v>
      </c>
      <c r="O222" s="24">
        <f>IF(NOT(AND(A222=$B$2,G222&gt;0,H222&gt;0,OR(C222&lt;&gt;"Recommended baseline",Assumptions!$B$10=1))),0,IF(ISNUMBER(N222),G222*H222*N222*IF(ISNUMBER(K222),1,IF(AND(L222="PAYG",INDEX('SKU Catalog'!$F$1:$F$116,MAX(1,U222))="Hourly"),I222,1)),"UNPRICED"))</f>
        <v>0</v>
      </c>
      <c r="P222" s="24">
        <f>IF(ISNUMBER(O222),O222*Assumptions!$B$8,"UNPRICED")</f>
        <v>0</v>
      </c>
      <c r="Q222" s="23" t="str">
        <f>IF(NOT(AND(A222=$B$2,G222&gt;0,H222&gt;0,OR(C222&lt;&gt;"Recommended baseline",Assumptions!$B$10=1))),"Inactive",IF(NOT(ISNUMBER(N222)),"UNPRICED - select SKU / quote",IF(ISNUMBER(K222),"Manual quote - verify source",IF(T222="Covered","Covered by capacity",IF(T222="Control plane","No direct fee","Priced - verify sizing")))))</f>
        <v>No direct fee</v>
      </c>
      <c r="R222" s="21" t="s">
        <v>2300</v>
      </c>
      <c r="S222" s="21" t="s">
        <v>971</v>
      </c>
      <c r="T222" s="21" t="s">
        <v>187</v>
      </c>
      <c r="U222" s="23">
        <f>IF(COUNTIF('SKU Catalog'!$A$4:$A$116,T222&amp;"|"&amp;F222)=0,0,MATCH(T222&amp;"|"&amp;F222,'SKU Catalog'!$A$1:$A$116,0))</f>
        <v>5</v>
      </c>
      <c r="V222" s="24">
        <f>IF(NOT(AND(A222=$B$2,G222&gt;0,H222&gt;0,OR(C222&lt;&gt;"Recommended baseline",Assumptions!$B$10=1))),0,IF(ISNUMBER(K222),G222*H222*K222,IF(U222=0,"UNPRICED",IF(ISNUMBER(INDEX('SKU Catalog'!$K$1:$K$116,MAX(1,U222))),G222*H222*INDEX('SKU Catalog'!$K$1:$K$116,MAX(1,U222))*IF(AND(INDEX('SKU Catalog'!$F$1:$F$116,MAX(1,U222))="Hourly",OR(INDEX('SKU Catalog'!$J$1:$J$116,MAX(1,U222))=0,"PAYG"="PAYG")),I222,1),"UNPRICED"))))</f>
        <v>0</v>
      </c>
      <c r="W222" s="24">
        <f>IF(NOT(AND(A222=$B$2,G222&gt;0,H222&gt;0,OR(C222&lt;&gt;"Recommended baseline",Assumptions!$B$10=1))),0,IF(ISNUMBER(K222),G222*H222*K222,IF(U222=0,"UNPRICED",IF(ISNUMBER(INDEX('SKU Catalog'!$L$1:$L$116,MAX(1,U222))),G222*H222*INDEX('SKU Catalog'!$L$1:$L$116,MAX(1,U222))*IF(AND(INDEX('SKU Catalog'!$F$1:$F$116,MAX(1,U222))="Hourly",OR(INDEX('SKU Catalog'!$J$1:$J$116,MAX(1,U222))=0,"1Y"="PAYG")),I222,1),"UNPRICED"))))</f>
        <v>0</v>
      </c>
      <c r="X222" s="24">
        <f>IF(NOT(AND(A222=$B$2,G222&gt;0,H222&gt;0,OR(C222&lt;&gt;"Recommended baseline",Assumptions!$B$10=1))),0,IF(ISNUMBER(K222),G222*H222*K222,IF(U222=0,"UNPRICED",IF(ISNUMBER(INDEX('SKU Catalog'!$M$1:$M$116,MAX(1,U222))),G222*H222*INDEX('SKU Catalog'!$M$1:$M$116,MAX(1,U222))*IF(AND(INDEX('SKU Catalog'!$F$1:$F$116,MAX(1,U222))="Hourly",OR(INDEX('SKU Catalog'!$J$1:$J$116,MAX(1,U222))=0,"3Y"="PAYG")),I222,1),"UNPRICED"))))</f>
        <v>0</v>
      </c>
    </row>
    <row r="223" spans="1:24" ht="28.8" x14ac:dyDescent="0.35">
      <c r="A223" s="21" t="s">
        <v>967</v>
      </c>
      <c r="B223" s="21" t="s">
        <v>95</v>
      </c>
      <c r="C223" s="21" t="s">
        <v>2299</v>
      </c>
      <c r="D223" s="21" t="s">
        <v>1618</v>
      </c>
      <c r="E223" s="21" t="s">
        <v>1619</v>
      </c>
      <c r="F223" s="26" t="s">
        <v>188</v>
      </c>
      <c r="G223" s="27">
        <v>1</v>
      </c>
      <c r="H223" s="27">
        <v>1</v>
      </c>
      <c r="I223" s="36">
        <v>1</v>
      </c>
      <c r="J223" s="26" t="s">
        <v>2297</v>
      </c>
      <c r="K223" s="37"/>
      <c r="L223" s="23" t="str">
        <f>IF(U223=0,"INVALID SKU",IF(INDEX('SKU Catalog'!$J$1:$J$116,MAX(1,U223))=0,"PAYG",IF(J223="Default",Assumptions!$B$7,J223)))</f>
        <v>PAYG</v>
      </c>
      <c r="M223" s="23" t="str">
        <f>IF(U223=0,"Review SKU",INDEX('SKU Catalog'!$E$1:$E$116,MAX(1,U223)))</f>
        <v>resource</v>
      </c>
      <c r="N223" s="31">
        <f>IF(ISNUMBER(K223),K223,IF(U223=0,"UNPRICED",IF(L223="PAYG",INDEX('SKU Catalog'!$K$1:$K$116,MAX(1,U223)),IF(L223="1Y",INDEX('SKU Catalog'!$L$1:$L$116,MAX(1,U223)),INDEX('SKU Catalog'!$M$1:$M$116,MAX(1,U223))))))</f>
        <v>0</v>
      </c>
      <c r="O223" s="24">
        <f>IF(NOT(AND(A223=$B$2,G223&gt;0,H223&gt;0,OR(C223&lt;&gt;"Recommended baseline",Assumptions!$B$10=1))),0,IF(ISNUMBER(N223),G223*H223*N223*IF(ISNUMBER(K223),1,IF(AND(L223="PAYG",INDEX('SKU Catalog'!$F$1:$F$116,MAX(1,U223))="Hourly"),I223,1)),"UNPRICED"))</f>
        <v>0</v>
      </c>
      <c r="P223" s="24">
        <f>IF(ISNUMBER(O223),O223*Assumptions!$B$8,"UNPRICED")</f>
        <v>0</v>
      </c>
      <c r="Q223" s="23" t="str">
        <f>IF(NOT(AND(A223=$B$2,G223&gt;0,H223&gt;0,OR(C223&lt;&gt;"Recommended baseline",Assumptions!$B$10=1))),"Inactive",IF(NOT(ISNUMBER(N223)),"UNPRICED - select SKU / quote",IF(ISNUMBER(K223),"Manual quote - verify source",IF(T223="Covered","Covered by capacity",IF(T223="Control plane","No direct fee","Priced - verify sizing")))))</f>
        <v>No direct fee</v>
      </c>
      <c r="R223" s="21" t="s">
        <v>2300</v>
      </c>
      <c r="S223" s="21" t="s">
        <v>971</v>
      </c>
      <c r="T223" s="21" t="s">
        <v>187</v>
      </c>
      <c r="U223" s="23">
        <f>IF(COUNTIF('SKU Catalog'!$A$4:$A$116,T223&amp;"|"&amp;F223)=0,0,MATCH(T223&amp;"|"&amp;F223,'SKU Catalog'!$A$1:$A$116,0))</f>
        <v>5</v>
      </c>
      <c r="V223" s="24">
        <f>IF(NOT(AND(A223=$B$2,G223&gt;0,H223&gt;0,OR(C223&lt;&gt;"Recommended baseline",Assumptions!$B$10=1))),0,IF(ISNUMBER(K223),G223*H223*K223,IF(U223=0,"UNPRICED",IF(ISNUMBER(INDEX('SKU Catalog'!$K$1:$K$116,MAX(1,U223))),G223*H223*INDEX('SKU Catalog'!$K$1:$K$116,MAX(1,U223))*IF(AND(INDEX('SKU Catalog'!$F$1:$F$116,MAX(1,U223))="Hourly",OR(INDEX('SKU Catalog'!$J$1:$J$116,MAX(1,U223))=0,"PAYG"="PAYG")),I223,1),"UNPRICED"))))</f>
        <v>0</v>
      </c>
      <c r="W223" s="24">
        <f>IF(NOT(AND(A223=$B$2,G223&gt;0,H223&gt;0,OR(C223&lt;&gt;"Recommended baseline",Assumptions!$B$10=1))),0,IF(ISNUMBER(K223),G223*H223*K223,IF(U223=0,"UNPRICED",IF(ISNUMBER(INDEX('SKU Catalog'!$L$1:$L$116,MAX(1,U223))),G223*H223*INDEX('SKU Catalog'!$L$1:$L$116,MAX(1,U223))*IF(AND(INDEX('SKU Catalog'!$F$1:$F$116,MAX(1,U223))="Hourly",OR(INDEX('SKU Catalog'!$J$1:$J$116,MAX(1,U223))=0,"1Y"="PAYG")),I223,1),"UNPRICED"))))</f>
        <v>0</v>
      </c>
      <c r="X223" s="24">
        <f>IF(NOT(AND(A223=$B$2,G223&gt;0,H223&gt;0,OR(C223&lt;&gt;"Recommended baseline",Assumptions!$B$10=1))),0,IF(ISNUMBER(K223),G223*H223*K223,IF(U223=0,"UNPRICED",IF(ISNUMBER(INDEX('SKU Catalog'!$M$1:$M$116,MAX(1,U223))),G223*H223*INDEX('SKU Catalog'!$M$1:$M$116,MAX(1,U223))*IF(AND(INDEX('SKU Catalog'!$F$1:$F$116,MAX(1,U223))="Hourly",OR(INDEX('SKU Catalog'!$J$1:$J$116,MAX(1,U223))=0,"3Y"="PAYG")),I223,1),"UNPRICED"))))</f>
        <v>0</v>
      </c>
    </row>
    <row r="224" spans="1:24" ht="28.8" x14ac:dyDescent="0.35">
      <c r="A224" s="21" t="s">
        <v>967</v>
      </c>
      <c r="B224" s="21" t="s">
        <v>95</v>
      </c>
      <c r="C224" s="21" t="s">
        <v>2299</v>
      </c>
      <c r="D224" s="21" t="s">
        <v>1620</v>
      </c>
      <c r="E224" s="21" t="s">
        <v>1621</v>
      </c>
      <c r="F224" s="26" t="s">
        <v>188</v>
      </c>
      <c r="G224" s="27">
        <v>1</v>
      </c>
      <c r="H224" s="27">
        <v>1</v>
      </c>
      <c r="I224" s="36">
        <v>1</v>
      </c>
      <c r="J224" s="26" t="s">
        <v>2297</v>
      </c>
      <c r="K224" s="37"/>
      <c r="L224" s="23" t="str">
        <f>IF(U224=0,"INVALID SKU",IF(INDEX('SKU Catalog'!$J$1:$J$116,MAX(1,U224))=0,"PAYG",IF(J224="Default",Assumptions!$B$7,J224)))</f>
        <v>PAYG</v>
      </c>
      <c r="M224" s="23" t="str">
        <f>IF(U224=0,"Review SKU",INDEX('SKU Catalog'!$E$1:$E$116,MAX(1,U224)))</f>
        <v>resource</v>
      </c>
      <c r="N224" s="31">
        <f>IF(ISNUMBER(K224),K224,IF(U224=0,"UNPRICED",IF(L224="PAYG",INDEX('SKU Catalog'!$K$1:$K$116,MAX(1,U224)),IF(L224="1Y",INDEX('SKU Catalog'!$L$1:$L$116,MAX(1,U224)),INDEX('SKU Catalog'!$M$1:$M$116,MAX(1,U224))))))</f>
        <v>0</v>
      </c>
      <c r="O224" s="24">
        <f>IF(NOT(AND(A224=$B$2,G224&gt;0,H224&gt;0,OR(C224&lt;&gt;"Recommended baseline",Assumptions!$B$10=1))),0,IF(ISNUMBER(N224),G224*H224*N224*IF(ISNUMBER(K224),1,IF(AND(L224="PAYG",INDEX('SKU Catalog'!$F$1:$F$116,MAX(1,U224))="Hourly"),I224,1)),"UNPRICED"))</f>
        <v>0</v>
      </c>
      <c r="P224" s="24">
        <f>IF(ISNUMBER(O224),O224*Assumptions!$B$8,"UNPRICED")</f>
        <v>0</v>
      </c>
      <c r="Q224" s="23" t="str">
        <f>IF(NOT(AND(A224=$B$2,G224&gt;0,H224&gt;0,OR(C224&lt;&gt;"Recommended baseline",Assumptions!$B$10=1))),"Inactive",IF(NOT(ISNUMBER(N224)),"UNPRICED - select SKU / quote",IF(ISNUMBER(K224),"Manual quote - verify source",IF(T224="Covered","Covered by capacity",IF(T224="Control plane","No direct fee","Priced - verify sizing")))))</f>
        <v>No direct fee</v>
      </c>
      <c r="R224" s="21" t="s">
        <v>2300</v>
      </c>
      <c r="S224" s="21" t="s">
        <v>971</v>
      </c>
      <c r="T224" s="21" t="s">
        <v>187</v>
      </c>
      <c r="U224" s="23">
        <f>IF(COUNTIF('SKU Catalog'!$A$4:$A$116,T224&amp;"|"&amp;F224)=0,0,MATCH(T224&amp;"|"&amp;F224,'SKU Catalog'!$A$1:$A$116,0))</f>
        <v>5</v>
      </c>
      <c r="V224" s="24">
        <f>IF(NOT(AND(A224=$B$2,G224&gt;0,H224&gt;0,OR(C224&lt;&gt;"Recommended baseline",Assumptions!$B$10=1))),0,IF(ISNUMBER(K224),G224*H224*K224,IF(U224=0,"UNPRICED",IF(ISNUMBER(INDEX('SKU Catalog'!$K$1:$K$116,MAX(1,U224))),G224*H224*INDEX('SKU Catalog'!$K$1:$K$116,MAX(1,U224))*IF(AND(INDEX('SKU Catalog'!$F$1:$F$116,MAX(1,U224))="Hourly",OR(INDEX('SKU Catalog'!$J$1:$J$116,MAX(1,U224))=0,"PAYG"="PAYG")),I224,1),"UNPRICED"))))</f>
        <v>0</v>
      </c>
      <c r="W224" s="24">
        <f>IF(NOT(AND(A224=$B$2,G224&gt;0,H224&gt;0,OR(C224&lt;&gt;"Recommended baseline",Assumptions!$B$10=1))),0,IF(ISNUMBER(K224),G224*H224*K224,IF(U224=0,"UNPRICED",IF(ISNUMBER(INDEX('SKU Catalog'!$L$1:$L$116,MAX(1,U224))),G224*H224*INDEX('SKU Catalog'!$L$1:$L$116,MAX(1,U224))*IF(AND(INDEX('SKU Catalog'!$F$1:$F$116,MAX(1,U224))="Hourly",OR(INDEX('SKU Catalog'!$J$1:$J$116,MAX(1,U224))=0,"1Y"="PAYG")),I224,1),"UNPRICED"))))</f>
        <v>0</v>
      </c>
      <c r="X224" s="24">
        <f>IF(NOT(AND(A224=$B$2,G224&gt;0,H224&gt;0,OR(C224&lt;&gt;"Recommended baseline",Assumptions!$B$10=1))),0,IF(ISNUMBER(K224),G224*H224*K224,IF(U224=0,"UNPRICED",IF(ISNUMBER(INDEX('SKU Catalog'!$M$1:$M$116,MAX(1,U224))),G224*H224*INDEX('SKU Catalog'!$M$1:$M$116,MAX(1,U224))*IF(AND(INDEX('SKU Catalog'!$F$1:$F$116,MAX(1,U224))="Hourly",OR(INDEX('SKU Catalog'!$J$1:$J$116,MAX(1,U224))=0,"3Y"="PAYG")),I224,1),"UNPRICED"))))</f>
        <v>0</v>
      </c>
    </row>
    <row r="225" spans="1:24" ht="28.8" x14ac:dyDescent="0.35">
      <c r="A225" s="21" t="s">
        <v>967</v>
      </c>
      <c r="B225" s="21" t="s">
        <v>95</v>
      </c>
      <c r="C225" s="21" t="s">
        <v>2299</v>
      </c>
      <c r="D225" s="21" t="s">
        <v>1622</v>
      </c>
      <c r="E225" s="21" t="s">
        <v>1623</v>
      </c>
      <c r="F225" s="26" t="s">
        <v>188</v>
      </c>
      <c r="G225" s="27">
        <v>1</v>
      </c>
      <c r="H225" s="27">
        <v>1</v>
      </c>
      <c r="I225" s="36">
        <v>1</v>
      </c>
      <c r="J225" s="26" t="s">
        <v>2297</v>
      </c>
      <c r="K225" s="37"/>
      <c r="L225" s="23" t="str">
        <f>IF(U225=0,"INVALID SKU",IF(INDEX('SKU Catalog'!$J$1:$J$116,MAX(1,U225))=0,"PAYG",IF(J225="Default",Assumptions!$B$7,J225)))</f>
        <v>PAYG</v>
      </c>
      <c r="M225" s="23" t="str">
        <f>IF(U225=0,"Review SKU",INDEX('SKU Catalog'!$E$1:$E$116,MAX(1,U225)))</f>
        <v>resource</v>
      </c>
      <c r="N225" s="31">
        <f>IF(ISNUMBER(K225),K225,IF(U225=0,"UNPRICED",IF(L225="PAYG",INDEX('SKU Catalog'!$K$1:$K$116,MAX(1,U225)),IF(L225="1Y",INDEX('SKU Catalog'!$L$1:$L$116,MAX(1,U225)),INDEX('SKU Catalog'!$M$1:$M$116,MAX(1,U225))))))</f>
        <v>0</v>
      </c>
      <c r="O225" s="24">
        <f>IF(NOT(AND(A225=$B$2,G225&gt;0,H225&gt;0,OR(C225&lt;&gt;"Recommended baseline",Assumptions!$B$10=1))),0,IF(ISNUMBER(N225),G225*H225*N225*IF(ISNUMBER(K225),1,IF(AND(L225="PAYG",INDEX('SKU Catalog'!$F$1:$F$116,MAX(1,U225))="Hourly"),I225,1)),"UNPRICED"))</f>
        <v>0</v>
      </c>
      <c r="P225" s="24">
        <f>IF(ISNUMBER(O225),O225*Assumptions!$B$8,"UNPRICED")</f>
        <v>0</v>
      </c>
      <c r="Q225" s="23" t="str">
        <f>IF(NOT(AND(A225=$B$2,G225&gt;0,H225&gt;0,OR(C225&lt;&gt;"Recommended baseline",Assumptions!$B$10=1))),"Inactive",IF(NOT(ISNUMBER(N225)),"UNPRICED - select SKU / quote",IF(ISNUMBER(K225),"Manual quote - verify source",IF(T225="Covered","Covered by capacity",IF(T225="Control plane","No direct fee","Priced - verify sizing")))))</f>
        <v>No direct fee</v>
      </c>
      <c r="R225" s="21" t="s">
        <v>2300</v>
      </c>
      <c r="S225" s="21" t="s">
        <v>971</v>
      </c>
      <c r="T225" s="21" t="s">
        <v>187</v>
      </c>
      <c r="U225" s="23">
        <f>IF(COUNTIF('SKU Catalog'!$A$4:$A$116,T225&amp;"|"&amp;F225)=0,0,MATCH(T225&amp;"|"&amp;F225,'SKU Catalog'!$A$1:$A$116,0))</f>
        <v>5</v>
      </c>
      <c r="V225" s="24">
        <f>IF(NOT(AND(A225=$B$2,G225&gt;0,H225&gt;0,OR(C225&lt;&gt;"Recommended baseline",Assumptions!$B$10=1))),0,IF(ISNUMBER(K225),G225*H225*K225,IF(U225=0,"UNPRICED",IF(ISNUMBER(INDEX('SKU Catalog'!$K$1:$K$116,MAX(1,U225))),G225*H225*INDEX('SKU Catalog'!$K$1:$K$116,MAX(1,U225))*IF(AND(INDEX('SKU Catalog'!$F$1:$F$116,MAX(1,U225))="Hourly",OR(INDEX('SKU Catalog'!$J$1:$J$116,MAX(1,U225))=0,"PAYG"="PAYG")),I225,1),"UNPRICED"))))</f>
        <v>0</v>
      </c>
      <c r="W225" s="24">
        <f>IF(NOT(AND(A225=$B$2,G225&gt;0,H225&gt;0,OR(C225&lt;&gt;"Recommended baseline",Assumptions!$B$10=1))),0,IF(ISNUMBER(K225),G225*H225*K225,IF(U225=0,"UNPRICED",IF(ISNUMBER(INDEX('SKU Catalog'!$L$1:$L$116,MAX(1,U225))),G225*H225*INDEX('SKU Catalog'!$L$1:$L$116,MAX(1,U225))*IF(AND(INDEX('SKU Catalog'!$F$1:$F$116,MAX(1,U225))="Hourly",OR(INDEX('SKU Catalog'!$J$1:$J$116,MAX(1,U225))=0,"1Y"="PAYG")),I225,1),"UNPRICED"))))</f>
        <v>0</v>
      </c>
      <c r="X225" s="24">
        <f>IF(NOT(AND(A225=$B$2,G225&gt;0,H225&gt;0,OR(C225&lt;&gt;"Recommended baseline",Assumptions!$B$10=1))),0,IF(ISNUMBER(K225),G225*H225*K225,IF(U225=0,"UNPRICED",IF(ISNUMBER(INDEX('SKU Catalog'!$M$1:$M$116,MAX(1,U225))),G225*H225*INDEX('SKU Catalog'!$M$1:$M$116,MAX(1,U225))*IF(AND(INDEX('SKU Catalog'!$F$1:$F$116,MAX(1,U225))="Hourly",OR(INDEX('SKU Catalog'!$J$1:$J$116,MAX(1,U225))=0,"3Y"="PAYG")),I225,1),"UNPRICED"))))</f>
        <v>0</v>
      </c>
    </row>
    <row r="226" spans="1:24" ht="28.8" x14ac:dyDescent="0.35">
      <c r="A226" s="21" t="s">
        <v>967</v>
      </c>
      <c r="B226" s="21" t="s">
        <v>95</v>
      </c>
      <c r="C226" s="21" t="s">
        <v>2299</v>
      </c>
      <c r="D226" s="21" t="s">
        <v>1624</v>
      </c>
      <c r="E226" s="21" t="s">
        <v>1625</v>
      </c>
      <c r="F226" s="26" t="s">
        <v>188</v>
      </c>
      <c r="G226" s="27">
        <v>1</v>
      </c>
      <c r="H226" s="27">
        <v>1</v>
      </c>
      <c r="I226" s="36">
        <v>1</v>
      </c>
      <c r="J226" s="26" t="s">
        <v>2297</v>
      </c>
      <c r="K226" s="37"/>
      <c r="L226" s="23" t="str">
        <f>IF(U226=0,"INVALID SKU",IF(INDEX('SKU Catalog'!$J$1:$J$116,MAX(1,U226))=0,"PAYG",IF(J226="Default",Assumptions!$B$7,J226)))</f>
        <v>PAYG</v>
      </c>
      <c r="M226" s="23" t="str">
        <f>IF(U226=0,"Review SKU",INDEX('SKU Catalog'!$E$1:$E$116,MAX(1,U226)))</f>
        <v>resource</v>
      </c>
      <c r="N226" s="31">
        <f>IF(ISNUMBER(K226),K226,IF(U226=0,"UNPRICED",IF(L226="PAYG",INDEX('SKU Catalog'!$K$1:$K$116,MAX(1,U226)),IF(L226="1Y",INDEX('SKU Catalog'!$L$1:$L$116,MAX(1,U226)),INDEX('SKU Catalog'!$M$1:$M$116,MAX(1,U226))))))</f>
        <v>0</v>
      </c>
      <c r="O226" s="24">
        <f>IF(NOT(AND(A226=$B$2,G226&gt;0,H226&gt;0,OR(C226&lt;&gt;"Recommended baseline",Assumptions!$B$10=1))),0,IF(ISNUMBER(N226),G226*H226*N226*IF(ISNUMBER(K226),1,IF(AND(L226="PAYG",INDEX('SKU Catalog'!$F$1:$F$116,MAX(1,U226))="Hourly"),I226,1)),"UNPRICED"))</f>
        <v>0</v>
      </c>
      <c r="P226" s="24">
        <f>IF(ISNUMBER(O226),O226*Assumptions!$B$8,"UNPRICED")</f>
        <v>0</v>
      </c>
      <c r="Q226" s="23" t="str">
        <f>IF(NOT(AND(A226=$B$2,G226&gt;0,H226&gt;0,OR(C226&lt;&gt;"Recommended baseline",Assumptions!$B$10=1))),"Inactive",IF(NOT(ISNUMBER(N226)),"UNPRICED - select SKU / quote",IF(ISNUMBER(K226),"Manual quote - verify source",IF(T226="Covered","Covered by capacity",IF(T226="Control plane","No direct fee","Priced - verify sizing")))))</f>
        <v>No direct fee</v>
      </c>
      <c r="R226" s="21" t="s">
        <v>2300</v>
      </c>
      <c r="S226" s="21" t="s">
        <v>971</v>
      </c>
      <c r="T226" s="21" t="s">
        <v>187</v>
      </c>
      <c r="U226" s="23">
        <f>IF(COUNTIF('SKU Catalog'!$A$4:$A$116,T226&amp;"|"&amp;F226)=0,0,MATCH(T226&amp;"|"&amp;F226,'SKU Catalog'!$A$1:$A$116,0))</f>
        <v>5</v>
      </c>
      <c r="V226" s="24">
        <f>IF(NOT(AND(A226=$B$2,G226&gt;0,H226&gt;0,OR(C226&lt;&gt;"Recommended baseline",Assumptions!$B$10=1))),0,IF(ISNUMBER(K226),G226*H226*K226,IF(U226=0,"UNPRICED",IF(ISNUMBER(INDEX('SKU Catalog'!$K$1:$K$116,MAX(1,U226))),G226*H226*INDEX('SKU Catalog'!$K$1:$K$116,MAX(1,U226))*IF(AND(INDEX('SKU Catalog'!$F$1:$F$116,MAX(1,U226))="Hourly",OR(INDEX('SKU Catalog'!$J$1:$J$116,MAX(1,U226))=0,"PAYG"="PAYG")),I226,1),"UNPRICED"))))</f>
        <v>0</v>
      </c>
      <c r="W226" s="24">
        <f>IF(NOT(AND(A226=$B$2,G226&gt;0,H226&gt;0,OR(C226&lt;&gt;"Recommended baseline",Assumptions!$B$10=1))),0,IF(ISNUMBER(K226),G226*H226*K226,IF(U226=0,"UNPRICED",IF(ISNUMBER(INDEX('SKU Catalog'!$L$1:$L$116,MAX(1,U226))),G226*H226*INDEX('SKU Catalog'!$L$1:$L$116,MAX(1,U226))*IF(AND(INDEX('SKU Catalog'!$F$1:$F$116,MAX(1,U226))="Hourly",OR(INDEX('SKU Catalog'!$J$1:$J$116,MAX(1,U226))=0,"1Y"="PAYG")),I226,1),"UNPRICED"))))</f>
        <v>0</v>
      </c>
      <c r="X226" s="24">
        <f>IF(NOT(AND(A226=$B$2,G226&gt;0,H226&gt;0,OR(C226&lt;&gt;"Recommended baseline",Assumptions!$B$10=1))),0,IF(ISNUMBER(K226),G226*H226*K226,IF(U226=0,"UNPRICED",IF(ISNUMBER(INDEX('SKU Catalog'!$M$1:$M$116,MAX(1,U226))),G226*H226*INDEX('SKU Catalog'!$M$1:$M$116,MAX(1,U226))*IF(AND(INDEX('SKU Catalog'!$F$1:$F$116,MAX(1,U226))="Hourly",OR(INDEX('SKU Catalog'!$J$1:$J$116,MAX(1,U226))=0,"3Y"="PAYG")),I226,1),"UNPRICED"))))</f>
        <v>0</v>
      </c>
    </row>
    <row r="227" spans="1:24" ht="28.8" x14ac:dyDescent="0.35">
      <c r="A227" s="21" t="s">
        <v>967</v>
      </c>
      <c r="B227" s="21" t="s">
        <v>95</v>
      </c>
      <c r="C227" s="21" t="s">
        <v>2299</v>
      </c>
      <c r="D227" s="21" t="s">
        <v>1626</v>
      </c>
      <c r="E227" s="21" t="s">
        <v>1627</v>
      </c>
      <c r="F227" s="26" t="s">
        <v>188</v>
      </c>
      <c r="G227" s="27">
        <v>1</v>
      </c>
      <c r="H227" s="27">
        <v>1</v>
      </c>
      <c r="I227" s="36">
        <v>1</v>
      </c>
      <c r="J227" s="26" t="s">
        <v>2297</v>
      </c>
      <c r="K227" s="37"/>
      <c r="L227" s="23" t="str">
        <f>IF(U227=0,"INVALID SKU",IF(INDEX('SKU Catalog'!$J$1:$J$116,MAX(1,U227))=0,"PAYG",IF(J227="Default",Assumptions!$B$7,J227)))</f>
        <v>PAYG</v>
      </c>
      <c r="M227" s="23" t="str">
        <f>IF(U227=0,"Review SKU",INDEX('SKU Catalog'!$E$1:$E$116,MAX(1,U227)))</f>
        <v>resource</v>
      </c>
      <c r="N227" s="31">
        <f>IF(ISNUMBER(K227),K227,IF(U227=0,"UNPRICED",IF(L227="PAYG",INDEX('SKU Catalog'!$K$1:$K$116,MAX(1,U227)),IF(L227="1Y",INDEX('SKU Catalog'!$L$1:$L$116,MAX(1,U227)),INDEX('SKU Catalog'!$M$1:$M$116,MAX(1,U227))))))</f>
        <v>0</v>
      </c>
      <c r="O227" s="24">
        <f>IF(NOT(AND(A227=$B$2,G227&gt;0,H227&gt;0,OR(C227&lt;&gt;"Recommended baseline",Assumptions!$B$10=1))),0,IF(ISNUMBER(N227),G227*H227*N227*IF(ISNUMBER(K227),1,IF(AND(L227="PAYG",INDEX('SKU Catalog'!$F$1:$F$116,MAX(1,U227))="Hourly"),I227,1)),"UNPRICED"))</f>
        <v>0</v>
      </c>
      <c r="P227" s="24">
        <f>IF(ISNUMBER(O227),O227*Assumptions!$B$8,"UNPRICED")</f>
        <v>0</v>
      </c>
      <c r="Q227" s="23" t="str">
        <f>IF(NOT(AND(A227=$B$2,G227&gt;0,H227&gt;0,OR(C227&lt;&gt;"Recommended baseline",Assumptions!$B$10=1))),"Inactive",IF(NOT(ISNUMBER(N227)),"UNPRICED - select SKU / quote",IF(ISNUMBER(K227),"Manual quote - verify source",IF(T227="Covered","Covered by capacity",IF(T227="Control plane","No direct fee","Priced - verify sizing")))))</f>
        <v>No direct fee</v>
      </c>
      <c r="R227" s="21" t="s">
        <v>2300</v>
      </c>
      <c r="S227" s="21" t="s">
        <v>971</v>
      </c>
      <c r="T227" s="21" t="s">
        <v>187</v>
      </c>
      <c r="U227" s="23">
        <f>IF(COUNTIF('SKU Catalog'!$A$4:$A$116,T227&amp;"|"&amp;F227)=0,0,MATCH(T227&amp;"|"&amp;F227,'SKU Catalog'!$A$1:$A$116,0))</f>
        <v>5</v>
      </c>
      <c r="V227" s="24">
        <f>IF(NOT(AND(A227=$B$2,G227&gt;0,H227&gt;0,OR(C227&lt;&gt;"Recommended baseline",Assumptions!$B$10=1))),0,IF(ISNUMBER(K227),G227*H227*K227,IF(U227=0,"UNPRICED",IF(ISNUMBER(INDEX('SKU Catalog'!$K$1:$K$116,MAX(1,U227))),G227*H227*INDEX('SKU Catalog'!$K$1:$K$116,MAX(1,U227))*IF(AND(INDEX('SKU Catalog'!$F$1:$F$116,MAX(1,U227))="Hourly",OR(INDEX('SKU Catalog'!$J$1:$J$116,MAX(1,U227))=0,"PAYG"="PAYG")),I227,1),"UNPRICED"))))</f>
        <v>0</v>
      </c>
      <c r="W227" s="24">
        <f>IF(NOT(AND(A227=$B$2,G227&gt;0,H227&gt;0,OR(C227&lt;&gt;"Recommended baseline",Assumptions!$B$10=1))),0,IF(ISNUMBER(K227),G227*H227*K227,IF(U227=0,"UNPRICED",IF(ISNUMBER(INDEX('SKU Catalog'!$L$1:$L$116,MAX(1,U227))),G227*H227*INDEX('SKU Catalog'!$L$1:$L$116,MAX(1,U227))*IF(AND(INDEX('SKU Catalog'!$F$1:$F$116,MAX(1,U227))="Hourly",OR(INDEX('SKU Catalog'!$J$1:$J$116,MAX(1,U227))=0,"1Y"="PAYG")),I227,1),"UNPRICED"))))</f>
        <v>0</v>
      </c>
      <c r="X227" s="24">
        <f>IF(NOT(AND(A227=$B$2,G227&gt;0,H227&gt;0,OR(C227&lt;&gt;"Recommended baseline",Assumptions!$B$10=1))),0,IF(ISNUMBER(K227),G227*H227*K227,IF(U227=0,"UNPRICED",IF(ISNUMBER(INDEX('SKU Catalog'!$M$1:$M$116,MAX(1,U227))),G227*H227*INDEX('SKU Catalog'!$M$1:$M$116,MAX(1,U227))*IF(AND(INDEX('SKU Catalog'!$F$1:$F$116,MAX(1,U227))="Hourly",OR(INDEX('SKU Catalog'!$J$1:$J$116,MAX(1,U227))=0,"3Y"="PAYG")),I227,1),"UNPRICED"))))</f>
        <v>0</v>
      </c>
    </row>
    <row r="228" spans="1:24" ht="28.8" x14ac:dyDescent="0.35">
      <c r="A228" s="21" t="s">
        <v>967</v>
      </c>
      <c r="B228" s="21" t="s">
        <v>95</v>
      </c>
      <c r="C228" s="21" t="s">
        <v>2299</v>
      </c>
      <c r="D228" s="21" t="s">
        <v>1628</v>
      </c>
      <c r="E228" s="21" t="s">
        <v>1629</v>
      </c>
      <c r="F228" s="26" t="s">
        <v>188</v>
      </c>
      <c r="G228" s="27">
        <v>1</v>
      </c>
      <c r="H228" s="27">
        <v>1</v>
      </c>
      <c r="I228" s="36">
        <v>1</v>
      </c>
      <c r="J228" s="26" t="s">
        <v>2297</v>
      </c>
      <c r="K228" s="37"/>
      <c r="L228" s="23" t="str">
        <f>IF(U228=0,"INVALID SKU",IF(INDEX('SKU Catalog'!$J$1:$J$116,MAX(1,U228))=0,"PAYG",IF(J228="Default",Assumptions!$B$7,J228)))</f>
        <v>PAYG</v>
      </c>
      <c r="M228" s="23" t="str">
        <f>IF(U228=0,"Review SKU",INDEX('SKU Catalog'!$E$1:$E$116,MAX(1,U228)))</f>
        <v>resource</v>
      </c>
      <c r="N228" s="31">
        <f>IF(ISNUMBER(K228),K228,IF(U228=0,"UNPRICED",IF(L228="PAYG",INDEX('SKU Catalog'!$K$1:$K$116,MAX(1,U228)),IF(L228="1Y",INDEX('SKU Catalog'!$L$1:$L$116,MAX(1,U228)),INDEX('SKU Catalog'!$M$1:$M$116,MAX(1,U228))))))</f>
        <v>0</v>
      </c>
      <c r="O228" s="24">
        <f>IF(NOT(AND(A228=$B$2,G228&gt;0,H228&gt;0,OR(C228&lt;&gt;"Recommended baseline",Assumptions!$B$10=1))),0,IF(ISNUMBER(N228),G228*H228*N228*IF(ISNUMBER(K228),1,IF(AND(L228="PAYG",INDEX('SKU Catalog'!$F$1:$F$116,MAX(1,U228))="Hourly"),I228,1)),"UNPRICED"))</f>
        <v>0</v>
      </c>
      <c r="P228" s="24">
        <f>IF(ISNUMBER(O228),O228*Assumptions!$B$8,"UNPRICED")</f>
        <v>0</v>
      </c>
      <c r="Q228" s="23" t="str">
        <f>IF(NOT(AND(A228=$B$2,G228&gt;0,H228&gt;0,OR(C228&lt;&gt;"Recommended baseline",Assumptions!$B$10=1))),"Inactive",IF(NOT(ISNUMBER(N228)),"UNPRICED - select SKU / quote",IF(ISNUMBER(K228),"Manual quote - verify source",IF(T228="Covered","Covered by capacity",IF(T228="Control plane","No direct fee","Priced - verify sizing")))))</f>
        <v>No direct fee</v>
      </c>
      <c r="R228" s="21" t="s">
        <v>2300</v>
      </c>
      <c r="S228" s="21" t="s">
        <v>971</v>
      </c>
      <c r="T228" s="21" t="s">
        <v>187</v>
      </c>
      <c r="U228" s="23">
        <f>IF(COUNTIF('SKU Catalog'!$A$4:$A$116,T228&amp;"|"&amp;F228)=0,0,MATCH(T228&amp;"|"&amp;F228,'SKU Catalog'!$A$1:$A$116,0))</f>
        <v>5</v>
      </c>
      <c r="V228" s="24">
        <f>IF(NOT(AND(A228=$B$2,G228&gt;0,H228&gt;0,OR(C228&lt;&gt;"Recommended baseline",Assumptions!$B$10=1))),0,IF(ISNUMBER(K228),G228*H228*K228,IF(U228=0,"UNPRICED",IF(ISNUMBER(INDEX('SKU Catalog'!$K$1:$K$116,MAX(1,U228))),G228*H228*INDEX('SKU Catalog'!$K$1:$K$116,MAX(1,U228))*IF(AND(INDEX('SKU Catalog'!$F$1:$F$116,MAX(1,U228))="Hourly",OR(INDEX('SKU Catalog'!$J$1:$J$116,MAX(1,U228))=0,"PAYG"="PAYG")),I228,1),"UNPRICED"))))</f>
        <v>0</v>
      </c>
      <c r="W228" s="24">
        <f>IF(NOT(AND(A228=$B$2,G228&gt;0,H228&gt;0,OR(C228&lt;&gt;"Recommended baseline",Assumptions!$B$10=1))),0,IF(ISNUMBER(K228),G228*H228*K228,IF(U228=0,"UNPRICED",IF(ISNUMBER(INDEX('SKU Catalog'!$L$1:$L$116,MAX(1,U228))),G228*H228*INDEX('SKU Catalog'!$L$1:$L$116,MAX(1,U228))*IF(AND(INDEX('SKU Catalog'!$F$1:$F$116,MAX(1,U228))="Hourly",OR(INDEX('SKU Catalog'!$J$1:$J$116,MAX(1,U228))=0,"1Y"="PAYG")),I228,1),"UNPRICED"))))</f>
        <v>0</v>
      </c>
      <c r="X228" s="24">
        <f>IF(NOT(AND(A228=$B$2,G228&gt;0,H228&gt;0,OR(C228&lt;&gt;"Recommended baseline",Assumptions!$B$10=1))),0,IF(ISNUMBER(K228),G228*H228*K228,IF(U228=0,"UNPRICED",IF(ISNUMBER(INDEX('SKU Catalog'!$M$1:$M$116,MAX(1,U228))),G228*H228*INDEX('SKU Catalog'!$M$1:$M$116,MAX(1,U228))*IF(AND(INDEX('SKU Catalog'!$F$1:$F$116,MAX(1,U228))="Hourly",OR(INDEX('SKU Catalog'!$J$1:$J$116,MAX(1,U228))=0,"3Y"="PAYG")),I228,1),"UNPRICED"))))</f>
        <v>0</v>
      </c>
    </row>
    <row r="229" spans="1:24" ht="28.8" x14ac:dyDescent="0.35">
      <c r="A229" s="21" t="s">
        <v>967</v>
      </c>
      <c r="B229" s="21" t="s">
        <v>95</v>
      </c>
      <c r="C229" s="21" t="s">
        <v>2299</v>
      </c>
      <c r="D229" s="21" t="s">
        <v>1630</v>
      </c>
      <c r="E229" s="21" t="s">
        <v>1631</v>
      </c>
      <c r="F229" s="26" t="s">
        <v>188</v>
      </c>
      <c r="G229" s="27">
        <v>1</v>
      </c>
      <c r="H229" s="27">
        <v>1</v>
      </c>
      <c r="I229" s="36">
        <v>1</v>
      </c>
      <c r="J229" s="26" t="s">
        <v>2297</v>
      </c>
      <c r="K229" s="37"/>
      <c r="L229" s="23" t="str">
        <f>IF(U229=0,"INVALID SKU",IF(INDEX('SKU Catalog'!$J$1:$J$116,MAX(1,U229))=0,"PAYG",IF(J229="Default",Assumptions!$B$7,J229)))</f>
        <v>PAYG</v>
      </c>
      <c r="M229" s="23" t="str">
        <f>IF(U229=0,"Review SKU",INDEX('SKU Catalog'!$E$1:$E$116,MAX(1,U229)))</f>
        <v>resource</v>
      </c>
      <c r="N229" s="31">
        <f>IF(ISNUMBER(K229),K229,IF(U229=0,"UNPRICED",IF(L229="PAYG",INDEX('SKU Catalog'!$K$1:$K$116,MAX(1,U229)),IF(L229="1Y",INDEX('SKU Catalog'!$L$1:$L$116,MAX(1,U229)),INDEX('SKU Catalog'!$M$1:$M$116,MAX(1,U229))))))</f>
        <v>0</v>
      </c>
      <c r="O229" s="24">
        <f>IF(NOT(AND(A229=$B$2,G229&gt;0,H229&gt;0,OR(C229&lt;&gt;"Recommended baseline",Assumptions!$B$10=1))),0,IF(ISNUMBER(N229),G229*H229*N229*IF(ISNUMBER(K229),1,IF(AND(L229="PAYG",INDEX('SKU Catalog'!$F$1:$F$116,MAX(1,U229))="Hourly"),I229,1)),"UNPRICED"))</f>
        <v>0</v>
      </c>
      <c r="P229" s="24">
        <f>IF(ISNUMBER(O229),O229*Assumptions!$B$8,"UNPRICED")</f>
        <v>0</v>
      </c>
      <c r="Q229" s="23" t="str">
        <f>IF(NOT(AND(A229=$B$2,G229&gt;0,H229&gt;0,OR(C229&lt;&gt;"Recommended baseline",Assumptions!$B$10=1))),"Inactive",IF(NOT(ISNUMBER(N229)),"UNPRICED - select SKU / quote",IF(ISNUMBER(K229),"Manual quote - verify source",IF(T229="Covered","Covered by capacity",IF(T229="Control plane","No direct fee","Priced - verify sizing")))))</f>
        <v>No direct fee</v>
      </c>
      <c r="R229" s="21" t="s">
        <v>2300</v>
      </c>
      <c r="S229" s="21" t="s">
        <v>971</v>
      </c>
      <c r="T229" s="21" t="s">
        <v>187</v>
      </c>
      <c r="U229" s="23">
        <f>IF(COUNTIF('SKU Catalog'!$A$4:$A$116,T229&amp;"|"&amp;F229)=0,0,MATCH(T229&amp;"|"&amp;F229,'SKU Catalog'!$A$1:$A$116,0))</f>
        <v>5</v>
      </c>
      <c r="V229" s="24">
        <f>IF(NOT(AND(A229=$B$2,G229&gt;0,H229&gt;0,OR(C229&lt;&gt;"Recommended baseline",Assumptions!$B$10=1))),0,IF(ISNUMBER(K229),G229*H229*K229,IF(U229=0,"UNPRICED",IF(ISNUMBER(INDEX('SKU Catalog'!$K$1:$K$116,MAX(1,U229))),G229*H229*INDEX('SKU Catalog'!$K$1:$K$116,MAX(1,U229))*IF(AND(INDEX('SKU Catalog'!$F$1:$F$116,MAX(1,U229))="Hourly",OR(INDEX('SKU Catalog'!$J$1:$J$116,MAX(1,U229))=0,"PAYG"="PAYG")),I229,1),"UNPRICED"))))</f>
        <v>0</v>
      </c>
      <c r="W229" s="24">
        <f>IF(NOT(AND(A229=$B$2,G229&gt;0,H229&gt;0,OR(C229&lt;&gt;"Recommended baseline",Assumptions!$B$10=1))),0,IF(ISNUMBER(K229),G229*H229*K229,IF(U229=0,"UNPRICED",IF(ISNUMBER(INDEX('SKU Catalog'!$L$1:$L$116,MAX(1,U229))),G229*H229*INDEX('SKU Catalog'!$L$1:$L$116,MAX(1,U229))*IF(AND(INDEX('SKU Catalog'!$F$1:$F$116,MAX(1,U229))="Hourly",OR(INDEX('SKU Catalog'!$J$1:$J$116,MAX(1,U229))=0,"1Y"="PAYG")),I229,1),"UNPRICED"))))</f>
        <v>0</v>
      </c>
      <c r="X229" s="24">
        <f>IF(NOT(AND(A229=$B$2,G229&gt;0,H229&gt;0,OR(C229&lt;&gt;"Recommended baseline",Assumptions!$B$10=1))),0,IF(ISNUMBER(K229),G229*H229*K229,IF(U229=0,"UNPRICED",IF(ISNUMBER(INDEX('SKU Catalog'!$M$1:$M$116,MAX(1,U229))),G229*H229*INDEX('SKU Catalog'!$M$1:$M$116,MAX(1,U229))*IF(AND(INDEX('SKU Catalog'!$F$1:$F$116,MAX(1,U229))="Hourly",OR(INDEX('SKU Catalog'!$J$1:$J$116,MAX(1,U229))=0,"3Y"="PAYG")),I229,1),"UNPRICED"))))</f>
        <v>0</v>
      </c>
    </row>
    <row r="230" spans="1:24" ht="28.8" x14ac:dyDescent="0.35">
      <c r="A230" s="21" t="s">
        <v>967</v>
      </c>
      <c r="B230" s="21" t="s">
        <v>95</v>
      </c>
      <c r="C230" s="21" t="s">
        <v>2299</v>
      </c>
      <c r="D230" s="21" t="s">
        <v>1632</v>
      </c>
      <c r="E230" s="21" t="s">
        <v>1633</v>
      </c>
      <c r="F230" s="26" t="s">
        <v>188</v>
      </c>
      <c r="G230" s="27">
        <v>1</v>
      </c>
      <c r="H230" s="27">
        <v>1</v>
      </c>
      <c r="I230" s="36">
        <v>1</v>
      </c>
      <c r="J230" s="26" t="s">
        <v>2297</v>
      </c>
      <c r="K230" s="37"/>
      <c r="L230" s="23" t="str">
        <f>IF(U230=0,"INVALID SKU",IF(INDEX('SKU Catalog'!$J$1:$J$116,MAX(1,U230))=0,"PAYG",IF(J230="Default",Assumptions!$B$7,J230)))</f>
        <v>PAYG</v>
      </c>
      <c r="M230" s="23" t="str">
        <f>IF(U230=0,"Review SKU",INDEX('SKU Catalog'!$E$1:$E$116,MAX(1,U230)))</f>
        <v>resource</v>
      </c>
      <c r="N230" s="31">
        <f>IF(ISNUMBER(K230),K230,IF(U230=0,"UNPRICED",IF(L230="PAYG",INDEX('SKU Catalog'!$K$1:$K$116,MAX(1,U230)),IF(L230="1Y",INDEX('SKU Catalog'!$L$1:$L$116,MAX(1,U230)),INDEX('SKU Catalog'!$M$1:$M$116,MAX(1,U230))))))</f>
        <v>0</v>
      </c>
      <c r="O230" s="24">
        <f>IF(NOT(AND(A230=$B$2,G230&gt;0,H230&gt;0,OR(C230&lt;&gt;"Recommended baseline",Assumptions!$B$10=1))),0,IF(ISNUMBER(N230),G230*H230*N230*IF(ISNUMBER(K230),1,IF(AND(L230="PAYG",INDEX('SKU Catalog'!$F$1:$F$116,MAX(1,U230))="Hourly"),I230,1)),"UNPRICED"))</f>
        <v>0</v>
      </c>
      <c r="P230" s="24">
        <f>IF(ISNUMBER(O230),O230*Assumptions!$B$8,"UNPRICED")</f>
        <v>0</v>
      </c>
      <c r="Q230" s="23" t="str">
        <f>IF(NOT(AND(A230=$B$2,G230&gt;0,H230&gt;0,OR(C230&lt;&gt;"Recommended baseline",Assumptions!$B$10=1))),"Inactive",IF(NOT(ISNUMBER(N230)),"UNPRICED - select SKU / quote",IF(ISNUMBER(K230),"Manual quote - verify source",IF(T230="Covered","Covered by capacity",IF(T230="Control plane","No direct fee","Priced - verify sizing")))))</f>
        <v>No direct fee</v>
      </c>
      <c r="R230" s="21" t="s">
        <v>2300</v>
      </c>
      <c r="S230" s="21" t="s">
        <v>971</v>
      </c>
      <c r="T230" s="21" t="s">
        <v>187</v>
      </c>
      <c r="U230" s="23">
        <f>IF(COUNTIF('SKU Catalog'!$A$4:$A$116,T230&amp;"|"&amp;F230)=0,0,MATCH(T230&amp;"|"&amp;F230,'SKU Catalog'!$A$1:$A$116,0))</f>
        <v>5</v>
      </c>
      <c r="V230" s="24">
        <f>IF(NOT(AND(A230=$B$2,G230&gt;0,H230&gt;0,OR(C230&lt;&gt;"Recommended baseline",Assumptions!$B$10=1))),0,IF(ISNUMBER(K230),G230*H230*K230,IF(U230=0,"UNPRICED",IF(ISNUMBER(INDEX('SKU Catalog'!$K$1:$K$116,MAX(1,U230))),G230*H230*INDEX('SKU Catalog'!$K$1:$K$116,MAX(1,U230))*IF(AND(INDEX('SKU Catalog'!$F$1:$F$116,MAX(1,U230))="Hourly",OR(INDEX('SKU Catalog'!$J$1:$J$116,MAX(1,U230))=0,"PAYG"="PAYG")),I230,1),"UNPRICED"))))</f>
        <v>0</v>
      </c>
      <c r="W230" s="24">
        <f>IF(NOT(AND(A230=$B$2,G230&gt;0,H230&gt;0,OR(C230&lt;&gt;"Recommended baseline",Assumptions!$B$10=1))),0,IF(ISNUMBER(K230),G230*H230*K230,IF(U230=0,"UNPRICED",IF(ISNUMBER(INDEX('SKU Catalog'!$L$1:$L$116,MAX(1,U230))),G230*H230*INDEX('SKU Catalog'!$L$1:$L$116,MAX(1,U230))*IF(AND(INDEX('SKU Catalog'!$F$1:$F$116,MAX(1,U230))="Hourly",OR(INDEX('SKU Catalog'!$J$1:$J$116,MAX(1,U230))=0,"1Y"="PAYG")),I230,1),"UNPRICED"))))</f>
        <v>0</v>
      </c>
      <c r="X230" s="24">
        <f>IF(NOT(AND(A230=$B$2,G230&gt;0,H230&gt;0,OR(C230&lt;&gt;"Recommended baseline",Assumptions!$B$10=1))),0,IF(ISNUMBER(K230),G230*H230*K230,IF(U230=0,"UNPRICED",IF(ISNUMBER(INDEX('SKU Catalog'!$M$1:$M$116,MAX(1,U230))),G230*H230*INDEX('SKU Catalog'!$M$1:$M$116,MAX(1,U230))*IF(AND(INDEX('SKU Catalog'!$F$1:$F$116,MAX(1,U230))="Hourly",OR(INDEX('SKU Catalog'!$J$1:$J$116,MAX(1,U230))=0,"3Y"="PAYG")),I230,1),"UNPRICED"))))</f>
        <v>0</v>
      </c>
    </row>
    <row r="231" spans="1:24" ht="28.8" x14ac:dyDescent="0.35">
      <c r="A231" s="21" t="s">
        <v>967</v>
      </c>
      <c r="B231" s="21" t="s">
        <v>95</v>
      </c>
      <c r="C231" s="21" t="s">
        <v>2299</v>
      </c>
      <c r="D231" s="21" t="s">
        <v>1634</v>
      </c>
      <c r="E231" s="21" t="s">
        <v>1635</v>
      </c>
      <c r="F231" s="26" t="s">
        <v>188</v>
      </c>
      <c r="G231" s="27">
        <v>1</v>
      </c>
      <c r="H231" s="27">
        <v>1</v>
      </c>
      <c r="I231" s="36">
        <v>1</v>
      </c>
      <c r="J231" s="26" t="s">
        <v>2297</v>
      </c>
      <c r="K231" s="37"/>
      <c r="L231" s="23" t="str">
        <f>IF(U231=0,"INVALID SKU",IF(INDEX('SKU Catalog'!$J$1:$J$116,MAX(1,U231))=0,"PAYG",IF(J231="Default",Assumptions!$B$7,J231)))</f>
        <v>PAYG</v>
      </c>
      <c r="M231" s="23" t="str">
        <f>IF(U231=0,"Review SKU",INDEX('SKU Catalog'!$E$1:$E$116,MAX(1,U231)))</f>
        <v>resource</v>
      </c>
      <c r="N231" s="31">
        <f>IF(ISNUMBER(K231),K231,IF(U231=0,"UNPRICED",IF(L231="PAYG",INDEX('SKU Catalog'!$K$1:$K$116,MAX(1,U231)),IF(L231="1Y",INDEX('SKU Catalog'!$L$1:$L$116,MAX(1,U231)),INDEX('SKU Catalog'!$M$1:$M$116,MAX(1,U231))))))</f>
        <v>0</v>
      </c>
      <c r="O231" s="24">
        <f>IF(NOT(AND(A231=$B$2,G231&gt;0,H231&gt;0,OR(C231&lt;&gt;"Recommended baseline",Assumptions!$B$10=1))),0,IF(ISNUMBER(N231),G231*H231*N231*IF(ISNUMBER(K231),1,IF(AND(L231="PAYG",INDEX('SKU Catalog'!$F$1:$F$116,MAX(1,U231))="Hourly"),I231,1)),"UNPRICED"))</f>
        <v>0</v>
      </c>
      <c r="P231" s="24">
        <f>IF(ISNUMBER(O231),O231*Assumptions!$B$8,"UNPRICED")</f>
        <v>0</v>
      </c>
      <c r="Q231" s="23" t="str">
        <f>IF(NOT(AND(A231=$B$2,G231&gt;0,H231&gt;0,OR(C231&lt;&gt;"Recommended baseline",Assumptions!$B$10=1))),"Inactive",IF(NOT(ISNUMBER(N231)),"UNPRICED - select SKU / quote",IF(ISNUMBER(K231),"Manual quote - verify source",IF(T231="Covered","Covered by capacity",IF(T231="Control plane","No direct fee","Priced - verify sizing")))))</f>
        <v>No direct fee</v>
      </c>
      <c r="R231" s="21" t="s">
        <v>2300</v>
      </c>
      <c r="S231" s="21" t="s">
        <v>971</v>
      </c>
      <c r="T231" s="21" t="s">
        <v>187</v>
      </c>
      <c r="U231" s="23">
        <f>IF(COUNTIF('SKU Catalog'!$A$4:$A$116,T231&amp;"|"&amp;F231)=0,0,MATCH(T231&amp;"|"&amp;F231,'SKU Catalog'!$A$1:$A$116,0))</f>
        <v>5</v>
      </c>
      <c r="V231" s="24">
        <f>IF(NOT(AND(A231=$B$2,G231&gt;0,H231&gt;0,OR(C231&lt;&gt;"Recommended baseline",Assumptions!$B$10=1))),0,IF(ISNUMBER(K231),G231*H231*K231,IF(U231=0,"UNPRICED",IF(ISNUMBER(INDEX('SKU Catalog'!$K$1:$K$116,MAX(1,U231))),G231*H231*INDEX('SKU Catalog'!$K$1:$K$116,MAX(1,U231))*IF(AND(INDEX('SKU Catalog'!$F$1:$F$116,MAX(1,U231))="Hourly",OR(INDEX('SKU Catalog'!$J$1:$J$116,MAX(1,U231))=0,"PAYG"="PAYG")),I231,1),"UNPRICED"))))</f>
        <v>0</v>
      </c>
      <c r="W231" s="24">
        <f>IF(NOT(AND(A231=$B$2,G231&gt;0,H231&gt;0,OR(C231&lt;&gt;"Recommended baseline",Assumptions!$B$10=1))),0,IF(ISNUMBER(K231),G231*H231*K231,IF(U231=0,"UNPRICED",IF(ISNUMBER(INDEX('SKU Catalog'!$L$1:$L$116,MAX(1,U231))),G231*H231*INDEX('SKU Catalog'!$L$1:$L$116,MAX(1,U231))*IF(AND(INDEX('SKU Catalog'!$F$1:$F$116,MAX(1,U231))="Hourly",OR(INDEX('SKU Catalog'!$J$1:$J$116,MAX(1,U231))=0,"1Y"="PAYG")),I231,1),"UNPRICED"))))</f>
        <v>0</v>
      </c>
      <c r="X231" s="24">
        <f>IF(NOT(AND(A231=$B$2,G231&gt;0,H231&gt;0,OR(C231&lt;&gt;"Recommended baseline",Assumptions!$B$10=1))),0,IF(ISNUMBER(K231),G231*H231*K231,IF(U231=0,"UNPRICED",IF(ISNUMBER(INDEX('SKU Catalog'!$M$1:$M$116,MAX(1,U231))),G231*H231*INDEX('SKU Catalog'!$M$1:$M$116,MAX(1,U231))*IF(AND(INDEX('SKU Catalog'!$F$1:$F$116,MAX(1,U231))="Hourly",OR(INDEX('SKU Catalog'!$J$1:$J$116,MAX(1,U231))=0,"3Y"="PAYG")),I231,1),"UNPRICED"))))</f>
        <v>0</v>
      </c>
    </row>
    <row r="232" spans="1:24" ht="28.8" x14ac:dyDescent="0.35">
      <c r="A232" s="21" t="s">
        <v>967</v>
      </c>
      <c r="B232" s="21" t="s">
        <v>95</v>
      </c>
      <c r="C232" s="21" t="s">
        <v>2299</v>
      </c>
      <c r="D232" s="21" t="s">
        <v>1636</v>
      </c>
      <c r="E232" s="21" t="s">
        <v>1637</v>
      </c>
      <c r="F232" s="26" t="s">
        <v>188</v>
      </c>
      <c r="G232" s="27">
        <v>1</v>
      </c>
      <c r="H232" s="27">
        <v>1</v>
      </c>
      <c r="I232" s="36">
        <v>1</v>
      </c>
      <c r="J232" s="26" t="s">
        <v>2297</v>
      </c>
      <c r="K232" s="37"/>
      <c r="L232" s="23" t="str">
        <f>IF(U232=0,"INVALID SKU",IF(INDEX('SKU Catalog'!$J$1:$J$116,MAX(1,U232))=0,"PAYG",IF(J232="Default",Assumptions!$B$7,J232)))</f>
        <v>PAYG</v>
      </c>
      <c r="M232" s="23" t="str">
        <f>IF(U232=0,"Review SKU",INDEX('SKU Catalog'!$E$1:$E$116,MAX(1,U232)))</f>
        <v>resource</v>
      </c>
      <c r="N232" s="31">
        <f>IF(ISNUMBER(K232),K232,IF(U232=0,"UNPRICED",IF(L232="PAYG",INDEX('SKU Catalog'!$K$1:$K$116,MAX(1,U232)),IF(L232="1Y",INDEX('SKU Catalog'!$L$1:$L$116,MAX(1,U232)),INDEX('SKU Catalog'!$M$1:$M$116,MAX(1,U232))))))</f>
        <v>0</v>
      </c>
      <c r="O232" s="24">
        <f>IF(NOT(AND(A232=$B$2,G232&gt;0,H232&gt;0,OR(C232&lt;&gt;"Recommended baseline",Assumptions!$B$10=1))),0,IF(ISNUMBER(N232),G232*H232*N232*IF(ISNUMBER(K232),1,IF(AND(L232="PAYG",INDEX('SKU Catalog'!$F$1:$F$116,MAX(1,U232))="Hourly"),I232,1)),"UNPRICED"))</f>
        <v>0</v>
      </c>
      <c r="P232" s="24">
        <f>IF(ISNUMBER(O232),O232*Assumptions!$B$8,"UNPRICED")</f>
        <v>0</v>
      </c>
      <c r="Q232" s="23" t="str">
        <f>IF(NOT(AND(A232=$B$2,G232&gt;0,H232&gt;0,OR(C232&lt;&gt;"Recommended baseline",Assumptions!$B$10=1))),"Inactive",IF(NOT(ISNUMBER(N232)),"UNPRICED - select SKU / quote",IF(ISNUMBER(K232),"Manual quote - verify source",IF(T232="Covered","Covered by capacity",IF(T232="Control plane","No direct fee","Priced - verify sizing")))))</f>
        <v>No direct fee</v>
      </c>
      <c r="R232" s="21" t="s">
        <v>2300</v>
      </c>
      <c r="S232" s="21" t="s">
        <v>971</v>
      </c>
      <c r="T232" s="21" t="s">
        <v>187</v>
      </c>
      <c r="U232" s="23">
        <f>IF(COUNTIF('SKU Catalog'!$A$4:$A$116,T232&amp;"|"&amp;F232)=0,0,MATCH(T232&amp;"|"&amp;F232,'SKU Catalog'!$A$1:$A$116,0))</f>
        <v>5</v>
      </c>
      <c r="V232" s="24">
        <f>IF(NOT(AND(A232=$B$2,G232&gt;0,H232&gt;0,OR(C232&lt;&gt;"Recommended baseline",Assumptions!$B$10=1))),0,IF(ISNUMBER(K232),G232*H232*K232,IF(U232=0,"UNPRICED",IF(ISNUMBER(INDEX('SKU Catalog'!$K$1:$K$116,MAX(1,U232))),G232*H232*INDEX('SKU Catalog'!$K$1:$K$116,MAX(1,U232))*IF(AND(INDEX('SKU Catalog'!$F$1:$F$116,MAX(1,U232))="Hourly",OR(INDEX('SKU Catalog'!$J$1:$J$116,MAX(1,U232))=0,"PAYG"="PAYG")),I232,1),"UNPRICED"))))</f>
        <v>0</v>
      </c>
      <c r="W232" s="24">
        <f>IF(NOT(AND(A232=$B$2,G232&gt;0,H232&gt;0,OR(C232&lt;&gt;"Recommended baseline",Assumptions!$B$10=1))),0,IF(ISNUMBER(K232),G232*H232*K232,IF(U232=0,"UNPRICED",IF(ISNUMBER(INDEX('SKU Catalog'!$L$1:$L$116,MAX(1,U232))),G232*H232*INDEX('SKU Catalog'!$L$1:$L$116,MAX(1,U232))*IF(AND(INDEX('SKU Catalog'!$F$1:$F$116,MAX(1,U232))="Hourly",OR(INDEX('SKU Catalog'!$J$1:$J$116,MAX(1,U232))=0,"1Y"="PAYG")),I232,1),"UNPRICED"))))</f>
        <v>0</v>
      </c>
      <c r="X232" s="24">
        <f>IF(NOT(AND(A232=$B$2,G232&gt;0,H232&gt;0,OR(C232&lt;&gt;"Recommended baseline",Assumptions!$B$10=1))),0,IF(ISNUMBER(K232),G232*H232*K232,IF(U232=0,"UNPRICED",IF(ISNUMBER(INDEX('SKU Catalog'!$M$1:$M$116,MAX(1,U232))),G232*H232*INDEX('SKU Catalog'!$M$1:$M$116,MAX(1,U232))*IF(AND(INDEX('SKU Catalog'!$F$1:$F$116,MAX(1,U232))="Hourly",OR(INDEX('SKU Catalog'!$J$1:$J$116,MAX(1,U232))=0,"3Y"="PAYG")),I232,1),"UNPRICED"))))</f>
        <v>0</v>
      </c>
    </row>
    <row r="233" spans="1:24" ht="28.8" x14ac:dyDescent="0.35">
      <c r="A233" s="21" t="s">
        <v>967</v>
      </c>
      <c r="B233" s="21" t="s">
        <v>95</v>
      </c>
      <c r="C233" s="21" t="s">
        <v>2299</v>
      </c>
      <c r="D233" s="21" t="s">
        <v>1638</v>
      </c>
      <c r="E233" s="21" t="s">
        <v>1639</v>
      </c>
      <c r="F233" s="26" t="s">
        <v>188</v>
      </c>
      <c r="G233" s="27">
        <v>1</v>
      </c>
      <c r="H233" s="27">
        <v>1</v>
      </c>
      <c r="I233" s="36">
        <v>1</v>
      </c>
      <c r="J233" s="26" t="s">
        <v>2297</v>
      </c>
      <c r="K233" s="37"/>
      <c r="L233" s="23" t="str">
        <f>IF(U233=0,"INVALID SKU",IF(INDEX('SKU Catalog'!$J$1:$J$116,MAX(1,U233))=0,"PAYG",IF(J233="Default",Assumptions!$B$7,J233)))</f>
        <v>PAYG</v>
      </c>
      <c r="M233" s="23" t="str">
        <f>IF(U233=0,"Review SKU",INDEX('SKU Catalog'!$E$1:$E$116,MAX(1,U233)))</f>
        <v>resource</v>
      </c>
      <c r="N233" s="31">
        <f>IF(ISNUMBER(K233),K233,IF(U233=0,"UNPRICED",IF(L233="PAYG",INDEX('SKU Catalog'!$K$1:$K$116,MAX(1,U233)),IF(L233="1Y",INDEX('SKU Catalog'!$L$1:$L$116,MAX(1,U233)),INDEX('SKU Catalog'!$M$1:$M$116,MAX(1,U233))))))</f>
        <v>0</v>
      </c>
      <c r="O233" s="24">
        <f>IF(NOT(AND(A233=$B$2,G233&gt;0,H233&gt;0,OR(C233&lt;&gt;"Recommended baseline",Assumptions!$B$10=1))),0,IF(ISNUMBER(N233),G233*H233*N233*IF(ISNUMBER(K233),1,IF(AND(L233="PAYG",INDEX('SKU Catalog'!$F$1:$F$116,MAX(1,U233))="Hourly"),I233,1)),"UNPRICED"))</f>
        <v>0</v>
      </c>
      <c r="P233" s="24">
        <f>IF(ISNUMBER(O233),O233*Assumptions!$B$8,"UNPRICED")</f>
        <v>0</v>
      </c>
      <c r="Q233" s="23" t="str">
        <f>IF(NOT(AND(A233=$B$2,G233&gt;0,H233&gt;0,OR(C233&lt;&gt;"Recommended baseline",Assumptions!$B$10=1))),"Inactive",IF(NOT(ISNUMBER(N233)),"UNPRICED - select SKU / quote",IF(ISNUMBER(K233),"Manual quote - verify source",IF(T233="Covered","Covered by capacity",IF(T233="Control plane","No direct fee","Priced - verify sizing")))))</f>
        <v>No direct fee</v>
      </c>
      <c r="R233" s="21" t="s">
        <v>2300</v>
      </c>
      <c r="S233" s="21" t="s">
        <v>971</v>
      </c>
      <c r="T233" s="21" t="s">
        <v>187</v>
      </c>
      <c r="U233" s="23">
        <f>IF(COUNTIF('SKU Catalog'!$A$4:$A$116,T233&amp;"|"&amp;F233)=0,0,MATCH(T233&amp;"|"&amp;F233,'SKU Catalog'!$A$1:$A$116,0))</f>
        <v>5</v>
      </c>
      <c r="V233" s="24">
        <f>IF(NOT(AND(A233=$B$2,G233&gt;0,H233&gt;0,OR(C233&lt;&gt;"Recommended baseline",Assumptions!$B$10=1))),0,IF(ISNUMBER(K233),G233*H233*K233,IF(U233=0,"UNPRICED",IF(ISNUMBER(INDEX('SKU Catalog'!$K$1:$K$116,MAX(1,U233))),G233*H233*INDEX('SKU Catalog'!$K$1:$K$116,MAX(1,U233))*IF(AND(INDEX('SKU Catalog'!$F$1:$F$116,MAX(1,U233))="Hourly",OR(INDEX('SKU Catalog'!$J$1:$J$116,MAX(1,U233))=0,"PAYG"="PAYG")),I233,1),"UNPRICED"))))</f>
        <v>0</v>
      </c>
      <c r="W233" s="24">
        <f>IF(NOT(AND(A233=$B$2,G233&gt;0,H233&gt;0,OR(C233&lt;&gt;"Recommended baseline",Assumptions!$B$10=1))),0,IF(ISNUMBER(K233),G233*H233*K233,IF(U233=0,"UNPRICED",IF(ISNUMBER(INDEX('SKU Catalog'!$L$1:$L$116,MAX(1,U233))),G233*H233*INDEX('SKU Catalog'!$L$1:$L$116,MAX(1,U233))*IF(AND(INDEX('SKU Catalog'!$F$1:$F$116,MAX(1,U233))="Hourly",OR(INDEX('SKU Catalog'!$J$1:$J$116,MAX(1,U233))=0,"1Y"="PAYG")),I233,1),"UNPRICED"))))</f>
        <v>0</v>
      </c>
      <c r="X233" s="24">
        <f>IF(NOT(AND(A233=$B$2,G233&gt;0,H233&gt;0,OR(C233&lt;&gt;"Recommended baseline",Assumptions!$B$10=1))),0,IF(ISNUMBER(K233),G233*H233*K233,IF(U233=0,"UNPRICED",IF(ISNUMBER(INDEX('SKU Catalog'!$M$1:$M$116,MAX(1,U233))),G233*H233*INDEX('SKU Catalog'!$M$1:$M$116,MAX(1,U233))*IF(AND(INDEX('SKU Catalog'!$F$1:$F$116,MAX(1,U233))="Hourly",OR(INDEX('SKU Catalog'!$J$1:$J$116,MAX(1,U233))=0,"3Y"="PAYG")),I233,1),"UNPRICED"))))</f>
        <v>0</v>
      </c>
    </row>
    <row r="234" spans="1:24" ht="28.8" x14ac:dyDescent="0.35">
      <c r="A234" s="21" t="s">
        <v>967</v>
      </c>
      <c r="B234" s="21" t="s">
        <v>95</v>
      </c>
      <c r="C234" s="21" t="s">
        <v>2299</v>
      </c>
      <c r="D234" s="21" t="s">
        <v>1641</v>
      </c>
      <c r="E234" s="21" t="s">
        <v>1642</v>
      </c>
      <c r="F234" s="26" t="s">
        <v>188</v>
      </c>
      <c r="G234" s="27">
        <v>1</v>
      </c>
      <c r="H234" s="27">
        <v>1</v>
      </c>
      <c r="I234" s="36">
        <v>1</v>
      </c>
      <c r="J234" s="26" t="s">
        <v>2297</v>
      </c>
      <c r="K234" s="37"/>
      <c r="L234" s="23" t="str">
        <f>IF(U234=0,"INVALID SKU",IF(INDEX('SKU Catalog'!$J$1:$J$116,MAX(1,U234))=0,"PAYG",IF(J234="Default",Assumptions!$B$7,J234)))</f>
        <v>PAYG</v>
      </c>
      <c r="M234" s="23" t="str">
        <f>IF(U234=0,"Review SKU",INDEX('SKU Catalog'!$E$1:$E$116,MAX(1,U234)))</f>
        <v>resource</v>
      </c>
      <c r="N234" s="31">
        <f>IF(ISNUMBER(K234),K234,IF(U234=0,"UNPRICED",IF(L234="PAYG",INDEX('SKU Catalog'!$K$1:$K$116,MAX(1,U234)),IF(L234="1Y",INDEX('SKU Catalog'!$L$1:$L$116,MAX(1,U234)),INDEX('SKU Catalog'!$M$1:$M$116,MAX(1,U234))))))</f>
        <v>0</v>
      </c>
      <c r="O234" s="24">
        <f>IF(NOT(AND(A234=$B$2,G234&gt;0,H234&gt;0,OR(C234&lt;&gt;"Recommended baseline",Assumptions!$B$10=1))),0,IF(ISNUMBER(N234),G234*H234*N234*IF(ISNUMBER(K234),1,IF(AND(L234="PAYG",INDEX('SKU Catalog'!$F$1:$F$116,MAX(1,U234))="Hourly"),I234,1)),"UNPRICED"))</f>
        <v>0</v>
      </c>
      <c r="P234" s="24">
        <f>IF(ISNUMBER(O234),O234*Assumptions!$B$8,"UNPRICED")</f>
        <v>0</v>
      </c>
      <c r="Q234" s="23" t="str">
        <f>IF(NOT(AND(A234=$B$2,G234&gt;0,H234&gt;0,OR(C234&lt;&gt;"Recommended baseline",Assumptions!$B$10=1))),"Inactive",IF(NOT(ISNUMBER(N234)),"UNPRICED - select SKU / quote",IF(ISNUMBER(K234),"Manual quote - verify source",IF(T234="Covered","Covered by capacity",IF(T234="Control plane","No direct fee","Priced - verify sizing")))))</f>
        <v>No direct fee</v>
      </c>
      <c r="R234" s="21" t="s">
        <v>2300</v>
      </c>
      <c r="S234" s="21" t="s">
        <v>971</v>
      </c>
      <c r="T234" s="21" t="s">
        <v>187</v>
      </c>
      <c r="U234" s="23">
        <f>IF(COUNTIF('SKU Catalog'!$A$4:$A$116,T234&amp;"|"&amp;F234)=0,0,MATCH(T234&amp;"|"&amp;F234,'SKU Catalog'!$A$1:$A$116,0))</f>
        <v>5</v>
      </c>
      <c r="V234" s="24">
        <f>IF(NOT(AND(A234=$B$2,G234&gt;0,H234&gt;0,OR(C234&lt;&gt;"Recommended baseline",Assumptions!$B$10=1))),0,IF(ISNUMBER(K234),G234*H234*K234,IF(U234=0,"UNPRICED",IF(ISNUMBER(INDEX('SKU Catalog'!$K$1:$K$116,MAX(1,U234))),G234*H234*INDEX('SKU Catalog'!$K$1:$K$116,MAX(1,U234))*IF(AND(INDEX('SKU Catalog'!$F$1:$F$116,MAX(1,U234))="Hourly",OR(INDEX('SKU Catalog'!$J$1:$J$116,MAX(1,U234))=0,"PAYG"="PAYG")),I234,1),"UNPRICED"))))</f>
        <v>0</v>
      </c>
      <c r="W234" s="24">
        <f>IF(NOT(AND(A234=$B$2,G234&gt;0,H234&gt;0,OR(C234&lt;&gt;"Recommended baseline",Assumptions!$B$10=1))),0,IF(ISNUMBER(K234),G234*H234*K234,IF(U234=0,"UNPRICED",IF(ISNUMBER(INDEX('SKU Catalog'!$L$1:$L$116,MAX(1,U234))),G234*H234*INDEX('SKU Catalog'!$L$1:$L$116,MAX(1,U234))*IF(AND(INDEX('SKU Catalog'!$F$1:$F$116,MAX(1,U234))="Hourly",OR(INDEX('SKU Catalog'!$J$1:$J$116,MAX(1,U234))=0,"1Y"="PAYG")),I234,1),"UNPRICED"))))</f>
        <v>0</v>
      </c>
      <c r="X234" s="24">
        <f>IF(NOT(AND(A234=$B$2,G234&gt;0,H234&gt;0,OR(C234&lt;&gt;"Recommended baseline",Assumptions!$B$10=1))),0,IF(ISNUMBER(K234),G234*H234*K234,IF(U234=0,"UNPRICED",IF(ISNUMBER(INDEX('SKU Catalog'!$M$1:$M$116,MAX(1,U234))),G234*H234*INDEX('SKU Catalog'!$M$1:$M$116,MAX(1,U234))*IF(AND(INDEX('SKU Catalog'!$F$1:$F$116,MAX(1,U234))="Hourly",OR(INDEX('SKU Catalog'!$J$1:$J$116,MAX(1,U234))=0,"3Y"="PAYG")),I234,1),"UNPRICED"))))</f>
        <v>0</v>
      </c>
    </row>
    <row r="235" spans="1:24" ht="28.8" x14ac:dyDescent="0.35">
      <c r="A235" s="21" t="s">
        <v>967</v>
      </c>
      <c r="B235" s="21" t="s">
        <v>95</v>
      </c>
      <c r="C235" s="21" t="s">
        <v>2299</v>
      </c>
      <c r="D235" s="21" t="s">
        <v>1644</v>
      </c>
      <c r="E235" s="21" t="s">
        <v>1645</v>
      </c>
      <c r="F235" s="26" t="s">
        <v>188</v>
      </c>
      <c r="G235" s="27">
        <v>1</v>
      </c>
      <c r="H235" s="27">
        <v>1</v>
      </c>
      <c r="I235" s="36">
        <v>1</v>
      </c>
      <c r="J235" s="26" t="s">
        <v>2297</v>
      </c>
      <c r="K235" s="37"/>
      <c r="L235" s="23" t="str">
        <f>IF(U235=0,"INVALID SKU",IF(INDEX('SKU Catalog'!$J$1:$J$116,MAX(1,U235))=0,"PAYG",IF(J235="Default",Assumptions!$B$7,J235)))</f>
        <v>PAYG</v>
      </c>
      <c r="M235" s="23" t="str">
        <f>IF(U235=0,"Review SKU",INDEX('SKU Catalog'!$E$1:$E$116,MAX(1,U235)))</f>
        <v>resource</v>
      </c>
      <c r="N235" s="31">
        <f>IF(ISNUMBER(K235),K235,IF(U235=0,"UNPRICED",IF(L235="PAYG",INDEX('SKU Catalog'!$K$1:$K$116,MAX(1,U235)),IF(L235="1Y",INDEX('SKU Catalog'!$L$1:$L$116,MAX(1,U235)),INDEX('SKU Catalog'!$M$1:$M$116,MAX(1,U235))))))</f>
        <v>0</v>
      </c>
      <c r="O235" s="24">
        <f>IF(NOT(AND(A235=$B$2,G235&gt;0,H235&gt;0,OR(C235&lt;&gt;"Recommended baseline",Assumptions!$B$10=1))),0,IF(ISNUMBER(N235),G235*H235*N235*IF(ISNUMBER(K235),1,IF(AND(L235="PAYG",INDEX('SKU Catalog'!$F$1:$F$116,MAX(1,U235))="Hourly"),I235,1)),"UNPRICED"))</f>
        <v>0</v>
      </c>
      <c r="P235" s="24">
        <f>IF(ISNUMBER(O235),O235*Assumptions!$B$8,"UNPRICED")</f>
        <v>0</v>
      </c>
      <c r="Q235" s="23" t="str">
        <f>IF(NOT(AND(A235=$B$2,G235&gt;0,H235&gt;0,OR(C235&lt;&gt;"Recommended baseline",Assumptions!$B$10=1))),"Inactive",IF(NOT(ISNUMBER(N235)),"UNPRICED - select SKU / quote",IF(ISNUMBER(K235),"Manual quote - verify source",IF(T235="Covered","Covered by capacity",IF(T235="Control plane","No direct fee","Priced - verify sizing")))))</f>
        <v>No direct fee</v>
      </c>
      <c r="R235" s="21" t="s">
        <v>2300</v>
      </c>
      <c r="S235" s="21" t="s">
        <v>971</v>
      </c>
      <c r="T235" s="21" t="s">
        <v>187</v>
      </c>
      <c r="U235" s="23">
        <f>IF(COUNTIF('SKU Catalog'!$A$4:$A$116,T235&amp;"|"&amp;F235)=0,0,MATCH(T235&amp;"|"&amp;F235,'SKU Catalog'!$A$1:$A$116,0))</f>
        <v>5</v>
      </c>
      <c r="V235" s="24">
        <f>IF(NOT(AND(A235=$B$2,G235&gt;0,H235&gt;0,OR(C235&lt;&gt;"Recommended baseline",Assumptions!$B$10=1))),0,IF(ISNUMBER(K235),G235*H235*K235,IF(U235=0,"UNPRICED",IF(ISNUMBER(INDEX('SKU Catalog'!$K$1:$K$116,MAX(1,U235))),G235*H235*INDEX('SKU Catalog'!$K$1:$K$116,MAX(1,U235))*IF(AND(INDEX('SKU Catalog'!$F$1:$F$116,MAX(1,U235))="Hourly",OR(INDEX('SKU Catalog'!$J$1:$J$116,MAX(1,U235))=0,"PAYG"="PAYG")),I235,1),"UNPRICED"))))</f>
        <v>0</v>
      </c>
      <c r="W235" s="24">
        <f>IF(NOT(AND(A235=$B$2,G235&gt;0,H235&gt;0,OR(C235&lt;&gt;"Recommended baseline",Assumptions!$B$10=1))),0,IF(ISNUMBER(K235),G235*H235*K235,IF(U235=0,"UNPRICED",IF(ISNUMBER(INDEX('SKU Catalog'!$L$1:$L$116,MAX(1,U235))),G235*H235*INDEX('SKU Catalog'!$L$1:$L$116,MAX(1,U235))*IF(AND(INDEX('SKU Catalog'!$F$1:$F$116,MAX(1,U235))="Hourly",OR(INDEX('SKU Catalog'!$J$1:$J$116,MAX(1,U235))=0,"1Y"="PAYG")),I235,1),"UNPRICED"))))</f>
        <v>0</v>
      </c>
      <c r="X235" s="24">
        <f>IF(NOT(AND(A235=$B$2,G235&gt;0,H235&gt;0,OR(C235&lt;&gt;"Recommended baseline",Assumptions!$B$10=1))),0,IF(ISNUMBER(K235),G235*H235*K235,IF(U235=0,"UNPRICED",IF(ISNUMBER(INDEX('SKU Catalog'!$M$1:$M$116,MAX(1,U235))),G235*H235*INDEX('SKU Catalog'!$M$1:$M$116,MAX(1,U235))*IF(AND(INDEX('SKU Catalog'!$F$1:$F$116,MAX(1,U235))="Hourly",OR(INDEX('SKU Catalog'!$J$1:$J$116,MAX(1,U235))=0,"3Y"="PAYG")),I235,1),"UNPRICED"))))</f>
        <v>0</v>
      </c>
    </row>
    <row r="236" spans="1:24" ht="28.8" x14ac:dyDescent="0.35">
      <c r="A236" s="21" t="s">
        <v>967</v>
      </c>
      <c r="B236" s="21" t="s">
        <v>95</v>
      </c>
      <c r="C236" s="21" t="s">
        <v>2299</v>
      </c>
      <c r="D236" s="21" t="s">
        <v>1646</v>
      </c>
      <c r="E236" s="21" t="s">
        <v>1647</v>
      </c>
      <c r="F236" s="26" t="s">
        <v>188</v>
      </c>
      <c r="G236" s="27">
        <v>1</v>
      </c>
      <c r="H236" s="27">
        <v>1</v>
      </c>
      <c r="I236" s="36">
        <v>1</v>
      </c>
      <c r="J236" s="26" t="s">
        <v>2297</v>
      </c>
      <c r="K236" s="37"/>
      <c r="L236" s="23" t="str">
        <f>IF(U236=0,"INVALID SKU",IF(INDEX('SKU Catalog'!$J$1:$J$116,MAX(1,U236))=0,"PAYG",IF(J236="Default",Assumptions!$B$7,J236)))</f>
        <v>PAYG</v>
      </c>
      <c r="M236" s="23" t="str">
        <f>IF(U236=0,"Review SKU",INDEX('SKU Catalog'!$E$1:$E$116,MAX(1,U236)))</f>
        <v>resource</v>
      </c>
      <c r="N236" s="31">
        <f>IF(ISNUMBER(K236),K236,IF(U236=0,"UNPRICED",IF(L236="PAYG",INDEX('SKU Catalog'!$K$1:$K$116,MAX(1,U236)),IF(L236="1Y",INDEX('SKU Catalog'!$L$1:$L$116,MAX(1,U236)),INDEX('SKU Catalog'!$M$1:$M$116,MAX(1,U236))))))</f>
        <v>0</v>
      </c>
      <c r="O236" s="24">
        <f>IF(NOT(AND(A236=$B$2,G236&gt;0,H236&gt;0,OR(C236&lt;&gt;"Recommended baseline",Assumptions!$B$10=1))),0,IF(ISNUMBER(N236),G236*H236*N236*IF(ISNUMBER(K236),1,IF(AND(L236="PAYG",INDEX('SKU Catalog'!$F$1:$F$116,MAX(1,U236))="Hourly"),I236,1)),"UNPRICED"))</f>
        <v>0</v>
      </c>
      <c r="P236" s="24">
        <f>IF(ISNUMBER(O236),O236*Assumptions!$B$8,"UNPRICED")</f>
        <v>0</v>
      </c>
      <c r="Q236" s="23" t="str">
        <f>IF(NOT(AND(A236=$B$2,G236&gt;0,H236&gt;0,OR(C236&lt;&gt;"Recommended baseline",Assumptions!$B$10=1))),"Inactive",IF(NOT(ISNUMBER(N236)),"UNPRICED - select SKU / quote",IF(ISNUMBER(K236),"Manual quote - verify source",IF(T236="Covered","Covered by capacity",IF(T236="Control plane","No direct fee","Priced - verify sizing")))))</f>
        <v>No direct fee</v>
      </c>
      <c r="R236" s="21" t="s">
        <v>2300</v>
      </c>
      <c r="S236" s="21" t="s">
        <v>971</v>
      </c>
      <c r="T236" s="21" t="s">
        <v>187</v>
      </c>
      <c r="U236" s="23">
        <f>IF(COUNTIF('SKU Catalog'!$A$4:$A$116,T236&amp;"|"&amp;F236)=0,0,MATCH(T236&amp;"|"&amp;F236,'SKU Catalog'!$A$1:$A$116,0))</f>
        <v>5</v>
      </c>
      <c r="V236" s="24">
        <f>IF(NOT(AND(A236=$B$2,G236&gt;0,H236&gt;0,OR(C236&lt;&gt;"Recommended baseline",Assumptions!$B$10=1))),0,IF(ISNUMBER(K236),G236*H236*K236,IF(U236=0,"UNPRICED",IF(ISNUMBER(INDEX('SKU Catalog'!$K$1:$K$116,MAX(1,U236))),G236*H236*INDEX('SKU Catalog'!$K$1:$K$116,MAX(1,U236))*IF(AND(INDEX('SKU Catalog'!$F$1:$F$116,MAX(1,U236))="Hourly",OR(INDEX('SKU Catalog'!$J$1:$J$116,MAX(1,U236))=0,"PAYG"="PAYG")),I236,1),"UNPRICED"))))</f>
        <v>0</v>
      </c>
      <c r="W236" s="24">
        <f>IF(NOT(AND(A236=$B$2,G236&gt;0,H236&gt;0,OR(C236&lt;&gt;"Recommended baseline",Assumptions!$B$10=1))),0,IF(ISNUMBER(K236),G236*H236*K236,IF(U236=0,"UNPRICED",IF(ISNUMBER(INDEX('SKU Catalog'!$L$1:$L$116,MAX(1,U236))),G236*H236*INDEX('SKU Catalog'!$L$1:$L$116,MAX(1,U236))*IF(AND(INDEX('SKU Catalog'!$F$1:$F$116,MAX(1,U236))="Hourly",OR(INDEX('SKU Catalog'!$J$1:$J$116,MAX(1,U236))=0,"1Y"="PAYG")),I236,1),"UNPRICED"))))</f>
        <v>0</v>
      </c>
      <c r="X236" s="24">
        <f>IF(NOT(AND(A236=$B$2,G236&gt;0,H236&gt;0,OR(C236&lt;&gt;"Recommended baseline",Assumptions!$B$10=1))),0,IF(ISNUMBER(K236),G236*H236*K236,IF(U236=0,"UNPRICED",IF(ISNUMBER(INDEX('SKU Catalog'!$M$1:$M$116,MAX(1,U236))),G236*H236*INDEX('SKU Catalog'!$M$1:$M$116,MAX(1,U236))*IF(AND(INDEX('SKU Catalog'!$F$1:$F$116,MAX(1,U236))="Hourly",OR(INDEX('SKU Catalog'!$J$1:$J$116,MAX(1,U236))=0,"3Y"="PAYG")),I236,1),"UNPRICED"))))</f>
        <v>0</v>
      </c>
    </row>
    <row r="237" spans="1:24" ht="28.8" x14ac:dyDescent="0.35">
      <c r="A237" s="21" t="s">
        <v>967</v>
      </c>
      <c r="B237" s="21" t="s">
        <v>95</v>
      </c>
      <c r="C237" s="21" t="s">
        <v>2299</v>
      </c>
      <c r="D237" s="21" t="s">
        <v>1648</v>
      </c>
      <c r="E237" s="21" t="s">
        <v>1649</v>
      </c>
      <c r="F237" s="26" t="s">
        <v>188</v>
      </c>
      <c r="G237" s="27">
        <v>1</v>
      </c>
      <c r="H237" s="27">
        <v>1</v>
      </c>
      <c r="I237" s="36">
        <v>1</v>
      </c>
      <c r="J237" s="26" t="s">
        <v>2297</v>
      </c>
      <c r="K237" s="37"/>
      <c r="L237" s="23" t="str">
        <f>IF(U237=0,"INVALID SKU",IF(INDEX('SKU Catalog'!$J$1:$J$116,MAX(1,U237))=0,"PAYG",IF(J237="Default",Assumptions!$B$7,J237)))</f>
        <v>PAYG</v>
      </c>
      <c r="M237" s="23" t="str">
        <f>IF(U237=0,"Review SKU",INDEX('SKU Catalog'!$E$1:$E$116,MAX(1,U237)))</f>
        <v>resource</v>
      </c>
      <c r="N237" s="31">
        <f>IF(ISNUMBER(K237),K237,IF(U237=0,"UNPRICED",IF(L237="PAYG",INDEX('SKU Catalog'!$K$1:$K$116,MAX(1,U237)),IF(L237="1Y",INDEX('SKU Catalog'!$L$1:$L$116,MAX(1,U237)),INDEX('SKU Catalog'!$M$1:$M$116,MAX(1,U237))))))</f>
        <v>0</v>
      </c>
      <c r="O237" s="24">
        <f>IF(NOT(AND(A237=$B$2,G237&gt;0,H237&gt;0,OR(C237&lt;&gt;"Recommended baseline",Assumptions!$B$10=1))),0,IF(ISNUMBER(N237),G237*H237*N237*IF(ISNUMBER(K237),1,IF(AND(L237="PAYG",INDEX('SKU Catalog'!$F$1:$F$116,MAX(1,U237))="Hourly"),I237,1)),"UNPRICED"))</f>
        <v>0</v>
      </c>
      <c r="P237" s="24">
        <f>IF(ISNUMBER(O237),O237*Assumptions!$B$8,"UNPRICED")</f>
        <v>0</v>
      </c>
      <c r="Q237" s="23" t="str">
        <f>IF(NOT(AND(A237=$B$2,G237&gt;0,H237&gt;0,OR(C237&lt;&gt;"Recommended baseline",Assumptions!$B$10=1))),"Inactive",IF(NOT(ISNUMBER(N237)),"UNPRICED - select SKU / quote",IF(ISNUMBER(K237),"Manual quote - verify source",IF(T237="Covered","Covered by capacity",IF(T237="Control plane","No direct fee","Priced - verify sizing")))))</f>
        <v>No direct fee</v>
      </c>
      <c r="R237" s="21" t="s">
        <v>2300</v>
      </c>
      <c r="S237" s="21" t="s">
        <v>971</v>
      </c>
      <c r="T237" s="21" t="s">
        <v>187</v>
      </c>
      <c r="U237" s="23">
        <f>IF(COUNTIF('SKU Catalog'!$A$4:$A$116,T237&amp;"|"&amp;F237)=0,0,MATCH(T237&amp;"|"&amp;F237,'SKU Catalog'!$A$1:$A$116,0))</f>
        <v>5</v>
      </c>
      <c r="V237" s="24">
        <f>IF(NOT(AND(A237=$B$2,G237&gt;0,H237&gt;0,OR(C237&lt;&gt;"Recommended baseline",Assumptions!$B$10=1))),0,IF(ISNUMBER(K237),G237*H237*K237,IF(U237=0,"UNPRICED",IF(ISNUMBER(INDEX('SKU Catalog'!$K$1:$K$116,MAX(1,U237))),G237*H237*INDEX('SKU Catalog'!$K$1:$K$116,MAX(1,U237))*IF(AND(INDEX('SKU Catalog'!$F$1:$F$116,MAX(1,U237))="Hourly",OR(INDEX('SKU Catalog'!$J$1:$J$116,MAX(1,U237))=0,"PAYG"="PAYG")),I237,1),"UNPRICED"))))</f>
        <v>0</v>
      </c>
      <c r="W237" s="24">
        <f>IF(NOT(AND(A237=$B$2,G237&gt;0,H237&gt;0,OR(C237&lt;&gt;"Recommended baseline",Assumptions!$B$10=1))),0,IF(ISNUMBER(K237),G237*H237*K237,IF(U237=0,"UNPRICED",IF(ISNUMBER(INDEX('SKU Catalog'!$L$1:$L$116,MAX(1,U237))),G237*H237*INDEX('SKU Catalog'!$L$1:$L$116,MAX(1,U237))*IF(AND(INDEX('SKU Catalog'!$F$1:$F$116,MAX(1,U237))="Hourly",OR(INDEX('SKU Catalog'!$J$1:$J$116,MAX(1,U237))=0,"1Y"="PAYG")),I237,1),"UNPRICED"))))</f>
        <v>0</v>
      </c>
      <c r="X237" s="24">
        <f>IF(NOT(AND(A237=$B$2,G237&gt;0,H237&gt;0,OR(C237&lt;&gt;"Recommended baseline",Assumptions!$B$10=1))),0,IF(ISNUMBER(K237),G237*H237*K237,IF(U237=0,"UNPRICED",IF(ISNUMBER(INDEX('SKU Catalog'!$M$1:$M$116,MAX(1,U237))),G237*H237*INDEX('SKU Catalog'!$M$1:$M$116,MAX(1,U237))*IF(AND(INDEX('SKU Catalog'!$F$1:$F$116,MAX(1,U237))="Hourly",OR(INDEX('SKU Catalog'!$J$1:$J$116,MAX(1,U237))=0,"3Y"="PAYG")),I237,1),"UNPRICED"))))</f>
        <v>0</v>
      </c>
    </row>
    <row r="238" spans="1:24" ht="28.8" x14ac:dyDescent="0.35">
      <c r="A238" s="21" t="s">
        <v>967</v>
      </c>
      <c r="B238" s="21" t="s">
        <v>95</v>
      </c>
      <c r="C238" s="21" t="s">
        <v>2299</v>
      </c>
      <c r="D238" s="21" t="s">
        <v>1650</v>
      </c>
      <c r="E238" s="21" t="s">
        <v>1651</v>
      </c>
      <c r="F238" s="26" t="s">
        <v>188</v>
      </c>
      <c r="G238" s="27">
        <v>1</v>
      </c>
      <c r="H238" s="27">
        <v>1</v>
      </c>
      <c r="I238" s="36">
        <v>1</v>
      </c>
      <c r="J238" s="26" t="s">
        <v>2297</v>
      </c>
      <c r="K238" s="37"/>
      <c r="L238" s="23" t="str">
        <f>IF(U238=0,"INVALID SKU",IF(INDEX('SKU Catalog'!$J$1:$J$116,MAX(1,U238))=0,"PAYG",IF(J238="Default",Assumptions!$B$7,J238)))</f>
        <v>PAYG</v>
      </c>
      <c r="M238" s="23" t="str">
        <f>IF(U238=0,"Review SKU",INDEX('SKU Catalog'!$E$1:$E$116,MAX(1,U238)))</f>
        <v>resource</v>
      </c>
      <c r="N238" s="31">
        <f>IF(ISNUMBER(K238),K238,IF(U238=0,"UNPRICED",IF(L238="PAYG",INDEX('SKU Catalog'!$K$1:$K$116,MAX(1,U238)),IF(L238="1Y",INDEX('SKU Catalog'!$L$1:$L$116,MAX(1,U238)),INDEX('SKU Catalog'!$M$1:$M$116,MAX(1,U238))))))</f>
        <v>0</v>
      </c>
      <c r="O238" s="24">
        <f>IF(NOT(AND(A238=$B$2,G238&gt;0,H238&gt;0,OR(C238&lt;&gt;"Recommended baseline",Assumptions!$B$10=1))),0,IF(ISNUMBER(N238),G238*H238*N238*IF(ISNUMBER(K238),1,IF(AND(L238="PAYG",INDEX('SKU Catalog'!$F$1:$F$116,MAX(1,U238))="Hourly"),I238,1)),"UNPRICED"))</f>
        <v>0</v>
      </c>
      <c r="P238" s="24">
        <f>IF(ISNUMBER(O238),O238*Assumptions!$B$8,"UNPRICED")</f>
        <v>0</v>
      </c>
      <c r="Q238" s="23" t="str">
        <f>IF(NOT(AND(A238=$B$2,G238&gt;0,H238&gt;0,OR(C238&lt;&gt;"Recommended baseline",Assumptions!$B$10=1))),"Inactive",IF(NOT(ISNUMBER(N238)),"UNPRICED - select SKU / quote",IF(ISNUMBER(K238),"Manual quote - verify source",IF(T238="Covered","Covered by capacity",IF(T238="Control plane","No direct fee","Priced - verify sizing")))))</f>
        <v>No direct fee</v>
      </c>
      <c r="R238" s="21" t="s">
        <v>2300</v>
      </c>
      <c r="S238" s="21" t="s">
        <v>971</v>
      </c>
      <c r="T238" s="21" t="s">
        <v>187</v>
      </c>
      <c r="U238" s="23">
        <f>IF(COUNTIF('SKU Catalog'!$A$4:$A$116,T238&amp;"|"&amp;F238)=0,0,MATCH(T238&amp;"|"&amp;F238,'SKU Catalog'!$A$1:$A$116,0))</f>
        <v>5</v>
      </c>
      <c r="V238" s="24">
        <f>IF(NOT(AND(A238=$B$2,G238&gt;0,H238&gt;0,OR(C238&lt;&gt;"Recommended baseline",Assumptions!$B$10=1))),0,IF(ISNUMBER(K238),G238*H238*K238,IF(U238=0,"UNPRICED",IF(ISNUMBER(INDEX('SKU Catalog'!$K$1:$K$116,MAX(1,U238))),G238*H238*INDEX('SKU Catalog'!$K$1:$K$116,MAX(1,U238))*IF(AND(INDEX('SKU Catalog'!$F$1:$F$116,MAX(1,U238))="Hourly",OR(INDEX('SKU Catalog'!$J$1:$J$116,MAX(1,U238))=0,"PAYG"="PAYG")),I238,1),"UNPRICED"))))</f>
        <v>0</v>
      </c>
      <c r="W238" s="24">
        <f>IF(NOT(AND(A238=$B$2,G238&gt;0,H238&gt;0,OR(C238&lt;&gt;"Recommended baseline",Assumptions!$B$10=1))),0,IF(ISNUMBER(K238),G238*H238*K238,IF(U238=0,"UNPRICED",IF(ISNUMBER(INDEX('SKU Catalog'!$L$1:$L$116,MAX(1,U238))),G238*H238*INDEX('SKU Catalog'!$L$1:$L$116,MAX(1,U238))*IF(AND(INDEX('SKU Catalog'!$F$1:$F$116,MAX(1,U238))="Hourly",OR(INDEX('SKU Catalog'!$J$1:$J$116,MAX(1,U238))=0,"1Y"="PAYG")),I238,1),"UNPRICED"))))</f>
        <v>0</v>
      </c>
      <c r="X238" s="24">
        <f>IF(NOT(AND(A238=$B$2,G238&gt;0,H238&gt;0,OR(C238&lt;&gt;"Recommended baseline",Assumptions!$B$10=1))),0,IF(ISNUMBER(K238),G238*H238*K238,IF(U238=0,"UNPRICED",IF(ISNUMBER(INDEX('SKU Catalog'!$M$1:$M$116,MAX(1,U238))),G238*H238*INDEX('SKU Catalog'!$M$1:$M$116,MAX(1,U238))*IF(AND(INDEX('SKU Catalog'!$F$1:$F$116,MAX(1,U238))="Hourly",OR(INDEX('SKU Catalog'!$J$1:$J$116,MAX(1,U238))=0,"3Y"="PAYG")),I238,1),"UNPRICED"))))</f>
        <v>0</v>
      </c>
    </row>
    <row r="239" spans="1:24" ht="28.8" x14ac:dyDescent="0.35">
      <c r="A239" s="21" t="s">
        <v>967</v>
      </c>
      <c r="B239" s="21" t="s">
        <v>95</v>
      </c>
      <c r="C239" s="21" t="s">
        <v>2299</v>
      </c>
      <c r="D239" s="21" t="s">
        <v>1652</v>
      </c>
      <c r="E239" s="21" t="s">
        <v>1653</v>
      </c>
      <c r="F239" s="26" t="s">
        <v>188</v>
      </c>
      <c r="G239" s="27">
        <v>1</v>
      </c>
      <c r="H239" s="27">
        <v>1</v>
      </c>
      <c r="I239" s="36">
        <v>1</v>
      </c>
      <c r="J239" s="26" t="s">
        <v>2297</v>
      </c>
      <c r="K239" s="37"/>
      <c r="L239" s="23" t="str">
        <f>IF(U239=0,"INVALID SKU",IF(INDEX('SKU Catalog'!$J$1:$J$116,MAX(1,U239))=0,"PAYG",IF(J239="Default",Assumptions!$B$7,J239)))</f>
        <v>PAYG</v>
      </c>
      <c r="M239" s="23" t="str">
        <f>IF(U239=0,"Review SKU",INDEX('SKU Catalog'!$E$1:$E$116,MAX(1,U239)))</f>
        <v>resource</v>
      </c>
      <c r="N239" s="31">
        <f>IF(ISNUMBER(K239),K239,IF(U239=0,"UNPRICED",IF(L239="PAYG",INDEX('SKU Catalog'!$K$1:$K$116,MAX(1,U239)),IF(L239="1Y",INDEX('SKU Catalog'!$L$1:$L$116,MAX(1,U239)),INDEX('SKU Catalog'!$M$1:$M$116,MAX(1,U239))))))</f>
        <v>0</v>
      </c>
      <c r="O239" s="24">
        <f>IF(NOT(AND(A239=$B$2,G239&gt;0,H239&gt;0,OR(C239&lt;&gt;"Recommended baseline",Assumptions!$B$10=1))),0,IF(ISNUMBER(N239),G239*H239*N239*IF(ISNUMBER(K239),1,IF(AND(L239="PAYG",INDEX('SKU Catalog'!$F$1:$F$116,MAX(1,U239))="Hourly"),I239,1)),"UNPRICED"))</f>
        <v>0</v>
      </c>
      <c r="P239" s="24">
        <f>IF(ISNUMBER(O239),O239*Assumptions!$B$8,"UNPRICED")</f>
        <v>0</v>
      </c>
      <c r="Q239" s="23" t="str">
        <f>IF(NOT(AND(A239=$B$2,G239&gt;0,H239&gt;0,OR(C239&lt;&gt;"Recommended baseline",Assumptions!$B$10=1))),"Inactive",IF(NOT(ISNUMBER(N239)),"UNPRICED - select SKU / quote",IF(ISNUMBER(K239),"Manual quote - verify source",IF(T239="Covered","Covered by capacity",IF(T239="Control plane","No direct fee","Priced - verify sizing")))))</f>
        <v>No direct fee</v>
      </c>
      <c r="R239" s="21" t="s">
        <v>2300</v>
      </c>
      <c r="S239" s="21" t="s">
        <v>971</v>
      </c>
      <c r="T239" s="21" t="s">
        <v>187</v>
      </c>
      <c r="U239" s="23">
        <f>IF(COUNTIF('SKU Catalog'!$A$4:$A$116,T239&amp;"|"&amp;F239)=0,0,MATCH(T239&amp;"|"&amp;F239,'SKU Catalog'!$A$1:$A$116,0))</f>
        <v>5</v>
      </c>
      <c r="V239" s="24">
        <f>IF(NOT(AND(A239=$B$2,G239&gt;0,H239&gt;0,OR(C239&lt;&gt;"Recommended baseline",Assumptions!$B$10=1))),0,IF(ISNUMBER(K239),G239*H239*K239,IF(U239=0,"UNPRICED",IF(ISNUMBER(INDEX('SKU Catalog'!$K$1:$K$116,MAX(1,U239))),G239*H239*INDEX('SKU Catalog'!$K$1:$K$116,MAX(1,U239))*IF(AND(INDEX('SKU Catalog'!$F$1:$F$116,MAX(1,U239))="Hourly",OR(INDEX('SKU Catalog'!$J$1:$J$116,MAX(1,U239))=0,"PAYG"="PAYG")),I239,1),"UNPRICED"))))</f>
        <v>0</v>
      </c>
      <c r="W239" s="24">
        <f>IF(NOT(AND(A239=$B$2,G239&gt;0,H239&gt;0,OR(C239&lt;&gt;"Recommended baseline",Assumptions!$B$10=1))),0,IF(ISNUMBER(K239),G239*H239*K239,IF(U239=0,"UNPRICED",IF(ISNUMBER(INDEX('SKU Catalog'!$L$1:$L$116,MAX(1,U239))),G239*H239*INDEX('SKU Catalog'!$L$1:$L$116,MAX(1,U239))*IF(AND(INDEX('SKU Catalog'!$F$1:$F$116,MAX(1,U239))="Hourly",OR(INDEX('SKU Catalog'!$J$1:$J$116,MAX(1,U239))=0,"1Y"="PAYG")),I239,1),"UNPRICED"))))</f>
        <v>0</v>
      </c>
      <c r="X239" s="24">
        <f>IF(NOT(AND(A239=$B$2,G239&gt;0,H239&gt;0,OR(C239&lt;&gt;"Recommended baseline",Assumptions!$B$10=1))),0,IF(ISNUMBER(K239),G239*H239*K239,IF(U239=0,"UNPRICED",IF(ISNUMBER(INDEX('SKU Catalog'!$M$1:$M$116,MAX(1,U239))),G239*H239*INDEX('SKU Catalog'!$M$1:$M$116,MAX(1,U239))*IF(AND(INDEX('SKU Catalog'!$F$1:$F$116,MAX(1,U239))="Hourly",OR(INDEX('SKU Catalog'!$J$1:$J$116,MAX(1,U239))=0,"3Y"="PAYG")),I239,1),"UNPRICED"))))</f>
        <v>0</v>
      </c>
    </row>
    <row r="240" spans="1:24" ht="28.8" x14ac:dyDescent="0.35">
      <c r="A240" s="21" t="s">
        <v>967</v>
      </c>
      <c r="B240" s="21" t="s">
        <v>95</v>
      </c>
      <c r="C240" s="21" t="s">
        <v>2299</v>
      </c>
      <c r="D240" s="21" t="s">
        <v>1654</v>
      </c>
      <c r="E240" s="21" t="s">
        <v>1655</v>
      </c>
      <c r="F240" s="26" t="s">
        <v>188</v>
      </c>
      <c r="G240" s="27">
        <v>1</v>
      </c>
      <c r="H240" s="27">
        <v>1</v>
      </c>
      <c r="I240" s="36">
        <v>1</v>
      </c>
      <c r="J240" s="26" t="s">
        <v>2297</v>
      </c>
      <c r="K240" s="37"/>
      <c r="L240" s="23" t="str">
        <f>IF(U240=0,"INVALID SKU",IF(INDEX('SKU Catalog'!$J$1:$J$116,MAX(1,U240))=0,"PAYG",IF(J240="Default",Assumptions!$B$7,J240)))</f>
        <v>PAYG</v>
      </c>
      <c r="M240" s="23" t="str">
        <f>IF(U240=0,"Review SKU",INDEX('SKU Catalog'!$E$1:$E$116,MAX(1,U240)))</f>
        <v>resource</v>
      </c>
      <c r="N240" s="31">
        <f>IF(ISNUMBER(K240),K240,IF(U240=0,"UNPRICED",IF(L240="PAYG",INDEX('SKU Catalog'!$K$1:$K$116,MAX(1,U240)),IF(L240="1Y",INDEX('SKU Catalog'!$L$1:$L$116,MAX(1,U240)),INDEX('SKU Catalog'!$M$1:$M$116,MAX(1,U240))))))</f>
        <v>0</v>
      </c>
      <c r="O240" s="24">
        <f>IF(NOT(AND(A240=$B$2,G240&gt;0,H240&gt;0,OR(C240&lt;&gt;"Recommended baseline",Assumptions!$B$10=1))),0,IF(ISNUMBER(N240),G240*H240*N240*IF(ISNUMBER(K240),1,IF(AND(L240="PAYG",INDEX('SKU Catalog'!$F$1:$F$116,MAX(1,U240))="Hourly"),I240,1)),"UNPRICED"))</f>
        <v>0</v>
      </c>
      <c r="P240" s="24">
        <f>IF(ISNUMBER(O240),O240*Assumptions!$B$8,"UNPRICED")</f>
        <v>0</v>
      </c>
      <c r="Q240" s="23" t="str">
        <f>IF(NOT(AND(A240=$B$2,G240&gt;0,H240&gt;0,OR(C240&lt;&gt;"Recommended baseline",Assumptions!$B$10=1))),"Inactive",IF(NOT(ISNUMBER(N240)),"UNPRICED - select SKU / quote",IF(ISNUMBER(K240),"Manual quote - verify source",IF(T240="Covered","Covered by capacity",IF(T240="Control plane","No direct fee","Priced - verify sizing")))))</f>
        <v>No direct fee</v>
      </c>
      <c r="R240" s="21" t="s">
        <v>2300</v>
      </c>
      <c r="S240" s="21" t="s">
        <v>971</v>
      </c>
      <c r="T240" s="21" t="s">
        <v>187</v>
      </c>
      <c r="U240" s="23">
        <f>IF(COUNTIF('SKU Catalog'!$A$4:$A$116,T240&amp;"|"&amp;F240)=0,0,MATCH(T240&amp;"|"&amp;F240,'SKU Catalog'!$A$1:$A$116,0))</f>
        <v>5</v>
      </c>
      <c r="V240" s="24">
        <f>IF(NOT(AND(A240=$B$2,G240&gt;0,H240&gt;0,OR(C240&lt;&gt;"Recommended baseline",Assumptions!$B$10=1))),0,IF(ISNUMBER(K240),G240*H240*K240,IF(U240=0,"UNPRICED",IF(ISNUMBER(INDEX('SKU Catalog'!$K$1:$K$116,MAX(1,U240))),G240*H240*INDEX('SKU Catalog'!$K$1:$K$116,MAX(1,U240))*IF(AND(INDEX('SKU Catalog'!$F$1:$F$116,MAX(1,U240))="Hourly",OR(INDEX('SKU Catalog'!$J$1:$J$116,MAX(1,U240))=0,"PAYG"="PAYG")),I240,1),"UNPRICED"))))</f>
        <v>0</v>
      </c>
      <c r="W240" s="24">
        <f>IF(NOT(AND(A240=$B$2,G240&gt;0,H240&gt;0,OR(C240&lt;&gt;"Recommended baseline",Assumptions!$B$10=1))),0,IF(ISNUMBER(K240),G240*H240*K240,IF(U240=0,"UNPRICED",IF(ISNUMBER(INDEX('SKU Catalog'!$L$1:$L$116,MAX(1,U240))),G240*H240*INDEX('SKU Catalog'!$L$1:$L$116,MAX(1,U240))*IF(AND(INDEX('SKU Catalog'!$F$1:$F$116,MAX(1,U240))="Hourly",OR(INDEX('SKU Catalog'!$J$1:$J$116,MAX(1,U240))=0,"1Y"="PAYG")),I240,1),"UNPRICED"))))</f>
        <v>0</v>
      </c>
      <c r="X240" s="24">
        <f>IF(NOT(AND(A240=$B$2,G240&gt;0,H240&gt;0,OR(C240&lt;&gt;"Recommended baseline",Assumptions!$B$10=1))),0,IF(ISNUMBER(K240),G240*H240*K240,IF(U240=0,"UNPRICED",IF(ISNUMBER(INDEX('SKU Catalog'!$M$1:$M$116,MAX(1,U240))),G240*H240*INDEX('SKU Catalog'!$M$1:$M$116,MAX(1,U240))*IF(AND(INDEX('SKU Catalog'!$F$1:$F$116,MAX(1,U240))="Hourly",OR(INDEX('SKU Catalog'!$J$1:$J$116,MAX(1,U240))=0,"3Y"="PAYG")),I240,1),"UNPRICED"))))</f>
        <v>0</v>
      </c>
    </row>
    <row r="241" spans="1:24" ht="28.8" x14ac:dyDescent="0.35">
      <c r="A241" s="21" t="s">
        <v>967</v>
      </c>
      <c r="B241" s="21" t="s">
        <v>95</v>
      </c>
      <c r="C241" s="21" t="s">
        <v>2299</v>
      </c>
      <c r="D241" s="21" t="s">
        <v>1656</v>
      </c>
      <c r="E241" s="21" t="s">
        <v>1657</v>
      </c>
      <c r="F241" s="26" t="s">
        <v>188</v>
      </c>
      <c r="G241" s="27">
        <v>1</v>
      </c>
      <c r="H241" s="27">
        <v>1</v>
      </c>
      <c r="I241" s="36">
        <v>1</v>
      </c>
      <c r="J241" s="26" t="s">
        <v>2297</v>
      </c>
      <c r="K241" s="37"/>
      <c r="L241" s="23" t="str">
        <f>IF(U241=0,"INVALID SKU",IF(INDEX('SKU Catalog'!$J$1:$J$116,MAX(1,U241))=0,"PAYG",IF(J241="Default",Assumptions!$B$7,J241)))</f>
        <v>PAYG</v>
      </c>
      <c r="M241" s="23" t="str">
        <f>IF(U241=0,"Review SKU",INDEX('SKU Catalog'!$E$1:$E$116,MAX(1,U241)))</f>
        <v>resource</v>
      </c>
      <c r="N241" s="31">
        <f>IF(ISNUMBER(K241),K241,IF(U241=0,"UNPRICED",IF(L241="PAYG",INDEX('SKU Catalog'!$K$1:$K$116,MAX(1,U241)),IF(L241="1Y",INDEX('SKU Catalog'!$L$1:$L$116,MAX(1,U241)),INDEX('SKU Catalog'!$M$1:$M$116,MAX(1,U241))))))</f>
        <v>0</v>
      </c>
      <c r="O241" s="24">
        <f>IF(NOT(AND(A241=$B$2,G241&gt;0,H241&gt;0,OR(C241&lt;&gt;"Recommended baseline",Assumptions!$B$10=1))),0,IF(ISNUMBER(N241),G241*H241*N241*IF(ISNUMBER(K241),1,IF(AND(L241="PAYG",INDEX('SKU Catalog'!$F$1:$F$116,MAX(1,U241))="Hourly"),I241,1)),"UNPRICED"))</f>
        <v>0</v>
      </c>
      <c r="P241" s="24">
        <f>IF(ISNUMBER(O241),O241*Assumptions!$B$8,"UNPRICED")</f>
        <v>0</v>
      </c>
      <c r="Q241" s="23" t="str">
        <f>IF(NOT(AND(A241=$B$2,G241&gt;0,H241&gt;0,OR(C241&lt;&gt;"Recommended baseline",Assumptions!$B$10=1))),"Inactive",IF(NOT(ISNUMBER(N241)),"UNPRICED - select SKU / quote",IF(ISNUMBER(K241),"Manual quote - verify source",IF(T241="Covered","Covered by capacity",IF(T241="Control plane","No direct fee","Priced - verify sizing")))))</f>
        <v>No direct fee</v>
      </c>
      <c r="R241" s="21" t="s">
        <v>2300</v>
      </c>
      <c r="S241" s="21" t="s">
        <v>971</v>
      </c>
      <c r="T241" s="21" t="s">
        <v>187</v>
      </c>
      <c r="U241" s="23">
        <f>IF(COUNTIF('SKU Catalog'!$A$4:$A$116,T241&amp;"|"&amp;F241)=0,0,MATCH(T241&amp;"|"&amp;F241,'SKU Catalog'!$A$1:$A$116,0))</f>
        <v>5</v>
      </c>
      <c r="V241" s="24">
        <f>IF(NOT(AND(A241=$B$2,G241&gt;0,H241&gt;0,OR(C241&lt;&gt;"Recommended baseline",Assumptions!$B$10=1))),0,IF(ISNUMBER(K241),G241*H241*K241,IF(U241=0,"UNPRICED",IF(ISNUMBER(INDEX('SKU Catalog'!$K$1:$K$116,MAX(1,U241))),G241*H241*INDEX('SKU Catalog'!$K$1:$K$116,MAX(1,U241))*IF(AND(INDEX('SKU Catalog'!$F$1:$F$116,MAX(1,U241))="Hourly",OR(INDEX('SKU Catalog'!$J$1:$J$116,MAX(1,U241))=0,"PAYG"="PAYG")),I241,1),"UNPRICED"))))</f>
        <v>0</v>
      </c>
      <c r="W241" s="24">
        <f>IF(NOT(AND(A241=$B$2,G241&gt;0,H241&gt;0,OR(C241&lt;&gt;"Recommended baseline",Assumptions!$B$10=1))),0,IF(ISNUMBER(K241),G241*H241*K241,IF(U241=0,"UNPRICED",IF(ISNUMBER(INDEX('SKU Catalog'!$L$1:$L$116,MAX(1,U241))),G241*H241*INDEX('SKU Catalog'!$L$1:$L$116,MAX(1,U241))*IF(AND(INDEX('SKU Catalog'!$F$1:$F$116,MAX(1,U241))="Hourly",OR(INDEX('SKU Catalog'!$J$1:$J$116,MAX(1,U241))=0,"1Y"="PAYG")),I241,1),"UNPRICED"))))</f>
        <v>0</v>
      </c>
      <c r="X241" s="24">
        <f>IF(NOT(AND(A241=$B$2,G241&gt;0,H241&gt;0,OR(C241&lt;&gt;"Recommended baseline",Assumptions!$B$10=1))),0,IF(ISNUMBER(K241),G241*H241*K241,IF(U241=0,"UNPRICED",IF(ISNUMBER(INDEX('SKU Catalog'!$M$1:$M$116,MAX(1,U241))),G241*H241*INDEX('SKU Catalog'!$M$1:$M$116,MAX(1,U241))*IF(AND(INDEX('SKU Catalog'!$F$1:$F$116,MAX(1,U241))="Hourly",OR(INDEX('SKU Catalog'!$J$1:$J$116,MAX(1,U241))=0,"3Y"="PAYG")),I241,1),"UNPRICED"))))</f>
        <v>0</v>
      </c>
    </row>
    <row r="242" spans="1:24" ht="28.8" x14ac:dyDescent="0.35">
      <c r="A242" s="21" t="s">
        <v>967</v>
      </c>
      <c r="B242" s="21" t="s">
        <v>95</v>
      </c>
      <c r="C242" s="21" t="s">
        <v>2299</v>
      </c>
      <c r="D242" s="21" t="s">
        <v>1659</v>
      </c>
      <c r="E242" s="21" t="s">
        <v>1660</v>
      </c>
      <c r="F242" s="26" t="s">
        <v>188</v>
      </c>
      <c r="G242" s="27">
        <v>1</v>
      </c>
      <c r="H242" s="27">
        <v>1</v>
      </c>
      <c r="I242" s="36">
        <v>1</v>
      </c>
      <c r="J242" s="26" t="s">
        <v>2297</v>
      </c>
      <c r="K242" s="37"/>
      <c r="L242" s="23" t="str">
        <f>IF(U242=0,"INVALID SKU",IF(INDEX('SKU Catalog'!$J$1:$J$116,MAX(1,U242))=0,"PAYG",IF(J242="Default",Assumptions!$B$7,J242)))</f>
        <v>PAYG</v>
      </c>
      <c r="M242" s="23" t="str">
        <f>IF(U242=0,"Review SKU",INDEX('SKU Catalog'!$E$1:$E$116,MAX(1,U242)))</f>
        <v>resource</v>
      </c>
      <c r="N242" s="31">
        <f>IF(ISNUMBER(K242),K242,IF(U242=0,"UNPRICED",IF(L242="PAYG",INDEX('SKU Catalog'!$K$1:$K$116,MAX(1,U242)),IF(L242="1Y",INDEX('SKU Catalog'!$L$1:$L$116,MAX(1,U242)),INDEX('SKU Catalog'!$M$1:$M$116,MAX(1,U242))))))</f>
        <v>0</v>
      </c>
      <c r="O242" s="24">
        <f>IF(NOT(AND(A242=$B$2,G242&gt;0,H242&gt;0,OR(C242&lt;&gt;"Recommended baseline",Assumptions!$B$10=1))),0,IF(ISNUMBER(N242),G242*H242*N242*IF(ISNUMBER(K242),1,IF(AND(L242="PAYG",INDEX('SKU Catalog'!$F$1:$F$116,MAX(1,U242))="Hourly"),I242,1)),"UNPRICED"))</f>
        <v>0</v>
      </c>
      <c r="P242" s="24">
        <f>IF(ISNUMBER(O242),O242*Assumptions!$B$8,"UNPRICED")</f>
        <v>0</v>
      </c>
      <c r="Q242" s="23" t="str">
        <f>IF(NOT(AND(A242=$B$2,G242&gt;0,H242&gt;0,OR(C242&lt;&gt;"Recommended baseline",Assumptions!$B$10=1))),"Inactive",IF(NOT(ISNUMBER(N242)),"UNPRICED - select SKU / quote",IF(ISNUMBER(K242),"Manual quote - verify source",IF(T242="Covered","Covered by capacity",IF(T242="Control plane","No direct fee","Priced - verify sizing")))))</f>
        <v>No direct fee</v>
      </c>
      <c r="R242" s="21" t="s">
        <v>2300</v>
      </c>
      <c r="S242" s="21" t="s">
        <v>971</v>
      </c>
      <c r="T242" s="21" t="s">
        <v>187</v>
      </c>
      <c r="U242" s="23">
        <f>IF(COUNTIF('SKU Catalog'!$A$4:$A$116,T242&amp;"|"&amp;F242)=0,0,MATCH(T242&amp;"|"&amp;F242,'SKU Catalog'!$A$1:$A$116,0))</f>
        <v>5</v>
      </c>
      <c r="V242" s="24">
        <f>IF(NOT(AND(A242=$B$2,G242&gt;0,H242&gt;0,OR(C242&lt;&gt;"Recommended baseline",Assumptions!$B$10=1))),0,IF(ISNUMBER(K242),G242*H242*K242,IF(U242=0,"UNPRICED",IF(ISNUMBER(INDEX('SKU Catalog'!$K$1:$K$116,MAX(1,U242))),G242*H242*INDEX('SKU Catalog'!$K$1:$K$116,MAX(1,U242))*IF(AND(INDEX('SKU Catalog'!$F$1:$F$116,MAX(1,U242))="Hourly",OR(INDEX('SKU Catalog'!$J$1:$J$116,MAX(1,U242))=0,"PAYG"="PAYG")),I242,1),"UNPRICED"))))</f>
        <v>0</v>
      </c>
      <c r="W242" s="24">
        <f>IF(NOT(AND(A242=$B$2,G242&gt;0,H242&gt;0,OR(C242&lt;&gt;"Recommended baseline",Assumptions!$B$10=1))),0,IF(ISNUMBER(K242),G242*H242*K242,IF(U242=0,"UNPRICED",IF(ISNUMBER(INDEX('SKU Catalog'!$L$1:$L$116,MAX(1,U242))),G242*H242*INDEX('SKU Catalog'!$L$1:$L$116,MAX(1,U242))*IF(AND(INDEX('SKU Catalog'!$F$1:$F$116,MAX(1,U242))="Hourly",OR(INDEX('SKU Catalog'!$J$1:$J$116,MAX(1,U242))=0,"1Y"="PAYG")),I242,1),"UNPRICED"))))</f>
        <v>0</v>
      </c>
      <c r="X242" s="24">
        <f>IF(NOT(AND(A242=$B$2,G242&gt;0,H242&gt;0,OR(C242&lt;&gt;"Recommended baseline",Assumptions!$B$10=1))),0,IF(ISNUMBER(K242),G242*H242*K242,IF(U242=0,"UNPRICED",IF(ISNUMBER(INDEX('SKU Catalog'!$M$1:$M$116,MAX(1,U242))),G242*H242*INDEX('SKU Catalog'!$M$1:$M$116,MAX(1,U242))*IF(AND(INDEX('SKU Catalog'!$F$1:$F$116,MAX(1,U242))="Hourly",OR(INDEX('SKU Catalog'!$J$1:$J$116,MAX(1,U242))=0,"3Y"="PAYG")),I242,1),"UNPRICED"))))</f>
        <v>0</v>
      </c>
    </row>
    <row r="243" spans="1:24" ht="28.8" x14ac:dyDescent="0.35">
      <c r="A243" s="21" t="s">
        <v>967</v>
      </c>
      <c r="B243" s="21" t="s">
        <v>95</v>
      </c>
      <c r="C243" s="21" t="s">
        <v>2299</v>
      </c>
      <c r="D243" s="21" t="s">
        <v>1661</v>
      </c>
      <c r="E243" s="21" t="s">
        <v>1662</v>
      </c>
      <c r="F243" s="26" t="s">
        <v>188</v>
      </c>
      <c r="G243" s="27">
        <v>1</v>
      </c>
      <c r="H243" s="27">
        <v>1</v>
      </c>
      <c r="I243" s="36">
        <v>1</v>
      </c>
      <c r="J243" s="26" t="s">
        <v>2297</v>
      </c>
      <c r="K243" s="37"/>
      <c r="L243" s="23" t="str">
        <f>IF(U243=0,"INVALID SKU",IF(INDEX('SKU Catalog'!$J$1:$J$116,MAX(1,U243))=0,"PAYG",IF(J243="Default",Assumptions!$B$7,J243)))</f>
        <v>PAYG</v>
      </c>
      <c r="M243" s="23" t="str">
        <f>IF(U243=0,"Review SKU",INDEX('SKU Catalog'!$E$1:$E$116,MAX(1,U243)))</f>
        <v>resource</v>
      </c>
      <c r="N243" s="31">
        <f>IF(ISNUMBER(K243),K243,IF(U243=0,"UNPRICED",IF(L243="PAYG",INDEX('SKU Catalog'!$K$1:$K$116,MAX(1,U243)),IF(L243="1Y",INDEX('SKU Catalog'!$L$1:$L$116,MAX(1,U243)),INDEX('SKU Catalog'!$M$1:$M$116,MAX(1,U243))))))</f>
        <v>0</v>
      </c>
      <c r="O243" s="24">
        <f>IF(NOT(AND(A243=$B$2,G243&gt;0,H243&gt;0,OR(C243&lt;&gt;"Recommended baseline",Assumptions!$B$10=1))),0,IF(ISNUMBER(N243),G243*H243*N243*IF(ISNUMBER(K243),1,IF(AND(L243="PAYG",INDEX('SKU Catalog'!$F$1:$F$116,MAX(1,U243))="Hourly"),I243,1)),"UNPRICED"))</f>
        <v>0</v>
      </c>
      <c r="P243" s="24">
        <f>IF(ISNUMBER(O243),O243*Assumptions!$B$8,"UNPRICED")</f>
        <v>0</v>
      </c>
      <c r="Q243" s="23" t="str">
        <f>IF(NOT(AND(A243=$B$2,G243&gt;0,H243&gt;0,OR(C243&lt;&gt;"Recommended baseline",Assumptions!$B$10=1))),"Inactive",IF(NOT(ISNUMBER(N243)),"UNPRICED - select SKU / quote",IF(ISNUMBER(K243),"Manual quote - verify source",IF(T243="Covered","Covered by capacity",IF(T243="Control plane","No direct fee","Priced - verify sizing")))))</f>
        <v>No direct fee</v>
      </c>
      <c r="R243" s="21" t="s">
        <v>2300</v>
      </c>
      <c r="S243" s="21" t="s">
        <v>971</v>
      </c>
      <c r="T243" s="21" t="s">
        <v>187</v>
      </c>
      <c r="U243" s="23">
        <f>IF(COUNTIF('SKU Catalog'!$A$4:$A$116,T243&amp;"|"&amp;F243)=0,0,MATCH(T243&amp;"|"&amp;F243,'SKU Catalog'!$A$1:$A$116,0))</f>
        <v>5</v>
      </c>
      <c r="V243" s="24">
        <f>IF(NOT(AND(A243=$B$2,G243&gt;0,H243&gt;0,OR(C243&lt;&gt;"Recommended baseline",Assumptions!$B$10=1))),0,IF(ISNUMBER(K243),G243*H243*K243,IF(U243=0,"UNPRICED",IF(ISNUMBER(INDEX('SKU Catalog'!$K$1:$K$116,MAX(1,U243))),G243*H243*INDEX('SKU Catalog'!$K$1:$K$116,MAX(1,U243))*IF(AND(INDEX('SKU Catalog'!$F$1:$F$116,MAX(1,U243))="Hourly",OR(INDEX('SKU Catalog'!$J$1:$J$116,MAX(1,U243))=0,"PAYG"="PAYG")),I243,1),"UNPRICED"))))</f>
        <v>0</v>
      </c>
      <c r="W243" s="24">
        <f>IF(NOT(AND(A243=$B$2,G243&gt;0,H243&gt;0,OR(C243&lt;&gt;"Recommended baseline",Assumptions!$B$10=1))),0,IF(ISNUMBER(K243),G243*H243*K243,IF(U243=0,"UNPRICED",IF(ISNUMBER(INDEX('SKU Catalog'!$L$1:$L$116,MAX(1,U243))),G243*H243*INDEX('SKU Catalog'!$L$1:$L$116,MAX(1,U243))*IF(AND(INDEX('SKU Catalog'!$F$1:$F$116,MAX(1,U243))="Hourly",OR(INDEX('SKU Catalog'!$J$1:$J$116,MAX(1,U243))=0,"1Y"="PAYG")),I243,1),"UNPRICED"))))</f>
        <v>0</v>
      </c>
      <c r="X243" s="24">
        <f>IF(NOT(AND(A243=$B$2,G243&gt;0,H243&gt;0,OR(C243&lt;&gt;"Recommended baseline",Assumptions!$B$10=1))),0,IF(ISNUMBER(K243),G243*H243*K243,IF(U243=0,"UNPRICED",IF(ISNUMBER(INDEX('SKU Catalog'!$M$1:$M$116,MAX(1,U243))),G243*H243*INDEX('SKU Catalog'!$M$1:$M$116,MAX(1,U243))*IF(AND(INDEX('SKU Catalog'!$F$1:$F$116,MAX(1,U243))="Hourly",OR(INDEX('SKU Catalog'!$J$1:$J$116,MAX(1,U243))=0,"3Y"="PAYG")),I243,1),"UNPRICED"))))</f>
        <v>0</v>
      </c>
    </row>
    <row r="244" spans="1:24" ht="28.8" x14ac:dyDescent="0.35">
      <c r="A244" s="21" t="s">
        <v>967</v>
      </c>
      <c r="B244" s="21" t="s">
        <v>95</v>
      </c>
      <c r="C244" s="21" t="s">
        <v>2299</v>
      </c>
      <c r="D244" s="21" t="s">
        <v>1663</v>
      </c>
      <c r="E244" s="21" t="s">
        <v>1664</v>
      </c>
      <c r="F244" s="26" t="s">
        <v>188</v>
      </c>
      <c r="G244" s="27">
        <v>1</v>
      </c>
      <c r="H244" s="27">
        <v>1</v>
      </c>
      <c r="I244" s="36">
        <v>1</v>
      </c>
      <c r="J244" s="26" t="s">
        <v>2297</v>
      </c>
      <c r="K244" s="37"/>
      <c r="L244" s="23" t="str">
        <f>IF(U244=0,"INVALID SKU",IF(INDEX('SKU Catalog'!$J$1:$J$116,MAX(1,U244))=0,"PAYG",IF(J244="Default",Assumptions!$B$7,J244)))</f>
        <v>PAYG</v>
      </c>
      <c r="M244" s="23" t="str">
        <f>IF(U244=0,"Review SKU",INDEX('SKU Catalog'!$E$1:$E$116,MAX(1,U244)))</f>
        <v>resource</v>
      </c>
      <c r="N244" s="31">
        <f>IF(ISNUMBER(K244),K244,IF(U244=0,"UNPRICED",IF(L244="PAYG",INDEX('SKU Catalog'!$K$1:$K$116,MAX(1,U244)),IF(L244="1Y",INDEX('SKU Catalog'!$L$1:$L$116,MAX(1,U244)),INDEX('SKU Catalog'!$M$1:$M$116,MAX(1,U244))))))</f>
        <v>0</v>
      </c>
      <c r="O244" s="24">
        <f>IF(NOT(AND(A244=$B$2,G244&gt;0,H244&gt;0,OR(C244&lt;&gt;"Recommended baseline",Assumptions!$B$10=1))),0,IF(ISNUMBER(N244),G244*H244*N244*IF(ISNUMBER(K244),1,IF(AND(L244="PAYG",INDEX('SKU Catalog'!$F$1:$F$116,MAX(1,U244))="Hourly"),I244,1)),"UNPRICED"))</f>
        <v>0</v>
      </c>
      <c r="P244" s="24">
        <f>IF(ISNUMBER(O244),O244*Assumptions!$B$8,"UNPRICED")</f>
        <v>0</v>
      </c>
      <c r="Q244" s="23" t="str">
        <f>IF(NOT(AND(A244=$B$2,G244&gt;0,H244&gt;0,OR(C244&lt;&gt;"Recommended baseline",Assumptions!$B$10=1))),"Inactive",IF(NOT(ISNUMBER(N244)),"UNPRICED - select SKU / quote",IF(ISNUMBER(K244),"Manual quote - verify source",IF(T244="Covered","Covered by capacity",IF(T244="Control plane","No direct fee","Priced - verify sizing")))))</f>
        <v>No direct fee</v>
      </c>
      <c r="R244" s="21" t="s">
        <v>2300</v>
      </c>
      <c r="S244" s="21" t="s">
        <v>971</v>
      </c>
      <c r="T244" s="21" t="s">
        <v>187</v>
      </c>
      <c r="U244" s="23">
        <f>IF(COUNTIF('SKU Catalog'!$A$4:$A$116,T244&amp;"|"&amp;F244)=0,0,MATCH(T244&amp;"|"&amp;F244,'SKU Catalog'!$A$1:$A$116,0))</f>
        <v>5</v>
      </c>
      <c r="V244" s="24">
        <f>IF(NOT(AND(A244=$B$2,G244&gt;0,H244&gt;0,OR(C244&lt;&gt;"Recommended baseline",Assumptions!$B$10=1))),0,IF(ISNUMBER(K244),G244*H244*K244,IF(U244=0,"UNPRICED",IF(ISNUMBER(INDEX('SKU Catalog'!$K$1:$K$116,MAX(1,U244))),G244*H244*INDEX('SKU Catalog'!$K$1:$K$116,MAX(1,U244))*IF(AND(INDEX('SKU Catalog'!$F$1:$F$116,MAX(1,U244))="Hourly",OR(INDEX('SKU Catalog'!$J$1:$J$116,MAX(1,U244))=0,"PAYG"="PAYG")),I244,1),"UNPRICED"))))</f>
        <v>0</v>
      </c>
      <c r="W244" s="24">
        <f>IF(NOT(AND(A244=$B$2,G244&gt;0,H244&gt;0,OR(C244&lt;&gt;"Recommended baseline",Assumptions!$B$10=1))),0,IF(ISNUMBER(K244),G244*H244*K244,IF(U244=0,"UNPRICED",IF(ISNUMBER(INDEX('SKU Catalog'!$L$1:$L$116,MAX(1,U244))),G244*H244*INDEX('SKU Catalog'!$L$1:$L$116,MAX(1,U244))*IF(AND(INDEX('SKU Catalog'!$F$1:$F$116,MAX(1,U244))="Hourly",OR(INDEX('SKU Catalog'!$J$1:$J$116,MAX(1,U244))=0,"1Y"="PAYG")),I244,1),"UNPRICED"))))</f>
        <v>0</v>
      </c>
      <c r="X244" s="24">
        <f>IF(NOT(AND(A244=$B$2,G244&gt;0,H244&gt;0,OR(C244&lt;&gt;"Recommended baseline",Assumptions!$B$10=1))),0,IF(ISNUMBER(K244),G244*H244*K244,IF(U244=0,"UNPRICED",IF(ISNUMBER(INDEX('SKU Catalog'!$M$1:$M$116,MAX(1,U244))),G244*H244*INDEX('SKU Catalog'!$M$1:$M$116,MAX(1,U244))*IF(AND(INDEX('SKU Catalog'!$F$1:$F$116,MAX(1,U244))="Hourly",OR(INDEX('SKU Catalog'!$J$1:$J$116,MAX(1,U244))=0,"3Y"="PAYG")),I244,1),"UNPRICED"))))</f>
        <v>0</v>
      </c>
    </row>
    <row r="245" spans="1:24" ht="28.8" x14ac:dyDescent="0.35">
      <c r="A245" s="21" t="s">
        <v>967</v>
      </c>
      <c r="B245" s="21" t="s">
        <v>95</v>
      </c>
      <c r="C245" s="21" t="s">
        <v>2299</v>
      </c>
      <c r="D245" s="21" t="s">
        <v>1665</v>
      </c>
      <c r="E245" s="21" t="s">
        <v>1666</v>
      </c>
      <c r="F245" s="26" t="s">
        <v>188</v>
      </c>
      <c r="G245" s="27">
        <v>1</v>
      </c>
      <c r="H245" s="27">
        <v>1</v>
      </c>
      <c r="I245" s="36">
        <v>1</v>
      </c>
      <c r="J245" s="26" t="s">
        <v>2297</v>
      </c>
      <c r="K245" s="37"/>
      <c r="L245" s="23" t="str">
        <f>IF(U245=0,"INVALID SKU",IF(INDEX('SKU Catalog'!$J$1:$J$116,MAX(1,U245))=0,"PAYG",IF(J245="Default",Assumptions!$B$7,J245)))</f>
        <v>PAYG</v>
      </c>
      <c r="M245" s="23" t="str">
        <f>IF(U245=0,"Review SKU",INDEX('SKU Catalog'!$E$1:$E$116,MAX(1,U245)))</f>
        <v>resource</v>
      </c>
      <c r="N245" s="31">
        <f>IF(ISNUMBER(K245),K245,IF(U245=0,"UNPRICED",IF(L245="PAYG",INDEX('SKU Catalog'!$K$1:$K$116,MAX(1,U245)),IF(L245="1Y",INDEX('SKU Catalog'!$L$1:$L$116,MAX(1,U245)),INDEX('SKU Catalog'!$M$1:$M$116,MAX(1,U245))))))</f>
        <v>0</v>
      </c>
      <c r="O245" s="24">
        <f>IF(NOT(AND(A245=$B$2,G245&gt;0,H245&gt;0,OR(C245&lt;&gt;"Recommended baseline",Assumptions!$B$10=1))),0,IF(ISNUMBER(N245),G245*H245*N245*IF(ISNUMBER(K245),1,IF(AND(L245="PAYG",INDEX('SKU Catalog'!$F$1:$F$116,MAX(1,U245))="Hourly"),I245,1)),"UNPRICED"))</f>
        <v>0</v>
      </c>
      <c r="P245" s="24">
        <f>IF(ISNUMBER(O245),O245*Assumptions!$B$8,"UNPRICED")</f>
        <v>0</v>
      </c>
      <c r="Q245" s="23" t="str">
        <f>IF(NOT(AND(A245=$B$2,G245&gt;0,H245&gt;0,OR(C245&lt;&gt;"Recommended baseline",Assumptions!$B$10=1))),"Inactive",IF(NOT(ISNUMBER(N245)),"UNPRICED - select SKU / quote",IF(ISNUMBER(K245),"Manual quote - verify source",IF(T245="Covered","Covered by capacity",IF(T245="Control plane","No direct fee","Priced - verify sizing")))))</f>
        <v>No direct fee</v>
      </c>
      <c r="R245" s="21" t="s">
        <v>2300</v>
      </c>
      <c r="S245" s="21" t="s">
        <v>971</v>
      </c>
      <c r="T245" s="21" t="s">
        <v>187</v>
      </c>
      <c r="U245" s="23">
        <f>IF(COUNTIF('SKU Catalog'!$A$4:$A$116,T245&amp;"|"&amp;F245)=0,0,MATCH(T245&amp;"|"&amp;F245,'SKU Catalog'!$A$1:$A$116,0))</f>
        <v>5</v>
      </c>
      <c r="V245" s="24">
        <f>IF(NOT(AND(A245=$B$2,G245&gt;0,H245&gt;0,OR(C245&lt;&gt;"Recommended baseline",Assumptions!$B$10=1))),0,IF(ISNUMBER(K245),G245*H245*K245,IF(U245=0,"UNPRICED",IF(ISNUMBER(INDEX('SKU Catalog'!$K$1:$K$116,MAX(1,U245))),G245*H245*INDEX('SKU Catalog'!$K$1:$K$116,MAX(1,U245))*IF(AND(INDEX('SKU Catalog'!$F$1:$F$116,MAX(1,U245))="Hourly",OR(INDEX('SKU Catalog'!$J$1:$J$116,MAX(1,U245))=0,"PAYG"="PAYG")),I245,1),"UNPRICED"))))</f>
        <v>0</v>
      </c>
      <c r="W245" s="24">
        <f>IF(NOT(AND(A245=$B$2,G245&gt;0,H245&gt;0,OR(C245&lt;&gt;"Recommended baseline",Assumptions!$B$10=1))),0,IF(ISNUMBER(K245),G245*H245*K245,IF(U245=0,"UNPRICED",IF(ISNUMBER(INDEX('SKU Catalog'!$L$1:$L$116,MAX(1,U245))),G245*H245*INDEX('SKU Catalog'!$L$1:$L$116,MAX(1,U245))*IF(AND(INDEX('SKU Catalog'!$F$1:$F$116,MAX(1,U245))="Hourly",OR(INDEX('SKU Catalog'!$J$1:$J$116,MAX(1,U245))=0,"1Y"="PAYG")),I245,1),"UNPRICED"))))</f>
        <v>0</v>
      </c>
      <c r="X245" s="24">
        <f>IF(NOT(AND(A245=$B$2,G245&gt;0,H245&gt;0,OR(C245&lt;&gt;"Recommended baseline",Assumptions!$B$10=1))),0,IF(ISNUMBER(K245),G245*H245*K245,IF(U245=0,"UNPRICED",IF(ISNUMBER(INDEX('SKU Catalog'!$M$1:$M$116,MAX(1,U245))),G245*H245*INDEX('SKU Catalog'!$M$1:$M$116,MAX(1,U245))*IF(AND(INDEX('SKU Catalog'!$F$1:$F$116,MAX(1,U245))="Hourly",OR(INDEX('SKU Catalog'!$J$1:$J$116,MAX(1,U245))=0,"3Y"="PAYG")),I245,1),"UNPRICED"))))</f>
        <v>0</v>
      </c>
    </row>
    <row r="246" spans="1:24" ht="28.8" x14ac:dyDescent="0.35">
      <c r="A246" s="21" t="s">
        <v>967</v>
      </c>
      <c r="B246" s="21" t="s">
        <v>95</v>
      </c>
      <c r="C246" s="21" t="s">
        <v>2299</v>
      </c>
      <c r="D246" s="21" t="s">
        <v>1667</v>
      </c>
      <c r="E246" s="21" t="s">
        <v>1668</v>
      </c>
      <c r="F246" s="26" t="s">
        <v>188</v>
      </c>
      <c r="G246" s="27">
        <v>1</v>
      </c>
      <c r="H246" s="27">
        <v>1</v>
      </c>
      <c r="I246" s="36">
        <v>1</v>
      </c>
      <c r="J246" s="26" t="s">
        <v>2297</v>
      </c>
      <c r="K246" s="37"/>
      <c r="L246" s="23" t="str">
        <f>IF(U246=0,"INVALID SKU",IF(INDEX('SKU Catalog'!$J$1:$J$116,MAX(1,U246))=0,"PAYG",IF(J246="Default",Assumptions!$B$7,J246)))</f>
        <v>PAYG</v>
      </c>
      <c r="M246" s="23" t="str">
        <f>IF(U246=0,"Review SKU",INDEX('SKU Catalog'!$E$1:$E$116,MAX(1,U246)))</f>
        <v>resource</v>
      </c>
      <c r="N246" s="31">
        <f>IF(ISNUMBER(K246),K246,IF(U246=0,"UNPRICED",IF(L246="PAYG",INDEX('SKU Catalog'!$K$1:$K$116,MAX(1,U246)),IF(L246="1Y",INDEX('SKU Catalog'!$L$1:$L$116,MAX(1,U246)),INDEX('SKU Catalog'!$M$1:$M$116,MAX(1,U246))))))</f>
        <v>0</v>
      </c>
      <c r="O246" s="24">
        <f>IF(NOT(AND(A246=$B$2,G246&gt;0,H246&gt;0,OR(C246&lt;&gt;"Recommended baseline",Assumptions!$B$10=1))),0,IF(ISNUMBER(N246),G246*H246*N246*IF(ISNUMBER(K246),1,IF(AND(L246="PAYG",INDEX('SKU Catalog'!$F$1:$F$116,MAX(1,U246))="Hourly"),I246,1)),"UNPRICED"))</f>
        <v>0</v>
      </c>
      <c r="P246" s="24">
        <f>IF(ISNUMBER(O246),O246*Assumptions!$B$8,"UNPRICED")</f>
        <v>0</v>
      </c>
      <c r="Q246" s="23" t="str">
        <f>IF(NOT(AND(A246=$B$2,G246&gt;0,H246&gt;0,OR(C246&lt;&gt;"Recommended baseline",Assumptions!$B$10=1))),"Inactive",IF(NOT(ISNUMBER(N246)),"UNPRICED - select SKU / quote",IF(ISNUMBER(K246),"Manual quote - verify source",IF(T246="Covered","Covered by capacity",IF(T246="Control plane","No direct fee","Priced - verify sizing")))))</f>
        <v>No direct fee</v>
      </c>
      <c r="R246" s="21" t="s">
        <v>2300</v>
      </c>
      <c r="S246" s="21" t="s">
        <v>971</v>
      </c>
      <c r="T246" s="21" t="s">
        <v>187</v>
      </c>
      <c r="U246" s="23">
        <f>IF(COUNTIF('SKU Catalog'!$A$4:$A$116,T246&amp;"|"&amp;F246)=0,0,MATCH(T246&amp;"|"&amp;F246,'SKU Catalog'!$A$1:$A$116,0))</f>
        <v>5</v>
      </c>
      <c r="V246" s="24">
        <f>IF(NOT(AND(A246=$B$2,G246&gt;0,H246&gt;0,OR(C246&lt;&gt;"Recommended baseline",Assumptions!$B$10=1))),0,IF(ISNUMBER(K246),G246*H246*K246,IF(U246=0,"UNPRICED",IF(ISNUMBER(INDEX('SKU Catalog'!$K$1:$K$116,MAX(1,U246))),G246*H246*INDEX('SKU Catalog'!$K$1:$K$116,MAX(1,U246))*IF(AND(INDEX('SKU Catalog'!$F$1:$F$116,MAX(1,U246))="Hourly",OR(INDEX('SKU Catalog'!$J$1:$J$116,MAX(1,U246))=0,"PAYG"="PAYG")),I246,1),"UNPRICED"))))</f>
        <v>0</v>
      </c>
      <c r="W246" s="24">
        <f>IF(NOT(AND(A246=$B$2,G246&gt;0,H246&gt;0,OR(C246&lt;&gt;"Recommended baseline",Assumptions!$B$10=1))),0,IF(ISNUMBER(K246),G246*H246*K246,IF(U246=0,"UNPRICED",IF(ISNUMBER(INDEX('SKU Catalog'!$L$1:$L$116,MAX(1,U246))),G246*H246*INDEX('SKU Catalog'!$L$1:$L$116,MAX(1,U246))*IF(AND(INDEX('SKU Catalog'!$F$1:$F$116,MAX(1,U246))="Hourly",OR(INDEX('SKU Catalog'!$J$1:$J$116,MAX(1,U246))=0,"1Y"="PAYG")),I246,1),"UNPRICED"))))</f>
        <v>0</v>
      </c>
      <c r="X246" s="24">
        <f>IF(NOT(AND(A246=$B$2,G246&gt;0,H246&gt;0,OR(C246&lt;&gt;"Recommended baseline",Assumptions!$B$10=1))),0,IF(ISNUMBER(K246),G246*H246*K246,IF(U246=0,"UNPRICED",IF(ISNUMBER(INDEX('SKU Catalog'!$M$1:$M$116,MAX(1,U246))),G246*H246*INDEX('SKU Catalog'!$M$1:$M$116,MAX(1,U246))*IF(AND(INDEX('SKU Catalog'!$F$1:$F$116,MAX(1,U246))="Hourly",OR(INDEX('SKU Catalog'!$J$1:$J$116,MAX(1,U246))=0,"3Y"="PAYG")),I246,1),"UNPRICED"))))</f>
        <v>0</v>
      </c>
    </row>
    <row r="247" spans="1:24" ht="28.8" x14ac:dyDescent="0.35">
      <c r="A247" s="21" t="s">
        <v>967</v>
      </c>
      <c r="B247" s="21" t="s">
        <v>95</v>
      </c>
      <c r="C247" s="21" t="s">
        <v>2299</v>
      </c>
      <c r="D247" s="21" t="s">
        <v>1669</v>
      </c>
      <c r="E247" s="21" t="s">
        <v>1670</v>
      </c>
      <c r="F247" s="26" t="s">
        <v>188</v>
      </c>
      <c r="G247" s="27">
        <v>1</v>
      </c>
      <c r="H247" s="27">
        <v>1</v>
      </c>
      <c r="I247" s="36">
        <v>1</v>
      </c>
      <c r="J247" s="26" t="s">
        <v>2297</v>
      </c>
      <c r="K247" s="37"/>
      <c r="L247" s="23" t="str">
        <f>IF(U247=0,"INVALID SKU",IF(INDEX('SKU Catalog'!$J$1:$J$116,MAX(1,U247))=0,"PAYG",IF(J247="Default",Assumptions!$B$7,J247)))</f>
        <v>PAYG</v>
      </c>
      <c r="M247" s="23" t="str">
        <f>IF(U247=0,"Review SKU",INDEX('SKU Catalog'!$E$1:$E$116,MAX(1,U247)))</f>
        <v>resource</v>
      </c>
      <c r="N247" s="31">
        <f>IF(ISNUMBER(K247),K247,IF(U247=0,"UNPRICED",IF(L247="PAYG",INDEX('SKU Catalog'!$K$1:$K$116,MAX(1,U247)),IF(L247="1Y",INDEX('SKU Catalog'!$L$1:$L$116,MAX(1,U247)),INDEX('SKU Catalog'!$M$1:$M$116,MAX(1,U247))))))</f>
        <v>0</v>
      </c>
      <c r="O247" s="24">
        <f>IF(NOT(AND(A247=$B$2,G247&gt;0,H247&gt;0,OR(C247&lt;&gt;"Recommended baseline",Assumptions!$B$10=1))),0,IF(ISNUMBER(N247),G247*H247*N247*IF(ISNUMBER(K247),1,IF(AND(L247="PAYG",INDEX('SKU Catalog'!$F$1:$F$116,MAX(1,U247))="Hourly"),I247,1)),"UNPRICED"))</f>
        <v>0</v>
      </c>
      <c r="P247" s="24">
        <f>IF(ISNUMBER(O247),O247*Assumptions!$B$8,"UNPRICED")</f>
        <v>0</v>
      </c>
      <c r="Q247" s="23" t="str">
        <f>IF(NOT(AND(A247=$B$2,G247&gt;0,H247&gt;0,OR(C247&lt;&gt;"Recommended baseline",Assumptions!$B$10=1))),"Inactive",IF(NOT(ISNUMBER(N247)),"UNPRICED - select SKU / quote",IF(ISNUMBER(K247),"Manual quote - verify source",IF(T247="Covered","Covered by capacity",IF(T247="Control plane","No direct fee","Priced - verify sizing")))))</f>
        <v>No direct fee</v>
      </c>
      <c r="R247" s="21" t="s">
        <v>2300</v>
      </c>
      <c r="S247" s="21" t="s">
        <v>971</v>
      </c>
      <c r="T247" s="21" t="s">
        <v>187</v>
      </c>
      <c r="U247" s="23">
        <f>IF(COUNTIF('SKU Catalog'!$A$4:$A$116,T247&amp;"|"&amp;F247)=0,0,MATCH(T247&amp;"|"&amp;F247,'SKU Catalog'!$A$1:$A$116,0))</f>
        <v>5</v>
      </c>
      <c r="V247" s="24">
        <f>IF(NOT(AND(A247=$B$2,G247&gt;0,H247&gt;0,OR(C247&lt;&gt;"Recommended baseline",Assumptions!$B$10=1))),0,IF(ISNUMBER(K247),G247*H247*K247,IF(U247=0,"UNPRICED",IF(ISNUMBER(INDEX('SKU Catalog'!$K$1:$K$116,MAX(1,U247))),G247*H247*INDEX('SKU Catalog'!$K$1:$K$116,MAX(1,U247))*IF(AND(INDEX('SKU Catalog'!$F$1:$F$116,MAX(1,U247))="Hourly",OR(INDEX('SKU Catalog'!$J$1:$J$116,MAX(1,U247))=0,"PAYG"="PAYG")),I247,1),"UNPRICED"))))</f>
        <v>0</v>
      </c>
      <c r="W247" s="24">
        <f>IF(NOT(AND(A247=$B$2,G247&gt;0,H247&gt;0,OR(C247&lt;&gt;"Recommended baseline",Assumptions!$B$10=1))),0,IF(ISNUMBER(K247),G247*H247*K247,IF(U247=0,"UNPRICED",IF(ISNUMBER(INDEX('SKU Catalog'!$L$1:$L$116,MAX(1,U247))),G247*H247*INDEX('SKU Catalog'!$L$1:$L$116,MAX(1,U247))*IF(AND(INDEX('SKU Catalog'!$F$1:$F$116,MAX(1,U247))="Hourly",OR(INDEX('SKU Catalog'!$J$1:$J$116,MAX(1,U247))=0,"1Y"="PAYG")),I247,1),"UNPRICED"))))</f>
        <v>0</v>
      </c>
      <c r="X247" s="24">
        <f>IF(NOT(AND(A247=$B$2,G247&gt;0,H247&gt;0,OR(C247&lt;&gt;"Recommended baseline",Assumptions!$B$10=1))),0,IF(ISNUMBER(K247),G247*H247*K247,IF(U247=0,"UNPRICED",IF(ISNUMBER(INDEX('SKU Catalog'!$M$1:$M$116,MAX(1,U247))),G247*H247*INDEX('SKU Catalog'!$M$1:$M$116,MAX(1,U247))*IF(AND(INDEX('SKU Catalog'!$F$1:$F$116,MAX(1,U247))="Hourly",OR(INDEX('SKU Catalog'!$J$1:$J$116,MAX(1,U247))=0,"3Y"="PAYG")),I247,1),"UNPRICED"))))</f>
        <v>0</v>
      </c>
    </row>
    <row r="248" spans="1:24" ht="28.8" x14ac:dyDescent="0.35">
      <c r="A248" s="21" t="s">
        <v>967</v>
      </c>
      <c r="B248" s="21" t="s">
        <v>95</v>
      </c>
      <c r="C248" s="21" t="s">
        <v>2299</v>
      </c>
      <c r="D248" s="21" t="s">
        <v>1672</v>
      </c>
      <c r="E248" s="21" t="s">
        <v>1673</v>
      </c>
      <c r="F248" s="26" t="s">
        <v>188</v>
      </c>
      <c r="G248" s="27">
        <v>1</v>
      </c>
      <c r="H248" s="27">
        <v>1</v>
      </c>
      <c r="I248" s="36">
        <v>1</v>
      </c>
      <c r="J248" s="26" t="s">
        <v>2297</v>
      </c>
      <c r="K248" s="37"/>
      <c r="L248" s="23" t="str">
        <f>IF(U248=0,"INVALID SKU",IF(INDEX('SKU Catalog'!$J$1:$J$116,MAX(1,U248))=0,"PAYG",IF(J248="Default",Assumptions!$B$7,J248)))</f>
        <v>PAYG</v>
      </c>
      <c r="M248" s="23" t="str">
        <f>IF(U248=0,"Review SKU",INDEX('SKU Catalog'!$E$1:$E$116,MAX(1,U248)))</f>
        <v>resource</v>
      </c>
      <c r="N248" s="31">
        <f>IF(ISNUMBER(K248),K248,IF(U248=0,"UNPRICED",IF(L248="PAYG",INDEX('SKU Catalog'!$K$1:$K$116,MAX(1,U248)),IF(L248="1Y",INDEX('SKU Catalog'!$L$1:$L$116,MAX(1,U248)),INDEX('SKU Catalog'!$M$1:$M$116,MAX(1,U248))))))</f>
        <v>0</v>
      </c>
      <c r="O248" s="24">
        <f>IF(NOT(AND(A248=$B$2,G248&gt;0,H248&gt;0,OR(C248&lt;&gt;"Recommended baseline",Assumptions!$B$10=1))),0,IF(ISNUMBER(N248),G248*H248*N248*IF(ISNUMBER(K248),1,IF(AND(L248="PAYG",INDEX('SKU Catalog'!$F$1:$F$116,MAX(1,U248))="Hourly"),I248,1)),"UNPRICED"))</f>
        <v>0</v>
      </c>
      <c r="P248" s="24">
        <f>IF(ISNUMBER(O248),O248*Assumptions!$B$8,"UNPRICED")</f>
        <v>0</v>
      </c>
      <c r="Q248" s="23" t="str">
        <f>IF(NOT(AND(A248=$B$2,G248&gt;0,H248&gt;0,OR(C248&lt;&gt;"Recommended baseline",Assumptions!$B$10=1))),"Inactive",IF(NOT(ISNUMBER(N248)),"UNPRICED - select SKU / quote",IF(ISNUMBER(K248),"Manual quote - verify source",IF(T248="Covered","Covered by capacity",IF(T248="Control plane","No direct fee","Priced - verify sizing")))))</f>
        <v>No direct fee</v>
      </c>
      <c r="R248" s="21" t="s">
        <v>2300</v>
      </c>
      <c r="S248" s="21" t="s">
        <v>971</v>
      </c>
      <c r="T248" s="21" t="s">
        <v>187</v>
      </c>
      <c r="U248" s="23">
        <f>IF(COUNTIF('SKU Catalog'!$A$4:$A$116,T248&amp;"|"&amp;F248)=0,0,MATCH(T248&amp;"|"&amp;F248,'SKU Catalog'!$A$1:$A$116,0))</f>
        <v>5</v>
      </c>
      <c r="V248" s="24">
        <f>IF(NOT(AND(A248=$B$2,G248&gt;0,H248&gt;0,OR(C248&lt;&gt;"Recommended baseline",Assumptions!$B$10=1))),0,IF(ISNUMBER(K248),G248*H248*K248,IF(U248=0,"UNPRICED",IF(ISNUMBER(INDEX('SKU Catalog'!$K$1:$K$116,MAX(1,U248))),G248*H248*INDEX('SKU Catalog'!$K$1:$K$116,MAX(1,U248))*IF(AND(INDEX('SKU Catalog'!$F$1:$F$116,MAX(1,U248))="Hourly",OR(INDEX('SKU Catalog'!$J$1:$J$116,MAX(1,U248))=0,"PAYG"="PAYG")),I248,1),"UNPRICED"))))</f>
        <v>0</v>
      </c>
      <c r="W248" s="24">
        <f>IF(NOT(AND(A248=$B$2,G248&gt;0,H248&gt;0,OR(C248&lt;&gt;"Recommended baseline",Assumptions!$B$10=1))),0,IF(ISNUMBER(K248),G248*H248*K248,IF(U248=0,"UNPRICED",IF(ISNUMBER(INDEX('SKU Catalog'!$L$1:$L$116,MAX(1,U248))),G248*H248*INDEX('SKU Catalog'!$L$1:$L$116,MAX(1,U248))*IF(AND(INDEX('SKU Catalog'!$F$1:$F$116,MAX(1,U248))="Hourly",OR(INDEX('SKU Catalog'!$J$1:$J$116,MAX(1,U248))=0,"1Y"="PAYG")),I248,1),"UNPRICED"))))</f>
        <v>0</v>
      </c>
      <c r="X248" s="24">
        <f>IF(NOT(AND(A248=$B$2,G248&gt;0,H248&gt;0,OR(C248&lt;&gt;"Recommended baseline",Assumptions!$B$10=1))),0,IF(ISNUMBER(K248),G248*H248*K248,IF(U248=0,"UNPRICED",IF(ISNUMBER(INDEX('SKU Catalog'!$M$1:$M$116,MAX(1,U248))),G248*H248*INDEX('SKU Catalog'!$M$1:$M$116,MAX(1,U248))*IF(AND(INDEX('SKU Catalog'!$F$1:$F$116,MAX(1,U248))="Hourly",OR(INDEX('SKU Catalog'!$J$1:$J$116,MAX(1,U248))=0,"3Y"="PAYG")),I248,1),"UNPRICED"))))</f>
        <v>0</v>
      </c>
    </row>
    <row r="249" spans="1:24" ht="28.8" x14ac:dyDescent="0.35">
      <c r="A249" s="21" t="s">
        <v>967</v>
      </c>
      <c r="B249" s="21" t="s">
        <v>95</v>
      </c>
      <c r="C249" s="21" t="s">
        <v>2299</v>
      </c>
      <c r="D249" s="21" t="s">
        <v>1674</v>
      </c>
      <c r="E249" s="21" t="s">
        <v>1675</v>
      </c>
      <c r="F249" s="26" t="s">
        <v>188</v>
      </c>
      <c r="G249" s="27">
        <v>1</v>
      </c>
      <c r="H249" s="27">
        <v>1</v>
      </c>
      <c r="I249" s="36">
        <v>1</v>
      </c>
      <c r="J249" s="26" t="s">
        <v>2297</v>
      </c>
      <c r="K249" s="37"/>
      <c r="L249" s="23" t="str">
        <f>IF(U249=0,"INVALID SKU",IF(INDEX('SKU Catalog'!$J$1:$J$116,MAX(1,U249))=0,"PAYG",IF(J249="Default",Assumptions!$B$7,J249)))</f>
        <v>PAYG</v>
      </c>
      <c r="M249" s="23" t="str">
        <f>IF(U249=0,"Review SKU",INDEX('SKU Catalog'!$E$1:$E$116,MAX(1,U249)))</f>
        <v>resource</v>
      </c>
      <c r="N249" s="31">
        <f>IF(ISNUMBER(K249),K249,IF(U249=0,"UNPRICED",IF(L249="PAYG",INDEX('SKU Catalog'!$K$1:$K$116,MAX(1,U249)),IF(L249="1Y",INDEX('SKU Catalog'!$L$1:$L$116,MAX(1,U249)),INDEX('SKU Catalog'!$M$1:$M$116,MAX(1,U249))))))</f>
        <v>0</v>
      </c>
      <c r="O249" s="24">
        <f>IF(NOT(AND(A249=$B$2,G249&gt;0,H249&gt;0,OR(C249&lt;&gt;"Recommended baseline",Assumptions!$B$10=1))),0,IF(ISNUMBER(N249),G249*H249*N249*IF(ISNUMBER(K249),1,IF(AND(L249="PAYG",INDEX('SKU Catalog'!$F$1:$F$116,MAX(1,U249))="Hourly"),I249,1)),"UNPRICED"))</f>
        <v>0</v>
      </c>
      <c r="P249" s="24">
        <f>IF(ISNUMBER(O249),O249*Assumptions!$B$8,"UNPRICED")</f>
        <v>0</v>
      </c>
      <c r="Q249" s="23" t="str">
        <f>IF(NOT(AND(A249=$B$2,G249&gt;0,H249&gt;0,OR(C249&lt;&gt;"Recommended baseline",Assumptions!$B$10=1))),"Inactive",IF(NOT(ISNUMBER(N249)),"UNPRICED - select SKU / quote",IF(ISNUMBER(K249),"Manual quote - verify source",IF(T249="Covered","Covered by capacity",IF(T249="Control plane","No direct fee","Priced - verify sizing")))))</f>
        <v>No direct fee</v>
      </c>
      <c r="R249" s="21" t="s">
        <v>2300</v>
      </c>
      <c r="S249" s="21" t="s">
        <v>971</v>
      </c>
      <c r="T249" s="21" t="s">
        <v>187</v>
      </c>
      <c r="U249" s="23">
        <f>IF(COUNTIF('SKU Catalog'!$A$4:$A$116,T249&amp;"|"&amp;F249)=0,0,MATCH(T249&amp;"|"&amp;F249,'SKU Catalog'!$A$1:$A$116,0))</f>
        <v>5</v>
      </c>
      <c r="V249" s="24">
        <f>IF(NOT(AND(A249=$B$2,G249&gt;0,H249&gt;0,OR(C249&lt;&gt;"Recommended baseline",Assumptions!$B$10=1))),0,IF(ISNUMBER(K249),G249*H249*K249,IF(U249=0,"UNPRICED",IF(ISNUMBER(INDEX('SKU Catalog'!$K$1:$K$116,MAX(1,U249))),G249*H249*INDEX('SKU Catalog'!$K$1:$K$116,MAX(1,U249))*IF(AND(INDEX('SKU Catalog'!$F$1:$F$116,MAX(1,U249))="Hourly",OR(INDEX('SKU Catalog'!$J$1:$J$116,MAX(1,U249))=0,"PAYG"="PAYG")),I249,1),"UNPRICED"))))</f>
        <v>0</v>
      </c>
      <c r="W249" s="24">
        <f>IF(NOT(AND(A249=$B$2,G249&gt;0,H249&gt;0,OR(C249&lt;&gt;"Recommended baseline",Assumptions!$B$10=1))),0,IF(ISNUMBER(K249),G249*H249*K249,IF(U249=0,"UNPRICED",IF(ISNUMBER(INDEX('SKU Catalog'!$L$1:$L$116,MAX(1,U249))),G249*H249*INDEX('SKU Catalog'!$L$1:$L$116,MAX(1,U249))*IF(AND(INDEX('SKU Catalog'!$F$1:$F$116,MAX(1,U249))="Hourly",OR(INDEX('SKU Catalog'!$J$1:$J$116,MAX(1,U249))=0,"1Y"="PAYG")),I249,1),"UNPRICED"))))</f>
        <v>0</v>
      </c>
      <c r="X249" s="24">
        <f>IF(NOT(AND(A249=$B$2,G249&gt;0,H249&gt;0,OR(C249&lt;&gt;"Recommended baseline",Assumptions!$B$10=1))),0,IF(ISNUMBER(K249),G249*H249*K249,IF(U249=0,"UNPRICED",IF(ISNUMBER(INDEX('SKU Catalog'!$M$1:$M$116,MAX(1,U249))),G249*H249*INDEX('SKU Catalog'!$M$1:$M$116,MAX(1,U249))*IF(AND(INDEX('SKU Catalog'!$F$1:$F$116,MAX(1,U249))="Hourly",OR(INDEX('SKU Catalog'!$J$1:$J$116,MAX(1,U249))=0,"3Y"="PAYG")),I249,1),"UNPRICED"))))</f>
        <v>0</v>
      </c>
    </row>
    <row r="250" spans="1:24" ht="28.8" x14ac:dyDescent="0.35">
      <c r="A250" s="21" t="s">
        <v>967</v>
      </c>
      <c r="B250" s="21" t="s">
        <v>95</v>
      </c>
      <c r="C250" s="21" t="s">
        <v>2299</v>
      </c>
      <c r="D250" s="21" t="s">
        <v>1676</v>
      </c>
      <c r="E250" s="21" t="s">
        <v>1677</v>
      </c>
      <c r="F250" s="26" t="s">
        <v>188</v>
      </c>
      <c r="G250" s="27">
        <v>1</v>
      </c>
      <c r="H250" s="27">
        <v>1</v>
      </c>
      <c r="I250" s="36">
        <v>1</v>
      </c>
      <c r="J250" s="26" t="s">
        <v>2297</v>
      </c>
      <c r="K250" s="37"/>
      <c r="L250" s="23" t="str">
        <f>IF(U250=0,"INVALID SKU",IF(INDEX('SKU Catalog'!$J$1:$J$116,MAX(1,U250))=0,"PAYG",IF(J250="Default",Assumptions!$B$7,J250)))</f>
        <v>PAYG</v>
      </c>
      <c r="M250" s="23" t="str">
        <f>IF(U250=0,"Review SKU",INDEX('SKU Catalog'!$E$1:$E$116,MAX(1,U250)))</f>
        <v>resource</v>
      </c>
      <c r="N250" s="31">
        <f>IF(ISNUMBER(K250),K250,IF(U250=0,"UNPRICED",IF(L250="PAYG",INDEX('SKU Catalog'!$K$1:$K$116,MAX(1,U250)),IF(L250="1Y",INDEX('SKU Catalog'!$L$1:$L$116,MAX(1,U250)),INDEX('SKU Catalog'!$M$1:$M$116,MAX(1,U250))))))</f>
        <v>0</v>
      </c>
      <c r="O250" s="24">
        <f>IF(NOT(AND(A250=$B$2,G250&gt;0,H250&gt;0,OR(C250&lt;&gt;"Recommended baseline",Assumptions!$B$10=1))),0,IF(ISNUMBER(N250),G250*H250*N250*IF(ISNUMBER(K250),1,IF(AND(L250="PAYG",INDEX('SKU Catalog'!$F$1:$F$116,MAX(1,U250))="Hourly"),I250,1)),"UNPRICED"))</f>
        <v>0</v>
      </c>
      <c r="P250" s="24">
        <f>IF(ISNUMBER(O250),O250*Assumptions!$B$8,"UNPRICED")</f>
        <v>0</v>
      </c>
      <c r="Q250" s="23" t="str">
        <f>IF(NOT(AND(A250=$B$2,G250&gt;0,H250&gt;0,OR(C250&lt;&gt;"Recommended baseline",Assumptions!$B$10=1))),"Inactive",IF(NOT(ISNUMBER(N250)),"UNPRICED - select SKU / quote",IF(ISNUMBER(K250),"Manual quote - verify source",IF(T250="Covered","Covered by capacity",IF(T250="Control plane","No direct fee","Priced - verify sizing")))))</f>
        <v>No direct fee</v>
      </c>
      <c r="R250" s="21" t="s">
        <v>2300</v>
      </c>
      <c r="S250" s="21" t="s">
        <v>971</v>
      </c>
      <c r="T250" s="21" t="s">
        <v>187</v>
      </c>
      <c r="U250" s="23">
        <f>IF(COUNTIF('SKU Catalog'!$A$4:$A$116,T250&amp;"|"&amp;F250)=0,0,MATCH(T250&amp;"|"&amp;F250,'SKU Catalog'!$A$1:$A$116,0))</f>
        <v>5</v>
      </c>
      <c r="V250" s="24">
        <f>IF(NOT(AND(A250=$B$2,G250&gt;0,H250&gt;0,OR(C250&lt;&gt;"Recommended baseline",Assumptions!$B$10=1))),0,IF(ISNUMBER(K250),G250*H250*K250,IF(U250=0,"UNPRICED",IF(ISNUMBER(INDEX('SKU Catalog'!$K$1:$K$116,MAX(1,U250))),G250*H250*INDEX('SKU Catalog'!$K$1:$K$116,MAX(1,U250))*IF(AND(INDEX('SKU Catalog'!$F$1:$F$116,MAX(1,U250))="Hourly",OR(INDEX('SKU Catalog'!$J$1:$J$116,MAX(1,U250))=0,"PAYG"="PAYG")),I250,1),"UNPRICED"))))</f>
        <v>0</v>
      </c>
      <c r="W250" s="24">
        <f>IF(NOT(AND(A250=$B$2,G250&gt;0,H250&gt;0,OR(C250&lt;&gt;"Recommended baseline",Assumptions!$B$10=1))),0,IF(ISNUMBER(K250),G250*H250*K250,IF(U250=0,"UNPRICED",IF(ISNUMBER(INDEX('SKU Catalog'!$L$1:$L$116,MAX(1,U250))),G250*H250*INDEX('SKU Catalog'!$L$1:$L$116,MAX(1,U250))*IF(AND(INDEX('SKU Catalog'!$F$1:$F$116,MAX(1,U250))="Hourly",OR(INDEX('SKU Catalog'!$J$1:$J$116,MAX(1,U250))=0,"1Y"="PAYG")),I250,1),"UNPRICED"))))</f>
        <v>0</v>
      </c>
      <c r="X250" s="24">
        <f>IF(NOT(AND(A250=$B$2,G250&gt;0,H250&gt;0,OR(C250&lt;&gt;"Recommended baseline",Assumptions!$B$10=1))),0,IF(ISNUMBER(K250),G250*H250*K250,IF(U250=0,"UNPRICED",IF(ISNUMBER(INDEX('SKU Catalog'!$M$1:$M$116,MAX(1,U250))),G250*H250*INDEX('SKU Catalog'!$M$1:$M$116,MAX(1,U250))*IF(AND(INDEX('SKU Catalog'!$F$1:$F$116,MAX(1,U250))="Hourly",OR(INDEX('SKU Catalog'!$J$1:$J$116,MAX(1,U250))=0,"3Y"="PAYG")),I250,1),"UNPRICED"))))</f>
        <v>0</v>
      </c>
    </row>
    <row r="251" spans="1:24" ht="28.8" x14ac:dyDescent="0.35">
      <c r="A251" s="21" t="s">
        <v>967</v>
      </c>
      <c r="B251" s="21" t="s">
        <v>95</v>
      </c>
      <c r="C251" s="21" t="s">
        <v>2299</v>
      </c>
      <c r="D251" s="21" t="s">
        <v>1679</v>
      </c>
      <c r="E251" s="21" t="s">
        <v>1680</v>
      </c>
      <c r="F251" s="26" t="s">
        <v>188</v>
      </c>
      <c r="G251" s="27">
        <v>1</v>
      </c>
      <c r="H251" s="27">
        <v>1</v>
      </c>
      <c r="I251" s="36">
        <v>1</v>
      </c>
      <c r="J251" s="26" t="s">
        <v>2297</v>
      </c>
      <c r="K251" s="37"/>
      <c r="L251" s="23" t="str">
        <f>IF(U251=0,"INVALID SKU",IF(INDEX('SKU Catalog'!$J$1:$J$116,MAX(1,U251))=0,"PAYG",IF(J251="Default",Assumptions!$B$7,J251)))</f>
        <v>PAYG</v>
      </c>
      <c r="M251" s="23" t="str">
        <f>IF(U251=0,"Review SKU",INDEX('SKU Catalog'!$E$1:$E$116,MAX(1,U251)))</f>
        <v>resource</v>
      </c>
      <c r="N251" s="31">
        <f>IF(ISNUMBER(K251),K251,IF(U251=0,"UNPRICED",IF(L251="PAYG",INDEX('SKU Catalog'!$K$1:$K$116,MAX(1,U251)),IF(L251="1Y",INDEX('SKU Catalog'!$L$1:$L$116,MAX(1,U251)),INDEX('SKU Catalog'!$M$1:$M$116,MAX(1,U251))))))</f>
        <v>0</v>
      </c>
      <c r="O251" s="24">
        <f>IF(NOT(AND(A251=$B$2,G251&gt;0,H251&gt;0,OR(C251&lt;&gt;"Recommended baseline",Assumptions!$B$10=1))),0,IF(ISNUMBER(N251),G251*H251*N251*IF(ISNUMBER(K251),1,IF(AND(L251="PAYG",INDEX('SKU Catalog'!$F$1:$F$116,MAX(1,U251))="Hourly"),I251,1)),"UNPRICED"))</f>
        <v>0</v>
      </c>
      <c r="P251" s="24">
        <f>IF(ISNUMBER(O251),O251*Assumptions!$B$8,"UNPRICED")</f>
        <v>0</v>
      </c>
      <c r="Q251" s="23" t="str">
        <f>IF(NOT(AND(A251=$B$2,G251&gt;0,H251&gt;0,OR(C251&lt;&gt;"Recommended baseline",Assumptions!$B$10=1))),"Inactive",IF(NOT(ISNUMBER(N251)),"UNPRICED - select SKU / quote",IF(ISNUMBER(K251),"Manual quote - verify source",IF(T251="Covered","Covered by capacity",IF(T251="Control plane","No direct fee","Priced - verify sizing")))))</f>
        <v>No direct fee</v>
      </c>
      <c r="R251" s="21" t="s">
        <v>2300</v>
      </c>
      <c r="S251" s="21" t="s">
        <v>971</v>
      </c>
      <c r="T251" s="21" t="s">
        <v>187</v>
      </c>
      <c r="U251" s="23">
        <f>IF(COUNTIF('SKU Catalog'!$A$4:$A$116,T251&amp;"|"&amp;F251)=0,0,MATCH(T251&amp;"|"&amp;F251,'SKU Catalog'!$A$1:$A$116,0))</f>
        <v>5</v>
      </c>
      <c r="V251" s="24">
        <f>IF(NOT(AND(A251=$B$2,G251&gt;0,H251&gt;0,OR(C251&lt;&gt;"Recommended baseline",Assumptions!$B$10=1))),0,IF(ISNUMBER(K251),G251*H251*K251,IF(U251=0,"UNPRICED",IF(ISNUMBER(INDEX('SKU Catalog'!$K$1:$K$116,MAX(1,U251))),G251*H251*INDEX('SKU Catalog'!$K$1:$K$116,MAX(1,U251))*IF(AND(INDEX('SKU Catalog'!$F$1:$F$116,MAX(1,U251))="Hourly",OR(INDEX('SKU Catalog'!$J$1:$J$116,MAX(1,U251))=0,"PAYG"="PAYG")),I251,1),"UNPRICED"))))</f>
        <v>0</v>
      </c>
      <c r="W251" s="24">
        <f>IF(NOT(AND(A251=$B$2,G251&gt;0,H251&gt;0,OR(C251&lt;&gt;"Recommended baseline",Assumptions!$B$10=1))),0,IF(ISNUMBER(K251),G251*H251*K251,IF(U251=0,"UNPRICED",IF(ISNUMBER(INDEX('SKU Catalog'!$L$1:$L$116,MAX(1,U251))),G251*H251*INDEX('SKU Catalog'!$L$1:$L$116,MAX(1,U251))*IF(AND(INDEX('SKU Catalog'!$F$1:$F$116,MAX(1,U251))="Hourly",OR(INDEX('SKU Catalog'!$J$1:$J$116,MAX(1,U251))=0,"1Y"="PAYG")),I251,1),"UNPRICED"))))</f>
        <v>0</v>
      </c>
      <c r="X251" s="24">
        <f>IF(NOT(AND(A251=$B$2,G251&gt;0,H251&gt;0,OR(C251&lt;&gt;"Recommended baseline",Assumptions!$B$10=1))),0,IF(ISNUMBER(K251),G251*H251*K251,IF(U251=0,"UNPRICED",IF(ISNUMBER(INDEX('SKU Catalog'!$M$1:$M$116,MAX(1,U251))),G251*H251*INDEX('SKU Catalog'!$M$1:$M$116,MAX(1,U251))*IF(AND(INDEX('SKU Catalog'!$F$1:$F$116,MAX(1,U251))="Hourly",OR(INDEX('SKU Catalog'!$J$1:$J$116,MAX(1,U251))=0,"3Y"="PAYG")),I251,1),"UNPRICED"))))</f>
        <v>0</v>
      </c>
    </row>
    <row r="252" spans="1:24" ht="28.8" x14ac:dyDescent="0.35">
      <c r="A252" s="21" t="s">
        <v>967</v>
      </c>
      <c r="B252" s="21" t="s">
        <v>95</v>
      </c>
      <c r="C252" s="21" t="s">
        <v>2299</v>
      </c>
      <c r="D252" s="21" t="s">
        <v>1682</v>
      </c>
      <c r="E252" s="21" t="s">
        <v>1683</v>
      </c>
      <c r="F252" s="26" t="s">
        <v>188</v>
      </c>
      <c r="G252" s="27">
        <v>1</v>
      </c>
      <c r="H252" s="27">
        <v>1</v>
      </c>
      <c r="I252" s="36">
        <v>1</v>
      </c>
      <c r="J252" s="26" t="s">
        <v>2297</v>
      </c>
      <c r="K252" s="37"/>
      <c r="L252" s="23" t="str">
        <f>IF(U252=0,"INVALID SKU",IF(INDEX('SKU Catalog'!$J$1:$J$116,MAX(1,U252))=0,"PAYG",IF(J252="Default",Assumptions!$B$7,J252)))</f>
        <v>PAYG</v>
      </c>
      <c r="M252" s="23" t="str">
        <f>IF(U252=0,"Review SKU",INDEX('SKU Catalog'!$E$1:$E$116,MAX(1,U252)))</f>
        <v>resource</v>
      </c>
      <c r="N252" s="31">
        <f>IF(ISNUMBER(K252),K252,IF(U252=0,"UNPRICED",IF(L252="PAYG",INDEX('SKU Catalog'!$K$1:$K$116,MAX(1,U252)),IF(L252="1Y",INDEX('SKU Catalog'!$L$1:$L$116,MAX(1,U252)),INDEX('SKU Catalog'!$M$1:$M$116,MAX(1,U252))))))</f>
        <v>0</v>
      </c>
      <c r="O252" s="24">
        <f>IF(NOT(AND(A252=$B$2,G252&gt;0,H252&gt;0,OR(C252&lt;&gt;"Recommended baseline",Assumptions!$B$10=1))),0,IF(ISNUMBER(N252),G252*H252*N252*IF(ISNUMBER(K252),1,IF(AND(L252="PAYG",INDEX('SKU Catalog'!$F$1:$F$116,MAX(1,U252))="Hourly"),I252,1)),"UNPRICED"))</f>
        <v>0</v>
      </c>
      <c r="P252" s="24">
        <f>IF(ISNUMBER(O252),O252*Assumptions!$B$8,"UNPRICED")</f>
        <v>0</v>
      </c>
      <c r="Q252" s="23" t="str">
        <f>IF(NOT(AND(A252=$B$2,G252&gt;0,H252&gt;0,OR(C252&lt;&gt;"Recommended baseline",Assumptions!$B$10=1))),"Inactive",IF(NOT(ISNUMBER(N252)),"UNPRICED - select SKU / quote",IF(ISNUMBER(K252),"Manual quote - verify source",IF(T252="Covered","Covered by capacity",IF(T252="Control plane","No direct fee","Priced - verify sizing")))))</f>
        <v>No direct fee</v>
      </c>
      <c r="R252" s="21" t="s">
        <v>2300</v>
      </c>
      <c r="S252" s="21" t="s">
        <v>971</v>
      </c>
      <c r="T252" s="21" t="s">
        <v>187</v>
      </c>
      <c r="U252" s="23">
        <f>IF(COUNTIF('SKU Catalog'!$A$4:$A$116,T252&amp;"|"&amp;F252)=0,0,MATCH(T252&amp;"|"&amp;F252,'SKU Catalog'!$A$1:$A$116,0))</f>
        <v>5</v>
      </c>
      <c r="V252" s="24">
        <f>IF(NOT(AND(A252=$B$2,G252&gt;0,H252&gt;0,OR(C252&lt;&gt;"Recommended baseline",Assumptions!$B$10=1))),0,IF(ISNUMBER(K252),G252*H252*K252,IF(U252=0,"UNPRICED",IF(ISNUMBER(INDEX('SKU Catalog'!$K$1:$K$116,MAX(1,U252))),G252*H252*INDEX('SKU Catalog'!$K$1:$K$116,MAX(1,U252))*IF(AND(INDEX('SKU Catalog'!$F$1:$F$116,MAX(1,U252))="Hourly",OR(INDEX('SKU Catalog'!$J$1:$J$116,MAX(1,U252))=0,"PAYG"="PAYG")),I252,1),"UNPRICED"))))</f>
        <v>0</v>
      </c>
      <c r="W252" s="24">
        <f>IF(NOT(AND(A252=$B$2,G252&gt;0,H252&gt;0,OR(C252&lt;&gt;"Recommended baseline",Assumptions!$B$10=1))),0,IF(ISNUMBER(K252),G252*H252*K252,IF(U252=0,"UNPRICED",IF(ISNUMBER(INDEX('SKU Catalog'!$L$1:$L$116,MAX(1,U252))),G252*H252*INDEX('SKU Catalog'!$L$1:$L$116,MAX(1,U252))*IF(AND(INDEX('SKU Catalog'!$F$1:$F$116,MAX(1,U252))="Hourly",OR(INDEX('SKU Catalog'!$J$1:$J$116,MAX(1,U252))=0,"1Y"="PAYG")),I252,1),"UNPRICED"))))</f>
        <v>0</v>
      </c>
      <c r="X252" s="24">
        <f>IF(NOT(AND(A252=$B$2,G252&gt;0,H252&gt;0,OR(C252&lt;&gt;"Recommended baseline",Assumptions!$B$10=1))),0,IF(ISNUMBER(K252),G252*H252*K252,IF(U252=0,"UNPRICED",IF(ISNUMBER(INDEX('SKU Catalog'!$M$1:$M$116,MAX(1,U252))),G252*H252*INDEX('SKU Catalog'!$M$1:$M$116,MAX(1,U252))*IF(AND(INDEX('SKU Catalog'!$F$1:$F$116,MAX(1,U252))="Hourly",OR(INDEX('SKU Catalog'!$J$1:$J$116,MAX(1,U252))=0,"3Y"="PAYG")),I252,1),"UNPRICED"))))</f>
        <v>0</v>
      </c>
    </row>
    <row r="253" spans="1:24" ht="28.8" x14ac:dyDescent="0.35">
      <c r="A253" s="21" t="s">
        <v>967</v>
      </c>
      <c r="B253" s="21" t="s">
        <v>95</v>
      </c>
      <c r="C253" s="21" t="s">
        <v>2299</v>
      </c>
      <c r="D253" s="21" t="s">
        <v>1684</v>
      </c>
      <c r="E253" s="21" t="s">
        <v>1685</v>
      </c>
      <c r="F253" s="26" t="s">
        <v>188</v>
      </c>
      <c r="G253" s="27">
        <v>1</v>
      </c>
      <c r="H253" s="27">
        <v>1</v>
      </c>
      <c r="I253" s="36">
        <v>1</v>
      </c>
      <c r="J253" s="26" t="s">
        <v>2297</v>
      </c>
      <c r="K253" s="37"/>
      <c r="L253" s="23" t="str">
        <f>IF(U253=0,"INVALID SKU",IF(INDEX('SKU Catalog'!$J$1:$J$116,MAX(1,U253))=0,"PAYG",IF(J253="Default",Assumptions!$B$7,J253)))</f>
        <v>PAYG</v>
      </c>
      <c r="M253" s="23" t="str">
        <f>IF(U253=0,"Review SKU",INDEX('SKU Catalog'!$E$1:$E$116,MAX(1,U253)))</f>
        <v>resource</v>
      </c>
      <c r="N253" s="31">
        <f>IF(ISNUMBER(K253),K253,IF(U253=0,"UNPRICED",IF(L253="PAYG",INDEX('SKU Catalog'!$K$1:$K$116,MAX(1,U253)),IF(L253="1Y",INDEX('SKU Catalog'!$L$1:$L$116,MAX(1,U253)),INDEX('SKU Catalog'!$M$1:$M$116,MAX(1,U253))))))</f>
        <v>0</v>
      </c>
      <c r="O253" s="24">
        <f>IF(NOT(AND(A253=$B$2,G253&gt;0,H253&gt;0,OR(C253&lt;&gt;"Recommended baseline",Assumptions!$B$10=1))),0,IF(ISNUMBER(N253),G253*H253*N253*IF(ISNUMBER(K253),1,IF(AND(L253="PAYG",INDEX('SKU Catalog'!$F$1:$F$116,MAX(1,U253))="Hourly"),I253,1)),"UNPRICED"))</f>
        <v>0</v>
      </c>
      <c r="P253" s="24">
        <f>IF(ISNUMBER(O253),O253*Assumptions!$B$8,"UNPRICED")</f>
        <v>0</v>
      </c>
      <c r="Q253" s="23" t="str">
        <f>IF(NOT(AND(A253=$B$2,G253&gt;0,H253&gt;0,OR(C253&lt;&gt;"Recommended baseline",Assumptions!$B$10=1))),"Inactive",IF(NOT(ISNUMBER(N253)),"UNPRICED - select SKU / quote",IF(ISNUMBER(K253),"Manual quote - verify source",IF(T253="Covered","Covered by capacity",IF(T253="Control plane","No direct fee","Priced - verify sizing")))))</f>
        <v>No direct fee</v>
      </c>
      <c r="R253" s="21" t="s">
        <v>2300</v>
      </c>
      <c r="S253" s="21" t="s">
        <v>971</v>
      </c>
      <c r="T253" s="21" t="s">
        <v>187</v>
      </c>
      <c r="U253" s="23">
        <f>IF(COUNTIF('SKU Catalog'!$A$4:$A$116,T253&amp;"|"&amp;F253)=0,0,MATCH(T253&amp;"|"&amp;F253,'SKU Catalog'!$A$1:$A$116,0))</f>
        <v>5</v>
      </c>
      <c r="V253" s="24">
        <f>IF(NOT(AND(A253=$B$2,G253&gt;0,H253&gt;0,OR(C253&lt;&gt;"Recommended baseline",Assumptions!$B$10=1))),0,IF(ISNUMBER(K253),G253*H253*K253,IF(U253=0,"UNPRICED",IF(ISNUMBER(INDEX('SKU Catalog'!$K$1:$K$116,MAX(1,U253))),G253*H253*INDEX('SKU Catalog'!$K$1:$K$116,MAX(1,U253))*IF(AND(INDEX('SKU Catalog'!$F$1:$F$116,MAX(1,U253))="Hourly",OR(INDEX('SKU Catalog'!$J$1:$J$116,MAX(1,U253))=0,"PAYG"="PAYG")),I253,1),"UNPRICED"))))</f>
        <v>0</v>
      </c>
      <c r="W253" s="24">
        <f>IF(NOT(AND(A253=$B$2,G253&gt;0,H253&gt;0,OR(C253&lt;&gt;"Recommended baseline",Assumptions!$B$10=1))),0,IF(ISNUMBER(K253),G253*H253*K253,IF(U253=0,"UNPRICED",IF(ISNUMBER(INDEX('SKU Catalog'!$L$1:$L$116,MAX(1,U253))),G253*H253*INDEX('SKU Catalog'!$L$1:$L$116,MAX(1,U253))*IF(AND(INDEX('SKU Catalog'!$F$1:$F$116,MAX(1,U253))="Hourly",OR(INDEX('SKU Catalog'!$J$1:$J$116,MAX(1,U253))=0,"1Y"="PAYG")),I253,1),"UNPRICED"))))</f>
        <v>0</v>
      </c>
      <c r="X253" s="24">
        <f>IF(NOT(AND(A253=$B$2,G253&gt;0,H253&gt;0,OR(C253&lt;&gt;"Recommended baseline",Assumptions!$B$10=1))),0,IF(ISNUMBER(K253),G253*H253*K253,IF(U253=0,"UNPRICED",IF(ISNUMBER(INDEX('SKU Catalog'!$M$1:$M$116,MAX(1,U253))),G253*H253*INDEX('SKU Catalog'!$M$1:$M$116,MAX(1,U253))*IF(AND(INDEX('SKU Catalog'!$F$1:$F$116,MAX(1,U253))="Hourly",OR(INDEX('SKU Catalog'!$J$1:$J$116,MAX(1,U253))=0,"3Y"="PAYG")),I253,1),"UNPRICED"))))</f>
        <v>0</v>
      </c>
    </row>
    <row r="254" spans="1:24" ht="28.8" x14ac:dyDescent="0.35">
      <c r="A254" s="21" t="s">
        <v>967</v>
      </c>
      <c r="B254" s="21" t="s">
        <v>95</v>
      </c>
      <c r="C254" s="21" t="s">
        <v>2299</v>
      </c>
      <c r="D254" s="21" t="s">
        <v>1686</v>
      </c>
      <c r="E254" s="21" t="s">
        <v>1687</v>
      </c>
      <c r="F254" s="26" t="s">
        <v>188</v>
      </c>
      <c r="G254" s="27">
        <v>1</v>
      </c>
      <c r="H254" s="27">
        <v>1</v>
      </c>
      <c r="I254" s="36">
        <v>1</v>
      </c>
      <c r="J254" s="26" t="s">
        <v>2297</v>
      </c>
      <c r="K254" s="37"/>
      <c r="L254" s="23" t="str">
        <f>IF(U254=0,"INVALID SKU",IF(INDEX('SKU Catalog'!$J$1:$J$116,MAX(1,U254))=0,"PAYG",IF(J254="Default",Assumptions!$B$7,J254)))</f>
        <v>PAYG</v>
      </c>
      <c r="M254" s="23" t="str">
        <f>IF(U254=0,"Review SKU",INDEX('SKU Catalog'!$E$1:$E$116,MAX(1,U254)))</f>
        <v>resource</v>
      </c>
      <c r="N254" s="31">
        <f>IF(ISNUMBER(K254),K254,IF(U254=0,"UNPRICED",IF(L254="PAYG",INDEX('SKU Catalog'!$K$1:$K$116,MAX(1,U254)),IF(L254="1Y",INDEX('SKU Catalog'!$L$1:$L$116,MAX(1,U254)),INDEX('SKU Catalog'!$M$1:$M$116,MAX(1,U254))))))</f>
        <v>0</v>
      </c>
      <c r="O254" s="24">
        <f>IF(NOT(AND(A254=$B$2,G254&gt;0,H254&gt;0,OR(C254&lt;&gt;"Recommended baseline",Assumptions!$B$10=1))),0,IF(ISNUMBER(N254),G254*H254*N254*IF(ISNUMBER(K254),1,IF(AND(L254="PAYG",INDEX('SKU Catalog'!$F$1:$F$116,MAX(1,U254))="Hourly"),I254,1)),"UNPRICED"))</f>
        <v>0</v>
      </c>
      <c r="P254" s="24">
        <f>IF(ISNUMBER(O254),O254*Assumptions!$B$8,"UNPRICED")</f>
        <v>0</v>
      </c>
      <c r="Q254" s="23" t="str">
        <f>IF(NOT(AND(A254=$B$2,G254&gt;0,H254&gt;0,OR(C254&lt;&gt;"Recommended baseline",Assumptions!$B$10=1))),"Inactive",IF(NOT(ISNUMBER(N254)),"UNPRICED - select SKU / quote",IF(ISNUMBER(K254),"Manual quote - verify source",IF(T254="Covered","Covered by capacity",IF(T254="Control plane","No direct fee","Priced - verify sizing")))))</f>
        <v>No direct fee</v>
      </c>
      <c r="R254" s="21" t="s">
        <v>2300</v>
      </c>
      <c r="S254" s="21" t="s">
        <v>971</v>
      </c>
      <c r="T254" s="21" t="s">
        <v>187</v>
      </c>
      <c r="U254" s="23">
        <f>IF(COUNTIF('SKU Catalog'!$A$4:$A$116,T254&amp;"|"&amp;F254)=0,0,MATCH(T254&amp;"|"&amp;F254,'SKU Catalog'!$A$1:$A$116,0))</f>
        <v>5</v>
      </c>
      <c r="V254" s="24">
        <f>IF(NOT(AND(A254=$B$2,G254&gt;0,H254&gt;0,OR(C254&lt;&gt;"Recommended baseline",Assumptions!$B$10=1))),0,IF(ISNUMBER(K254),G254*H254*K254,IF(U254=0,"UNPRICED",IF(ISNUMBER(INDEX('SKU Catalog'!$K$1:$K$116,MAX(1,U254))),G254*H254*INDEX('SKU Catalog'!$K$1:$K$116,MAX(1,U254))*IF(AND(INDEX('SKU Catalog'!$F$1:$F$116,MAX(1,U254))="Hourly",OR(INDEX('SKU Catalog'!$J$1:$J$116,MAX(1,U254))=0,"PAYG"="PAYG")),I254,1),"UNPRICED"))))</f>
        <v>0</v>
      </c>
      <c r="W254" s="24">
        <f>IF(NOT(AND(A254=$B$2,G254&gt;0,H254&gt;0,OR(C254&lt;&gt;"Recommended baseline",Assumptions!$B$10=1))),0,IF(ISNUMBER(K254),G254*H254*K254,IF(U254=0,"UNPRICED",IF(ISNUMBER(INDEX('SKU Catalog'!$L$1:$L$116,MAX(1,U254))),G254*H254*INDEX('SKU Catalog'!$L$1:$L$116,MAX(1,U254))*IF(AND(INDEX('SKU Catalog'!$F$1:$F$116,MAX(1,U254))="Hourly",OR(INDEX('SKU Catalog'!$J$1:$J$116,MAX(1,U254))=0,"1Y"="PAYG")),I254,1),"UNPRICED"))))</f>
        <v>0</v>
      </c>
      <c r="X254" s="24">
        <f>IF(NOT(AND(A254=$B$2,G254&gt;0,H254&gt;0,OR(C254&lt;&gt;"Recommended baseline",Assumptions!$B$10=1))),0,IF(ISNUMBER(K254),G254*H254*K254,IF(U254=0,"UNPRICED",IF(ISNUMBER(INDEX('SKU Catalog'!$M$1:$M$116,MAX(1,U254))),G254*H254*INDEX('SKU Catalog'!$M$1:$M$116,MAX(1,U254))*IF(AND(INDEX('SKU Catalog'!$F$1:$F$116,MAX(1,U254))="Hourly",OR(INDEX('SKU Catalog'!$J$1:$J$116,MAX(1,U254))=0,"3Y"="PAYG")),I254,1),"UNPRICED"))))</f>
        <v>0</v>
      </c>
    </row>
    <row r="255" spans="1:24" ht="28.8" x14ac:dyDescent="0.35">
      <c r="A255" s="21" t="s">
        <v>967</v>
      </c>
      <c r="B255" s="21" t="s">
        <v>95</v>
      </c>
      <c r="C255" s="21" t="s">
        <v>2299</v>
      </c>
      <c r="D255" s="21" t="s">
        <v>1688</v>
      </c>
      <c r="E255" s="21" t="s">
        <v>1689</v>
      </c>
      <c r="F255" s="26" t="s">
        <v>188</v>
      </c>
      <c r="G255" s="27">
        <v>1</v>
      </c>
      <c r="H255" s="27">
        <v>1</v>
      </c>
      <c r="I255" s="36">
        <v>1</v>
      </c>
      <c r="J255" s="26" t="s">
        <v>2297</v>
      </c>
      <c r="K255" s="37"/>
      <c r="L255" s="23" t="str">
        <f>IF(U255=0,"INVALID SKU",IF(INDEX('SKU Catalog'!$J$1:$J$116,MAX(1,U255))=0,"PAYG",IF(J255="Default",Assumptions!$B$7,J255)))</f>
        <v>PAYG</v>
      </c>
      <c r="M255" s="23" t="str">
        <f>IF(U255=0,"Review SKU",INDEX('SKU Catalog'!$E$1:$E$116,MAX(1,U255)))</f>
        <v>resource</v>
      </c>
      <c r="N255" s="31">
        <f>IF(ISNUMBER(K255),K255,IF(U255=0,"UNPRICED",IF(L255="PAYG",INDEX('SKU Catalog'!$K$1:$K$116,MAX(1,U255)),IF(L255="1Y",INDEX('SKU Catalog'!$L$1:$L$116,MAX(1,U255)),INDEX('SKU Catalog'!$M$1:$M$116,MAX(1,U255))))))</f>
        <v>0</v>
      </c>
      <c r="O255" s="24">
        <f>IF(NOT(AND(A255=$B$2,G255&gt;0,H255&gt;0,OR(C255&lt;&gt;"Recommended baseline",Assumptions!$B$10=1))),0,IF(ISNUMBER(N255),G255*H255*N255*IF(ISNUMBER(K255),1,IF(AND(L255="PAYG",INDEX('SKU Catalog'!$F$1:$F$116,MAX(1,U255))="Hourly"),I255,1)),"UNPRICED"))</f>
        <v>0</v>
      </c>
      <c r="P255" s="24">
        <f>IF(ISNUMBER(O255),O255*Assumptions!$B$8,"UNPRICED")</f>
        <v>0</v>
      </c>
      <c r="Q255" s="23" t="str">
        <f>IF(NOT(AND(A255=$B$2,G255&gt;0,H255&gt;0,OR(C255&lt;&gt;"Recommended baseline",Assumptions!$B$10=1))),"Inactive",IF(NOT(ISNUMBER(N255)),"UNPRICED - select SKU / quote",IF(ISNUMBER(K255),"Manual quote - verify source",IF(T255="Covered","Covered by capacity",IF(T255="Control plane","No direct fee","Priced - verify sizing")))))</f>
        <v>No direct fee</v>
      </c>
      <c r="R255" s="21" t="s">
        <v>2300</v>
      </c>
      <c r="S255" s="21" t="s">
        <v>971</v>
      </c>
      <c r="T255" s="21" t="s">
        <v>187</v>
      </c>
      <c r="U255" s="23">
        <f>IF(COUNTIF('SKU Catalog'!$A$4:$A$116,T255&amp;"|"&amp;F255)=0,0,MATCH(T255&amp;"|"&amp;F255,'SKU Catalog'!$A$1:$A$116,0))</f>
        <v>5</v>
      </c>
      <c r="V255" s="24">
        <f>IF(NOT(AND(A255=$B$2,G255&gt;0,H255&gt;0,OR(C255&lt;&gt;"Recommended baseline",Assumptions!$B$10=1))),0,IF(ISNUMBER(K255),G255*H255*K255,IF(U255=0,"UNPRICED",IF(ISNUMBER(INDEX('SKU Catalog'!$K$1:$K$116,MAX(1,U255))),G255*H255*INDEX('SKU Catalog'!$K$1:$K$116,MAX(1,U255))*IF(AND(INDEX('SKU Catalog'!$F$1:$F$116,MAX(1,U255))="Hourly",OR(INDEX('SKU Catalog'!$J$1:$J$116,MAX(1,U255))=0,"PAYG"="PAYG")),I255,1),"UNPRICED"))))</f>
        <v>0</v>
      </c>
      <c r="W255" s="24">
        <f>IF(NOT(AND(A255=$B$2,G255&gt;0,H255&gt;0,OR(C255&lt;&gt;"Recommended baseline",Assumptions!$B$10=1))),0,IF(ISNUMBER(K255),G255*H255*K255,IF(U255=0,"UNPRICED",IF(ISNUMBER(INDEX('SKU Catalog'!$L$1:$L$116,MAX(1,U255))),G255*H255*INDEX('SKU Catalog'!$L$1:$L$116,MAX(1,U255))*IF(AND(INDEX('SKU Catalog'!$F$1:$F$116,MAX(1,U255))="Hourly",OR(INDEX('SKU Catalog'!$J$1:$J$116,MAX(1,U255))=0,"1Y"="PAYG")),I255,1),"UNPRICED"))))</f>
        <v>0</v>
      </c>
      <c r="X255" s="24">
        <f>IF(NOT(AND(A255=$B$2,G255&gt;0,H255&gt;0,OR(C255&lt;&gt;"Recommended baseline",Assumptions!$B$10=1))),0,IF(ISNUMBER(K255),G255*H255*K255,IF(U255=0,"UNPRICED",IF(ISNUMBER(INDEX('SKU Catalog'!$M$1:$M$116,MAX(1,U255))),G255*H255*INDEX('SKU Catalog'!$M$1:$M$116,MAX(1,U255))*IF(AND(INDEX('SKU Catalog'!$F$1:$F$116,MAX(1,U255))="Hourly",OR(INDEX('SKU Catalog'!$J$1:$J$116,MAX(1,U255))=0,"3Y"="PAYG")),I255,1),"UNPRICED"))))</f>
        <v>0</v>
      </c>
    </row>
    <row r="256" spans="1:24" ht="28.8" x14ac:dyDescent="0.35">
      <c r="A256" s="21" t="s">
        <v>967</v>
      </c>
      <c r="B256" s="21" t="s">
        <v>95</v>
      </c>
      <c r="C256" s="21" t="s">
        <v>2299</v>
      </c>
      <c r="D256" s="21" t="s">
        <v>1690</v>
      </c>
      <c r="E256" s="21" t="s">
        <v>1691</v>
      </c>
      <c r="F256" s="26" t="s">
        <v>188</v>
      </c>
      <c r="G256" s="27">
        <v>1</v>
      </c>
      <c r="H256" s="27">
        <v>1</v>
      </c>
      <c r="I256" s="36">
        <v>1</v>
      </c>
      <c r="J256" s="26" t="s">
        <v>2297</v>
      </c>
      <c r="K256" s="37"/>
      <c r="L256" s="23" t="str">
        <f>IF(U256=0,"INVALID SKU",IF(INDEX('SKU Catalog'!$J$1:$J$116,MAX(1,U256))=0,"PAYG",IF(J256="Default",Assumptions!$B$7,J256)))</f>
        <v>PAYG</v>
      </c>
      <c r="M256" s="23" t="str">
        <f>IF(U256=0,"Review SKU",INDEX('SKU Catalog'!$E$1:$E$116,MAX(1,U256)))</f>
        <v>resource</v>
      </c>
      <c r="N256" s="31">
        <f>IF(ISNUMBER(K256),K256,IF(U256=0,"UNPRICED",IF(L256="PAYG",INDEX('SKU Catalog'!$K$1:$K$116,MAX(1,U256)),IF(L256="1Y",INDEX('SKU Catalog'!$L$1:$L$116,MAX(1,U256)),INDEX('SKU Catalog'!$M$1:$M$116,MAX(1,U256))))))</f>
        <v>0</v>
      </c>
      <c r="O256" s="24">
        <f>IF(NOT(AND(A256=$B$2,G256&gt;0,H256&gt;0,OR(C256&lt;&gt;"Recommended baseline",Assumptions!$B$10=1))),0,IF(ISNUMBER(N256),G256*H256*N256*IF(ISNUMBER(K256),1,IF(AND(L256="PAYG",INDEX('SKU Catalog'!$F$1:$F$116,MAX(1,U256))="Hourly"),I256,1)),"UNPRICED"))</f>
        <v>0</v>
      </c>
      <c r="P256" s="24">
        <f>IF(ISNUMBER(O256),O256*Assumptions!$B$8,"UNPRICED")</f>
        <v>0</v>
      </c>
      <c r="Q256" s="23" t="str">
        <f>IF(NOT(AND(A256=$B$2,G256&gt;0,H256&gt;0,OR(C256&lt;&gt;"Recommended baseline",Assumptions!$B$10=1))),"Inactive",IF(NOT(ISNUMBER(N256)),"UNPRICED - select SKU / quote",IF(ISNUMBER(K256),"Manual quote - verify source",IF(T256="Covered","Covered by capacity",IF(T256="Control plane","No direct fee","Priced - verify sizing")))))</f>
        <v>No direct fee</v>
      </c>
      <c r="R256" s="21" t="s">
        <v>2300</v>
      </c>
      <c r="S256" s="21" t="s">
        <v>971</v>
      </c>
      <c r="T256" s="21" t="s">
        <v>187</v>
      </c>
      <c r="U256" s="23">
        <f>IF(COUNTIF('SKU Catalog'!$A$4:$A$116,T256&amp;"|"&amp;F256)=0,0,MATCH(T256&amp;"|"&amp;F256,'SKU Catalog'!$A$1:$A$116,0))</f>
        <v>5</v>
      </c>
      <c r="V256" s="24">
        <f>IF(NOT(AND(A256=$B$2,G256&gt;0,H256&gt;0,OR(C256&lt;&gt;"Recommended baseline",Assumptions!$B$10=1))),0,IF(ISNUMBER(K256),G256*H256*K256,IF(U256=0,"UNPRICED",IF(ISNUMBER(INDEX('SKU Catalog'!$K$1:$K$116,MAX(1,U256))),G256*H256*INDEX('SKU Catalog'!$K$1:$K$116,MAX(1,U256))*IF(AND(INDEX('SKU Catalog'!$F$1:$F$116,MAX(1,U256))="Hourly",OR(INDEX('SKU Catalog'!$J$1:$J$116,MAX(1,U256))=0,"PAYG"="PAYG")),I256,1),"UNPRICED"))))</f>
        <v>0</v>
      </c>
      <c r="W256" s="24">
        <f>IF(NOT(AND(A256=$B$2,G256&gt;0,H256&gt;0,OR(C256&lt;&gt;"Recommended baseline",Assumptions!$B$10=1))),0,IF(ISNUMBER(K256),G256*H256*K256,IF(U256=0,"UNPRICED",IF(ISNUMBER(INDEX('SKU Catalog'!$L$1:$L$116,MAX(1,U256))),G256*H256*INDEX('SKU Catalog'!$L$1:$L$116,MAX(1,U256))*IF(AND(INDEX('SKU Catalog'!$F$1:$F$116,MAX(1,U256))="Hourly",OR(INDEX('SKU Catalog'!$J$1:$J$116,MAX(1,U256))=0,"1Y"="PAYG")),I256,1),"UNPRICED"))))</f>
        <v>0</v>
      </c>
      <c r="X256" s="24">
        <f>IF(NOT(AND(A256=$B$2,G256&gt;0,H256&gt;0,OR(C256&lt;&gt;"Recommended baseline",Assumptions!$B$10=1))),0,IF(ISNUMBER(K256),G256*H256*K256,IF(U256=0,"UNPRICED",IF(ISNUMBER(INDEX('SKU Catalog'!$M$1:$M$116,MAX(1,U256))),G256*H256*INDEX('SKU Catalog'!$M$1:$M$116,MAX(1,U256))*IF(AND(INDEX('SKU Catalog'!$F$1:$F$116,MAX(1,U256))="Hourly",OR(INDEX('SKU Catalog'!$J$1:$J$116,MAX(1,U256))=0,"3Y"="PAYG")),I256,1),"UNPRICED"))))</f>
        <v>0</v>
      </c>
    </row>
    <row r="257" spans="1:24" ht="28.8" x14ac:dyDescent="0.35">
      <c r="A257" s="21" t="s">
        <v>967</v>
      </c>
      <c r="B257" s="21" t="s">
        <v>95</v>
      </c>
      <c r="C257" s="21" t="s">
        <v>2299</v>
      </c>
      <c r="D257" s="21" t="s">
        <v>1692</v>
      </c>
      <c r="E257" s="21" t="s">
        <v>1693</v>
      </c>
      <c r="F257" s="26" t="s">
        <v>188</v>
      </c>
      <c r="G257" s="27">
        <v>1</v>
      </c>
      <c r="H257" s="27">
        <v>1</v>
      </c>
      <c r="I257" s="36">
        <v>1</v>
      </c>
      <c r="J257" s="26" t="s">
        <v>2297</v>
      </c>
      <c r="K257" s="37"/>
      <c r="L257" s="23" t="str">
        <f>IF(U257=0,"INVALID SKU",IF(INDEX('SKU Catalog'!$J$1:$J$116,MAX(1,U257))=0,"PAYG",IF(J257="Default",Assumptions!$B$7,J257)))</f>
        <v>PAYG</v>
      </c>
      <c r="M257" s="23" t="str">
        <f>IF(U257=0,"Review SKU",INDEX('SKU Catalog'!$E$1:$E$116,MAX(1,U257)))</f>
        <v>resource</v>
      </c>
      <c r="N257" s="31">
        <f>IF(ISNUMBER(K257),K257,IF(U257=0,"UNPRICED",IF(L257="PAYG",INDEX('SKU Catalog'!$K$1:$K$116,MAX(1,U257)),IF(L257="1Y",INDEX('SKU Catalog'!$L$1:$L$116,MAX(1,U257)),INDEX('SKU Catalog'!$M$1:$M$116,MAX(1,U257))))))</f>
        <v>0</v>
      </c>
      <c r="O257" s="24">
        <f>IF(NOT(AND(A257=$B$2,G257&gt;0,H257&gt;0,OR(C257&lt;&gt;"Recommended baseline",Assumptions!$B$10=1))),0,IF(ISNUMBER(N257),G257*H257*N257*IF(ISNUMBER(K257),1,IF(AND(L257="PAYG",INDEX('SKU Catalog'!$F$1:$F$116,MAX(1,U257))="Hourly"),I257,1)),"UNPRICED"))</f>
        <v>0</v>
      </c>
      <c r="P257" s="24">
        <f>IF(ISNUMBER(O257),O257*Assumptions!$B$8,"UNPRICED")</f>
        <v>0</v>
      </c>
      <c r="Q257" s="23" t="str">
        <f>IF(NOT(AND(A257=$B$2,G257&gt;0,H257&gt;0,OR(C257&lt;&gt;"Recommended baseline",Assumptions!$B$10=1))),"Inactive",IF(NOT(ISNUMBER(N257)),"UNPRICED - select SKU / quote",IF(ISNUMBER(K257),"Manual quote - verify source",IF(T257="Covered","Covered by capacity",IF(T257="Control plane","No direct fee","Priced - verify sizing")))))</f>
        <v>No direct fee</v>
      </c>
      <c r="R257" s="21" t="s">
        <v>2300</v>
      </c>
      <c r="S257" s="21" t="s">
        <v>971</v>
      </c>
      <c r="T257" s="21" t="s">
        <v>187</v>
      </c>
      <c r="U257" s="23">
        <f>IF(COUNTIF('SKU Catalog'!$A$4:$A$116,T257&amp;"|"&amp;F257)=0,0,MATCH(T257&amp;"|"&amp;F257,'SKU Catalog'!$A$1:$A$116,0))</f>
        <v>5</v>
      </c>
      <c r="V257" s="24">
        <f>IF(NOT(AND(A257=$B$2,G257&gt;0,H257&gt;0,OR(C257&lt;&gt;"Recommended baseline",Assumptions!$B$10=1))),0,IF(ISNUMBER(K257),G257*H257*K257,IF(U257=0,"UNPRICED",IF(ISNUMBER(INDEX('SKU Catalog'!$K$1:$K$116,MAX(1,U257))),G257*H257*INDEX('SKU Catalog'!$K$1:$K$116,MAX(1,U257))*IF(AND(INDEX('SKU Catalog'!$F$1:$F$116,MAX(1,U257))="Hourly",OR(INDEX('SKU Catalog'!$J$1:$J$116,MAX(1,U257))=0,"PAYG"="PAYG")),I257,1),"UNPRICED"))))</f>
        <v>0</v>
      </c>
      <c r="W257" s="24">
        <f>IF(NOT(AND(A257=$B$2,G257&gt;0,H257&gt;0,OR(C257&lt;&gt;"Recommended baseline",Assumptions!$B$10=1))),0,IF(ISNUMBER(K257),G257*H257*K257,IF(U257=0,"UNPRICED",IF(ISNUMBER(INDEX('SKU Catalog'!$L$1:$L$116,MAX(1,U257))),G257*H257*INDEX('SKU Catalog'!$L$1:$L$116,MAX(1,U257))*IF(AND(INDEX('SKU Catalog'!$F$1:$F$116,MAX(1,U257))="Hourly",OR(INDEX('SKU Catalog'!$J$1:$J$116,MAX(1,U257))=0,"1Y"="PAYG")),I257,1),"UNPRICED"))))</f>
        <v>0</v>
      </c>
      <c r="X257" s="24">
        <f>IF(NOT(AND(A257=$B$2,G257&gt;0,H257&gt;0,OR(C257&lt;&gt;"Recommended baseline",Assumptions!$B$10=1))),0,IF(ISNUMBER(K257),G257*H257*K257,IF(U257=0,"UNPRICED",IF(ISNUMBER(INDEX('SKU Catalog'!$M$1:$M$116,MAX(1,U257))),G257*H257*INDEX('SKU Catalog'!$M$1:$M$116,MAX(1,U257))*IF(AND(INDEX('SKU Catalog'!$F$1:$F$116,MAX(1,U257))="Hourly",OR(INDEX('SKU Catalog'!$J$1:$J$116,MAX(1,U257))=0,"3Y"="PAYG")),I257,1),"UNPRICED"))))</f>
        <v>0</v>
      </c>
    </row>
    <row r="258" spans="1:24" ht="28.8" x14ac:dyDescent="0.35">
      <c r="A258" s="21" t="s">
        <v>967</v>
      </c>
      <c r="B258" s="21" t="s">
        <v>95</v>
      </c>
      <c r="C258" s="21" t="s">
        <v>2299</v>
      </c>
      <c r="D258" s="21" t="s">
        <v>1694</v>
      </c>
      <c r="E258" s="21" t="s">
        <v>1695</v>
      </c>
      <c r="F258" s="26" t="s">
        <v>188</v>
      </c>
      <c r="G258" s="27">
        <v>1</v>
      </c>
      <c r="H258" s="27">
        <v>1</v>
      </c>
      <c r="I258" s="36">
        <v>1</v>
      </c>
      <c r="J258" s="26" t="s">
        <v>2297</v>
      </c>
      <c r="K258" s="37"/>
      <c r="L258" s="23" t="str">
        <f>IF(U258=0,"INVALID SKU",IF(INDEX('SKU Catalog'!$J$1:$J$116,MAX(1,U258))=0,"PAYG",IF(J258="Default",Assumptions!$B$7,J258)))</f>
        <v>PAYG</v>
      </c>
      <c r="M258" s="23" t="str">
        <f>IF(U258=0,"Review SKU",INDEX('SKU Catalog'!$E$1:$E$116,MAX(1,U258)))</f>
        <v>resource</v>
      </c>
      <c r="N258" s="31">
        <f>IF(ISNUMBER(K258),K258,IF(U258=0,"UNPRICED",IF(L258="PAYG",INDEX('SKU Catalog'!$K$1:$K$116,MAX(1,U258)),IF(L258="1Y",INDEX('SKU Catalog'!$L$1:$L$116,MAX(1,U258)),INDEX('SKU Catalog'!$M$1:$M$116,MAX(1,U258))))))</f>
        <v>0</v>
      </c>
      <c r="O258" s="24">
        <f>IF(NOT(AND(A258=$B$2,G258&gt;0,H258&gt;0,OR(C258&lt;&gt;"Recommended baseline",Assumptions!$B$10=1))),0,IF(ISNUMBER(N258),G258*H258*N258*IF(ISNUMBER(K258),1,IF(AND(L258="PAYG",INDEX('SKU Catalog'!$F$1:$F$116,MAX(1,U258))="Hourly"),I258,1)),"UNPRICED"))</f>
        <v>0</v>
      </c>
      <c r="P258" s="24">
        <f>IF(ISNUMBER(O258),O258*Assumptions!$B$8,"UNPRICED")</f>
        <v>0</v>
      </c>
      <c r="Q258" s="23" t="str">
        <f>IF(NOT(AND(A258=$B$2,G258&gt;0,H258&gt;0,OR(C258&lt;&gt;"Recommended baseline",Assumptions!$B$10=1))),"Inactive",IF(NOT(ISNUMBER(N258)),"UNPRICED - select SKU / quote",IF(ISNUMBER(K258),"Manual quote - verify source",IF(T258="Covered","Covered by capacity",IF(T258="Control plane","No direct fee","Priced - verify sizing")))))</f>
        <v>No direct fee</v>
      </c>
      <c r="R258" s="21" t="s">
        <v>2300</v>
      </c>
      <c r="S258" s="21" t="s">
        <v>971</v>
      </c>
      <c r="T258" s="21" t="s">
        <v>187</v>
      </c>
      <c r="U258" s="23">
        <f>IF(COUNTIF('SKU Catalog'!$A$4:$A$116,T258&amp;"|"&amp;F258)=0,0,MATCH(T258&amp;"|"&amp;F258,'SKU Catalog'!$A$1:$A$116,0))</f>
        <v>5</v>
      </c>
      <c r="V258" s="24">
        <f>IF(NOT(AND(A258=$B$2,G258&gt;0,H258&gt;0,OR(C258&lt;&gt;"Recommended baseline",Assumptions!$B$10=1))),0,IF(ISNUMBER(K258),G258*H258*K258,IF(U258=0,"UNPRICED",IF(ISNUMBER(INDEX('SKU Catalog'!$K$1:$K$116,MAX(1,U258))),G258*H258*INDEX('SKU Catalog'!$K$1:$K$116,MAX(1,U258))*IF(AND(INDEX('SKU Catalog'!$F$1:$F$116,MAX(1,U258))="Hourly",OR(INDEX('SKU Catalog'!$J$1:$J$116,MAX(1,U258))=0,"PAYG"="PAYG")),I258,1),"UNPRICED"))))</f>
        <v>0</v>
      </c>
      <c r="W258" s="24">
        <f>IF(NOT(AND(A258=$B$2,G258&gt;0,H258&gt;0,OR(C258&lt;&gt;"Recommended baseline",Assumptions!$B$10=1))),0,IF(ISNUMBER(K258),G258*H258*K258,IF(U258=0,"UNPRICED",IF(ISNUMBER(INDEX('SKU Catalog'!$L$1:$L$116,MAX(1,U258))),G258*H258*INDEX('SKU Catalog'!$L$1:$L$116,MAX(1,U258))*IF(AND(INDEX('SKU Catalog'!$F$1:$F$116,MAX(1,U258))="Hourly",OR(INDEX('SKU Catalog'!$J$1:$J$116,MAX(1,U258))=0,"1Y"="PAYG")),I258,1),"UNPRICED"))))</f>
        <v>0</v>
      </c>
      <c r="X258" s="24">
        <f>IF(NOT(AND(A258=$B$2,G258&gt;0,H258&gt;0,OR(C258&lt;&gt;"Recommended baseline",Assumptions!$B$10=1))),0,IF(ISNUMBER(K258),G258*H258*K258,IF(U258=0,"UNPRICED",IF(ISNUMBER(INDEX('SKU Catalog'!$M$1:$M$116,MAX(1,U258))),G258*H258*INDEX('SKU Catalog'!$M$1:$M$116,MAX(1,U258))*IF(AND(INDEX('SKU Catalog'!$F$1:$F$116,MAX(1,U258))="Hourly",OR(INDEX('SKU Catalog'!$J$1:$J$116,MAX(1,U258))=0,"3Y"="PAYG")),I258,1),"UNPRICED"))))</f>
        <v>0</v>
      </c>
    </row>
    <row r="259" spans="1:24" ht="28.8" x14ac:dyDescent="0.35">
      <c r="A259" s="21" t="s">
        <v>967</v>
      </c>
      <c r="B259" s="21" t="s">
        <v>95</v>
      </c>
      <c r="C259" s="21" t="s">
        <v>2299</v>
      </c>
      <c r="D259" s="21" t="s">
        <v>1696</v>
      </c>
      <c r="E259" s="21" t="s">
        <v>1697</v>
      </c>
      <c r="F259" s="26" t="s">
        <v>188</v>
      </c>
      <c r="G259" s="27">
        <v>1</v>
      </c>
      <c r="H259" s="27">
        <v>1</v>
      </c>
      <c r="I259" s="36">
        <v>1</v>
      </c>
      <c r="J259" s="26" t="s">
        <v>2297</v>
      </c>
      <c r="K259" s="37"/>
      <c r="L259" s="23" t="str">
        <f>IF(U259=0,"INVALID SKU",IF(INDEX('SKU Catalog'!$J$1:$J$116,MAX(1,U259))=0,"PAYG",IF(J259="Default",Assumptions!$B$7,J259)))</f>
        <v>PAYG</v>
      </c>
      <c r="M259" s="23" t="str">
        <f>IF(U259=0,"Review SKU",INDEX('SKU Catalog'!$E$1:$E$116,MAX(1,U259)))</f>
        <v>resource</v>
      </c>
      <c r="N259" s="31">
        <f>IF(ISNUMBER(K259),K259,IF(U259=0,"UNPRICED",IF(L259="PAYG",INDEX('SKU Catalog'!$K$1:$K$116,MAX(1,U259)),IF(L259="1Y",INDEX('SKU Catalog'!$L$1:$L$116,MAX(1,U259)),INDEX('SKU Catalog'!$M$1:$M$116,MAX(1,U259))))))</f>
        <v>0</v>
      </c>
      <c r="O259" s="24">
        <f>IF(NOT(AND(A259=$B$2,G259&gt;0,H259&gt;0,OR(C259&lt;&gt;"Recommended baseline",Assumptions!$B$10=1))),0,IF(ISNUMBER(N259),G259*H259*N259*IF(ISNUMBER(K259),1,IF(AND(L259="PAYG",INDEX('SKU Catalog'!$F$1:$F$116,MAX(1,U259))="Hourly"),I259,1)),"UNPRICED"))</f>
        <v>0</v>
      </c>
      <c r="P259" s="24">
        <f>IF(ISNUMBER(O259),O259*Assumptions!$B$8,"UNPRICED")</f>
        <v>0</v>
      </c>
      <c r="Q259" s="23" t="str">
        <f>IF(NOT(AND(A259=$B$2,G259&gt;0,H259&gt;0,OR(C259&lt;&gt;"Recommended baseline",Assumptions!$B$10=1))),"Inactive",IF(NOT(ISNUMBER(N259)),"UNPRICED - select SKU / quote",IF(ISNUMBER(K259),"Manual quote - verify source",IF(T259="Covered","Covered by capacity",IF(T259="Control plane","No direct fee","Priced - verify sizing")))))</f>
        <v>No direct fee</v>
      </c>
      <c r="R259" s="21" t="s">
        <v>2300</v>
      </c>
      <c r="S259" s="21" t="s">
        <v>971</v>
      </c>
      <c r="T259" s="21" t="s">
        <v>187</v>
      </c>
      <c r="U259" s="23">
        <f>IF(COUNTIF('SKU Catalog'!$A$4:$A$116,T259&amp;"|"&amp;F259)=0,0,MATCH(T259&amp;"|"&amp;F259,'SKU Catalog'!$A$1:$A$116,0))</f>
        <v>5</v>
      </c>
      <c r="V259" s="24">
        <f>IF(NOT(AND(A259=$B$2,G259&gt;0,H259&gt;0,OR(C259&lt;&gt;"Recommended baseline",Assumptions!$B$10=1))),0,IF(ISNUMBER(K259),G259*H259*K259,IF(U259=0,"UNPRICED",IF(ISNUMBER(INDEX('SKU Catalog'!$K$1:$K$116,MAX(1,U259))),G259*H259*INDEX('SKU Catalog'!$K$1:$K$116,MAX(1,U259))*IF(AND(INDEX('SKU Catalog'!$F$1:$F$116,MAX(1,U259))="Hourly",OR(INDEX('SKU Catalog'!$J$1:$J$116,MAX(1,U259))=0,"PAYG"="PAYG")),I259,1),"UNPRICED"))))</f>
        <v>0</v>
      </c>
      <c r="W259" s="24">
        <f>IF(NOT(AND(A259=$B$2,G259&gt;0,H259&gt;0,OR(C259&lt;&gt;"Recommended baseline",Assumptions!$B$10=1))),0,IF(ISNUMBER(K259),G259*H259*K259,IF(U259=0,"UNPRICED",IF(ISNUMBER(INDEX('SKU Catalog'!$L$1:$L$116,MAX(1,U259))),G259*H259*INDEX('SKU Catalog'!$L$1:$L$116,MAX(1,U259))*IF(AND(INDEX('SKU Catalog'!$F$1:$F$116,MAX(1,U259))="Hourly",OR(INDEX('SKU Catalog'!$J$1:$J$116,MAX(1,U259))=0,"1Y"="PAYG")),I259,1),"UNPRICED"))))</f>
        <v>0</v>
      </c>
      <c r="X259" s="24">
        <f>IF(NOT(AND(A259=$B$2,G259&gt;0,H259&gt;0,OR(C259&lt;&gt;"Recommended baseline",Assumptions!$B$10=1))),0,IF(ISNUMBER(K259),G259*H259*K259,IF(U259=0,"UNPRICED",IF(ISNUMBER(INDEX('SKU Catalog'!$M$1:$M$116,MAX(1,U259))),G259*H259*INDEX('SKU Catalog'!$M$1:$M$116,MAX(1,U259))*IF(AND(INDEX('SKU Catalog'!$F$1:$F$116,MAX(1,U259))="Hourly",OR(INDEX('SKU Catalog'!$J$1:$J$116,MAX(1,U259))=0,"3Y"="PAYG")),I259,1),"UNPRICED"))))</f>
        <v>0</v>
      </c>
    </row>
    <row r="260" spans="1:24" ht="28.8" x14ac:dyDescent="0.35">
      <c r="A260" s="21" t="s">
        <v>967</v>
      </c>
      <c r="B260" s="21" t="s">
        <v>95</v>
      </c>
      <c r="C260" s="21" t="s">
        <v>2299</v>
      </c>
      <c r="D260" s="21" t="s">
        <v>1698</v>
      </c>
      <c r="E260" s="21" t="s">
        <v>1699</v>
      </c>
      <c r="F260" s="26" t="s">
        <v>188</v>
      </c>
      <c r="G260" s="27">
        <v>1</v>
      </c>
      <c r="H260" s="27">
        <v>1</v>
      </c>
      <c r="I260" s="36">
        <v>1</v>
      </c>
      <c r="J260" s="26" t="s">
        <v>2297</v>
      </c>
      <c r="K260" s="37"/>
      <c r="L260" s="23" t="str">
        <f>IF(U260=0,"INVALID SKU",IF(INDEX('SKU Catalog'!$J$1:$J$116,MAX(1,U260))=0,"PAYG",IF(J260="Default",Assumptions!$B$7,J260)))</f>
        <v>PAYG</v>
      </c>
      <c r="M260" s="23" t="str">
        <f>IF(U260=0,"Review SKU",INDEX('SKU Catalog'!$E$1:$E$116,MAX(1,U260)))</f>
        <v>resource</v>
      </c>
      <c r="N260" s="31">
        <f>IF(ISNUMBER(K260),K260,IF(U260=0,"UNPRICED",IF(L260="PAYG",INDEX('SKU Catalog'!$K$1:$K$116,MAX(1,U260)),IF(L260="1Y",INDEX('SKU Catalog'!$L$1:$L$116,MAX(1,U260)),INDEX('SKU Catalog'!$M$1:$M$116,MAX(1,U260))))))</f>
        <v>0</v>
      </c>
      <c r="O260" s="24">
        <f>IF(NOT(AND(A260=$B$2,G260&gt;0,H260&gt;0,OR(C260&lt;&gt;"Recommended baseline",Assumptions!$B$10=1))),0,IF(ISNUMBER(N260),G260*H260*N260*IF(ISNUMBER(K260),1,IF(AND(L260="PAYG",INDEX('SKU Catalog'!$F$1:$F$116,MAX(1,U260))="Hourly"),I260,1)),"UNPRICED"))</f>
        <v>0</v>
      </c>
      <c r="P260" s="24">
        <f>IF(ISNUMBER(O260),O260*Assumptions!$B$8,"UNPRICED")</f>
        <v>0</v>
      </c>
      <c r="Q260" s="23" t="str">
        <f>IF(NOT(AND(A260=$B$2,G260&gt;0,H260&gt;0,OR(C260&lt;&gt;"Recommended baseline",Assumptions!$B$10=1))),"Inactive",IF(NOT(ISNUMBER(N260)),"UNPRICED - select SKU / quote",IF(ISNUMBER(K260),"Manual quote - verify source",IF(T260="Covered","Covered by capacity",IF(T260="Control plane","No direct fee","Priced - verify sizing")))))</f>
        <v>No direct fee</v>
      </c>
      <c r="R260" s="21" t="s">
        <v>2300</v>
      </c>
      <c r="S260" s="21" t="s">
        <v>971</v>
      </c>
      <c r="T260" s="21" t="s">
        <v>187</v>
      </c>
      <c r="U260" s="23">
        <f>IF(COUNTIF('SKU Catalog'!$A$4:$A$116,T260&amp;"|"&amp;F260)=0,0,MATCH(T260&amp;"|"&amp;F260,'SKU Catalog'!$A$1:$A$116,0))</f>
        <v>5</v>
      </c>
      <c r="V260" s="24">
        <f>IF(NOT(AND(A260=$B$2,G260&gt;0,H260&gt;0,OR(C260&lt;&gt;"Recommended baseline",Assumptions!$B$10=1))),0,IF(ISNUMBER(K260),G260*H260*K260,IF(U260=0,"UNPRICED",IF(ISNUMBER(INDEX('SKU Catalog'!$K$1:$K$116,MAX(1,U260))),G260*H260*INDEX('SKU Catalog'!$K$1:$K$116,MAX(1,U260))*IF(AND(INDEX('SKU Catalog'!$F$1:$F$116,MAX(1,U260))="Hourly",OR(INDEX('SKU Catalog'!$J$1:$J$116,MAX(1,U260))=0,"PAYG"="PAYG")),I260,1),"UNPRICED"))))</f>
        <v>0</v>
      </c>
      <c r="W260" s="24">
        <f>IF(NOT(AND(A260=$B$2,G260&gt;0,H260&gt;0,OR(C260&lt;&gt;"Recommended baseline",Assumptions!$B$10=1))),0,IF(ISNUMBER(K260),G260*H260*K260,IF(U260=0,"UNPRICED",IF(ISNUMBER(INDEX('SKU Catalog'!$L$1:$L$116,MAX(1,U260))),G260*H260*INDEX('SKU Catalog'!$L$1:$L$116,MAX(1,U260))*IF(AND(INDEX('SKU Catalog'!$F$1:$F$116,MAX(1,U260))="Hourly",OR(INDEX('SKU Catalog'!$J$1:$J$116,MAX(1,U260))=0,"1Y"="PAYG")),I260,1),"UNPRICED"))))</f>
        <v>0</v>
      </c>
      <c r="X260" s="24">
        <f>IF(NOT(AND(A260=$B$2,G260&gt;0,H260&gt;0,OR(C260&lt;&gt;"Recommended baseline",Assumptions!$B$10=1))),0,IF(ISNUMBER(K260),G260*H260*K260,IF(U260=0,"UNPRICED",IF(ISNUMBER(INDEX('SKU Catalog'!$M$1:$M$116,MAX(1,U260))),G260*H260*INDEX('SKU Catalog'!$M$1:$M$116,MAX(1,U260))*IF(AND(INDEX('SKU Catalog'!$F$1:$F$116,MAX(1,U260))="Hourly",OR(INDEX('SKU Catalog'!$J$1:$J$116,MAX(1,U260))=0,"3Y"="PAYG")),I260,1),"UNPRICED"))))</f>
        <v>0</v>
      </c>
    </row>
    <row r="261" spans="1:24" ht="28.8" x14ac:dyDescent="0.35">
      <c r="A261" s="21" t="s">
        <v>967</v>
      </c>
      <c r="B261" s="21" t="s">
        <v>95</v>
      </c>
      <c r="C261" s="21" t="s">
        <v>2299</v>
      </c>
      <c r="D261" s="21" t="s">
        <v>1700</v>
      </c>
      <c r="E261" s="21" t="s">
        <v>1701</v>
      </c>
      <c r="F261" s="26" t="s">
        <v>188</v>
      </c>
      <c r="G261" s="27">
        <v>1</v>
      </c>
      <c r="H261" s="27">
        <v>1</v>
      </c>
      <c r="I261" s="36">
        <v>1</v>
      </c>
      <c r="J261" s="26" t="s">
        <v>2297</v>
      </c>
      <c r="K261" s="37"/>
      <c r="L261" s="23" t="str">
        <f>IF(U261=0,"INVALID SKU",IF(INDEX('SKU Catalog'!$J$1:$J$116,MAX(1,U261))=0,"PAYG",IF(J261="Default",Assumptions!$B$7,J261)))</f>
        <v>PAYG</v>
      </c>
      <c r="M261" s="23" t="str">
        <f>IF(U261=0,"Review SKU",INDEX('SKU Catalog'!$E$1:$E$116,MAX(1,U261)))</f>
        <v>resource</v>
      </c>
      <c r="N261" s="31">
        <f>IF(ISNUMBER(K261),K261,IF(U261=0,"UNPRICED",IF(L261="PAYG",INDEX('SKU Catalog'!$K$1:$K$116,MAX(1,U261)),IF(L261="1Y",INDEX('SKU Catalog'!$L$1:$L$116,MAX(1,U261)),INDEX('SKU Catalog'!$M$1:$M$116,MAX(1,U261))))))</f>
        <v>0</v>
      </c>
      <c r="O261" s="24">
        <f>IF(NOT(AND(A261=$B$2,G261&gt;0,H261&gt;0,OR(C261&lt;&gt;"Recommended baseline",Assumptions!$B$10=1))),0,IF(ISNUMBER(N261),G261*H261*N261*IF(ISNUMBER(K261),1,IF(AND(L261="PAYG",INDEX('SKU Catalog'!$F$1:$F$116,MAX(1,U261))="Hourly"),I261,1)),"UNPRICED"))</f>
        <v>0</v>
      </c>
      <c r="P261" s="24">
        <f>IF(ISNUMBER(O261),O261*Assumptions!$B$8,"UNPRICED")</f>
        <v>0</v>
      </c>
      <c r="Q261" s="23" t="str">
        <f>IF(NOT(AND(A261=$B$2,G261&gt;0,H261&gt;0,OR(C261&lt;&gt;"Recommended baseline",Assumptions!$B$10=1))),"Inactive",IF(NOT(ISNUMBER(N261)),"UNPRICED - select SKU / quote",IF(ISNUMBER(K261),"Manual quote - verify source",IF(T261="Covered","Covered by capacity",IF(T261="Control plane","No direct fee","Priced - verify sizing")))))</f>
        <v>No direct fee</v>
      </c>
      <c r="R261" s="21" t="s">
        <v>2300</v>
      </c>
      <c r="S261" s="21" t="s">
        <v>971</v>
      </c>
      <c r="T261" s="21" t="s">
        <v>187</v>
      </c>
      <c r="U261" s="23">
        <f>IF(COUNTIF('SKU Catalog'!$A$4:$A$116,T261&amp;"|"&amp;F261)=0,0,MATCH(T261&amp;"|"&amp;F261,'SKU Catalog'!$A$1:$A$116,0))</f>
        <v>5</v>
      </c>
      <c r="V261" s="24">
        <f>IF(NOT(AND(A261=$B$2,G261&gt;0,H261&gt;0,OR(C261&lt;&gt;"Recommended baseline",Assumptions!$B$10=1))),0,IF(ISNUMBER(K261),G261*H261*K261,IF(U261=0,"UNPRICED",IF(ISNUMBER(INDEX('SKU Catalog'!$K$1:$K$116,MAX(1,U261))),G261*H261*INDEX('SKU Catalog'!$K$1:$K$116,MAX(1,U261))*IF(AND(INDEX('SKU Catalog'!$F$1:$F$116,MAX(1,U261))="Hourly",OR(INDEX('SKU Catalog'!$J$1:$J$116,MAX(1,U261))=0,"PAYG"="PAYG")),I261,1),"UNPRICED"))))</f>
        <v>0</v>
      </c>
      <c r="W261" s="24">
        <f>IF(NOT(AND(A261=$B$2,G261&gt;0,H261&gt;0,OR(C261&lt;&gt;"Recommended baseline",Assumptions!$B$10=1))),0,IF(ISNUMBER(K261),G261*H261*K261,IF(U261=0,"UNPRICED",IF(ISNUMBER(INDEX('SKU Catalog'!$L$1:$L$116,MAX(1,U261))),G261*H261*INDEX('SKU Catalog'!$L$1:$L$116,MAX(1,U261))*IF(AND(INDEX('SKU Catalog'!$F$1:$F$116,MAX(1,U261))="Hourly",OR(INDEX('SKU Catalog'!$J$1:$J$116,MAX(1,U261))=0,"1Y"="PAYG")),I261,1),"UNPRICED"))))</f>
        <v>0</v>
      </c>
      <c r="X261" s="24">
        <f>IF(NOT(AND(A261=$B$2,G261&gt;0,H261&gt;0,OR(C261&lt;&gt;"Recommended baseline",Assumptions!$B$10=1))),0,IF(ISNUMBER(K261),G261*H261*K261,IF(U261=0,"UNPRICED",IF(ISNUMBER(INDEX('SKU Catalog'!$M$1:$M$116,MAX(1,U261))),G261*H261*INDEX('SKU Catalog'!$M$1:$M$116,MAX(1,U261))*IF(AND(INDEX('SKU Catalog'!$F$1:$F$116,MAX(1,U261))="Hourly",OR(INDEX('SKU Catalog'!$J$1:$J$116,MAX(1,U261))=0,"3Y"="PAYG")),I261,1),"UNPRICED"))))</f>
        <v>0</v>
      </c>
    </row>
    <row r="262" spans="1:24" ht="28.8" x14ac:dyDescent="0.35">
      <c r="A262" s="21" t="s">
        <v>967</v>
      </c>
      <c r="B262" s="21" t="s">
        <v>95</v>
      </c>
      <c r="C262" s="21" t="s">
        <v>2299</v>
      </c>
      <c r="D262" s="21" t="s">
        <v>953</v>
      </c>
      <c r="E262" s="21" t="s">
        <v>954</v>
      </c>
      <c r="F262" s="26" t="s">
        <v>188</v>
      </c>
      <c r="G262" s="27">
        <v>1</v>
      </c>
      <c r="H262" s="27">
        <v>1</v>
      </c>
      <c r="I262" s="36">
        <v>1</v>
      </c>
      <c r="J262" s="26" t="s">
        <v>2297</v>
      </c>
      <c r="K262" s="37"/>
      <c r="L262" s="23" t="str">
        <f>IF(U262=0,"INVALID SKU",IF(INDEX('SKU Catalog'!$J$1:$J$116,MAX(1,U262))=0,"PAYG",IF(J262="Default",Assumptions!$B$7,J262)))</f>
        <v>PAYG</v>
      </c>
      <c r="M262" s="23" t="str">
        <f>IF(U262=0,"Review SKU",INDEX('SKU Catalog'!$E$1:$E$116,MAX(1,U262)))</f>
        <v>resource</v>
      </c>
      <c r="N262" s="31">
        <f>IF(ISNUMBER(K262),K262,IF(U262=0,"UNPRICED",IF(L262="PAYG",INDEX('SKU Catalog'!$K$1:$K$116,MAX(1,U262)),IF(L262="1Y",INDEX('SKU Catalog'!$L$1:$L$116,MAX(1,U262)),INDEX('SKU Catalog'!$M$1:$M$116,MAX(1,U262))))))</f>
        <v>0</v>
      </c>
      <c r="O262" s="24">
        <f>IF(NOT(AND(A262=$B$2,G262&gt;0,H262&gt;0,OR(C262&lt;&gt;"Recommended baseline",Assumptions!$B$10=1))),0,IF(ISNUMBER(N262),G262*H262*N262*IF(ISNUMBER(K262),1,IF(AND(L262="PAYG",INDEX('SKU Catalog'!$F$1:$F$116,MAX(1,U262))="Hourly"),I262,1)),"UNPRICED"))</f>
        <v>0</v>
      </c>
      <c r="P262" s="24">
        <f>IF(ISNUMBER(O262),O262*Assumptions!$B$8,"UNPRICED")</f>
        <v>0</v>
      </c>
      <c r="Q262" s="23" t="str">
        <f>IF(NOT(AND(A262=$B$2,G262&gt;0,H262&gt;0,OR(C262&lt;&gt;"Recommended baseline",Assumptions!$B$10=1))),"Inactive",IF(NOT(ISNUMBER(N262)),"UNPRICED - select SKU / quote",IF(ISNUMBER(K262),"Manual quote - verify source",IF(T262="Covered","Covered by capacity",IF(T262="Control plane","No direct fee","Priced - verify sizing")))))</f>
        <v>No direct fee</v>
      </c>
      <c r="R262" s="21" t="s">
        <v>2300</v>
      </c>
      <c r="S262" s="21" t="s">
        <v>971</v>
      </c>
      <c r="T262" s="21" t="s">
        <v>187</v>
      </c>
      <c r="U262" s="23">
        <f>IF(COUNTIF('SKU Catalog'!$A$4:$A$116,T262&amp;"|"&amp;F262)=0,0,MATCH(T262&amp;"|"&amp;F262,'SKU Catalog'!$A$1:$A$116,0))</f>
        <v>5</v>
      </c>
      <c r="V262" s="24">
        <f>IF(NOT(AND(A262=$B$2,G262&gt;0,H262&gt;0,OR(C262&lt;&gt;"Recommended baseline",Assumptions!$B$10=1))),0,IF(ISNUMBER(K262),G262*H262*K262,IF(U262=0,"UNPRICED",IF(ISNUMBER(INDEX('SKU Catalog'!$K$1:$K$116,MAX(1,U262))),G262*H262*INDEX('SKU Catalog'!$K$1:$K$116,MAX(1,U262))*IF(AND(INDEX('SKU Catalog'!$F$1:$F$116,MAX(1,U262))="Hourly",OR(INDEX('SKU Catalog'!$J$1:$J$116,MAX(1,U262))=0,"PAYG"="PAYG")),I262,1),"UNPRICED"))))</f>
        <v>0</v>
      </c>
      <c r="W262" s="24">
        <f>IF(NOT(AND(A262=$B$2,G262&gt;0,H262&gt;0,OR(C262&lt;&gt;"Recommended baseline",Assumptions!$B$10=1))),0,IF(ISNUMBER(K262),G262*H262*K262,IF(U262=0,"UNPRICED",IF(ISNUMBER(INDEX('SKU Catalog'!$L$1:$L$116,MAX(1,U262))),G262*H262*INDEX('SKU Catalog'!$L$1:$L$116,MAX(1,U262))*IF(AND(INDEX('SKU Catalog'!$F$1:$F$116,MAX(1,U262))="Hourly",OR(INDEX('SKU Catalog'!$J$1:$J$116,MAX(1,U262))=0,"1Y"="PAYG")),I262,1),"UNPRICED"))))</f>
        <v>0</v>
      </c>
      <c r="X262" s="24">
        <f>IF(NOT(AND(A262=$B$2,G262&gt;0,H262&gt;0,OR(C262&lt;&gt;"Recommended baseline",Assumptions!$B$10=1))),0,IF(ISNUMBER(K262),G262*H262*K262,IF(U262=0,"UNPRICED",IF(ISNUMBER(INDEX('SKU Catalog'!$M$1:$M$116,MAX(1,U262))),G262*H262*INDEX('SKU Catalog'!$M$1:$M$116,MAX(1,U262))*IF(AND(INDEX('SKU Catalog'!$F$1:$F$116,MAX(1,U262))="Hourly",OR(INDEX('SKU Catalog'!$J$1:$J$116,MAX(1,U262))=0,"3Y"="PAYG")),I262,1),"UNPRICED"))))</f>
        <v>0</v>
      </c>
    </row>
    <row r="263" spans="1:24" ht="28.8" x14ac:dyDescent="0.35">
      <c r="A263" s="21" t="s">
        <v>967</v>
      </c>
      <c r="B263" s="21" t="s">
        <v>95</v>
      </c>
      <c r="C263" s="21" t="s">
        <v>2299</v>
      </c>
      <c r="D263" s="21" t="s">
        <v>1703</v>
      </c>
      <c r="E263" s="21" t="s">
        <v>1704</v>
      </c>
      <c r="F263" s="26" t="s">
        <v>188</v>
      </c>
      <c r="G263" s="27">
        <v>1</v>
      </c>
      <c r="H263" s="27">
        <v>1</v>
      </c>
      <c r="I263" s="36">
        <v>1</v>
      </c>
      <c r="J263" s="26" t="s">
        <v>2297</v>
      </c>
      <c r="K263" s="37"/>
      <c r="L263" s="23" t="str">
        <f>IF(U263=0,"INVALID SKU",IF(INDEX('SKU Catalog'!$J$1:$J$116,MAX(1,U263))=0,"PAYG",IF(J263="Default",Assumptions!$B$7,J263)))</f>
        <v>PAYG</v>
      </c>
      <c r="M263" s="23" t="str">
        <f>IF(U263=0,"Review SKU",INDEX('SKU Catalog'!$E$1:$E$116,MAX(1,U263)))</f>
        <v>resource</v>
      </c>
      <c r="N263" s="31">
        <f>IF(ISNUMBER(K263),K263,IF(U263=0,"UNPRICED",IF(L263="PAYG",INDEX('SKU Catalog'!$K$1:$K$116,MAX(1,U263)),IF(L263="1Y",INDEX('SKU Catalog'!$L$1:$L$116,MAX(1,U263)),INDEX('SKU Catalog'!$M$1:$M$116,MAX(1,U263))))))</f>
        <v>0</v>
      </c>
      <c r="O263" s="24">
        <f>IF(NOT(AND(A263=$B$2,G263&gt;0,H263&gt;0,OR(C263&lt;&gt;"Recommended baseline",Assumptions!$B$10=1))),0,IF(ISNUMBER(N263),G263*H263*N263*IF(ISNUMBER(K263),1,IF(AND(L263="PAYG",INDEX('SKU Catalog'!$F$1:$F$116,MAX(1,U263))="Hourly"),I263,1)),"UNPRICED"))</f>
        <v>0</v>
      </c>
      <c r="P263" s="24">
        <f>IF(ISNUMBER(O263),O263*Assumptions!$B$8,"UNPRICED")</f>
        <v>0</v>
      </c>
      <c r="Q263" s="23" t="str">
        <f>IF(NOT(AND(A263=$B$2,G263&gt;0,H263&gt;0,OR(C263&lt;&gt;"Recommended baseline",Assumptions!$B$10=1))),"Inactive",IF(NOT(ISNUMBER(N263)),"UNPRICED - select SKU / quote",IF(ISNUMBER(K263),"Manual quote - verify source",IF(T263="Covered","Covered by capacity",IF(T263="Control plane","No direct fee","Priced - verify sizing")))))</f>
        <v>No direct fee</v>
      </c>
      <c r="R263" s="21" t="s">
        <v>2300</v>
      </c>
      <c r="S263" s="21" t="s">
        <v>971</v>
      </c>
      <c r="T263" s="21" t="s">
        <v>187</v>
      </c>
      <c r="U263" s="23">
        <f>IF(COUNTIF('SKU Catalog'!$A$4:$A$116,T263&amp;"|"&amp;F263)=0,0,MATCH(T263&amp;"|"&amp;F263,'SKU Catalog'!$A$1:$A$116,0))</f>
        <v>5</v>
      </c>
      <c r="V263" s="24">
        <f>IF(NOT(AND(A263=$B$2,G263&gt;0,H263&gt;0,OR(C263&lt;&gt;"Recommended baseline",Assumptions!$B$10=1))),0,IF(ISNUMBER(K263),G263*H263*K263,IF(U263=0,"UNPRICED",IF(ISNUMBER(INDEX('SKU Catalog'!$K$1:$K$116,MAX(1,U263))),G263*H263*INDEX('SKU Catalog'!$K$1:$K$116,MAX(1,U263))*IF(AND(INDEX('SKU Catalog'!$F$1:$F$116,MAX(1,U263))="Hourly",OR(INDEX('SKU Catalog'!$J$1:$J$116,MAX(1,U263))=0,"PAYG"="PAYG")),I263,1),"UNPRICED"))))</f>
        <v>0</v>
      </c>
      <c r="W263" s="24">
        <f>IF(NOT(AND(A263=$B$2,G263&gt;0,H263&gt;0,OR(C263&lt;&gt;"Recommended baseline",Assumptions!$B$10=1))),0,IF(ISNUMBER(K263),G263*H263*K263,IF(U263=0,"UNPRICED",IF(ISNUMBER(INDEX('SKU Catalog'!$L$1:$L$116,MAX(1,U263))),G263*H263*INDEX('SKU Catalog'!$L$1:$L$116,MAX(1,U263))*IF(AND(INDEX('SKU Catalog'!$F$1:$F$116,MAX(1,U263))="Hourly",OR(INDEX('SKU Catalog'!$J$1:$J$116,MAX(1,U263))=0,"1Y"="PAYG")),I263,1),"UNPRICED"))))</f>
        <v>0</v>
      </c>
      <c r="X263" s="24">
        <f>IF(NOT(AND(A263=$B$2,G263&gt;0,H263&gt;0,OR(C263&lt;&gt;"Recommended baseline",Assumptions!$B$10=1))),0,IF(ISNUMBER(K263),G263*H263*K263,IF(U263=0,"UNPRICED",IF(ISNUMBER(INDEX('SKU Catalog'!$M$1:$M$116,MAX(1,U263))),G263*H263*INDEX('SKU Catalog'!$M$1:$M$116,MAX(1,U263))*IF(AND(INDEX('SKU Catalog'!$F$1:$F$116,MAX(1,U263))="Hourly",OR(INDEX('SKU Catalog'!$J$1:$J$116,MAX(1,U263))=0,"3Y"="PAYG")),I263,1),"UNPRICED"))))</f>
        <v>0</v>
      </c>
    </row>
    <row r="264" spans="1:24" ht="28.8" x14ac:dyDescent="0.35">
      <c r="A264" s="21" t="s">
        <v>967</v>
      </c>
      <c r="B264" s="21" t="s">
        <v>95</v>
      </c>
      <c r="C264" s="21" t="s">
        <v>2299</v>
      </c>
      <c r="D264" s="21" t="s">
        <v>1705</v>
      </c>
      <c r="E264" s="21" t="s">
        <v>1706</v>
      </c>
      <c r="F264" s="26" t="s">
        <v>188</v>
      </c>
      <c r="G264" s="27">
        <v>1</v>
      </c>
      <c r="H264" s="27">
        <v>1</v>
      </c>
      <c r="I264" s="36">
        <v>1</v>
      </c>
      <c r="J264" s="26" t="s">
        <v>2297</v>
      </c>
      <c r="K264" s="37"/>
      <c r="L264" s="23" t="str">
        <f>IF(U264=0,"INVALID SKU",IF(INDEX('SKU Catalog'!$J$1:$J$116,MAX(1,U264))=0,"PAYG",IF(J264="Default",Assumptions!$B$7,J264)))</f>
        <v>PAYG</v>
      </c>
      <c r="M264" s="23" t="str">
        <f>IF(U264=0,"Review SKU",INDEX('SKU Catalog'!$E$1:$E$116,MAX(1,U264)))</f>
        <v>resource</v>
      </c>
      <c r="N264" s="31">
        <f>IF(ISNUMBER(K264),K264,IF(U264=0,"UNPRICED",IF(L264="PAYG",INDEX('SKU Catalog'!$K$1:$K$116,MAX(1,U264)),IF(L264="1Y",INDEX('SKU Catalog'!$L$1:$L$116,MAX(1,U264)),INDEX('SKU Catalog'!$M$1:$M$116,MAX(1,U264))))))</f>
        <v>0</v>
      </c>
      <c r="O264" s="24">
        <f>IF(NOT(AND(A264=$B$2,G264&gt;0,H264&gt;0,OR(C264&lt;&gt;"Recommended baseline",Assumptions!$B$10=1))),0,IF(ISNUMBER(N264),G264*H264*N264*IF(ISNUMBER(K264),1,IF(AND(L264="PAYG",INDEX('SKU Catalog'!$F$1:$F$116,MAX(1,U264))="Hourly"),I264,1)),"UNPRICED"))</f>
        <v>0</v>
      </c>
      <c r="P264" s="24">
        <f>IF(ISNUMBER(O264),O264*Assumptions!$B$8,"UNPRICED")</f>
        <v>0</v>
      </c>
      <c r="Q264" s="23" t="str">
        <f>IF(NOT(AND(A264=$B$2,G264&gt;0,H264&gt;0,OR(C264&lt;&gt;"Recommended baseline",Assumptions!$B$10=1))),"Inactive",IF(NOT(ISNUMBER(N264)),"UNPRICED - select SKU / quote",IF(ISNUMBER(K264),"Manual quote - verify source",IF(T264="Covered","Covered by capacity",IF(T264="Control plane","No direct fee","Priced - verify sizing")))))</f>
        <v>No direct fee</v>
      </c>
      <c r="R264" s="21" t="s">
        <v>2300</v>
      </c>
      <c r="S264" s="21" t="s">
        <v>971</v>
      </c>
      <c r="T264" s="21" t="s">
        <v>187</v>
      </c>
      <c r="U264" s="23">
        <f>IF(COUNTIF('SKU Catalog'!$A$4:$A$116,T264&amp;"|"&amp;F264)=0,0,MATCH(T264&amp;"|"&amp;F264,'SKU Catalog'!$A$1:$A$116,0))</f>
        <v>5</v>
      </c>
      <c r="V264" s="24">
        <f>IF(NOT(AND(A264=$B$2,G264&gt;0,H264&gt;0,OR(C264&lt;&gt;"Recommended baseline",Assumptions!$B$10=1))),0,IF(ISNUMBER(K264),G264*H264*K264,IF(U264=0,"UNPRICED",IF(ISNUMBER(INDEX('SKU Catalog'!$K$1:$K$116,MAX(1,U264))),G264*H264*INDEX('SKU Catalog'!$K$1:$K$116,MAX(1,U264))*IF(AND(INDEX('SKU Catalog'!$F$1:$F$116,MAX(1,U264))="Hourly",OR(INDEX('SKU Catalog'!$J$1:$J$116,MAX(1,U264))=0,"PAYG"="PAYG")),I264,1),"UNPRICED"))))</f>
        <v>0</v>
      </c>
      <c r="W264" s="24">
        <f>IF(NOT(AND(A264=$B$2,G264&gt;0,H264&gt;0,OR(C264&lt;&gt;"Recommended baseline",Assumptions!$B$10=1))),0,IF(ISNUMBER(K264),G264*H264*K264,IF(U264=0,"UNPRICED",IF(ISNUMBER(INDEX('SKU Catalog'!$L$1:$L$116,MAX(1,U264))),G264*H264*INDEX('SKU Catalog'!$L$1:$L$116,MAX(1,U264))*IF(AND(INDEX('SKU Catalog'!$F$1:$F$116,MAX(1,U264))="Hourly",OR(INDEX('SKU Catalog'!$J$1:$J$116,MAX(1,U264))=0,"1Y"="PAYG")),I264,1),"UNPRICED"))))</f>
        <v>0</v>
      </c>
      <c r="X264" s="24">
        <f>IF(NOT(AND(A264=$B$2,G264&gt;0,H264&gt;0,OR(C264&lt;&gt;"Recommended baseline",Assumptions!$B$10=1))),0,IF(ISNUMBER(K264),G264*H264*K264,IF(U264=0,"UNPRICED",IF(ISNUMBER(INDEX('SKU Catalog'!$M$1:$M$116,MAX(1,U264))),G264*H264*INDEX('SKU Catalog'!$M$1:$M$116,MAX(1,U264))*IF(AND(INDEX('SKU Catalog'!$F$1:$F$116,MAX(1,U264))="Hourly",OR(INDEX('SKU Catalog'!$J$1:$J$116,MAX(1,U264))=0,"3Y"="PAYG")),I264,1),"UNPRICED"))))</f>
        <v>0</v>
      </c>
    </row>
    <row r="265" spans="1:24" ht="28.8" x14ac:dyDescent="0.35">
      <c r="A265" s="21" t="s">
        <v>967</v>
      </c>
      <c r="B265" s="21" t="s">
        <v>95</v>
      </c>
      <c r="C265" s="21" t="s">
        <v>2299</v>
      </c>
      <c r="D265" s="21" t="s">
        <v>1707</v>
      </c>
      <c r="E265" s="21" t="s">
        <v>1708</v>
      </c>
      <c r="F265" s="26" t="s">
        <v>188</v>
      </c>
      <c r="G265" s="27">
        <v>1</v>
      </c>
      <c r="H265" s="27">
        <v>1</v>
      </c>
      <c r="I265" s="36">
        <v>1</v>
      </c>
      <c r="J265" s="26" t="s">
        <v>2297</v>
      </c>
      <c r="K265" s="37"/>
      <c r="L265" s="23" t="str">
        <f>IF(U265=0,"INVALID SKU",IF(INDEX('SKU Catalog'!$J$1:$J$116,MAX(1,U265))=0,"PAYG",IF(J265="Default",Assumptions!$B$7,J265)))</f>
        <v>PAYG</v>
      </c>
      <c r="M265" s="23" t="str">
        <f>IF(U265=0,"Review SKU",INDEX('SKU Catalog'!$E$1:$E$116,MAX(1,U265)))</f>
        <v>resource</v>
      </c>
      <c r="N265" s="31">
        <f>IF(ISNUMBER(K265),K265,IF(U265=0,"UNPRICED",IF(L265="PAYG",INDEX('SKU Catalog'!$K$1:$K$116,MAX(1,U265)),IF(L265="1Y",INDEX('SKU Catalog'!$L$1:$L$116,MAX(1,U265)),INDEX('SKU Catalog'!$M$1:$M$116,MAX(1,U265))))))</f>
        <v>0</v>
      </c>
      <c r="O265" s="24">
        <f>IF(NOT(AND(A265=$B$2,G265&gt;0,H265&gt;0,OR(C265&lt;&gt;"Recommended baseline",Assumptions!$B$10=1))),0,IF(ISNUMBER(N265),G265*H265*N265*IF(ISNUMBER(K265),1,IF(AND(L265="PAYG",INDEX('SKU Catalog'!$F$1:$F$116,MAX(1,U265))="Hourly"),I265,1)),"UNPRICED"))</f>
        <v>0</v>
      </c>
      <c r="P265" s="24">
        <f>IF(ISNUMBER(O265),O265*Assumptions!$B$8,"UNPRICED")</f>
        <v>0</v>
      </c>
      <c r="Q265" s="23" t="str">
        <f>IF(NOT(AND(A265=$B$2,G265&gt;0,H265&gt;0,OR(C265&lt;&gt;"Recommended baseline",Assumptions!$B$10=1))),"Inactive",IF(NOT(ISNUMBER(N265)),"UNPRICED - select SKU / quote",IF(ISNUMBER(K265),"Manual quote - verify source",IF(T265="Covered","Covered by capacity",IF(T265="Control plane","No direct fee","Priced - verify sizing")))))</f>
        <v>No direct fee</v>
      </c>
      <c r="R265" s="21" t="s">
        <v>2300</v>
      </c>
      <c r="S265" s="21" t="s">
        <v>971</v>
      </c>
      <c r="T265" s="21" t="s">
        <v>187</v>
      </c>
      <c r="U265" s="23">
        <f>IF(COUNTIF('SKU Catalog'!$A$4:$A$116,T265&amp;"|"&amp;F265)=0,0,MATCH(T265&amp;"|"&amp;F265,'SKU Catalog'!$A$1:$A$116,0))</f>
        <v>5</v>
      </c>
      <c r="V265" s="24">
        <f>IF(NOT(AND(A265=$B$2,G265&gt;0,H265&gt;0,OR(C265&lt;&gt;"Recommended baseline",Assumptions!$B$10=1))),0,IF(ISNUMBER(K265),G265*H265*K265,IF(U265=0,"UNPRICED",IF(ISNUMBER(INDEX('SKU Catalog'!$K$1:$K$116,MAX(1,U265))),G265*H265*INDEX('SKU Catalog'!$K$1:$K$116,MAX(1,U265))*IF(AND(INDEX('SKU Catalog'!$F$1:$F$116,MAX(1,U265))="Hourly",OR(INDEX('SKU Catalog'!$J$1:$J$116,MAX(1,U265))=0,"PAYG"="PAYG")),I265,1),"UNPRICED"))))</f>
        <v>0</v>
      </c>
      <c r="W265" s="24">
        <f>IF(NOT(AND(A265=$B$2,G265&gt;0,H265&gt;0,OR(C265&lt;&gt;"Recommended baseline",Assumptions!$B$10=1))),0,IF(ISNUMBER(K265),G265*H265*K265,IF(U265=0,"UNPRICED",IF(ISNUMBER(INDEX('SKU Catalog'!$L$1:$L$116,MAX(1,U265))),G265*H265*INDEX('SKU Catalog'!$L$1:$L$116,MAX(1,U265))*IF(AND(INDEX('SKU Catalog'!$F$1:$F$116,MAX(1,U265))="Hourly",OR(INDEX('SKU Catalog'!$J$1:$J$116,MAX(1,U265))=0,"1Y"="PAYG")),I265,1),"UNPRICED"))))</f>
        <v>0</v>
      </c>
      <c r="X265" s="24">
        <f>IF(NOT(AND(A265=$B$2,G265&gt;0,H265&gt;0,OR(C265&lt;&gt;"Recommended baseline",Assumptions!$B$10=1))),0,IF(ISNUMBER(K265),G265*H265*K265,IF(U265=0,"UNPRICED",IF(ISNUMBER(INDEX('SKU Catalog'!$M$1:$M$116,MAX(1,U265))),G265*H265*INDEX('SKU Catalog'!$M$1:$M$116,MAX(1,U265))*IF(AND(INDEX('SKU Catalog'!$F$1:$F$116,MAX(1,U265))="Hourly",OR(INDEX('SKU Catalog'!$J$1:$J$116,MAX(1,U265))=0,"3Y"="PAYG")),I265,1),"UNPRICED"))))</f>
        <v>0</v>
      </c>
    </row>
    <row r="266" spans="1:24" ht="28.8" x14ac:dyDescent="0.35">
      <c r="A266" s="21" t="s">
        <v>967</v>
      </c>
      <c r="B266" s="21" t="s">
        <v>95</v>
      </c>
      <c r="C266" s="21" t="s">
        <v>2299</v>
      </c>
      <c r="D266" s="21" t="s">
        <v>1709</v>
      </c>
      <c r="E266" s="21" t="s">
        <v>1710</v>
      </c>
      <c r="F266" s="26" t="s">
        <v>188</v>
      </c>
      <c r="G266" s="27">
        <v>1</v>
      </c>
      <c r="H266" s="27">
        <v>1</v>
      </c>
      <c r="I266" s="36">
        <v>1</v>
      </c>
      <c r="J266" s="26" t="s">
        <v>2297</v>
      </c>
      <c r="K266" s="37"/>
      <c r="L266" s="23" t="str">
        <f>IF(U266=0,"INVALID SKU",IF(INDEX('SKU Catalog'!$J$1:$J$116,MAX(1,U266))=0,"PAYG",IF(J266="Default",Assumptions!$B$7,J266)))</f>
        <v>PAYG</v>
      </c>
      <c r="M266" s="23" t="str">
        <f>IF(U266=0,"Review SKU",INDEX('SKU Catalog'!$E$1:$E$116,MAX(1,U266)))</f>
        <v>resource</v>
      </c>
      <c r="N266" s="31">
        <f>IF(ISNUMBER(K266),K266,IF(U266=0,"UNPRICED",IF(L266="PAYG",INDEX('SKU Catalog'!$K$1:$K$116,MAX(1,U266)),IF(L266="1Y",INDEX('SKU Catalog'!$L$1:$L$116,MAX(1,U266)),INDEX('SKU Catalog'!$M$1:$M$116,MAX(1,U266))))))</f>
        <v>0</v>
      </c>
      <c r="O266" s="24">
        <f>IF(NOT(AND(A266=$B$2,G266&gt;0,H266&gt;0,OR(C266&lt;&gt;"Recommended baseline",Assumptions!$B$10=1))),0,IF(ISNUMBER(N266),G266*H266*N266*IF(ISNUMBER(K266),1,IF(AND(L266="PAYG",INDEX('SKU Catalog'!$F$1:$F$116,MAX(1,U266))="Hourly"),I266,1)),"UNPRICED"))</f>
        <v>0</v>
      </c>
      <c r="P266" s="24">
        <f>IF(ISNUMBER(O266),O266*Assumptions!$B$8,"UNPRICED")</f>
        <v>0</v>
      </c>
      <c r="Q266" s="23" t="str">
        <f>IF(NOT(AND(A266=$B$2,G266&gt;0,H266&gt;0,OR(C266&lt;&gt;"Recommended baseline",Assumptions!$B$10=1))),"Inactive",IF(NOT(ISNUMBER(N266)),"UNPRICED - select SKU / quote",IF(ISNUMBER(K266),"Manual quote - verify source",IF(T266="Covered","Covered by capacity",IF(T266="Control plane","No direct fee","Priced - verify sizing")))))</f>
        <v>No direct fee</v>
      </c>
      <c r="R266" s="21" t="s">
        <v>2300</v>
      </c>
      <c r="S266" s="21" t="s">
        <v>971</v>
      </c>
      <c r="T266" s="21" t="s">
        <v>187</v>
      </c>
      <c r="U266" s="23">
        <f>IF(COUNTIF('SKU Catalog'!$A$4:$A$116,T266&amp;"|"&amp;F266)=0,0,MATCH(T266&amp;"|"&amp;F266,'SKU Catalog'!$A$1:$A$116,0))</f>
        <v>5</v>
      </c>
      <c r="V266" s="24">
        <f>IF(NOT(AND(A266=$B$2,G266&gt;0,H266&gt;0,OR(C266&lt;&gt;"Recommended baseline",Assumptions!$B$10=1))),0,IF(ISNUMBER(K266),G266*H266*K266,IF(U266=0,"UNPRICED",IF(ISNUMBER(INDEX('SKU Catalog'!$K$1:$K$116,MAX(1,U266))),G266*H266*INDEX('SKU Catalog'!$K$1:$K$116,MAX(1,U266))*IF(AND(INDEX('SKU Catalog'!$F$1:$F$116,MAX(1,U266))="Hourly",OR(INDEX('SKU Catalog'!$J$1:$J$116,MAX(1,U266))=0,"PAYG"="PAYG")),I266,1),"UNPRICED"))))</f>
        <v>0</v>
      </c>
      <c r="W266" s="24">
        <f>IF(NOT(AND(A266=$B$2,G266&gt;0,H266&gt;0,OR(C266&lt;&gt;"Recommended baseline",Assumptions!$B$10=1))),0,IF(ISNUMBER(K266),G266*H266*K266,IF(U266=0,"UNPRICED",IF(ISNUMBER(INDEX('SKU Catalog'!$L$1:$L$116,MAX(1,U266))),G266*H266*INDEX('SKU Catalog'!$L$1:$L$116,MAX(1,U266))*IF(AND(INDEX('SKU Catalog'!$F$1:$F$116,MAX(1,U266))="Hourly",OR(INDEX('SKU Catalog'!$J$1:$J$116,MAX(1,U266))=0,"1Y"="PAYG")),I266,1),"UNPRICED"))))</f>
        <v>0</v>
      </c>
      <c r="X266" s="24">
        <f>IF(NOT(AND(A266=$B$2,G266&gt;0,H266&gt;0,OR(C266&lt;&gt;"Recommended baseline",Assumptions!$B$10=1))),0,IF(ISNUMBER(K266),G266*H266*K266,IF(U266=0,"UNPRICED",IF(ISNUMBER(INDEX('SKU Catalog'!$M$1:$M$116,MAX(1,U266))),G266*H266*INDEX('SKU Catalog'!$M$1:$M$116,MAX(1,U266))*IF(AND(INDEX('SKU Catalog'!$F$1:$F$116,MAX(1,U266))="Hourly",OR(INDEX('SKU Catalog'!$J$1:$J$116,MAX(1,U266))=0,"3Y"="PAYG")),I266,1),"UNPRICED"))))</f>
        <v>0</v>
      </c>
    </row>
    <row r="267" spans="1:24" ht="28.8" x14ac:dyDescent="0.35">
      <c r="A267" s="21" t="s">
        <v>967</v>
      </c>
      <c r="B267" s="21" t="s">
        <v>95</v>
      </c>
      <c r="C267" s="21" t="s">
        <v>2299</v>
      </c>
      <c r="D267" s="21" t="s">
        <v>1711</v>
      </c>
      <c r="E267" s="21" t="s">
        <v>1712</v>
      </c>
      <c r="F267" s="26" t="s">
        <v>188</v>
      </c>
      <c r="G267" s="27">
        <v>1</v>
      </c>
      <c r="H267" s="27">
        <v>1</v>
      </c>
      <c r="I267" s="36">
        <v>1</v>
      </c>
      <c r="J267" s="26" t="s">
        <v>2297</v>
      </c>
      <c r="K267" s="37"/>
      <c r="L267" s="23" t="str">
        <f>IF(U267=0,"INVALID SKU",IF(INDEX('SKU Catalog'!$J$1:$J$116,MAX(1,U267))=0,"PAYG",IF(J267="Default",Assumptions!$B$7,J267)))</f>
        <v>PAYG</v>
      </c>
      <c r="M267" s="23" t="str">
        <f>IF(U267=0,"Review SKU",INDEX('SKU Catalog'!$E$1:$E$116,MAX(1,U267)))</f>
        <v>resource</v>
      </c>
      <c r="N267" s="31">
        <f>IF(ISNUMBER(K267),K267,IF(U267=0,"UNPRICED",IF(L267="PAYG",INDEX('SKU Catalog'!$K$1:$K$116,MAX(1,U267)),IF(L267="1Y",INDEX('SKU Catalog'!$L$1:$L$116,MAX(1,U267)),INDEX('SKU Catalog'!$M$1:$M$116,MAX(1,U267))))))</f>
        <v>0</v>
      </c>
      <c r="O267" s="24">
        <f>IF(NOT(AND(A267=$B$2,G267&gt;0,H267&gt;0,OR(C267&lt;&gt;"Recommended baseline",Assumptions!$B$10=1))),0,IF(ISNUMBER(N267),G267*H267*N267*IF(ISNUMBER(K267),1,IF(AND(L267="PAYG",INDEX('SKU Catalog'!$F$1:$F$116,MAX(1,U267))="Hourly"),I267,1)),"UNPRICED"))</f>
        <v>0</v>
      </c>
      <c r="P267" s="24">
        <f>IF(ISNUMBER(O267),O267*Assumptions!$B$8,"UNPRICED")</f>
        <v>0</v>
      </c>
      <c r="Q267" s="23" t="str">
        <f>IF(NOT(AND(A267=$B$2,G267&gt;0,H267&gt;0,OR(C267&lt;&gt;"Recommended baseline",Assumptions!$B$10=1))),"Inactive",IF(NOT(ISNUMBER(N267)),"UNPRICED - select SKU / quote",IF(ISNUMBER(K267),"Manual quote - verify source",IF(T267="Covered","Covered by capacity",IF(T267="Control plane","No direct fee","Priced - verify sizing")))))</f>
        <v>No direct fee</v>
      </c>
      <c r="R267" s="21" t="s">
        <v>2300</v>
      </c>
      <c r="S267" s="21" t="s">
        <v>971</v>
      </c>
      <c r="T267" s="21" t="s">
        <v>187</v>
      </c>
      <c r="U267" s="23">
        <f>IF(COUNTIF('SKU Catalog'!$A$4:$A$116,T267&amp;"|"&amp;F267)=0,0,MATCH(T267&amp;"|"&amp;F267,'SKU Catalog'!$A$1:$A$116,0))</f>
        <v>5</v>
      </c>
      <c r="V267" s="24">
        <f>IF(NOT(AND(A267=$B$2,G267&gt;0,H267&gt;0,OR(C267&lt;&gt;"Recommended baseline",Assumptions!$B$10=1))),0,IF(ISNUMBER(K267),G267*H267*K267,IF(U267=0,"UNPRICED",IF(ISNUMBER(INDEX('SKU Catalog'!$K$1:$K$116,MAX(1,U267))),G267*H267*INDEX('SKU Catalog'!$K$1:$K$116,MAX(1,U267))*IF(AND(INDEX('SKU Catalog'!$F$1:$F$116,MAX(1,U267))="Hourly",OR(INDEX('SKU Catalog'!$J$1:$J$116,MAX(1,U267))=0,"PAYG"="PAYG")),I267,1),"UNPRICED"))))</f>
        <v>0</v>
      </c>
      <c r="W267" s="24">
        <f>IF(NOT(AND(A267=$B$2,G267&gt;0,H267&gt;0,OR(C267&lt;&gt;"Recommended baseline",Assumptions!$B$10=1))),0,IF(ISNUMBER(K267),G267*H267*K267,IF(U267=0,"UNPRICED",IF(ISNUMBER(INDEX('SKU Catalog'!$L$1:$L$116,MAX(1,U267))),G267*H267*INDEX('SKU Catalog'!$L$1:$L$116,MAX(1,U267))*IF(AND(INDEX('SKU Catalog'!$F$1:$F$116,MAX(1,U267))="Hourly",OR(INDEX('SKU Catalog'!$J$1:$J$116,MAX(1,U267))=0,"1Y"="PAYG")),I267,1),"UNPRICED"))))</f>
        <v>0</v>
      </c>
      <c r="X267" s="24">
        <f>IF(NOT(AND(A267=$B$2,G267&gt;0,H267&gt;0,OR(C267&lt;&gt;"Recommended baseline",Assumptions!$B$10=1))),0,IF(ISNUMBER(K267),G267*H267*K267,IF(U267=0,"UNPRICED",IF(ISNUMBER(INDEX('SKU Catalog'!$M$1:$M$116,MAX(1,U267))),G267*H267*INDEX('SKU Catalog'!$M$1:$M$116,MAX(1,U267))*IF(AND(INDEX('SKU Catalog'!$F$1:$F$116,MAX(1,U267))="Hourly",OR(INDEX('SKU Catalog'!$J$1:$J$116,MAX(1,U267))=0,"3Y"="PAYG")),I267,1),"UNPRICED"))))</f>
        <v>0</v>
      </c>
    </row>
    <row r="268" spans="1:24" ht="28.8" x14ac:dyDescent="0.35">
      <c r="A268" s="21" t="s">
        <v>967</v>
      </c>
      <c r="B268" s="21" t="s">
        <v>95</v>
      </c>
      <c r="C268" s="21" t="s">
        <v>2299</v>
      </c>
      <c r="D268" s="21" t="s">
        <v>1714</v>
      </c>
      <c r="E268" s="21" t="s">
        <v>1715</v>
      </c>
      <c r="F268" s="26" t="s">
        <v>188</v>
      </c>
      <c r="G268" s="27">
        <v>1</v>
      </c>
      <c r="H268" s="27">
        <v>1</v>
      </c>
      <c r="I268" s="36">
        <v>1</v>
      </c>
      <c r="J268" s="26" t="s">
        <v>2297</v>
      </c>
      <c r="K268" s="37"/>
      <c r="L268" s="23" t="str">
        <f>IF(U268=0,"INVALID SKU",IF(INDEX('SKU Catalog'!$J$1:$J$116,MAX(1,U268))=0,"PAYG",IF(J268="Default",Assumptions!$B$7,J268)))</f>
        <v>PAYG</v>
      </c>
      <c r="M268" s="23" t="str">
        <f>IF(U268=0,"Review SKU",INDEX('SKU Catalog'!$E$1:$E$116,MAX(1,U268)))</f>
        <v>resource</v>
      </c>
      <c r="N268" s="31">
        <f>IF(ISNUMBER(K268),K268,IF(U268=0,"UNPRICED",IF(L268="PAYG",INDEX('SKU Catalog'!$K$1:$K$116,MAX(1,U268)),IF(L268="1Y",INDEX('SKU Catalog'!$L$1:$L$116,MAX(1,U268)),INDEX('SKU Catalog'!$M$1:$M$116,MAX(1,U268))))))</f>
        <v>0</v>
      </c>
      <c r="O268" s="24">
        <f>IF(NOT(AND(A268=$B$2,G268&gt;0,H268&gt;0,OR(C268&lt;&gt;"Recommended baseline",Assumptions!$B$10=1))),0,IF(ISNUMBER(N268),G268*H268*N268*IF(ISNUMBER(K268),1,IF(AND(L268="PAYG",INDEX('SKU Catalog'!$F$1:$F$116,MAX(1,U268))="Hourly"),I268,1)),"UNPRICED"))</f>
        <v>0</v>
      </c>
      <c r="P268" s="24">
        <f>IF(ISNUMBER(O268),O268*Assumptions!$B$8,"UNPRICED")</f>
        <v>0</v>
      </c>
      <c r="Q268" s="23" t="str">
        <f>IF(NOT(AND(A268=$B$2,G268&gt;0,H268&gt;0,OR(C268&lt;&gt;"Recommended baseline",Assumptions!$B$10=1))),"Inactive",IF(NOT(ISNUMBER(N268)),"UNPRICED - select SKU / quote",IF(ISNUMBER(K268),"Manual quote - verify source",IF(T268="Covered","Covered by capacity",IF(T268="Control plane","No direct fee","Priced - verify sizing")))))</f>
        <v>No direct fee</v>
      </c>
      <c r="R268" s="21" t="s">
        <v>2300</v>
      </c>
      <c r="S268" s="21" t="s">
        <v>971</v>
      </c>
      <c r="T268" s="21" t="s">
        <v>187</v>
      </c>
      <c r="U268" s="23">
        <f>IF(COUNTIF('SKU Catalog'!$A$4:$A$116,T268&amp;"|"&amp;F268)=0,0,MATCH(T268&amp;"|"&amp;F268,'SKU Catalog'!$A$1:$A$116,0))</f>
        <v>5</v>
      </c>
      <c r="V268" s="24">
        <f>IF(NOT(AND(A268=$B$2,G268&gt;0,H268&gt;0,OR(C268&lt;&gt;"Recommended baseline",Assumptions!$B$10=1))),0,IF(ISNUMBER(K268),G268*H268*K268,IF(U268=0,"UNPRICED",IF(ISNUMBER(INDEX('SKU Catalog'!$K$1:$K$116,MAX(1,U268))),G268*H268*INDEX('SKU Catalog'!$K$1:$K$116,MAX(1,U268))*IF(AND(INDEX('SKU Catalog'!$F$1:$F$116,MAX(1,U268))="Hourly",OR(INDEX('SKU Catalog'!$J$1:$J$116,MAX(1,U268))=0,"PAYG"="PAYG")),I268,1),"UNPRICED"))))</f>
        <v>0</v>
      </c>
      <c r="W268" s="24">
        <f>IF(NOT(AND(A268=$B$2,G268&gt;0,H268&gt;0,OR(C268&lt;&gt;"Recommended baseline",Assumptions!$B$10=1))),0,IF(ISNUMBER(K268),G268*H268*K268,IF(U268=0,"UNPRICED",IF(ISNUMBER(INDEX('SKU Catalog'!$L$1:$L$116,MAX(1,U268))),G268*H268*INDEX('SKU Catalog'!$L$1:$L$116,MAX(1,U268))*IF(AND(INDEX('SKU Catalog'!$F$1:$F$116,MAX(1,U268))="Hourly",OR(INDEX('SKU Catalog'!$J$1:$J$116,MAX(1,U268))=0,"1Y"="PAYG")),I268,1),"UNPRICED"))))</f>
        <v>0</v>
      </c>
      <c r="X268" s="24">
        <f>IF(NOT(AND(A268=$B$2,G268&gt;0,H268&gt;0,OR(C268&lt;&gt;"Recommended baseline",Assumptions!$B$10=1))),0,IF(ISNUMBER(K268),G268*H268*K268,IF(U268=0,"UNPRICED",IF(ISNUMBER(INDEX('SKU Catalog'!$M$1:$M$116,MAX(1,U268))),G268*H268*INDEX('SKU Catalog'!$M$1:$M$116,MAX(1,U268))*IF(AND(INDEX('SKU Catalog'!$F$1:$F$116,MAX(1,U268))="Hourly",OR(INDEX('SKU Catalog'!$J$1:$J$116,MAX(1,U268))=0,"3Y"="PAYG")),I268,1),"UNPRICED"))))</f>
        <v>0</v>
      </c>
    </row>
    <row r="269" spans="1:24" ht="28.8" x14ac:dyDescent="0.35">
      <c r="A269" s="21" t="s">
        <v>967</v>
      </c>
      <c r="B269" s="21" t="s">
        <v>95</v>
      </c>
      <c r="C269" s="21" t="s">
        <v>2299</v>
      </c>
      <c r="D269" s="21" t="s">
        <v>1717</v>
      </c>
      <c r="E269" s="21" t="s">
        <v>1718</v>
      </c>
      <c r="F269" s="26" t="s">
        <v>188</v>
      </c>
      <c r="G269" s="27">
        <v>1</v>
      </c>
      <c r="H269" s="27">
        <v>1</v>
      </c>
      <c r="I269" s="36">
        <v>1</v>
      </c>
      <c r="J269" s="26" t="s">
        <v>2297</v>
      </c>
      <c r="K269" s="37"/>
      <c r="L269" s="23" t="str">
        <f>IF(U269=0,"INVALID SKU",IF(INDEX('SKU Catalog'!$J$1:$J$116,MAX(1,U269))=0,"PAYG",IF(J269="Default",Assumptions!$B$7,J269)))</f>
        <v>PAYG</v>
      </c>
      <c r="M269" s="23" t="str">
        <f>IF(U269=0,"Review SKU",INDEX('SKU Catalog'!$E$1:$E$116,MAX(1,U269)))</f>
        <v>resource</v>
      </c>
      <c r="N269" s="31">
        <f>IF(ISNUMBER(K269),K269,IF(U269=0,"UNPRICED",IF(L269="PAYG",INDEX('SKU Catalog'!$K$1:$K$116,MAX(1,U269)),IF(L269="1Y",INDEX('SKU Catalog'!$L$1:$L$116,MAX(1,U269)),INDEX('SKU Catalog'!$M$1:$M$116,MAX(1,U269))))))</f>
        <v>0</v>
      </c>
      <c r="O269" s="24">
        <f>IF(NOT(AND(A269=$B$2,G269&gt;0,H269&gt;0,OR(C269&lt;&gt;"Recommended baseline",Assumptions!$B$10=1))),0,IF(ISNUMBER(N269),G269*H269*N269*IF(ISNUMBER(K269),1,IF(AND(L269="PAYG",INDEX('SKU Catalog'!$F$1:$F$116,MAX(1,U269))="Hourly"),I269,1)),"UNPRICED"))</f>
        <v>0</v>
      </c>
      <c r="P269" s="24">
        <f>IF(ISNUMBER(O269),O269*Assumptions!$B$8,"UNPRICED")</f>
        <v>0</v>
      </c>
      <c r="Q269" s="23" t="str">
        <f>IF(NOT(AND(A269=$B$2,G269&gt;0,H269&gt;0,OR(C269&lt;&gt;"Recommended baseline",Assumptions!$B$10=1))),"Inactive",IF(NOT(ISNUMBER(N269)),"UNPRICED - select SKU / quote",IF(ISNUMBER(K269),"Manual quote - verify source",IF(T269="Covered","Covered by capacity",IF(T269="Control plane","No direct fee","Priced - verify sizing")))))</f>
        <v>No direct fee</v>
      </c>
      <c r="R269" s="21" t="s">
        <v>2300</v>
      </c>
      <c r="S269" s="21" t="s">
        <v>971</v>
      </c>
      <c r="T269" s="21" t="s">
        <v>187</v>
      </c>
      <c r="U269" s="23">
        <f>IF(COUNTIF('SKU Catalog'!$A$4:$A$116,T269&amp;"|"&amp;F269)=0,0,MATCH(T269&amp;"|"&amp;F269,'SKU Catalog'!$A$1:$A$116,0))</f>
        <v>5</v>
      </c>
      <c r="V269" s="24">
        <f>IF(NOT(AND(A269=$B$2,G269&gt;0,H269&gt;0,OR(C269&lt;&gt;"Recommended baseline",Assumptions!$B$10=1))),0,IF(ISNUMBER(K269),G269*H269*K269,IF(U269=0,"UNPRICED",IF(ISNUMBER(INDEX('SKU Catalog'!$K$1:$K$116,MAX(1,U269))),G269*H269*INDEX('SKU Catalog'!$K$1:$K$116,MAX(1,U269))*IF(AND(INDEX('SKU Catalog'!$F$1:$F$116,MAX(1,U269))="Hourly",OR(INDEX('SKU Catalog'!$J$1:$J$116,MAX(1,U269))=0,"PAYG"="PAYG")),I269,1),"UNPRICED"))))</f>
        <v>0</v>
      </c>
      <c r="W269" s="24">
        <f>IF(NOT(AND(A269=$B$2,G269&gt;0,H269&gt;0,OR(C269&lt;&gt;"Recommended baseline",Assumptions!$B$10=1))),0,IF(ISNUMBER(K269),G269*H269*K269,IF(U269=0,"UNPRICED",IF(ISNUMBER(INDEX('SKU Catalog'!$L$1:$L$116,MAX(1,U269))),G269*H269*INDEX('SKU Catalog'!$L$1:$L$116,MAX(1,U269))*IF(AND(INDEX('SKU Catalog'!$F$1:$F$116,MAX(1,U269))="Hourly",OR(INDEX('SKU Catalog'!$J$1:$J$116,MAX(1,U269))=0,"1Y"="PAYG")),I269,1),"UNPRICED"))))</f>
        <v>0</v>
      </c>
      <c r="X269" s="24">
        <f>IF(NOT(AND(A269=$B$2,G269&gt;0,H269&gt;0,OR(C269&lt;&gt;"Recommended baseline",Assumptions!$B$10=1))),0,IF(ISNUMBER(K269),G269*H269*K269,IF(U269=0,"UNPRICED",IF(ISNUMBER(INDEX('SKU Catalog'!$M$1:$M$116,MAX(1,U269))),G269*H269*INDEX('SKU Catalog'!$M$1:$M$116,MAX(1,U269))*IF(AND(INDEX('SKU Catalog'!$F$1:$F$116,MAX(1,U269))="Hourly",OR(INDEX('SKU Catalog'!$J$1:$J$116,MAX(1,U269))=0,"3Y"="PAYG")),I269,1),"UNPRICED"))))</f>
        <v>0</v>
      </c>
    </row>
    <row r="270" spans="1:24" ht="28.8" x14ac:dyDescent="0.35">
      <c r="A270" s="21" t="s">
        <v>967</v>
      </c>
      <c r="B270" s="21" t="s">
        <v>95</v>
      </c>
      <c r="C270" s="21" t="s">
        <v>2299</v>
      </c>
      <c r="D270" s="21" t="s">
        <v>1719</v>
      </c>
      <c r="E270" s="21" t="s">
        <v>1720</v>
      </c>
      <c r="F270" s="26" t="s">
        <v>188</v>
      </c>
      <c r="G270" s="27">
        <v>1</v>
      </c>
      <c r="H270" s="27">
        <v>1</v>
      </c>
      <c r="I270" s="36">
        <v>1</v>
      </c>
      <c r="J270" s="26" t="s">
        <v>2297</v>
      </c>
      <c r="K270" s="37"/>
      <c r="L270" s="23" t="str">
        <f>IF(U270=0,"INVALID SKU",IF(INDEX('SKU Catalog'!$J$1:$J$116,MAX(1,U270))=0,"PAYG",IF(J270="Default",Assumptions!$B$7,J270)))</f>
        <v>PAYG</v>
      </c>
      <c r="M270" s="23" t="str">
        <f>IF(U270=0,"Review SKU",INDEX('SKU Catalog'!$E$1:$E$116,MAX(1,U270)))</f>
        <v>resource</v>
      </c>
      <c r="N270" s="31">
        <f>IF(ISNUMBER(K270),K270,IF(U270=0,"UNPRICED",IF(L270="PAYG",INDEX('SKU Catalog'!$K$1:$K$116,MAX(1,U270)),IF(L270="1Y",INDEX('SKU Catalog'!$L$1:$L$116,MAX(1,U270)),INDEX('SKU Catalog'!$M$1:$M$116,MAX(1,U270))))))</f>
        <v>0</v>
      </c>
      <c r="O270" s="24">
        <f>IF(NOT(AND(A270=$B$2,G270&gt;0,H270&gt;0,OR(C270&lt;&gt;"Recommended baseline",Assumptions!$B$10=1))),0,IF(ISNUMBER(N270),G270*H270*N270*IF(ISNUMBER(K270),1,IF(AND(L270="PAYG",INDEX('SKU Catalog'!$F$1:$F$116,MAX(1,U270))="Hourly"),I270,1)),"UNPRICED"))</f>
        <v>0</v>
      </c>
      <c r="P270" s="24">
        <f>IF(ISNUMBER(O270),O270*Assumptions!$B$8,"UNPRICED")</f>
        <v>0</v>
      </c>
      <c r="Q270" s="23" t="str">
        <f>IF(NOT(AND(A270=$B$2,G270&gt;0,H270&gt;0,OR(C270&lt;&gt;"Recommended baseline",Assumptions!$B$10=1))),"Inactive",IF(NOT(ISNUMBER(N270)),"UNPRICED - select SKU / quote",IF(ISNUMBER(K270),"Manual quote - verify source",IF(T270="Covered","Covered by capacity",IF(T270="Control plane","No direct fee","Priced - verify sizing")))))</f>
        <v>No direct fee</v>
      </c>
      <c r="R270" s="21" t="s">
        <v>2300</v>
      </c>
      <c r="S270" s="21" t="s">
        <v>971</v>
      </c>
      <c r="T270" s="21" t="s">
        <v>187</v>
      </c>
      <c r="U270" s="23">
        <f>IF(COUNTIF('SKU Catalog'!$A$4:$A$116,T270&amp;"|"&amp;F270)=0,0,MATCH(T270&amp;"|"&amp;F270,'SKU Catalog'!$A$1:$A$116,0))</f>
        <v>5</v>
      </c>
      <c r="V270" s="24">
        <f>IF(NOT(AND(A270=$B$2,G270&gt;0,H270&gt;0,OR(C270&lt;&gt;"Recommended baseline",Assumptions!$B$10=1))),0,IF(ISNUMBER(K270),G270*H270*K270,IF(U270=0,"UNPRICED",IF(ISNUMBER(INDEX('SKU Catalog'!$K$1:$K$116,MAX(1,U270))),G270*H270*INDEX('SKU Catalog'!$K$1:$K$116,MAX(1,U270))*IF(AND(INDEX('SKU Catalog'!$F$1:$F$116,MAX(1,U270))="Hourly",OR(INDEX('SKU Catalog'!$J$1:$J$116,MAX(1,U270))=0,"PAYG"="PAYG")),I270,1),"UNPRICED"))))</f>
        <v>0</v>
      </c>
      <c r="W270" s="24">
        <f>IF(NOT(AND(A270=$B$2,G270&gt;0,H270&gt;0,OR(C270&lt;&gt;"Recommended baseline",Assumptions!$B$10=1))),0,IF(ISNUMBER(K270),G270*H270*K270,IF(U270=0,"UNPRICED",IF(ISNUMBER(INDEX('SKU Catalog'!$L$1:$L$116,MAX(1,U270))),G270*H270*INDEX('SKU Catalog'!$L$1:$L$116,MAX(1,U270))*IF(AND(INDEX('SKU Catalog'!$F$1:$F$116,MAX(1,U270))="Hourly",OR(INDEX('SKU Catalog'!$J$1:$J$116,MAX(1,U270))=0,"1Y"="PAYG")),I270,1),"UNPRICED"))))</f>
        <v>0</v>
      </c>
      <c r="X270" s="24">
        <f>IF(NOT(AND(A270=$B$2,G270&gt;0,H270&gt;0,OR(C270&lt;&gt;"Recommended baseline",Assumptions!$B$10=1))),0,IF(ISNUMBER(K270),G270*H270*K270,IF(U270=0,"UNPRICED",IF(ISNUMBER(INDEX('SKU Catalog'!$M$1:$M$116,MAX(1,U270))),G270*H270*INDEX('SKU Catalog'!$M$1:$M$116,MAX(1,U270))*IF(AND(INDEX('SKU Catalog'!$F$1:$F$116,MAX(1,U270))="Hourly",OR(INDEX('SKU Catalog'!$J$1:$J$116,MAX(1,U270))=0,"3Y"="PAYG")),I270,1),"UNPRICED"))))</f>
        <v>0</v>
      </c>
    </row>
    <row r="271" spans="1:24" ht="28.8" x14ac:dyDescent="0.35">
      <c r="A271" s="21" t="s">
        <v>967</v>
      </c>
      <c r="B271" s="21" t="s">
        <v>95</v>
      </c>
      <c r="C271" s="21" t="s">
        <v>2299</v>
      </c>
      <c r="D271" s="21" t="s">
        <v>1721</v>
      </c>
      <c r="E271" s="21" t="s">
        <v>1722</v>
      </c>
      <c r="F271" s="26" t="s">
        <v>188</v>
      </c>
      <c r="G271" s="27">
        <v>1</v>
      </c>
      <c r="H271" s="27">
        <v>1</v>
      </c>
      <c r="I271" s="36">
        <v>1</v>
      </c>
      <c r="J271" s="26" t="s">
        <v>2297</v>
      </c>
      <c r="K271" s="37"/>
      <c r="L271" s="23" t="str">
        <f>IF(U271=0,"INVALID SKU",IF(INDEX('SKU Catalog'!$J$1:$J$116,MAX(1,U271))=0,"PAYG",IF(J271="Default",Assumptions!$B$7,J271)))</f>
        <v>PAYG</v>
      </c>
      <c r="M271" s="23" t="str">
        <f>IF(U271=0,"Review SKU",INDEX('SKU Catalog'!$E$1:$E$116,MAX(1,U271)))</f>
        <v>resource</v>
      </c>
      <c r="N271" s="31">
        <f>IF(ISNUMBER(K271),K271,IF(U271=0,"UNPRICED",IF(L271="PAYG",INDEX('SKU Catalog'!$K$1:$K$116,MAX(1,U271)),IF(L271="1Y",INDEX('SKU Catalog'!$L$1:$L$116,MAX(1,U271)),INDEX('SKU Catalog'!$M$1:$M$116,MAX(1,U271))))))</f>
        <v>0</v>
      </c>
      <c r="O271" s="24">
        <f>IF(NOT(AND(A271=$B$2,G271&gt;0,H271&gt;0,OR(C271&lt;&gt;"Recommended baseline",Assumptions!$B$10=1))),0,IF(ISNUMBER(N271),G271*H271*N271*IF(ISNUMBER(K271),1,IF(AND(L271="PAYG",INDEX('SKU Catalog'!$F$1:$F$116,MAX(1,U271))="Hourly"),I271,1)),"UNPRICED"))</f>
        <v>0</v>
      </c>
      <c r="P271" s="24">
        <f>IF(ISNUMBER(O271),O271*Assumptions!$B$8,"UNPRICED")</f>
        <v>0</v>
      </c>
      <c r="Q271" s="23" t="str">
        <f>IF(NOT(AND(A271=$B$2,G271&gt;0,H271&gt;0,OR(C271&lt;&gt;"Recommended baseline",Assumptions!$B$10=1))),"Inactive",IF(NOT(ISNUMBER(N271)),"UNPRICED - select SKU / quote",IF(ISNUMBER(K271),"Manual quote - verify source",IF(T271="Covered","Covered by capacity",IF(T271="Control plane","No direct fee","Priced - verify sizing")))))</f>
        <v>No direct fee</v>
      </c>
      <c r="R271" s="21" t="s">
        <v>2300</v>
      </c>
      <c r="S271" s="21" t="s">
        <v>971</v>
      </c>
      <c r="T271" s="21" t="s">
        <v>187</v>
      </c>
      <c r="U271" s="23">
        <f>IF(COUNTIF('SKU Catalog'!$A$4:$A$116,T271&amp;"|"&amp;F271)=0,0,MATCH(T271&amp;"|"&amp;F271,'SKU Catalog'!$A$1:$A$116,0))</f>
        <v>5</v>
      </c>
      <c r="V271" s="24">
        <f>IF(NOT(AND(A271=$B$2,G271&gt;0,H271&gt;0,OR(C271&lt;&gt;"Recommended baseline",Assumptions!$B$10=1))),0,IF(ISNUMBER(K271),G271*H271*K271,IF(U271=0,"UNPRICED",IF(ISNUMBER(INDEX('SKU Catalog'!$K$1:$K$116,MAX(1,U271))),G271*H271*INDEX('SKU Catalog'!$K$1:$K$116,MAX(1,U271))*IF(AND(INDEX('SKU Catalog'!$F$1:$F$116,MAX(1,U271))="Hourly",OR(INDEX('SKU Catalog'!$J$1:$J$116,MAX(1,U271))=0,"PAYG"="PAYG")),I271,1),"UNPRICED"))))</f>
        <v>0</v>
      </c>
      <c r="W271" s="24">
        <f>IF(NOT(AND(A271=$B$2,G271&gt;0,H271&gt;0,OR(C271&lt;&gt;"Recommended baseline",Assumptions!$B$10=1))),0,IF(ISNUMBER(K271),G271*H271*K271,IF(U271=0,"UNPRICED",IF(ISNUMBER(INDEX('SKU Catalog'!$L$1:$L$116,MAX(1,U271))),G271*H271*INDEX('SKU Catalog'!$L$1:$L$116,MAX(1,U271))*IF(AND(INDEX('SKU Catalog'!$F$1:$F$116,MAX(1,U271))="Hourly",OR(INDEX('SKU Catalog'!$J$1:$J$116,MAX(1,U271))=0,"1Y"="PAYG")),I271,1),"UNPRICED"))))</f>
        <v>0</v>
      </c>
      <c r="X271" s="24">
        <f>IF(NOT(AND(A271=$B$2,G271&gt;0,H271&gt;0,OR(C271&lt;&gt;"Recommended baseline",Assumptions!$B$10=1))),0,IF(ISNUMBER(K271),G271*H271*K271,IF(U271=0,"UNPRICED",IF(ISNUMBER(INDEX('SKU Catalog'!$M$1:$M$116,MAX(1,U271))),G271*H271*INDEX('SKU Catalog'!$M$1:$M$116,MAX(1,U271))*IF(AND(INDEX('SKU Catalog'!$F$1:$F$116,MAX(1,U271))="Hourly",OR(INDEX('SKU Catalog'!$J$1:$J$116,MAX(1,U271))=0,"3Y"="PAYG")),I271,1),"UNPRICED"))))</f>
        <v>0</v>
      </c>
    </row>
    <row r="272" spans="1:24" ht="28.8" x14ac:dyDescent="0.35">
      <c r="A272" s="21" t="s">
        <v>967</v>
      </c>
      <c r="B272" s="21" t="s">
        <v>95</v>
      </c>
      <c r="C272" s="21" t="s">
        <v>2299</v>
      </c>
      <c r="D272" s="21" t="s">
        <v>1724</v>
      </c>
      <c r="E272" s="21" t="s">
        <v>1725</v>
      </c>
      <c r="F272" s="26" t="s">
        <v>188</v>
      </c>
      <c r="G272" s="27">
        <v>1</v>
      </c>
      <c r="H272" s="27">
        <v>1</v>
      </c>
      <c r="I272" s="36">
        <v>1</v>
      </c>
      <c r="J272" s="26" t="s">
        <v>2297</v>
      </c>
      <c r="K272" s="37"/>
      <c r="L272" s="23" t="str">
        <f>IF(U272=0,"INVALID SKU",IF(INDEX('SKU Catalog'!$J$1:$J$116,MAX(1,U272))=0,"PAYG",IF(J272="Default",Assumptions!$B$7,J272)))</f>
        <v>PAYG</v>
      </c>
      <c r="M272" s="23" t="str">
        <f>IF(U272=0,"Review SKU",INDEX('SKU Catalog'!$E$1:$E$116,MAX(1,U272)))</f>
        <v>resource</v>
      </c>
      <c r="N272" s="31">
        <f>IF(ISNUMBER(K272),K272,IF(U272=0,"UNPRICED",IF(L272="PAYG",INDEX('SKU Catalog'!$K$1:$K$116,MAX(1,U272)),IF(L272="1Y",INDEX('SKU Catalog'!$L$1:$L$116,MAX(1,U272)),INDEX('SKU Catalog'!$M$1:$M$116,MAX(1,U272))))))</f>
        <v>0</v>
      </c>
      <c r="O272" s="24">
        <f>IF(NOT(AND(A272=$B$2,G272&gt;0,H272&gt;0,OR(C272&lt;&gt;"Recommended baseline",Assumptions!$B$10=1))),0,IF(ISNUMBER(N272),G272*H272*N272*IF(ISNUMBER(K272),1,IF(AND(L272="PAYG",INDEX('SKU Catalog'!$F$1:$F$116,MAX(1,U272))="Hourly"),I272,1)),"UNPRICED"))</f>
        <v>0</v>
      </c>
      <c r="P272" s="24">
        <f>IF(ISNUMBER(O272),O272*Assumptions!$B$8,"UNPRICED")</f>
        <v>0</v>
      </c>
      <c r="Q272" s="23" t="str">
        <f>IF(NOT(AND(A272=$B$2,G272&gt;0,H272&gt;0,OR(C272&lt;&gt;"Recommended baseline",Assumptions!$B$10=1))),"Inactive",IF(NOT(ISNUMBER(N272)),"UNPRICED - select SKU / quote",IF(ISNUMBER(K272),"Manual quote - verify source",IF(T272="Covered","Covered by capacity",IF(T272="Control plane","No direct fee","Priced - verify sizing")))))</f>
        <v>No direct fee</v>
      </c>
      <c r="R272" s="21" t="s">
        <v>2300</v>
      </c>
      <c r="S272" s="21" t="s">
        <v>971</v>
      </c>
      <c r="T272" s="21" t="s">
        <v>187</v>
      </c>
      <c r="U272" s="23">
        <f>IF(COUNTIF('SKU Catalog'!$A$4:$A$116,T272&amp;"|"&amp;F272)=0,0,MATCH(T272&amp;"|"&amp;F272,'SKU Catalog'!$A$1:$A$116,0))</f>
        <v>5</v>
      </c>
      <c r="V272" s="24">
        <f>IF(NOT(AND(A272=$B$2,G272&gt;0,H272&gt;0,OR(C272&lt;&gt;"Recommended baseline",Assumptions!$B$10=1))),0,IF(ISNUMBER(K272),G272*H272*K272,IF(U272=0,"UNPRICED",IF(ISNUMBER(INDEX('SKU Catalog'!$K$1:$K$116,MAX(1,U272))),G272*H272*INDEX('SKU Catalog'!$K$1:$K$116,MAX(1,U272))*IF(AND(INDEX('SKU Catalog'!$F$1:$F$116,MAX(1,U272))="Hourly",OR(INDEX('SKU Catalog'!$J$1:$J$116,MAX(1,U272))=0,"PAYG"="PAYG")),I272,1),"UNPRICED"))))</f>
        <v>0</v>
      </c>
      <c r="W272" s="24">
        <f>IF(NOT(AND(A272=$B$2,G272&gt;0,H272&gt;0,OR(C272&lt;&gt;"Recommended baseline",Assumptions!$B$10=1))),0,IF(ISNUMBER(K272),G272*H272*K272,IF(U272=0,"UNPRICED",IF(ISNUMBER(INDEX('SKU Catalog'!$L$1:$L$116,MAX(1,U272))),G272*H272*INDEX('SKU Catalog'!$L$1:$L$116,MAX(1,U272))*IF(AND(INDEX('SKU Catalog'!$F$1:$F$116,MAX(1,U272))="Hourly",OR(INDEX('SKU Catalog'!$J$1:$J$116,MAX(1,U272))=0,"1Y"="PAYG")),I272,1),"UNPRICED"))))</f>
        <v>0</v>
      </c>
      <c r="X272" s="24">
        <f>IF(NOT(AND(A272=$B$2,G272&gt;0,H272&gt;0,OR(C272&lt;&gt;"Recommended baseline",Assumptions!$B$10=1))),0,IF(ISNUMBER(K272),G272*H272*K272,IF(U272=0,"UNPRICED",IF(ISNUMBER(INDEX('SKU Catalog'!$M$1:$M$116,MAX(1,U272))),G272*H272*INDEX('SKU Catalog'!$M$1:$M$116,MAX(1,U272))*IF(AND(INDEX('SKU Catalog'!$F$1:$F$116,MAX(1,U272))="Hourly",OR(INDEX('SKU Catalog'!$J$1:$J$116,MAX(1,U272))=0,"3Y"="PAYG")),I272,1),"UNPRICED"))))</f>
        <v>0</v>
      </c>
    </row>
    <row r="273" spans="1:24" ht="28.8" x14ac:dyDescent="0.35">
      <c r="A273" s="21" t="s">
        <v>967</v>
      </c>
      <c r="B273" s="21" t="s">
        <v>95</v>
      </c>
      <c r="C273" s="21" t="s">
        <v>2299</v>
      </c>
      <c r="D273" s="21" t="s">
        <v>1726</v>
      </c>
      <c r="E273" s="21" t="s">
        <v>1727</v>
      </c>
      <c r="F273" s="26" t="s">
        <v>188</v>
      </c>
      <c r="G273" s="27">
        <v>1</v>
      </c>
      <c r="H273" s="27">
        <v>1</v>
      </c>
      <c r="I273" s="36">
        <v>1</v>
      </c>
      <c r="J273" s="26" t="s">
        <v>2297</v>
      </c>
      <c r="K273" s="37"/>
      <c r="L273" s="23" t="str">
        <f>IF(U273=0,"INVALID SKU",IF(INDEX('SKU Catalog'!$J$1:$J$116,MAX(1,U273))=0,"PAYG",IF(J273="Default",Assumptions!$B$7,J273)))</f>
        <v>PAYG</v>
      </c>
      <c r="M273" s="23" t="str">
        <f>IF(U273=0,"Review SKU",INDEX('SKU Catalog'!$E$1:$E$116,MAX(1,U273)))</f>
        <v>resource</v>
      </c>
      <c r="N273" s="31">
        <f>IF(ISNUMBER(K273),K273,IF(U273=0,"UNPRICED",IF(L273="PAYG",INDEX('SKU Catalog'!$K$1:$K$116,MAX(1,U273)),IF(L273="1Y",INDEX('SKU Catalog'!$L$1:$L$116,MAX(1,U273)),INDEX('SKU Catalog'!$M$1:$M$116,MAX(1,U273))))))</f>
        <v>0</v>
      </c>
      <c r="O273" s="24">
        <f>IF(NOT(AND(A273=$B$2,G273&gt;0,H273&gt;0,OR(C273&lt;&gt;"Recommended baseline",Assumptions!$B$10=1))),0,IF(ISNUMBER(N273),G273*H273*N273*IF(ISNUMBER(K273),1,IF(AND(L273="PAYG",INDEX('SKU Catalog'!$F$1:$F$116,MAX(1,U273))="Hourly"),I273,1)),"UNPRICED"))</f>
        <v>0</v>
      </c>
      <c r="P273" s="24">
        <f>IF(ISNUMBER(O273),O273*Assumptions!$B$8,"UNPRICED")</f>
        <v>0</v>
      </c>
      <c r="Q273" s="23" t="str">
        <f>IF(NOT(AND(A273=$B$2,G273&gt;0,H273&gt;0,OR(C273&lt;&gt;"Recommended baseline",Assumptions!$B$10=1))),"Inactive",IF(NOT(ISNUMBER(N273)),"UNPRICED - select SKU / quote",IF(ISNUMBER(K273),"Manual quote - verify source",IF(T273="Covered","Covered by capacity",IF(T273="Control plane","No direct fee","Priced - verify sizing")))))</f>
        <v>No direct fee</v>
      </c>
      <c r="R273" s="21" t="s">
        <v>2300</v>
      </c>
      <c r="S273" s="21" t="s">
        <v>971</v>
      </c>
      <c r="T273" s="21" t="s">
        <v>187</v>
      </c>
      <c r="U273" s="23">
        <f>IF(COUNTIF('SKU Catalog'!$A$4:$A$116,T273&amp;"|"&amp;F273)=0,0,MATCH(T273&amp;"|"&amp;F273,'SKU Catalog'!$A$1:$A$116,0))</f>
        <v>5</v>
      </c>
      <c r="V273" s="24">
        <f>IF(NOT(AND(A273=$B$2,G273&gt;0,H273&gt;0,OR(C273&lt;&gt;"Recommended baseline",Assumptions!$B$10=1))),0,IF(ISNUMBER(K273),G273*H273*K273,IF(U273=0,"UNPRICED",IF(ISNUMBER(INDEX('SKU Catalog'!$K$1:$K$116,MAX(1,U273))),G273*H273*INDEX('SKU Catalog'!$K$1:$K$116,MAX(1,U273))*IF(AND(INDEX('SKU Catalog'!$F$1:$F$116,MAX(1,U273))="Hourly",OR(INDEX('SKU Catalog'!$J$1:$J$116,MAX(1,U273))=0,"PAYG"="PAYG")),I273,1),"UNPRICED"))))</f>
        <v>0</v>
      </c>
      <c r="W273" s="24">
        <f>IF(NOT(AND(A273=$B$2,G273&gt;0,H273&gt;0,OR(C273&lt;&gt;"Recommended baseline",Assumptions!$B$10=1))),0,IF(ISNUMBER(K273),G273*H273*K273,IF(U273=0,"UNPRICED",IF(ISNUMBER(INDEX('SKU Catalog'!$L$1:$L$116,MAX(1,U273))),G273*H273*INDEX('SKU Catalog'!$L$1:$L$116,MAX(1,U273))*IF(AND(INDEX('SKU Catalog'!$F$1:$F$116,MAX(1,U273))="Hourly",OR(INDEX('SKU Catalog'!$J$1:$J$116,MAX(1,U273))=0,"1Y"="PAYG")),I273,1),"UNPRICED"))))</f>
        <v>0</v>
      </c>
      <c r="X273" s="24">
        <f>IF(NOT(AND(A273=$B$2,G273&gt;0,H273&gt;0,OR(C273&lt;&gt;"Recommended baseline",Assumptions!$B$10=1))),0,IF(ISNUMBER(K273),G273*H273*K273,IF(U273=0,"UNPRICED",IF(ISNUMBER(INDEX('SKU Catalog'!$M$1:$M$116,MAX(1,U273))),G273*H273*INDEX('SKU Catalog'!$M$1:$M$116,MAX(1,U273))*IF(AND(INDEX('SKU Catalog'!$F$1:$F$116,MAX(1,U273))="Hourly",OR(INDEX('SKU Catalog'!$J$1:$J$116,MAX(1,U273))=0,"3Y"="PAYG")),I273,1),"UNPRICED"))))</f>
        <v>0</v>
      </c>
    </row>
    <row r="274" spans="1:24" ht="28.8" x14ac:dyDescent="0.35">
      <c r="A274" s="21" t="s">
        <v>967</v>
      </c>
      <c r="B274" s="21" t="s">
        <v>95</v>
      </c>
      <c r="C274" s="21" t="s">
        <v>2299</v>
      </c>
      <c r="D274" s="21" t="s">
        <v>1729</v>
      </c>
      <c r="E274" s="21" t="s">
        <v>1730</v>
      </c>
      <c r="F274" s="26" t="s">
        <v>188</v>
      </c>
      <c r="G274" s="27">
        <v>1</v>
      </c>
      <c r="H274" s="27">
        <v>1</v>
      </c>
      <c r="I274" s="36">
        <v>1</v>
      </c>
      <c r="J274" s="26" t="s">
        <v>2297</v>
      </c>
      <c r="K274" s="37"/>
      <c r="L274" s="23" t="str">
        <f>IF(U274=0,"INVALID SKU",IF(INDEX('SKU Catalog'!$J$1:$J$116,MAX(1,U274))=0,"PAYG",IF(J274="Default",Assumptions!$B$7,J274)))</f>
        <v>PAYG</v>
      </c>
      <c r="M274" s="23" t="str">
        <f>IF(U274=0,"Review SKU",INDEX('SKU Catalog'!$E$1:$E$116,MAX(1,U274)))</f>
        <v>resource</v>
      </c>
      <c r="N274" s="31">
        <f>IF(ISNUMBER(K274),K274,IF(U274=0,"UNPRICED",IF(L274="PAYG",INDEX('SKU Catalog'!$K$1:$K$116,MAX(1,U274)),IF(L274="1Y",INDEX('SKU Catalog'!$L$1:$L$116,MAX(1,U274)),INDEX('SKU Catalog'!$M$1:$M$116,MAX(1,U274))))))</f>
        <v>0</v>
      </c>
      <c r="O274" s="24">
        <f>IF(NOT(AND(A274=$B$2,G274&gt;0,H274&gt;0,OR(C274&lt;&gt;"Recommended baseline",Assumptions!$B$10=1))),0,IF(ISNUMBER(N274),G274*H274*N274*IF(ISNUMBER(K274),1,IF(AND(L274="PAYG",INDEX('SKU Catalog'!$F$1:$F$116,MAX(1,U274))="Hourly"),I274,1)),"UNPRICED"))</f>
        <v>0</v>
      </c>
      <c r="P274" s="24">
        <f>IF(ISNUMBER(O274),O274*Assumptions!$B$8,"UNPRICED")</f>
        <v>0</v>
      </c>
      <c r="Q274" s="23" t="str">
        <f>IF(NOT(AND(A274=$B$2,G274&gt;0,H274&gt;0,OR(C274&lt;&gt;"Recommended baseline",Assumptions!$B$10=1))),"Inactive",IF(NOT(ISNUMBER(N274)),"UNPRICED - select SKU / quote",IF(ISNUMBER(K274),"Manual quote - verify source",IF(T274="Covered","Covered by capacity",IF(T274="Control plane","No direct fee","Priced - verify sizing")))))</f>
        <v>No direct fee</v>
      </c>
      <c r="R274" s="21" t="s">
        <v>2300</v>
      </c>
      <c r="S274" s="21" t="s">
        <v>971</v>
      </c>
      <c r="T274" s="21" t="s">
        <v>187</v>
      </c>
      <c r="U274" s="23">
        <f>IF(COUNTIF('SKU Catalog'!$A$4:$A$116,T274&amp;"|"&amp;F274)=0,0,MATCH(T274&amp;"|"&amp;F274,'SKU Catalog'!$A$1:$A$116,0))</f>
        <v>5</v>
      </c>
      <c r="V274" s="24">
        <f>IF(NOT(AND(A274=$B$2,G274&gt;0,H274&gt;0,OR(C274&lt;&gt;"Recommended baseline",Assumptions!$B$10=1))),0,IF(ISNUMBER(K274),G274*H274*K274,IF(U274=0,"UNPRICED",IF(ISNUMBER(INDEX('SKU Catalog'!$K$1:$K$116,MAX(1,U274))),G274*H274*INDEX('SKU Catalog'!$K$1:$K$116,MAX(1,U274))*IF(AND(INDEX('SKU Catalog'!$F$1:$F$116,MAX(1,U274))="Hourly",OR(INDEX('SKU Catalog'!$J$1:$J$116,MAX(1,U274))=0,"PAYG"="PAYG")),I274,1),"UNPRICED"))))</f>
        <v>0</v>
      </c>
      <c r="W274" s="24">
        <f>IF(NOT(AND(A274=$B$2,G274&gt;0,H274&gt;0,OR(C274&lt;&gt;"Recommended baseline",Assumptions!$B$10=1))),0,IF(ISNUMBER(K274),G274*H274*K274,IF(U274=0,"UNPRICED",IF(ISNUMBER(INDEX('SKU Catalog'!$L$1:$L$116,MAX(1,U274))),G274*H274*INDEX('SKU Catalog'!$L$1:$L$116,MAX(1,U274))*IF(AND(INDEX('SKU Catalog'!$F$1:$F$116,MAX(1,U274))="Hourly",OR(INDEX('SKU Catalog'!$J$1:$J$116,MAX(1,U274))=0,"1Y"="PAYG")),I274,1),"UNPRICED"))))</f>
        <v>0</v>
      </c>
      <c r="X274" s="24">
        <f>IF(NOT(AND(A274=$B$2,G274&gt;0,H274&gt;0,OR(C274&lt;&gt;"Recommended baseline",Assumptions!$B$10=1))),0,IF(ISNUMBER(K274),G274*H274*K274,IF(U274=0,"UNPRICED",IF(ISNUMBER(INDEX('SKU Catalog'!$M$1:$M$116,MAX(1,U274))),G274*H274*INDEX('SKU Catalog'!$M$1:$M$116,MAX(1,U274))*IF(AND(INDEX('SKU Catalog'!$F$1:$F$116,MAX(1,U274))="Hourly",OR(INDEX('SKU Catalog'!$J$1:$J$116,MAX(1,U274))=0,"3Y"="PAYG")),I274,1),"UNPRICED"))))</f>
        <v>0</v>
      </c>
    </row>
    <row r="275" spans="1:24" ht="28.8" x14ac:dyDescent="0.35">
      <c r="A275" s="21" t="s">
        <v>967</v>
      </c>
      <c r="B275" s="21" t="s">
        <v>95</v>
      </c>
      <c r="C275" s="21" t="s">
        <v>2299</v>
      </c>
      <c r="D275" s="21" t="s">
        <v>1732</v>
      </c>
      <c r="E275" s="21" t="s">
        <v>1733</v>
      </c>
      <c r="F275" s="26" t="s">
        <v>188</v>
      </c>
      <c r="G275" s="27">
        <v>1</v>
      </c>
      <c r="H275" s="27">
        <v>1</v>
      </c>
      <c r="I275" s="36">
        <v>1</v>
      </c>
      <c r="J275" s="26" t="s">
        <v>2297</v>
      </c>
      <c r="K275" s="37"/>
      <c r="L275" s="23" t="str">
        <f>IF(U275=0,"INVALID SKU",IF(INDEX('SKU Catalog'!$J$1:$J$116,MAX(1,U275))=0,"PAYG",IF(J275="Default",Assumptions!$B$7,J275)))</f>
        <v>PAYG</v>
      </c>
      <c r="M275" s="23" t="str">
        <f>IF(U275=0,"Review SKU",INDEX('SKU Catalog'!$E$1:$E$116,MAX(1,U275)))</f>
        <v>resource</v>
      </c>
      <c r="N275" s="31">
        <f>IF(ISNUMBER(K275),K275,IF(U275=0,"UNPRICED",IF(L275="PAYG",INDEX('SKU Catalog'!$K$1:$K$116,MAX(1,U275)),IF(L275="1Y",INDEX('SKU Catalog'!$L$1:$L$116,MAX(1,U275)),INDEX('SKU Catalog'!$M$1:$M$116,MAX(1,U275))))))</f>
        <v>0</v>
      </c>
      <c r="O275" s="24">
        <f>IF(NOT(AND(A275=$B$2,G275&gt;0,H275&gt;0,OR(C275&lt;&gt;"Recommended baseline",Assumptions!$B$10=1))),0,IF(ISNUMBER(N275),G275*H275*N275*IF(ISNUMBER(K275),1,IF(AND(L275="PAYG",INDEX('SKU Catalog'!$F$1:$F$116,MAX(1,U275))="Hourly"),I275,1)),"UNPRICED"))</f>
        <v>0</v>
      </c>
      <c r="P275" s="24">
        <f>IF(ISNUMBER(O275),O275*Assumptions!$B$8,"UNPRICED")</f>
        <v>0</v>
      </c>
      <c r="Q275" s="23" t="str">
        <f>IF(NOT(AND(A275=$B$2,G275&gt;0,H275&gt;0,OR(C275&lt;&gt;"Recommended baseline",Assumptions!$B$10=1))),"Inactive",IF(NOT(ISNUMBER(N275)),"UNPRICED - select SKU / quote",IF(ISNUMBER(K275),"Manual quote - verify source",IF(T275="Covered","Covered by capacity",IF(T275="Control plane","No direct fee","Priced - verify sizing")))))</f>
        <v>No direct fee</v>
      </c>
      <c r="R275" s="21" t="s">
        <v>2300</v>
      </c>
      <c r="S275" s="21" t="s">
        <v>971</v>
      </c>
      <c r="T275" s="21" t="s">
        <v>187</v>
      </c>
      <c r="U275" s="23">
        <f>IF(COUNTIF('SKU Catalog'!$A$4:$A$116,T275&amp;"|"&amp;F275)=0,0,MATCH(T275&amp;"|"&amp;F275,'SKU Catalog'!$A$1:$A$116,0))</f>
        <v>5</v>
      </c>
      <c r="V275" s="24">
        <f>IF(NOT(AND(A275=$B$2,G275&gt;0,H275&gt;0,OR(C275&lt;&gt;"Recommended baseline",Assumptions!$B$10=1))),0,IF(ISNUMBER(K275),G275*H275*K275,IF(U275=0,"UNPRICED",IF(ISNUMBER(INDEX('SKU Catalog'!$K$1:$K$116,MAX(1,U275))),G275*H275*INDEX('SKU Catalog'!$K$1:$K$116,MAX(1,U275))*IF(AND(INDEX('SKU Catalog'!$F$1:$F$116,MAX(1,U275))="Hourly",OR(INDEX('SKU Catalog'!$J$1:$J$116,MAX(1,U275))=0,"PAYG"="PAYG")),I275,1),"UNPRICED"))))</f>
        <v>0</v>
      </c>
      <c r="W275" s="24">
        <f>IF(NOT(AND(A275=$B$2,G275&gt;0,H275&gt;0,OR(C275&lt;&gt;"Recommended baseline",Assumptions!$B$10=1))),0,IF(ISNUMBER(K275),G275*H275*K275,IF(U275=0,"UNPRICED",IF(ISNUMBER(INDEX('SKU Catalog'!$L$1:$L$116,MAX(1,U275))),G275*H275*INDEX('SKU Catalog'!$L$1:$L$116,MAX(1,U275))*IF(AND(INDEX('SKU Catalog'!$F$1:$F$116,MAX(1,U275))="Hourly",OR(INDEX('SKU Catalog'!$J$1:$J$116,MAX(1,U275))=0,"1Y"="PAYG")),I275,1),"UNPRICED"))))</f>
        <v>0</v>
      </c>
      <c r="X275" s="24">
        <f>IF(NOT(AND(A275=$B$2,G275&gt;0,H275&gt;0,OR(C275&lt;&gt;"Recommended baseline",Assumptions!$B$10=1))),0,IF(ISNUMBER(K275),G275*H275*K275,IF(U275=0,"UNPRICED",IF(ISNUMBER(INDEX('SKU Catalog'!$M$1:$M$116,MAX(1,U275))),G275*H275*INDEX('SKU Catalog'!$M$1:$M$116,MAX(1,U275))*IF(AND(INDEX('SKU Catalog'!$F$1:$F$116,MAX(1,U275))="Hourly",OR(INDEX('SKU Catalog'!$J$1:$J$116,MAX(1,U275))=0,"3Y"="PAYG")),I275,1),"UNPRICED"))))</f>
        <v>0</v>
      </c>
    </row>
    <row r="276" spans="1:24" ht="28.8" x14ac:dyDescent="0.35">
      <c r="A276" s="21" t="s">
        <v>967</v>
      </c>
      <c r="B276" s="21" t="s">
        <v>95</v>
      </c>
      <c r="C276" s="21" t="s">
        <v>2299</v>
      </c>
      <c r="D276" s="21" t="s">
        <v>1735</v>
      </c>
      <c r="E276" s="21" t="s">
        <v>1736</v>
      </c>
      <c r="F276" s="26" t="s">
        <v>188</v>
      </c>
      <c r="G276" s="27">
        <v>1</v>
      </c>
      <c r="H276" s="27">
        <v>1</v>
      </c>
      <c r="I276" s="36">
        <v>1</v>
      </c>
      <c r="J276" s="26" t="s">
        <v>2297</v>
      </c>
      <c r="K276" s="37"/>
      <c r="L276" s="23" t="str">
        <f>IF(U276=0,"INVALID SKU",IF(INDEX('SKU Catalog'!$J$1:$J$116,MAX(1,U276))=0,"PAYG",IF(J276="Default",Assumptions!$B$7,J276)))</f>
        <v>PAYG</v>
      </c>
      <c r="M276" s="23" t="str">
        <f>IF(U276=0,"Review SKU",INDEX('SKU Catalog'!$E$1:$E$116,MAX(1,U276)))</f>
        <v>resource</v>
      </c>
      <c r="N276" s="31">
        <f>IF(ISNUMBER(K276),K276,IF(U276=0,"UNPRICED",IF(L276="PAYG",INDEX('SKU Catalog'!$K$1:$K$116,MAX(1,U276)),IF(L276="1Y",INDEX('SKU Catalog'!$L$1:$L$116,MAX(1,U276)),INDEX('SKU Catalog'!$M$1:$M$116,MAX(1,U276))))))</f>
        <v>0</v>
      </c>
      <c r="O276" s="24">
        <f>IF(NOT(AND(A276=$B$2,G276&gt;0,H276&gt;0,OR(C276&lt;&gt;"Recommended baseline",Assumptions!$B$10=1))),0,IF(ISNUMBER(N276),G276*H276*N276*IF(ISNUMBER(K276),1,IF(AND(L276="PAYG",INDEX('SKU Catalog'!$F$1:$F$116,MAX(1,U276))="Hourly"),I276,1)),"UNPRICED"))</f>
        <v>0</v>
      </c>
      <c r="P276" s="24">
        <f>IF(ISNUMBER(O276),O276*Assumptions!$B$8,"UNPRICED")</f>
        <v>0</v>
      </c>
      <c r="Q276" s="23" t="str">
        <f>IF(NOT(AND(A276=$B$2,G276&gt;0,H276&gt;0,OR(C276&lt;&gt;"Recommended baseline",Assumptions!$B$10=1))),"Inactive",IF(NOT(ISNUMBER(N276)),"UNPRICED - select SKU / quote",IF(ISNUMBER(K276),"Manual quote - verify source",IF(T276="Covered","Covered by capacity",IF(T276="Control plane","No direct fee","Priced - verify sizing")))))</f>
        <v>No direct fee</v>
      </c>
      <c r="R276" s="21" t="s">
        <v>2300</v>
      </c>
      <c r="S276" s="21" t="s">
        <v>971</v>
      </c>
      <c r="T276" s="21" t="s">
        <v>187</v>
      </c>
      <c r="U276" s="23">
        <f>IF(COUNTIF('SKU Catalog'!$A$4:$A$116,T276&amp;"|"&amp;F276)=0,0,MATCH(T276&amp;"|"&amp;F276,'SKU Catalog'!$A$1:$A$116,0))</f>
        <v>5</v>
      </c>
      <c r="V276" s="24">
        <f>IF(NOT(AND(A276=$B$2,G276&gt;0,H276&gt;0,OR(C276&lt;&gt;"Recommended baseline",Assumptions!$B$10=1))),0,IF(ISNUMBER(K276),G276*H276*K276,IF(U276=0,"UNPRICED",IF(ISNUMBER(INDEX('SKU Catalog'!$K$1:$K$116,MAX(1,U276))),G276*H276*INDEX('SKU Catalog'!$K$1:$K$116,MAX(1,U276))*IF(AND(INDEX('SKU Catalog'!$F$1:$F$116,MAX(1,U276))="Hourly",OR(INDEX('SKU Catalog'!$J$1:$J$116,MAX(1,U276))=0,"PAYG"="PAYG")),I276,1),"UNPRICED"))))</f>
        <v>0</v>
      </c>
      <c r="W276" s="24">
        <f>IF(NOT(AND(A276=$B$2,G276&gt;0,H276&gt;0,OR(C276&lt;&gt;"Recommended baseline",Assumptions!$B$10=1))),0,IF(ISNUMBER(K276),G276*H276*K276,IF(U276=0,"UNPRICED",IF(ISNUMBER(INDEX('SKU Catalog'!$L$1:$L$116,MAX(1,U276))),G276*H276*INDEX('SKU Catalog'!$L$1:$L$116,MAX(1,U276))*IF(AND(INDEX('SKU Catalog'!$F$1:$F$116,MAX(1,U276))="Hourly",OR(INDEX('SKU Catalog'!$J$1:$J$116,MAX(1,U276))=0,"1Y"="PAYG")),I276,1),"UNPRICED"))))</f>
        <v>0</v>
      </c>
      <c r="X276" s="24">
        <f>IF(NOT(AND(A276=$B$2,G276&gt;0,H276&gt;0,OR(C276&lt;&gt;"Recommended baseline",Assumptions!$B$10=1))),0,IF(ISNUMBER(K276),G276*H276*K276,IF(U276=0,"UNPRICED",IF(ISNUMBER(INDEX('SKU Catalog'!$M$1:$M$116,MAX(1,U276))),G276*H276*INDEX('SKU Catalog'!$M$1:$M$116,MAX(1,U276))*IF(AND(INDEX('SKU Catalog'!$F$1:$F$116,MAX(1,U276))="Hourly",OR(INDEX('SKU Catalog'!$J$1:$J$116,MAX(1,U276))=0,"3Y"="PAYG")),I276,1),"UNPRICED"))))</f>
        <v>0</v>
      </c>
    </row>
    <row r="277" spans="1:24" ht="28.8" x14ac:dyDescent="0.35">
      <c r="A277" s="21" t="s">
        <v>967</v>
      </c>
      <c r="B277" s="21" t="s">
        <v>95</v>
      </c>
      <c r="C277" s="21" t="s">
        <v>2299</v>
      </c>
      <c r="D277" s="21" t="s">
        <v>1737</v>
      </c>
      <c r="E277" s="21" t="s">
        <v>1738</v>
      </c>
      <c r="F277" s="26" t="s">
        <v>188</v>
      </c>
      <c r="G277" s="27">
        <v>1</v>
      </c>
      <c r="H277" s="27">
        <v>1</v>
      </c>
      <c r="I277" s="36">
        <v>1</v>
      </c>
      <c r="J277" s="26" t="s">
        <v>2297</v>
      </c>
      <c r="K277" s="37"/>
      <c r="L277" s="23" t="str">
        <f>IF(U277=0,"INVALID SKU",IF(INDEX('SKU Catalog'!$J$1:$J$116,MAX(1,U277))=0,"PAYG",IF(J277="Default",Assumptions!$B$7,J277)))</f>
        <v>PAYG</v>
      </c>
      <c r="M277" s="23" t="str">
        <f>IF(U277=0,"Review SKU",INDEX('SKU Catalog'!$E$1:$E$116,MAX(1,U277)))</f>
        <v>resource</v>
      </c>
      <c r="N277" s="31">
        <f>IF(ISNUMBER(K277),K277,IF(U277=0,"UNPRICED",IF(L277="PAYG",INDEX('SKU Catalog'!$K$1:$K$116,MAX(1,U277)),IF(L277="1Y",INDEX('SKU Catalog'!$L$1:$L$116,MAX(1,U277)),INDEX('SKU Catalog'!$M$1:$M$116,MAX(1,U277))))))</f>
        <v>0</v>
      </c>
      <c r="O277" s="24">
        <f>IF(NOT(AND(A277=$B$2,G277&gt;0,H277&gt;0,OR(C277&lt;&gt;"Recommended baseline",Assumptions!$B$10=1))),0,IF(ISNUMBER(N277),G277*H277*N277*IF(ISNUMBER(K277),1,IF(AND(L277="PAYG",INDEX('SKU Catalog'!$F$1:$F$116,MAX(1,U277))="Hourly"),I277,1)),"UNPRICED"))</f>
        <v>0</v>
      </c>
      <c r="P277" s="24">
        <f>IF(ISNUMBER(O277),O277*Assumptions!$B$8,"UNPRICED")</f>
        <v>0</v>
      </c>
      <c r="Q277" s="23" t="str">
        <f>IF(NOT(AND(A277=$B$2,G277&gt;0,H277&gt;0,OR(C277&lt;&gt;"Recommended baseline",Assumptions!$B$10=1))),"Inactive",IF(NOT(ISNUMBER(N277)),"UNPRICED - select SKU / quote",IF(ISNUMBER(K277),"Manual quote - verify source",IF(T277="Covered","Covered by capacity",IF(T277="Control plane","No direct fee","Priced - verify sizing")))))</f>
        <v>No direct fee</v>
      </c>
      <c r="R277" s="21" t="s">
        <v>2300</v>
      </c>
      <c r="S277" s="21" t="s">
        <v>971</v>
      </c>
      <c r="T277" s="21" t="s">
        <v>187</v>
      </c>
      <c r="U277" s="23">
        <f>IF(COUNTIF('SKU Catalog'!$A$4:$A$116,T277&amp;"|"&amp;F277)=0,0,MATCH(T277&amp;"|"&amp;F277,'SKU Catalog'!$A$1:$A$116,0))</f>
        <v>5</v>
      </c>
      <c r="V277" s="24">
        <f>IF(NOT(AND(A277=$B$2,G277&gt;0,H277&gt;0,OR(C277&lt;&gt;"Recommended baseline",Assumptions!$B$10=1))),0,IF(ISNUMBER(K277),G277*H277*K277,IF(U277=0,"UNPRICED",IF(ISNUMBER(INDEX('SKU Catalog'!$K$1:$K$116,MAX(1,U277))),G277*H277*INDEX('SKU Catalog'!$K$1:$K$116,MAX(1,U277))*IF(AND(INDEX('SKU Catalog'!$F$1:$F$116,MAX(1,U277))="Hourly",OR(INDEX('SKU Catalog'!$J$1:$J$116,MAX(1,U277))=0,"PAYG"="PAYG")),I277,1),"UNPRICED"))))</f>
        <v>0</v>
      </c>
      <c r="W277" s="24">
        <f>IF(NOT(AND(A277=$B$2,G277&gt;0,H277&gt;0,OR(C277&lt;&gt;"Recommended baseline",Assumptions!$B$10=1))),0,IF(ISNUMBER(K277),G277*H277*K277,IF(U277=0,"UNPRICED",IF(ISNUMBER(INDEX('SKU Catalog'!$L$1:$L$116,MAX(1,U277))),G277*H277*INDEX('SKU Catalog'!$L$1:$L$116,MAX(1,U277))*IF(AND(INDEX('SKU Catalog'!$F$1:$F$116,MAX(1,U277))="Hourly",OR(INDEX('SKU Catalog'!$J$1:$J$116,MAX(1,U277))=0,"1Y"="PAYG")),I277,1),"UNPRICED"))))</f>
        <v>0</v>
      </c>
      <c r="X277" s="24">
        <f>IF(NOT(AND(A277=$B$2,G277&gt;0,H277&gt;0,OR(C277&lt;&gt;"Recommended baseline",Assumptions!$B$10=1))),0,IF(ISNUMBER(K277),G277*H277*K277,IF(U277=0,"UNPRICED",IF(ISNUMBER(INDEX('SKU Catalog'!$M$1:$M$116,MAX(1,U277))),G277*H277*INDEX('SKU Catalog'!$M$1:$M$116,MAX(1,U277))*IF(AND(INDEX('SKU Catalog'!$F$1:$F$116,MAX(1,U277))="Hourly",OR(INDEX('SKU Catalog'!$J$1:$J$116,MAX(1,U277))=0,"3Y"="PAYG")),I277,1),"UNPRICED"))))</f>
        <v>0</v>
      </c>
    </row>
    <row r="278" spans="1:24" ht="28.8" x14ac:dyDescent="0.35">
      <c r="A278" s="21" t="s">
        <v>967</v>
      </c>
      <c r="B278" s="21" t="s">
        <v>95</v>
      </c>
      <c r="C278" s="21" t="s">
        <v>2299</v>
      </c>
      <c r="D278" s="21" t="s">
        <v>1739</v>
      </c>
      <c r="E278" s="21" t="s">
        <v>1740</v>
      </c>
      <c r="F278" s="26" t="s">
        <v>188</v>
      </c>
      <c r="G278" s="27">
        <v>1</v>
      </c>
      <c r="H278" s="27">
        <v>1</v>
      </c>
      <c r="I278" s="36">
        <v>1</v>
      </c>
      <c r="J278" s="26" t="s">
        <v>2297</v>
      </c>
      <c r="K278" s="37"/>
      <c r="L278" s="23" t="str">
        <f>IF(U278=0,"INVALID SKU",IF(INDEX('SKU Catalog'!$J$1:$J$116,MAX(1,U278))=0,"PAYG",IF(J278="Default",Assumptions!$B$7,J278)))</f>
        <v>PAYG</v>
      </c>
      <c r="M278" s="23" t="str">
        <f>IF(U278=0,"Review SKU",INDEX('SKU Catalog'!$E$1:$E$116,MAX(1,U278)))</f>
        <v>resource</v>
      </c>
      <c r="N278" s="31">
        <f>IF(ISNUMBER(K278),K278,IF(U278=0,"UNPRICED",IF(L278="PAYG",INDEX('SKU Catalog'!$K$1:$K$116,MAX(1,U278)),IF(L278="1Y",INDEX('SKU Catalog'!$L$1:$L$116,MAX(1,U278)),INDEX('SKU Catalog'!$M$1:$M$116,MAX(1,U278))))))</f>
        <v>0</v>
      </c>
      <c r="O278" s="24">
        <f>IF(NOT(AND(A278=$B$2,G278&gt;0,H278&gt;0,OR(C278&lt;&gt;"Recommended baseline",Assumptions!$B$10=1))),0,IF(ISNUMBER(N278),G278*H278*N278*IF(ISNUMBER(K278),1,IF(AND(L278="PAYG",INDEX('SKU Catalog'!$F$1:$F$116,MAX(1,U278))="Hourly"),I278,1)),"UNPRICED"))</f>
        <v>0</v>
      </c>
      <c r="P278" s="24">
        <f>IF(ISNUMBER(O278),O278*Assumptions!$B$8,"UNPRICED")</f>
        <v>0</v>
      </c>
      <c r="Q278" s="23" t="str">
        <f>IF(NOT(AND(A278=$B$2,G278&gt;0,H278&gt;0,OR(C278&lt;&gt;"Recommended baseline",Assumptions!$B$10=1))),"Inactive",IF(NOT(ISNUMBER(N278)),"UNPRICED - select SKU / quote",IF(ISNUMBER(K278),"Manual quote - verify source",IF(T278="Covered","Covered by capacity",IF(T278="Control plane","No direct fee","Priced - verify sizing")))))</f>
        <v>No direct fee</v>
      </c>
      <c r="R278" s="21" t="s">
        <v>2300</v>
      </c>
      <c r="S278" s="21" t="s">
        <v>971</v>
      </c>
      <c r="T278" s="21" t="s">
        <v>187</v>
      </c>
      <c r="U278" s="23">
        <f>IF(COUNTIF('SKU Catalog'!$A$4:$A$116,T278&amp;"|"&amp;F278)=0,0,MATCH(T278&amp;"|"&amp;F278,'SKU Catalog'!$A$1:$A$116,0))</f>
        <v>5</v>
      </c>
      <c r="V278" s="24">
        <f>IF(NOT(AND(A278=$B$2,G278&gt;0,H278&gt;0,OR(C278&lt;&gt;"Recommended baseline",Assumptions!$B$10=1))),0,IF(ISNUMBER(K278),G278*H278*K278,IF(U278=0,"UNPRICED",IF(ISNUMBER(INDEX('SKU Catalog'!$K$1:$K$116,MAX(1,U278))),G278*H278*INDEX('SKU Catalog'!$K$1:$K$116,MAX(1,U278))*IF(AND(INDEX('SKU Catalog'!$F$1:$F$116,MAX(1,U278))="Hourly",OR(INDEX('SKU Catalog'!$J$1:$J$116,MAX(1,U278))=0,"PAYG"="PAYG")),I278,1),"UNPRICED"))))</f>
        <v>0</v>
      </c>
      <c r="W278" s="24">
        <f>IF(NOT(AND(A278=$B$2,G278&gt;0,H278&gt;0,OR(C278&lt;&gt;"Recommended baseline",Assumptions!$B$10=1))),0,IF(ISNUMBER(K278),G278*H278*K278,IF(U278=0,"UNPRICED",IF(ISNUMBER(INDEX('SKU Catalog'!$L$1:$L$116,MAX(1,U278))),G278*H278*INDEX('SKU Catalog'!$L$1:$L$116,MAX(1,U278))*IF(AND(INDEX('SKU Catalog'!$F$1:$F$116,MAX(1,U278))="Hourly",OR(INDEX('SKU Catalog'!$J$1:$J$116,MAX(1,U278))=0,"1Y"="PAYG")),I278,1),"UNPRICED"))))</f>
        <v>0</v>
      </c>
      <c r="X278" s="24">
        <f>IF(NOT(AND(A278=$B$2,G278&gt;0,H278&gt;0,OR(C278&lt;&gt;"Recommended baseline",Assumptions!$B$10=1))),0,IF(ISNUMBER(K278),G278*H278*K278,IF(U278=0,"UNPRICED",IF(ISNUMBER(INDEX('SKU Catalog'!$M$1:$M$116,MAX(1,U278))),G278*H278*INDEX('SKU Catalog'!$M$1:$M$116,MAX(1,U278))*IF(AND(INDEX('SKU Catalog'!$F$1:$F$116,MAX(1,U278))="Hourly",OR(INDEX('SKU Catalog'!$J$1:$J$116,MAX(1,U278))=0,"3Y"="PAYG")),I278,1),"UNPRICED"))))</f>
        <v>0</v>
      </c>
    </row>
    <row r="279" spans="1:24" ht="28.8" x14ac:dyDescent="0.35">
      <c r="A279" s="21" t="s">
        <v>967</v>
      </c>
      <c r="B279" s="21" t="s">
        <v>95</v>
      </c>
      <c r="C279" s="21" t="s">
        <v>2299</v>
      </c>
      <c r="D279" s="21" t="s">
        <v>1741</v>
      </c>
      <c r="E279" s="21" t="s">
        <v>1742</v>
      </c>
      <c r="F279" s="26" t="s">
        <v>188</v>
      </c>
      <c r="G279" s="27">
        <v>1</v>
      </c>
      <c r="H279" s="27">
        <v>1</v>
      </c>
      <c r="I279" s="36">
        <v>1</v>
      </c>
      <c r="J279" s="26" t="s">
        <v>2297</v>
      </c>
      <c r="K279" s="37"/>
      <c r="L279" s="23" t="str">
        <f>IF(U279=0,"INVALID SKU",IF(INDEX('SKU Catalog'!$J$1:$J$116,MAX(1,U279))=0,"PAYG",IF(J279="Default",Assumptions!$B$7,J279)))</f>
        <v>PAYG</v>
      </c>
      <c r="M279" s="23" t="str">
        <f>IF(U279=0,"Review SKU",INDEX('SKU Catalog'!$E$1:$E$116,MAX(1,U279)))</f>
        <v>resource</v>
      </c>
      <c r="N279" s="31">
        <f>IF(ISNUMBER(K279),K279,IF(U279=0,"UNPRICED",IF(L279="PAYG",INDEX('SKU Catalog'!$K$1:$K$116,MAX(1,U279)),IF(L279="1Y",INDEX('SKU Catalog'!$L$1:$L$116,MAX(1,U279)),INDEX('SKU Catalog'!$M$1:$M$116,MAX(1,U279))))))</f>
        <v>0</v>
      </c>
      <c r="O279" s="24">
        <f>IF(NOT(AND(A279=$B$2,G279&gt;0,H279&gt;0,OR(C279&lt;&gt;"Recommended baseline",Assumptions!$B$10=1))),0,IF(ISNUMBER(N279),G279*H279*N279*IF(ISNUMBER(K279),1,IF(AND(L279="PAYG",INDEX('SKU Catalog'!$F$1:$F$116,MAX(1,U279))="Hourly"),I279,1)),"UNPRICED"))</f>
        <v>0</v>
      </c>
      <c r="P279" s="24">
        <f>IF(ISNUMBER(O279),O279*Assumptions!$B$8,"UNPRICED")</f>
        <v>0</v>
      </c>
      <c r="Q279" s="23" t="str">
        <f>IF(NOT(AND(A279=$B$2,G279&gt;0,H279&gt;0,OR(C279&lt;&gt;"Recommended baseline",Assumptions!$B$10=1))),"Inactive",IF(NOT(ISNUMBER(N279)),"UNPRICED - select SKU / quote",IF(ISNUMBER(K279),"Manual quote - verify source",IF(T279="Covered","Covered by capacity",IF(T279="Control plane","No direct fee","Priced - verify sizing")))))</f>
        <v>No direct fee</v>
      </c>
      <c r="R279" s="21" t="s">
        <v>2300</v>
      </c>
      <c r="S279" s="21" t="s">
        <v>971</v>
      </c>
      <c r="T279" s="21" t="s">
        <v>187</v>
      </c>
      <c r="U279" s="23">
        <f>IF(COUNTIF('SKU Catalog'!$A$4:$A$116,T279&amp;"|"&amp;F279)=0,0,MATCH(T279&amp;"|"&amp;F279,'SKU Catalog'!$A$1:$A$116,0))</f>
        <v>5</v>
      </c>
      <c r="V279" s="24">
        <f>IF(NOT(AND(A279=$B$2,G279&gt;0,H279&gt;0,OR(C279&lt;&gt;"Recommended baseline",Assumptions!$B$10=1))),0,IF(ISNUMBER(K279),G279*H279*K279,IF(U279=0,"UNPRICED",IF(ISNUMBER(INDEX('SKU Catalog'!$K$1:$K$116,MAX(1,U279))),G279*H279*INDEX('SKU Catalog'!$K$1:$K$116,MAX(1,U279))*IF(AND(INDEX('SKU Catalog'!$F$1:$F$116,MAX(1,U279))="Hourly",OR(INDEX('SKU Catalog'!$J$1:$J$116,MAX(1,U279))=0,"PAYG"="PAYG")),I279,1),"UNPRICED"))))</f>
        <v>0</v>
      </c>
      <c r="W279" s="24">
        <f>IF(NOT(AND(A279=$B$2,G279&gt;0,H279&gt;0,OR(C279&lt;&gt;"Recommended baseline",Assumptions!$B$10=1))),0,IF(ISNUMBER(K279),G279*H279*K279,IF(U279=0,"UNPRICED",IF(ISNUMBER(INDEX('SKU Catalog'!$L$1:$L$116,MAX(1,U279))),G279*H279*INDEX('SKU Catalog'!$L$1:$L$116,MAX(1,U279))*IF(AND(INDEX('SKU Catalog'!$F$1:$F$116,MAX(1,U279))="Hourly",OR(INDEX('SKU Catalog'!$J$1:$J$116,MAX(1,U279))=0,"1Y"="PAYG")),I279,1),"UNPRICED"))))</f>
        <v>0</v>
      </c>
      <c r="X279" s="24">
        <f>IF(NOT(AND(A279=$B$2,G279&gt;0,H279&gt;0,OR(C279&lt;&gt;"Recommended baseline",Assumptions!$B$10=1))),0,IF(ISNUMBER(K279),G279*H279*K279,IF(U279=0,"UNPRICED",IF(ISNUMBER(INDEX('SKU Catalog'!$M$1:$M$116,MAX(1,U279))),G279*H279*INDEX('SKU Catalog'!$M$1:$M$116,MAX(1,U279))*IF(AND(INDEX('SKU Catalog'!$F$1:$F$116,MAX(1,U279))="Hourly",OR(INDEX('SKU Catalog'!$J$1:$J$116,MAX(1,U279))=0,"3Y"="PAYG")),I279,1),"UNPRICED"))))</f>
        <v>0</v>
      </c>
    </row>
    <row r="280" spans="1:24" ht="28.8" x14ac:dyDescent="0.35">
      <c r="A280" s="21" t="s">
        <v>967</v>
      </c>
      <c r="B280" s="21" t="s">
        <v>95</v>
      </c>
      <c r="C280" s="21" t="s">
        <v>2299</v>
      </c>
      <c r="D280" s="21" t="s">
        <v>1743</v>
      </c>
      <c r="E280" s="21" t="s">
        <v>1744</v>
      </c>
      <c r="F280" s="26" t="s">
        <v>188</v>
      </c>
      <c r="G280" s="27">
        <v>1</v>
      </c>
      <c r="H280" s="27">
        <v>1</v>
      </c>
      <c r="I280" s="36">
        <v>1</v>
      </c>
      <c r="J280" s="26" t="s">
        <v>2297</v>
      </c>
      <c r="K280" s="37"/>
      <c r="L280" s="23" t="str">
        <f>IF(U280=0,"INVALID SKU",IF(INDEX('SKU Catalog'!$J$1:$J$116,MAX(1,U280))=0,"PAYG",IF(J280="Default",Assumptions!$B$7,J280)))</f>
        <v>PAYG</v>
      </c>
      <c r="M280" s="23" t="str">
        <f>IF(U280=0,"Review SKU",INDEX('SKU Catalog'!$E$1:$E$116,MAX(1,U280)))</f>
        <v>resource</v>
      </c>
      <c r="N280" s="31">
        <f>IF(ISNUMBER(K280),K280,IF(U280=0,"UNPRICED",IF(L280="PAYG",INDEX('SKU Catalog'!$K$1:$K$116,MAX(1,U280)),IF(L280="1Y",INDEX('SKU Catalog'!$L$1:$L$116,MAX(1,U280)),INDEX('SKU Catalog'!$M$1:$M$116,MAX(1,U280))))))</f>
        <v>0</v>
      </c>
      <c r="O280" s="24">
        <f>IF(NOT(AND(A280=$B$2,G280&gt;0,H280&gt;0,OR(C280&lt;&gt;"Recommended baseline",Assumptions!$B$10=1))),0,IF(ISNUMBER(N280),G280*H280*N280*IF(ISNUMBER(K280),1,IF(AND(L280="PAYG",INDEX('SKU Catalog'!$F$1:$F$116,MAX(1,U280))="Hourly"),I280,1)),"UNPRICED"))</f>
        <v>0</v>
      </c>
      <c r="P280" s="24">
        <f>IF(ISNUMBER(O280),O280*Assumptions!$B$8,"UNPRICED")</f>
        <v>0</v>
      </c>
      <c r="Q280" s="23" t="str">
        <f>IF(NOT(AND(A280=$B$2,G280&gt;0,H280&gt;0,OR(C280&lt;&gt;"Recommended baseline",Assumptions!$B$10=1))),"Inactive",IF(NOT(ISNUMBER(N280)),"UNPRICED - select SKU / quote",IF(ISNUMBER(K280),"Manual quote - verify source",IF(T280="Covered","Covered by capacity",IF(T280="Control plane","No direct fee","Priced - verify sizing")))))</f>
        <v>No direct fee</v>
      </c>
      <c r="R280" s="21" t="s">
        <v>2300</v>
      </c>
      <c r="S280" s="21" t="s">
        <v>971</v>
      </c>
      <c r="T280" s="21" t="s">
        <v>187</v>
      </c>
      <c r="U280" s="23">
        <f>IF(COUNTIF('SKU Catalog'!$A$4:$A$116,T280&amp;"|"&amp;F280)=0,0,MATCH(T280&amp;"|"&amp;F280,'SKU Catalog'!$A$1:$A$116,0))</f>
        <v>5</v>
      </c>
      <c r="V280" s="24">
        <f>IF(NOT(AND(A280=$B$2,G280&gt;0,H280&gt;0,OR(C280&lt;&gt;"Recommended baseline",Assumptions!$B$10=1))),0,IF(ISNUMBER(K280),G280*H280*K280,IF(U280=0,"UNPRICED",IF(ISNUMBER(INDEX('SKU Catalog'!$K$1:$K$116,MAX(1,U280))),G280*H280*INDEX('SKU Catalog'!$K$1:$K$116,MAX(1,U280))*IF(AND(INDEX('SKU Catalog'!$F$1:$F$116,MAX(1,U280))="Hourly",OR(INDEX('SKU Catalog'!$J$1:$J$116,MAX(1,U280))=0,"PAYG"="PAYG")),I280,1),"UNPRICED"))))</f>
        <v>0</v>
      </c>
      <c r="W280" s="24">
        <f>IF(NOT(AND(A280=$B$2,G280&gt;0,H280&gt;0,OR(C280&lt;&gt;"Recommended baseline",Assumptions!$B$10=1))),0,IF(ISNUMBER(K280),G280*H280*K280,IF(U280=0,"UNPRICED",IF(ISNUMBER(INDEX('SKU Catalog'!$L$1:$L$116,MAX(1,U280))),G280*H280*INDEX('SKU Catalog'!$L$1:$L$116,MAX(1,U280))*IF(AND(INDEX('SKU Catalog'!$F$1:$F$116,MAX(1,U280))="Hourly",OR(INDEX('SKU Catalog'!$J$1:$J$116,MAX(1,U280))=0,"1Y"="PAYG")),I280,1),"UNPRICED"))))</f>
        <v>0</v>
      </c>
      <c r="X280" s="24">
        <f>IF(NOT(AND(A280=$B$2,G280&gt;0,H280&gt;0,OR(C280&lt;&gt;"Recommended baseline",Assumptions!$B$10=1))),0,IF(ISNUMBER(K280),G280*H280*K280,IF(U280=0,"UNPRICED",IF(ISNUMBER(INDEX('SKU Catalog'!$M$1:$M$116,MAX(1,U280))),G280*H280*INDEX('SKU Catalog'!$M$1:$M$116,MAX(1,U280))*IF(AND(INDEX('SKU Catalog'!$F$1:$F$116,MAX(1,U280))="Hourly",OR(INDEX('SKU Catalog'!$J$1:$J$116,MAX(1,U280))=0,"3Y"="PAYG")),I280,1),"UNPRICED"))))</f>
        <v>0</v>
      </c>
    </row>
    <row r="281" spans="1:24" ht="28.8" x14ac:dyDescent="0.35">
      <c r="A281" s="21" t="s">
        <v>967</v>
      </c>
      <c r="B281" s="21" t="s">
        <v>95</v>
      </c>
      <c r="C281" s="21" t="s">
        <v>2299</v>
      </c>
      <c r="D281" s="21" t="s">
        <v>1745</v>
      </c>
      <c r="E281" s="21" t="s">
        <v>1746</v>
      </c>
      <c r="F281" s="26" t="s">
        <v>188</v>
      </c>
      <c r="G281" s="27">
        <v>1</v>
      </c>
      <c r="H281" s="27">
        <v>1</v>
      </c>
      <c r="I281" s="36">
        <v>1</v>
      </c>
      <c r="J281" s="26" t="s">
        <v>2297</v>
      </c>
      <c r="K281" s="37"/>
      <c r="L281" s="23" t="str">
        <f>IF(U281=0,"INVALID SKU",IF(INDEX('SKU Catalog'!$J$1:$J$116,MAX(1,U281))=0,"PAYG",IF(J281="Default",Assumptions!$B$7,J281)))</f>
        <v>PAYG</v>
      </c>
      <c r="M281" s="23" t="str">
        <f>IF(U281=0,"Review SKU",INDEX('SKU Catalog'!$E$1:$E$116,MAX(1,U281)))</f>
        <v>resource</v>
      </c>
      <c r="N281" s="31">
        <f>IF(ISNUMBER(K281),K281,IF(U281=0,"UNPRICED",IF(L281="PAYG",INDEX('SKU Catalog'!$K$1:$K$116,MAX(1,U281)),IF(L281="1Y",INDEX('SKU Catalog'!$L$1:$L$116,MAX(1,U281)),INDEX('SKU Catalog'!$M$1:$M$116,MAX(1,U281))))))</f>
        <v>0</v>
      </c>
      <c r="O281" s="24">
        <f>IF(NOT(AND(A281=$B$2,G281&gt;0,H281&gt;0,OR(C281&lt;&gt;"Recommended baseline",Assumptions!$B$10=1))),0,IF(ISNUMBER(N281),G281*H281*N281*IF(ISNUMBER(K281),1,IF(AND(L281="PAYG",INDEX('SKU Catalog'!$F$1:$F$116,MAX(1,U281))="Hourly"),I281,1)),"UNPRICED"))</f>
        <v>0</v>
      </c>
      <c r="P281" s="24">
        <f>IF(ISNUMBER(O281),O281*Assumptions!$B$8,"UNPRICED")</f>
        <v>0</v>
      </c>
      <c r="Q281" s="23" t="str">
        <f>IF(NOT(AND(A281=$B$2,G281&gt;0,H281&gt;0,OR(C281&lt;&gt;"Recommended baseline",Assumptions!$B$10=1))),"Inactive",IF(NOT(ISNUMBER(N281)),"UNPRICED - select SKU / quote",IF(ISNUMBER(K281),"Manual quote - verify source",IF(T281="Covered","Covered by capacity",IF(T281="Control plane","No direct fee","Priced - verify sizing")))))</f>
        <v>No direct fee</v>
      </c>
      <c r="R281" s="21" t="s">
        <v>2300</v>
      </c>
      <c r="S281" s="21" t="s">
        <v>971</v>
      </c>
      <c r="T281" s="21" t="s">
        <v>187</v>
      </c>
      <c r="U281" s="23">
        <f>IF(COUNTIF('SKU Catalog'!$A$4:$A$116,T281&amp;"|"&amp;F281)=0,0,MATCH(T281&amp;"|"&amp;F281,'SKU Catalog'!$A$1:$A$116,0))</f>
        <v>5</v>
      </c>
      <c r="V281" s="24">
        <f>IF(NOT(AND(A281=$B$2,G281&gt;0,H281&gt;0,OR(C281&lt;&gt;"Recommended baseline",Assumptions!$B$10=1))),0,IF(ISNUMBER(K281),G281*H281*K281,IF(U281=0,"UNPRICED",IF(ISNUMBER(INDEX('SKU Catalog'!$K$1:$K$116,MAX(1,U281))),G281*H281*INDEX('SKU Catalog'!$K$1:$K$116,MAX(1,U281))*IF(AND(INDEX('SKU Catalog'!$F$1:$F$116,MAX(1,U281))="Hourly",OR(INDEX('SKU Catalog'!$J$1:$J$116,MAX(1,U281))=0,"PAYG"="PAYG")),I281,1),"UNPRICED"))))</f>
        <v>0</v>
      </c>
      <c r="W281" s="24">
        <f>IF(NOT(AND(A281=$B$2,G281&gt;0,H281&gt;0,OR(C281&lt;&gt;"Recommended baseline",Assumptions!$B$10=1))),0,IF(ISNUMBER(K281),G281*H281*K281,IF(U281=0,"UNPRICED",IF(ISNUMBER(INDEX('SKU Catalog'!$L$1:$L$116,MAX(1,U281))),G281*H281*INDEX('SKU Catalog'!$L$1:$L$116,MAX(1,U281))*IF(AND(INDEX('SKU Catalog'!$F$1:$F$116,MAX(1,U281))="Hourly",OR(INDEX('SKU Catalog'!$J$1:$J$116,MAX(1,U281))=0,"1Y"="PAYG")),I281,1),"UNPRICED"))))</f>
        <v>0</v>
      </c>
      <c r="X281" s="24">
        <f>IF(NOT(AND(A281=$B$2,G281&gt;0,H281&gt;0,OR(C281&lt;&gt;"Recommended baseline",Assumptions!$B$10=1))),0,IF(ISNUMBER(K281),G281*H281*K281,IF(U281=0,"UNPRICED",IF(ISNUMBER(INDEX('SKU Catalog'!$M$1:$M$116,MAX(1,U281))),G281*H281*INDEX('SKU Catalog'!$M$1:$M$116,MAX(1,U281))*IF(AND(INDEX('SKU Catalog'!$F$1:$F$116,MAX(1,U281))="Hourly",OR(INDEX('SKU Catalog'!$J$1:$J$116,MAX(1,U281))=0,"3Y"="PAYG")),I281,1),"UNPRICED"))))</f>
        <v>0</v>
      </c>
    </row>
    <row r="282" spans="1:24" ht="43.2" x14ac:dyDescent="0.35">
      <c r="A282" s="21" t="s">
        <v>967</v>
      </c>
      <c r="B282" s="21" t="s">
        <v>95</v>
      </c>
      <c r="C282" s="21" t="s">
        <v>2299</v>
      </c>
      <c r="D282" s="21" t="s">
        <v>1748</v>
      </c>
      <c r="E282" s="21" t="s">
        <v>1749</v>
      </c>
      <c r="F282" s="26" t="s">
        <v>188</v>
      </c>
      <c r="G282" s="27">
        <v>1</v>
      </c>
      <c r="H282" s="27">
        <v>1</v>
      </c>
      <c r="I282" s="36">
        <v>1</v>
      </c>
      <c r="J282" s="26" t="s">
        <v>2297</v>
      </c>
      <c r="K282" s="37"/>
      <c r="L282" s="23" t="str">
        <f>IF(U282=0,"INVALID SKU",IF(INDEX('SKU Catalog'!$J$1:$J$116,MAX(1,U282))=0,"PAYG",IF(J282="Default",Assumptions!$B$7,J282)))</f>
        <v>PAYG</v>
      </c>
      <c r="M282" s="23" t="str">
        <f>IF(U282=0,"Review SKU",INDEX('SKU Catalog'!$E$1:$E$116,MAX(1,U282)))</f>
        <v>resource</v>
      </c>
      <c r="N282" s="31">
        <f>IF(ISNUMBER(K282),K282,IF(U282=0,"UNPRICED",IF(L282="PAYG",INDEX('SKU Catalog'!$K$1:$K$116,MAX(1,U282)),IF(L282="1Y",INDEX('SKU Catalog'!$L$1:$L$116,MAX(1,U282)),INDEX('SKU Catalog'!$M$1:$M$116,MAX(1,U282))))))</f>
        <v>0</v>
      </c>
      <c r="O282" s="24">
        <f>IF(NOT(AND(A282=$B$2,G282&gt;0,H282&gt;0,OR(C282&lt;&gt;"Recommended baseline",Assumptions!$B$10=1))),0,IF(ISNUMBER(N282),G282*H282*N282*IF(ISNUMBER(K282),1,IF(AND(L282="PAYG",INDEX('SKU Catalog'!$F$1:$F$116,MAX(1,U282))="Hourly"),I282,1)),"UNPRICED"))</f>
        <v>0</v>
      </c>
      <c r="P282" s="24">
        <f>IF(ISNUMBER(O282),O282*Assumptions!$B$8,"UNPRICED")</f>
        <v>0</v>
      </c>
      <c r="Q282" s="23" t="str">
        <f>IF(NOT(AND(A282=$B$2,G282&gt;0,H282&gt;0,OR(C282&lt;&gt;"Recommended baseline",Assumptions!$B$10=1))),"Inactive",IF(NOT(ISNUMBER(N282)),"UNPRICED - select SKU / quote",IF(ISNUMBER(K282),"Manual quote - verify source",IF(T282="Covered","Covered by capacity",IF(T282="Control plane","No direct fee","Priced - verify sizing")))))</f>
        <v>No direct fee</v>
      </c>
      <c r="R282" s="21" t="s">
        <v>2300</v>
      </c>
      <c r="S282" s="21" t="s">
        <v>971</v>
      </c>
      <c r="T282" s="21" t="s">
        <v>187</v>
      </c>
      <c r="U282" s="23">
        <f>IF(COUNTIF('SKU Catalog'!$A$4:$A$116,T282&amp;"|"&amp;F282)=0,0,MATCH(T282&amp;"|"&amp;F282,'SKU Catalog'!$A$1:$A$116,0))</f>
        <v>5</v>
      </c>
      <c r="V282" s="24">
        <f>IF(NOT(AND(A282=$B$2,G282&gt;0,H282&gt;0,OR(C282&lt;&gt;"Recommended baseline",Assumptions!$B$10=1))),0,IF(ISNUMBER(K282),G282*H282*K282,IF(U282=0,"UNPRICED",IF(ISNUMBER(INDEX('SKU Catalog'!$K$1:$K$116,MAX(1,U282))),G282*H282*INDEX('SKU Catalog'!$K$1:$K$116,MAX(1,U282))*IF(AND(INDEX('SKU Catalog'!$F$1:$F$116,MAX(1,U282))="Hourly",OR(INDEX('SKU Catalog'!$J$1:$J$116,MAX(1,U282))=0,"PAYG"="PAYG")),I282,1),"UNPRICED"))))</f>
        <v>0</v>
      </c>
      <c r="W282" s="24">
        <f>IF(NOT(AND(A282=$B$2,G282&gt;0,H282&gt;0,OR(C282&lt;&gt;"Recommended baseline",Assumptions!$B$10=1))),0,IF(ISNUMBER(K282),G282*H282*K282,IF(U282=0,"UNPRICED",IF(ISNUMBER(INDEX('SKU Catalog'!$L$1:$L$116,MAX(1,U282))),G282*H282*INDEX('SKU Catalog'!$L$1:$L$116,MAX(1,U282))*IF(AND(INDEX('SKU Catalog'!$F$1:$F$116,MAX(1,U282))="Hourly",OR(INDEX('SKU Catalog'!$J$1:$J$116,MAX(1,U282))=0,"1Y"="PAYG")),I282,1),"UNPRICED"))))</f>
        <v>0</v>
      </c>
      <c r="X282" s="24">
        <f>IF(NOT(AND(A282=$B$2,G282&gt;0,H282&gt;0,OR(C282&lt;&gt;"Recommended baseline",Assumptions!$B$10=1))),0,IF(ISNUMBER(K282),G282*H282*K282,IF(U282=0,"UNPRICED",IF(ISNUMBER(INDEX('SKU Catalog'!$M$1:$M$116,MAX(1,U282))),G282*H282*INDEX('SKU Catalog'!$M$1:$M$116,MAX(1,U282))*IF(AND(INDEX('SKU Catalog'!$F$1:$F$116,MAX(1,U282))="Hourly",OR(INDEX('SKU Catalog'!$J$1:$J$116,MAX(1,U282))=0,"3Y"="PAYG")),I282,1),"UNPRICED"))))</f>
        <v>0</v>
      </c>
    </row>
    <row r="283" spans="1:24" ht="28.8" x14ac:dyDescent="0.35">
      <c r="A283" s="21" t="s">
        <v>967</v>
      </c>
      <c r="B283" s="21" t="s">
        <v>95</v>
      </c>
      <c r="C283" s="21" t="s">
        <v>2299</v>
      </c>
      <c r="D283" s="21" t="s">
        <v>1750</v>
      </c>
      <c r="E283" s="21" t="s">
        <v>1751</v>
      </c>
      <c r="F283" s="26" t="s">
        <v>188</v>
      </c>
      <c r="G283" s="27">
        <v>1</v>
      </c>
      <c r="H283" s="27">
        <v>1</v>
      </c>
      <c r="I283" s="36">
        <v>1</v>
      </c>
      <c r="J283" s="26" t="s">
        <v>2297</v>
      </c>
      <c r="K283" s="37"/>
      <c r="L283" s="23" t="str">
        <f>IF(U283=0,"INVALID SKU",IF(INDEX('SKU Catalog'!$J$1:$J$116,MAX(1,U283))=0,"PAYG",IF(J283="Default",Assumptions!$B$7,J283)))</f>
        <v>PAYG</v>
      </c>
      <c r="M283" s="23" t="str">
        <f>IF(U283=0,"Review SKU",INDEX('SKU Catalog'!$E$1:$E$116,MAX(1,U283)))</f>
        <v>resource</v>
      </c>
      <c r="N283" s="31">
        <f>IF(ISNUMBER(K283),K283,IF(U283=0,"UNPRICED",IF(L283="PAYG",INDEX('SKU Catalog'!$K$1:$K$116,MAX(1,U283)),IF(L283="1Y",INDEX('SKU Catalog'!$L$1:$L$116,MAX(1,U283)),INDEX('SKU Catalog'!$M$1:$M$116,MAX(1,U283))))))</f>
        <v>0</v>
      </c>
      <c r="O283" s="24">
        <f>IF(NOT(AND(A283=$B$2,G283&gt;0,H283&gt;0,OR(C283&lt;&gt;"Recommended baseline",Assumptions!$B$10=1))),0,IF(ISNUMBER(N283),G283*H283*N283*IF(ISNUMBER(K283),1,IF(AND(L283="PAYG",INDEX('SKU Catalog'!$F$1:$F$116,MAX(1,U283))="Hourly"),I283,1)),"UNPRICED"))</f>
        <v>0</v>
      </c>
      <c r="P283" s="24">
        <f>IF(ISNUMBER(O283),O283*Assumptions!$B$8,"UNPRICED")</f>
        <v>0</v>
      </c>
      <c r="Q283" s="23" t="str">
        <f>IF(NOT(AND(A283=$B$2,G283&gt;0,H283&gt;0,OR(C283&lt;&gt;"Recommended baseline",Assumptions!$B$10=1))),"Inactive",IF(NOT(ISNUMBER(N283)),"UNPRICED - select SKU / quote",IF(ISNUMBER(K283),"Manual quote - verify source",IF(T283="Covered","Covered by capacity",IF(T283="Control plane","No direct fee","Priced - verify sizing")))))</f>
        <v>No direct fee</v>
      </c>
      <c r="R283" s="21" t="s">
        <v>2300</v>
      </c>
      <c r="S283" s="21" t="s">
        <v>971</v>
      </c>
      <c r="T283" s="21" t="s">
        <v>187</v>
      </c>
      <c r="U283" s="23">
        <f>IF(COUNTIF('SKU Catalog'!$A$4:$A$116,T283&amp;"|"&amp;F283)=0,0,MATCH(T283&amp;"|"&amp;F283,'SKU Catalog'!$A$1:$A$116,0))</f>
        <v>5</v>
      </c>
      <c r="V283" s="24">
        <f>IF(NOT(AND(A283=$B$2,G283&gt;0,H283&gt;0,OR(C283&lt;&gt;"Recommended baseline",Assumptions!$B$10=1))),0,IF(ISNUMBER(K283),G283*H283*K283,IF(U283=0,"UNPRICED",IF(ISNUMBER(INDEX('SKU Catalog'!$K$1:$K$116,MAX(1,U283))),G283*H283*INDEX('SKU Catalog'!$K$1:$K$116,MAX(1,U283))*IF(AND(INDEX('SKU Catalog'!$F$1:$F$116,MAX(1,U283))="Hourly",OR(INDEX('SKU Catalog'!$J$1:$J$116,MAX(1,U283))=0,"PAYG"="PAYG")),I283,1),"UNPRICED"))))</f>
        <v>0</v>
      </c>
      <c r="W283" s="24">
        <f>IF(NOT(AND(A283=$B$2,G283&gt;0,H283&gt;0,OR(C283&lt;&gt;"Recommended baseline",Assumptions!$B$10=1))),0,IF(ISNUMBER(K283),G283*H283*K283,IF(U283=0,"UNPRICED",IF(ISNUMBER(INDEX('SKU Catalog'!$L$1:$L$116,MAX(1,U283))),G283*H283*INDEX('SKU Catalog'!$L$1:$L$116,MAX(1,U283))*IF(AND(INDEX('SKU Catalog'!$F$1:$F$116,MAX(1,U283))="Hourly",OR(INDEX('SKU Catalog'!$J$1:$J$116,MAX(1,U283))=0,"1Y"="PAYG")),I283,1),"UNPRICED"))))</f>
        <v>0</v>
      </c>
      <c r="X283" s="24">
        <f>IF(NOT(AND(A283=$B$2,G283&gt;0,H283&gt;0,OR(C283&lt;&gt;"Recommended baseline",Assumptions!$B$10=1))),0,IF(ISNUMBER(K283),G283*H283*K283,IF(U283=0,"UNPRICED",IF(ISNUMBER(INDEX('SKU Catalog'!$M$1:$M$116,MAX(1,U283))),G283*H283*INDEX('SKU Catalog'!$M$1:$M$116,MAX(1,U283))*IF(AND(INDEX('SKU Catalog'!$F$1:$F$116,MAX(1,U283))="Hourly",OR(INDEX('SKU Catalog'!$J$1:$J$116,MAX(1,U283))=0,"3Y"="PAYG")),I283,1),"UNPRICED"))))</f>
        <v>0</v>
      </c>
    </row>
    <row r="284" spans="1:24" ht="28.8" x14ac:dyDescent="0.35">
      <c r="A284" s="21" t="s">
        <v>967</v>
      </c>
      <c r="B284" s="21" t="s">
        <v>95</v>
      </c>
      <c r="C284" s="21" t="s">
        <v>2299</v>
      </c>
      <c r="D284" s="21" t="s">
        <v>1752</v>
      </c>
      <c r="E284" s="21" t="s">
        <v>1753</v>
      </c>
      <c r="F284" s="26" t="s">
        <v>188</v>
      </c>
      <c r="G284" s="27">
        <v>1</v>
      </c>
      <c r="H284" s="27">
        <v>1</v>
      </c>
      <c r="I284" s="36">
        <v>1</v>
      </c>
      <c r="J284" s="26" t="s">
        <v>2297</v>
      </c>
      <c r="K284" s="37"/>
      <c r="L284" s="23" t="str">
        <f>IF(U284=0,"INVALID SKU",IF(INDEX('SKU Catalog'!$J$1:$J$116,MAX(1,U284))=0,"PAYG",IF(J284="Default",Assumptions!$B$7,J284)))</f>
        <v>PAYG</v>
      </c>
      <c r="M284" s="23" t="str">
        <f>IF(U284=0,"Review SKU",INDEX('SKU Catalog'!$E$1:$E$116,MAX(1,U284)))</f>
        <v>resource</v>
      </c>
      <c r="N284" s="31">
        <f>IF(ISNUMBER(K284),K284,IF(U284=0,"UNPRICED",IF(L284="PAYG",INDEX('SKU Catalog'!$K$1:$K$116,MAX(1,U284)),IF(L284="1Y",INDEX('SKU Catalog'!$L$1:$L$116,MAX(1,U284)),INDEX('SKU Catalog'!$M$1:$M$116,MAX(1,U284))))))</f>
        <v>0</v>
      </c>
      <c r="O284" s="24">
        <f>IF(NOT(AND(A284=$B$2,G284&gt;0,H284&gt;0,OR(C284&lt;&gt;"Recommended baseline",Assumptions!$B$10=1))),0,IF(ISNUMBER(N284),G284*H284*N284*IF(ISNUMBER(K284),1,IF(AND(L284="PAYG",INDEX('SKU Catalog'!$F$1:$F$116,MAX(1,U284))="Hourly"),I284,1)),"UNPRICED"))</f>
        <v>0</v>
      </c>
      <c r="P284" s="24">
        <f>IF(ISNUMBER(O284),O284*Assumptions!$B$8,"UNPRICED")</f>
        <v>0</v>
      </c>
      <c r="Q284" s="23" t="str">
        <f>IF(NOT(AND(A284=$B$2,G284&gt;0,H284&gt;0,OR(C284&lt;&gt;"Recommended baseline",Assumptions!$B$10=1))),"Inactive",IF(NOT(ISNUMBER(N284)),"UNPRICED - select SKU / quote",IF(ISNUMBER(K284),"Manual quote - verify source",IF(T284="Covered","Covered by capacity",IF(T284="Control plane","No direct fee","Priced - verify sizing")))))</f>
        <v>No direct fee</v>
      </c>
      <c r="R284" s="21" t="s">
        <v>2300</v>
      </c>
      <c r="S284" s="21" t="s">
        <v>971</v>
      </c>
      <c r="T284" s="21" t="s">
        <v>187</v>
      </c>
      <c r="U284" s="23">
        <f>IF(COUNTIF('SKU Catalog'!$A$4:$A$116,T284&amp;"|"&amp;F284)=0,0,MATCH(T284&amp;"|"&amp;F284,'SKU Catalog'!$A$1:$A$116,0))</f>
        <v>5</v>
      </c>
      <c r="V284" s="24">
        <f>IF(NOT(AND(A284=$B$2,G284&gt;0,H284&gt;0,OR(C284&lt;&gt;"Recommended baseline",Assumptions!$B$10=1))),0,IF(ISNUMBER(K284),G284*H284*K284,IF(U284=0,"UNPRICED",IF(ISNUMBER(INDEX('SKU Catalog'!$K$1:$K$116,MAX(1,U284))),G284*H284*INDEX('SKU Catalog'!$K$1:$K$116,MAX(1,U284))*IF(AND(INDEX('SKU Catalog'!$F$1:$F$116,MAX(1,U284))="Hourly",OR(INDEX('SKU Catalog'!$J$1:$J$116,MAX(1,U284))=0,"PAYG"="PAYG")),I284,1),"UNPRICED"))))</f>
        <v>0</v>
      </c>
      <c r="W284" s="24">
        <f>IF(NOT(AND(A284=$B$2,G284&gt;0,H284&gt;0,OR(C284&lt;&gt;"Recommended baseline",Assumptions!$B$10=1))),0,IF(ISNUMBER(K284),G284*H284*K284,IF(U284=0,"UNPRICED",IF(ISNUMBER(INDEX('SKU Catalog'!$L$1:$L$116,MAX(1,U284))),G284*H284*INDEX('SKU Catalog'!$L$1:$L$116,MAX(1,U284))*IF(AND(INDEX('SKU Catalog'!$F$1:$F$116,MAX(1,U284))="Hourly",OR(INDEX('SKU Catalog'!$J$1:$J$116,MAX(1,U284))=0,"1Y"="PAYG")),I284,1),"UNPRICED"))))</f>
        <v>0</v>
      </c>
      <c r="X284" s="24">
        <f>IF(NOT(AND(A284=$B$2,G284&gt;0,H284&gt;0,OR(C284&lt;&gt;"Recommended baseline",Assumptions!$B$10=1))),0,IF(ISNUMBER(K284),G284*H284*K284,IF(U284=0,"UNPRICED",IF(ISNUMBER(INDEX('SKU Catalog'!$M$1:$M$116,MAX(1,U284))),G284*H284*INDEX('SKU Catalog'!$M$1:$M$116,MAX(1,U284))*IF(AND(INDEX('SKU Catalog'!$F$1:$F$116,MAX(1,U284))="Hourly",OR(INDEX('SKU Catalog'!$J$1:$J$116,MAX(1,U284))=0,"3Y"="PAYG")),I284,1),"UNPRICED"))))</f>
        <v>0</v>
      </c>
    </row>
    <row r="285" spans="1:24" ht="28.8" x14ac:dyDescent="0.35">
      <c r="A285" s="21" t="s">
        <v>967</v>
      </c>
      <c r="B285" s="21" t="s">
        <v>95</v>
      </c>
      <c r="C285" s="21" t="s">
        <v>2299</v>
      </c>
      <c r="D285" s="21" t="s">
        <v>1754</v>
      </c>
      <c r="E285" s="21" t="s">
        <v>1755</v>
      </c>
      <c r="F285" s="26" t="s">
        <v>188</v>
      </c>
      <c r="G285" s="27">
        <v>1</v>
      </c>
      <c r="H285" s="27">
        <v>1</v>
      </c>
      <c r="I285" s="36">
        <v>1</v>
      </c>
      <c r="J285" s="26" t="s">
        <v>2297</v>
      </c>
      <c r="K285" s="37"/>
      <c r="L285" s="23" t="str">
        <f>IF(U285=0,"INVALID SKU",IF(INDEX('SKU Catalog'!$J$1:$J$116,MAX(1,U285))=0,"PAYG",IF(J285="Default",Assumptions!$B$7,J285)))</f>
        <v>PAYG</v>
      </c>
      <c r="M285" s="23" t="str">
        <f>IF(U285=0,"Review SKU",INDEX('SKU Catalog'!$E$1:$E$116,MAX(1,U285)))</f>
        <v>resource</v>
      </c>
      <c r="N285" s="31">
        <f>IF(ISNUMBER(K285),K285,IF(U285=0,"UNPRICED",IF(L285="PAYG",INDEX('SKU Catalog'!$K$1:$K$116,MAX(1,U285)),IF(L285="1Y",INDEX('SKU Catalog'!$L$1:$L$116,MAX(1,U285)),INDEX('SKU Catalog'!$M$1:$M$116,MAX(1,U285))))))</f>
        <v>0</v>
      </c>
      <c r="O285" s="24">
        <f>IF(NOT(AND(A285=$B$2,G285&gt;0,H285&gt;0,OR(C285&lt;&gt;"Recommended baseline",Assumptions!$B$10=1))),0,IF(ISNUMBER(N285),G285*H285*N285*IF(ISNUMBER(K285),1,IF(AND(L285="PAYG",INDEX('SKU Catalog'!$F$1:$F$116,MAX(1,U285))="Hourly"),I285,1)),"UNPRICED"))</f>
        <v>0</v>
      </c>
      <c r="P285" s="24">
        <f>IF(ISNUMBER(O285),O285*Assumptions!$B$8,"UNPRICED")</f>
        <v>0</v>
      </c>
      <c r="Q285" s="23" t="str">
        <f>IF(NOT(AND(A285=$B$2,G285&gt;0,H285&gt;0,OR(C285&lt;&gt;"Recommended baseline",Assumptions!$B$10=1))),"Inactive",IF(NOT(ISNUMBER(N285)),"UNPRICED - select SKU / quote",IF(ISNUMBER(K285),"Manual quote - verify source",IF(T285="Covered","Covered by capacity",IF(T285="Control plane","No direct fee","Priced - verify sizing")))))</f>
        <v>No direct fee</v>
      </c>
      <c r="R285" s="21" t="s">
        <v>2300</v>
      </c>
      <c r="S285" s="21" t="s">
        <v>971</v>
      </c>
      <c r="T285" s="21" t="s">
        <v>187</v>
      </c>
      <c r="U285" s="23">
        <f>IF(COUNTIF('SKU Catalog'!$A$4:$A$116,T285&amp;"|"&amp;F285)=0,0,MATCH(T285&amp;"|"&amp;F285,'SKU Catalog'!$A$1:$A$116,0))</f>
        <v>5</v>
      </c>
      <c r="V285" s="24">
        <f>IF(NOT(AND(A285=$B$2,G285&gt;0,H285&gt;0,OR(C285&lt;&gt;"Recommended baseline",Assumptions!$B$10=1))),0,IF(ISNUMBER(K285),G285*H285*K285,IF(U285=0,"UNPRICED",IF(ISNUMBER(INDEX('SKU Catalog'!$K$1:$K$116,MAX(1,U285))),G285*H285*INDEX('SKU Catalog'!$K$1:$K$116,MAX(1,U285))*IF(AND(INDEX('SKU Catalog'!$F$1:$F$116,MAX(1,U285))="Hourly",OR(INDEX('SKU Catalog'!$J$1:$J$116,MAX(1,U285))=0,"PAYG"="PAYG")),I285,1),"UNPRICED"))))</f>
        <v>0</v>
      </c>
      <c r="W285" s="24">
        <f>IF(NOT(AND(A285=$B$2,G285&gt;0,H285&gt;0,OR(C285&lt;&gt;"Recommended baseline",Assumptions!$B$10=1))),0,IF(ISNUMBER(K285),G285*H285*K285,IF(U285=0,"UNPRICED",IF(ISNUMBER(INDEX('SKU Catalog'!$L$1:$L$116,MAX(1,U285))),G285*H285*INDEX('SKU Catalog'!$L$1:$L$116,MAX(1,U285))*IF(AND(INDEX('SKU Catalog'!$F$1:$F$116,MAX(1,U285))="Hourly",OR(INDEX('SKU Catalog'!$J$1:$J$116,MAX(1,U285))=0,"1Y"="PAYG")),I285,1),"UNPRICED"))))</f>
        <v>0</v>
      </c>
      <c r="X285" s="24">
        <f>IF(NOT(AND(A285=$B$2,G285&gt;0,H285&gt;0,OR(C285&lt;&gt;"Recommended baseline",Assumptions!$B$10=1))),0,IF(ISNUMBER(K285),G285*H285*K285,IF(U285=0,"UNPRICED",IF(ISNUMBER(INDEX('SKU Catalog'!$M$1:$M$116,MAX(1,U285))),G285*H285*INDEX('SKU Catalog'!$M$1:$M$116,MAX(1,U285))*IF(AND(INDEX('SKU Catalog'!$F$1:$F$116,MAX(1,U285))="Hourly",OR(INDEX('SKU Catalog'!$J$1:$J$116,MAX(1,U285))=0,"3Y"="PAYG")),I285,1),"UNPRICED"))))</f>
        <v>0</v>
      </c>
    </row>
    <row r="286" spans="1:24" ht="28.8" x14ac:dyDescent="0.35">
      <c r="A286" s="21" t="s">
        <v>967</v>
      </c>
      <c r="B286" s="21" t="s">
        <v>95</v>
      </c>
      <c r="C286" s="21" t="s">
        <v>2299</v>
      </c>
      <c r="D286" s="21" t="s">
        <v>1756</v>
      </c>
      <c r="E286" s="21" t="s">
        <v>1757</v>
      </c>
      <c r="F286" s="26" t="s">
        <v>188</v>
      </c>
      <c r="G286" s="27">
        <v>1</v>
      </c>
      <c r="H286" s="27">
        <v>1</v>
      </c>
      <c r="I286" s="36">
        <v>1</v>
      </c>
      <c r="J286" s="26" t="s">
        <v>2297</v>
      </c>
      <c r="K286" s="37"/>
      <c r="L286" s="23" t="str">
        <f>IF(U286=0,"INVALID SKU",IF(INDEX('SKU Catalog'!$J$1:$J$116,MAX(1,U286))=0,"PAYG",IF(J286="Default",Assumptions!$B$7,J286)))</f>
        <v>PAYG</v>
      </c>
      <c r="M286" s="23" t="str">
        <f>IF(U286=0,"Review SKU",INDEX('SKU Catalog'!$E$1:$E$116,MAX(1,U286)))</f>
        <v>resource</v>
      </c>
      <c r="N286" s="31">
        <f>IF(ISNUMBER(K286),K286,IF(U286=0,"UNPRICED",IF(L286="PAYG",INDEX('SKU Catalog'!$K$1:$K$116,MAX(1,U286)),IF(L286="1Y",INDEX('SKU Catalog'!$L$1:$L$116,MAX(1,U286)),INDEX('SKU Catalog'!$M$1:$M$116,MAX(1,U286))))))</f>
        <v>0</v>
      </c>
      <c r="O286" s="24">
        <f>IF(NOT(AND(A286=$B$2,G286&gt;0,H286&gt;0,OR(C286&lt;&gt;"Recommended baseline",Assumptions!$B$10=1))),0,IF(ISNUMBER(N286),G286*H286*N286*IF(ISNUMBER(K286),1,IF(AND(L286="PAYG",INDEX('SKU Catalog'!$F$1:$F$116,MAX(1,U286))="Hourly"),I286,1)),"UNPRICED"))</f>
        <v>0</v>
      </c>
      <c r="P286" s="24">
        <f>IF(ISNUMBER(O286),O286*Assumptions!$B$8,"UNPRICED")</f>
        <v>0</v>
      </c>
      <c r="Q286" s="23" t="str">
        <f>IF(NOT(AND(A286=$B$2,G286&gt;0,H286&gt;0,OR(C286&lt;&gt;"Recommended baseline",Assumptions!$B$10=1))),"Inactive",IF(NOT(ISNUMBER(N286)),"UNPRICED - select SKU / quote",IF(ISNUMBER(K286),"Manual quote - verify source",IF(T286="Covered","Covered by capacity",IF(T286="Control plane","No direct fee","Priced - verify sizing")))))</f>
        <v>No direct fee</v>
      </c>
      <c r="R286" s="21" t="s">
        <v>2300</v>
      </c>
      <c r="S286" s="21" t="s">
        <v>971</v>
      </c>
      <c r="T286" s="21" t="s">
        <v>187</v>
      </c>
      <c r="U286" s="23">
        <f>IF(COUNTIF('SKU Catalog'!$A$4:$A$116,T286&amp;"|"&amp;F286)=0,0,MATCH(T286&amp;"|"&amp;F286,'SKU Catalog'!$A$1:$A$116,0))</f>
        <v>5</v>
      </c>
      <c r="V286" s="24">
        <f>IF(NOT(AND(A286=$B$2,G286&gt;0,H286&gt;0,OR(C286&lt;&gt;"Recommended baseline",Assumptions!$B$10=1))),0,IF(ISNUMBER(K286),G286*H286*K286,IF(U286=0,"UNPRICED",IF(ISNUMBER(INDEX('SKU Catalog'!$K$1:$K$116,MAX(1,U286))),G286*H286*INDEX('SKU Catalog'!$K$1:$K$116,MAX(1,U286))*IF(AND(INDEX('SKU Catalog'!$F$1:$F$116,MAX(1,U286))="Hourly",OR(INDEX('SKU Catalog'!$J$1:$J$116,MAX(1,U286))=0,"PAYG"="PAYG")),I286,1),"UNPRICED"))))</f>
        <v>0</v>
      </c>
      <c r="W286" s="24">
        <f>IF(NOT(AND(A286=$B$2,G286&gt;0,H286&gt;0,OR(C286&lt;&gt;"Recommended baseline",Assumptions!$B$10=1))),0,IF(ISNUMBER(K286),G286*H286*K286,IF(U286=0,"UNPRICED",IF(ISNUMBER(INDEX('SKU Catalog'!$L$1:$L$116,MAX(1,U286))),G286*H286*INDEX('SKU Catalog'!$L$1:$L$116,MAX(1,U286))*IF(AND(INDEX('SKU Catalog'!$F$1:$F$116,MAX(1,U286))="Hourly",OR(INDEX('SKU Catalog'!$J$1:$J$116,MAX(1,U286))=0,"1Y"="PAYG")),I286,1),"UNPRICED"))))</f>
        <v>0</v>
      </c>
      <c r="X286" s="24">
        <f>IF(NOT(AND(A286=$B$2,G286&gt;0,H286&gt;0,OR(C286&lt;&gt;"Recommended baseline",Assumptions!$B$10=1))),0,IF(ISNUMBER(K286),G286*H286*K286,IF(U286=0,"UNPRICED",IF(ISNUMBER(INDEX('SKU Catalog'!$M$1:$M$116,MAX(1,U286))),G286*H286*INDEX('SKU Catalog'!$M$1:$M$116,MAX(1,U286))*IF(AND(INDEX('SKU Catalog'!$F$1:$F$116,MAX(1,U286))="Hourly",OR(INDEX('SKU Catalog'!$J$1:$J$116,MAX(1,U286))=0,"3Y"="PAYG")),I286,1),"UNPRICED"))))</f>
        <v>0</v>
      </c>
    </row>
    <row r="287" spans="1:24" ht="28.8" x14ac:dyDescent="0.35">
      <c r="A287" s="21" t="s">
        <v>967</v>
      </c>
      <c r="B287" s="21" t="s">
        <v>95</v>
      </c>
      <c r="C287" s="21" t="s">
        <v>2299</v>
      </c>
      <c r="D287" s="21" t="s">
        <v>1758</v>
      </c>
      <c r="E287" s="21" t="s">
        <v>1759</v>
      </c>
      <c r="F287" s="26" t="s">
        <v>188</v>
      </c>
      <c r="G287" s="27">
        <v>1</v>
      </c>
      <c r="H287" s="27">
        <v>1</v>
      </c>
      <c r="I287" s="36">
        <v>1</v>
      </c>
      <c r="J287" s="26" t="s">
        <v>2297</v>
      </c>
      <c r="K287" s="37"/>
      <c r="L287" s="23" t="str">
        <f>IF(U287=0,"INVALID SKU",IF(INDEX('SKU Catalog'!$J$1:$J$116,MAX(1,U287))=0,"PAYG",IF(J287="Default",Assumptions!$B$7,J287)))</f>
        <v>PAYG</v>
      </c>
      <c r="M287" s="23" t="str">
        <f>IF(U287=0,"Review SKU",INDEX('SKU Catalog'!$E$1:$E$116,MAX(1,U287)))</f>
        <v>resource</v>
      </c>
      <c r="N287" s="31">
        <f>IF(ISNUMBER(K287),K287,IF(U287=0,"UNPRICED",IF(L287="PAYG",INDEX('SKU Catalog'!$K$1:$K$116,MAX(1,U287)),IF(L287="1Y",INDEX('SKU Catalog'!$L$1:$L$116,MAX(1,U287)),INDEX('SKU Catalog'!$M$1:$M$116,MAX(1,U287))))))</f>
        <v>0</v>
      </c>
      <c r="O287" s="24">
        <f>IF(NOT(AND(A287=$B$2,G287&gt;0,H287&gt;0,OR(C287&lt;&gt;"Recommended baseline",Assumptions!$B$10=1))),0,IF(ISNUMBER(N287),G287*H287*N287*IF(ISNUMBER(K287),1,IF(AND(L287="PAYG",INDEX('SKU Catalog'!$F$1:$F$116,MAX(1,U287))="Hourly"),I287,1)),"UNPRICED"))</f>
        <v>0</v>
      </c>
      <c r="P287" s="24">
        <f>IF(ISNUMBER(O287),O287*Assumptions!$B$8,"UNPRICED")</f>
        <v>0</v>
      </c>
      <c r="Q287" s="23" t="str">
        <f>IF(NOT(AND(A287=$B$2,G287&gt;0,H287&gt;0,OR(C287&lt;&gt;"Recommended baseline",Assumptions!$B$10=1))),"Inactive",IF(NOT(ISNUMBER(N287)),"UNPRICED - select SKU / quote",IF(ISNUMBER(K287),"Manual quote - verify source",IF(T287="Covered","Covered by capacity",IF(T287="Control plane","No direct fee","Priced - verify sizing")))))</f>
        <v>No direct fee</v>
      </c>
      <c r="R287" s="21" t="s">
        <v>2300</v>
      </c>
      <c r="S287" s="21" t="s">
        <v>971</v>
      </c>
      <c r="T287" s="21" t="s">
        <v>187</v>
      </c>
      <c r="U287" s="23">
        <f>IF(COUNTIF('SKU Catalog'!$A$4:$A$116,T287&amp;"|"&amp;F287)=0,0,MATCH(T287&amp;"|"&amp;F287,'SKU Catalog'!$A$1:$A$116,0))</f>
        <v>5</v>
      </c>
      <c r="V287" s="24">
        <f>IF(NOT(AND(A287=$B$2,G287&gt;0,H287&gt;0,OR(C287&lt;&gt;"Recommended baseline",Assumptions!$B$10=1))),0,IF(ISNUMBER(K287),G287*H287*K287,IF(U287=0,"UNPRICED",IF(ISNUMBER(INDEX('SKU Catalog'!$K$1:$K$116,MAX(1,U287))),G287*H287*INDEX('SKU Catalog'!$K$1:$K$116,MAX(1,U287))*IF(AND(INDEX('SKU Catalog'!$F$1:$F$116,MAX(1,U287))="Hourly",OR(INDEX('SKU Catalog'!$J$1:$J$116,MAX(1,U287))=0,"PAYG"="PAYG")),I287,1),"UNPRICED"))))</f>
        <v>0</v>
      </c>
      <c r="W287" s="24">
        <f>IF(NOT(AND(A287=$B$2,G287&gt;0,H287&gt;0,OR(C287&lt;&gt;"Recommended baseline",Assumptions!$B$10=1))),0,IF(ISNUMBER(K287),G287*H287*K287,IF(U287=0,"UNPRICED",IF(ISNUMBER(INDEX('SKU Catalog'!$L$1:$L$116,MAX(1,U287))),G287*H287*INDEX('SKU Catalog'!$L$1:$L$116,MAX(1,U287))*IF(AND(INDEX('SKU Catalog'!$F$1:$F$116,MAX(1,U287))="Hourly",OR(INDEX('SKU Catalog'!$J$1:$J$116,MAX(1,U287))=0,"1Y"="PAYG")),I287,1),"UNPRICED"))))</f>
        <v>0</v>
      </c>
      <c r="X287" s="24">
        <f>IF(NOT(AND(A287=$B$2,G287&gt;0,H287&gt;0,OR(C287&lt;&gt;"Recommended baseline",Assumptions!$B$10=1))),0,IF(ISNUMBER(K287),G287*H287*K287,IF(U287=0,"UNPRICED",IF(ISNUMBER(INDEX('SKU Catalog'!$M$1:$M$116,MAX(1,U287))),G287*H287*INDEX('SKU Catalog'!$M$1:$M$116,MAX(1,U287))*IF(AND(INDEX('SKU Catalog'!$F$1:$F$116,MAX(1,U287))="Hourly",OR(INDEX('SKU Catalog'!$J$1:$J$116,MAX(1,U287))=0,"3Y"="PAYG")),I287,1),"UNPRICED"))))</f>
        <v>0</v>
      </c>
    </row>
    <row r="288" spans="1:24" ht="28.8" x14ac:dyDescent="0.35">
      <c r="A288" s="21" t="s">
        <v>967</v>
      </c>
      <c r="B288" s="21" t="s">
        <v>95</v>
      </c>
      <c r="C288" s="21" t="s">
        <v>2299</v>
      </c>
      <c r="D288" s="21" t="s">
        <v>1760</v>
      </c>
      <c r="E288" s="21" t="s">
        <v>1761</v>
      </c>
      <c r="F288" s="26" t="s">
        <v>188</v>
      </c>
      <c r="G288" s="27">
        <v>1</v>
      </c>
      <c r="H288" s="27">
        <v>1</v>
      </c>
      <c r="I288" s="36">
        <v>1</v>
      </c>
      <c r="J288" s="26" t="s">
        <v>2297</v>
      </c>
      <c r="K288" s="37"/>
      <c r="L288" s="23" t="str">
        <f>IF(U288=0,"INVALID SKU",IF(INDEX('SKU Catalog'!$J$1:$J$116,MAX(1,U288))=0,"PAYG",IF(J288="Default",Assumptions!$B$7,J288)))</f>
        <v>PAYG</v>
      </c>
      <c r="M288" s="23" t="str">
        <f>IF(U288=0,"Review SKU",INDEX('SKU Catalog'!$E$1:$E$116,MAX(1,U288)))</f>
        <v>resource</v>
      </c>
      <c r="N288" s="31">
        <f>IF(ISNUMBER(K288),K288,IF(U288=0,"UNPRICED",IF(L288="PAYG",INDEX('SKU Catalog'!$K$1:$K$116,MAX(1,U288)),IF(L288="1Y",INDEX('SKU Catalog'!$L$1:$L$116,MAX(1,U288)),INDEX('SKU Catalog'!$M$1:$M$116,MAX(1,U288))))))</f>
        <v>0</v>
      </c>
      <c r="O288" s="24">
        <f>IF(NOT(AND(A288=$B$2,G288&gt;0,H288&gt;0,OR(C288&lt;&gt;"Recommended baseline",Assumptions!$B$10=1))),0,IF(ISNUMBER(N288),G288*H288*N288*IF(ISNUMBER(K288),1,IF(AND(L288="PAYG",INDEX('SKU Catalog'!$F$1:$F$116,MAX(1,U288))="Hourly"),I288,1)),"UNPRICED"))</f>
        <v>0</v>
      </c>
      <c r="P288" s="24">
        <f>IF(ISNUMBER(O288),O288*Assumptions!$B$8,"UNPRICED")</f>
        <v>0</v>
      </c>
      <c r="Q288" s="23" t="str">
        <f>IF(NOT(AND(A288=$B$2,G288&gt;0,H288&gt;0,OR(C288&lt;&gt;"Recommended baseline",Assumptions!$B$10=1))),"Inactive",IF(NOT(ISNUMBER(N288)),"UNPRICED - select SKU / quote",IF(ISNUMBER(K288),"Manual quote - verify source",IF(T288="Covered","Covered by capacity",IF(T288="Control plane","No direct fee","Priced - verify sizing")))))</f>
        <v>No direct fee</v>
      </c>
      <c r="R288" s="21" t="s">
        <v>2300</v>
      </c>
      <c r="S288" s="21" t="s">
        <v>971</v>
      </c>
      <c r="T288" s="21" t="s">
        <v>187</v>
      </c>
      <c r="U288" s="23">
        <f>IF(COUNTIF('SKU Catalog'!$A$4:$A$116,T288&amp;"|"&amp;F288)=0,0,MATCH(T288&amp;"|"&amp;F288,'SKU Catalog'!$A$1:$A$116,0))</f>
        <v>5</v>
      </c>
      <c r="V288" s="24">
        <f>IF(NOT(AND(A288=$B$2,G288&gt;0,H288&gt;0,OR(C288&lt;&gt;"Recommended baseline",Assumptions!$B$10=1))),0,IF(ISNUMBER(K288),G288*H288*K288,IF(U288=0,"UNPRICED",IF(ISNUMBER(INDEX('SKU Catalog'!$K$1:$K$116,MAX(1,U288))),G288*H288*INDEX('SKU Catalog'!$K$1:$K$116,MAX(1,U288))*IF(AND(INDEX('SKU Catalog'!$F$1:$F$116,MAX(1,U288))="Hourly",OR(INDEX('SKU Catalog'!$J$1:$J$116,MAX(1,U288))=0,"PAYG"="PAYG")),I288,1),"UNPRICED"))))</f>
        <v>0</v>
      </c>
      <c r="W288" s="24">
        <f>IF(NOT(AND(A288=$B$2,G288&gt;0,H288&gt;0,OR(C288&lt;&gt;"Recommended baseline",Assumptions!$B$10=1))),0,IF(ISNUMBER(K288),G288*H288*K288,IF(U288=0,"UNPRICED",IF(ISNUMBER(INDEX('SKU Catalog'!$L$1:$L$116,MAX(1,U288))),G288*H288*INDEX('SKU Catalog'!$L$1:$L$116,MAX(1,U288))*IF(AND(INDEX('SKU Catalog'!$F$1:$F$116,MAX(1,U288))="Hourly",OR(INDEX('SKU Catalog'!$J$1:$J$116,MAX(1,U288))=0,"1Y"="PAYG")),I288,1),"UNPRICED"))))</f>
        <v>0</v>
      </c>
      <c r="X288" s="24">
        <f>IF(NOT(AND(A288=$B$2,G288&gt;0,H288&gt;0,OR(C288&lt;&gt;"Recommended baseline",Assumptions!$B$10=1))),0,IF(ISNUMBER(K288),G288*H288*K288,IF(U288=0,"UNPRICED",IF(ISNUMBER(INDEX('SKU Catalog'!$M$1:$M$116,MAX(1,U288))),G288*H288*INDEX('SKU Catalog'!$M$1:$M$116,MAX(1,U288))*IF(AND(INDEX('SKU Catalog'!$F$1:$F$116,MAX(1,U288))="Hourly",OR(INDEX('SKU Catalog'!$J$1:$J$116,MAX(1,U288))=0,"3Y"="PAYG")),I288,1),"UNPRICED"))))</f>
        <v>0</v>
      </c>
    </row>
    <row r="289" spans="1:24" ht="28.8" x14ac:dyDescent="0.35">
      <c r="A289" s="21" t="s">
        <v>967</v>
      </c>
      <c r="B289" s="21" t="s">
        <v>95</v>
      </c>
      <c r="C289" s="21" t="s">
        <v>2299</v>
      </c>
      <c r="D289" s="21" t="s">
        <v>1762</v>
      </c>
      <c r="E289" s="21" t="s">
        <v>1763</v>
      </c>
      <c r="F289" s="26" t="s">
        <v>188</v>
      </c>
      <c r="G289" s="27">
        <v>1</v>
      </c>
      <c r="H289" s="27">
        <v>1</v>
      </c>
      <c r="I289" s="36">
        <v>1</v>
      </c>
      <c r="J289" s="26" t="s">
        <v>2297</v>
      </c>
      <c r="K289" s="37"/>
      <c r="L289" s="23" t="str">
        <f>IF(U289=0,"INVALID SKU",IF(INDEX('SKU Catalog'!$J$1:$J$116,MAX(1,U289))=0,"PAYG",IF(J289="Default",Assumptions!$B$7,J289)))</f>
        <v>PAYG</v>
      </c>
      <c r="M289" s="23" t="str">
        <f>IF(U289=0,"Review SKU",INDEX('SKU Catalog'!$E$1:$E$116,MAX(1,U289)))</f>
        <v>resource</v>
      </c>
      <c r="N289" s="31">
        <f>IF(ISNUMBER(K289),K289,IF(U289=0,"UNPRICED",IF(L289="PAYG",INDEX('SKU Catalog'!$K$1:$K$116,MAX(1,U289)),IF(L289="1Y",INDEX('SKU Catalog'!$L$1:$L$116,MAX(1,U289)),INDEX('SKU Catalog'!$M$1:$M$116,MAX(1,U289))))))</f>
        <v>0</v>
      </c>
      <c r="O289" s="24">
        <f>IF(NOT(AND(A289=$B$2,G289&gt;0,H289&gt;0,OR(C289&lt;&gt;"Recommended baseline",Assumptions!$B$10=1))),0,IF(ISNUMBER(N289),G289*H289*N289*IF(ISNUMBER(K289),1,IF(AND(L289="PAYG",INDEX('SKU Catalog'!$F$1:$F$116,MAX(1,U289))="Hourly"),I289,1)),"UNPRICED"))</f>
        <v>0</v>
      </c>
      <c r="P289" s="24">
        <f>IF(ISNUMBER(O289),O289*Assumptions!$B$8,"UNPRICED")</f>
        <v>0</v>
      </c>
      <c r="Q289" s="23" t="str">
        <f>IF(NOT(AND(A289=$B$2,G289&gt;0,H289&gt;0,OR(C289&lt;&gt;"Recommended baseline",Assumptions!$B$10=1))),"Inactive",IF(NOT(ISNUMBER(N289)),"UNPRICED - select SKU / quote",IF(ISNUMBER(K289),"Manual quote - verify source",IF(T289="Covered","Covered by capacity",IF(T289="Control plane","No direct fee","Priced - verify sizing")))))</f>
        <v>No direct fee</v>
      </c>
      <c r="R289" s="21" t="s">
        <v>2300</v>
      </c>
      <c r="S289" s="21" t="s">
        <v>971</v>
      </c>
      <c r="T289" s="21" t="s">
        <v>187</v>
      </c>
      <c r="U289" s="23">
        <f>IF(COUNTIF('SKU Catalog'!$A$4:$A$116,T289&amp;"|"&amp;F289)=0,0,MATCH(T289&amp;"|"&amp;F289,'SKU Catalog'!$A$1:$A$116,0))</f>
        <v>5</v>
      </c>
      <c r="V289" s="24">
        <f>IF(NOT(AND(A289=$B$2,G289&gt;0,H289&gt;0,OR(C289&lt;&gt;"Recommended baseline",Assumptions!$B$10=1))),0,IF(ISNUMBER(K289),G289*H289*K289,IF(U289=0,"UNPRICED",IF(ISNUMBER(INDEX('SKU Catalog'!$K$1:$K$116,MAX(1,U289))),G289*H289*INDEX('SKU Catalog'!$K$1:$K$116,MAX(1,U289))*IF(AND(INDEX('SKU Catalog'!$F$1:$F$116,MAX(1,U289))="Hourly",OR(INDEX('SKU Catalog'!$J$1:$J$116,MAX(1,U289))=0,"PAYG"="PAYG")),I289,1),"UNPRICED"))))</f>
        <v>0</v>
      </c>
      <c r="W289" s="24">
        <f>IF(NOT(AND(A289=$B$2,G289&gt;0,H289&gt;0,OR(C289&lt;&gt;"Recommended baseline",Assumptions!$B$10=1))),0,IF(ISNUMBER(K289),G289*H289*K289,IF(U289=0,"UNPRICED",IF(ISNUMBER(INDEX('SKU Catalog'!$L$1:$L$116,MAX(1,U289))),G289*H289*INDEX('SKU Catalog'!$L$1:$L$116,MAX(1,U289))*IF(AND(INDEX('SKU Catalog'!$F$1:$F$116,MAX(1,U289))="Hourly",OR(INDEX('SKU Catalog'!$J$1:$J$116,MAX(1,U289))=0,"1Y"="PAYG")),I289,1),"UNPRICED"))))</f>
        <v>0</v>
      </c>
      <c r="X289" s="24">
        <f>IF(NOT(AND(A289=$B$2,G289&gt;0,H289&gt;0,OR(C289&lt;&gt;"Recommended baseline",Assumptions!$B$10=1))),0,IF(ISNUMBER(K289),G289*H289*K289,IF(U289=0,"UNPRICED",IF(ISNUMBER(INDEX('SKU Catalog'!$M$1:$M$116,MAX(1,U289))),G289*H289*INDEX('SKU Catalog'!$M$1:$M$116,MAX(1,U289))*IF(AND(INDEX('SKU Catalog'!$F$1:$F$116,MAX(1,U289))="Hourly",OR(INDEX('SKU Catalog'!$J$1:$J$116,MAX(1,U289))=0,"3Y"="PAYG")),I289,1),"UNPRICED"))))</f>
        <v>0</v>
      </c>
    </row>
    <row r="290" spans="1:24" ht="28.8" x14ac:dyDescent="0.35">
      <c r="A290" s="21" t="s">
        <v>967</v>
      </c>
      <c r="B290" s="21" t="s">
        <v>95</v>
      </c>
      <c r="C290" s="21" t="s">
        <v>2299</v>
      </c>
      <c r="D290" s="21" t="s">
        <v>1764</v>
      </c>
      <c r="E290" s="21" t="s">
        <v>1765</v>
      </c>
      <c r="F290" s="26" t="s">
        <v>188</v>
      </c>
      <c r="G290" s="27">
        <v>1</v>
      </c>
      <c r="H290" s="27">
        <v>1</v>
      </c>
      <c r="I290" s="36">
        <v>1</v>
      </c>
      <c r="J290" s="26" t="s">
        <v>2297</v>
      </c>
      <c r="K290" s="37"/>
      <c r="L290" s="23" t="str">
        <f>IF(U290=0,"INVALID SKU",IF(INDEX('SKU Catalog'!$J$1:$J$116,MAX(1,U290))=0,"PAYG",IF(J290="Default",Assumptions!$B$7,J290)))</f>
        <v>PAYG</v>
      </c>
      <c r="M290" s="23" t="str">
        <f>IF(U290=0,"Review SKU",INDEX('SKU Catalog'!$E$1:$E$116,MAX(1,U290)))</f>
        <v>resource</v>
      </c>
      <c r="N290" s="31">
        <f>IF(ISNUMBER(K290),K290,IF(U290=0,"UNPRICED",IF(L290="PAYG",INDEX('SKU Catalog'!$K$1:$K$116,MAX(1,U290)),IF(L290="1Y",INDEX('SKU Catalog'!$L$1:$L$116,MAX(1,U290)),INDEX('SKU Catalog'!$M$1:$M$116,MAX(1,U290))))))</f>
        <v>0</v>
      </c>
      <c r="O290" s="24">
        <f>IF(NOT(AND(A290=$B$2,G290&gt;0,H290&gt;0,OR(C290&lt;&gt;"Recommended baseline",Assumptions!$B$10=1))),0,IF(ISNUMBER(N290),G290*H290*N290*IF(ISNUMBER(K290),1,IF(AND(L290="PAYG",INDEX('SKU Catalog'!$F$1:$F$116,MAX(1,U290))="Hourly"),I290,1)),"UNPRICED"))</f>
        <v>0</v>
      </c>
      <c r="P290" s="24">
        <f>IF(ISNUMBER(O290),O290*Assumptions!$B$8,"UNPRICED")</f>
        <v>0</v>
      </c>
      <c r="Q290" s="23" t="str">
        <f>IF(NOT(AND(A290=$B$2,G290&gt;0,H290&gt;0,OR(C290&lt;&gt;"Recommended baseline",Assumptions!$B$10=1))),"Inactive",IF(NOT(ISNUMBER(N290)),"UNPRICED - select SKU / quote",IF(ISNUMBER(K290),"Manual quote - verify source",IF(T290="Covered","Covered by capacity",IF(T290="Control plane","No direct fee","Priced - verify sizing")))))</f>
        <v>No direct fee</v>
      </c>
      <c r="R290" s="21" t="s">
        <v>2300</v>
      </c>
      <c r="S290" s="21" t="s">
        <v>971</v>
      </c>
      <c r="T290" s="21" t="s">
        <v>187</v>
      </c>
      <c r="U290" s="23">
        <f>IF(COUNTIF('SKU Catalog'!$A$4:$A$116,T290&amp;"|"&amp;F290)=0,0,MATCH(T290&amp;"|"&amp;F290,'SKU Catalog'!$A$1:$A$116,0))</f>
        <v>5</v>
      </c>
      <c r="V290" s="24">
        <f>IF(NOT(AND(A290=$B$2,G290&gt;0,H290&gt;0,OR(C290&lt;&gt;"Recommended baseline",Assumptions!$B$10=1))),0,IF(ISNUMBER(K290),G290*H290*K290,IF(U290=0,"UNPRICED",IF(ISNUMBER(INDEX('SKU Catalog'!$K$1:$K$116,MAX(1,U290))),G290*H290*INDEX('SKU Catalog'!$K$1:$K$116,MAX(1,U290))*IF(AND(INDEX('SKU Catalog'!$F$1:$F$116,MAX(1,U290))="Hourly",OR(INDEX('SKU Catalog'!$J$1:$J$116,MAX(1,U290))=0,"PAYG"="PAYG")),I290,1),"UNPRICED"))))</f>
        <v>0</v>
      </c>
      <c r="W290" s="24">
        <f>IF(NOT(AND(A290=$B$2,G290&gt;0,H290&gt;0,OR(C290&lt;&gt;"Recommended baseline",Assumptions!$B$10=1))),0,IF(ISNUMBER(K290),G290*H290*K290,IF(U290=0,"UNPRICED",IF(ISNUMBER(INDEX('SKU Catalog'!$L$1:$L$116,MAX(1,U290))),G290*H290*INDEX('SKU Catalog'!$L$1:$L$116,MAX(1,U290))*IF(AND(INDEX('SKU Catalog'!$F$1:$F$116,MAX(1,U290))="Hourly",OR(INDEX('SKU Catalog'!$J$1:$J$116,MAX(1,U290))=0,"1Y"="PAYG")),I290,1),"UNPRICED"))))</f>
        <v>0</v>
      </c>
      <c r="X290" s="24">
        <f>IF(NOT(AND(A290=$B$2,G290&gt;0,H290&gt;0,OR(C290&lt;&gt;"Recommended baseline",Assumptions!$B$10=1))),0,IF(ISNUMBER(K290),G290*H290*K290,IF(U290=0,"UNPRICED",IF(ISNUMBER(INDEX('SKU Catalog'!$M$1:$M$116,MAX(1,U290))),G290*H290*INDEX('SKU Catalog'!$M$1:$M$116,MAX(1,U290))*IF(AND(INDEX('SKU Catalog'!$F$1:$F$116,MAX(1,U290))="Hourly",OR(INDEX('SKU Catalog'!$J$1:$J$116,MAX(1,U290))=0,"3Y"="PAYG")),I290,1),"UNPRICED"))))</f>
        <v>0</v>
      </c>
    </row>
    <row r="291" spans="1:24" ht="28.8" x14ac:dyDescent="0.35">
      <c r="A291" s="21" t="s">
        <v>967</v>
      </c>
      <c r="B291" s="21" t="s">
        <v>95</v>
      </c>
      <c r="C291" s="21" t="s">
        <v>2299</v>
      </c>
      <c r="D291" s="21" t="s">
        <v>1766</v>
      </c>
      <c r="E291" s="21" t="s">
        <v>1767</v>
      </c>
      <c r="F291" s="26" t="s">
        <v>188</v>
      </c>
      <c r="G291" s="27">
        <v>1</v>
      </c>
      <c r="H291" s="27">
        <v>1</v>
      </c>
      <c r="I291" s="36">
        <v>1</v>
      </c>
      <c r="J291" s="26" t="s">
        <v>2297</v>
      </c>
      <c r="K291" s="37"/>
      <c r="L291" s="23" t="str">
        <f>IF(U291=0,"INVALID SKU",IF(INDEX('SKU Catalog'!$J$1:$J$116,MAX(1,U291))=0,"PAYG",IF(J291="Default",Assumptions!$B$7,J291)))</f>
        <v>PAYG</v>
      </c>
      <c r="M291" s="23" t="str">
        <f>IF(U291=0,"Review SKU",INDEX('SKU Catalog'!$E$1:$E$116,MAX(1,U291)))</f>
        <v>resource</v>
      </c>
      <c r="N291" s="31">
        <f>IF(ISNUMBER(K291),K291,IF(U291=0,"UNPRICED",IF(L291="PAYG",INDEX('SKU Catalog'!$K$1:$K$116,MAX(1,U291)),IF(L291="1Y",INDEX('SKU Catalog'!$L$1:$L$116,MAX(1,U291)),INDEX('SKU Catalog'!$M$1:$M$116,MAX(1,U291))))))</f>
        <v>0</v>
      </c>
      <c r="O291" s="24">
        <f>IF(NOT(AND(A291=$B$2,G291&gt;0,H291&gt;0,OR(C291&lt;&gt;"Recommended baseline",Assumptions!$B$10=1))),0,IF(ISNUMBER(N291),G291*H291*N291*IF(ISNUMBER(K291),1,IF(AND(L291="PAYG",INDEX('SKU Catalog'!$F$1:$F$116,MAX(1,U291))="Hourly"),I291,1)),"UNPRICED"))</f>
        <v>0</v>
      </c>
      <c r="P291" s="24">
        <f>IF(ISNUMBER(O291),O291*Assumptions!$B$8,"UNPRICED")</f>
        <v>0</v>
      </c>
      <c r="Q291" s="23" t="str">
        <f>IF(NOT(AND(A291=$B$2,G291&gt;0,H291&gt;0,OR(C291&lt;&gt;"Recommended baseline",Assumptions!$B$10=1))),"Inactive",IF(NOT(ISNUMBER(N291)),"UNPRICED - select SKU / quote",IF(ISNUMBER(K291),"Manual quote - verify source",IF(T291="Covered","Covered by capacity",IF(T291="Control plane","No direct fee","Priced - verify sizing")))))</f>
        <v>No direct fee</v>
      </c>
      <c r="R291" s="21" t="s">
        <v>2300</v>
      </c>
      <c r="S291" s="21" t="s">
        <v>971</v>
      </c>
      <c r="T291" s="21" t="s">
        <v>187</v>
      </c>
      <c r="U291" s="23">
        <f>IF(COUNTIF('SKU Catalog'!$A$4:$A$116,T291&amp;"|"&amp;F291)=0,0,MATCH(T291&amp;"|"&amp;F291,'SKU Catalog'!$A$1:$A$116,0))</f>
        <v>5</v>
      </c>
      <c r="V291" s="24">
        <f>IF(NOT(AND(A291=$B$2,G291&gt;0,H291&gt;0,OR(C291&lt;&gt;"Recommended baseline",Assumptions!$B$10=1))),0,IF(ISNUMBER(K291),G291*H291*K291,IF(U291=0,"UNPRICED",IF(ISNUMBER(INDEX('SKU Catalog'!$K$1:$K$116,MAX(1,U291))),G291*H291*INDEX('SKU Catalog'!$K$1:$K$116,MAX(1,U291))*IF(AND(INDEX('SKU Catalog'!$F$1:$F$116,MAX(1,U291))="Hourly",OR(INDEX('SKU Catalog'!$J$1:$J$116,MAX(1,U291))=0,"PAYG"="PAYG")),I291,1),"UNPRICED"))))</f>
        <v>0</v>
      </c>
      <c r="W291" s="24">
        <f>IF(NOT(AND(A291=$B$2,G291&gt;0,H291&gt;0,OR(C291&lt;&gt;"Recommended baseline",Assumptions!$B$10=1))),0,IF(ISNUMBER(K291),G291*H291*K291,IF(U291=0,"UNPRICED",IF(ISNUMBER(INDEX('SKU Catalog'!$L$1:$L$116,MAX(1,U291))),G291*H291*INDEX('SKU Catalog'!$L$1:$L$116,MAX(1,U291))*IF(AND(INDEX('SKU Catalog'!$F$1:$F$116,MAX(1,U291))="Hourly",OR(INDEX('SKU Catalog'!$J$1:$J$116,MAX(1,U291))=0,"1Y"="PAYG")),I291,1),"UNPRICED"))))</f>
        <v>0</v>
      </c>
      <c r="X291" s="24">
        <f>IF(NOT(AND(A291=$B$2,G291&gt;0,H291&gt;0,OR(C291&lt;&gt;"Recommended baseline",Assumptions!$B$10=1))),0,IF(ISNUMBER(K291),G291*H291*K291,IF(U291=0,"UNPRICED",IF(ISNUMBER(INDEX('SKU Catalog'!$M$1:$M$116,MAX(1,U291))),G291*H291*INDEX('SKU Catalog'!$M$1:$M$116,MAX(1,U291))*IF(AND(INDEX('SKU Catalog'!$F$1:$F$116,MAX(1,U291))="Hourly",OR(INDEX('SKU Catalog'!$J$1:$J$116,MAX(1,U291))=0,"3Y"="PAYG")),I291,1),"UNPRICED"))))</f>
        <v>0</v>
      </c>
    </row>
    <row r="292" spans="1:24" ht="28.8" x14ac:dyDescent="0.35">
      <c r="A292" s="21" t="s">
        <v>967</v>
      </c>
      <c r="B292" s="21" t="s">
        <v>95</v>
      </c>
      <c r="C292" s="21" t="s">
        <v>2299</v>
      </c>
      <c r="D292" s="21" t="s">
        <v>1768</v>
      </c>
      <c r="E292" s="21" t="s">
        <v>1769</v>
      </c>
      <c r="F292" s="26" t="s">
        <v>188</v>
      </c>
      <c r="G292" s="27">
        <v>1</v>
      </c>
      <c r="H292" s="27">
        <v>1</v>
      </c>
      <c r="I292" s="36">
        <v>1</v>
      </c>
      <c r="J292" s="26" t="s">
        <v>2297</v>
      </c>
      <c r="K292" s="37"/>
      <c r="L292" s="23" t="str">
        <f>IF(U292=0,"INVALID SKU",IF(INDEX('SKU Catalog'!$J$1:$J$116,MAX(1,U292))=0,"PAYG",IF(J292="Default",Assumptions!$B$7,J292)))</f>
        <v>PAYG</v>
      </c>
      <c r="M292" s="23" t="str">
        <f>IF(U292=0,"Review SKU",INDEX('SKU Catalog'!$E$1:$E$116,MAX(1,U292)))</f>
        <v>resource</v>
      </c>
      <c r="N292" s="31">
        <f>IF(ISNUMBER(K292),K292,IF(U292=0,"UNPRICED",IF(L292="PAYG",INDEX('SKU Catalog'!$K$1:$K$116,MAX(1,U292)),IF(L292="1Y",INDEX('SKU Catalog'!$L$1:$L$116,MAX(1,U292)),INDEX('SKU Catalog'!$M$1:$M$116,MAX(1,U292))))))</f>
        <v>0</v>
      </c>
      <c r="O292" s="24">
        <f>IF(NOT(AND(A292=$B$2,G292&gt;0,H292&gt;0,OR(C292&lt;&gt;"Recommended baseline",Assumptions!$B$10=1))),0,IF(ISNUMBER(N292),G292*H292*N292*IF(ISNUMBER(K292),1,IF(AND(L292="PAYG",INDEX('SKU Catalog'!$F$1:$F$116,MAX(1,U292))="Hourly"),I292,1)),"UNPRICED"))</f>
        <v>0</v>
      </c>
      <c r="P292" s="24">
        <f>IF(ISNUMBER(O292),O292*Assumptions!$B$8,"UNPRICED")</f>
        <v>0</v>
      </c>
      <c r="Q292" s="23" t="str">
        <f>IF(NOT(AND(A292=$B$2,G292&gt;0,H292&gt;0,OR(C292&lt;&gt;"Recommended baseline",Assumptions!$B$10=1))),"Inactive",IF(NOT(ISNUMBER(N292)),"UNPRICED - select SKU / quote",IF(ISNUMBER(K292),"Manual quote - verify source",IF(T292="Covered","Covered by capacity",IF(T292="Control plane","No direct fee","Priced - verify sizing")))))</f>
        <v>No direct fee</v>
      </c>
      <c r="R292" s="21" t="s">
        <v>2300</v>
      </c>
      <c r="S292" s="21" t="s">
        <v>971</v>
      </c>
      <c r="T292" s="21" t="s">
        <v>187</v>
      </c>
      <c r="U292" s="23">
        <f>IF(COUNTIF('SKU Catalog'!$A$4:$A$116,T292&amp;"|"&amp;F292)=0,0,MATCH(T292&amp;"|"&amp;F292,'SKU Catalog'!$A$1:$A$116,0))</f>
        <v>5</v>
      </c>
      <c r="V292" s="24">
        <f>IF(NOT(AND(A292=$B$2,G292&gt;0,H292&gt;0,OR(C292&lt;&gt;"Recommended baseline",Assumptions!$B$10=1))),0,IF(ISNUMBER(K292),G292*H292*K292,IF(U292=0,"UNPRICED",IF(ISNUMBER(INDEX('SKU Catalog'!$K$1:$K$116,MAX(1,U292))),G292*H292*INDEX('SKU Catalog'!$K$1:$K$116,MAX(1,U292))*IF(AND(INDEX('SKU Catalog'!$F$1:$F$116,MAX(1,U292))="Hourly",OR(INDEX('SKU Catalog'!$J$1:$J$116,MAX(1,U292))=0,"PAYG"="PAYG")),I292,1),"UNPRICED"))))</f>
        <v>0</v>
      </c>
      <c r="W292" s="24">
        <f>IF(NOT(AND(A292=$B$2,G292&gt;0,H292&gt;0,OR(C292&lt;&gt;"Recommended baseline",Assumptions!$B$10=1))),0,IF(ISNUMBER(K292),G292*H292*K292,IF(U292=0,"UNPRICED",IF(ISNUMBER(INDEX('SKU Catalog'!$L$1:$L$116,MAX(1,U292))),G292*H292*INDEX('SKU Catalog'!$L$1:$L$116,MAX(1,U292))*IF(AND(INDEX('SKU Catalog'!$F$1:$F$116,MAX(1,U292))="Hourly",OR(INDEX('SKU Catalog'!$J$1:$J$116,MAX(1,U292))=0,"1Y"="PAYG")),I292,1),"UNPRICED"))))</f>
        <v>0</v>
      </c>
      <c r="X292" s="24">
        <f>IF(NOT(AND(A292=$B$2,G292&gt;0,H292&gt;0,OR(C292&lt;&gt;"Recommended baseline",Assumptions!$B$10=1))),0,IF(ISNUMBER(K292),G292*H292*K292,IF(U292=0,"UNPRICED",IF(ISNUMBER(INDEX('SKU Catalog'!$M$1:$M$116,MAX(1,U292))),G292*H292*INDEX('SKU Catalog'!$M$1:$M$116,MAX(1,U292))*IF(AND(INDEX('SKU Catalog'!$F$1:$F$116,MAX(1,U292))="Hourly",OR(INDEX('SKU Catalog'!$J$1:$J$116,MAX(1,U292))=0,"3Y"="PAYG")),I292,1),"UNPRICED"))))</f>
        <v>0</v>
      </c>
    </row>
    <row r="293" spans="1:24" ht="28.8" x14ac:dyDescent="0.35">
      <c r="A293" s="21" t="s">
        <v>967</v>
      </c>
      <c r="B293" s="21" t="s">
        <v>95</v>
      </c>
      <c r="C293" s="21" t="s">
        <v>2299</v>
      </c>
      <c r="D293" s="21" t="s">
        <v>1770</v>
      </c>
      <c r="E293" s="21" t="s">
        <v>1771</v>
      </c>
      <c r="F293" s="26" t="s">
        <v>188</v>
      </c>
      <c r="G293" s="27">
        <v>1</v>
      </c>
      <c r="H293" s="27">
        <v>1</v>
      </c>
      <c r="I293" s="36">
        <v>1</v>
      </c>
      <c r="J293" s="26" t="s">
        <v>2297</v>
      </c>
      <c r="K293" s="37"/>
      <c r="L293" s="23" t="str">
        <f>IF(U293=0,"INVALID SKU",IF(INDEX('SKU Catalog'!$J$1:$J$116,MAX(1,U293))=0,"PAYG",IF(J293="Default",Assumptions!$B$7,J293)))</f>
        <v>PAYG</v>
      </c>
      <c r="M293" s="23" t="str">
        <f>IF(U293=0,"Review SKU",INDEX('SKU Catalog'!$E$1:$E$116,MAX(1,U293)))</f>
        <v>resource</v>
      </c>
      <c r="N293" s="31">
        <f>IF(ISNUMBER(K293),K293,IF(U293=0,"UNPRICED",IF(L293="PAYG",INDEX('SKU Catalog'!$K$1:$K$116,MAX(1,U293)),IF(L293="1Y",INDEX('SKU Catalog'!$L$1:$L$116,MAX(1,U293)),INDEX('SKU Catalog'!$M$1:$M$116,MAX(1,U293))))))</f>
        <v>0</v>
      </c>
      <c r="O293" s="24">
        <f>IF(NOT(AND(A293=$B$2,G293&gt;0,H293&gt;0,OR(C293&lt;&gt;"Recommended baseline",Assumptions!$B$10=1))),0,IF(ISNUMBER(N293),G293*H293*N293*IF(ISNUMBER(K293),1,IF(AND(L293="PAYG",INDEX('SKU Catalog'!$F$1:$F$116,MAX(1,U293))="Hourly"),I293,1)),"UNPRICED"))</f>
        <v>0</v>
      </c>
      <c r="P293" s="24">
        <f>IF(ISNUMBER(O293),O293*Assumptions!$B$8,"UNPRICED")</f>
        <v>0</v>
      </c>
      <c r="Q293" s="23" t="str">
        <f>IF(NOT(AND(A293=$B$2,G293&gt;0,H293&gt;0,OR(C293&lt;&gt;"Recommended baseline",Assumptions!$B$10=1))),"Inactive",IF(NOT(ISNUMBER(N293)),"UNPRICED - select SKU / quote",IF(ISNUMBER(K293),"Manual quote - verify source",IF(T293="Covered","Covered by capacity",IF(T293="Control plane","No direct fee","Priced - verify sizing")))))</f>
        <v>No direct fee</v>
      </c>
      <c r="R293" s="21" t="s">
        <v>2300</v>
      </c>
      <c r="S293" s="21" t="s">
        <v>971</v>
      </c>
      <c r="T293" s="21" t="s">
        <v>187</v>
      </c>
      <c r="U293" s="23">
        <f>IF(COUNTIF('SKU Catalog'!$A$4:$A$116,T293&amp;"|"&amp;F293)=0,0,MATCH(T293&amp;"|"&amp;F293,'SKU Catalog'!$A$1:$A$116,0))</f>
        <v>5</v>
      </c>
      <c r="V293" s="24">
        <f>IF(NOT(AND(A293=$B$2,G293&gt;0,H293&gt;0,OR(C293&lt;&gt;"Recommended baseline",Assumptions!$B$10=1))),0,IF(ISNUMBER(K293),G293*H293*K293,IF(U293=0,"UNPRICED",IF(ISNUMBER(INDEX('SKU Catalog'!$K$1:$K$116,MAX(1,U293))),G293*H293*INDEX('SKU Catalog'!$K$1:$K$116,MAX(1,U293))*IF(AND(INDEX('SKU Catalog'!$F$1:$F$116,MAX(1,U293))="Hourly",OR(INDEX('SKU Catalog'!$J$1:$J$116,MAX(1,U293))=0,"PAYG"="PAYG")),I293,1),"UNPRICED"))))</f>
        <v>0</v>
      </c>
      <c r="W293" s="24">
        <f>IF(NOT(AND(A293=$B$2,G293&gt;0,H293&gt;0,OR(C293&lt;&gt;"Recommended baseline",Assumptions!$B$10=1))),0,IF(ISNUMBER(K293),G293*H293*K293,IF(U293=0,"UNPRICED",IF(ISNUMBER(INDEX('SKU Catalog'!$L$1:$L$116,MAX(1,U293))),G293*H293*INDEX('SKU Catalog'!$L$1:$L$116,MAX(1,U293))*IF(AND(INDEX('SKU Catalog'!$F$1:$F$116,MAX(1,U293))="Hourly",OR(INDEX('SKU Catalog'!$J$1:$J$116,MAX(1,U293))=0,"1Y"="PAYG")),I293,1),"UNPRICED"))))</f>
        <v>0</v>
      </c>
      <c r="X293" s="24">
        <f>IF(NOT(AND(A293=$B$2,G293&gt;0,H293&gt;0,OR(C293&lt;&gt;"Recommended baseline",Assumptions!$B$10=1))),0,IF(ISNUMBER(K293),G293*H293*K293,IF(U293=0,"UNPRICED",IF(ISNUMBER(INDEX('SKU Catalog'!$M$1:$M$116,MAX(1,U293))),G293*H293*INDEX('SKU Catalog'!$M$1:$M$116,MAX(1,U293))*IF(AND(INDEX('SKU Catalog'!$F$1:$F$116,MAX(1,U293))="Hourly",OR(INDEX('SKU Catalog'!$J$1:$J$116,MAX(1,U293))=0,"3Y"="PAYG")),I293,1),"UNPRICED"))))</f>
        <v>0</v>
      </c>
    </row>
    <row r="294" spans="1:24" ht="28.8" x14ac:dyDescent="0.35">
      <c r="A294" s="21" t="s">
        <v>967</v>
      </c>
      <c r="B294" s="21" t="s">
        <v>95</v>
      </c>
      <c r="C294" s="21" t="s">
        <v>2299</v>
      </c>
      <c r="D294" s="21" t="s">
        <v>1772</v>
      </c>
      <c r="E294" s="21" t="s">
        <v>1773</v>
      </c>
      <c r="F294" s="26" t="s">
        <v>188</v>
      </c>
      <c r="G294" s="27">
        <v>1</v>
      </c>
      <c r="H294" s="27">
        <v>1</v>
      </c>
      <c r="I294" s="36">
        <v>1</v>
      </c>
      <c r="J294" s="26" t="s">
        <v>2297</v>
      </c>
      <c r="K294" s="37"/>
      <c r="L294" s="23" t="str">
        <f>IF(U294=0,"INVALID SKU",IF(INDEX('SKU Catalog'!$J$1:$J$116,MAX(1,U294))=0,"PAYG",IF(J294="Default",Assumptions!$B$7,J294)))</f>
        <v>PAYG</v>
      </c>
      <c r="M294" s="23" t="str">
        <f>IF(U294=0,"Review SKU",INDEX('SKU Catalog'!$E$1:$E$116,MAX(1,U294)))</f>
        <v>resource</v>
      </c>
      <c r="N294" s="31">
        <f>IF(ISNUMBER(K294),K294,IF(U294=0,"UNPRICED",IF(L294="PAYG",INDEX('SKU Catalog'!$K$1:$K$116,MAX(1,U294)),IF(L294="1Y",INDEX('SKU Catalog'!$L$1:$L$116,MAX(1,U294)),INDEX('SKU Catalog'!$M$1:$M$116,MAX(1,U294))))))</f>
        <v>0</v>
      </c>
      <c r="O294" s="24">
        <f>IF(NOT(AND(A294=$B$2,G294&gt;0,H294&gt;0,OR(C294&lt;&gt;"Recommended baseline",Assumptions!$B$10=1))),0,IF(ISNUMBER(N294),G294*H294*N294*IF(ISNUMBER(K294),1,IF(AND(L294="PAYG",INDEX('SKU Catalog'!$F$1:$F$116,MAX(1,U294))="Hourly"),I294,1)),"UNPRICED"))</f>
        <v>0</v>
      </c>
      <c r="P294" s="24">
        <f>IF(ISNUMBER(O294),O294*Assumptions!$B$8,"UNPRICED")</f>
        <v>0</v>
      </c>
      <c r="Q294" s="23" t="str">
        <f>IF(NOT(AND(A294=$B$2,G294&gt;0,H294&gt;0,OR(C294&lt;&gt;"Recommended baseline",Assumptions!$B$10=1))),"Inactive",IF(NOT(ISNUMBER(N294)),"UNPRICED - select SKU / quote",IF(ISNUMBER(K294),"Manual quote - verify source",IF(T294="Covered","Covered by capacity",IF(T294="Control plane","No direct fee","Priced - verify sizing")))))</f>
        <v>No direct fee</v>
      </c>
      <c r="R294" s="21" t="s">
        <v>2300</v>
      </c>
      <c r="S294" s="21" t="s">
        <v>971</v>
      </c>
      <c r="T294" s="21" t="s">
        <v>187</v>
      </c>
      <c r="U294" s="23">
        <f>IF(COUNTIF('SKU Catalog'!$A$4:$A$116,T294&amp;"|"&amp;F294)=0,0,MATCH(T294&amp;"|"&amp;F294,'SKU Catalog'!$A$1:$A$116,0))</f>
        <v>5</v>
      </c>
      <c r="V294" s="24">
        <f>IF(NOT(AND(A294=$B$2,G294&gt;0,H294&gt;0,OR(C294&lt;&gt;"Recommended baseline",Assumptions!$B$10=1))),0,IF(ISNUMBER(K294),G294*H294*K294,IF(U294=0,"UNPRICED",IF(ISNUMBER(INDEX('SKU Catalog'!$K$1:$K$116,MAX(1,U294))),G294*H294*INDEX('SKU Catalog'!$K$1:$K$116,MAX(1,U294))*IF(AND(INDEX('SKU Catalog'!$F$1:$F$116,MAX(1,U294))="Hourly",OR(INDEX('SKU Catalog'!$J$1:$J$116,MAX(1,U294))=0,"PAYG"="PAYG")),I294,1),"UNPRICED"))))</f>
        <v>0</v>
      </c>
      <c r="W294" s="24">
        <f>IF(NOT(AND(A294=$B$2,G294&gt;0,H294&gt;0,OR(C294&lt;&gt;"Recommended baseline",Assumptions!$B$10=1))),0,IF(ISNUMBER(K294),G294*H294*K294,IF(U294=0,"UNPRICED",IF(ISNUMBER(INDEX('SKU Catalog'!$L$1:$L$116,MAX(1,U294))),G294*H294*INDEX('SKU Catalog'!$L$1:$L$116,MAX(1,U294))*IF(AND(INDEX('SKU Catalog'!$F$1:$F$116,MAX(1,U294))="Hourly",OR(INDEX('SKU Catalog'!$J$1:$J$116,MAX(1,U294))=0,"1Y"="PAYG")),I294,1),"UNPRICED"))))</f>
        <v>0</v>
      </c>
      <c r="X294" s="24">
        <f>IF(NOT(AND(A294=$B$2,G294&gt;0,H294&gt;0,OR(C294&lt;&gt;"Recommended baseline",Assumptions!$B$10=1))),0,IF(ISNUMBER(K294),G294*H294*K294,IF(U294=0,"UNPRICED",IF(ISNUMBER(INDEX('SKU Catalog'!$M$1:$M$116,MAX(1,U294))),G294*H294*INDEX('SKU Catalog'!$M$1:$M$116,MAX(1,U294))*IF(AND(INDEX('SKU Catalog'!$F$1:$F$116,MAX(1,U294))="Hourly",OR(INDEX('SKU Catalog'!$J$1:$J$116,MAX(1,U294))=0,"3Y"="PAYG")),I294,1),"UNPRICED"))))</f>
        <v>0</v>
      </c>
    </row>
    <row r="295" spans="1:24" ht="28.8" x14ac:dyDescent="0.35">
      <c r="A295" s="21" t="s">
        <v>967</v>
      </c>
      <c r="B295" s="21" t="s">
        <v>95</v>
      </c>
      <c r="C295" s="21" t="s">
        <v>2299</v>
      </c>
      <c r="D295" s="21" t="s">
        <v>1774</v>
      </c>
      <c r="E295" s="21" t="s">
        <v>1775</v>
      </c>
      <c r="F295" s="26" t="s">
        <v>188</v>
      </c>
      <c r="G295" s="27">
        <v>1</v>
      </c>
      <c r="H295" s="27">
        <v>1</v>
      </c>
      <c r="I295" s="36">
        <v>1</v>
      </c>
      <c r="J295" s="26" t="s">
        <v>2297</v>
      </c>
      <c r="K295" s="37"/>
      <c r="L295" s="23" t="str">
        <f>IF(U295=0,"INVALID SKU",IF(INDEX('SKU Catalog'!$J$1:$J$116,MAX(1,U295))=0,"PAYG",IF(J295="Default",Assumptions!$B$7,J295)))</f>
        <v>PAYG</v>
      </c>
      <c r="M295" s="23" t="str">
        <f>IF(U295=0,"Review SKU",INDEX('SKU Catalog'!$E$1:$E$116,MAX(1,U295)))</f>
        <v>resource</v>
      </c>
      <c r="N295" s="31">
        <f>IF(ISNUMBER(K295),K295,IF(U295=0,"UNPRICED",IF(L295="PAYG",INDEX('SKU Catalog'!$K$1:$K$116,MAX(1,U295)),IF(L295="1Y",INDEX('SKU Catalog'!$L$1:$L$116,MAX(1,U295)),INDEX('SKU Catalog'!$M$1:$M$116,MAX(1,U295))))))</f>
        <v>0</v>
      </c>
      <c r="O295" s="24">
        <f>IF(NOT(AND(A295=$B$2,G295&gt;0,H295&gt;0,OR(C295&lt;&gt;"Recommended baseline",Assumptions!$B$10=1))),0,IF(ISNUMBER(N295),G295*H295*N295*IF(ISNUMBER(K295),1,IF(AND(L295="PAYG",INDEX('SKU Catalog'!$F$1:$F$116,MAX(1,U295))="Hourly"),I295,1)),"UNPRICED"))</f>
        <v>0</v>
      </c>
      <c r="P295" s="24">
        <f>IF(ISNUMBER(O295),O295*Assumptions!$B$8,"UNPRICED")</f>
        <v>0</v>
      </c>
      <c r="Q295" s="23" t="str">
        <f>IF(NOT(AND(A295=$B$2,G295&gt;0,H295&gt;0,OR(C295&lt;&gt;"Recommended baseline",Assumptions!$B$10=1))),"Inactive",IF(NOT(ISNUMBER(N295)),"UNPRICED - select SKU / quote",IF(ISNUMBER(K295),"Manual quote - verify source",IF(T295="Covered","Covered by capacity",IF(T295="Control plane","No direct fee","Priced - verify sizing")))))</f>
        <v>No direct fee</v>
      </c>
      <c r="R295" s="21" t="s">
        <v>2300</v>
      </c>
      <c r="S295" s="21" t="s">
        <v>971</v>
      </c>
      <c r="T295" s="21" t="s">
        <v>187</v>
      </c>
      <c r="U295" s="23">
        <f>IF(COUNTIF('SKU Catalog'!$A$4:$A$116,T295&amp;"|"&amp;F295)=0,0,MATCH(T295&amp;"|"&amp;F295,'SKU Catalog'!$A$1:$A$116,0))</f>
        <v>5</v>
      </c>
      <c r="V295" s="24">
        <f>IF(NOT(AND(A295=$B$2,G295&gt;0,H295&gt;0,OR(C295&lt;&gt;"Recommended baseline",Assumptions!$B$10=1))),0,IF(ISNUMBER(K295),G295*H295*K295,IF(U295=0,"UNPRICED",IF(ISNUMBER(INDEX('SKU Catalog'!$K$1:$K$116,MAX(1,U295))),G295*H295*INDEX('SKU Catalog'!$K$1:$K$116,MAX(1,U295))*IF(AND(INDEX('SKU Catalog'!$F$1:$F$116,MAX(1,U295))="Hourly",OR(INDEX('SKU Catalog'!$J$1:$J$116,MAX(1,U295))=0,"PAYG"="PAYG")),I295,1),"UNPRICED"))))</f>
        <v>0</v>
      </c>
      <c r="W295" s="24">
        <f>IF(NOT(AND(A295=$B$2,G295&gt;0,H295&gt;0,OR(C295&lt;&gt;"Recommended baseline",Assumptions!$B$10=1))),0,IF(ISNUMBER(K295),G295*H295*K295,IF(U295=0,"UNPRICED",IF(ISNUMBER(INDEX('SKU Catalog'!$L$1:$L$116,MAX(1,U295))),G295*H295*INDEX('SKU Catalog'!$L$1:$L$116,MAX(1,U295))*IF(AND(INDEX('SKU Catalog'!$F$1:$F$116,MAX(1,U295))="Hourly",OR(INDEX('SKU Catalog'!$J$1:$J$116,MAX(1,U295))=0,"1Y"="PAYG")),I295,1),"UNPRICED"))))</f>
        <v>0</v>
      </c>
      <c r="X295" s="24">
        <f>IF(NOT(AND(A295=$B$2,G295&gt;0,H295&gt;0,OR(C295&lt;&gt;"Recommended baseline",Assumptions!$B$10=1))),0,IF(ISNUMBER(K295),G295*H295*K295,IF(U295=0,"UNPRICED",IF(ISNUMBER(INDEX('SKU Catalog'!$M$1:$M$116,MAX(1,U295))),G295*H295*INDEX('SKU Catalog'!$M$1:$M$116,MAX(1,U295))*IF(AND(INDEX('SKU Catalog'!$F$1:$F$116,MAX(1,U295))="Hourly",OR(INDEX('SKU Catalog'!$J$1:$J$116,MAX(1,U295))=0,"3Y"="PAYG")),I295,1),"UNPRICED"))))</f>
        <v>0</v>
      </c>
    </row>
    <row r="296" spans="1:24" ht="28.8" x14ac:dyDescent="0.35">
      <c r="A296" s="21" t="s">
        <v>967</v>
      </c>
      <c r="B296" s="21" t="s">
        <v>95</v>
      </c>
      <c r="C296" s="21" t="s">
        <v>2299</v>
      </c>
      <c r="D296" s="21" t="s">
        <v>1776</v>
      </c>
      <c r="E296" s="21" t="s">
        <v>1777</v>
      </c>
      <c r="F296" s="26" t="s">
        <v>188</v>
      </c>
      <c r="G296" s="27">
        <v>1</v>
      </c>
      <c r="H296" s="27">
        <v>1</v>
      </c>
      <c r="I296" s="36">
        <v>1</v>
      </c>
      <c r="J296" s="26" t="s">
        <v>2297</v>
      </c>
      <c r="K296" s="37"/>
      <c r="L296" s="23" t="str">
        <f>IF(U296=0,"INVALID SKU",IF(INDEX('SKU Catalog'!$J$1:$J$116,MAX(1,U296))=0,"PAYG",IF(J296="Default",Assumptions!$B$7,J296)))</f>
        <v>PAYG</v>
      </c>
      <c r="M296" s="23" t="str">
        <f>IF(U296=0,"Review SKU",INDEX('SKU Catalog'!$E$1:$E$116,MAX(1,U296)))</f>
        <v>resource</v>
      </c>
      <c r="N296" s="31">
        <f>IF(ISNUMBER(K296),K296,IF(U296=0,"UNPRICED",IF(L296="PAYG",INDEX('SKU Catalog'!$K$1:$K$116,MAX(1,U296)),IF(L296="1Y",INDEX('SKU Catalog'!$L$1:$L$116,MAX(1,U296)),INDEX('SKU Catalog'!$M$1:$M$116,MAX(1,U296))))))</f>
        <v>0</v>
      </c>
      <c r="O296" s="24">
        <f>IF(NOT(AND(A296=$B$2,G296&gt;0,H296&gt;0,OR(C296&lt;&gt;"Recommended baseline",Assumptions!$B$10=1))),0,IF(ISNUMBER(N296),G296*H296*N296*IF(ISNUMBER(K296),1,IF(AND(L296="PAYG",INDEX('SKU Catalog'!$F$1:$F$116,MAX(1,U296))="Hourly"),I296,1)),"UNPRICED"))</f>
        <v>0</v>
      </c>
      <c r="P296" s="24">
        <f>IF(ISNUMBER(O296),O296*Assumptions!$B$8,"UNPRICED")</f>
        <v>0</v>
      </c>
      <c r="Q296" s="23" t="str">
        <f>IF(NOT(AND(A296=$B$2,G296&gt;0,H296&gt;0,OR(C296&lt;&gt;"Recommended baseline",Assumptions!$B$10=1))),"Inactive",IF(NOT(ISNUMBER(N296)),"UNPRICED - select SKU / quote",IF(ISNUMBER(K296),"Manual quote - verify source",IF(T296="Covered","Covered by capacity",IF(T296="Control plane","No direct fee","Priced - verify sizing")))))</f>
        <v>No direct fee</v>
      </c>
      <c r="R296" s="21" t="s">
        <v>2300</v>
      </c>
      <c r="S296" s="21" t="s">
        <v>971</v>
      </c>
      <c r="T296" s="21" t="s">
        <v>187</v>
      </c>
      <c r="U296" s="23">
        <f>IF(COUNTIF('SKU Catalog'!$A$4:$A$116,T296&amp;"|"&amp;F296)=0,0,MATCH(T296&amp;"|"&amp;F296,'SKU Catalog'!$A$1:$A$116,0))</f>
        <v>5</v>
      </c>
      <c r="V296" s="24">
        <f>IF(NOT(AND(A296=$B$2,G296&gt;0,H296&gt;0,OR(C296&lt;&gt;"Recommended baseline",Assumptions!$B$10=1))),0,IF(ISNUMBER(K296),G296*H296*K296,IF(U296=0,"UNPRICED",IF(ISNUMBER(INDEX('SKU Catalog'!$K$1:$K$116,MAX(1,U296))),G296*H296*INDEX('SKU Catalog'!$K$1:$K$116,MAX(1,U296))*IF(AND(INDEX('SKU Catalog'!$F$1:$F$116,MAX(1,U296))="Hourly",OR(INDEX('SKU Catalog'!$J$1:$J$116,MAX(1,U296))=0,"PAYG"="PAYG")),I296,1),"UNPRICED"))))</f>
        <v>0</v>
      </c>
      <c r="W296" s="24">
        <f>IF(NOT(AND(A296=$B$2,G296&gt;0,H296&gt;0,OR(C296&lt;&gt;"Recommended baseline",Assumptions!$B$10=1))),0,IF(ISNUMBER(K296),G296*H296*K296,IF(U296=0,"UNPRICED",IF(ISNUMBER(INDEX('SKU Catalog'!$L$1:$L$116,MAX(1,U296))),G296*H296*INDEX('SKU Catalog'!$L$1:$L$116,MAX(1,U296))*IF(AND(INDEX('SKU Catalog'!$F$1:$F$116,MAX(1,U296))="Hourly",OR(INDEX('SKU Catalog'!$J$1:$J$116,MAX(1,U296))=0,"1Y"="PAYG")),I296,1),"UNPRICED"))))</f>
        <v>0</v>
      </c>
      <c r="X296" s="24">
        <f>IF(NOT(AND(A296=$B$2,G296&gt;0,H296&gt;0,OR(C296&lt;&gt;"Recommended baseline",Assumptions!$B$10=1))),0,IF(ISNUMBER(K296),G296*H296*K296,IF(U296=0,"UNPRICED",IF(ISNUMBER(INDEX('SKU Catalog'!$M$1:$M$116,MAX(1,U296))),G296*H296*INDEX('SKU Catalog'!$M$1:$M$116,MAX(1,U296))*IF(AND(INDEX('SKU Catalog'!$F$1:$F$116,MAX(1,U296))="Hourly",OR(INDEX('SKU Catalog'!$J$1:$J$116,MAX(1,U296))=0,"3Y"="PAYG")),I296,1),"UNPRICED"))))</f>
        <v>0</v>
      </c>
    </row>
    <row r="297" spans="1:24" ht="28.8" x14ac:dyDescent="0.35">
      <c r="A297" s="21" t="s">
        <v>967</v>
      </c>
      <c r="B297" s="21" t="s">
        <v>95</v>
      </c>
      <c r="C297" s="21" t="s">
        <v>2299</v>
      </c>
      <c r="D297" s="21" t="s">
        <v>1778</v>
      </c>
      <c r="E297" s="21" t="s">
        <v>1779</v>
      </c>
      <c r="F297" s="26" t="s">
        <v>188</v>
      </c>
      <c r="G297" s="27">
        <v>1</v>
      </c>
      <c r="H297" s="27">
        <v>1</v>
      </c>
      <c r="I297" s="36">
        <v>1</v>
      </c>
      <c r="J297" s="26" t="s">
        <v>2297</v>
      </c>
      <c r="K297" s="37"/>
      <c r="L297" s="23" t="str">
        <f>IF(U297=0,"INVALID SKU",IF(INDEX('SKU Catalog'!$J$1:$J$116,MAX(1,U297))=0,"PAYG",IF(J297="Default",Assumptions!$B$7,J297)))</f>
        <v>PAYG</v>
      </c>
      <c r="M297" s="23" t="str">
        <f>IF(U297=0,"Review SKU",INDEX('SKU Catalog'!$E$1:$E$116,MAX(1,U297)))</f>
        <v>resource</v>
      </c>
      <c r="N297" s="31">
        <f>IF(ISNUMBER(K297),K297,IF(U297=0,"UNPRICED",IF(L297="PAYG",INDEX('SKU Catalog'!$K$1:$K$116,MAX(1,U297)),IF(L297="1Y",INDEX('SKU Catalog'!$L$1:$L$116,MAX(1,U297)),INDEX('SKU Catalog'!$M$1:$M$116,MAX(1,U297))))))</f>
        <v>0</v>
      </c>
      <c r="O297" s="24">
        <f>IF(NOT(AND(A297=$B$2,G297&gt;0,H297&gt;0,OR(C297&lt;&gt;"Recommended baseline",Assumptions!$B$10=1))),0,IF(ISNUMBER(N297),G297*H297*N297*IF(ISNUMBER(K297),1,IF(AND(L297="PAYG",INDEX('SKU Catalog'!$F$1:$F$116,MAX(1,U297))="Hourly"),I297,1)),"UNPRICED"))</f>
        <v>0</v>
      </c>
      <c r="P297" s="24">
        <f>IF(ISNUMBER(O297),O297*Assumptions!$B$8,"UNPRICED")</f>
        <v>0</v>
      </c>
      <c r="Q297" s="23" t="str">
        <f>IF(NOT(AND(A297=$B$2,G297&gt;0,H297&gt;0,OR(C297&lt;&gt;"Recommended baseline",Assumptions!$B$10=1))),"Inactive",IF(NOT(ISNUMBER(N297)),"UNPRICED - select SKU / quote",IF(ISNUMBER(K297),"Manual quote - verify source",IF(T297="Covered","Covered by capacity",IF(T297="Control plane","No direct fee","Priced - verify sizing")))))</f>
        <v>No direct fee</v>
      </c>
      <c r="R297" s="21" t="s">
        <v>2300</v>
      </c>
      <c r="S297" s="21" t="s">
        <v>971</v>
      </c>
      <c r="T297" s="21" t="s">
        <v>187</v>
      </c>
      <c r="U297" s="23">
        <f>IF(COUNTIF('SKU Catalog'!$A$4:$A$116,T297&amp;"|"&amp;F297)=0,0,MATCH(T297&amp;"|"&amp;F297,'SKU Catalog'!$A$1:$A$116,0))</f>
        <v>5</v>
      </c>
      <c r="V297" s="24">
        <f>IF(NOT(AND(A297=$B$2,G297&gt;0,H297&gt;0,OR(C297&lt;&gt;"Recommended baseline",Assumptions!$B$10=1))),0,IF(ISNUMBER(K297),G297*H297*K297,IF(U297=0,"UNPRICED",IF(ISNUMBER(INDEX('SKU Catalog'!$K$1:$K$116,MAX(1,U297))),G297*H297*INDEX('SKU Catalog'!$K$1:$K$116,MAX(1,U297))*IF(AND(INDEX('SKU Catalog'!$F$1:$F$116,MAX(1,U297))="Hourly",OR(INDEX('SKU Catalog'!$J$1:$J$116,MAX(1,U297))=0,"PAYG"="PAYG")),I297,1),"UNPRICED"))))</f>
        <v>0</v>
      </c>
      <c r="W297" s="24">
        <f>IF(NOT(AND(A297=$B$2,G297&gt;0,H297&gt;0,OR(C297&lt;&gt;"Recommended baseline",Assumptions!$B$10=1))),0,IF(ISNUMBER(K297),G297*H297*K297,IF(U297=0,"UNPRICED",IF(ISNUMBER(INDEX('SKU Catalog'!$L$1:$L$116,MAX(1,U297))),G297*H297*INDEX('SKU Catalog'!$L$1:$L$116,MAX(1,U297))*IF(AND(INDEX('SKU Catalog'!$F$1:$F$116,MAX(1,U297))="Hourly",OR(INDEX('SKU Catalog'!$J$1:$J$116,MAX(1,U297))=0,"1Y"="PAYG")),I297,1),"UNPRICED"))))</f>
        <v>0</v>
      </c>
      <c r="X297" s="24">
        <f>IF(NOT(AND(A297=$B$2,G297&gt;0,H297&gt;0,OR(C297&lt;&gt;"Recommended baseline",Assumptions!$B$10=1))),0,IF(ISNUMBER(K297),G297*H297*K297,IF(U297=0,"UNPRICED",IF(ISNUMBER(INDEX('SKU Catalog'!$M$1:$M$116,MAX(1,U297))),G297*H297*INDEX('SKU Catalog'!$M$1:$M$116,MAX(1,U297))*IF(AND(INDEX('SKU Catalog'!$F$1:$F$116,MAX(1,U297))="Hourly",OR(INDEX('SKU Catalog'!$J$1:$J$116,MAX(1,U297))=0,"3Y"="PAYG")),I297,1),"UNPRICED"))))</f>
        <v>0</v>
      </c>
    </row>
    <row r="298" spans="1:24" ht="28.8" x14ac:dyDescent="0.35">
      <c r="A298" s="21" t="s">
        <v>967</v>
      </c>
      <c r="B298" s="21" t="s">
        <v>95</v>
      </c>
      <c r="C298" s="21" t="s">
        <v>2299</v>
      </c>
      <c r="D298" s="21" t="s">
        <v>1780</v>
      </c>
      <c r="E298" s="21" t="s">
        <v>1781</v>
      </c>
      <c r="F298" s="26" t="s">
        <v>188</v>
      </c>
      <c r="G298" s="27">
        <v>1</v>
      </c>
      <c r="H298" s="27">
        <v>1</v>
      </c>
      <c r="I298" s="36">
        <v>1</v>
      </c>
      <c r="J298" s="26" t="s">
        <v>2297</v>
      </c>
      <c r="K298" s="37"/>
      <c r="L298" s="23" t="str">
        <f>IF(U298=0,"INVALID SKU",IF(INDEX('SKU Catalog'!$J$1:$J$116,MAX(1,U298))=0,"PAYG",IF(J298="Default",Assumptions!$B$7,J298)))</f>
        <v>PAYG</v>
      </c>
      <c r="M298" s="23" t="str">
        <f>IF(U298=0,"Review SKU",INDEX('SKU Catalog'!$E$1:$E$116,MAX(1,U298)))</f>
        <v>resource</v>
      </c>
      <c r="N298" s="31">
        <f>IF(ISNUMBER(K298),K298,IF(U298=0,"UNPRICED",IF(L298="PAYG",INDEX('SKU Catalog'!$K$1:$K$116,MAX(1,U298)),IF(L298="1Y",INDEX('SKU Catalog'!$L$1:$L$116,MAX(1,U298)),INDEX('SKU Catalog'!$M$1:$M$116,MAX(1,U298))))))</f>
        <v>0</v>
      </c>
      <c r="O298" s="24">
        <f>IF(NOT(AND(A298=$B$2,G298&gt;0,H298&gt;0,OR(C298&lt;&gt;"Recommended baseline",Assumptions!$B$10=1))),0,IF(ISNUMBER(N298),G298*H298*N298*IF(ISNUMBER(K298),1,IF(AND(L298="PAYG",INDEX('SKU Catalog'!$F$1:$F$116,MAX(1,U298))="Hourly"),I298,1)),"UNPRICED"))</f>
        <v>0</v>
      </c>
      <c r="P298" s="24">
        <f>IF(ISNUMBER(O298),O298*Assumptions!$B$8,"UNPRICED")</f>
        <v>0</v>
      </c>
      <c r="Q298" s="23" t="str">
        <f>IF(NOT(AND(A298=$B$2,G298&gt;0,H298&gt;0,OR(C298&lt;&gt;"Recommended baseline",Assumptions!$B$10=1))),"Inactive",IF(NOT(ISNUMBER(N298)),"UNPRICED - select SKU / quote",IF(ISNUMBER(K298),"Manual quote - verify source",IF(T298="Covered","Covered by capacity",IF(T298="Control plane","No direct fee","Priced - verify sizing")))))</f>
        <v>No direct fee</v>
      </c>
      <c r="R298" s="21" t="s">
        <v>2300</v>
      </c>
      <c r="S298" s="21" t="s">
        <v>971</v>
      </c>
      <c r="T298" s="21" t="s">
        <v>187</v>
      </c>
      <c r="U298" s="23">
        <f>IF(COUNTIF('SKU Catalog'!$A$4:$A$116,T298&amp;"|"&amp;F298)=0,0,MATCH(T298&amp;"|"&amp;F298,'SKU Catalog'!$A$1:$A$116,0))</f>
        <v>5</v>
      </c>
      <c r="V298" s="24">
        <f>IF(NOT(AND(A298=$B$2,G298&gt;0,H298&gt;0,OR(C298&lt;&gt;"Recommended baseline",Assumptions!$B$10=1))),0,IF(ISNUMBER(K298),G298*H298*K298,IF(U298=0,"UNPRICED",IF(ISNUMBER(INDEX('SKU Catalog'!$K$1:$K$116,MAX(1,U298))),G298*H298*INDEX('SKU Catalog'!$K$1:$K$116,MAX(1,U298))*IF(AND(INDEX('SKU Catalog'!$F$1:$F$116,MAX(1,U298))="Hourly",OR(INDEX('SKU Catalog'!$J$1:$J$116,MAX(1,U298))=0,"PAYG"="PAYG")),I298,1),"UNPRICED"))))</f>
        <v>0</v>
      </c>
      <c r="W298" s="24">
        <f>IF(NOT(AND(A298=$B$2,G298&gt;0,H298&gt;0,OR(C298&lt;&gt;"Recommended baseline",Assumptions!$B$10=1))),0,IF(ISNUMBER(K298),G298*H298*K298,IF(U298=0,"UNPRICED",IF(ISNUMBER(INDEX('SKU Catalog'!$L$1:$L$116,MAX(1,U298))),G298*H298*INDEX('SKU Catalog'!$L$1:$L$116,MAX(1,U298))*IF(AND(INDEX('SKU Catalog'!$F$1:$F$116,MAX(1,U298))="Hourly",OR(INDEX('SKU Catalog'!$J$1:$J$116,MAX(1,U298))=0,"1Y"="PAYG")),I298,1),"UNPRICED"))))</f>
        <v>0</v>
      </c>
      <c r="X298" s="24">
        <f>IF(NOT(AND(A298=$B$2,G298&gt;0,H298&gt;0,OR(C298&lt;&gt;"Recommended baseline",Assumptions!$B$10=1))),0,IF(ISNUMBER(K298),G298*H298*K298,IF(U298=0,"UNPRICED",IF(ISNUMBER(INDEX('SKU Catalog'!$M$1:$M$116,MAX(1,U298))),G298*H298*INDEX('SKU Catalog'!$M$1:$M$116,MAX(1,U298))*IF(AND(INDEX('SKU Catalog'!$F$1:$F$116,MAX(1,U298))="Hourly",OR(INDEX('SKU Catalog'!$J$1:$J$116,MAX(1,U298))=0,"3Y"="PAYG")),I298,1),"UNPRICED"))))</f>
        <v>0</v>
      </c>
    </row>
    <row r="299" spans="1:24" ht="28.8" x14ac:dyDescent="0.35">
      <c r="A299" s="21" t="s">
        <v>967</v>
      </c>
      <c r="B299" s="21" t="s">
        <v>95</v>
      </c>
      <c r="C299" s="21" t="s">
        <v>2299</v>
      </c>
      <c r="D299" s="21" t="s">
        <v>1783</v>
      </c>
      <c r="E299" s="21" t="s">
        <v>1784</v>
      </c>
      <c r="F299" s="26" t="s">
        <v>188</v>
      </c>
      <c r="G299" s="27">
        <v>1</v>
      </c>
      <c r="H299" s="27">
        <v>1</v>
      </c>
      <c r="I299" s="36">
        <v>1</v>
      </c>
      <c r="J299" s="26" t="s">
        <v>2297</v>
      </c>
      <c r="K299" s="37"/>
      <c r="L299" s="23" t="str">
        <f>IF(U299=0,"INVALID SKU",IF(INDEX('SKU Catalog'!$J$1:$J$116,MAX(1,U299))=0,"PAYG",IF(J299="Default",Assumptions!$B$7,J299)))</f>
        <v>PAYG</v>
      </c>
      <c r="M299" s="23" t="str">
        <f>IF(U299=0,"Review SKU",INDEX('SKU Catalog'!$E$1:$E$116,MAX(1,U299)))</f>
        <v>resource</v>
      </c>
      <c r="N299" s="31">
        <f>IF(ISNUMBER(K299),K299,IF(U299=0,"UNPRICED",IF(L299="PAYG",INDEX('SKU Catalog'!$K$1:$K$116,MAX(1,U299)),IF(L299="1Y",INDEX('SKU Catalog'!$L$1:$L$116,MAX(1,U299)),INDEX('SKU Catalog'!$M$1:$M$116,MAX(1,U299))))))</f>
        <v>0</v>
      </c>
      <c r="O299" s="24">
        <f>IF(NOT(AND(A299=$B$2,G299&gt;0,H299&gt;0,OR(C299&lt;&gt;"Recommended baseline",Assumptions!$B$10=1))),0,IF(ISNUMBER(N299),G299*H299*N299*IF(ISNUMBER(K299),1,IF(AND(L299="PAYG",INDEX('SKU Catalog'!$F$1:$F$116,MAX(1,U299))="Hourly"),I299,1)),"UNPRICED"))</f>
        <v>0</v>
      </c>
      <c r="P299" s="24">
        <f>IF(ISNUMBER(O299),O299*Assumptions!$B$8,"UNPRICED")</f>
        <v>0</v>
      </c>
      <c r="Q299" s="23" t="str">
        <f>IF(NOT(AND(A299=$B$2,G299&gt;0,H299&gt;0,OR(C299&lt;&gt;"Recommended baseline",Assumptions!$B$10=1))),"Inactive",IF(NOT(ISNUMBER(N299)),"UNPRICED - select SKU / quote",IF(ISNUMBER(K299),"Manual quote - verify source",IF(T299="Covered","Covered by capacity",IF(T299="Control plane","No direct fee","Priced - verify sizing")))))</f>
        <v>No direct fee</v>
      </c>
      <c r="R299" s="21" t="s">
        <v>2300</v>
      </c>
      <c r="S299" s="21" t="s">
        <v>971</v>
      </c>
      <c r="T299" s="21" t="s">
        <v>187</v>
      </c>
      <c r="U299" s="23">
        <f>IF(COUNTIF('SKU Catalog'!$A$4:$A$116,T299&amp;"|"&amp;F299)=0,0,MATCH(T299&amp;"|"&amp;F299,'SKU Catalog'!$A$1:$A$116,0))</f>
        <v>5</v>
      </c>
      <c r="V299" s="24">
        <f>IF(NOT(AND(A299=$B$2,G299&gt;0,H299&gt;0,OR(C299&lt;&gt;"Recommended baseline",Assumptions!$B$10=1))),0,IF(ISNUMBER(K299),G299*H299*K299,IF(U299=0,"UNPRICED",IF(ISNUMBER(INDEX('SKU Catalog'!$K$1:$K$116,MAX(1,U299))),G299*H299*INDEX('SKU Catalog'!$K$1:$K$116,MAX(1,U299))*IF(AND(INDEX('SKU Catalog'!$F$1:$F$116,MAX(1,U299))="Hourly",OR(INDEX('SKU Catalog'!$J$1:$J$116,MAX(1,U299))=0,"PAYG"="PAYG")),I299,1),"UNPRICED"))))</f>
        <v>0</v>
      </c>
      <c r="W299" s="24">
        <f>IF(NOT(AND(A299=$B$2,G299&gt;0,H299&gt;0,OR(C299&lt;&gt;"Recommended baseline",Assumptions!$B$10=1))),0,IF(ISNUMBER(K299),G299*H299*K299,IF(U299=0,"UNPRICED",IF(ISNUMBER(INDEX('SKU Catalog'!$L$1:$L$116,MAX(1,U299))),G299*H299*INDEX('SKU Catalog'!$L$1:$L$116,MAX(1,U299))*IF(AND(INDEX('SKU Catalog'!$F$1:$F$116,MAX(1,U299))="Hourly",OR(INDEX('SKU Catalog'!$J$1:$J$116,MAX(1,U299))=0,"1Y"="PAYG")),I299,1),"UNPRICED"))))</f>
        <v>0</v>
      </c>
      <c r="X299" s="24">
        <f>IF(NOT(AND(A299=$B$2,G299&gt;0,H299&gt;0,OR(C299&lt;&gt;"Recommended baseline",Assumptions!$B$10=1))),0,IF(ISNUMBER(K299),G299*H299*K299,IF(U299=0,"UNPRICED",IF(ISNUMBER(INDEX('SKU Catalog'!$M$1:$M$116,MAX(1,U299))),G299*H299*INDEX('SKU Catalog'!$M$1:$M$116,MAX(1,U299))*IF(AND(INDEX('SKU Catalog'!$F$1:$F$116,MAX(1,U299))="Hourly",OR(INDEX('SKU Catalog'!$J$1:$J$116,MAX(1,U299))=0,"3Y"="PAYG")),I299,1),"UNPRICED"))))</f>
        <v>0</v>
      </c>
    </row>
    <row r="300" spans="1:24" ht="28.8" x14ac:dyDescent="0.35">
      <c r="A300" s="21" t="s">
        <v>967</v>
      </c>
      <c r="B300" s="21" t="s">
        <v>95</v>
      </c>
      <c r="C300" s="21" t="s">
        <v>2299</v>
      </c>
      <c r="D300" s="21" t="s">
        <v>1785</v>
      </c>
      <c r="E300" s="21" t="s">
        <v>1786</v>
      </c>
      <c r="F300" s="26" t="s">
        <v>188</v>
      </c>
      <c r="G300" s="27">
        <v>1</v>
      </c>
      <c r="H300" s="27">
        <v>1</v>
      </c>
      <c r="I300" s="36">
        <v>1</v>
      </c>
      <c r="J300" s="26" t="s">
        <v>2297</v>
      </c>
      <c r="K300" s="37"/>
      <c r="L300" s="23" t="str">
        <f>IF(U300=0,"INVALID SKU",IF(INDEX('SKU Catalog'!$J$1:$J$116,MAX(1,U300))=0,"PAYG",IF(J300="Default",Assumptions!$B$7,J300)))</f>
        <v>PAYG</v>
      </c>
      <c r="M300" s="23" t="str">
        <f>IF(U300=0,"Review SKU",INDEX('SKU Catalog'!$E$1:$E$116,MAX(1,U300)))</f>
        <v>resource</v>
      </c>
      <c r="N300" s="31">
        <f>IF(ISNUMBER(K300),K300,IF(U300=0,"UNPRICED",IF(L300="PAYG",INDEX('SKU Catalog'!$K$1:$K$116,MAX(1,U300)),IF(L300="1Y",INDEX('SKU Catalog'!$L$1:$L$116,MAX(1,U300)),INDEX('SKU Catalog'!$M$1:$M$116,MAX(1,U300))))))</f>
        <v>0</v>
      </c>
      <c r="O300" s="24">
        <f>IF(NOT(AND(A300=$B$2,G300&gt;0,H300&gt;0,OR(C300&lt;&gt;"Recommended baseline",Assumptions!$B$10=1))),0,IF(ISNUMBER(N300),G300*H300*N300*IF(ISNUMBER(K300),1,IF(AND(L300="PAYG",INDEX('SKU Catalog'!$F$1:$F$116,MAX(1,U300))="Hourly"),I300,1)),"UNPRICED"))</f>
        <v>0</v>
      </c>
      <c r="P300" s="24">
        <f>IF(ISNUMBER(O300),O300*Assumptions!$B$8,"UNPRICED")</f>
        <v>0</v>
      </c>
      <c r="Q300" s="23" t="str">
        <f>IF(NOT(AND(A300=$B$2,G300&gt;0,H300&gt;0,OR(C300&lt;&gt;"Recommended baseline",Assumptions!$B$10=1))),"Inactive",IF(NOT(ISNUMBER(N300)),"UNPRICED - select SKU / quote",IF(ISNUMBER(K300),"Manual quote - verify source",IF(T300="Covered","Covered by capacity",IF(T300="Control plane","No direct fee","Priced - verify sizing")))))</f>
        <v>No direct fee</v>
      </c>
      <c r="R300" s="21" t="s">
        <v>2300</v>
      </c>
      <c r="S300" s="21" t="s">
        <v>971</v>
      </c>
      <c r="T300" s="21" t="s">
        <v>187</v>
      </c>
      <c r="U300" s="23">
        <f>IF(COUNTIF('SKU Catalog'!$A$4:$A$116,T300&amp;"|"&amp;F300)=0,0,MATCH(T300&amp;"|"&amp;F300,'SKU Catalog'!$A$1:$A$116,0))</f>
        <v>5</v>
      </c>
      <c r="V300" s="24">
        <f>IF(NOT(AND(A300=$B$2,G300&gt;0,H300&gt;0,OR(C300&lt;&gt;"Recommended baseline",Assumptions!$B$10=1))),0,IF(ISNUMBER(K300),G300*H300*K300,IF(U300=0,"UNPRICED",IF(ISNUMBER(INDEX('SKU Catalog'!$K$1:$K$116,MAX(1,U300))),G300*H300*INDEX('SKU Catalog'!$K$1:$K$116,MAX(1,U300))*IF(AND(INDEX('SKU Catalog'!$F$1:$F$116,MAX(1,U300))="Hourly",OR(INDEX('SKU Catalog'!$J$1:$J$116,MAX(1,U300))=0,"PAYG"="PAYG")),I300,1),"UNPRICED"))))</f>
        <v>0</v>
      </c>
      <c r="W300" s="24">
        <f>IF(NOT(AND(A300=$B$2,G300&gt;0,H300&gt;0,OR(C300&lt;&gt;"Recommended baseline",Assumptions!$B$10=1))),0,IF(ISNUMBER(K300),G300*H300*K300,IF(U300=0,"UNPRICED",IF(ISNUMBER(INDEX('SKU Catalog'!$L$1:$L$116,MAX(1,U300))),G300*H300*INDEX('SKU Catalog'!$L$1:$L$116,MAX(1,U300))*IF(AND(INDEX('SKU Catalog'!$F$1:$F$116,MAX(1,U300))="Hourly",OR(INDEX('SKU Catalog'!$J$1:$J$116,MAX(1,U300))=0,"1Y"="PAYG")),I300,1),"UNPRICED"))))</f>
        <v>0</v>
      </c>
      <c r="X300" s="24">
        <f>IF(NOT(AND(A300=$B$2,G300&gt;0,H300&gt;0,OR(C300&lt;&gt;"Recommended baseline",Assumptions!$B$10=1))),0,IF(ISNUMBER(K300),G300*H300*K300,IF(U300=0,"UNPRICED",IF(ISNUMBER(INDEX('SKU Catalog'!$M$1:$M$116,MAX(1,U300))),G300*H300*INDEX('SKU Catalog'!$M$1:$M$116,MAX(1,U300))*IF(AND(INDEX('SKU Catalog'!$F$1:$F$116,MAX(1,U300))="Hourly",OR(INDEX('SKU Catalog'!$J$1:$J$116,MAX(1,U300))=0,"3Y"="PAYG")),I300,1),"UNPRICED"))))</f>
        <v>0</v>
      </c>
    </row>
    <row r="301" spans="1:24" ht="28.8" x14ac:dyDescent="0.35">
      <c r="A301" s="21" t="s">
        <v>967</v>
      </c>
      <c r="B301" s="21" t="s">
        <v>95</v>
      </c>
      <c r="C301" s="21" t="s">
        <v>2299</v>
      </c>
      <c r="D301" s="21" t="s">
        <v>1787</v>
      </c>
      <c r="E301" s="21" t="s">
        <v>1788</v>
      </c>
      <c r="F301" s="26" t="s">
        <v>188</v>
      </c>
      <c r="G301" s="27">
        <v>1</v>
      </c>
      <c r="H301" s="27">
        <v>1</v>
      </c>
      <c r="I301" s="36">
        <v>1</v>
      </c>
      <c r="J301" s="26" t="s">
        <v>2297</v>
      </c>
      <c r="K301" s="37"/>
      <c r="L301" s="23" t="str">
        <f>IF(U301=0,"INVALID SKU",IF(INDEX('SKU Catalog'!$J$1:$J$116,MAX(1,U301))=0,"PAYG",IF(J301="Default",Assumptions!$B$7,J301)))</f>
        <v>PAYG</v>
      </c>
      <c r="M301" s="23" t="str">
        <f>IF(U301=0,"Review SKU",INDEX('SKU Catalog'!$E$1:$E$116,MAX(1,U301)))</f>
        <v>resource</v>
      </c>
      <c r="N301" s="31">
        <f>IF(ISNUMBER(K301),K301,IF(U301=0,"UNPRICED",IF(L301="PAYG",INDEX('SKU Catalog'!$K$1:$K$116,MAX(1,U301)),IF(L301="1Y",INDEX('SKU Catalog'!$L$1:$L$116,MAX(1,U301)),INDEX('SKU Catalog'!$M$1:$M$116,MAX(1,U301))))))</f>
        <v>0</v>
      </c>
      <c r="O301" s="24">
        <f>IF(NOT(AND(A301=$B$2,G301&gt;0,H301&gt;0,OR(C301&lt;&gt;"Recommended baseline",Assumptions!$B$10=1))),0,IF(ISNUMBER(N301),G301*H301*N301*IF(ISNUMBER(K301),1,IF(AND(L301="PAYG",INDEX('SKU Catalog'!$F$1:$F$116,MAX(1,U301))="Hourly"),I301,1)),"UNPRICED"))</f>
        <v>0</v>
      </c>
      <c r="P301" s="24">
        <f>IF(ISNUMBER(O301),O301*Assumptions!$B$8,"UNPRICED")</f>
        <v>0</v>
      </c>
      <c r="Q301" s="23" t="str">
        <f>IF(NOT(AND(A301=$B$2,G301&gt;0,H301&gt;0,OR(C301&lt;&gt;"Recommended baseline",Assumptions!$B$10=1))),"Inactive",IF(NOT(ISNUMBER(N301)),"UNPRICED - select SKU / quote",IF(ISNUMBER(K301),"Manual quote - verify source",IF(T301="Covered","Covered by capacity",IF(T301="Control plane","No direct fee","Priced - verify sizing")))))</f>
        <v>No direct fee</v>
      </c>
      <c r="R301" s="21" t="s">
        <v>2300</v>
      </c>
      <c r="S301" s="21" t="s">
        <v>971</v>
      </c>
      <c r="T301" s="21" t="s">
        <v>187</v>
      </c>
      <c r="U301" s="23">
        <f>IF(COUNTIF('SKU Catalog'!$A$4:$A$116,T301&amp;"|"&amp;F301)=0,0,MATCH(T301&amp;"|"&amp;F301,'SKU Catalog'!$A$1:$A$116,0))</f>
        <v>5</v>
      </c>
      <c r="V301" s="24">
        <f>IF(NOT(AND(A301=$B$2,G301&gt;0,H301&gt;0,OR(C301&lt;&gt;"Recommended baseline",Assumptions!$B$10=1))),0,IF(ISNUMBER(K301),G301*H301*K301,IF(U301=0,"UNPRICED",IF(ISNUMBER(INDEX('SKU Catalog'!$K$1:$K$116,MAX(1,U301))),G301*H301*INDEX('SKU Catalog'!$K$1:$K$116,MAX(1,U301))*IF(AND(INDEX('SKU Catalog'!$F$1:$F$116,MAX(1,U301))="Hourly",OR(INDEX('SKU Catalog'!$J$1:$J$116,MAX(1,U301))=0,"PAYG"="PAYG")),I301,1),"UNPRICED"))))</f>
        <v>0</v>
      </c>
      <c r="W301" s="24">
        <f>IF(NOT(AND(A301=$B$2,G301&gt;0,H301&gt;0,OR(C301&lt;&gt;"Recommended baseline",Assumptions!$B$10=1))),0,IF(ISNUMBER(K301),G301*H301*K301,IF(U301=0,"UNPRICED",IF(ISNUMBER(INDEX('SKU Catalog'!$L$1:$L$116,MAX(1,U301))),G301*H301*INDEX('SKU Catalog'!$L$1:$L$116,MAX(1,U301))*IF(AND(INDEX('SKU Catalog'!$F$1:$F$116,MAX(1,U301))="Hourly",OR(INDEX('SKU Catalog'!$J$1:$J$116,MAX(1,U301))=0,"1Y"="PAYG")),I301,1),"UNPRICED"))))</f>
        <v>0</v>
      </c>
      <c r="X301" s="24">
        <f>IF(NOT(AND(A301=$B$2,G301&gt;0,H301&gt;0,OR(C301&lt;&gt;"Recommended baseline",Assumptions!$B$10=1))),0,IF(ISNUMBER(K301),G301*H301*K301,IF(U301=0,"UNPRICED",IF(ISNUMBER(INDEX('SKU Catalog'!$M$1:$M$116,MAX(1,U301))),G301*H301*INDEX('SKU Catalog'!$M$1:$M$116,MAX(1,U301))*IF(AND(INDEX('SKU Catalog'!$F$1:$F$116,MAX(1,U301))="Hourly",OR(INDEX('SKU Catalog'!$J$1:$J$116,MAX(1,U301))=0,"3Y"="PAYG")),I301,1),"UNPRICED"))))</f>
        <v>0</v>
      </c>
    </row>
    <row r="302" spans="1:24" ht="28.8" x14ac:dyDescent="0.35">
      <c r="A302" s="21" t="s">
        <v>967</v>
      </c>
      <c r="B302" s="21" t="s">
        <v>95</v>
      </c>
      <c r="C302" s="21" t="s">
        <v>2299</v>
      </c>
      <c r="D302" s="21" t="s">
        <v>1789</v>
      </c>
      <c r="E302" s="21" t="s">
        <v>1790</v>
      </c>
      <c r="F302" s="26" t="s">
        <v>188</v>
      </c>
      <c r="G302" s="27">
        <v>1</v>
      </c>
      <c r="H302" s="27">
        <v>1</v>
      </c>
      <c r="I302" s="36">
        <v>1</v>
      </c>
      <c r="J302" s="26" t="s">
        <v>2297</v>
      </c>
      <c r="K302" s="37"/>
      <c r="L302" s="23" t="str">
        <f>IF(U302=0,"INVALID SKU",IF(INDEX('SKU Catalog'!$J$1:$J$116,MAX(1,U302))=0,"PAYG",IF(J302="Default",Assumptions!$B$7,J302)))</f>
        <v>PAYG</v>
      </c>
      <c r="M302" s="23" t="str">
        <f>IF(U302=0,"Review SKU",INDEX('SKU Catalog'!$E$1:$E$116,MAX(1,U302)))</f>
        <v>resource</v>
      </c>
      <c r="N302" s="31">
        <f>IF(ISNUMBER(K302),K302,IF(U302=0,"UNPRICED",IF(L302="PAYG",INDEX('SKU Catalog'!$K$1:$K$116,MAX(1,U302)),IF(L302="1Y",INDEX('SKU Catalog'!$L$1:$L$116,MAX(1,U302)),INDEX('SKU Catalog'!$M$1:$M$116,MAX(1,U302))))))</f>
        <v>0</v>
      </c>
      <c r="O302" s="24">
        <f>IF(NOT(AND(A302=$B$2,G302&gt;0,H302&gt;0,OR(C302&lt;&gt;"Recommended baseline",Assumptions!$B$10=1))),0,IF(ISNUMBER(N302),G302*H302*N302*IF(ISNUMBER(K302),1,IF(AND(L302="PAYG",INDEX('SKU Catalog'!$F$1:$F$116,MAX(1,U302))="Hourly"),I302,1)),"UNPRICED"))</f>
        <v>0</v>
      </c>
      <c r="P302" s="24">
        <f>IF(ISNUMBER(O302),O302*Assumptions!$B$8,"UNPRICED")</f>
        <v>0</v>
      </c>
      <c r="Q302" s="23" t="str">
        <f>IF(NOT(AND(A302=$B$2,G302&gt;0,H302&gt;0,OR(C302&lt;&gt;"Recommended baseline",Assumptions!$B$10=1))),"Inactive",IF(NOT(ISNUMBER(N302)),"UNPRICED - select SKU / quote",IF(ISNUMBER(K302),"Manual quote - verify source",IF(T302="Covered","Covered by capacity",IF(T302="Control plane","No direct fee","Priced - verify sizing")))))</f>
        <v>No direct fee</v>
      </c>
      <c r="R302" s="21" t="s">
        <v>2300</v>
      </c>
      <c r="S302" s="21" t="s">
        <v>971</v>
      </c>
      <c r="T302" s="21" t="s">
        <v>187</v>
      </c>
      <c r="U302" s="23">
        <f>IF(COUNTIF('SKU Catalog'!$A$4:$A$116,T302&amp;"|"&amp;F302)=0,0,MATCH(T302&amp;"|"&amp;F302,'SKU Catalog'!$A$1:$A$116,0))</f>
        <v>5</v>
      </c>
      <c r="V302" s="24">
        <f>IF(NOT(AND(A302=$B$2,G302&gt;0,H302&gt;0,OR(C302&lt;&gt;"Recommended baseline",Assumptions!$B$10=1))),0,IF(ISNUMBER(K302),G302*H302*K302,IF(U302=0,"UNPRICED",IF(ISNUMBER(INDEX('SKU Catalog'!$K$1:$K$116,MAX(1,U302))),G302*H302*INDEX('SKU Catalog'!$K$1:$K$116,MAX(1,U302))*IF(AND(INDEX('SKU Catalog'!$F$1:$F$116,MAX(1,U302))="Hourly",OR(INDEX('SKU Catalog'!$J$1:$J$116,MAX(1,U302))=0,"PAYG"="PAYG")),I302,1),"UNPRICED"))))</f>
        <v>0</v>
      </c>
      <c r="W302" s="24">
        <f>IF(NOT(AND(A302=$B$2,G302&gt;0,H302&gt;0,OR(C302&lt;&gt;"Recommended baseline",Assumptions!$B$10=1))),0,IF(ISNUMBER(K302),G302*H302*K302,IF(U302=0,"UNPRICED",IF(ISNUMBER(INDEX('SKU Catalog'!$L$1:$L$116,MAX(1,U302))),G302*H302*INDEX('SKU Catalog'!$L$1:$L$116,MAX(1,U302))*IF(AND(INDEX('SKU Catalog'!$F$1:$F$116,MAX(1,U302))="Hourly",OR(INDEX('SKU Catalog'!$J$1:$J$116,MAX(1,U302))=0,"1Y"="PAYG")),I302,1),"UNPRICED"))))</f>
        <v>0</v>
      </c>
      <c r="X302" s="24">
        <f>IF(NOT(AND(A302=$B$2,G302&gt;0,H302&gt;0,OR(C302&lt;&gt;"Recommended baseline",Assumptions!$B$10=1))),0,IF(ISNUMBER(K302),G302*H302*K302,IF(U302=0,"UNPRICED",IF(ISNUMBER(INDEX('SKU Catalog'!$M$1:$M$116,MAX(1,U302))),G302*H302*INDEX('SKU Catalog'!$M$1:$M$116,MAX(1,U302))*IF(AND(INDEX('SKU Catalog'!$F$1:$F$116,MAX(1,U302))="Hourly",OR(INDEX('SKU Catalog'!$J$1:$J$116,MAX(1,U302))=0,"3Y"="PAYG")),I302,1),"UNPRICED"))))</f>
        <v>0</v>
      </c>
    </row>
    <row r="303" spans="1:24" ht="28.8" x14ac:dyDescent="0.35">
      <c r="A303" s="21" t="s">
        <v>967</v>
      </c>
      <c r="B303" s="21" t="s">
        <v>95</v>
      </c>
      <c r="C303" s="21" t="s">
        <v>2299</v>
      </c>
      <c r="D303" s="21" t="s">
        <v>1791</v>
      </c>
      <c r="E303" s="21" t="s">
        <v>1792</v>
      </c>
      <c r="F303" s="26" t="s">
        <v>188</v>
      </c>
      <c r="G303" s="27">
        <v>1</v>
      </c>
      <c r="H303" s="27">
        <v>1</v>
      </c>
      <c r="I303" s="36">
        <v>1</v>
      </c>
      <c r="J303" s="26" t="s">
        <v>2297</v>
      </c>
      <c r="K303" s="37"/>
      <c r="L303" s="23" t="str">
        <f>IF(U303=0,"INVALID SKU",IF(INDEX('SKU Catalog'!$J$1:$J$116,MAX(1,U303))=0,"PAYG",IF(J303="Default",Assumptions!$B$7,J303)))</f>
        <v>PAYG</v>
      </c>
      <c r="M303" s="23" t="str">
        <f>IF(U303=0,"Review SKU",INDEX('SKU Catalog'!$E$1:$E$116,MAX(1,U303)))</f>
        <v>resource</v>
      </c>
      <c r="N303" s="31">
        <f>IF(ISNUMBER(K303),K303,IF(U303=0,"UNPRICED",IF(L303="PAYG",INDEX('SKU Catalog'!$K$1:$K$116,MAX(1,U303)),IF(L303="1Y",INDEX('SKU Catalog'!$L$1:$L$116,MAX(1,U303)),INDEX('SKU Catalog'!$M$1:$M$116,MAX(1,U303))))))</f>
        <v>0</v>
      </c>
      <c r="O303" s="24">
        <f>IF(NOT(AND(A303=$B$2,G303&gt;0,H303&gt;0,OR(C303&lt;&gt;"Recommended baseline",Assumptions!$B$10=1))),0,IF(ISNUMBER(N303),G303*H303*N303*IF(ISNUMBER(K303),1,IF(AND(L303="PAYG",INDEX('SKU Catalog'!$F$1:$F$116,MAX(1,U303))="Hourly"),I303,1)),"UNPRICED"))</f>
        <v>0</v>
      </c>
      <c r="P303" s="24">
        <f>IF(ISNUMBER(O303),O303*Assumptions!$B$8,"UNPRICED")</f>
        <v>0</v>
      </c>
      <c r="Q303" s="23" t="str">
        <f>IF(NOT(AND(A303=$B$2,G303&gt;0,H303&gt;0,OR(C303&lt;&gt;"Recommended baseline",Assumptions!$B$10=1))),"Inactive",IF(NOT(ISNUMBER(N303)),"UNPRICED - select SKU / quote",IF(ISNUMBER(K303),"Manual quote - verify source",IF(T303="Covered","Covered by capacity",IF(T303="Control plane","No direct fee","Priced - verify sizing")))))</f>
        <v>No direct fee</v>
      </c>
      <c r="R303" s="21" t="s">
        <v>2300</v>
      </c>
      <c r="S303" s="21" t="s">
        <v>971</v>
      </c>
      <c r="T303" s="21" t="s">
        <v>187</v>
      </c>
      <c r="U303" s="23">
        <f>IF(COUNTIF('SKU Catalog'!$A$4:$A$116,T303&amp;"|"&amp;F303)=0,0,MATCH(T303&amp;"|"&amp;F303,'SKU Catalog'!$A$1:$A$116,0))</f>
        <v>5</v>
      </c>
      <c r="V303" s="24">
        <f>IF(NOT(AND(A303=$B$2,G303&gt;0,H303&gt;0,OR(C303&lt;&gt;"Recommended baseline",Assumptions!$B$10=1))),0,IF(ISNUMBER(K303),G303*H303*K303,IF(U303=0,"UNPRICED",IF(ISNUMBER(INDEX('SKU Catalog'!$K$1:$K$116,MAX(1,U303))),G303*H303*INDEX('SKU Catalog'!$K$1:$K$116,MAX(1,U303))*IF(AND(INDEX('SKU Catalog'!$F$1:$F$116,MAX(1,U303))="Hourly",OR(INDEX('SKU Catalog'!$J$1:$J$116,MAX(1,U303))=0,"PAYG"="PAYG")),I303,1),"UNPRICED"))))</f>
        <v>0</v>
      </c>
      <c r="W303" s="24">
        <f>IF(NOT(AND(A303=$B$2,G303&gt;0,H303&gt;0,OR(C303&lt;&gt;"Recommended baseline",Assumptions!$B$10=1))),0,IF(ISNUMBER(K303),G303*H303*K303,IF(U303=0,"UNPRICED",IF(ISNUMBER(INDEX('SKU Catalog'!$L$1:$L$116,MAX(1,U303))),G303*H303*INDEX('SKU Catalog'!$L$1:$L$116,MAX(1,U303))*IF(AND(INDEX('SKU Catalog'!$F$1:$F$116,MAX(1,U303))="Hourly",OR(INDEX('SKU Catalog'!$J$1:$J$116,MAX(1,U303))=0,"1Y"="PAYG")),I303,1),"UNPRICED"))))</f>
        <v>0</v>
      </c>
      <c r="X303" s="24">
        <f>IF(NOT(AND(A303=$B$2,G303&gt;0,H303&gt;0,OR(C303&lt;&gt;"Recommended baseline",Assumptions!$B$10=1))),0,IF(ISNUMBER(K303),G303*H303*K303,IF(U303=0,"UNPRICED",IF(ISNUMBER(INDEX('SKU Catalog'!$M$1:$M$116,MAX(1,U303))),G303*H303*INDEX('SKU Catalog'!$M$1:$M$116,MAX(1,U303))*IF(AND(INDEX('SKU Catalog'!$F$1:$F$116,MAX(1,U303))="Hourly",OR(INDEX('SKU Catalog'!$J$1:$J$116,MAX(1,U303))=0,"3Y"="PAYG")),I303,1),"UNPRICED"))))</f>
        <v>0</v>
      </c>
    </row>
    <row r="304" spans="1:24" ht="28.8" x14ac:dyDescent="0.35">
      <c r="A304" s="21" t="s">
        <v>967</v>
      </c>
      <c r="B304" s="21" t="s">
        <v>95</v>
      </c>
      <c r="C304" s="21" t="s">
        <v>2299</v>
      </c>
      <c r="D304" s="21" t="s">
        <v>1793</v>
      </c>
      <c r="E304" s="21" t="s">
        <v>1794</v>
      </c>
      <c r="F304" s="26" t="s">
        <v>188</v>
      </c>
      <c r="G304" s="27">
        <v>1</v>
      </c>
      <c r="H304" s="27">
        <v>1</v>
      </c>
      <c r="I304" s="36">
        <v>1</v>
      </c>
      <c r="J304" s="26" t="s">
        <v>2297</v>
      </c>
      <c r="K304" s="37"/>
      <c r="L304" s="23" t="str">
        <f>IF(U304=0,"INVALID SKU",IF(INDEX('SKU Catalog'!$J$1:$J$116,MAX(1,U304))=0,"PAYG",IF(J304="Default",Assumptions!$B$7,J304)))</f>
        <v>PAYG</v>
      </c>
      <c r="M304" s="23" t="str">
        <f>IF(U304=0,"Review SKU",INDEX('SKU Catalog'!$E$1:$E$116,MAX(1,U304)))</f>
        <v>resource</v>
      </c>
      <c r="N304" s="31">
        <f>IF(ISNUMBER(K304),K304,IF(U304=0,"UNPRICED",IF(L304="PAYG",INDEX('SKU Catalog'!$K$1:$K$116,MAX(1,U304)),IF(L304="1Y",INDEX('SKU Catalog'!$L$1:$L$116,MAX(1,U304)),INDEX('SKU Catalog'!$M$1:$M$116,MAX(1,U304))))))</f>
        <v>0</v>
      </c>
      <c r="O304" s="24">
        <f>IF(NOT(AND(A304=$B$2,G304&gt;0,H304&gt;0,OR(C304&lt;&gt;"Recommended baseline",Assumptions!$B$10=1))),0,IF(ISNUMBER(N304),G304*H304*N304*IF(ISNUMBER(K304),1,IF(AND(L304="PAYG",INDEX('SKU Catalog'!$F$1:$F$116,MAX(1,U304))="Hourly"),I304,1)),"UNPRICED"))</f>
        <v>0</v>
      </c>
      <c r="P304" s="24">
        <f>IF(ISNUMBER(O304),O304*Assumptions!$B$8,"UNPRICED")</f>
        <v>0</v>
      </c>
      <c r="Q304" s="23" t="str">
        <f>IF(NOT(AND(A304=$B$2,G304&gt;0,H304&gt;0,OR(C304&lt;&gt;"Recommended baseline",Assumptions!$B$10=1))),"Inactive",IF(NOT(ISNUMBER(N304)),"UNPRICED - select SKU / quote",IF(ISNUMBER(K304),"Manual quote - verify source",IF(T304="Covered","Covered by capacity",IF(T304="Control plane","No direct fee","Priced - verify sizing")))))</f>
        <v>No direct fee</v>
      </c>
      <c r="R304" s="21" t="s">
        <v>2300</v>
      </c>
      <c r="S304" s="21" t="s">
        <v>971</v>
      </c>
      <c r="T304" s="21" t="s">
        <v>187</v>
      </c>
      <c r="U304" s="23">
        <f>IF(COUNTIF('SKU Catalog'!$A$4:$A$116,T304&amp;"|"&amp;F304)=0,0,MATCH(T304&amp;"|"&amp;F304,'SKU Catalog'!$A$1:$A$116,0))</f>
        <v>5</v>
      </c>
      <c r="V304" s="24">
        <f>IF(NOT(AND(A304=$B$2,G304&gt;0,H304&gt;0,OR(C304&lt;&gt;"Recommended baseline",Assumptions!$B$10=1))),0,IF(ISNUMBER(K304),G304*H304*K304,IF(U304=0,"UNPRICED",IF(ISNUMBER(INDEX('SKU Catalog'!$K$1:$K$116,MAX(1,U304))),G304*H304*INDEX('SKU Catalog'!$K$1:$K$116,MAX(1,U304))*IF(AND(INDEX('SKU Catalog'!$F$1:$F$116,MAX(1,U304))="Hourly",OR(INDEX('SKU Catalog'!$J$1:$J$116,MAX(1,U304))=0,"PAYG"="PAYG")),I304,1),"UNPRICED"))))</f>
        <v>0</v>
      </c>
      <c r="W304" s="24">
        <f>IF(NOT(AND(A304=$B$2,G304&gt;0,H304&gt;0,OR(C304&lt;&gt;"Recommended baseline",Assumptions!$B$10=1))),0,IF(ISNUMBER(K304),G304*H304*K304,IF(U304=0,"UNPRICED",IF(ISNUMBER(INDEX('SKU Catalog'!$L$1:$L$116,MAX(1,U304))),G304*H304*INDEX('SKU Catalog'!$L$1:$L$116,MAX(1,U304))*IF(AND(INDEX('SKU Catalog'!$F$1:$F$116,MAX(1,U304))="Hourly",OR(INDEX('SKU Catalog'!$J$1:$J$116,MAX(1,U304))=0,"1Y"="PAYG")),I304,1),"UNPRICED"))))</f>
        <v>0</v>
      </c>
      <c r="X304" s="24">
        <f>IF(NOT(AND(A304=$B$2,G304&gt;0,H304&gt;0,OR(C304&lt;&gt;"Recommended baseline",Assumptions!$B$10=1))),0,IF(ISNUMBER(K304),G304*H304*K304,IF(U304=0,"UNPRICED",IF(ISNUMBER(INDEX('SKU Catalog'!$M$1:$M$116,MAX(1,U304))),G304*H304*INDEX('SKU Catalog'!$M$1:$M$116,MAX(1,U304))*IF(AND(INDEX('SKU Catalog'!$F$1:$F$116,MAX(1,U304))="Hourly",OR(INDEX('SKU Catalog'!$J$1:$J$116,MAX(1,U304))=0,"3Y"="PAYG")),I304,1),"UNPRICED"))))</f>
        <v>0</v>
      </c>
    </row>
    <row r="305" spans="1:24" ht="28.8" x14ac:dyDescent="0.35">
      <c r="A305" s="21" t="s">
        <v>967</v>
      </c>
      <c r="B305" s="21" t="s">
        <v>95</v>
      </c>
      <c r="C305" s="21" t="s">
        <v>2299</v>
      </c>
      <c r="D305" s="21" t="s">
        <v>1795</v>
      </c>
      <c r="E305" s="21" t="s">
        <v>1796</v>
      </c>
      <c r="F305" s="26" t="s">
        <v>188</v>
      </c>
      <c r="G305" s="27">
        <v>1</v>
      </c>
      <c r="H305" s="27">
        <v>1</v>
      </c>
      <c r="I305" s="36">
        <v>1</v>
      </c>
      <c r="J305" s="26" t="s">
        <v>2297</v>
      </c>
      <c r="K305" s="37"/>
      <c r="L305" s="23" t="str">
        <f>IF(U305=0,"INVALID SKU",IF(INDEX('SKU Catalog'!$J$1:$J$116,MAX(1,U305))=0,"PAYG",IF(J305="Default",Assumptions!$B$7,J305)))</f>
        <v>PAYG</v>
      </c>
      <c r="M305" s="23" t="str">
        <f>IF(U305=0,"Review SKU",INDEX('SKU Catalog'!$E$1:$E$116,MAX(1,U305)))</f>
        <v>resource</v>
      </c>
      <c r="N305" s="31">
        <f>IF(ISNUMBER(K305),K305,IF(U305=0,"UNPRICED",IF(L305="PAYG",INDEX('SKU Catalog'!$K$1:$K$116,MAX(1,U305)),IF(L305="1Y",INDEX('SKU Catalog'!$L$1:$L$116,MAX(1,U305)),INDEX('SKU Catalog'!$M$1:$M$116,MAX(1,U305))))))</f>
        <v>0</v>
      </c>
      <c r="O305" s="24">
        <f>IF(NOT(AND(A305=$B$2,G305&gt;0,H305&gt;0,OR(C305&lt;&gt;"Recommended baseline",Assumptions!$B$10=1))),0,IF(ISNUMBER(N305),G305*H305*N305*IF(ISNUMBER(K305),1,IF(AND(L305="PAYG",INDEX('SKU Catalog'!$F$1:$F$116,MAX(1,U305))="Hourly"),I305,1)),"UNPRICED"))</f>
        <v>0</v>
      </c>
      <c r="P305" s="24">
        <f>IF(ISNUMBER(O305),O305*Assumptions!$B$8,"UNPRICED")</f>
        <v>0</v>
      </c>
      <c r="Q305" s="23" t="str">
        <f>IF(NOT(AND(A305=$B$2,G305&gt;0,H305&gt;0,OR(C305&lt;&gt;"Recommended baseline",Assumptions!$B$10=1))),"Inactive",IF(NOT(ISNUMBER(N305)),"UNPRICED - select SKU / quote",IF(ISNUMBER(K305),"Manual quote - verify source",IF(T305="Covered","Covered by capacity",IF(T305="Control plane","No direct fee","Priced - verify sizing")))))</f>
        <v>No direct fee</v>
      </c>
      <c r="R305" s="21" t="s">
        <v>2300</v>
      </c>
      <c r="S305" s="21" t="s">
        <v>971</v>
      </c>
      <c r="T305" s="21" t="s">
        <v>187</v>
      </c>
      <c r="U305" s="23">
        <f>IF(COUNTIF('SKU Catalog'!$A$4:$A$116,T305&amp;"|"&amp;F305)=0,0,MATCH(T305&amp;"|"&amp;F305,'SKU Catalog'!$A$1:$A$116,0))</f>
        <v>5</v>
      </c>
      <c r="V305" s="24">
        <f>IF(NOT(AND(A305=$B$2,G305&gt;0,H305&gt;0,OR(C305&lt;&gt;"Recommended baseline",Assumptions!$B$10=1))),0,IF(ISNUMBER(K305),G305*H305*K305,IF(U305=0,"UNPRICED",IF(ISNUMBER(INDEX('SKU Catalog'!$K$1:$K$116,MAX(1,U305))),G305*H305*INDEX('SKU Catalog'!$K$1:$K$116,MAX(1,U305))*IF(AND(INDEX('SKU Catalog'!$F$1:$F$116,MAX(1,U305))="Hourly",OR(INDEX('SKU Catalog'!$J$1:$J$116,MAX(1,U305))=0,"PAYG"="PAYG")),I305,1),"UNPRICED"))))</f>
        <v>0</v>
      </c>
      <c r="W305" s="24">
        <f>IF(NOT(AND(A305=$B$2,G305&gt;0,H305&gt;0,OR(C305&lt;&gt;"Recommended baseline",Assumptions!$B$10=1))),0,IF(ISNUMBER(K305),G305*H305*K305,IF(U305=0,"UNPRICED",IF(ISNUMBER(INDEX('SKU Catalog'!$L$1:$L$116,MAX(1,U305))),G305*H305*INDEX('SKU Catalog'!$L$1:$L$116,MAX(1,U305))*IF(AND(INDEX('SKU Catalog'!$F$1:$F$116,MAX(1,U305))="Hourly",OR(INDEX('SKU Catalog'!$J$1:$J$116,MAX(1,U305))=0,"1Y"="PAYG")),I305,1),"UNPRICED"))))</f>
        <v>0</v>
      </c>
      <c r="X305" s="24">
        <f>IF(NOT(AND(A305=$B$2,G305&gt;0,H305&gt;0,OR(C305&lt;&gt;"Recommended baseline",Assumptions!$B$10=1))),0,IF(ISNUMBER(K305),G305*H305*K305,IF(U305=0,"UNPRICED",IF(ISNUMBER(INDEX('SKU Catalog'!$M$1:$M$116,MAX(1,U305))),G305*H305*INDEX('SKU Catalog'!$M$1:$M$116,MAX(1,U305))*IF(AND(INDEX('SKU Catalog'!$F$1:$F$116,MAX(1,U305))="Hourly",OR(INDEX('SKU Catalog'!$J$1:$J$116,MAX(1,U305))=0,"3Y"="PAYG")),I305,1),"UNPRICED"))))</f>
        <v>0</v>
      </c>
    </row>
    <row r="306" spans="1:24" ht="28.8" x14ac:dyDescent="0.35">
      <c r="A306" s="21" t="s">
        <v>967</v>
      </c>
      <c r="B306" s="21" t="s">
        <v>95</v>
      </c>
      <c r="C306" s="21" t="s">
        <v>2299</v>
      </c>
      <c r="D306" s="21" t="s">
        <v>1797</v>
      </c>
      <c r="E306" s="21" t="s">
        <v>1798</v>
      </c>
      <c r="F306" s="26" t="s">
        <v>188</v>
      </c>
      <c r="G306" s="27">
        <v>1</v>
      </c>
      <c r="H306" s="27">
        <v>1</v>
      </c>
      <c r="I306" s="36">
        <v>1</v>
      </c>
      <c r="J306" s="26" t="s">
        <v>2297</v>
      </c>
      <c r="K306" s="37"/>
      <c r="L306" s="23" t="str">
        <f>IF(U306=0,"INVALID SKU",IF(INDEX('SKU Catalog'!$J$1:$J$116,MAX(1,U306))=0,"PAYG",IF(J306="Default",Assumptions!$B$7,J306)))</f>
        <v>PAYG</v>
      </c>
      <c r="M306" s="23" t="str">
        <f>IF(U306=0,"Review SKU",INDEX('SKU Catalog'!$E$1:$E$116,MAX(1,U306)))</f>
        <v>resource</v>
      </c>
      <c r="N306" s="31">
        <f>IF(ISNUMBER(K306),K306,IF(U306=0,"UNPRICED",IF(L306="PAYG",INDEX('SKU Catalog'!$K$1:$K$116,MAX(1,U306)),IF(L306="1Y",INDEX('SKU Catalog'!$L$1:$L$116,MAX(1,U306)),INDEX('SKU Catalog'!$M$1:$M$116,MAX(1,U306))))))</f>
        <v>0</v>
      </c>
      <c r="O306" s="24">
        <f>IF(NOT(AND(A306=$B$2,G306&gt;0,H306&gt;0,OR(C306&lt;&gt;"Recommended baseline",Assumptions!$B$10=1))),0,IF(ISNUMBER(N306),G306*H306*N306*IF(ISNUMBER(K306),1,IF(AND(L306="PAYG",INDEX('SKU Catalog'!$F$1:$F$116,MAX(1,U306))="Hourly"),I306,1)),"UNPRICED"))</f>
        <v>0</v>
      </c>
      <c r="P306" s="24">
        <f>IF(ISNUMBER(O306),O306*Assumptions!$B$8,"UNPRICED")</f>
        <v>0</v>
      </c>
      <c r="Q306" s="23" t="str">
        <f>IF(NOT(AND(A306=$B$2,G306&gt;0,H306&gt;0,OR(C306&lt;&gt;"Recommended baseline",Assumptions!$B$10=1))),"Inactive",IF(NOT(ISNUMBER(N306)),"UNPRICED - select SKU / quote",IF(ISNUMBER(K306),"Manual quote - verify source",IF(T306="Covered","Covered by capacity",IF(T306="Control plane","No direct fee","Priced - verify sizing")))))</f>
        <v>No direct fee</v>
      </c>
      <c r="R306" s="21" t="s">
        <v>2300</v>
      </c>
      <c r="S306" s="21" t="s">
        <v>971</v>
      </c>
      <c r="T306" s="21" t="s">
        <v>187</v>
      </c>
      <c r="U306" s="23">
        <f>IF(COUNTIF('SKU Catalog'!$A$4:$A$116,T306&amp;"|"&amp;F306)=0,0,MATCH(T306&amp;"|"&amp;F306,'SKU Catalog'!$A$1:$A$116,0))</f>
        <v>5</v>
      </c>
      <c r="V306" s="24">
        <f>IF(NOT(AND(A306=$B$2,G306&gt;0,H306&gt;0,OR(C306&lt;&gt;"Recommended baseline",Assumptions!$B$10=1))),0,IF(ISNUMBER(K306),G306*H306*K306,IF(U306=0,"UNPRICED",IF(ISNUMBER(INDEX('SKU Catalog'!$K$1:$K$116,MAX(1,U306))),G306*H306*INDEX('SKU Catalog'!$K$1:$K$116,MAX(1,U306))*IF(AND(INDEX('SKU Catalog'!$F$1:$F$116,MAX(1,U306))="Hourly",OR(INDEX('SKU Catalog'!$J$1:$J$116,MAX(1,U306))=0,"PAYG"="PAYG")),I306,1),"UNPRICED"))))</f>
        <v>0</v>
      </c>
      <c r="W306" s="24">
        <f>IF(NOT(AND(A306=$B$2,G306&gt;0,H306&gt;0,OR(C306&lt;&gt;"Recommended baseline",Assumptions!$B$10=1))),0,IF(ISNUMBER(K306),G306*H306*K306,IF(U306=0,"UNPRICED",IF(ISNUMBER(INDEX('SKU Catalog'!$L$1:$L$116,MAX(1,U306))),G306*H306*INDEX('SKU Catalog'!$L$1:$L$116,MAX(1,U306))*IF(AND(INDEX('SKU Catalog'!$F$1:$F$116,MAX(1,U306))="Hourly",OR(INDEX('SKU Catalog'!$J$1:$J$116,MAX(1,U306))=0,"1Y"="PAYG")),I306,1),"UNPRICED"))))</f>
        <v>0</v>
      </c>
      <c r="X306" s="24">
        <f>IF(NOT(AND(A306=$B$2,G306&gt;0,H306&gt;0,OR(C306&lt;&gt;"Recommended baseline",Assumptions!$B$10=1))),0,IF(ISNUMBER(K306),G306*H306*K306,IF(U306=0,"UNPRICED",IF(ISNUMBER(INDEX('SKU Catalog'!$M$1:$M$116,MAX(1,U306))),G306*H306*INDEX('SKU Catalog'!$M$1:$M$116,MAX(1,U306))*IF(AND(INDEX('SKU Catalog'!$F$1:$F$116,MAX(1,U306))="Hourly",OR(INDEX('SKU Catalog'!$J$1:$J$116,MAX(1,U306))=0,"3Y"="PAYG")),I306,1),"UNPRICED"))))</f>
        <v>0</v>
      </c>
    </row>
    <row r="307" spans="1:24" ht="28.8" x14ac:dyDescent="0.35">
      <c r="A307" s="21" t="s">
        <v>967</v>
      </c>
      <c r="B307" s="21" t="s">
        <v>95</v>
      </c>
      <c r="C307" s="21" t="s">
        <v>2299</v>
      </c>
      <c r="D307" s="21" t="s">
        <v>1799</v>
      </c>
      <c r="E307" s="21" t="s">
        <v>1800</v>
      </c>
      <c r="F307" s="26" t="s">
        <v>188</v>
      </c>
      <c r="G307" s="27">
        <v>1</v>
      </c>
      <c r="H307" s="27">
        <v>1</v>
      </c>
      <c r="I307" s="36">
        <v>1</v>
      </c>
      <c r="J307" s="26" t="s">
        <v>2297</v>
      </c>
      <c r="K307" s="37"/>
      <c r="L307" s="23" t="str">
        <f>IF(U307=0,"INVALID SKU",IF(INDEX('SKU Catalog'!$J$1:$J$116,MAX(1,U307))=0,"PAYG",IF(J307="Default",Assumptions!$B$7,J307)))</f>
        <v>PAYG</v>
      </c>
      <c r="M307" s="23" t="str">
        <f>IF(U307=0,"Review SKU",INDEX('SKU Catalog'!$E$1:$E$116,MAX(1,U307)))</f>
        <v>resource</v>
      </c>
      <c r="N307" s="31">
        <f>IF(ISNUMBER(K307),K307,IF(U307=0,"UNPRICED",IF(L307="PAYG",INDEX('SKU Catalog'!$K$1:$K$116,MAX(1,U307)),IF(L307="1Y",INDEX('SKU Catalog'!$L$1:$L$116,MAX(1,U307)),INDEX('SKU Catalog'!$M$1:$M$116,MAX(1,U307))))))</f>
        <v>0</v>
      </c>
      <c r="O307" s="24">
        <f>IF(NOT(AND(A307=$B$2,G307&gt;0,H307&gt;0,OR(C307&lt;&gt;"Recommended baseline",Assumptions!$B$10=1))),0,IF(ISNUMBER(N307),G307*H307*N307*IF(ISNUMBER(K307),1,IF(AND(L307="PAYG",INDEX('SKU Catalog'!$F$1:$F$116,MAX(1,U307))="Hourly"),I307,1)),"UNPRICED"))</f>
        <v>0</v>
      </c>
      <c r="P307" s="24">
        <f>IF(ISNUMBER(O307),O307*Assumptions!$B$8,"UNPRICED")</f>
        <v>0</v>
      </c>
      <c r="Q307" s="23" t="str">
        <f>IF(NOT(AND(A307=$B$2,G307&gt;0,H307&gt;0,OR(C307&lt;&gt;"Recommended baseline",Assumptions!$B$10=1))),"Inactive",IF(NOT(ISNUMBER(N307)),"UNPRICED - select SKU / quote",IF(ISNUMBER(K307),"Manual quote - verify source",IF(T307="Covered","Covered by capacity",IF(T307="Control plane","No direct fee","Priced - verify sizing")))))</f>
        <v>No direct fee</v>
      </c>
      <c r="R307" s="21" t="s">
        <v>2300</v>
      </c>
      <c r="S307" s="21" t="s">
        <v>971</v>
      </c>
      <c r="T307" s="21" t="s">
        <v>187</v>
      </c>
      <c r="U307" s="23">
        <f>IF(COUNTIF('SKU Catalog'!$A$4:$A$116,T307&amp;"|"&amp;F307)=0,0,MATCH(T307&amp;"|"&amp;F307,'SKU Catalog'!$A$1:$A$116,0))</f>
        <v>5</v>
      </c>
      <c r="V307" s="24">
        <f>IF(NOT(AND(A307=$B$2,G307&gt;0,H307&gt;0,OR(C307&lt;&gt;"Recommended baseline",Assumptions!$B$10=1))),0,IF(ISNUMBER(K307),G307*H307*K307,IF(U307=0,"UNPRICED",IF(ISNUMBER(INDEX('SKU Catalog'!$K$1:$K$116,MAX(1,U307))),G307*H307*INDEX('SKU Catalog'!$K$1:$K$116,MAX(1,U307))*IF(AND(INDEX('SKU Catalog'!$F$1:$F$116,MAX(1,U307))="Hourly",OR(INDEX('SKU Catalog'!$J$1:$J$116,MAX(1,U307))=0,"PAYG"="PAYG")),I307,1),"UNPRICED"))))</f>
        <v>0</v>
      </c>
      <c r="W307" s="24">
        <f>IF(NOT(AND(A307=$B$2,G307&gt;0,H307&gt;0,OR(C307&lt;&gt;"Recommended baseline",Assumptions!$B$10=1))),0,IF(ISNUMBER(K307),G307*H307*K307,IF(U307=0,"UNPRICED",IF(ISNUMBER(INDEX('SKU Catalog'!$L$1:$L$116,MAX(1,U307))),G307*H307*INDEX('SKU Catalog'!$L$1:$L$116,MAX(1,U307))*IF(AND(INDEX('SKU Catalog'!$F$1:$F$116,MAX(1,U307))="Hourly",OR(INDEX('SKU Catalog'!$J$1:$J$116,MAX(1,U307))=0,"1Y"="PAYG")),I307,1),"UNPRICED"))))</f>
        <v>0</v>
      </c>
      <c r="X307" s="24">
        <f>IF(NOT(AND(A307=$B$2,G307&gt;0,H307&gt;0,OR(C307&lt;&gt;"Recommended baseline",Assumptions!$B$10=1))),0,IF(ISNUMBER(K307),G307*H307*K307,IF(U307=0,"UNPRICED",IF(ISNUMBER(INDEX('SKU Catalog'!$M$1:$M$116,MAX(1,U307))),G307*H307*INDEX('SKU Catalog'!$M$1:$M$116,MAX(1,U307))*IF(AND(INDEX('SKU Catalog'!$F$1:$F$116,MAX(1,U307))="Hourly",OR(INDEX('SKU Catalog'!$J$1:$J$116,MAX(1,U307))=0,"3Y"="PAYG")),I307,1),"UNPRICED"))))</f>
        <v>0</v>
      </c>
    </row>
    <row r="308" spans="1:24" ht="28.8" x14ac:dyDescent="0.35">
      <c r="A308" s="21" t="s">
        <v>967</v>
      </c>
      <c r="B308" s="21" t="s">
        <v>95</v>
      </c>
      <c r="C308" s="21" t="s">
        <v>2299</v>
      </c>
      <c r="D308" s="21" t="s">
        <v>1801</v>
      </c>
      <c r="E308" s="21" t="s">
        <v>1802</v>
      </c>
      <c r="F308" s="26" t="s">
        <v>188</v>
      </c>
      <c r="G308" s="27">
        <v>1</v>
      </c>
      <c r="H308" s="27">
        <v>1</v>
      </c>
      <c r="I308" s="36">
        <v>1</v>
      </c>
      <c r="J308" s="26" t="s">
        <v>2297</v>
      </c>
      <c r="K308" s="37"/>
      <c r="L308" s="23" t="str">
        <f>IF(U308=0,"INVALID SKU",IF(INDEX('SKU Catalog'!$J$1:$J$116,MAX(1,U308))=0,"PAYG",IF(J308="Default",Assumptions!$B$7,J308)))</f>
        <v>PAYG</v>
      </c>
      <c r="M308" s="23" t="str">
        <f>IF(U308=0,"Review SKU",INDEX('SKU Catalog'!$E$1:$E$116,MAX(1,U308)))</f>
        <v>resource</v>
      </c>
      <c r="N308" s="31">
        <f>IF(ISNUMBER(K308),K308,IF(U308=0,"UNPRICED",IF(L308="PAYG",INDEX('SKU Catalog'!$K$1:$K$116,MAX(1,U308)),IF(L308="1Y",INDEX('SKU Catalog'!$L$1:$L$116,MAX(1,U308)),INDEX('SKU Catalog'!$M$1:$M$116,MAX(1,U308))))))</f>
        <v>0</v>
      </c>
      <c r="O308" s="24">
        <f>IF(NOT(AND(A308=$B$2,G308&gt;0,H308&gt;0,OR(C308&lt;&gt;"Recommended baseline",Assumptions!$B$10=1))),0,IF(ISNUMBER(N308),G308*H308*N308*IF(ISNUMBER(K308),1,IF(AND(L308="PAYG",INDEX('SKU Catalog'!$F$1:$F$116,MAX(1,U308))="Hourly"),I308,1)),"UNPRICED"))</f>
        <v>0</v>
      </c>
      <c r="P308" s="24">
        <f>IF(ISNUMBER(O308),O308*Assumptions!$B$8,"UNPRICED")</f>
        <v>0</v>
      </c>
      <c r="Q308" s="23" t="str">
        <f>IF(NOT(AND(A308=$B$2,G308&gt;0,H308&gt;0,OR(C308&lt;&gt;"Recommended baseline",Assumptions!$B$10=1))),"Inactive",IF(NOT(ISNUMBER(N308)),"UNPRICED - select SKU / quote",IF(ISNUMBER(K308),"Manual quote - verify source",IF(T308="Covered","Covered by capacity",IF(T308="Control plane","No direct fee","Priced - verify sizing")))))</f>
        <v>No direct fee</v>
      </c>
      <c r="R308" s="21" t="s">
        <v>2300</v>
      </c>
      <c r="S308" s="21" t="s">
        <v>971</v>
      </c>
      <c r="T308" s="21" t="s">
        <v>187</v>
      </c>
      <c r="U308" s="23">
        <f>IF(COUNTIF('SKU Catalog'!$A$4:$A$116,T308&amp;"|"&amp;F308)=0,0,MATCH(T308&amp;"|"&amp;F308,'SKU Catalog'!$A$1:$A$116,0))</f>
        <v>5</v>
      </c>
      <c r="V308" s="24">
        <f>IF(NOT(AND(A308=$B$2,G308&gt;0,H308&gt;0,OR(C308&lt;&gt;"Recommended baseline",Assumptions!$B$10=1))),0,IF(ISNUMBER(K308),G308*H308*K308,IF(U308=0,"UNPRICED",IF(ISNUMBER(INDEX('SKU Catalog'!$K$1:$K$116,MAX(1,U308))),G308*H308*INDEX('SKU Catalog'!$K$1:$K$116,MAX(1,U308))*IF(AND(INDEX('SKU Catalog'!$F$1:$F$116,MAX(1,U308))="Hourly",OR(INDEX('SKU Catalog'!$J$1:$J$116,MAX(1,U308))=0,"PAYG"="PAYG")),I308,1),"UNPRICED"))))</f>
        <v>0</v>
      </c>
      <c r="W308" s="24">
        <f>IF(NOT(AND(A308=$B$2,G308&gt;0,H308&gt;0,OR(C308&lt;&gt;"Recommended baseline",Assumptions!$B$10=1))),0,IF(ISNUMBER(K308),G308*H308*K308,IF(U308=0,"UNPRICED",IF(ISNUMBER(INDEX('SKU Catalog'!$L$1:$L$116,MAX(1,U308))),G308*H308*INDEX('SKU Catalog'!$L$1:$L$116,MAX(1,U308))*IF(AND(INDEX('SKU Catalog'!$F$1:$F$116,MAX(1,U308))="Hourly",OR(INDEX('SKU Catalog'!$J$1:$J$116,MAX(1,U308))=0,"1Y"="PAYG")),I308,1),"UNPRICED"))))</f>
        <v>0</v>
      </c>
      <c r="X308" s="24">
        <f>IF(NOT(AND(A308=$B$2,G308&gt;0,H308&gt;0,OR(C308&lt;&gt;"Recommended baseline",Assumptions!$B$10=1))),0,IF(ISNUMBER(K308),G308*H308*K308,IF(U308=0,"UNPRICED",IF(ISNUMBER(INDEX('SKU Catalog'!$M$1:$M$116,MAX(1,U308))),G308*H308*INDEX('SKU Catalog'!$M$1:$M$116,MAX(1,U308))*IF(AND(INDEX('SKU Catalog'!$F$1:$F$116,MAX(1,U308))="Hourly",OR(INDEX('SKU Catalog'!$J$1:$J$116,MAX(1,U308))=0,"3Y"="PAYG")),I308,1),"UNPRICED"))))</f>
        <v>0</v>
      </c>
    </row>
    <row r="309" spans="1:24" ht="28.8" x14ac:dyDescent="0.35">
      <c r="A309" s="21" t="s">
        <v>967</v>
      </c>
      <c r="B309" s="21" t="s">
        <v>95</v>
      </c>
      <c r="C309" s="21" t="s">
        <v>2299</v>
      </c>
      <c r="D309" s="21" t="s">
        <v>1803</v>
      </c>
      <c r="E309" s="21" t="s">
        <v>1804</v>
      </c>
      <c r="F309" s="26" t="s">
        <v>188</v>
      </c>
      <c r="G309" s="27">
        <v>1</v>
      </c>
      <c r="H309" s="27">
        <v>1</v>
      </c>
      <c r="I309" s="36">
        <v>1</v>
      </c>
      <c r="J309" s="26" t="s">
        <v>2297</v>
      </c>
      <c r="K309" s="37"/>
      <c r="L309" s="23" t="str">
        <f>IF(U309=0,"INVALID SKU",IF(INDEX('SKU Catalog'!$J$1:$J$116,MAX(1,U309))=0,"PAYG",IF(J309="Default",Assumptions!$B$7,J309)))</f>
        <v>PAYG</v>
      </c>
      <c r="M309" s="23" t="str">
        <f>IF(U309=0,"Review SKU",INDEX('SKU Catalog'!$E$1:$E$116,MAX(1,U309)))</f>
        <v>resource</v>
      </c>
      <c r="N309" s="31">
        <f>IF(ISNUMBER(K309),K309,IF(U309=0,"UNPRICED",IF(L309="PAYG",INDEX('SKU Catalog'!$K$1:$K$116,MAX(1,U309)),IF(L309="1Y",INDEX('SKU Catalog'!$L$1:$L$116,MAX(1,U309)),INDEX('SKU Catalog'!$M$1:$M$116,MAX(1,U309))))))</f>
        <v>0</v>
      </c>
      <c r="O309" s="24">
        <f>IF(NOT(AND(A309=$B$2,G309&gt;0,H309&gt;0,OR(C309&lt;&gt;"Recommended baseline",Assumptions!$B$10=1))),0,IF(ISNUMBER(N309),G309*H309*N309*IF(ISNUMBER(K309),1,IF(AND(L309="PAYG",INDEX('SKU Catalog'!$F$1:$F$116,MAX(1,U309))="Hourly"),I309,1)),"UNPRICED"))</f>
        <v>0</v>
      </c>
      <c r="P309" s="24">
        <f>IF(ISNUMBER(O309),O309*Assumptions!$B$8,"UNPRICED")</f>
        <v>0</v>
      </c>
      <c r="Q309" s="23" t="str">
        <f>IF(NOT(AND(A309=$B$2,G309&gt;0,H309&gt;0,OR(C309&lt;&gt;"Recommended baseline",Assumptions!$B$10=1))),"Inactive",IF(NOT(ISNUMBER(N309)),"UNPRICED - select SKU / quote",IF(ISNUMBER(K309),"Manual quote - verify source",IF(T309="Covered","Covered by capacity",IF(T309="Control plane","No direct fee","Priced - verify sizing")))))</f>
        <v>No direct fee</v>
      </c>
      <c r="R309" s="21" t="s">
        <v>2300</v>
      </c>
      <c r="S309" s="21" t="s">
        <v>971</v>
      </c>
      <c r="T309" s="21" t="s">
        <v>187</v>
      </c>
      <c r="U309" s="23">
        <f>IF(COUNTIF('SKU Catalog'!$A$4:$A$116,T309&amp;"|"&amp;F309)=0,0,MATCH(T309&amp;"|"&amp;F309,'SKU Catalog'!$A$1:$A$116,0))</f>
        <v>5</v>
      </c>
      <c r="V309" s="24">
        <f>IF(NOT(AND(A309=$B$2,G309&gt;0,H309&gt;0,OR(C309&lt;&gt;"Recommended baseline",Assumptions!$B$10=1))),0,IF(ISNUMBER(K309),G309*H309*K309,IF(U309=0,"UNPRICED",IF(ISNUMBER(INDEX('SKU Catalog'!$K$1:$K$116,MAX(1,U309))),G309*H309*INDEX('SKU Catalog'!$K$1:$K$116,MAX(1,U309))*IF(AND(INDEX('SKU Catalog'!$F$1:$F$116,MAX(1,U309))="Hourly",OR(INDEX('SKU Catalog'!$J$1:$J$116,MAX(1,U309))=0,"PAYG"="PAYG")),I309,1),"UNPRICED"))))</f>
        <v>0</v>
      </c>
      <c r="W309" s="24">
        <f>IF(NOT(AND(A309=$B$2,G309&gt;0,H309&gt;0,OR(C309&lt;&gt;"Recommended baseline",Assumptions!$B$10=1))),0,IF(ISNUMBER(K309),G309*H309*K309,IF(U309=0,"UNPRICED",IF(ISNUMBER(INDEX('SKU Catalog'!$L$1:$L$116,MAX(1,U309))),G309*H309*INDEX('SKU Catalog'!$L$1:$L$116,MAX(1,U309))*IF(AND(INDEX('SKU Catalog'!$F$1:$F$116,MAX(1,U309))="Hourly",OR(INDEX('SKU Catalog'!$J$1:$J$116,MAX(1,U309))=0,"1Y"="PAYG")),I309,1),"UNPRICED"))))</f>
        <v>0</v>
      </c>
      <c r="X309" s="24">
        <f>IF(NOT(AND(A309=$B$2,G309&gt;0,H309&gt;0,OR(C309&lt;&gt;"Recommended baseline",Assumptions!$B$10=1))),0,IF(ISNUMBER(K309),G309*H309*K309,IF(U309=0,"UNPRICED",IF(ISNUMBER(INDEX('SKU Catalog'!$M$1:$M$116,MAX(1,U309))),G309*H309*INDEX('SKU Catalog'!$M$1:$M$116,MAX(1,U309))*IF(AND(INDEX('SKU Catalog'!$F$1:$F$116,MAX(1,U309))="Hourly",OR(INDEX('SKU Catalog'!$J$1:$J$116,MAX(1,U309))=0,"3Y"="PAYG")),I309,1),"UNPRICED"))))</f>
        <v>0</v>
      </c>
    </row>
    <row r="310" spans="1:24" ht="28.8" x14ac:dyDescent="0.35">
      <c r="A310" s="21" t="s">
        <v>967</v>
      </c>
      <c r="B310" s="21" t="s">
        <v>95</v>
      </c>
      <c r="C310" s="21" t="s">
        <v>2299</v>
      </c>
      <c r="D310" s="21" t="s">
        <v>1806</v>
      </c>
      <c r="E310" s="21" t="s">
        <v>1807</v>
      </c>
      <c r="F310" s="26" t="s">
        <v>188</v>
      </c>
      <c r="G310" s="27">
        <v>1</v>
      </c>
      <c r="H310" s="27">
        <v>1</v>
      </c>
      <c r="I310" s="36">
        <v>1</v>
      </c>
      <c r="J310" s="26" t="s">
        <v>2297</v>
      </c>
      <c r="K310" s="37"/>
      <c r="L310" s="23" t="str">
        <f>IF(U310=0,"INVALID SKU",IF(INDEX('SKU Catalog'!$J$1:$J$116,MAX(1,U310))=0,"PAYG",IF(J310="Default",Assumptions!$B$7,J310)))</f>
        <v>PAYG</v>
      </c>
      <c r="M310" s="23" t="str">
        <f>IF(U310=0,"Review SKU",INDEX('SKU Catalog'!$E$1:$E$116,MAX(1,U310)))</f>
        <v>resource</v>
      </c>
      <c r="N310" s="31">
        <f>IF(ISNUMBER(K310),K310,IF(U310=0,"UNPRICED",IF(L310="PAYG",INDEX('SKU Catalog'!$K$1:$K$116,MAX(1,U310)),IF(L310="1Y",INDEX('SKU Catalog'!$L$1:$L$116,MAX(1,U310)),INDEX('SKU Catalog'!$M$1:$M$116,MAX(1,U310))))))</f>
        <v>0</v>
      </c>
      <c r="O310" s="24">
        <f>IF(NOT(AND(A310=$B$2,G310&gt;0,H310&gt;0,OR(C310&lt;&gt;"Recommended baseline",Assumptions!$B$10=1))),0,IF(ISNUMBER(N310),G310*H310*N310*IF(ISNUMBER(K310),1,IF(AND(L310="PAYG",INDEX('SKU Catalog'!$F$1:$F$116,MAX(1,U310))="Hourly"),I310,1)),"UNPRICED"))</f>
        <v>0</v>
      </c>
      <c r="P310" s="24">
        <f>IF(ISNUMBER(O310),O310*Assumptions!$B$8,"UNPRICED")</f>
        <v>0</v>
      </c>
      <c r="Q310" s="23" t="str">
        <f>IF(NOT(AND(A310=$B$2,G310&gt;0,H310&gt;0,OR(C310&lt;&gt;"Recommended baseline",Assumptions!$B$10=1))),"Inactive",IF(NOT(ISNUMBER(N310)),"UNPRICED - select SKU / quote",IF(ISNUMBER(K310),"Manual quote - verify source",IF(T310="Covered","Covered by capacity",IF(T310="Control plane","No direct fee","Priced - verify sizing")))))</f>
        <v>No direct fee</v>
      </c>
      <c r="R310" s="21" t="s">
        <v>2300</v>
      </c>
      <c r="S310" s="21" t="s">
        <v>971</v>
      </c>
      <c r="T310" s="21" t="s">
        <v>187</v>
      </c>
      <c r="U310" s="23">
        <f>IF(COUNTIF('SKU Catalog'!$A$4:$A$116,T310&amp;"|"&amp;F310)=0,0,MATCH(T310&amp;"|"&amp;F310,'SKU Catalog'!$A$1:$A$116,0))</f>
        <v>5</v>
      </c>
      <c r="V310" s="24">
        <f>IF(NOT(AND(A310=$B$2,G310&gt;0,H310&gt;0,OR(C310&lt;&gt;"Recommended baseline",Assumptions!$B$10=1))),0,IF(ISNUMBER(K310),G310*H310*K310,IF(U310=0,"UNPRICED",IF(ISNUMBER(INDEX('SKU Catalog'!$K$1:$K$116,MAX(1,U310))),G310*H310*INDEX('SKU Catalog'!$K$1:$K$116,MAX(1,U310))*IF(AND(INDEX('SKU Catalog'!$F$1:$F$116,MAX(1,U310))="Hourly",OR(INDEX('SKU Catalog'!$J$1:$J$116,MAX(1,U310))=0,"PAYG"="PAYG")),I310,1),"UNPRICED"))))</f>
        <v>0</v>
      </c>
      <c r="W310" s="24">
        <f>IF(NOT(AND(A310=$B$2,G310&gt;0,H310&gt;0,OR(C310&lt;&gt;"Recommended baseline",Assumptions!$B$10=1))),0,IF(ISNUMBER(K310),G310*H310*K310,IF(U310=0,"UNPRICED",IF(ISNUMBER(INDEX('SKU Catalog'!$L$1:$L$116,MAX(1,U310))),G310*H310*INDEX('SKU Catalog'!$L$1:$L$116,MAX(1,U310))*IF(AND(INDEX('SKU Catalog'!$F$1:$F$116,MAX(1,U310))="Hourly",OR(INDEX('SKU Catalog'!$J$1:$J$116,MAX(1,U310))=0,"1Y"="PAYG")),I310,1),"UNPRICED"))))</f>
        <v>0</v>
      </c>
      <c r="X310" s="24">
        <f>IF(NOT(AND(A310=$B$2,G310&gt;0,H310&gt;0,OR(C310&lt;&gt;"Recommended baseline",Assumptions!$B$10=1))),0,IF(ISNUMBER(K310),G310*H310*K310,IF(U310=0,"UNPRICED",IF(ISNUMBER(INDEX('SKU Catalog'!$M$1:$M$116,MAX(1,U310))),G310*H310*INDEX('SKU Catalog'!$M$1:$M$116,MAX(1,U310))*IF(AND(INDEX('SKU Catalog'!$F$1:$F$116,MAX(1,U310))="Hourly",OR(INDEX('SKU Catalog'!$J$1:$J$116,MAX(1,U310))=0,"3Y"="PAYG")),I310,1),"UNPRICED"))))</f>
        <v>0</v>
      </c>
    </row>
    <row r="311" spans="1:24" ht="28.8" x14ac:dyDescent="0.35">
      <c r="A311" s="21" t="s">
        <v>967</v>
      </c>
      <c r="B311" s="21" t="s">
        <v>95</v>
      </c>
      <c r="C311" s="21" t="s">
        <v>2299</v>
      </c>
      <c r="D311" s="21" t="s">
        <v>1808</v>
      </c>
      <c r="E311" s="21" t="s">
        <v>1809</v>
      </c>
      <c r="F311" s="26" t="s">
        <v>188</v>
      </c>
      <c r="G311" s="27">
        <v>1</v>
      </c>
      <c r="H311" s="27">
        <v>1</v>
      </c>
      <c r="I311" s="36">
        <v>1</v>
      </c>
      <c r="J311" s="26" t="s">
        <v>2297</v>
      </c>
      <c r="K311" s="37"/>
      <c r="L311" s="23" t="str">
        <f>IF(U311=0,"INVALID SKU",IF(INDEX('SKU Catalog'!$J$1:$J$116,MAX(1,U311))=0,"PAYG",IF(J311="Default",Assumptions!$B$7,J311)))</f>
        <v>PAYG</v>
      </c>
      <c r="M311" s="23" t="str">
        <f>IF(U311=0,"Review SKU",INDEX('SKU Catalog'!$E$1:$E$116,MAX(1,U311)))</f>
        <v>resource</v>
      </c>
      <c r="N311" s="31">
        <f>IF(ISNUMBER(K311),K311,IF(U311=0,"UNPRICED",IF(L311="PAYG",INDEX('SKU Catalog'!$K$1:$K$116,MAX(1,U311)),IF(L311="1Y",INDEX('SKU Catalog'!$L$1:$L$116,MAX(1,U311)),INDEX('SKU Catalog'!$M$1:$M$116,MAX(1,U311))))))</f>
        <v>0</v>
      </c>
      <c r="O311" s="24">
        <f>IF(NOT(AND(A311=$B$2,G311&gt;0,H311&gt;0,OR(C311&lt;&gt;"Recommended baseline",Assumptions!$B$10=1))),0,IF(ISNUMBER(N311),G311*H311*N311*IF(ISNUMBER(K311),1,IF(AND(L311="PAYG",INDEX('SKU Catalog'!$F$1:$F$116,MAX(1,U311))="Hourly"),I311,1)),"UNPRICED"))</f>
        <v>0</v>
      </c>
      <c r="P311" s="24">
        <f>IF(ISNUMBER(O311),O311*Assumptions!$B$8,"UNPRICED")</f>
        <v>0</v>
      </c>
      <c r="Q311" s="23" t="str">
        <f>IF(NOT(AND(A311=$B$2,G311&gt;0,H311&gt;0,OR(C311&lt;&gt;"Recommended baseline",Assumptions!$B$10=1))),"Inactive",IF(NOT(ISNUMBER(N311)),"UNPRICED - select SKU / quote",IF(ISNUMBER(K311),"Manual quote - verify source",IF(T311="Covered","Covered by capacity",IF(T311="Control plane","No direct fee","Priced - verify sizing")))))</f>
        <v>No direct fee</v>
      </c>
      <c r="R311" s="21" t="s">
        <v>2300</v>
      </c>
      <c r="S311" s="21" t="s">
        <v>971</v>
      </c>
      <c r="T311" s="21" t="s">
        <v>187</v>
      </c>
      <c r="U311" s="23">
        <f>IF(COUNTIF('SKU Catalog'!$A$4:$A$116,T311&amp;"|"&amp;F311)=0,0,MATCH(T311&amp;"|"&amp;F311,'SKU Catalog'!$A$1:$A$116,0))</f>
        <v>5</v>
      </c>
      <c r="V311" s="24">
        <f>IF(NOT(AND(A311=$B$2,G311&gt;0,H311&gt;0,OR(C311&lt;&gt;"Recommended baseline",Assumptions!$B$10=1))),0,IF(ISNUMBER(K311),G311*H311*K311,IF(U311=0,"UNPRICED",IF(ISNUMBER(INDEX('SKU Catalog'!$K$1:$K$116,MAX(1,U311))),G311*H311*INDEX('SKU Catalog'!$K$1:$K$116,MAX(1,U311))*IF(AND(INDEX('SKU Catalog'!$F$1:$F$116,MAX(1,U311))="Hourly",OR(INDEX('SKU Catalog'!$J$1:$J$116,MAX(1,U311))=0,"PAYG"="PAYG")),I311,1),"UNPRICED"))))</f>
        <v>0</v>
      </c>
      <c r="W311" s="24">
        <f>IF(NOT(AND(A311=$B$2,G311&gt;0,H311&gt;0,OR(C311&lt;&gt;"Recommended baseline",Assumptions!$B$10=1))),0,IF(ISNUMBER(K311),G311*H311*K311,IF(U311=0,"UNPRICED",IF(ISNUMBER(INDEX('SKU Catalog'!$L$1:$L$116,MAX(1,U311))),G311*H311*INDEX('SKU Catalog'!$L$1:$L$116,MAX(1,U311))*IF(AND(INDEX('SKU Catalog'!$F$1:$F$116,MAX(1,U311))="Hourly",OR(INDEX('SKU Catalog'!$J$1:$J$116,MAX(1,U311))=0,"1Y"="PAYG")),I311,1),"UNPRICED"))))</f>
        <v>0</v>
      </c>
      <c r="X311" s="24">
        <f>IF(NOT(AND(A311=$B$2,G311&gt;0,H311&gt;0,OR(C311&lt;&gt;"Recommended baseline",Assumptions!$B$10=1))),0,IF(ISNUMBER(K311),G311*H311*K311,IF(U311=0,"UNPRICED",IF(ISNUMBER(INDEX('SKU Catalog'!$M$1:$M$116,MAX(1,U311))),G311*H311*INDEX('SKU Catalog'!$M$1:$M$116,MAX(1,U311))*IF(AND(INDEX('SKU Catalog'!$F$1:$F$116,MAX(1,U311))="Hourly",OR(INDEX('SKU Catalog'!$J$1:$J$116,MAX(1,U311))=0,"3Y"="PAYG")),I311,1),"UNPRICED"))))</f>
        <v>0</v>
      </c>
    </row>
    <row r="312" spans="1:24" ht="28.8" x14ac:dyDescent="0.35">
      <c r="A312" s="21" t="s">
        <v>967</v>
      </c>
      <c r="B312" s="21" t="s">
        <v>95</v>
      </c>
      <c r="C312" s="21" t="s">
        <v>2299</v>
      </c>
      <c r="D312" s="21" t="s">
        <v>1810</v>
      </c>
      <c r="E312" s="21" t="s">
        <v>1811</v>
      </c>
      <c r="F312" s="26" t="s">
        <v>188</v>
      </c>
      <c r="G312" s="27">
        <v>1</v>
      </c>
      <c r="H312" s="27">
        <v>1</v>
      </c>
      <c r="I312" s="36">
        <v>1</v>
      </c>
      <c r="J312" s="26" t="s">
        <v>2297</v>
      </c>
      <c r="K312" s="37"/>
      <c r="L312" s="23" t="str">
        <f>IF(U312=0,"INVALID SKU",IF(INDEX('SKU Catalog'!$J$1:$J$116,MAX(1,U312))=0,"PAYG",IF(J312="Default",Assumptions!$B$7,J312)))</f>
        <v>PAYG</v>
      </c>
      <c r="M312" s="23" t="str">
        <f>IF(U312=0,"Review SKU",INDEX('SKU Catalog'!$E$1:$E$116,MAX(1,U312)))</f>
        <v>resource</v>
      </c>
      <c r="N312" s="31">
        <f>IF(ISNUMBER(K312),K312,IF(U312=0,"UNPRICED",IF(L312="PAYG",INDEX('SKU Catalog'!$K$1:$K$116,MAX(1,U312)),IF(L312="1Y",INDEX('SKU Catalog'!$L$1:$L$116,MAX(1,U312)),INDEX('SKU Catalog'!$M$1:$M$116,MAX(1,U312))))))</f>
        <v>0</v>
      </c>
      <c r="O312" s="24">
        <f>IF(NOT(AND(A312=$B$2,G312&gt;0,H312&gt;0,OR(C312&lt;&gt;"Recommended baseline",Assumptions!$B$10=1))),0,IF(ISNUMBER(N312),G312*H312*N312*IF(ISNUMBER(K312),1,IF(AND(L312="PAYG",INDEX('SKU Catalog'!$F$1:$F$116,MAX(1,U312))="Hourly"),I312,1)),"UNPRICED"))</f>
        <v>0</v>
      </c>
      <c r="P312" s="24">
        <f>IF(ISNUMBER(O312),O312*Assumptions!$B$8,"UNPRICED")</f>
        <v>0</v>
      </c>
      <c r="Q312" s="23" t="str">
        <f>IF(NOT(AND(A312=$B$2,G312&gt;0,H312&gt;0,OR(C312&lt;&gt;"Recommended baseline",Assumptions!$B$10=1))),"Inactive",IF(NOT(ISNUMBER(N312)),"UNPRICED - select SKU / quote",IF(ISNUMBER(K312),"Manual quote - verify source",IF(T312="Covered","Covered by capacity",IF(T312="Control plane","No direct fee","Priced - verify sizing")))))</f>
        <v>No direct fee</v>
      </c>
      <c r="R312" s="21" t="s">
        <v>2300</v>
      </c>
      <c r="S312" s="21" t="s">
        <v>971</v>
      </c>
      <c r="T312" s="21" t="s">
        <v>187</v>
      </c>
      <c r="U312" s="23">
        <f>IF(COUNTIF('SKU Catalog'!$A$4:$A$116,T312&amp;"|"&amp;F312)=0,0,MATCH(T312&amp;"|"&amp;F312,'SKU Catalog'!$A$1:$A$116,0))</f>
        <v>5</v>
      </c>
      <c r="V312" s="24">
        <f>IF(NOT(AND(A312=$B$2,G312&gt;0,H312&gt;0,OR(C312&lt;&gt;"Recommended baseline",Assumptions!$B$10=1))),0,IF(ISNUMBER(K312),G312*H312*K312,IF(U312=0,"UNPRICED",IF(ISNUMBER(INDEX('SKU Catalog'!$K$1:$K$116,MAX(1,U312))),G312*H312*INDEX('SKU Catalog'!$K$1:$K$116,MAX(1,U312))*IF(AND(INDEX('SKU Catalog'!$F$1:$F$116,MAX(1,U312))="Hourly",OR(INDEX('SKU Catalog'!$J$1:$J$116,MAX(1,U312))=0,"PAYG"="PAYG")),I312,1),"UNPRICED"))))</f>
        <v>0</v>
      </c>
      <c r="W312" s="24">
        <f>IF(NOT(AND(A312=$B$2,G312&gt;0,H312&gt;0,OR(C312&lt;&gt;"Recommended baseline",Assumptions!$B$10=1))),0,IF(ISNUMBER(K312),G312*H312*K312,IF(U312=0,"UNPRICED",IF(ISNUMBER(INDEX('SKU Catalog'!$L$1:$L$116,MAX(1,U312))),G312*H312*INDEX('SKU Catalog'!$L$1:$L$116,MAX(1,U312))*IF(AND(INDEX('SKU Catalog'!$F$1:$F$116,MAX(1,U312))="Hourly",OR(INDEX('SKU Catalog'!$J$1:$J$116,MAX(1,U312))=0,"1Y"="PAYG")),I312,1),"UNPRICED"))))</f>
        <v>0</v>
      </c>
      <c r="X312" s="24">
        <f>IF(NOT(AND(A312=$B$2,G312&gt;0,H312&gt;0,OR(C312&lt;&gt;"Recommended baseline",Assumptions!$B$10=1))),0,IF(ISNUMBER(K312),G312*H312*K312,IF(U312=0,"UNPRICED",IF(ISNUMBER(INDEX('SKU Catalog'!$M$1:$M$116,MAX(1,U312))),G312*H312*INDEX('SKU Catalog'!$M$1:$M$116,MAX(1,U312))*IF(AND(INDEX('SKU Catalog'!$F$1:$F$116,MAX(1,U312))="Hourly",OR(INDEX('SKU Catalog'!$J$1:$J$116,MAX(1,U312))=0,"3Y"="PAYG")),I312,1),"UNPRICED"))))</f>
        <v>0</v>
      </c>
    </row>
    <row r="313" spans="1:24" ht="28.8" x14ac:dyDescent="0.35">
      <c r="A313" s="21" t="s">
        <v>967</v>
      </c>
      <c r="B313" s="21" t="s">
        <v>95</v>
      </c>
      <c r="C313" s="21" t="s">
        <v>2299</v>
      </c>
      <c r="D313" s="21" t="s">
        <v>1812</v>
      </c>
      <c r="E313" s="21" t="s">
        <v>1813</v>
      </c>
      <c r="F313" s="26" t="s">
        <v>188</v>
      </c>
      <c r="G313" s="27">
        <v>1</v>
      </c>
      <c r="H313" s="27">
        <v>1</v>
      </c>
      <c r="I313" s="36">
        <v>1</v>
      </c>
      <c r="J313" s="26" t="s">
        <v>2297</v>
      </c>
      <c r="K313" s="37"/>
      <c r="L313" s="23" t="str">
        <f>IF(U313=0,"INVALID SKU",IF(INDEX('SKU Catalog'!$J$1:$J$116,MAX(1,U313))=0,"PAYG",IF(J313="Default",Assumptions!$B$7,J313)))</f>
        <v>PAYG</v>
      </c>
      <c r="M313" s="23" t="str">
        <f>IF(U313=0,"Review SKU",INDEX('SKU Catalog'!$E$1:$E$116,MAX(1,U313)))</f>
        <v>resource</v>
      </c>
      <c r="N313" s="31">
        <f>IF(ISNUMBER(K313),K313,IF(U313=0,"UNPRICED",IF(L313="PAYG",INDEX('SKU Catalog'!$K$1:$K$116,MAX(1,U313)),IF(L313="1Y",INDEX('SKU Catalog'!$L$1:$L$116,MAX(1,U313)),INDEX('SKU Catalog'!$M$1:$M$116,MAX(1,U313))))))</f>
        <v>0</v>
      </c>
      <c r="O313" s="24">
        <f>IF(NOT(AND(A313=$B$2,G313&gt;0,H313&gt;0,OR(C313&lt;&gt;"Recommended baseline",Assumptions!$B$10=1))),0,IF(ISNUMBER(N313),G313*H313*N313*IF(ISNUMBER(K313),1,IF(AND(L313="PAYG",INDEX('SKU Catalog'!$F$1:$F$116,MAX(1,U313))="Hourly"),I313,1)),"UNPRICED"))</f>
        <v>0</v>
      </c>
      <c r="P313" s="24">
        <f>IF(ISNUMBER(O313),O313*Assumptions!$B$8,"UNPRICED")</f>
        <v>0</v>
      </c>
      <c r="Q313" s="23" t="str">
        <f>IF(NOT(AND(A313=$B$2,G313&gt;0,H313&gt;0,OR(C313&lt;&gt;"Recommended baseline",Assumptions!$B$10=1))),"Inactive",IF(NOT(ISNUMBER(N313)),"UNPRICED - select SKU / quote",IF(ISNUMBER(K313),"Manual quote - verify source",IF(T313="Covered","Covered by capacity",IF(T313="Control plane","No direct fee","Priced - verify sizing")))))</f>
        <v>No direct fee</v>
      </c>
      <c r="R313" s="21" t="s">
        <v>2300</v>
      </c>
      <c r="S313" s="21" t="s">
        <v>971</v>
      </c>
      <c r="T313" s="21" t="s">
        <v>187</v>
      </c>
      <c r="U313" s="23">
        <f>IF(COUNTIF('SKU Catalog'!$A$4:$A$116,T313&amp;"|"&amp;F313)=0,0,MATCH(T313&amp;"|"&amp;F313,'SKU Catalog'!$A$1:$A$116,0))</f>
        <v>5</v>
      </c>
      <c r="V313" s="24">
        <f>IF(NOT(AND(A313=$B$2,G313&gt;0,H313&gt;0,OR(C313&lt;&gt;"Recommended baseline",Assumptions!$B$10=1))),0,IF(ISNUMBER(K313),G313*H313*K313,IF(U313=0,"UNPRICED",IF(ISNUMBER(INDEX('SKU Catalog'!$K$1:$K$116,MAX(1,U313))),G313*H313*INDEX('SKU Catalog'!$K$1:$K$116,MAX(1,U313))*IF(AND(INDEX('SKU Catalog'!$F$1:$F$116,MAX(1,U313))="Hourly",OR(INDEX('SKU Catalog'!$J$1:$J$116,MAX(1,U313))=0,"PAYG"="PAYG")),I313,1),"UNPRICED"))))</f>
        <v>0</v>
      </c>
      <c r="W313" s="24">
        <f>IF(NOT(AND(A313=$B$2,G313&gt;0,H313&gt;0,OR(C313&lt;&gt;"Recommended baseline",Assumptions!$B$10=1))),0,IF(ISNUMBER(K313),G313*H313*K313,IF(U313=0,"UNPRICED",IF(ISNUMBER(INDEX('SKU Catalog'!$L$1:$L$116,MAX(1,U313))),G313*H313*INDEX('SKU Catalog'!$L$1:$L$116,MAX(1,U313))*IF(AND(INDEX('SKU Catalog'!$F$1:$F$116,MAX(1,U313))="Hourly",OR(INDEX('SKU Catalog'!$J$1:$J$116,MAX(1,U313))=0,"1Y"="PAYG")),I313,1),"UNPRICED"))))</f>
        <v>0</v>
      </c>
      <c r="X313" s="24">
        <f>IF(NOT(AND(A313=$B$2,G313&gt;0,H313&gt;0,OR(C313&lt;&gt;"Recommended baseline",Assumptions!$B$10=1))),0,IF(ISNUMBER(K313),G313*H313*K313,IF(U313=0,"UNPRICED",IF(ISNUMBER(INDEX('SKU Catalog'!$M$1:$M$116,MAX(1,U313))),G313*H313*INDEX('SKU Catalog'!$M$1:$M$116,MAX(1,U313))*IF(AND(INDEX('SKU Catalog'!$F$1:$F$116,MAX(1,U313))="Hourly",OR(INDEX('SKU Catalog'!$J$1:$J$116,MAX(1,U313))=0,"3Y"="PAYG")),I313,1),"UNPRICED"))))</f>
        <v>0</v>
      </c>
    </row>
    <row r="314" spans="1:24" ht="28.8" x14ac:dyDescent="0.35">
      <c r="A314" s="21" t="s">
        <v>967</v>
      </c>
      <c r="B314" s="21" t="s">
        <v>95</v>
      </c>
      <c r="C314" s="21" t="s">
        <v>2299</v>
      </c>
      <c r="D314" s="21" t="s">
        <v>1815</v>
      </c>
      <c r="E314" s="21" t="s">
        <v>1816</v>
      </c>
      <c r="F314" s="26" t="s">
        <v>188</v>
      </c>
      <c r="G314" s="27">
        <v>1</v>
      </c>
      <c r="H314" s="27">
        <v>1</v>
      </c>
      <c r="I314" s="36">
        <v>1</v>
      </c>
      <c r="J314" s="26" t="s">
        <v>2297</v>
      </c>
      <c r="K314" s="37"/>
      <c r="L314" s="23" t="str">
        <f>IF(U314=0,"INVALID SKU",IF(INDEX('SKU Catalog'!$J$1:$J$116,MAX(1,U314))=0,"PAYG",IF(J314="Default",Assumptions!$B$7,J314)))</f>
        <v>PAYG</v>
      </c>
      <c r="M314" s="23" t="str">
        <f>IF(U314=0,"Review SKU",INDEX('SKU Catalog'!$E$1:$E$116,MAX(1,U314)))</f>
        <v>resource</v>
      </c>
      <c r="N314" s="31">
        <f>IF(ISNUMBER(K314),K314,IF(U314=0,"UNPRICED",IF(L314="PAYG",INDEX('SKU Catalog'!$K$1:$K$116,MAX(1,U314)),IF(L314="1Y",INDEX('SKU Catalog'!$L$1:$L$116,MAX(1,U314)),INDEX('SKU Catalog'!$M$1:$M$116,MAX(1,U314))))))</f>
        <v>0</v>
      </c>
      <c r="O314" s="24">
        <f>IF(NOT(AND(A314=$B$2,G314&gt;0,H314&gt;0,OR(C314&lt;&gt;"Recommended baseline",Assumptions!$B$10=1))),0,IF(ISNUMBER(N314),G314*H314*N314*IF(ISNUMBER(K314),1,IF(AND(L314="PAYG",INDEX('SKU Catalog'!$F$1:$F$116,MAX(1,U314))="Hourly"),I314,1)),"UNPRICED"))</f>
        <v>0</v>
      </c>
      <c r="P314" s="24">
        <f>IF(ISNUMBER(O314),O314*Assumptions!$B$8,"UNPRICED")</f>
        <v>0</v>
      </c>
      <c r="Q314" s="23" t="str">
        <f>IF(NOT(AND(A314=$B$2,G314&gt;0,H314&gt;0,OR(C314&lt;&gt;"Recommended baseline",Assumptions!$B$10=1))),"Inactive",IF(NOT(ISNUMBER(N314)),"UNPRICED - select SKU / quote",IF(ISNUMBER(K314),"Manual quote - verify source",IF(T314="Covered","Covered by capacity",IF(T314="Control plane","No direct fee","Priced - verify sizing")))))</f>
        <v>No direct fee</v>
      </c>
      <c r="R314" s="21" t="s">
        <v>2300</v>
      </c>
      <c r="S314" s="21" t="s">
        <v>971</v>
      </c>
      <c r="T314" s="21" t="s">
        <v>187</v>
      </c>
      <c r="U314" s="23">
        <f>IF(COUNTIF('SKU Catalog'!$A$4:$A$116,T314&amp;"|"&amp;F314)=0,0,MATCH(T314&amp;"|"&amp;F314,'SKU Catalog'!$A$1:$A$116,0))</f>
        <v>5</v>
      </c>
      <c r="V314" s="24">
        <f>IF(NOT(AND(A314=$B$2,G314&gt;0,H314&gt;0,OR(C314&lt;&gt;"Recommended baseline",Assumptions!$B$10=1))),0,IF(ISNUMBER(K314),G314*H314*K314,IF(U314=0,"UNPRICED",IF(ISNUMBER(INDEX('SKU Catalog'!$K$1:$K$116,MAX(1,U314))),G314*H314*INDEX('SKU Catalog'!$K$1:$K$116,MAX(1,U314))*IF(AND(INDEX('SKU Catalog'!$F$1:$F$116,MAX(1,U314))="Hourly",OR(INDEX('SKU Catalog'!$J$1:$J$116,MAX(1,U314))=0,"PAYG"="PAYG")),I314,1),"UNPRICED"))))</f>
        <v>0</v>
      </c>
      <c r="W314" s="24">
        <f>IF(NOT(AND(A314=$B$2,G314&gt;0,H314&gt;0,OR(C314&lt;&gt;"Recommended baseline",Assumptions!$B$10=1))),0,IF(ISNUMBER(K314),G314*H314*K314,IF(U314=0,"UNPRICED",IF(ISNUMBER(INDEX('SKU Catalog'!$L$1:$L$116,MAX(1,U314))),G314*H314*INDEX('SKU Catalog'!$L$1:$L$116,MAX(1,U314))*IF(AND(INDEX('SKU Catalog'!$F$1:$F$116,MAX(1,U314))="Hourly",OR(INDEX('SKU Catalog'!$J$1:$J$116,MAX(1,U314))=0,"1Y"="PAYG")),I314,1),"UNPRICED"))))</f>
        <v>0</v>
      </c>
      <c r="X314" s="24">
        <f>IF(NOT(AND(A314=$B$2,G314&gt;0,H314&gt;0,OR(C314&lt;&gt;"Recommended baseline",Assumptions!$B$10=1))),0,IF(ISNUMBER(K314),G314*H314*K314,IF(U314=0,"UNPRICED",IF(ISNUMBER(INDEX('SKU Catalog'!$M$1:$M$116,MAX(1,U314))),G314*H314*INDEX('SKU Catalog'!$M$1:$M$116,MAX(1,U314))*IF(AND(INDEX('SKU Catalog'!$F$1:$F$116,MAX(1,U314))="Hourly",OR(INDEX('SKU Catalog'!$J$1:$J$116,MAX(1,U314))=0,"3Y"="PAYG")),I314,1),"UNPRICED"))))</f>
        <v>0</v>
      </c>
    </row>
    <row r="315" spans="1:24" ht="28.8" x14ac:dyDescent="0.35">
      <c r="A315" s="21" t="s">
        <v>967</v>
      </c>
      <c r="B315" s="21" t="s">
        <v>95</v>
      </c>
      <c r="C315" s="21" t="s">
        <v>2299</v>
      </c>
      <c r="D315" s="21" t="s">
        <v>1817</v>
      </c>
      <c r="E315" s="21" t="s">
        <v>1818</v>
      </c>
      <c r="F315" s="26" t="s">
        <v>188</v>
      </c>
      <c r="G315" s="27">
        <v>1</v>
      </c>
      <c r="H315" s="27">
        <v>1</v>
      </c>
      <c r="I315" s="36">
        <v>1</v>
      </c>
      <c r="J315" s="26" t="s">
        <v>2297</v>
      </c>
      <c r="K315" s="37"/>
      <c r="L315" s="23" t="str">
        <f>IF(U315=0,"INVALID SKU",IF(INDEX('SKU Catalog'!$J$1:$J$116,MAX(1,U315))=0,"PAYG",IF(J315="Default",Assumptions!$B$7,J315)))</f>
        <v>PAYG</v>
      </c>
      <c r="M315" s="23" t="str">
        <f>IF(U315=0,"Review SKU",INDEX('SKU Catalog'!$E$1:$E$116,MAX(1,U315)))</f>
        <v>resource</v>
      </c>
      <c r="N315" s="31">
        <f>IF(ISNUMBER(K315),K315,IF(U315=0,"UNPRICED",IF(L315="PAYG",INDEX('SKU Catalog'!$K$1:$K$116,MAX(1,U315)),IF(L315="1Y",INDEX('SKU Catalog'!$L$1:$L$116,MAX(1,U315)),INDEX('SKU Catalog'!$M$1:$M$116,MAX(1,U315))))))</f>
        <v>0</v>
      </c>
      <c r="O315" s="24">
        <f>IF(NOT(AND(A315=$B$2,G315&gt;0,H315&gt;0,OR(C315&lt;&gt;"Recommended baseline",Assumptions!$B$10=1))),0,IF(ISNUMBER(N315),G315*H315*N315*IF(ISNUMBER(K315),1,IF(AND(L315="PAYG",INDEX('SKU Catalog'!$F$1:$F$116,MAX(1,U315))="Hourly"),I315,1)),"UNPRICED"))</f>
        <v>0</v>
      </c>
      <c r="P315" s="24">
        <f>IF(ISNUMBER(O315),O315*Assumptions!$B$8,"UNPRICED")</f>
        <v>0</v>
      </c>
      <c r="Q315" s="23" t="str">
        <f>IF(NOT(AND(A315=$B$2,G315&gt;0,H315&gt;0,OR(C315&lt;&gt;"Recommended baseline",Assumptions!$B$10=1))),"Inactive",IF(NOT(ISNUMBER(N315)),"UNPRICED - select SKU / quote",IF(ISNUMBER(K315),"Manual quote - verify source",IF(T315="Covered","Covered by capacity",IF(T315="Control plane","No direct fee","Priced - verify sizing")))))</f>
        <v>No direct fee</v>
      </c>
      <c r="R315" s="21" t="s">
        <v>2300</v>
      </c>
      <c r="S315" s="21" t="s">
        <v>971</v>
      </c>
      <c r="T315" s="21" t="s">
        <v>187</v>
      </c>
      <c r="U315" s="23">
        <f>IF(COUNTIF('SKU Catalog'!$A$4:$A$116,T315&amp;"|"&amp;F315)=0,0,MATCH(T315&amp;"|"&amp;F315,'SKU Catalog'!$A$1:$A$116,0))</f>
        <v>5</v>
      </c>
      <c r="V315" s="24">
        <f>IF(NOT(AND(A315=$B$2,G315&gt;0,H315&gt;0,OR(C315&lt;&gt;"Recommended baseline",Assumptions!$B$10=1))),0,IF(ISNUMBER(K315),G315*H315*K315,IF(U315=0,"UNPRICED",IF(ISNUMBER(INDEX('SKU Catalog'!$K$1:$K$116,MAX(1,U315))),G315*H315*INDEX('SKU Catalog'!$K$1:$K$116,MAX(1,U315))*IF(AND(INDEX('SKU Catalog'!$F$1:$F$116,MAX(1,U315))="Hourly",OR(INDEX('SKU Catalog'!$J$1:$J$116,MAX(1,U315))=0,"PAYG"="PAYG")),I315,1),"UNPRICED"))))</f>
        <v>0</v>
      </c>
      <c r="W315" s="24">
        <f>IF(NOT(AND(A315=$B$2,G315&gt;0,H315&gt;0,OR(C315&lt;&gt;"Recommended baseline",Assumptions!$B$10=1))),0,IF(ISNUMBER(K315),G315*H315*K315,IF(U315=0,"UNPRICED",IF(ISNUMBER(INDEX('SKU Catalog'!$L$1:$L$116,MAX(1,U315))),G315*H315*INDEX('SKU Catalog'!$L$1:$L$116,MAX(1,U315))*IF(AND(INDEX('SKU Catalog'!$F$1:$F$116,MAX(1,U315))="Hourly",OR(INDEX('SKU Catalog'!$J$1:$J$116,MAX(1,U315))=0,"1Y"="PAYG")),I315,1),"UNPRICED"))))</f>
        <v>0</v>
      </c>
      <c r="X315" s="24">
        <f>IF(NOT(AND(A315=$B$2,G315&gt;0,H315&gt;0,OR(C315&lt;&gt;"Recommended baseline",Assumptions!$B$10=1))),0,IF(ISNUMBER(K315),G315*H315*K315,IF(U315=0,"UNPRICED",IF(ISNUMBER(INDEX('SKU Catalog'!$M$1:$M$116,MAX(1,U315))),G315*H315*INDEX('SKU Catalog'!$M$1:$M$116,MAX(1,U315))*IF(AND(INDEX('SKU Catalog'!$F$1:$F$116,MAX(1,U315))="Hourly",OR(INDEX('SKU Catalog'!$J$1:$J$116,MAX(1,U315))=0,"3Y"="PAYG")),I315,1),"UNPRICED"))))</f>
        <v>0</v>
      </c>
    </row>
    <row r="316" spans="1:24" ht="28.8" x14ac:dyDescent="0.35">
      <c r="A316" s="21" t="s">
        <v>967</v>
      </c>
      <c r="B316" s="21" t="s">
        <v>95</v>
      </c>
      <c r="C316" s="21" t="s">
        <v>2299</v>
      </c>
      <c r="D316" s="21" t="s">
        <v>1819</v>
      </c>
      <c r="E316" s="21" t="s">
        <v>1820</v>
      </c>
      <c r="F316" s="26" t="s">
        <v>188</v>
      </c>
      <c r="G316" s="27">
        <v>1</v>
      </c>
      <c r="H316" s="27">
        <v>1</v>
      </c>
      <c r="I316" s="36">
        <v>1</v>
      </c>
      <c r="J316" s="26" t="s">
        <v>2297</v>
      </c>
      <c r="K316" s="37"/>
      <c r="L316" s="23" t="str">
        <f>IF(U316=0,"INVALID SKU",IF(INDEX('SKU Catalog'!$J$1:$J$116,MAX(1,U316))=0,"PAYG",IF(J316="Default",Assumptions!$B$7,J316)))</f>
        <v>PAYG</v>
      </c>
      <c r="M316" s="23" t="str">
        <f>IF(U316=0,"Review SKU",INDEX('SKU Catalog'!$E$1:$E$116,MAX(1,U316)))</f>
        <v>resource</v>
      </c>
      <c r="N316" s="31">
        <f>IF(ISNUMBER(K316),K316,IF(U316=0,"UNPRICED",IF(L316="PAYG",INDEX('SKU Catalog'!$K$1:$K$116,MAX(1,U316)),IF(L316="1Y",INDEX('SKU Catalog'!$L$1:$L$116,MAX(1,U316)),INDEX('SKU Catalog'!$M$1:$M$116,MAX(1,U316))))))</f>
        <v>0</v>
      </c>
      <c r="O316" s="24">
        <f>IF(NOT(AND(A316=$B$2,G316&gt;0,H316&gt;0,OR(C316&lt;&gt;"Recommended baseline",Assumptions!$B$10=1))),0,IF(ISNUMBER(N316),G316*H316*N316*IF(ISNUMBER(K316),1,IF(AND(L316="PAYG",INDEX('SKU Catalog'!$F$1:$F$116,MAX(1,U316))="Hourly"),I316,1)),"UNPRICED"))</f>
        <v>0</v>
      </c>
      <c r="P316" s="24">
        <f>IF(ISNUMBER(O316),O316*Assumptions!$B$8,"UNPRICED")</f>
        <v>0</v>
      </c>
      <c r="Q316" s="23" t="str">
        <f>IF(NOT(AND(A316=$B$2,G316&gt;0,H316&gt;0,OR(C316&lt;&gt;"Recommended baseline",Assumptions!$B$10=1))),"Inactive",IF(NOT(ISNUMBER(N316)),"UNPRICED - select SKU / quote",IF(ISNUMBER(K316),"Manual quote - verify source",IF(T316="Covered","Covered by capacity",IF(T316="Control plane","No direct fee","Priced - verify sizing")))))</f>
        <v>No direct fee</v>
      </c>
      <c r="R316" s="21" t="s">
        <v>2300</v>
      </c>
      <c r="S316" s="21" t="s">
        <v>971</v>
      </c>
      <c r="T316" s="21" t="s">
        <v>187</v>
      </c>
      <c r="U316" s="23">
        <f>IF(COUNTIF('SKU Catalog'!$A$4:$A$116,T316&amp;"|"&amp;F316)=0,0,MATCH(T316&amp;"|"&amp;F316,'SKU Catalog'!$A$1:$A$116,0))</f>
        <v>5</v>
      </c>
      <c r="V316" s="24">
        <f>IF(NOT(AND(A316=$B$2,G316&gt;0,H316&gt;0,OR(C316&lt;&gt;"Recommended baseline",Assumptions!$B$10=1))),0,IF(ISNUMBER(K316),G316*H316*K316,IF(U316=0,"UNPRICED",IF(ISNUMBER(INDEX('SKU Catalog'!$K$1:$K$116,MAX(1,U316))),G316*H316*INDEX('SKU Catalog'!$K$1:$K$116,MAX(1,U316))*IF(AND(INDEX('SKU Catalog'!$F$1:$F$116,MAX(1,U316))="Hourly",OR(INDEX('SKU Catalog'!$J$1:$J$116,MAX(1,U316))=0,"PAYG"="PAYG")),I316,1),"UNPRICED"))))</f>
        <v>0</v>
      </c>
      <c r="W316" s="24">
        <f>IF(NOT(AND(A316=$B$2,G316&gt;0,H316&gt;0,OR(C316&lt;&gt;"Recommended baseline",Assumptions!$B$10=1))),0,IF(ISNUMBER(K316),G316*H316*K316,IF(U316=0,"UNPRICED",IF(ISNUMBER(INDEX('SKU Catalog'!$L$1:$L$116,MAX(1,U316))),G316*H316*INDEX('SKU Catalog'!$L$1:$L$116,MAX(1,U316))*IF(AND(INDEX('SKU Catalog'!$F$1:$F$116,MAX(1,U316))="Hourly",OR(INDEX('SKU Catalog'!$J$1:$J$116,MAX(1,U316))=0,"1Y"="PAYG")),I316,1),"UNPRICED"))))</f>
        <v>0</v>
      </c>
      <c r="X316" s="24">
        <f>IF(NOT(AND(A316=$B$2,G316&gt;0,H316&gt;0,OR(C316&lt;&gt;"Recommended baseline",Assumptions!$B$10=1))),0,IF(ISNUMBER(K316),G316*H316*K316,IF(U316=0,"UNPRICED",IF(ISNUMBER(INDEX('SKU Catalog'!$M$1:$M$116,MAX(1,U316))),G316*H316*INDEX('SKU Catalog'!$M$1:$M$116,MAX(1,U316))*IF(AND(INDEX('SKU Catalog'!$F$1:$F$116,MAX(1,U316))="Hourly",OR(INDEX('SKU Catalog'!$J$1:$J$116,MAX(1,U316))=0,"3Y"="PAYG")),I316,1),"UNPRICED"))))</f>
        <v>0</v>
      </c>
    </row>
    <row r="317" spans="1:24" ht="28.8" x14ac:dyDescent="0.35">
      <c r="A317" s="21" t="s">
        <v>967</v>
      </c>
      <c r="B317" s="21" t="s">
        <v>95</v>
      </c>
      <c r="C317" s="21" t="s">
        <v>2299</v>
      </c>
      <c r="D317" s="21" t="s">
        <v>1822</v>
      </c>
      <c r="E317" s="21" t="s">
        <v>1823</v>
      </c>
      <c r="F317" s="26" t="s">
        <v>188</v>
      </c>
      <c r="G317" s="27">
        <v>1</v>
      </c>
      <c r="H317" s="27">
        <v>1</v>
      </c>
      <c r="I317" s="36">
        <v>1</v>
      </c>
      <c r="J317" s="26" t="s">
        <v>2297</v>
      </c>
      <c r="K317" s="37"/>
      <c r="L317" s="23" t="str">
        <f>IF(U317=0,"INVALID SKU",IF(INDEX('SKU Catalog'!$J$1:$J$116,MAX(1,U317))=0,"PAYG",IF(J317="Default",Assumptions!$B$7,J317)))</f>
        <v>PAYG</v>
      </c>
      <c r="M317" s="23" t="str">
        <f>IF(U317=0,"Review SKU",INDEX('SKU Catalog'!$E$1:$E$116,MAX(1,U317)))</f>
        <v>resource</v>
      </c>
      <c r="N317" s="31">
        <f>IF(ISNUMBER(K317),K317,IF(U317=0,"UNPRICED",IF(L317="PAYG",INDEX('SKU Catalog'!$K$1:$K$116,MAX(1,U317)),IF(L317="1Y",INDEX('SKU Catalog'!$L$1:$L$116,MAX(1,U317)),INDEX('SKU Catalog'!$M$1:$M$116,MAX(1,U317))))))</f>
        <v>0</v>
      </c>
      <c r="O317" s="24">
        <f>IF(NOT(AND(A317=$B$2,G317&gt;0,H317&gt;0,OR(C317&lt;&gt;"Recommended baseline",Assumptions!$B$10=1))),0,IF(ISNUMBER(N317),G317*H317*N317*IF(ISNUMBER(K317),1,IF(AND(L317="PAYG",INDEX('SKU Catalog'!$F$1:$F$116,MAX(1,U317))="Hourly"),I317,1)),"UNPRICED"))</f>
        <v>0</v>
      </c>
      <c r="P317" s="24">
        <f>IF(ISNUMBER(O317),O317*Assumptions!$B$8,"UNPRICED")</f>
        <v>0</v>
      </c>
      <c r="Q317" s="23" t="str">
        <f>IF(NOT(AND(A317=$B$2,G317&gt;0,H317&gt;0,OR(C317&lt;&gt;"Recommended baseline",Assumptions!$B$10=1))),"Inactive",IF(NOT(ISNUMBER(N317)),"UNPRICED - select SKU / quote",IF(ISNUMBER(K317),"Manual quote - verify source",IF(T317="Covered","Covered by capacity",IF(T317="Control plane","No direct fee","Priced - verify sizing")))))</f>
        <v>No direct fee</v>
      </c>
      <c r="R317" s="21" t="s">
        <v>2300</v>
      </c>
      <c r="S317" s="21" t="s">
        <v>971</v>
      </c>
      <c r="T317" s="21" t="s">
        <v>187</v>
      </c>
      <c r="U317" s="23">
        <f>IF(COUNTIF('SKU Catalog'!$A$4:$A$116,T317&amp;"|"&amp;F317)=0,0,MATCH(T317&amp;"|"&amp;F317,'SKU Catalog'!$A$1:$A$116,0))</f>
        <v>5</v>
      </c>
      <c r="V317" s="24">
        <f>IF(NOT(AND(A317=$B$2,G317&gt;0,H317&gt;0,OR(C317&lt;&gt;"Recommended baseline",Assumptions!$B$10=1))),0,IF(ISNUMBER(K317),G317*H317*K317,IF(U317=0,"UNPRICED",IF(ISNUMBER(INDEX('SKU Catalog'!$K$1:$K$116,MAX(1,U317))),G317*H317*INDEX('SKU Catalog'!$K$1:$K$116,MAX(1,U317))*IF(AND(INDEX('SKU Catalog'!$F$1:$F$116,MAX(1,U317))="Hourly",OR(INDEX('SKU Catalog'!$J$1:$J$116,MAX(1,U317))=0,"PAYG"="PAYG")),I317,1),"UNPRICED"))))</f>
        <v>0</v>
      </c>
      <c r="W317" s="24">
        <f>IF(NOT(AND(A317=$B$2,G317&gt;0,H317&gt;0,OR(C317&lt;&gt;"Recommended baseline",Assumptions!$B$10=1))),0,IF(ISNUMBER(K317),G317*H317*K317,IF(U317=0,"UNPRICED",IF(ISNUMBER(INDEX('SKU Catalog'!$L$1:$L$116,MAX(1,U317))),G317*H317*INDEX('SKU Catalog'!$L$1:$L$116,MAX(1,U317))*IF(AND(INDEX('SKU Catalog'!$F$1:$F$116,MAX(1,U317))="Hourly",OR(INDEX('SKU Catalog'!$J$1:$J$116,MAX(1,U317))=0,"1Y"="PAYG")),I317,1),"UNPRICED"))))</f>
        <v>0</v>
      </c>
      <c r="X317" s="24">
        <f>IF(NOT(AND(A317=$B$2,G317&gt;0,H317&gt;0,OR(C317&lt;&gt;"Recommended baseline",Assumptions!$B$10=1))),0,IF(ISNUMBER(K317),G317*H317*K317,IF(U317=0,"UNPRICED",IF(ISNUMBER(INDEX('SKU Catalog'!$M$1:$M$116,MAX(1,U317))),G317*H317*INDEX('SKU Catalog'!$M$1:$M$116,MAX(1,U317))*IF(AND(INDEX('SKU Catalog'!$F$1:$F$116,MAX(1,U317))="Hourly",OR(INDEX('SKU Catalog'!$J$1:$J$116,MAX(1,U317))=0,"3Y"="PAYG")),I317,1),"UNPRICED"))))</f>
        <v>0</v>
      </c>
    </row>
    <row r="318" spans="1:24" ht="28.8" x14ac:dyDescent="0.35">
      <c r="A318" s="21" t="s">
        <v>967</v>
      </c>
      <c r="B318" s="21" t="s">
        <v>95</v>
      </c>
      <c r="C318" s="21" t="s">
        <v>2299</v>
      </c>
      <c r="D318" s="21" t="s">
        <v>1824</v>
      </c>
      <c r="E318" s="21" t="s">
        <v>1825</v>
      </c>
      <c r="F318" s="26" t="s">
        <v>188</v>
      </c>
      <c r="G318" s="27">
        <v>1</v>
      </c>
      <c r="H318" s="27">
        <v>1</v>
      </c>
      <c r="I318" s="36">
        <v>1</v>
      </c>
      <c r="J318" s="26" t="s">
        <v>2297</v>
      </c>
      <c r="K318" s="37"/>
      <c r="L318" s="23" t="str">
        <f>IF(U318=0,"INVALID SKU",IF(INDEX('SKU Catalog'!$J$1:$J$116,MAX(1,U318))=0,"PAYG",IF(J318="Default",Assumptions!$B$7,J318)))</f>
        <v>PAYG</v>
      </c>
      <c r="M318" s="23" t="str">
        <f>IF(U318=0,"Review SKU",INDEX('SKU Catalog'!$E$1:$E$116,MAX(1,U318)))</f>
        <v>resource</v>
      </c>
      <c r="N318" s="31">
        <f>IF(ISNUMBER(K318),K318,IF(U318=0,"UNPRICED",IF(L318="PAYG",INDEX('SKU Catalog'!$K$1:$K$116,MAX(1,U318)),IF(L318="1Y",INDEX('SKU Catalog'!$L$1:$L$116,MAX(1,U318)),INDEX('SKU Catalog'!$M$1:$M$116,MAX(1,U318))))))</f>
        <v>0</v>
      </c>
      <c r="O318" s="24">
        <f>IF(NOT(AND(A318=$B$2,G318&gt;0,H318&gt;0,OR(C318&lt;&gt;"Recommended baseline",Assumptions!$B$10=1))),0,IF(ISNUMBER(N318),G318*H318*N318*IF(ISNUMBER(K318),1,IF(AND(L318="PAYG",INDEX('SKU Catalog'!$F$1:$F$116,MAX(1,U318))="Hourly"),I318,1)),"UNPRICED"))</f>
        <v>0</v>
      </c>
      <c r="P318" s="24">
        <f>IF(ISNUMBER(O318),O318*Assumptions!$B$8,"UNPRICED")</f>
        <v>0</v>
      </c>
      <c r="Q318" s="23" t="str">
        <f>IF(NOT(AND(A318=$B$2,G318&gt;0,H318&gt;0,OR(C318&lt;&gt;"Recommended baseline",Assumptions!$B$10=1))),"Inactive",IF(NOT(ISNUMBER(N318)),"UNPRICED - select SKU / quote",IF(ISNUMBER(K318),"Manual quote - verify source",IF(T318="Covered","Covered by capacity",IF(T318="Control plane","No direct fee","Priced - verify sizing")))))</f>
        <v>No direct fee</v>
      </c>
      <c r="R318" s="21" t="s">
        <v>2300</v>
      </c>
      <c r="S318" s="21" t="s">
        <v>971</v>
      </c>
      <c r="T318" s="21" t="s">
        <v>187</v>
      </c>
      <c r="U318" s="23">
        <f>IF(COUNTIF('SKU Catalog'!$A$4:$A$116,T318&amp;"|"&amp;F318)=0,0,MATCH(T318&amp;"|"&amp;F318,'SKU Catalog'!$A$1:$A$116,0))</f>
        <v>5</v>
      </c>
      <c r="V318" s="24">
        <f>IF(NOT(AND(A318=$B$2,G318&gt;0,H318&gt;0,OR(C318&lt;&gt;"Recommended baseline",Assumptions!$B$10=1))),0,IF(ISNUMBER(K318),G318*H318*K318,IF(U318=0,"UNPRICED",IF(ISNUMBER(INDEX('SKU Catalog'!$K$1:$K$116,MAX(1,U318))),G318*H318*INDEX('SKU Catalog'!$K$1:$K$116,MAX(1,U318))*IF(AND(INDEX('SKU Catalog'!$F$1:$F$116,MAX(1,U318))="Hourly",OR(INDEX('SKU Catalog'!$J$1:$J$116,MAX(1,U318))=0,"PAYG"="PAYG")),I318,1),"UNPRICED"))))</f>
        <v>0</v>
      </c>
      <c r="W318" s="24">
        <f>IF(NOT(AND(A318=$B$2,G318&gt;0,H318&gt;0,OR(C318&lt;&gt;"Recommended baseline",Assumptions!$B$10=1))),0,IF(ISNUMBER(K318),G318*H318*K318,IF(U318=0,"UNPRICED",IF(ISNUMBER(INDEX('SKU Catalog'!$L$1:$L$116,MAX(1,U318))),G318*H318*INDEX('SKU Catalog'!$L$1:$L$116,MAX(1,U318))*IF(AND(INDEX('SKU Catalog'!$F$1:$F$116,MAX(1,U318))="Hourly",OR(INDEX('SKU Catalog'!$J$1:$J$116,MAX(1,U318))=0,"1Y"="PAYG")),I318,1),"UNPRICED"))))</f>
        <v>0</v>
      </c>
      <c r="X318" s="24">
        <f>IF(NOT(AND(A318=$B$2,G318&gt;0,H318&gt;0,OR(C318&lt;&gt;"Recommended baseline",Assumptions!$B$10=1))),0,IF(ISNUMBER(K318),G318*H318*K318,IF(U318=0,"UNPRICED",IF(ISNUMBER(INDEX('SKU Catalog'!$M$1:$M$116,MAX(1,U318))),G318*H318*INDEX('SKU Catalog'!$M$1:$M$116,MAX(1,U318))*IF(AND(INDEX('SKU Catalog'!$F$1:$F$116,MAX(1,U318))="Hourly",OR(INDEX('SKU Catalog'!$J$1:$J$116,MAX(1,U318))=0,"3Y"="PAYG")),I318,1),"UNPRICED"))))</f>
        <v>0</v>
      </c>
    </row>
    <row r="319" spans="1:24" ht="28.8" x14ac:dyDescent="0.35">
      <c r="A319" s="21" t="s">
        <v>967</v>
      </c>
      <c r="B319" s="21" t="s">
        <v>95</v>
      </c>
      <c r="C319" s="21" t="s">
        <v>2299</v>
      </c>
      <c r="D319" s="21" t="s">
        <v>1826</v>
      </c>
      <c r="E319" s="21" t="s">
        <v>1827</v>
      </c>
      <c r="F319" s="26" t="s">
        <v>188</v>
      </c>
      <c r="G319" s="27">
        <v>1</v>
      </c>
      <c r="H319" s="27">
        <v>1</v>
      </c>
      <c r="I319" s="36">
        <v>1</v>
      </c>
      <c r="J319" s="26" t="s">
        <v>2297</v>
      </c>
      <c r="K319" s="37"/>
      <c r="L319" s="23" t="str">
        <f>IF(U319=0,"INVALID SKU",IF(INDEX('SKU Catalog'!$J$1:$J$116,MAX(1,U319))=0,"PAYG",IF(J319="Default",Assumptions!$B$7,J319)))</f>
        <v>PAYG</v>
      </c>
      <c r="M319" s="23" t="str">
        <f>IF(U319=0,"Review SKU",INDEX('SKU Catalog'!$E$1:$E$116,MAX(1,U319)))</f>
        <v>resource</v>
      </c>
      <c r="N319" s="31">
        <f>IF(ISNUMBER(K319),K319,IF(U319=0,"UNPRICED",IF(L319="PAYG",INDEX('SKU Catalog'!$K$1:$K$116,MAX(1,U319)),IF(L319="1Y",INDEX('SKU Catalog'!$L$1:$L$116,MAX(1,U319)),INDEX('SKU Catalog'!$M$1:$M$116,MAX(1,U319))))))</f>
        <v>0</v>
      </c>
      <c r="O319" s="24">
        <f>IF(NOT(AND(A319=$B$2,G319&gt;0,H319&gt;0,OR(C319&lt;&gt;"Recommended baseline",Assumptions!$B$10=1))),0,IF(ISNUMBER(N319),G319*H319*N319*IF(ISNUMBER(K319),1,IF(AND(L319="PAYG",INDEX('SKU Catalog'!$F$1:$F$116,MAX(1,U319))="Hourly"),I319,1)),"UNPRICED"))</f>
        <v>0</v>
      </c>
      <c r="P319" s="24">
        <f>IF(ISNUMBER(O319),O319*Assumptions!$B$8,"UNPRICED")</f>
        <v>0</v>
      </c>
      <c r="Q319" s="23" t="str">
        <f>IF(NOT(AND(A319=$B$2,G319&gt;0,H319&gt;0,OR(C319&lt;&gt;"Recommended baseline",Assumptions!$B$10=1))),"Inactive",IF(NOT(ISNUMBER(N319)),"UNPRICED - select SKU / quote",IF(ISNUMBER(K319),"Manual quote - verify source",IF(T319="Covered","Covered by capacity",IF(T319="Control plane","No direct fee","Priced - verify sizing")))))</f>
        <v>No direct fee</v>
      </c>
      <c r="R319" s="21" t="s">
        <v>2300</v>
      </c>
      <c r="S319" s="21" t="s">
        <v>971</v>
      </c>
      <c r="T319" s="21" t="s">
        <v>187</v>
      </c>
      <c r="U319" s="23">
        <f>IF(COUNTIF('SKU Catalog'!$A$4:$A$116,T319&amp;"|"&amp;F319)=0,0,MATCH(T319&amp;"|"&amp;F319,'SKU Catalog'!$A$1:$A$116,0))</f>
        <v>5</v>
      </c>
      <c r="V319" s="24">
        <f>IF(NOT(AND(A319=$B$2,G319&gt;0,H319&gt;0,OR(C319&lt;&gt;"Recommended baseline",Assumptions!$B$10=1))),0,IF(ISNUMBER(K319),G319*H319*K319,IF(U319=0,"UNPRICED",IF(ISNUMBER(INDEX('SKU Catalog'!$K$1:$K$116,MAX(1,U319))),G319*H319*INDEX('SKU Catalog'!$K$1:$K$116,MAX(1,U319))*IF(AND(INDEX('SKU Catalog'!$F$1:$F$116,MAX(1,U319))="Hourly",OR(INDEX('SKU Catalog'!$J$1:$J$116,MAX(1,U319))=0,"PAYG"="PAYG")),I319,1),"UNPRICED"))))</f>
        <v>0</v>
      </c>
      <c r="W319" s="24">
        <f>IF(NOT(AND(A319=$B$2,G319&gt;0,H319&gt;0,OR(C319&lt;&gt;"Recommended baseline",Assumptions!$B$10=1))),0,IF(ISNUMBER(K319),G319*H319*K319,IF(U319=0,"UNPRICED",IF(ISNUMBER(INDEX('SKU Catalog'!$L$1:$L$116,MAX(1,U319))),G319*H319*INDEX('SKU Catalog'!$L$1:$L$116,MAX(1,U319))*IF(AND(INDEX('SKU Catalog'!$F$1:$F$116,MAX(1,U319))="Hourly",OR(INDEX('SKU Catalog'!$J$1:$J$116,MAX(1,U319))=0,"1Y"="PAYG")),I319,1),"UNPRICED"))))</f>
        <v>0</v>
      </c>
      <c r="X319" s="24">
        <f>IF(NOT(AND(A319=$B$2,G319&gt;0,H319&gt;0,OR(C319&lt;&gt;"Recommended baseline",Assumptions!$B$10=1))),0,IF(ISNUMBER(K319),G319*H319*K319,IF(U319=0,"UNPRICED",IF(ISNUMBER(INDEX('SKU Catalog'!$M$1:$M$116,MAX(1,U319))),G319*H319*INDEX('SKU Catalog'!$M$1:$M$116,MAX(1,U319))*IF(AND(INDEX('SKU Catalog'!$F$1:$F$116,MAX(1,U319))="Hourly",OR(INDEX('SKU Catalog'!$J$1:$J$116,MAX(1,U319))=0,"3Y"="PAYG")),I319,1),"UNPRICED"))))</f>
        <v>0</v>
      </c>
    </row>
    <row r="320" spans="1:24" ht="28.8" x14ac:dyDescent="0.35">
      <c r="A320" s="21" t="s">
        <v>967</v>
      </c>
      <c r="B320" s="21" t="s">
        <v>95</v>
      </c>
      <c r="C320" s="21" t="s">
        <v>2299</v>
      </c>
      <c r="D320" s="21" t="s">
        <v>1828</v>
      </c>
      <c r="E320" s="21" t="s">
        <v>1829</v>
      </c>
      <c r="F320" s="26" t="s">
        <v>188</v>
      </c>
      <c r="G320" s="27">
        <v>1</v>
      </c>
      <c r="H320" s="27">
        <v>1</v>
      </c>
      <c r="I320" s="36">
        <v>1</v>
      </c>
      <c r="J320" s="26" t="s">
        <v>2297</v>
      </c>
      <c r="K320" s="37"/>
      <c r="L320" s="23" t="str">
        <f>IF(U320=0,"INVALID SKU",IF(INDEX('SKU Catalog'!$J$1:$J$116,MAX(1,U320))=0,"PAYG",IF(J320="Default",Assumptions!$B$7,J320)))</f>
        <v>PAYG</v>
      </c>
      <c r="M320" s="23" t="str">
        <f>IF(U320=0,"Review SKU",INDEX('SKU Catalog'!$E$1:$E$116,MAX(1,U320)))</f>
        <v>resource</v>
      </c>
      <c r="N320" s="31">
        <f>IF(ISNUMBER(K320),K320,IF(U320=0,"UNPRICED",IF(L320="PAYG",INDEX('SKU Catalog'!$K$1:$K$116,MAX(1,U320)),IF(L320="1Y",INDEX('SKU Catalog'!$L$1:$L$116,MAX(1,U320)),INDEX('SKU Catalog'!$M$1:$M$116,MAX(1,U320))))))</f>
        <v>0</v>
      </c>
      <c r="O320" s="24">
        <f>IF(NOT(AND(A320=$B$2,G320&gt;0,H320&gt;0,OR(C320&lt;&gt;"Recommended baseline",Assumptions!$B$10=1))),0,IF(ISNUMBER(N320),G320*H320*N320*IF(ISNUMBER(K320),1,IF(AND(L320="PAYG",INDEX('SKU Catalog'!$F$1:$F$116,MAX(1,U320))="Hourly"),I320,1)),"UNPRICED"))</f>
        <v>0</v>
      </c>
      <c r="P320" s="24">
        <f>IF(ISNUMBER(O320),O320*Assumptions!$B$8,"UNPRICED")</f>
        <v>0</v>
      </c>
      <c r="Q320" s="23" t="str">
        <f>IF(NOT(AND(A320=$B$2,G320&gt;0,H320&gt;0,OR(C320&lt;&gt;"Recommended baseline",Assumptions!$B$10=1))),"Inactive",IF(NOT(ISNUMBER(N320)),"UNPRICED - select SKU / quote",IF(ISNUMBER(K320),"Manual quote - verify source",IF(T320="Covered","Covered by capacity",IF(T320="Control plane","No direct fee","Priced - verify sizing")))))</f>
        <v>No direct fee</v>
      </c>
      <c r="R320" s="21" t="s">
        <v>2300</v>
      </c>
      <c r="S320" s="21" t="s">
        <v>971</v>
      </c>
      <c r="T320" s="21" t="s">
        <v>187</v>
      </c>
      <c r="U320" s="23">
        <f>IF(COUNTIF('SKU Catalog'!$A$4:$A$116,T320&amp;"|"&amp;F320)=0,0,MATCH(T320&amp;"|"&amp;F320,'SKU Catalog'!$A$1:$A$116,0))</f>
        <v>5</v>
      </c>
      <c r="V320" s="24">
        <f>IF(NOT(AND(A320=$B$2,G320&gt;0,H320&gt;0,OR(C320&lt;&gt;"Recommended baseline",Assumptions!$B$10=1))),0,IF(ISNUMBER(K320),G320*H320*K320,IF(U320=0,"UNPRICED",IF(ISNUMBER(INDEX('SKU Catalog'!$K$1:$K$116,MAX(1,U320))),G320*H320*INDEX('SKU Catalog'!$K$1:$K$116,MAX(1,U320))*IF(AND(INDEX('SKU Catalog'!$F$1:$F$116,MAX(1,U320))="Hourly",OR(INDEX('SKU Catalog'!$J$1:$J$116,MAX(1,U320))=0,"PAYG"="PAYG")),I320,1),"UNPRICED"))))</f>
        <v>0</v>
      </c>
      <c r="W320" s="24">
        <f>IF(NOT(AND(A320=$B$2,G320&gt;0,H320&gt;0,OR(C320&lt;&gt;"Recommended baseline",Assumptions!$B$10=1))),0,IF(ISNUMBER(K320),G320*H320*K320,IF(U320=0,"UNPRICED",IF(ISNUMBER(INDEX('SKU Catalog'!$L$1:$L$116,MAX(1,U320))),G320*H320*INDEX('SKU Catalog'!$L$1:$L$116,MAX(1,U320))*IF(AND(INDEX('SKU Catalog'!$F$1:$F$116,MAX(1,U320))="Hourly",OR(INDEX('SKU Catalog'!$J$1:$J$116,MAX(1,U320))=0,"1Y"="PAYG")),I320,1),"UNPRICED"))))</f>
        <v>0</v>
      </c>
      <c r="X320" s="24">
        <f>IF(NOT(AND(A320=$B$2,G320&gt;0,H320&gt;0,OR(C320&lt;&gt;"Recommended baseline",Assumptions!$B$10=1))),0,IF(ISNUMBER(K320),G320*H320*K320,IF(U320=0,"UNPRICED",IF(ISNUMBER(INDEX('SKU Catalog'!$M$1:$M$116,MAX(1,U320))),G320*H320*INDEX('SKU Catalog'!$M$1:$M$116,MAX(1,U320))*IF(AND(INDEX('SKU Catalog'!$F$1:$F$116,MAX(1,U320))="Hourly",OR(INDEX('SKU Catalog'!$J$1:$J$116,MAX(1,U320))=0,"3Y"="PAYG")),I320,1),"UNPRICED"))))</f>
        <v>0</v>
      </c>
    </row>
    <row r="321" spans="1:24" ht="28.8" x14ac:dyDescent="0.35">
      <c r="A321" s="21" t="s">
        <v>967</v>
      </c>
      <c r="B321" s="21" t="s">
        <v>95</v>
      </c>
      <c r="C321" s="21" t="s">
        <v>2299</v>
      </c>
      <c r="D321" s="21" t="s">
        <v>1830</v>
      </c>
      <c r="E321" s="21" t="s">
        <v>1831</v>
      </c>
      <c r="F321" s="26" t="s">
        <v>188</v>
      </c>
      <c r="G321" s="27">
        <v>1</v>
      </c>
      <c r="H321" s="27">
        <v>1</v>
      </c>
      <c r="I321" s="36">
        <v>1</v>
      </c>
      <c r="J321" s="26" t="s">
        <v>2297</v>
      </c>
      <c r="K321" s="37"/>
      <c r="L321" s="23" t="str">
        <f>IF(U321=0,"INVALID SKU",IF(INDEX('SKU Catalog'!$J$1:$J$116,MAX(1,U321))=0,"PAYG",IF(J321="Default",Assumptions!$B$7,J321)))</f>
        <v>PAYG</v>
      </c>
      <c r="M321" s="23" t="str">
        <f>IF(U321=0,"Review SKU",INDEX('SKU Catalog'!$E$1:$E$116,MAX(1,U321)))</f>
        <v>resource</v>
      </c>
      <c r="N321" s="31">
        <f>IF(ISNUMBER(K321),K321,IF(U321=0,"UNPRICED",IF(L321="PAYG",INDEX('SKU Catalog'!$K$1:$K$116,MAX(1,U321)),IF(L321="1Y",INDEX('SKU Catalog'!$L$1:$L$116,MAX(1,U321)),INDEX('SKU Catalog'!$M$1:$M$116,MAX(1,U321))))))</f>
        <v>0</v>
      </c>
      <c r="O321" s="24">
        <f>IF(NOT(AND(A321=$B$2,G321&gt;0,H321&gt;0,OR(C321&lt;&gt;"Recommended baseline",Assumptions!$B$10=1))),0,IF(ISNUMBER(N321),G321*H321*N321*IF(ISNUMBER(K321),1,IF(AND(L321="PAYG",INDEX('SKU Catalog'!$F$1:$F$116,MAX(1,U321))="Hourly"),I321,1)),"UNPRICED"))</f>
        <v>0</v>
      </c>
      <c r="P321" s="24">
        <f>IF(ISNUMBER(O321),O321*Assumptions!$B$8,"UNPRICED")</f>
        <v>0</v>
      </c>
      <c r="Q321" s="23" t="str">
        <f>IF(NOT(AND(A321=$B$2,G321&gt;0,H321&gt;0,OR(C321&lt;&gt;"Recommended baseline",Assumptions!$B$10=1))),"Inactive",IF(NOT(ISNUMBER(N321)),"UNPRICED - select SKU / quote",IF(ISNUMBER(K321),"Manual quote - verify source",IF(T321="Covered","Covered by capacity",IF(T321="Control plane","No direct fee","Priced - verify sizing")))))</f>
        <v>No direct fee</v>
      </c>
      <c r="R321" s="21" t="s">
        <v>2300</v>
      </c>
      <c r="S321" s="21" t="s">
        <v>971</v>
      </c>
      <c r="T321" s="21" t="s">
        <v>187</v>
      </c>
      <c r="U321" s="23">
        <f>IF(COUNTIF('SKU Catalog'!$A$4:$A$116,T321&amp;"|"&amp;F321)=0,0,MATCH(T321&amp;"|"&amp;F321,'SKU Catalog'!$A$1:$A$116,0))</f>
        <v>5</v>
      </c>
      <c r="V321" s="24">
        <f>IF(NOT(AND(A321=$B$2,G321&gt;0,H321&gt;0,OR(C321&lt;&gt;"Recommended baseline",Assumptions!$B$10=1))),0,IF(ISNUMBER(K321),G321*H321*K321,IF(U321=0,"UNPRICED",IF(ISNUMBER(INDEX('SKU Catalog'!$K$1:$K$116,MAX(1,U321))),G321*H321*INDEX('SKU Catalog'!$K$1:$K$116,MAX(1,U321))*IF(AND(INDEX('SKU Catalog'!$F$1:$F$116,MAX(1,U321))="Hourly",OR(INDEX('SKU Catalog'!$J$1:$J$116,MAX(1,U321))=0,"PAYG"="PAYG")),I321,1),"UNPRICED"))))</f>
        <v>0</v>
      </c>
      <c r="W321" s="24">
        <f>IF(NOT(AND(A321=$B$2,G321&gt;0,H321&gt;0,OR(C321&lt;&gt;"Recommended baseline",Assumptions!$B$10=1))),0,IF(ISNUMBER(K321),G321*H321*K321,IF(U321=0,"UNPRICED",IF(ISNUMBER(INDEX('SKU Catalog'!$L$1:$L$116,MAX(1,U321))),G321*H321*INDEX('SKU Catalog'!$L$1:$L$116,MAX(1,U321))*IF(AND(INDEX('SKU Catalog'!$F$1:$F$116,MAX(1,U321))="Hourly",OR(INDEX('SKU Catalog'!$J$1:$J$116,MAX(1,U321))=0,"1Y"="PAYG")),I321,1),"UNPRICED"))))</f>
        <v>0</v>
      </c>
      <c r="X321" s="24">
        <f>IF(NOT(AND(A321=$B$2,G321&gt;0,H321&gt;0,OR(C321&lt;&gt;"Recommended baseline",Assumptions!$B$10=1))),0,IF(ISNUMBER(K321),G321*H321*K321,IF(U321=0,"UNPRICED",IF(ISNUMBER(INDEX('SKU Catalog'!$M$1:$M$116,MAX(1,U321))),G321*H321*INDEX('SKU Catalog'!$M$1:$M$116,MAX(1,U321))*IF(AND(INDEX('SKU Catalog'!$F$1:$F$116,MAX(1,U321))="Hourly",OR(INDEX('SKU Catalog'!$J$1:$J$116,MAX(1,U321))=0,"3Y"="PAYG")),I321,1),"UNPRICED"))))</f>
        <v>0</v>
      </c>
    </row>
    <row r="322" spans="1:24" ht="28.8" x14ac:dyDescent="0.35">
      <c r="A322" s="21" t="s">
        <v>967</v>
      </c>
      <c r="B322" s="21" t="s">
        <v>95</v>
      </c>
      <c r="C322" s="21" t="s">
        <v>2299</v>
      </c>
      <c r="D322" s="21" t="s">
        <v>1832</v>
      </c>
      <c r="E322" s="21" t="s">
        <v>1833</v>
      </c>
      <c r="F322" s="26" t="s">
        <v>188</v>
      </c>
      <c r="G322" s="27">
        <v>1</v>
      </c>
      <c r="H322" s="27">
        <v>1</v>
      </c>
      <c r="I322" s="36">
        <v>1</v>
      </c>
      <c r="J322" s="26" t="s">
        <v>2297</v>
      </c>
      <c r="K322" s="37"/>
      <c r="L322" s="23" t="str">
        <f>IF(U322=0,"INVALID SKU",IF(INDEX('SKU Catalog'!$J$1:$J$116,MAX(1,U322))=0,"PAYG",IF(J322="Default",Assumptions!$B$7,J322)))</f>
        <v>PAYG</v>
      </c>
      <c r="M322" s="23" t="str">
        <f>IF(U322=0,"Review SKU",INDEX('SKU Catalog'!$E$1:$E$116,MAX(1,U322)))</f>
        <v>resource</v>
      </c>
      <c r="N322" s="31">
        <f>IF(ISNUMBER(K322),K322,IF(U322=0,"UNPRICED",IF(L322="PAYG",INDEX('SKU Catalog'!$K$1:$K$116,MAX(1,U322)),IF(L322="1Y",INDEX('SKU Catalog'!$L$1:$L$116,MAX(1,U322)),INDEX('SKU Catalog'!$M$1:$M$116,MAX(1,U322))))))</f>
        <v>0</v>
      </c>
      <c r="O322" s="24">
        <f>IF(NOT(AND(A322=$B$2,G322&gt;0,H322&gt;0,OR(C322&lt;&gt;"Recommended baseline",Assumptions!$B$10=1))),0,IF(ISNUMBER(N322),G322*H322*N322*IF(ISNUMBER(K322),1,IF(AND(L322="PAYG",INDEX('SKU Catalog'!$F$1:$F$116,MAX(1,U322))="Hourly"),I322,1)),"UNPRICED"))</f>
        <v>0</v>
      </c>
      <c r="P322" s="24">
        <f>IF(ISNUMBER(O322),O322*Assumptions!$B$8,"UNPRICED")</f>
        <v>0</v>
      </c>
      <c r="Q322" s="23" t="str">
        <f>IF(NOT(AND(A322=$B$2,G322&gt;0,H322&gt;0,OR(C322&lt;&gt;"Recommended baseline",Assumptions!$B$10=1))),"Inactive",IF(NOT(ISNUMBER(N322)),"UNPRICED - select SKU / quote",IF(ISNUMBER(K322),"Manual quote - verify source",IF(T322="Covered","Covered by capacity",IF(T322="Control plane","No direct fee","Priced - verify sizing")))))</f>
        <v>No direct fee</v>
      </c>
      <c r="R322" s="21" t="s">
        <v>2300</v>
      </c>
      <c r="S322" s="21" t="s">
        <v>971</v>
      </c>
      <c r="T322" s="21" t="s">
        <v>187</v>
      </c>
      <c r="U322" s="23">
        <f>IF(COUNTIF('SKU Catalog'!$A$4:$A$116,T322&amp;"|"&amp;F322)=0,0,MATCH(T322&amp;"|"&amp;F322,'SKU Catalog'!$A$1:$A$116,0))</f>
        <v>5</v>
      </c>
      <c r="V322" s="24">
        <f>IF(NOT(AND(A322=$B$2,G322&gt;0,H322&gt;0,OR(C322&lt;&gt;"Recommended baseline",Assumptions!$B$10=1))),0,IF(ISNUMBER(K322),G322*H322*K322,IF(U322=0,"UNPRICED",IF(ISNUMBER(INDEX('SKU Catalog'!$K$1:$K$116,MAX(1,U322))),G322*H322*INDEX('SKU Catalog'!$K$1:$K$116,MAX(1,U322))*IF(AND(INDEX('SKU Catalog'!$F$1:$F$116,MAX(1,U322))="Hourly",OR(INDEX('SKU Catalog'!$J$1:$J$116,MAX(1,U322))=0,"PAYG"="PAYG")),I322,1),"UNPRICED"))))</f>
        <v>0</v>
      </c>
      <c r="W322" s="24">
        <f>IF(NOT(AND(A322=$B$2,G322&gt;0,H322&gt;0,OR(C322&lt;&gt;"Recommended baseline",Assumptions!$B$10=1))),0,IF(ISNUMBER(K322),G322*H322*K322,IF(U322=0,"UNPRICED",IF(ISNUMBER(INDEX('SKU Catalog'!$L$1:$L$116,MAX(1,U322))),G322*H322*INDEX('SKU Catalog'!$L$1:$L$116,MAX(1,U322))*IF(AND(INDEX('SKU Catalog'!$F$1:$F$116,MAX(1,U322))="Hourly",OR(INDEX('SKU Catalog'!$J$1:$J$116,MAX(1,U322))=0,"1Y"="PAYG")),I322,1),"UNPRICED"))))</f>
        <v>0</v>
      </c>
      <c r="X322" s="24">
        <f>IF(NOT(AND(A322=$B$2,G322&gt;0,H322&gt;0,OR(C322&lt;&gt;"Recommended baseline",Assumptions!$B$10=1))),0,IF(ISNUMBER(K322),G322*H322*K322,IF(U322=0,"UNPRICED",IF(ISNUMBER(INDEX('SKU Catalog'!$M$1:$M$116,MAX(1,U322))),G322*H322*INDEX('SKU Catalog'!$M$1:$M$116,MAX(1,U322))*IF(AND(INDEX('SKU Catalog'!$F$1:$F$116,MAX(1,U322))="Hourly",OR(INDEX('SKU Catalog'!$J$1:$J$116,MAX(1,U322))=0,"3Y"="PAYG")),I322,1),"UNPRICED"))))</f>
        <v>0</v>
      </c>
    </row>
    <row r="323" spans="1:24" ht="28.8" x14ac:dyDescent="0.35">
      <c r="A323" s="21" t="s">
        <v>967</v>
      </c>
      <c r="B323" s="21" t="s">
        <v>95</v>
      </c>
      <c r="C323" s="21" t="s">
        <v>2299</v>
      </c>
      <c r="D323" s="21" t="s">
        <v>1834</v>
      </c>
      <c r="E323" s="21" t="s">
        <v>1835</v>
      </c>
      <c r="F323" s="26" t="s">
        <v>188</v>
      </c>
      <c r="G323" s="27">
        <v>1</v>
      </c>
      <c r="H323" s="27">
        <v>1</v>
      </c>
      <c r="I323" s="36">
        <v>1</v>
      </c>
      <c r="J323" s="26" t="s">
        <v>2297</v>
      </c>
      <c r="K323" s="37"/>
      <c r="L323" s="23" t="str">
        <f>IF(U323=0,"INVALID SKU",IF(INDEX('SKU Catalog'!$J$1:$J$116,MAX(1,U323))=0,"PAYG",IF(J323="Default",Assumptions!$B$7,J323)))</f>
        <v>PAYG</v>
      </c>
      <c r="M323" s="23" t="str">
        <f>IF(U323=0,"Review SKU",INDEX('SKU Catalog'!$E$1:$E$116,MAX(1,U323)))</f>
        <v>resource</v>
      </c>
      <c r="N323" s="31">
        <f>IF(ISNUMBER(K323),K323,IF(U323=0,"UNPRICED",IF(L323="PAYG",INDEX('SKU Catalog'!$K$1:$K$116,MAX(1,U323)),IF(L323="1Y",INDEX('SKU Catalog'!$L$1:$L$116,MAX(1,U323)),INDEX('SKU Catalog'!$M$1:$M$116,MAX(1,U323))))))</f>
        <v>0</v>
      </c>
      <c r="O323" s="24">
        <f>IF(NOT(AND(A323=$B$2,G323&gt;0,H323&gt;0,OR(C323&lt;&gt;"Recommended baseline",Assumptions!$B$10=1))),0,IF(ISNUMBER(N323),G323*H323*N323*IF(ISNUMBER(K323),1,IF(AND(L323="PAYG",INDEX('SKU Catalog'!$F$1:$F$116,MAX(1,U323))="Hourly"),I323,1)),"UNPRICED"))</f>
        <v>0</v>
      </c>
      <c r="P323" s="24">
        <f>IF(ISNUMBER(O323),O323*Assumptions!$B$8,"UNPRICED")</f>
        <v>0</v>
      </c>
      <c r="Q323" s="23" t="str">
        <f>IF(NOT(AND(A323=$B$2,G323&gt;0,H323&gt;0,OR(C323&lt;&gt;"Recommended baseline",Assumptions!$B$10=1))),"Inactive",IF(NOT(ISNUMBER(N323)),"UNPRICED - select SKU / quote",IF(ISNUMBER(K323),"Manual quote - verify source",IF(T323="Covered","Covered by capacity",IF(T323="Control plane","No direct fee","Priced - verify sizing")))))</f>
        <v>No direct fee</v>
      </c>
      <c r="R323" s="21" t="s">
        <v>2300</v>
      </c>
      <c r="S323" s="21" t="s">
        <v>971</v>
      </c>
      <c r="T323" s="21" t="s">
        <v>187</v>
      </c>
      <c r="U323" s="23">
        <f>IF(COUNTIF('SKU Catalog'!$A$4:$A$116,T323&amp;"|"&amp;F323)=0,0,MATCH(T323&amp;"|"&amp;F323,'SKU Catalog'!$A$1:$A$116,0))</f>
        <v>5</v>
      </c>
      <c r="V323" s="24">
        <f>IF(NOT(AND(A323=$B$2,G323&gt;0,H323&gt;0,OR(C323&lt;&gt;"Recommended baseline",Assumptions!$B$10=1))),0,IF(ISNUMBER(K323),G323*H323*K323,IF(U323=0,"UNPRICED",IF(ISNUMBER(INDEX('SKU Catalog'!$K$1:$K$116,MAX(1,U323))),G323*H323*INDEX('SKU Catalog'!$K$1:$K$116,MAX(1,U323))*IF(AND(INDEX('SKU Catalog'!$F$1:$F$116,MAX(1,U323))="Hourly",OR(INDEX('SKU Catalog'!$J$1:$J$116,MAX(1,U323))=0,"PAYG"="PAYG")),I323,1),"UNPRICED"))))</f>
        <v>0</v>
      </c>
      <c r="W323" s="24">
        <f>IF(NOT(AND(A323=$B$2,G323&gt;0,H323&gt;0,OR(C323&lt;&gt;"Recommended baseline",Assumptions!$B$10=1))),0,IF(ISNUMBER(K323),G323*H323*K323,IF(U323=0,"UNPRICED",IF(ISNUMBER(INDEX('SKU Catalog'!$L$1:$L$116,MAX(1,U323))),G323*H323*INDEX('SKU Catalog'!$L$1:$L$116,MAX(1,U323))*IF(AND(INDEX('SKU Catalog'!$F$1:$F$116,MAX(1,U323))="Hourly",OR(INDEX('SKU Catalog'!$J$1:$J$116,MAX(1,U323))=0,"1Y"="PAYG")),I323,1),"UNPRICED"))))</f>
        <v>0</v>
      </c>
      <c r="X323" s="24">
        <f>IF(NOT(AND(A323=$B$2,G323&gt;0,H323&gt;0,OR(C323&lt;&gt;"Recommended baseline",Assumptions!$B$10=1))),0,IF(ISNUMBER(K323),G323*H323*K323,IF(U323=0,"UNPRICED",IF(ISNUMBER(INDEX('SKU Catalog'!$M$1:$M$116,MAX(1,U323))),G323*H323*INDEX('SKU Catalog'!$M$1:$M$116,MAX(1,U323))*IF(AND(INDEX('SKU Catalog'!$F$1:$F$116,MAX(1,U323))="Hourly",OR(INDEX('SKU Catalog'!$J$1:$J$116,MAX(1,U323))=0,"3Y"="PAYG")),I323,1),"UNPRICED"))))</f>
        <v>0</v>
      </c>
    </row>
    <row r="324" spans="1:24" ht="28.8" x14ac:dyDescent="0.35">
      <c r="A324" s="21" t="s">
        <v>967</v>
      </c>
      <c r="B324" s="21" t="s">
        <v>95</v>
      </c>
      <c r="C324" s="21" t="s">
        <v>2299</v>
      </c>
      <c r="D324" s="21" t="s">
        <v>1836</v>
      </c>
      <c r="E324" s="21" t="s">
        <v>1837</v>
      </c>
      <c r="F324" s="26" t="s">
        <v>188</v>
      </c>
      <c r="G324" s="27">
        <v>1</v>
      </c>
      <c r="H324" s="27">
        <v>1</v>
      </c>
      <c r="I324" s="36">
        <v>1</v>
      </c>
      <c r="J324" s="26" t="s">
        <v>2297</v>
      </c>
      <c r="K324" s="37"/>
      <c r="L324" s="23" t="str">
        <f>IF(U324=0,"INVALID SKU",IF(INDEX('SKU Catalog'!$J$1:$J$116,MAX(1,U324))=0,"PAYG",IF(J324="Default",Assumptions!$B$7,J324)))</f>
        <v>PAYG</v>
      </c>
      <c r="M324" s="23" t="str">
        <f>IF(U324=0,"Review SKU",INDEX('SKU Catalog'!$E$1:$E$116,MAX(1,U324)))</f>
        <v>resource</v>
      </c>
      <c r="N324" s="31">
        <f>IF(ISNUMBER(K324),K324,IF(U324=0,"UNPRICED",IF(L324="PAYG",INDEX('SKU Catalog'!$K$1:$K$116,MAX(1,U324)),IF(L324="1Y",INDEX('SKU Catalog'!$L$1:$L$116,MAX(1,U324)),INDEX('SKU Catalog'!$M$1:$M$116,MAX(1,U324))))))</f>
        <v>0</v>
      </c>
      <c r="O324" s="24">
        <f>IF(NOT(AND(A324=$B$2,G324&gt;0,H324&gt;0,OR(C324&lt;&gt;"Recommended baseline",Assumptions!$B$10=1))),0,IF(ISNUMBER(N324),G324*H324*N324*IF(ISNUMBER(K324),1,IF(AND(L324="PAYG",INDEX('SKU Catalog'!$F$1:$F$116,MAX(1,U324))="Hourly"),I324,1)),"UNPRICED"))</f>
        <v>0</v>
      </c>
      <c r="P324" s="24">
        <f>IF(ISNUMBER(O324),O324*Assumptions!$B$8,"UNPRICED")</f>
        <v>0</v>
      </c>
      <c r="Q324" s="23" t="str">
        <f>IF(NOT(AND(A324=$B$2,G324&gt;0,H324&gt;0,OR(C324&lt;&gt;"Recommended baseline",Assumptions!$B$10=1))),"Inactive",IF(NOT(ISNUMBER(N324)),"UNPRICED - select SKU / quote",IF(ISNUMBER(K324),"Manual quote - verify source",IF(T324="Covered","Covered by capacity",IF(T324="Control plane","No direct fee","Priced - verify sizing")))))</f>
        <v>No direct fee</v>
      </c>
      <c r="R324" s="21" t="s">
        <v>2300</v>
      </c>
      <c r="S324" s="21" t="s">
        <v>971</v>
      </c>
      <c r="T324" s="21" t="s">
        <v>187</v>
      </c>
      <c r="U324" s="23">
        <f>IF(COUNTIF('SKU Catalog'!$A$4:$A$116,T324&amp;"|"&amp;F324)=0,0,MATCH(T324&amp;"|"&amp;F324,'SKU Catalog'!$A$1:$A$116,0))</f>
        <v>5</v>
      </c>
      <c r="V324" s="24">
        <f>IF(NOT(AND(A324=$B$2,G324&gt;0,H324&gt;0,OR(C324&lt;&gt;"Recommended baseline",Assumptions!$B$10=1))),0,IF(ISNUMBER(K324),G324*H324*K324,IF(U324=0,"UNPRICED",IF(ISNUMBER(INDEX('SKU Catalog'!$K$1:$K$116,MAX(1,U324))),G324*H324*INDEX('SKU Catalog'!$K$1:$K$116,MAX(1,U324))*IF(AND(INDEX('SKU Catalog'!$F$1:$F$116,MAX(1,U324))="Hourly",OR(INDEX('SKU Catalog'!$J$1:$J$116,MAX(1,U324))=0,"PAYG"="PAYG")),I324,1),"UNPRICED"))))</f>
        <v>0</v>
      </c>
      <c r="W324" s="24">
        <f>IF(NOT(AND(A324=$B$2,G324&gt;0,H324&gt;0,OR(C324&lt;&gt;"Recommended baseline",Assumptions!$B$10=1))),0,IF(ISNUMBER(K324),G324*H324*K324,IF(U324=0,"UNPRICED",IF(ISNUMBER(INDEX('SKU Catalog'!$L$1:$L$116,MAX(1,U324))),G324*H324*INDEX('SKU Catalog'!$L$1:$L$116,MAX(1,U324))*IF(AND(INDEX('SKU Catalog'!$F$1:$F$116,MAX(1,U324))="Hourly",OR(INDEX('SKU Catalog'!$J$1:$J$116,MAX(1,U324))=0,"1Y"="PAYG")),I324,1),"UNPRICED"))))</f>
        <v>0</v>
      </c>
      <c r="X324" s="24">
        <f>IF(NOT(AND(A324=$B$2,G324&gt;0,H324&gt;0,OR(C324&lt;&gt;"Recommended baseline",Assumptions!$B$10=1))),0,IF(ISNUMBER(K324),G324*H324*K324,IF(U324=0,"UNPRICED",IF(ISNUMBER(INDEX('SKU Catalog'!$M$1:$M$116,MAX(1,U324))),G324*H324*INDEX('SKU Catalog'!$M$1:$M$116,MAX(1,U324))*IF(AND(INDEX('SKU Catalog'!$F$1:$F$116,MAX(1,U324))="Hourly",OR(INDEX('SKU Catalog'!$J$1:$J$116,MAX(1,U324))=0,"3Y"="PAYG")),I324,1),"UNPRICED"))))</f>
        <v>0</v>
      </c>
    </row>
    <row r="325" spans="1:24" ht="28.8" x14ac:dyDescent="0.35">
      <c r="A325" s="21" t="s">
        <v>967</v>
      </c>
      <c r="B325" s="21" t="s">
        <v>95</v>
      </c>
      <c r="C325" s="21" t="s">
        <v>2299</v>
      </c>
      <c r="D325" s="21" t="s">
        <v>1838</v>
      </c>
      <c r="E325" s="21" t="s">
        <v>1839</v>
      </c>
      <c r="F325" s="26" t="s">
        <v>188</v>
      </c>
      <c r="G325" s="27">
        <v>1</v>
      </c>
      <c r="H325" s="27">
        <v>1</v>
      </c>
      <c r="I325" s="36">
        <v>1</v>
      </c>
      <c r="J325" s="26" t="s">
        <v>2297</v>
      </c>
      <c r="K325" s="37"/>
      <c r="L325" s="23" t="str">
        <f>IF(U325=0,"INVALID SKU",IF(INDEX('SKU Catalog'!$J$1:$J$116,MAX(1,U325))=0,"PAYG",IF(J325="Default",Assumptions!$B$7,J325)))</f>
        <v>PAYG</v>
      </c>
      <c r="M325" s="23" t="str">
        <f>IF(U325=0,"Review SKU",INDEX('SKU Catalog'!$E$1:$E$116,MAX(1,U325)))</f>
        <v>resource</v>
      </c>
      <c r="N325" s="31">
        <f>IF(ISNUMBER(K325),K325,IF(U325=0,"UNPRICED",IF(L325="PAYG",INDEX('SKU Catalog'!$K$1:$K$116,MAX(1,U325)),IF(L325="1Y",INDEX('SKU Catalog'!$L$1:$L$116,MAX(1,U325)),INDEX('SKU Catalog'!$M$1:$M$116,MAX(1,U325))))))</f>
        <v>0</v>
      </c>
      <c r="O325" s="24">
        <f>IF(NOT(AND(A325=$B$2,G325&gt;0,H325&gt;0,OR(C325&lt;&gt;"Recommended baseline",Assumptions!$B$10=1))),0,IF(ISNUMBER(N325),G325*H325*N325*IF(ISNUMBER(K325),1,IF(AND(L325="PAYG",INDEX('SKU Catalog'!$F$1:$F$116,MAX(1,U325))="Hourly"),I325,1)),"UNPRICED"))</f>
        <v>0</v>
      </c>
      <c r="P325" s="24">
        <f>IF(ISNUMBER(O325),O325*Assumptions!$B$8,"UNPRICED")</f>
        <v>0</v>
      </c>
      <c r="Q325" s="23" t="str">
        <f>IF(NOT(AND(A325=$B$2,G325&gt;0,H325&gt;0,OR(C325&lt;&gt;"Recommended baseline",Assumptions!$B$10=1))),"Inactive",IF(NOT(ISNUMBER(N325)),"UNPRICED - select SKU / quote",IF(ISNUMBER(K325),"Manual quote - verify source",IF(T325="Covered","Covered by capacity",IF(T325="Control plane","No direct fee","Priced - verify sizing")))))</f>
        <v>No direct fee</v>
      </c>
      <c r="R325" s="21" t="s">
        <v>2300</v>
      </c>
      <c r="S325" s="21" t="s">
        <v>971</v>
      </c>
      <c r="T325" s="21" t="s">
        <v>187</v>
      </c>
      <c r="U325" s="23">
        <f>IF(COUNTIF('SKU Catalog'!$A$4:$A$116,T325&amp;"|"&amp;F325)=0,0,MATCH(T325&amp;"|"&amp;F325,'SKU Catalog'!$A$1:$A$116,0))</f>
        <v>5</v>
      </c>
      <c r="V325" s="24">
        <f>IF(NOT(AND(A325=$B$2,G325&gt;0,H325&gt;0,OR(C325&lt;&gt;"Recommended baseline",Assumptions!$B$10=1))),0,IF(ISNUMBER(K325),G325*H325*K325,IF(U325=0,"UNPRICED",IF(ISNUMBER(INDEX('SKU Catalog'!$K$1:$K$116,MAX(1,U325))),G325*H325*INDEX('SKU Catalog'!$K$1:$K$116,MAX(1,U325))*IF(AND(INDEX('SKU Catalog'!$F$1:$F$116,MAX(1,U325))="Hourly",OR(INDEX('SKU Catalog'!$J$1:$J$116,MAX(1,U325))=0,"PAYG"="PAYG")),I325,1),"UNPRICED"))))</f>
        <v>0</v>
      </c>
      <c r="W325" s="24">
        <f>IF(NOT(AND(A325=$B$2,G325&gt;0,H325&gt;0,OR(C325&lt;&gt;"Recommended baseline",Assumptions!$B$10=1))),0,IF(ISNUMBER(K325),G325*H325*K325,IF(U325=0,"UNPRICED",IF(ISNUMBER(INDEX('SKU Catalog'!$L$1:$L$116,MAX(1,U325))),G325*H325*INDEX('SKU Catalog'!$L$1:$L$116,MAX(1,U325))*IF(AND(INDEX('SKU Catalog'!$F$1:$F$116,MAX(1,U325))="Hourly",OR(INDEX('SKU Catalog'!$J$1:$J$116,MAX(1,U325))=0,"1Y"="PAYG")),I325,1),"UNPRICED"))))</f>
        <v>0</v>
      </c>
      <c r="X325" s="24">
        <f>IF(NOT(AND(A325=$B$2,G325&gt;0,H325&gt;0,OR(C325&lt;&gt;"Recommended baseline",Assumptions!$B$10=1))),0,IF(ISNUMBER(K325),G325*H325*K325,IF(U325=0,"UNPRICED",IF(ISNUMBER(INDEX('SKU Catalog'!$M$1:$M$116,MAX(1,U325))),G325*H325*INDEX('SKU Catalog'!$M$1:$M$116,MAX(1,U325))*IF(AND(INDEX('SKU Catalog'!$F$1:$F$116,MAX(1,U325))="Hourly",OR(INDEX('SKU Catalog'!$J$1:$J$116,MAX(1,U325))=0,"3Y"="PAYG")),I325,1),"UNPRICED"))))</f>
        <v>0</v>
      </c>
    </row>
    <row r="326" spans="1:24" ht="28.8" x14ac:dyDescent="0.35">
      <c r="A326" s="21" t="s">
        <v>967</v>
      </c>
      <c r="B326" s="21" t="s">
        <v>95</v>
      </c>
      <c r="C326" s="21" t="s">
        <v>2299</v>
      </c>
      <c r="D326" s="21" t="s">
        <v>1841</v>
      </c>
      <c r="E326" s="21" t="s">
        <v>1842</v>
      </c>
      <c r="F326" s="26" t="s">
        <v>188</v>
      </c>
      <c r="G326" s="27">
        <v>1</v>
      </c>
      <c r="H326" s="27">
        <v>1</v>
      </c>
      <c r="I326" s="36">
        <v>1</v>
      </c>
      <c r="J326" s="26" t="s">
        <v>2297</v>
      </c>
      <c r="K326" s="37"/>
      <c r="L326" s="23" t="str">
        <f>IF(U326=0,"INVALID SKU",IF(INDEX('SKU Catalog'!$J$1:$J$116,MAX(1,U326))=0,"PAYG",IF(J326="Default",Assumptions!$B$7,J326)))</f>
        <v>PAYG</v>
      </c>
      <c r="M326" s="23" t="str">
        <f>IF(U326=0,"Review SKU",INDEX('SKU Catalog'!$E$1:$E$116,MAX(1,U326)))</f>
        <v>resource</v>
      </c>
      <c r="N326" s="31">
        <f>IF(ISNUMBER(K326),K326,IF(U326=0,"UNPRICED",IF(L326="PAYG",INDEX('SKU Catalog'!$K$1:$K$116,MAX(1,U326)),IF(L326="1Y",INDEX('SKU Catalog'!$L$1:$L$116,MAX(1,U326)),INDEX('SKU Catalog'!$M$1:$M$116,MAX(1,U326))))))</f>
        <v>0</v>
      </c>
      <c r="O326" s="24">
        <f>IF(NOT(AND(A326=$B$2,G326&gt;0,H326&gt;0,OR(C326&lt;&gt;"Recommended baseline",Assumptions!$B$10=1))),0,IF(ISNUMBER(N326),G326*H326*N326*IF(ISNUMBER(K326),1,IF(AND(L326="PAYG",INDEX('SKU Catalog'!$F$1:$F$116,MAX(1,U326))="Hourly"),I326,1)),"UNPRICED"))</f>
        <v>0</v>
      </c>
      <c r="P326" s="24">
        <f>IF(ISNUMBER(O326),O326*Assumptions!$B$8,"UNPRICED")</f>
        <v>0</v>
      </c>
      <c r="Q326" s="23" t="str">
        <f>IF(NOT(AND(A326=$B$2,G326&gt;0,H326&gt;0,OR(C326&lt;&gt;"Recommended baseline",Assumptions!$B$10=1))),"Inactive",IF(NOT(ISNUMBER(N326)),"UNPRICED - select SKU / quote",IF(ISNUMBER(K326),"Manual quote - verify source",IF(T326="Covered","Covered by capacity",IF(T326="Control plane","No direct fee","Priced - verify sizing")))))</f>
        <v>No direct fee</v>
      </c>
      <c r="R326" s="21" t="s">
        <v>2300</v>
      </c>
      <c r="S326" s="21" t="s">
        <v>971</v>
      </c>
      <c r="T326" s="21" t="s">
        <v>187</v>
      </c>
      <c r="U326" s="23">
        <f>IF(COUNTIF('SKU Catalog'!$A$4:$A$116,T326&amp;"|"&amp;F326)=0,0,MATCH(T326&amp;"|"&amp;F326,'SKU Catalog'!$A$1:$A$116,0))</f>
        <v>5</v>
      </c>
      <c r="V326" s="24">
        <f>IF(NOT(AND(A326=$B$2,G326&gt;0,H326&gt;0,OR(C326&lt;&gt;"Recommended baseline",Assumptions!$B$10=1))),0,IF(ISNUMBER(K326),G326*H326*K326,IF(U326=0,"UNPRICED",IF(ISNUMBER(INDEX('SKU Catalog'!$K$1:$K$116,MAX(1,U326))),G326*H326*INDEX('SKU Catalog'!$K$1:$K$116,MAX(1,U326))*IF(AND(INDEX('SKU Catalog'!$F$1:$F$116,MAX(1,U326))="Hourly",OR(INDEX('SKU Catalog'!$J$1:$J$116,MAX(1,U326))=0,"PAYG"="PAYG")),I326,1),"UNPRICED"))))</f>
        <v>0</v>
      </c>
      <c r="W326" s="24">
        <f>IF(NOT(AND(A326=$B$2,G326&gt;0,H326&gt;0,OR(C326&lt;&gt;"Recommended baseline",Assumptions!$B$10=1))),0,IF(ISNUMBER(K326),G326*H326*K326,IF(U326=0,"UNPRICED",IF(ISNUMBER(INDEX('SKU Catalog'!$L$1:$L$116,MAX(1,U326))),G326*H326*INDEX('SKU Catalog'!$L$1:$L$116,MAX(1,U326))*IF(AND(INDEX('SKU Catalog'!$F$1:$F$116,MAX(1,U326))="Hourly",OR(INDEX('SKU Catalog'!$J$1:$J$116,MAX(1,U326))=0,"1Y"="PAYG")),I326,1),"UNPRICED"))))</f>
        <v>0</v>
      </c>
      <c r="X326" s="24">
        <f>IF(NOT(AND(A326=$B$2,G326&gt;0,H326&gt;0,OR(C326&lt;&gt;"Recommended baseline",Assumptions!$B$10=1))),0,IF(ISNUMBER(K326),G326*H326*K326,IF(U326=0,"UNPRICED",IF(ISNUMBER(INDEX('SKU Catalog'!$M$1:$M$116,MAX(1,U326))),G326*H326*INDEX('SKU Catalog'!$M$1:$M$116,MAX(1,U326))*IF(AND(INDEX('SKU Catalog'!$F$1:$F$116,MAX(1,U326))="Hourly",OR(INDEX('SKU Catalog'!$J$1:$J$116,MAX(1,U326))=0,"3Y"="PAYG")),I326,1),"UNPRICED"))))</f>
        <v>0</v>
      </c>
    </row>
    <row r="327" spans="1:24" ht="28.8" x14ac:dyDescent="0.35">
      <c r="A327" s="21" t="s">
        <v>967</v>
      </c>
      <c r="B327" s="21" t="s">
        <v>95</v>
      </c>
      <c r="C327" s="21" t="s">
        <v>2299</v>
      </c>
      <c r="D327" s="21" t="s">
        <v>1843</v>
      </c>
      <c r="E327" s="21" t="s">
        <v>1844</v>
      </c>
      <c r="F327" s="26" t="s">
        <v>188</v>
      </c>
      <c r="G327" s="27">
        <v>1</v>
      </c>
      <c r="H327" s="27">
        <v>1</v>
      </c>
      <c r="I327" s="36">
        <v>1</v>
      </c>
      <c r="J327" s="26" t="s">
        <v>2297</v>
      </c>
      <c r="K327" s="37"/>
      <c r="L327" s="23" t="str">
        <f>IF(U327=0,"INVALID SKU",IF(INDEX('SKU Catalog'!$J$1:$J$116,MAX(1,U327))=0,"PAYG",IF(J327="Default",Assumptions!$B$7,J327)))</f>
        <v>PAYG</v>
      </c>
      <c r="M327" s="23" t="str">
        <f>IF(U327=0,"Review SKU",INDEX('SKU Catalog'!$E$1:$E$116,MAX(1,U327)))</f>
        <v>resource</v>
      </c>
      <c r="N327" s="31">
        <f>IF(ISNUMBER(K327),K327,IF(U327=0,"UNPRICED",IF(L327="PAYG",INDEX('SKU Catalog'!$K$1:$K$116,MAX(1,U327)),IF(L327="1Y",INDEX('SKU Catalog'!$L$1:$L$116,MAX(1,U327)),INDEX('SKU Catalog'!$M$1:$M$116,MAX(1,U327))))))</f>
        <v>0</v>
      </c>
      <c r="O327" s="24">
        <f>IF(NOT(AND(A327=$B$2,G327&gt;0,H327&gt;0,OR(C327&lt;&gt;"Recommended baseline",Assumptions!$B$10=1))),0,IF(ISNUMBER(N327),G327*H327*N327*IF(ISNUMBER(K327),1,IF(AND(L327="PAYG",INDEX('SKU Catalog'!$F$1:$F$116,MAX(1,U327))="Hourly"),I327,1)),"UNPRICED"))</f>
        <v>0</v>
      </c>
      <c r="P327" s="24">
        <f>IF(ISNUMBER(O327),O327*Assumptions!$B$8,"UNPRICED")</f>
        <v>0</v>
      </c>
      <c r="Q327" s="23" t="str">
        <f>IF(NOT(AND(A327=$B$2,G327&gt;0,H327&gt;0,OR(C327&lt;&gt;"Recommended baseline",Assumptions!$B$10=1))),"Inactive",IF(NOT(ISNUMBER(N327)),"UNPRICED - select SKU / quote",IF(ISNUMBER(K327),"Manual quote - verify source",IF(T327="Covered","Covered by capacity",IF(T327="Control plane","No direct fee","Priced - verify sizing")))))</f>
        <v>No direct fee</v>
      </c>
      <c r="R327" s="21" t="s">
        <v>2300</v>
      </c>
      <c r="S327" s="21" t="s">
        <v>971</v>
      </c>
      <c r="T327" s="21" t="s">
        <v>187</v>
      </c>
      <c r="U327" s="23">
        <f>IF(COUNTIF('SKU Catalog'!$A$4:$A$116,T327&amp;"|"&amp;F327)=0,0,MATCH(T327&amp;"|"&amp;F327,'SKU Catalog'!$A$1:$A$116,0))</f>
        <v>5</v>
      </c>
      <c r="V327" s="24">
        <f>IF(NOT(AND(A327=$B$2,G327&gt;0,H327&gt;0,OR(C327&lt;&gt;"Recommended baseline",Assumptions!$B$10=1))),0,IF(ISNUMBER(K327),G327*H327*K327,IF(U327=0,"UNPRICED",IF(ISNUMBER(INDEX('SKU Catalog'!$K$1:$K$116,MAX(1,U327))),G327*H327*INDEX('SKU Catalog'!$K$1:$K$116,MAX(1,U327))*IF(AND(INDEX('SKU Catalog'!$F$1:$F$116,MAX(1,U327))="Hourly",OR(INDEX('SKU Catalog'!$J$1:$J$116,MAX(1,U327))=0,"PAYG"="PAYG")),I327,1),"UNPRICED"))))</f>
        <v>0</v>
      </c>
      <c r="W327" s="24">
        <f>IF(NOT(AND(A327=$B$2,G327&gt;0,H327&gt;0,OR(C327&lt;&gt;"Recommended baseline",Assumptions!$B$10=1))),0,IF(ISNUMBER(K327),G327*H327*K327,IF(U327=0,"UNPRICED",IF(ISNUMBER(INDEX('SKU Catalog'!$L$1:$L$116,MAX(1,U327))),G327*H327*INDEX('SKU Catalog'!$L$1:$L$116,MAX(1,U327))*IF(AND(INDEX('SKU Catalog'!$F$1:$F$116,MAX(1,U327))="Hourly",OR(INDEX('SKU Catalog'!$J$1:$J$116,MAX(1,U327))=0,"1Y"="PAYG")),I327,1),"UNPRICED"))))</f>
        <v>0</v>
      </c>
      <c r="X327" s="24">
        <f>IF(NOT(AND(A327=$B$2,G327&gt;0,H327&gt;0,OR(C327&lt;&gt;"Recommended baseline",Assumptions!$B$10=1))),0,IF(ISNUMBER(K327),G327*H327*K327,IF(U327=0,"UNPRICED",IF(ISNUMBER(INDEX('SKU Catalog'!$M$1:$M$116,MAX(1,U327))),G327*H327*INDEX('SKU Catalog'!$M$1:$M$116,MAX(1,U327))*IF(AND(INDEX('SKU Catalog'!$F$1:$F$116,MAX(1,U327))="Hourly",OR(INDEX('SKU Catalog'!$J$1:$J$116,MAX(1,U327))=0,"3Y"="PAYG")),I327,1),"UNPRICED"))))</f>
        <v>0</v>
      </c>
    </row>
    <row r="328" spans="1:24" ht="28.8" x14ac:dyDescent="0.35">
      <c r="A328" s="21" t="s">
        <v>967</v>
      </c>
      <c r="B328" s="21" t="s">
        <v>95</v>
      </c>
      <c r="C328" s="21" t="s">
        <v>2299</v>
      </c>
      <c r="D328" s="21" t="s">
        <v>1845</v>
      </c>
      <c r="E328" s="21" t="s">
        <v>1846</v>
      </c>
      <c r="F328" s="26" t="s">
        <v>188</v>
      </c>
      <c r="G328" s="27">
        <v>1</v>
      </c>
      <c r="H328" s="27">
        <v>1</v>
      </c>
      <c r="I328" s="36">
        <v>1</v>
      </c>
      <c r="J328" s="26" t="s">
        <v>2297</v>
      </c>
      <c r="K328" s="37"/>
      <c r="L328" s="23" t="str">
        <f>IF(U328=0,"INVALID SKU",IF(INDEX('SKU Catalog'!$J$1:$J$116,MAX(1,U328))=0,"PAYG",IF(J328="Default",Assumptions!$B$7,J328)))</f>
        <v>PAYG</v>
      </c>
      <c r="M328" s="23" t="str">
        <f>IF(U328=0,"Review SKU",INDEX('SKU Catalog'!$E$1:$E$116,MAX(1,U328)))</f>
        <v>resource</v>
      </c>
      <c r="N328" s="31">
        <f>IF(ISNUMBER(K328),K328,IF(U328=0,"UNPRICED",IF(L328="PAYG",INDEX('SKU Catalog'!$K$1:$K$116,MAX(1,U328)),IF(L328="1Y",INDEX('SKU Catalog'!$L$1:$L$116,MAX(1,U328)),INDEX('SKU Catalog'!$M$1:$M$116,MAX(1,U328))))))</f>
        <v>0</v>
      </c>
      <c r="O328" s="24">
        <f>IF(NOT(AND(A328=$B$2,G328&gt;0,H328&gt;0,OR(C328&lt;&gt;"Recommended baseline",Assumptions!$B$10=1))),0,IF(ISNUMBER(N328),G328*H328*N328*IF(ISNUMBER(K328),1,IF(AND(L328="PAYG",INDEX('SKU Catalog'!$F$1:$F$116,MAX(1,U328))="Hourly"),I328,1)),"UNPRICED"))</f>
        <v>0</v>
      </c>
      <c r="P328" s="24">
        <f>IF(ISNUMBER(O328),O328*Assumptions!$B$8,"UNPRICED")</f>
        <v>0</v>
      </c>
      <c r="Q328" s="23" t="str">
        <f>IF(NOT(AND(A328=$B$2,G328&gt;0,H328&gt;0,OR(C328&lt;&gt;"Recommended baseline",Assumptions!$B$10=1))),"Inactive",IF(NOT(ISNUMBER(N328)),"UNPRICED - select SKU / quote",IF(ISNUMBER(K328),"Manual quote - verify source",IF(T328="Covered","Covered by capacity",IF(T328="Control plane","No direct fee","Priced - verify sizing")))))</f>
        <v>No direct fee</v>
      </c>
      <c r="R328" s="21" t="s">
        <v>2300</v>
      </c>
      <c r="S328" s="21" t="s">
        <v>971</v>
      </c>
      <c r="T328" s="21" t="s">
        <v>187</v>
      </c>
      <c r="U328" s="23">
        <f>IF(COUNTIF('SKU Catalog'!$A$4:$A$116,T328&amp;"|"&amp;F328)=0,0,MATCH(T328&amp;"|"&amp;F328,'SKU Catalog'!$A$1:$A$116,0))</f>
        <v>5</v>
      </c>
      <c r="V328" s="24">
        <f>IF(NOT(AND(A328=$B$2,G328&gt;0,H328&gt;0,OR(C328&lt;&gt;"Recommended baseline",Assumptions!$B$10=1))),0,IF(ISNUMBER(K328),G328*H328*K328,IF(U328=0,"UNPRICED",IF(ISNUMBER(INDEX('SKU Catalog'!$K$1:$K$116,MAX(1,U328))),G328*H328*INDEX('SKU Catalog'!$K$1:$K$116,MAX(1,U328))*IF(AND(INDEX('SKU Catalog'!$F$1:$F$116,MAX(1,U328))="Hourly",OR(INDEX('SKU Catalog'!$J$1:$J$116,MAX(1,U328))=0,"PAYG"="PAYG")),I328,1),"UNPRICED"))))</f>
        <v>0</v>
      </c>
      <c r="W328" s="24">
        <f>IF(NOT(AND(A328=$B$2,G328&gt;0,H328&gt;0,OR(C328&lt;&gt;"Recommended baseline",Assumptions!$B$10=1))),0,IF(ISNUMBER(K328),G328*H328*K328,IF(U328=0,"UNPRICED",IF(ISNUMBER(INDEX('SKU Catalog'!$L$1:$L$116,MAX(1,U328))),G328*H328*INDEX('SKU Catalog'!$L$1:$L$116,MAX(1,U328))*IF(AND(INDEX('SKU Catalog'!$F$1:$F$116,MAX(1,U328))="Hourly",OR(INDEX('SKU Catalog'!$J$1:$J$116,MAX(1,U328))=0,"1Y"="PAYG")),I328,1),"UNPRICED"))))</f>
        <v>0</v>
      </c>
      <c r="X328" s="24">
        <f>IF(NOT(AND(A328=$B$2,G328&gt;0,H328&gt;0,OR(C328&lt;&gt;"Recommended baseline",Assumptions!$B$10=1))),0,IF(ISNUMBER(K328),G328*H328*K328,IF(U328=0,"UNPRICED",IF(ISNUMBER(INDEX('SKU Catalog'!$M$1:$M$116,MAX(1,U328))),G328*H328*INDEX('SKU Catalog'!$M$1:$M$116,MAX(1,U328))*IF(AND(INDEX('SKU Catalog'!$F$1:$F$116,MAX(1,U328))="Hourly",OR(INDEX('SKU Catalog'!$J$1:$J$116,MAX(1,U328))=0,"3Y"="PAYG")),I328,1),"UNPRICED"))))</f>
        <v>0</v>
      </c>
    </row>
    <row r="329" spans="1:24" ht="28.8" x14ac:dyDescent="0.35">
      <c r="A329" s="21" t="s">
        <v>967</v>
      </c>
      <c r="B329" s="21" t="s">
        <v>95</v>
      </c>
      <c r="C329" s="21" t="s">
        <v>2299</v>
      </c>
      <c r="D329" s="21" t="s">
        <v>1847</v>
      </c>
      <c r="E329" s="21" t="s">
        <v>1848</v>
      </c>
      <c r="F329" s="26" t="s">
        <v>188</v>
      </c>
      <c r="G329" s="27">
        <v>1</v>
      </c>
      <c r="H329" s="27">
        <v>1</v>
      </c>
      <c r="I329" s="36">
        <v>1</v>
      </c>
      <c r="J329" s="26" t="s">
        <v>2297</v>
      </c>
      <c r="K329" s="37"/>
      <c r="L329" s="23" t="str">
        <f>IF(U329=0,"INVALID SKU",IF(INDEX('SKU Catalog'!$J$1:$J$116,MAX(1,U329))=0,"PAYG",IF(J329="Default",Assumptions!$B$7,J329)))</f>
        <v>PAYG</v>
      </c>
      <c r="M329" s="23" t="str">
        <f>IF(U329=0,"Review SKU",INDEX('SKU Catalog'!$E$1:$E$116,MAX(1,U329)))</f>
        <v>resource</v>
      </c>
      <c r="N329" s="31">
        <f>IF(ISNUMBER(K329),K329,IF(U329=0,"UNPRICED",IF(L329="PAYG",INDEX('SKU Catalog'!$K$1:$K$116,MAX(1,U329)),IF(L329="1Y",INDEX('SKU Catalog'!$L$1:$L$116,MAX(1,U329)),INDEX('SKU Catalog'!$M$1:$M$116,MAX(1,U329))))))</f>
        <v>0</v>
      </c>
      <c r="O329" s="24">
        <f>IF(NOT(AND(A329=$B$2,G329&gt;0,H329&gt;0,OR(C329&lt;&gt;"Recommended baseline",Assumptions!$B$10=1))),0,IF(ISNUMBER(N329),G329*H329*N329*IF(ISNUMBER(K329),1,IF(AND(L329="PAYG",INDEX('SKU Catalog'!$F$1:$F$116,MAX(1,U329))="Hourly"),I329,1)),"UNPRICED"))</f>
        <v>0</v>
      </c>
      <c r="P329" s="24">
        <f>IF(ISNUMBER(O329),O329*Assumptions!$B$8,"UNPRICED")</f>
        <v>0</v>
      </c>
      <c r="Q329" s="23" t="str">
        <f>IF(NOT(AND(A329=$B$2,G329&gt;0,H329&gt;0,OR(C329&lt;&gt;"Recommended baseline",Assumptions!$B$10=1))),"Inactive",IF(NOT(ISNUMBER(N329)),"UNPRICED - select SKU / quote",IF(ISNUMBER(K329),"Manual quote - verify source",IF(T329="Covered","Covered by capacity",IF(T329="Control plane","No direct fee","Priced - verify sizing")))))</f>
        <v>No direct fee</v>
      </c>
      <c r="R329" s="21" t="s">
        <v>2300</v>
      </c>
      <c r="S329" s="21" t="s">
        <v>971</v>
      </c>
      <c r="T329" s="21" t="s">
        <v>187</v>
      </c>
      <c r="U329" s="23">
        <f>IF(COUNTIF('SKU Catalog'!$A$4:$A$116,T329&amp;"|"&amp;F329)=0,0,MATCH(T329&amp;"|"&amp;F329,'SKU Catalog'!$A$1:$A$116,0))</f>
        <v>5</v>
      </c>
      <c r="V329" s="24">
        <f>IF(NOT(AND(A329=$B$2,G329&gt;0,H329&gt;0,OR(C329&lt;&gt;"Recommended baseline",Assumptions!$B$10=1))),0,IF(ISNUMBER(K329),G329*H329*K329,IF(U329=0,"UNPRICED",IF(ISNUMBER(INDEX('SKU Catalog'!$K$1:$K$116,MAX(1,U329))),G329*H329*INDEX('SKU Catalog'!$K$1:$K$116,MAX(1,U329))*IF(AND(INDEX('SKU Catalog'!$F$1:$F$116,MAX(1,U329))="Hourly",OR(INDEX('SKU Catalog'!$J$1:$J$116,MAX(1,U329))=0,"PAYG"="PAYG")),I329,1),"UNPRICED"))))</f>
        <v>0</v>
      </c>
      <c r="W329" s="24">
        <f>IF(NOT(AND(A329=$B$2,G329&gt;0,H329&gt;0,OR(C329&lt;&gt;"Recommended baseline",Assumptions!$B$10=1))),0,IF(ISNUMBER(K329),G329*H329*K329,IF(U329=0,"UNPRICED",IF(ISNUMBER(INDEX('SKU Catalog'!$L$1:$L$116,MAX(1,U329))),G329*H329*INDEX('SKU Catalog'!$L$1:$L$116,MAX(1,U329))*IF(AND(INDEX('SKU Catalog'!$F$1:$F$116,MAX(1,U329))="Hourly",OR(INDEX('SKU Catalog'!$J$1:$J$116,MAX(1,U329))=0,"1Y"="PAYG")),I329,1),"UNPRICED"))))</f>
        <v>0</v>
      </c>
      <c r="X329" s="24">
        <f>IF(NOT(AND(A329=$B$2,G329&gt;0,H329&gt;0,OR(C329&lt;&gt;"Recommended baseline",Assumptions!$B$10=1))),0,IF(ISNUMBER(K329),G329*H329*K329,IF(U329=0,"UNPRICED",IF(ISNUMBER(INDEX('SKU Catalog'!$M$1:$M$116,MAX(1,U329))),G329*H329*INDEX('SKU Catalog'!$M$1:$M$116,MAX(1,U329))*IF(AND(INDEX('SKU Catalog'!$F$1:$F$116,MAX(1,U329))="Hourly",OR(INDEX('SKU Catalog'!$J$1:$J$116,MAX(1,U329))=0,"3Y"="PAYG")),I329,1),"UNPRICED"))))</f>
        <v>0</v>
      </c>
    </row>
    <row r="330" spans="1:24" ht="28.8" x14ac:dyDescent="0.35">
      <c r="A330" s="21" t="s">
        <v>967</v>
      </c>
      <c r="B330" s="21" t="s">
        <v>95</v>
      </c>
      <c r="C330" s="21" t="s">
        <v>2299</v>
      </c>
      <c r="D330" s="21" t="s">
        <v>1849</v>
      </c>
      <c r="E330" s="21" t="s">
        <v>1850</v>
      </c>
      <c r="F330" s="26" t="s">
        <v>188</v>
      </c>
      <c r="G330" s="27">
        <v>1</v>
      </c>
      <c r="H330" s="27">
        <v>1</v>
      </c>
      <c r="I330" s="36">
        <v>1</v>
      </c>
      <c r="J330" s="26" t="s">
        <v>2297</v>
      </c>
      <c r="K330" s="37"/>
      <c r="L330" s="23" t="str">
        <f>IF(U330=0,"INVALID SKU",IF(INDEX('SKU Catalog'!$J$1:$J$116,MAX(1,U330))=0,"PAYG",IF(J330="Default",Assumptions!$B$7,J330)))</f>
        <v>PAYG</v>
      </c>
      <c r="M330" s="23" t="str">
        <f>IF(U330=0,"Review SKU",INDEX('SKU Catalog'!$E$1:$E$116,MAX(1,U330)))</f>
        <v>resource</v>
      </c>
      <c r="N330" s="31">
        <f>IF(ISNUMBER(K330),K330,IF(U330=0,"UNPRICED",IF(L330="PAYG",INDEX('SKU Catalog'!$K$1:$K$116,MAX(1,U330)),IF(L330="1Y",INDEX('SKU Catalog'!$L$1:$L$116,MAX(1,U330)),INDEX('SKU Catalog'!$M$1:$M$116,MAX(1,U330))))))</f>
        <v>0</v>
      </c>
      <c r="O330" s="24">
        <f>IF(NOT(AND(A330=$B$2,G330&gt;0,H330&gt;0,OR(C330&lt;&gt;"Recommended baseline",Assumptions!$B$10=1))),0,IF(ISNUMBER(N330),G330*H330*N330*IF(ISNUMBER(K330),1,IF(AND(L330="PAYG",INDEX('SKU Catalog'!$F$1:$F$116,MAX(1,U330))="Hourly"),I330,1)),"UNPRICED"))</f>
        <v>0</v>
      </c>
      <c r="P330" s="24">
        <f>IF(ISNUMBER(O330),O330*Assumptions!$B$8,"UNPRICED")</f>
        <v>0</v>
      </c>
      <c r="Q330" s="23" t="str">
        <f>IF(NOT(AND(A330=$B$2,G330&gt;0,H330&gt;0,OR(C330&lt;&gt;"Recommended baseline",Assumptions!$B$10=1))),"Inactive",IF(NOT(ISNUMBER(N330)),"UNPRICED - select SKU / quote",IF(ISNUMBER(K330),"Manual quote - verify source",IF(T330="Covered","Covered by capacity",IF(T330="Control plane","No direct fee","Priced - verify sizing")))))</f>
        <v>No direct fee</v>
      </c>
      <c r="R330" s="21" t="s">
        <v>2300</v>
      </c>
      <c r="S330" s="21" t="s">
        <v>971</v>
      </c>
      <c r="T330" s="21" t="s">
        <v>187</v>
      </c>
      <c r="U330" s="23">
        <f>IF(COUNTIF('SKU Catalog'!$A$4:$A$116,T330&amp;"|"&amp;F330)=0,0,MATCH(T330&amp;"|"&amp;F330,'SKU Catalog'!$A$1:$A$116,0))</f>
        <v>5</v>
      </c>
      <c r="V330" s="24">
        <f>IF(NOT(AND(A330=$B$2,G330&gt;0,H330&gt;0,OR(C330&lt;&gt;"Recommended baseline",Assumptions!$B$10=1))),0,IF(ISNUMBER(K330),G330*H330*K330,IF(U330=0,"UNPRICED",IF(ISNUMBER(INDEX('SKU Catalog'!$K$1:$K$116,MAX(1,U330))),G330*H330*INDEX('SKU Catalog'!$K$1:$K$116,MAX(1,U330))*IF(AND(INDEX('SKU Catalog'!$F$1:$F$116,MAX(1,U330))="Hourly",OR(INDEX('SKU Catalog'!$J$1:$J$116,MAX(1,U330))=0,"PAYG"="PAYG")),I330,1),"UNPRICED"))))</f>
        <v>0</v>
      </c>
      <c r="W330" s="24">
        <f>IF(NOT(AND(A330=$B$2,G330&gt;0,H330&gt;0,OR(C330&lt;&gt;"Recommended baseline",Assumptions!$B$10=1))),0,IF(ISNUMBER(K330),G330*H330*K330,IF(U330=0,"UNPRICED",IF(ISNUMBER(INDEX('SKU Catalog'!$L$1:$L$116,MAX(1,U330))),G330*H330*INDEX('SKU Catalog'!$L$1:$L$116,MAX(1,U330))*IF(AND(INDEX('SKU Catalog'!$F$1:$F$116,MAX(1,U330))="Hourly",OR(INDEX('SKU Catalog'!$J$1:$J$116,MAX(1,U330))=0,"1Y"="PAYG")),I330,1),"UNPRICED"))))</f>
        <v>0</v>
      </c>
      <c r="X330" s="24">
        <f>IF(NOT(AND(A330=$B$2,G330&gt;0,H330&gt;0,OR(C330&lt;&gt;"Recommended baseline",Assumptions!$B$10=1))),0,IF(ISNUMBER(K330),G330*H330*K330,IF(U330=0,"UNPRICED",IF(ISNUMBER(INDEX('SKU Catalog'!$M$1:$M$116,MAX(1,U330))),G330*H330*INDEX('SKU Catalog'!$M$1:$M$116,MAX(1,U330))*IF(AND(INDEX('SKU Catalog'!$F$1:$F$116,MAX(1,U330))="Hourly",OR(INDEX('SKU Catalog'!$J$1:$J$116,MAX(1,U330))=0,"3Y"="PAYG")),I330,1),"UNPRICED"))))</f>
        <v>0</v>
      </c>
    </row>
    <row r="331" spans="1:24" ht="28.8" x14ac:dyDescent="0.35">
      <c r="A331" s="21" t="s">
        <v>967</v>
      </c>
      <c r="B331" s="21" t="s">
        <v>95</v>
      </c>
      <c r="C331" s="21" t="s">
        <v>2299</v>
      </c>
      <c r="D331" s="21" t="s">
        <v>1851</v>
      </c>
      <c r="E331" s="21" t="s">
        <v>1852</v>
      </c>
      <c r="F331" s="26" t="s">
        <v>188</v>
      </c>
      <c r="G331" s="27">
        <v>1</v>
      </c>
      <c r="H331" s="27">
        <v>1</v>
      </c>
      <c r="I331" s="36">
        <v>1</v>
      </c>
      <c r="J331" s="26" t="s">
        <v>2297</v>
      </c>
      <c r="K331" s="37"/>
      <c r="L331" s="23" t="str">
        <f>IF(U331=0,"INVALID SKU",IF(INDEX('SKU Catalog'!$J$1:$J$116,MAX(1,U331))=0,"PAYG",IF(J331="Default",Assumptions!$B$7,J331)))</f>
        <v>PAYG</v>
      </c>
      <c r="M331" s="23" t="str">
        <f>IF(U331=0,"Review SKU",INDEX('SKU Catalog'!$E$1:$E$116,MAX(1,U331)))</f>
        <v>resource</v>
      </c>
      <c r="N331" s="31">
        <f>IF(ISNUMBER(K331),K331,IF(U331=0,"UNPRICED",IF(L331="PAYG",INDEX('SKU Catalog'!$K$1:$K$116,MAX(1,U331)),IF(L331="1Y",INDEX('SKU Catalog'!$L$1:$L$116,MAX(1,U331)),INDEX('SKU Catalog'!$M$1:$M$116,MAX(1,U331))))))</f>
        <v>0</v>
      </c>
      <c r="O331" s="24">
        <f>IF(NOT(AND(A331=$B$2,G331&gt;0,H331&gt;0,OR(C331&lt;&gt;"Recommended baseline",Assumptions!$B$10=1))),0,IF(ISNUMBER(N331),G331*H331*N331*IF(ISNUMBER(K331),1,IF(AND(L331="PAYG",INDEX('SKU Catalog'!$F$1:$F$116,MAX(1,U331))="Hourly"),I331,1)),"UNPRICED"))</f>
        <v>0</v>
      </c>
      <c r="P331" s="24">
        <f>IF(ISNUMBER(O331),O331*Assumptions!$B$8,"UNPRICED")</f>
        <v>0</v>
      </c>
      <c r="Q331" s="23" t="str">
        <f>IF(NOT(AND(A331=$B$2,G331&gt;0,H331&gt;0,OR(C331&lt;&gt;"Recommended baseline",Assumptions!$B$10=1))),"Inactive",IF(NOT(ISNUMBER(N331)),"UNPRICED - select SKU / quote",IF(ISNUMBER(K331),"Manual quote - verify source",IF(T331="Covered","Covered by capacity",IF(T331="Control plane","No direct fee","Priced - verify sizing")))))</f>
        <v>No direct fee</v>
      </c>
      <c r="R331" s="21" t="s">
        <v>2300</v>
      </c>
      <c r="S331" s="21" t="s">
        <v>971</v>
      </c>
      <c r="T331" s="21" t="s">
        <v>187</v>
      </c>
      <c r="U331" s="23">
        <f>IF(COUNTIF('SKU Catalog'!$A$4:$A$116,T331&amp;"|"&amp;F331)=0,0,MATCH(T331&amp;"|"&amp;F331,'SKU Catalog'!$A$1:$A$116,0))</f>
        <v>5</v>
      </c>
      <c r="V331" s="24">
        <f>IF(NOT(AND(A331=$B$2,G331&gt;0,H331&gt;0,OR(C331&lt;&gt;"Recommended baseline",Assumptions!$B$10=1))),0,IF(ISNUMBER(K331),G331*H331*K331,IF(U331=0,"UNPRICED",IF(ISNUMBER(INDEX('SKU Catalog'!$K$1:$K$116,MAX(1,U331))),G331*H331*INDEX('SKU Catalog'!$K$1:$K$116,MAX(1,U331))*IF(AND(INDEX('SKU Catalog'!$F$1:$F$116,MAX(1,U331))="Hourly",OR(INDEX('SKU Catalog'!$J$1:$J$116,MAX(1,U331))=0,"PAYG"="PAYG")),I331,1),"UNPRICED"))))</f>
        <v>0</v>
      </c>
      <c r="W331" s="24">
        <f>IF(NOT(AND(A331=$B$2,G331&gt;0,H331&gt;0,OR(C331&lt;&gt;"Recommended baseline",Assumptions!$B$10=1))),0,IF(ISNUMBER(K331),G331*H331*K331,IF(U331=0,"UNPRICED",IF(ISNUMBER(INDEX('SKU Catalog'!$L$1:$L$116,MAX(1,U331))),G331*H331*INDEX('SKU Catalog'!$L$1:$L$116,MAX(1,U331))*IF(AND(INDEX('SKU Catalog'!$F$1:$F$116,MAX(1,U331))="Hourly",OR(INDEX('SKU Catalog'!$J$1:$J$116,MAX(1,U331))=0,"1Y"="PAYG")),I331,1),"UNPRICED"))))</f>
        <v>0</v>
      </c>
      <c r="X331" s="24">
        <f>IF(NOT(AND(A331=$B$2,G331&gt;0,H331&gt;0,OR(C331&lt;&gt;"Recommended baseline",Assumptions!$B$10=1))),0,IF(ISNUMBER(K331),G331*H331*K331,IF(U331=0,"UNPRICED",IF(ISNUMBER(INDEX('SKU Catalog'!$M$1:$M$116,MAX(1,U331))),G331*H331*INDEX('SKU Catalog'!$M$1:$M$116,MAX(1,U331))*IF(AND(INDEX('SKU Catalog'!$F$1:$F$116,MAX(1,U331))="Hourly",OR(INDEX('SKU Catalog'!$J$1:$J$116,MAX(1,U331))=0,"3Y"="PAYG")),I331,1),"UNPRICED"))))</f>
        <v>0</v>
      </c>
    </row>
    <row r="332" spans="1:24" ht="28.8" x14ac:dyDescent="0.35">
      <c r="A332" s="21" t="s">
        <v>967</v>
      </c>
      <c r="B332" s="21" t="s">
        <v>95</v>
      </c>
      <c r="C332" s="21" t="s">
        <v>2299</v>
      </c>
      <c r="D332" s="21" t="s">
        <v>1854</v>
      </c>
      <c r="E332" s="21" t="s">
        <v>1855</v>
      </c>
      <c r="F332" s="26" t="s">
        <v>188</v>
      </c>
      <c r="G332" s="27">
        <v>1</v>
      </c>
      <c r="H332" s="27">
        <v>1</v>
      </c>
      <c r="I332" s="36">
        <v>1</v>
      </c>
      <c r="J332" s="26" t="s">
        <v>2297</v>
      </c>
      <c r="K332" s="37"/>
      <c r="L332" s="23" t="str">
        <f>IF(U332=0,"INVALID SKU",IF(INDEX('SKU Catalog'!$J$1:$J$116,MAX(1,U332))=0,"PAYG",IF(J332="Default",Assumptions!$B$7,J332)))</f>
        <v>PAYG</v>
      </c>
      <c r="M332" s="23" t="str">
        <f>IF(U332=0,"Review SKU",INDEX('SKU Catalog'!$E$1:$E$116,MAX(1,U332)))</f>
        <v>resource</v>
      </c>
      <c r="N332" s="31">
        <f>IF(ISNUMBER(K332),K332,IF(U332=0,"UNPRICED",IF(L332="PAYG",INDEX('SKU Catalog'!$K$1:$K$116,MAX(1,U332)),IF(L332="1Y",INDEX('SKU Catalog'!$L$1:$L$116,MAX(1,U332)),INDEX('SKU Catalog'!$M$1:$M$116,MAX(1,U332))))))</f>
        <v>0</v>
      </c>
      <c r="O332" s="24">
        <f>IF(NOT(AND(A332=$B$2,G332&gt;0,H332&gt;0,OR(C332&lt;&gt;"Recommended baseline",Assumptions!$B$10=1))),0,IF(ISNUMBER(N332),G332*H332*N332*IF(ISNUMBER(K332),1,IF(AND(L332="PAYG",INDEX('SKU Catalog'!$F$1:$F$116,MAX(1,U332))="Hourly"),I332,1)),"UNPRICED"))</f>
        <v>0</v>
      </c>
      <c r="P332" s="24">
        <f>IF(ISNUMBER(O332),O332*Assumptions!$B$8,"UNPRICED")</f>
        <v>0</v>
      </c>
      <c r="Q332" s="23" t="str">
        <f>IF(NOT(AND(A332=$B$2,G332&gt;0,H332&gt;0,OR(C332&lt;&gt;"Recommended baseline",Assumptions!$B$10=1))),"Inactive",IF(NOT(ISNUMBER(N332)),"UNPRICED - select SKU / quote",IF(ISNUMBER(K332),"Manual quote - verify source",IF(T332="Covered","Covered by capacity",IF(T332="Control plane","No direct fee","Priced - verify sizing")))))</f>
        <v>No direct fee</v>
      </c>
      <c r="R332" s="21" t="s">
        <v>2300</v>
      </c>
      <c r="S332" s="21" t="s">
        <v>971</v>
      </c>
      <c r="T332" s="21" t="s">
        <v>187</v>
      </c>
      <c r="U332" s="23">
        <f>IF(COUNTIF('SKU Catalog'!$A$4:$A$116,T332&amp;"|"&amp;F332)=0,0,MATCH(T332&amp;"|"&amp;F332,'SKU Catalog'!$A$1:$A$116,0))</f>
        <v>5</v>
      </c>
      <c r="V332" s="24">
        <f>IF(NOT(AND(A332=$B$2,G332&gt;0,H332&gt;0,OR(C332&lt;&gt;"Recommended baseline",Assumptions!$B$10=1))),0,IF(ISNUMBER(K332),G332*H332*K332,IF(U332=0,"UNPRICED",IF(ISNUMBER(INDEX('SKU Catalog'!$K$1:$K$116,MAX(1,U332))),G332*H332*INDEX('SKU Catalog'!$K$1:$K$116,MAX(1,U332))*IF(AND(INDEX('SKU Catalog'!$F$1:$F$116,MAX(1,U332))="Hourly",OR(INDEX('SKU Catalog'!$J$1:$J$116,MAX(1,U332))=0,"PAYG"="PAYG")),I332,1),"UNPRICED"))))</f>
        <v>0</v>
      </c>
      <c r="W332" s="24">
        <f>IF(NOT(AND(A332=$B$2,G332&gt;0,H332&gt;0,OR(C332&lt;&gt;"Recommended baseline",Assumptions!$B$10=1))),0,IF(ISNUMBER(K332),G332*H332*K332,IF(U332=0,"UNPRICED",IF(ISNUMBER(INDEX('SKU Catalog'!$L$1:$L$116,MAX(1,U332))),G332*H332*INDEX('SKU Catalog'!$L$1:$L$116,MAX(1,U332))*IF(AND(INDEX('SKU Catalog'!$F$1:$F$116,MAX(1,U332))="Hourly",OR(INDEX('SKU Catalog'!$J$1:$J$116,MAX(1,U332))=0,"1Y"="PAYG")),I332,1),"UNPRICED"))))</f>
        <v>0</v>
      </c>
      <c r="X332" s="24">
        <f>IF(NOT(AND(A332=$B$2,G332&gt;0,H332&gt;0,OR(C332&lt;&gt;"Recommended baseline",Assumptions!$B$10=1))),0,IF(ISNUMBER(K332),G332*H332*K332,IF(U332=0,"UNPRICED",IF(ISNUMBER(INDEX('SKU Catalog'!$M$1:$M$116,MAX(1,U332))),G332*H332*INDEX('SKU Catalog'!$M$1:$M$116,MAX(1,U332))*IF(AND(INDEX('SKU Catalog'!$F$1:$F$116,MAX(1,U332))="Hourly",OR(INDEX('SKU Catalog'!$J$1:$J$116,MAX(1,U332))=0,"3Y"="PAYG")),I332,1),"UNPRICED"))))</f>
        <v>0</v>
      </c>
    </row>
    <row r="333" spans="1:24" ht="28.8" x14ac:dyDescent="0.35">
      <c r="A333" s="21" t="s">
        <v>967</v>
      </c>
      <c r="B333" s="21" t="s">
        <v>95</v>
      </c>
      <c r="C333" s="21" t="s">
        <v>2299</v>
      </c>
      <c r="D333" s="21" t="s">
        <v>1856</v>
      </c>
      <c r="E333" s="21" t="s">
        <v>1857</v>
      </c>
      <c r="F333" s="26" t="s">
        <v>188</v>
      </c>
      <c r="G333" s="27">
        <v>1</v>
      </c>
      <c r="H333" s="27">
        <v>1</v>
      </c>
      <c r="I333" s="36">
        <v>1</v>
      </c>
      <c r="J333" s="26" t="s">
        <v>2297</v>
      </c>
      <c r="K333" s="37"/>
      <c r="L333" s="23" t="str">
        <f>IF(U333=0,"INVALID SKU",IF(INDEX('SKU Catalog'!$J$1:$J$116,MAX(1,U333))=0,"PAYG",IF(J333="Default",Assumptions!$B$7,J333)))</f>
        <v>PAYG</v>
      </c>
      <c r="M333" s="23" t="str">
        <f>IF(U333=0,"Review SKU",INDEX('SKU Catalog'!$E$1:$E$116,MAX(1,U333)))</f>
        <v>resource</v>
      </c>
      <c r="N333" s="31">
        <f>IF(ISNUMBER(K333),K333,IF(U333=0,"UNPRICED",IF(L333="PAYG",INDEX('SKU Catalog'!$K$1:$K$116,MAX(1,U333)),IF(L333="1Y",INDEX('SKU Catalog'!$L$1:$L$116,MAX(1,U333)),INDEX('SKU Catalog'!$M$1:$M$116,MAX(1,U333))))))</f>
        <v>0</v>
      </c>
      <c r="O333" s="24">
        <f>IF(NOT(AND(A333=$B$2,G333&gt;0,H333&gt;0,OR(C333&lt;&gt;"Recommended baseline",Assumptions!$B$10=1))),0,IF(ISNUMBER(N333),G333*H333*N333*IF(ISNUMBER(K333),1,IF(AND(L333="PAYG",INDEX('SKU Catalog'!$F$1:$F$116,MAX(1,U333))="Hourly"),I333,1)),"UNPRICED"))</f>
        <v>0</v>
      </c>
      <c r="P333" s="24">
        <f>IF(ISNUMBER(O333),O333*Assumptions!$B$8,"UNPRICED")</f>
        <v>0</v>
      </c>
      <c r="Q333" s="23" t="str">
        <f>IF(NOT(AND(A333=$B$2,G333&gt;0,H333&gt;0,OR(C333&lt;&gt;"Recommended baseline",Assumptions!$B$10=1))),"Inactive",IF(NOT(ISNUMBER(N333)),"UNPRICED - select SKU / quote",IF(ISNUMBER(K333),"Manual quote - verify source",IF(T333="Covered","Covered by capacity",IF(T333="Control plane","No direct fee","Priced - verify sizing")))))</f>
        <v>No direct fee</v>
      </c>
      <c r="R333" s="21" t="s">
        <v>2300</v>
      </c>
      <c r="S333" s="21" t="s">
        <v>971</v>
      </c>
      <c r="T333" s="21" t="s">
        <v>187</v>
      </c>
      <c r="U333" s="23">
        <f>IF(COUNTIF('SKU Catalog'!$A$4:$A$116,T333&amp;"|"&amp;F333)=0,0,MATCH(T333&amp;"|"&amp;F333,'SKU Catalog'!$A$1:$A$116,0))</f>
        <v>5</v>
      </c>
      <c r="V333" s="24">
        <f>IF(NOT(AND(A333=$B$2,G333&gt;0,H333&gt;0,OR(C333&lt;&gt;"Recommended baseline",Assumptions!$B$10=1))),0,IF(ISNUMBER(K333),G333*H333*K333,IF(U333=0,"UNPRICED",IF(ISNUMBER(INDEX('SKU Catalog'!$K$1:$K$116,MAX(1,U333))),G333*H333*INDEX('SKU Catalog'!$K$1:$K$116,MAX(1,U333))*IF(AND(INDEX('SKU Catalog'!$F$1:$F$116,MAX(1,U333))="Hourly",OR(INDEX('SKU Catalog'!$J$1:$J$116,MAX(1,U333))=0,"PAYG"="PAYG")),I333,1),"UNPRICED"))))</f>
        <v>0</v>
      </c>
      <c r="W333" s="24">
        <f>IF(NOT(AND(A333=$B$2,G333&gt;0,H333&gt;0,OR(C333&lt;&gt;"Recommended baseline",Assumptions!$B$10=1))),0,IF(ISNUMBER(K333),G333*H333*K333,IF(U333=0,"UNPRICED",IF(ISNUMBER(INDEX('SKU Catalog'!$L$1:$L$116,MAX(1,U333))),G333*H333*INDEX('SKU Catalog'!$L$1:$L$116,MAX(1,U333))*IF(AND(INDEX('SKU Catalog'!$F$1:$F$116,MAX(1,U333))="Hourly",OR(INDEX('SKU Catalog'!$J$1:$J$116,MAX(1,U333))=0,"1Y"="PAYG")),I333,1),"UNPRICED"))))</f>
        <v>0</v>
      </c>
      <c r="X333" s="24">
        <f>IF(NOT(AND(A333=$B$2,G333&gt;0,H333&gt;0,OR(C333&lt;&gt;"Recommended baseline",Assumptions!$B$10=1))),0,IF(ISNUMBER(K333),G333*H333*K333,IF(U333=0,"UNPRICED",IF(ISNUMBER(INDEX('SKU Catalog'!$M$1:$M$116,MAX(1,U333))),G333*H333*INDEX('SKU Catalog'!$M$1:$M$116,MAX(1,U333))*IF(AND(INDEX('SKU Catalog'!$F$1:$F$116,MAX(1,U333))="Hourly",OR(INDEX('SKU Catalog'!$J$1:$J$116,MAX(1,U333))=0,"3Y"="PAYG")),I333,1),"UNPRICED"))))</f>
        <v>0</v>
      </c>
    </row>
    <row r="334" spans="1:24" ht="28.8" x14ac:dyDescent="0.35">
      <c r="A334" s="21" t="s">
        <v>967</v>
      </c>
      <c r="B334" s="21" t="s">
        <v>95</v>
      </c>
      <c r="C334" s="21" t="s">
        <v>2299</v>
      </c>
      <c r="D334" s="21" t="s">
        <v>1858</v>
      </c>
      <c r="E334" s="21" t="s">
        <v>1859</v>
      </c>
      <c r="F334" s="26" t="s">
        <v>188</v>
      </c>
      <c r="G334" s="27">
        <v>1</v>
      </c>
      <c r="H334" s="27">
        <v>1</v>
      </c>
      <c r="I334" s="36">
        <v>1</v>
      </c>
      <c r="J334" s="26" t="s">
        <v>2297</v>
      </c>
      <c r="K334" s="37"/>
      <c r="L334" s="23" t="str">
        <f>IF(U334=0,"INVALID SKU",IF(INDEX('SKU Catalog'!$J$1:$J$116,MAX(1,U334))=0,"PAYG",IF(J334="Default",Assumptions!$B$7,J334)))</f>
        <v>PAYG</v>
      </c>
      <c r="M334" s="23" t="str">
        <f>IF(U334=0,"Review SKU",INDEX('SKU Catalog'!$E$1:$E$116,MAX(1,U334)))</f>
        <v>resource</v>
      </c>
      <c r="N334" s="31">
        <f>IF(ISNUMBER(K334),K334,IF(U334=0,"UNPRICED",IF(L334="PAYG",INDEX('SKU Catalog'!$K$1:$K$116,MAX(1,U334)),IF(L334="1Y",INDEX('SKU Catalog'!$L$1:$L$116,MAX(1,U334)),INDEX('SKU Catalog'!$M$1:$M$116,MAX(1,U334))))))</f>
        <v>0</v>
      </c>
      <c r="O334" s="24">
        <f>IF(NOT(AND(A334=$B$2,G334&gt;0,H334&gt;0,OR(C334&lt;&gt;"Recommended baseline",Assumptions!$B$10=1))),0,IF(ISNUMBER(N334),G334*H334*N334*IF(ISNUMBER(K334),1,IF(AND(L334="PAYG",INDEX('SKU Catalog'!$F$1:$F$116,MAX(1,U334))="Hourly"),I334,1)),"UNPRICED"))</f>
        <v>0</v>
      </c>
      <c r="P334" s="24">
        <f>IF(ISNUMBER(O334),O334*Assumptions!$B$8,"UNPRICED")</f>
        <v>0</v>
      </c>
      <c r="Q334" s="23" t="str">
        <f>IF(NOT(AND(A334=$B$2,G334&gt;0,H334&gt;0,OR(C334&lt;&gt;"Recommended baseline",Assumptions!$B$10=1))),"Inactive",IF(NOT(ISNUMBER(N334)),"UNPRICED - select SKU / quote",IF(ISNUMBER(K334),"Manual quote - verify source",IF(T334="Covered","Covered by capacity",IF(T334="Control plane","No direct fee","Priced - verify sizing")))))</f>
        <v>No direct fee</v>
      </c>
      <c r="R334" s="21" t="s">
        <v>2300</v>
      </c>
      <c r="S334" s="21" t="s">
        <v>971</v>
      </c>
      <c r="T334" s="21" t="s">
        <v>187</v>
      </c>
      <c r="U334" s="23">
        <f>IF(COUNTIF('SKU Catalog'!$A$4:$A$116,T334&amp;"|"&amp;F334)=0,0,MATCH(T334&amp;"|"&amp;F334,'SKU Catalog'!$A$1:$A$116,0))</f>
        <v>5</v>
      </c>
      <c r="V334" s="24">
        <f>IF(NOT(AND(A334=$B$2,G334&gt;0,H334&gt;0,OR(C334&lt;&gt;"Recommended baseline",Assumptions!$B$10=1))),0,IF(ISNUMBER(K334),G334*H334*K334,IF(U334=0,"UNPRICED",IF(ISNUMBER(INDEX('SKU Catalog'!$K$1:$K$116,MAX(1,U334))),G334*H334*INDEX('SKU Catalog'!$K$1:$K$116,MAX(1,U334))*IF(AND(INDEX('SKU Catalog'!$F$1:$F$116,MAX(1,U334))="Hourly",OR(INDEX('SKU Catalog'!$J$1:$J$116,MAX(1,U334))=0,"PAYG"="PAYG")),I334,1),"UNPRICED"))))</f>
        <v>0</v>
      </c>
      <c r="W334" s="24">
        <f>IF(NOT(AND(A334=$B$2,G334&gt;0,H334&gt;0,OR(C334&lt;&gt;"Recommended baseline",Assumptions!$B$10=1))),0,IF(ISNUMBER(K334),G334*H334*K334,IF(U334=0,"UNPRICED",IF(ISNUMBER(INDEX('SKU Catalog'!$L$1:$L$116,MAX(1,U334))),G334*H334*INDEX('SKU Catalog'!$L$1:$L$116,MAX(1,U334))*IF(AND(INDEX('SKU Catalog'!$F$1:$F$116,MAX(1,U334))="Hourly",OR(INDEX('SKU Catalog'!$J$1:$J$116,MAX(1,U334))=0,"1Y"="PAYG")),I334,1),"UNPRICED"))))</f>
        <v>0</v>
      </c>
      <c r="X334" s="24">
        <f>IF(NOT(AND(A334=$B$2,G334&gt;0,H334&gt;0,OR(C334&lt;&gt;"Recommended baseline",Assumptions!$B$10=1))),0,IF(ISNUMBER(K334),G334*H334*K334,IF(U334=0,"UNPRICED",IF(ISNUMBER(INDEX('SKU Catalog'!$M$1:$M$116,MAX(1,U334))),G334*H334*INDEX('SKU Catalog'!$M$1:$M$116,MAX(1,U334))*IF(AND(INDEX('SKU Catalog'!$F$1:$F$116,MAX(1,U334))="Hourly",OR(INDEX('SKU Catalog'!$J$1:$J$116,MAX(1,U334))=0,"3Y"="PAYG")),I334,1),"UNPRICED"))))</f>
        <v>0</v>
      </c>
    </row>
    <row r="335" spans="1:24" ht="28.8" x14ac:dyDescent="0.35">
      <c r="A335" s="21" t="s">
        <v>967</v>
      </c>
      <c r="B335" s="21" t="s">
        <v>95</v>
      </c>
      <c r="C335" s="21" t="s">
        <v>2299</v>
      </c>
      <c r="D335" s="21" t="s">
        <v>1860</v>
      </c>
      <c r="E335" s="21" t="s">
        <v>1861</v>
      </c>
      <c r="F335" s="26" t="s">
        <v>188</v>
      </c>
      <c r="G335" s="27">
        <v>1</v>
      </c>
      <c r="H335" s="27">
        <v>1</v>
      </c>
      <c r="I335" s="36">
        <v>1</v>
      </c>
      <c r="J335" s="26" t="s">
        <v>2297</v>
      </c>
      <c r="K335" s="37"/>
      <c r="L335" s="23" t="str">
        <f>IF(U335=0,"INVALID SKU",IF(INDEX('SKU Catalog'!$J$1:$J$116,MAX(1,U335))=0,"PAYG",IF(J335="Default",Assumptions!$B$7,J335)))</f>
        <v>PAYG</v>
      </c>
      <c r="M335" s="23" t="str">
        <f>IF(U335=0,"Review SKU",INDEX('SKU Catalog'!$E$1:$E$116,MAX(1,U335)))</f>
        <v>resource</v>
      </c>
      <c r="N335" s="31">
        <f>IF(ISNUMBER(K335),K335,IF(U335=0,"UNPRICED",IF(L335="PAYG",INDEX('SKU Catalog'!$K$1:$K$116,MAX(1,U335)),IF(L335="1Y",INDEX('SKU Catalog'!$L$1:$L$116,MAX(1,U335)),INDEX('SKU Catalog'!$M$1:$M$116,MAX(1,U335))))))</f>
        <v>0</v>
      </c>
      <c r="O335" s="24">
        <f>IF(NOT(AND(A335=$B$2,G335&gt;0,H335&gt;0,OR(C335&lt;&gt;"Recommended baseline",Assumptions!$B$10=1))),0,IF(ISNUMBER(N335),G335*H335*N335*IF(ISNUMBER(K335),1,IF(AND(L335="PAYG",INDEX('SKU Catalog'!$F$1:$F$116,MAX(1,U335))="Hourly"),I335,1)),"UNPRICED"))</f>
        <v>0</v>
      </c>
      <c r="P335" s="24">
        <f>IF(ISNUMBER(O335),O335*Assumptions!$B$8,"UNPRICED")</f>
        <v>0</v>
      </c>
      <c r="Q335" s="23" t="str">
        <f>IF(NOT(AND(A335=$B$2,G335&gt;0,H335&gt;0,OR(C335&lt;&gt;"Recommended baseline",Assumptions!$B$10=1))),"Inactive",IF(NOT(ISNUMBER(N335)),"UNPRICED - select SKU / quote",IF(ISNUMBER(K335),"Manual quote - verify source",IF(T335="Covered","Covered by capacity",IF(T335="Control plane","No direct fee","Priced - verify sizing")))))</f>
        <v>No direct fee</v>
      </c>
      <c r="R335" s="21" t="s">
        <v>2300</v>
      </c>
      <c r="S335" s="21" t="s">
        <v>971</v>
      </c>
      <c r="T335" s="21" t="s">
        <v>187</v>
      </c>
      <c r="U335" s="23">
        <f>IF(COUNTIF('SKU Catalog'!$A$4:$A$116,T335&amp;"|"&amp;F335)=0,0,MATCH(T335&amp;"|"&amp;F335,'SKU Catalog'!$A$1:$A$116,0))</f>
        <v>5</v>
      </c>
      <c r="V335" s="24">
        <f>IF(NOT(AND(A335=$B$2,G335&gt;0,H335&gt;0,OR(C335&lt;&gt;"Recommended baseline",Assumptions!$B$10=1))),0,IF(ISNUMBER(K335),G335*H335*K335,IF(U335=0,"UNPRICED",IF(ISNUMBER(INDEX('SKU Catalog'!$K$1:$K$116,MAX(1,U335))),G335*H335*INDEX('SKU Catalog'!$K$1:$K$116,MAX(1,U335))*IF(AND(INDEX('SKU Catalog'!$F$1:$F$116,MAX(1,U335))="Hourly",OR(INDEX('SKU Catalog'!$J$1:$J$116,MAX(1,U335))=0,"PAYG"="PAYG")),I335,1),"UNPRICED"))))</f>
        <v>0</v>
      </c>
      <c r="W335" s="24">
        <f>IF(NOT(AND(A335=$B$2,G335&gt;0,H335&gt;0,OR(C335&lt;&gt;"Recommended baseline",Assumptions!$B$10=1))),0,IF(ISNUMBER(K335),G335*H335*K335,IF(U335=0,"UNPRICED",IF(ISNUMBER(INDEX('SKU Catalog'!$L$1:$L$116,MAX(1,U335))),G335*H335*INDEX('SKU Catalog'!$L$1:$L$116,MAX(1,U335))*IF(AND(INDEX('SKU Catalog'!$F$1:$F$116,MAX(1,U335))="Hourly",OR(INDEX('SKU Catalog'!$J$1:$J$116,MAX(1,U335))=0,"1Y"="PAYG")),I335,1),"UNPRICED"))))</f>
        <v>0</v>
      </c>
      <c r="X335" s="24">
        <f>IF(NOT(AND(A335=$B$2,G335&gt;0,H335&gt;0,OR(C335&lt;&gt;"Recommended baseline",Assumptions!$B$10=1))),0,IF(ISNUMBER(K335),G335*H335*K335,IF(U335=0,"UNPRICED",IF(ISNUMBER(INDEX('SKU Catalog'!$M$1:$M$116,MAX(1,U335))),G335*H335*INDEX('SKU Catalog'!$M$1:$M$116,MAX(1,U335))*IF(AND(INDEX('SKU Catalog'!$F$1:$F$116,MAX(1,U335))="Hourly",OR(INDEX('SKU Catalog'!$J$1:$J$116,MAX(1,U335))=0,"3Y"="PAYG")),I335,1),"UNPRICED"))))</f>
        <v>0</v>
      </c>
    </row>
    <row r="336" spans="1:24" ht="28.8" x14ac:dyDescent="0.35">
      <c r="A336" s="21" t="s">
        <v>967</v>
      </c>
      <c r="B336" s="21" t="s">
        <v>95</v>
      </c>
      <c r="C336" s="21" t="s">
        <v>2299</v>
      </c>
      <c r="D336" s="21" t="s">
        <v>1863</v>
      </c>
      <c r="E336" s="21" t="s">
        <v>1864</v>
      </c>
      <c r="F336" s="26" t="s">
        <v>188</v>
      </c>
      <c r="G336" s="27">
        <v>1</v>
      </c>
      <c r="H336" s="27">
        <v>1</v>
      </c>
      <c r="I336" s="36">
        <v>1</v>
      </c>
      <c r="J336" s="26" t="s">
        <v>2297</v>
      </c>
      <c r="K336" s="37"/>
      <c r="L336" s="23" t="str">
        <f>IF(U336=0,"INVALID SKU",IF(INDEX('SKU Catalog'!$J$1:$J$116,MAX(1,U336))=0,"PAYG",IF(J336="Default",Assumptions!$B$7,J336)))</f>
        <v>PAYG</v>
      </c>
      <c r="M336" s="23" t="str">
        <f>IF(U336=0,"Review SKU",INDEX('SKU Catalog'!$E$1:$E$116,MAX(1,U336)))</f>
        <v>resource</v>
      </c>
      <c r="N336" s="31">
        <f>IF(ISNUMBER(K336),K336,IF(U336=0,"UNPRICED",IF(L336="PAYG",INDEX('SKU Catalog'!$K$1:$K$116,MAX(1,U336)),IF(L336="1Y",INDEX('SKU Catalog'!$L$1:$L$116,MAX(1,U336)),INDEX('SKU Catalog'!$M$1:$M$116,MAX(1,U336))))))</f>
        <v>0</v>
      </c>
      <c r="O336" s="24">
        <f>IF(NOT(AND(A336=$B$2,G336&gt;0,H336&gt;0,OR(C336&lt;&gt;"Recommended baseline",Assumptions!$B$10=1))),0,IF(ISNUMBER(N336),G336*H336*N336*IF(ISNUMBER(K336),1,IF(AND(L336="PAYG",INDEX('SKU Catalog'!$F$1:$F$116,MAX(1,U336))="Hourly"),I336,1)),"UNPRICED"))</f>
        <v>0</v>
      </c>
      <c r="P336" s="24">
        <f>IF(ISNUMBER(O336),O336*Assumptions!$B$8,"UNPRICED")</f>
        <v>0</v>
      </c>
      <c r="Q336" s="23" t="str">
        <f>IF(NOT(AND(A336=$B$2,G336&gt;0,H336&gt;0,OR(C336&lt;&gt;"Recommended baseline",Assumptions!$B$10=1))),"Inactive",IF(NOT(ISNUMBER(N336)),"UNPRICED - select SKU / quote",IF(ISNUMBER(K336),"Manual quote - verify source",IF(T336="Covered","Covered by capacity",IF(T336="Control plane","No direct fee","Priced - verify sizing")))))</f>
        <v>No direct fee</v>
      </c>
      <c r="R336" s="21" t="s">
        <v>2300</v>
      </c>
      <c r="S336" s="21" t="s">
        <v>971</v>
      </c>
      <c r="T336" s="21" t="s">
        <v>187</v>
      </c>
      <c r="U336" s="23">
        <f>IF(COUNTIF('SKU Catalog'!$A$4:$A$116,T336&amp;"|"&amp;F336)=0,0,MATCH(T336&amp;"|"&amp;F336,'SKU Catalog'!$A$1:$A$116,0))</f>
        <v>5</v>
      </c>
      <c r="V336" s="24">
        <f>IF(NOT(AND(A336=$B$2,G336&gt;0,H336&gt;0,OR(C336&lt;&gt;"Recommended baseline",Assumptions!$B$10=1))),0,IF(ISNUMBER(K336),G336*H336*K336,IF(U336=0,"UNPRICED",IF(ISNUMBER(INDEX('SKU Catalog'!$K$1:$K$116,MAX(1,U336))),G336*H336*INDEX('SKU Catalog'!$K$1:$K$116,MAX(1,U336))*IF(AND(INDEX('SKU Catalog'!$F$1:$F$116,MAX(1,U336))="Hourly",OR(INDEX('SKU Catalog'!$J$1:$J$116,MAX(1,U336))=0,"PAYG"="PAYG")),I336,1),"UNPRICED"))))</f>
        <v>0</v>
      </c>
      <c r="W336" s="24">
        <f>IF(NOT(AND(A336=$B$2,G336&gt;0,H336&gt;0,OR(C336&lt;&gt;"Recommended baseline",Assumptions!$B$10=1))),0,IF(ISNUMBER(K336),G336*H336*K336,IF(U336=0,"UNPRICED",IF(ISNUMBER(INDEX('SKU Catalog'!$L$1:$L$116,MAX(1,U336))),G336*H336*INDEX('SKU Catalog'!$L$1:$L$116,MAX(1,U336))*IF(AND(INDEX('SKU Catalog'!$F$1:$F$116,MAX(1,U336))="Hourly",OR(INDEX('SKU Catalog'!$J$1:$J$116,MAX(1,U336))=0,"1Y"="PAYG")),I336,1),"UNPRICED"))))</f>
        <v>0</v>
      </c>
      <c r="X336" s="24">
        <f>IF(NOT(AND(A336=$B$2,G336&gt;0,H336&gt;0,OR(C336&lt;&gt;"Recommended baseline",Assumptions!$B$10=1))),0,IF(ISNUMBER(K336),G336*H336*K336,IF(U336=0,"UNPRICED",IF(ISNUMBER(INDEX('SKU Catalog'!$M$1:$M$116,MAX(1,U336))),G336*H336*INDEX('SKU Catalog'!$M$1:$M$116,MAX(1,U336))*IF(AND(INDEX('SKU Catalog'!$F$1:$F$116,MAX(1,U336))="Hourly",OR(INDEX('SKU Catalog'!$J$1:$J$116,MAX(1,U336))=0,"3Y"="PAYG")),I336,1),"UNPRICED"))))</f>
        <v>0</v>
      </c>
    </row>
    <row r="337" spans="1:24" ht="28.8" x14ac:dyDescent="0.35">
      <c r="A337" s="21" t="s">
        <v>967</v>
      </c>
      <c r="B337" s="21" t="s">
        <v>95</v>
      </c>
      <c r="C337" s="21" t="s">
        <v>2299</v>
      </c>
      <c r="D337" s="21" t="s">
        <v>1865</v>
      </c>
      <c r="E337" s="21" t="s">
        <v>1866</v>
      </c>
      <c r="F337" s="26" t="s">
        <v>188</v>
      </c>
      <c r="G337" s="27">
        <v>1</v>
      </c>
      <c r="H337" s="27">
        <v>1</v>
      </c>
      <c r="I337" s="36">
        <v>1</v>
      </c>
      <c r="J337" s="26" t="s">
        <v>2297</v>
      </c>
      <c r="K337" s="37"/>
      <c r="L337" s="23" t="str">
        <f>IF(U337=0,"INVALID SKU",IF(INDEX('SKU Catalog'!$J$1:$J$116,MAX(1,U337))=0,"PAYG",IF(J337="Default",Assumptions!$B$7,J337)))</f>
        <v>PAYG</v>
      </c>
      <c r="M337" s="23" t="str">
        <f>IF(U337=0,"Review SKU",INDEX('SKU Catalog'!$E$1:$E$116,MAX(1,U337)))</f>
        <v>resource</v>
      </c>
      <c r="N337" s="31">
        <f>IF(ISNUMBER(K337),K337,IF(U337=0,"UNPRICED",IF(L337="PAYG",INDEX('SKU Catalog'!$K$1:$K$116,MAX(1,U337)),IF(L337="1Y",INDEX('SKU Catalog'!$L$1:$L$116,MAX(1,U337)),INDEX('SKU Catalog'!$M$1:$M$116,MAX(1,U337))))))</f>
        <v>0</v>
      </c>
      <c r="O337" s="24">
        <f>IF(NOT(AND(A337=$B$2,G337&gt;0,H337&gt;0,OR(C337&lt;&gt;"Recommended baseline",Assumptions!$B$10=1))),0,IF(ISNUMBER(N337),G337*H337*N337*IF(ISNUMBER(K337),1,IF(AND(L337="PAYG",INDEX('SKU Catalog'!$F$1:$F$116,MAX(1,U337))="Hourly"),I337,1)),"UNPRICED"))</f>
        <v>0</v>
      </c>
      <c r="P337" s="24">
        <f>IF(ISNUMBER(O337),O337*Assumptions!$B$8,"UNPRICED")</f>
        <v>0</v>
      </c>
      <c r="Q337" s="23" t="str">
        <f>IF(NOT(AND(A337=$B$2,G337&gt;0,H337&gt;0,OR(C337&lt;&gt;"Recommended baseline",Assumptions!$B$10=1))),"Inactive",IF(NOT(ISNUMBER(N337)),"UNPRICED - select SKU / quote",IF(ISNUMBER(K337),"Manual quote - verify source",IF(T337="Covered","Covered by capacity",IF(T337="Control plane","No direct fee","Priced - verify sizing")))))</f>
        <v>No direct fee</v>
      </c>
      <c r="R337" s="21" t="s">
        <v>2300</v>
      </c>
      <c r="S337" s="21" t="s">
        <v>971</v>
      </c>
      <c r="T337" s="21" t="s">
        <v>187</v>
      </c>
      <c r="U337" s="23">
        <f>IF(COUNTIF('SKU Catalog'!$A$4:$A$116,T337&amp;"|"&amp;F337)=0,0,MATCH(T337&amp;"|"&amp;F337,'SKU Catalog'!$A$1:$A$116,0))</f>
        <v>5</v>
      </c>
      <c r="V337" s="24">
        <f>IF(NOT(AND(A337=$B$2,G337&gt;0,H337&gt;0,OR(C337&lt;&gt;"Recommended baseline",Assumptions!$B$10=1))),0,IF(ISNUMBER(K337),G337*H337*K337,IF(U337=0,"UNPRICED",IF(ISNUMBER(INDEX('SKU Catalog'!$K$1:$K$116,MAX(1,U337))),G337*H337*INDEX('SKU Catalog'!$K$1:$K$116,MAX(1,U337))*IF(AND(INDEX('SKU Catalog'!$F$1:$F$116,MAX(1,U337))="Hourly",OR(INDEX('SKU Catalog'!$J$1:$J$116,MAX(1,U337))=0,"PAYG"="PAYG")),I337,1),"UNPRICED"))))</f>
        <v>0</v>
      </c>
      <c r="W337" s="24">
        <f>IF(NOT(AND(A337=$B$2,G337&gt;0,H337&gt;0,OR(C337&lt;&gt;"Recommended baseline",Assumptions!$B$10=1))),0,IF(ISNUMBER(K337),G337*H337*K337,IF(U337=0,"UNPRICED",IF(ISNUMBER(INDEX('SKU Catalog'!$L$1:$L$116,MAX(1,U337))),G337*H337*INDEX('SKU Catalog'!$L$1:$L$116,MAX(1,U337))*IF(AND(INDEX('SKU Catalog'!$F$1:$F$116,MAX(1,U337))="Hourly",OR(INDEX('SKU Catalog'!$J$1:$J$116,MAX(1,U337))=0,"1Y"="PAYG")),I337,1),"UNPRICED"))))</f>
        <v>0</v>
      </c>
      <c r="X337" s="24">
        <f>IF(NOT(AND(A337=$B$2,G337&gt;0,H337&gt;0,OR(C337&lt;&gt;"Recommended baseline",Assumptions!$B$10=1))),0,IF(ISNUMBER(K337),G337*H337*K337,IF(U337=0,"UNPRICED",IF(ISNUMBER(INDEX('SKU Catalog'!$M$1:$M$116,MAX(1,U337))),G337*H337*INDEX('SKU Catalog'!$M$1:$M$116,MAX(1,U337))*IF(AND(INDEX('SKU Catalog'!$F$1:$F$116,MAX(1,U337))="Hourly",OR(INDEX('SKU Catalog'!$J$1:$J$116,MAX(1,U337))=0,"3Y"="PAYG")),I337,1),"UNPRICED"))))</f>
        <v>0</v>
      </c>
    </row>
    <row r="338" spans="1:24" ht="28.8" x14ac:dyDescent="0.35">
      <c r="A338" s="21" t="s">
        <v>967</v>
      </c>
      <c r="B338" s="21" t="s">
        <v>95</v>
      </c>
      <c r="C338" s="21" t="s">
        <v>2299</v>
      </c>
      <c r="D338" s="21" t="s">
        <v>1867</v>
      </c>
      <c r="E338" s="21" t="s">
        <v>1868</v>
      </c>
      <c r="F338" s="26" t="s">
        <v>188</v>
      </c>
      <c r="G338" s="27">
        <v>1</v>
      </c>
      <c r="H338" s="27">
        <v>1</v>
      </c>
      <c r="I338" s="36">
        <v>1</v>
      </c>
      <c r="J338" s="26" t="s">
        <v>2297</v>
      </c>
      <c r="K338" s="37"/>
      <c r="L338" s="23" t="str">
        <f>IF(U338=0,"INVALID SKU",IF(INDEX('SKU Catalog'!$J$1:$J$116,MAX(1,U338))=0,"PAYG",IF(J338="Default",Assumptions!$B$7,J338)))</f>
        <v>PAYG</v>
      </c>
      <c r="M338" s="23" t="str">
        <f>IF(U338=0,"Review SKU",INDEX('SKU Catalog'!$E$1:$E$116,MAX(1,U338)))</f>
        <v>resource</v>
      </c>
      <c r="N338" s="31">
        <f>IF(ISNUMBER(K338),K338,IF(U338=0,"UNPRICED",IF(L338="PAYG",INDEX('SKU Catalog'!$K$1:$K$116,MAX(1,U338)),IF(L338="1Y",INDEX('SKU Catalog'!$L$1:$L$116,MAX(1,U338)),INDEX('SKU Catalog'!$M$1:$M$116,MAX(1,U338))))))</f>
        <v>0</v>
      </c>
      <c r="O338" s="24">
        <f>IF(NOT(AND(A338=$B$2,G338&gt;0,H338&gt;0,OR(C338&lt;&gt;"Recommended baseline",Assumptions!$B$10=1))),0,IF(ISNUMBER(N338),G338*H338*N338*IF(ISNUMBER(K338),1,IF(AND(L338="PAYG",INDEX('SKU Catalog'!$F$1:$F$116,MAX(1,U338))="Hourly"),I338,1)),"UNPRICED"))</f>
        <v>0</v>
      </c>
      <c r="P338" s="24">
        <f>IF(ISNUMBER(O338),O338*Assumptions!$B$8,"UNPRICED")</f>
        <v>0</v>
      </c>
      <c r="Q338" s="23" t="str">
        <f>IF(NOT(AND(A338=$B$2,G338&gt;0,H338&gt;0,OR(C338&lt;&gt;"Recommended baseline",Assumptions!$B$10=1))),"Inactive",IF(NOT(ISNUMBER(N338)),"UNPRICED - select SKU / quote",IF(ISNUMBER(K338),"Manual quote - verify source",IF(T338="Covered","Covered by capacity",IF(T338="Control plane","No direct fee","Priced - verify sizing")))))</f>
        <v>No direct fee</v>
      </c>
      <c r="R338" s="21" t="s">
        <v>2300</v>
      </c>
      <c r="S338" s="21" t="s">
        <v>971</v>
      </c>
      <c r="T338" s="21" t="s">
        <v>187</v>
      </c>
      <c r="U338" s="23">
        <f>IF(COUNTIF('SKU Catalog'!$A$4:$A$116,T338&amp;"|"&amp;F338)=0,0,MATCH(T338&amp;"|"&amp;F338,'SKU Catalog'!$A$1:$A$116,0))</f>
        <v>5</v>
      </c>
      <c r="V338" s="24">
        <f>IF(NOT(AND(A338=$B$2,G338&gt;0,H338&gt;0,OR(C338&lt;&gt;"Recommended baseline",Assumptions!$B$10=1))),0,IF(ISNUMBER(K338),G338*H338*K338,IF(U338=0,"UNPRICED",IF(ISNUMBER(INDEX('SKU Catalog'!$K$1:$K$116,MAX(1,U338))),G338*H338*INDEX('SKU Catalog'!$K$1:$K$116,MAX(1,U338))*IF(AND(INDEX('SKU Catalog'!$F$1:$F$116,MAX(1,U338))="Hourly",OR(INDEX('SKU Catalog'!$J$1:$J$116,MAX(1,U338))=0,"PAYG"="PAYG")),I338,1),"UNPRICED"))))</f>
        <v>0</v>
      </c>
      <c r="W338" s="24">
        <f>IF(NOT(AND(A338=$B$2,G338&gt;0,H338&gt;0,OR(C338&lt;&gt;"Recommended baseline",Assumptions!$B$10=1))),0,IF(ISNUMBER(K338),G338*H338*K338,IF(U338=0,"UNPRICED",IF(ISNUMBER(INDEX('SKU Catalog'!$L$1:$L$116,MAX(1,U338))),G338*H338*INDEX('SKU Catalog'!$L$1:$L$116,MAX(1,U338))*IF(AND(INDEX('SKU Catalog'!$F$1:$F$116,MAX(1,U338))="Hourly",OR(INDEX('SKU Catalog'!$J$1:$J$116,MAX(1,U338))=0,"1Y"="PAYG")),I338,1),"UNPRICED"))))</f>
        <v>0</v>
      </c>
      <c r="X338" s="24">
        <f>IF(NOT(AND(A338=$B$2,G338&gt;0,H338&gt;0,OR(C338&lt;&gt;"Recommended baseline",Assumptions!$B$10=1))),0,IF(ISNUMBER(K338),G338*H338*K338,IF(U338=0,"UNPRICED",IF(ISNUMBER(INDEX('SKU Catalog'!$M$1:$M$116,MAX(1,U338))),G338*H338*INDEX('SKU Catalog'!$M$1:$M$116,MAX(1,U338))*IF(AND(INDEX('SKU Catalog'!$F$1:$F$116,MAX(1,U338))="Hourly",OR(INDEX('SKU Catalog'!$J$1:$J$116,MAX(1,U338))=0,"3Y"="PAYG")),I338,1),"UNPRICED"))))</f>
        <v>0</v>
      </c>
    </row>
    <row r="339" spans="1:24" ht="28.8" x14ac:dyDescent="0.35">
      <c r="A339" s="21" t="s">
        <v>967</v>
      </c>
      <c r="B339" s="21" t="s">
        <v>95</v>
      </c>
      <c r="C339" s="21" t="s">
        <v>2299</v>
      </c>
      <c r="D339" s="21" t="s">
        <v>1869</v>
      </c>
      <c r="E339" s="21" t="s">
        <v>1870</v>
      </c>
      <c r="F339" s="26" t="s">
        <v>188</v>
      </c>
      <c r="G339" s="27">
        <v>1</v>
      </c>
      <c r="H339" s="27">
        <v>1</v>
      </c>
      <c r="I339" s="36">
        <v>1</v>
      </c>
      <c r="J339" s="26" t="s">
        <v>2297</v>
      </c>
      <c r="K339" s="37"/>
      <c r="L339" s="23" t="str">
        <f>IF(U339=0,"INVALID SKU",IF(INDEX('SKU Catalog'!$J$1:$J$116,MAX(1,U339))=0,"PAYG",IF(J339="Default",Assumptions!$B$7,J339)))</f>
        <v>PAYG</v>
      </c>
      <c r="M339" s="23" t="str">
        <f>IF(U339=0,"Review SKU",INDEX('SKU Catalog'!$E$1:$E$116,MAX(1,U339)))</f>
        <v>resource</v>
      </c>
      <c r="N339" s="31">
        <f>IF(ISNUMBER(K339),K339,IF(U339=0,"UNPRICED",IF(L339="PAYG",INDEX('SKU Catalog'!$K$1:$K$116,MAX(1,U339)),IF(L339="1Y",INDEX('SKU Catalog'!$L$1:$L$116,MAX(1,U339)),INDEX('SKU Catalog'!$M$1:$M$116,MAX(1,U339))))))</f>
        <v>0</v>
      </c>
      <c r="O339" s="24">
        <f>IF(NOT(AND(A339=$B$2,G339&gt;0,H339&gt;0,OR(C339&lt;&gt;"Recommended baseline",Assumptions!$B$10=1))),0,IF(ISNUMBER(N339),G339*H339*N339*IF(ISNUMBER(K339),1,IF(AND(L339="PAYG",INDEX('SKU Catalog'!$F$1:$F$116,MAX(1,U339))="Hourly"),I339,1)),"UNPRICED"))</f>
        <v>0</v>
      </c>
      <c r="P339" s="24">
        <f>IF(ISNUMBER(O339),O339*Assumptions!$B$8,"UNPRICED")</f>
        <v>0</v>
      </c>
      <c r="Q339" s="23" t="str">
        <f>IF(NOT(AND(A339=$B$2,G339&gt;0,H339&gt;0,OR(C339&lt;&gt;"Recommended baseline",Assumptions!$B$10=1))),"Inactive",IF(NOT(ISNUMBER(N339)),"UNPRICED - select SKU / quote",IF(ISNUMBER(K339),"Manual quote - verify source",IF(T339="Covered","Covered by capacity",IF(T339="Control plane","No direct fee","Priced - verify sizing")))))</f>
        <v>No direct fee</v>
      </c>
      <c r="R339" s="21" t="s">
        <v>2300</v>
      </c>
      <c r="S339" s="21" t="s">
        <v>971</v>
      </c>
      <c r="T339" s="21" t="s">
        <v>187</v>
      </c>
      <c r="U339" s="23">
        <f>IF(COUNTIF('SKU Catalog'!$A$4:$A$116,T339&amp;"|"&amp;F339)=0,0,MATCH(T339&amp;"|"&amp;F339,'SKU Catalog'!$A$1:$A$116,0))</f>
        <v>5</v>
      </c>
      <c r="V339" s="24">
        <f>IF(NOT(AND(A339=$B$2,G339&gt;0,H339&gt;0,OR(C339&lt;&gt;"Recommended baseline",Assumptions!$B$10=1))),0,IF(ISNUMBER(K339),G339*H339*K339,IF(U339=0,"UNPRICED",IF(ISNUMBER(INDEX('SKU Catalog'!$K$1:$K$116,MAX(1,U339))),G339*H339*INDEX('SKU Catalog'!$K$1:$K$116,MAX(1,U339))*IF(AND(INDEX('SKU Catalog'!$F$1:$F$116,MAX(1,U339))="Hourly",OR(INDEX('SKU Catalog'!$J$1:$J$116,MAX(1,U339))=0,"PAYG"="PAYG")),I339,1),"UNPRICED"))))</f>
        <v>0</v>
      </c>
      <c r="W339" s="24">
        <f>IF(NOT(AND(A339=$B$2,G339&gt;0,H339&gt;0,OR(C339&lt;&gt;"Recommended baseline",Assumptions!$B$10=1))),0,IF(ISNUMBER(K339),G339*H339*K339,IF(U339=0,"UNPRICED",IF(ISNUMBER(INDEX('SKU Catalog'!$L$1:$L$116,MAX(1,U339))),G339*H339*INDEX('SKU Catalog'!$L$1:$L$116,MAX(1,U339))*IF(AND(INDEX('SKU Catalog'!$F$1:$F$116,MAX(1,U339))="Hourly",OR(INDEX('SKU Catalog'!$J$1:$J$116,MAX(1,U339))=0,"1Y"="PAYG")),I339,1),"UNPRICED"))))</f>
        <v>0</v>
      </c>
      <c r="X339" s="24">
        <f>IF(NOT(AND(A339=$B$2,G339&gt;0,H339&gt;0,OR(C339&lt;&gt;"Recommended baseline",Assumptions!$B$10=1))),0,IF(ISNUMBER(K339),G339*H339*K339,IF(U339=0,"UNPRICED",IF(ISNUMBER(INDEX('SKU Catalog'!$M$1:$M$116,MAX(1,U339))),G339*H339*INDEX('SKU Catalog'!$M$1:$M$116,MAX(1,U339))*IF(AND(INDEX('SKU Catalog'!$F$1:$F$116,MAX(1,U339))="Hourly",OR(INDEX('SKU Catalog'!$J$1:$J$116,MAX(1,U339))=0,"3Y"="PAYG")),I339,1),"UNPRICED"))))</f>
        <v>0</v>
      </c>
    </row>
    <row r="340" spans="1:24" ht="28.8" x14ac:dyDescent="0.35">
      <c r="A340" s="21" t="s">
        <v>967</v>
      </c>
      <c r="B340" s="21" t="s">
        <v>95</v>
      </c>
      <c r="C340" s="21" t="s">
        <v>2299</v>
      </c>
      <c r="D340" s="21" t="s">
        <v>1871</v>
      </c>
      <c r="E340" s="21" t="s">
        <v>1872</v>
      </c>
      <c r="F340" s="26" t="s">
        <v>188</v>
      </c>
      <c r="G340" s="27">
        <v>1</v>
      </c>
      <c r="H340" s="27">
        <v>1</v>
      </c>
      <c r="I340" s="36">
        <v>1</v>
      </c>
      <c r="J340" s="26" t="s">
        <v>2297</v>
      </c>
      <c r="K340" s="37"/>
      <c r="L340" s="23" t="str">
        <f>IF(U340=0,"INVALID SKU",IF(INDEX('SKU Catalog'!$J$1:$J$116,MAX(1,U340))=0,"PAYG",IF(J340="Default",Assumptions!$B$7,J340)))</f>
        <v>PAYG</v>
      </c>
      <c r="M340" s="23" t="str">
        <f>IF(U340=0,"Review SKU",INDEX('SKU Catalog'!$E$1:$E$116,MAX(1,U340)))</f>
        <v>resource</v>
      </c>
      <c r="N340" s="31">
        <f>IF(ISNUMBER(K340),K340,IF(U340=0,"UNPRICED",IF(L340="PAYG",INDEX('SKU Catalog'!$K$1:$K$116,MAX(1,U340)),IF(L340="1Y",INDEX('SKU Catalog'!$L$1:$L$116,MAX(1,U340)),INDEX('SKU Catalog'!$M$1:$M$116,MAX(1,U340))))))</f>
        <v>0</v>
      </c>
      <c r="O340" s="24">
        <f>IF(NOT(AND(A340=$B$2,G340&gt;0,H340&gt;0,OR(C340&lt;&gt;"Recommended baseline",Assumptions!$B$10=1))),0,IF(ISNUMBER(N340),G340*H340*N340*IF(ISNUMBER(K340),1,IF(AND(L340="PAYG",INDEX('SKU Catalog'!$F$1:$F$116,MAX(1,U340))="Hourly"),I340,1)),"UNPRICED"))</f>
        <v>0</v>
      </c>
      <c r="P340" s="24">
        <f>IF(ISNUMBER(O340),O340*Assumptions!$B$8,"UNPRICED")</f>
        <v>0</v>
      </c>
      <c r="Q340" s="23" t="str">
        <f>IF(NOT(AND(A340=$B$2,G340&gt;0,H340&gt;0,OR(C340&lt;&gt;"Recommended baseline",Assumptions!$B$10=1))),"Inactive",IF(NOT(ISNUMBER(N340)),"UNPRICED - select SKU / quote",IF(ISNUMBER(K340),"Manual quote - verify source",IF(T340="Covered","Covered by capacity",IF(T340="Control plane","No direct fee","Priced - verify sizing")))))</f>
        <v>No direct fee</v>
      </c>
      <c r="R340" s="21" t="s">
        <v>2300</v>
      </c>
      <c r="S340" s="21" t="s">
        <v>971</v>
      </c>
      <c r="T340" s="21" t="s">
        <v>187</v>
      </c>
      <c r="U340" s="23">
        <f>IF(COUNTIF('SKU Catalog'!$A$4:$A$116,T340&amp;"|"&amp;F340)=0,0,MATCH(T340&amp;"|"&amp;F340,'SKU Catalog'!$A$1:$A$116,0))</f>
        <v>5</v>
      </c>
      <c r="V340" s="24">
        <f>IF(NOT(AND(A340=$B$2,G340&gt;0,H340&gt;0,OR(C340&lt;&gt;"Recommended baseline",Assumptions!$B$10=1))),0,IF(ISNUMBER(K340),G340*H340*K340,IF(U340=0,"UNPRICED",IF(ISNUMBER(INDEX('SKU Catalog'!$K$1:$K$116,MAX(1,U340))),G340*H340*INDEX('SKU Catalog'!$K$1:$K$116,MAX(1,U340))*IF(AND(INDEX('SKU Catalog'!$F$1:$F$116,MAX(1,U340))="Hourly",OR(INDEX('SKU Catalog'!$J$1:$J$116,MAX(1,U340))=0,"PAYG"="PAYG")),I340,1),"UNPRICED"))))</f>
        <v>0</v>
      </c>
      <c r="W340" s="24">
        <f>IF(NOT(AND(A340=$B$2,G340&gt;0,H340&gt;0,OR(C340&lt;&gt;"Recommended baseline",Assumptions!$B$10=1))),0,IF(ISNUMBER(K340),G340*H340*K340,IF(U340=0,"UNPRICED",IF(ISNUMBER(INDEX('SKU Catalog'!$L$1:$L$116,MAX(1,U340))),G340*H340*INDEX('SKU Catalog'!$L$1:$L$116,MAX(1,U340))*IF(AND(INDEX('SKU Catalog'!$F$1:$F$116,MAX(1,U340))="Hourly",OR(INDEX('SKU Catalog'!$J$1:$J$116,MAX(1,U340))=0,"1Y"="PAYG")),I340,1),"UNPRICED"))))</f>
        <v>0</v>
      </c>
      <c r="X340" s="24">
        <f>IF(NOT(AND(A340=$B$2,G340&gt;0,H340&gt;0,OR(C340&lt;&gt;"Recommended baseline",Assumptions!$B$10=1))),0,IF(ISNUMBER(K340),G340*H340*K340,IF(U340=0,"UNPRICED",IF(ISNUMBER(INDEX('SKU Catalog'!$M$1:$M$116,MAX(1,U340))),G340*H340*INDEX('SKU Catalog'!$M$1:$M$116,MAX(1,U340))*IF(AND(INDEX('SKU Catalog'!$F$1:$F$116,MAX(1,U340))="Hourly",OR(INDEX('SKU Catalog'!$J$1:$J$116,MAX(1,U340))=0,"3Y"="PAYG")),I340,1),"UNPRICED"))))</f>
        <v>0</v>
      </c>
    </row>
    <row r="341" spans="1:24" ht="28.8" x14ac:dyDescent="0.35">
      <c r="A341" s="21" t="s">
        <v>967</v>
      </c>
      <c r="B341" s="21" t="s">
        <v>95</v>
      </c>
      <c r="C341" s="21" t="s">
        <v>2299</v>
      </c>
      <c r="D341" s="21" t="s">
        <v>1873</v>
      </c>
      <c r="E341" s="21" t="s">
        <v>1874</v>
      </c>
      <c r="F341" s="26" t="s">
        <v>188</v>
      </c>
      <c r="G341" s="27">
        <v>1</v>
      </c>
      <c r="H341" s="27">
        <v>1</v>
      </c>
      <c r="I341" s="36">
        <v>1</v>
      </c>
      <c r="J341" s="26" t="s">
        <v>2297</v>
      </c>
      <c r="K341" s="37"/>
      <c r="L341" s="23" t="str">
        <f>IF(U341=0,"INVALID SKU",IF(INDEX('SKU Catalog'!$J$1:$J$116,MAX(1,U341))=0,"PAYG",IF(J341="Default",Assumptions!$B$7,J341)))</f>
        <v>PAYG</v>
      </c>
      <c r="M341" s="23" t="str">
        <f>IF(U341=0,"Review SKU",INDEX('SKU Catalog'!$E$1:$E$116,MAX(1,U341)))</f>
        <v>resource</v>
      </c>
      <c r="N341" s="31">
        <f>IF(ISNUMBER(K341),K341,IF(U341=0,"UNPRICED",IF(L341="PAYG",INDEX('SKU Catalog'!$K$1:$K$116,MAX(1,U341)),IF(L341="1Y",INDEX('SKU Catalog'!$L$1:$L$116,MAX(1,U341)),INDEX('SKU Catalog'!$M$1:$M$116,MAX(1,U341))))))</f>
        <v>0</v>
      </c>
      <c r="O341" s="24">
        <f>IF(NOT(AND(A341=$B$2,G341&gt;0,H341&gt;0,OR(C341&lt;&gt;"Recommended baseline",Assumptions!$B$10=1))),0,IF(ISNUMBER(N341),G341*H341*N341*IF(ISNUMBER(K341),1,IF(AND(L341="PAYG",INDEX('SKU Catalog'!$F$1:$F$116,MAX(1,U341))="Hourly"),I341,1)),"UNPRICED"))</f>
        <v>0</v>
      </c>
      <c r="P341" s="24">
        <f>IF(ISNUMBER(O341),O341*Assumptions!$B$8,"UNPRICED")</f>
        <v>0</v>
      </c>
      <c r="Q341" s="23" t="str">
        <f>IF(NOT(AND(A341=$B$2,G341&gt;0,H341&gt;0,OR(C341&lt;&gt;"Recommended baseline",Assumptions!$B$10=1))),"Inactive",IF(NOT(ISNUMBER(N341)),"UNPRICED - select SKU / quote",IF(ISNUMBER(K341),"Manual quote - verify source",IF(T341="Covered","Covered by capacity",IF(T341="Control plane","No direct fee","Priced - verify sizing")))))</f>
        <v>No direct fee</v>
      </c>
      <c r="R341" s="21" t="s">
        <v>2300</v>
      </c>
      <c r="S341" s="21" t="s">
        <v>971</v>
      </c>
      <c r="T341" s="21" t="s">
        <v>187</v>
      </c>
      <c r="U341" s="23">
        <f>IF(COUNTIF('SKU Catalog'!$A$4:$A$116,T341&amp;"|"&amp;F341)=0,0,MATCH(T341&amp;"|"&amp;F341,'SKU Catalog'!$A$1:$A$116,0))</f>
        <v>5</v>
      </c>
      <c r="V341" s="24">
        <f>IF(NOT(AND(A341=$B$2,G341&gt;0,H341&gt;0,OR(C341&lt;&gt;"Recommended baseline",Assumptions!$B$10=1))),0,IF(ISNUMBER(K341),G341*H341*K341,IF(U341=0,"UNPRICED",IF(ISNUMBER(INDEX('SKU Catalog'!$K$1:$K$116,MAX(1,U341))),G341*H341*INDEX('SKU Catalog'!$K$1:$K$116,MAX(1,U341))*IF(AND(INDEX('SKU Catalog'!$F$1:$F$116,MAX(1,U341))="Hourly",OR(INDEX('SKU Catalog'!$J$1:$J$116,MAX(1,U341))=0,"PAYG"="PAYG")),I341,1),"UNPRICED"))))</f>
        <v>0</v>
      </c>
      <c r="W341" s="24">
        <f>IF(NOT(AND(A341=$B$2,G341&gt;0,H341&gt;0,OR(C341&lt;&gt;"Recommended baseline",Assumptions!$B$10=1))),0,IF(ISNUMBER(K341),G341*H341*K341,IF(U341=0,"UNPRICED",IF(ISNUMBER(INDEX('SKU Catalog'!$L$1:$L$116,MAX(1,U341))),G341*H341*INDEX('SKU Catalog'!$L$1:$L$116,MAX(1,U341))*IF(AND(INDEX('SKU Catalog'!$F$1:$F$116,MAX(1,U341))="Hourly",OR(INDEX('SKU Catalog'!$J$1:$J$116,MAX(1,U341))=0,"1Y"="PAYG")),I341,1),"UNPRICED"))))</f>
        <v>0</v>
      </c>
      <c r="X341" s="24">
        <f>IF(NOT(AND(A341=$B$2,G341&gt;0,H341&gt;0,OR(C341&lt;&gt;"Recommended baseline",Assumptions!$B$10=1))),0,IF(ISNUMBER(K341),G341*H341*K341,IF(U341=0,"UNPRICED",IF(ISNUMBER(INDEX('SKU Catalog'!$M$1:$M$116,MAX(1,U341))),G341*H341*INDEX('SKU Catalog'!$M$1:$M$116,MAX(1,U341))*IF(AND(INDEX('SKU Catalog'!$F$1:$F$116,MAX(1,U341))="Hourly",OR(INDEX('SKU Catalog'!$J$1:$J$116,MAX(1,U341))=0,"3Y"="PAYG")),I341,1),"UNPRICED"))))</f>
        <v>0</v>
      </c>
    </row>
    <row r="342" spans="1:24" ht="28.8" x14ac:dyDescent="0.35">
      <c r="A342" s="21" t="s">
        <v>967</v>
      </c>
      <c r="B342" s="21" t="s">
        <v>95</v>
      </c>
      <c r="C342" s="21" t="s">
        <v>2299</v>
      </c>
      <c r="D342" s="21" t="s">
        <v>1875</v>
      </c>
      <c r="E342" s="21" t="s">
        <v>1876</v>
      </c>
      <c r="F342" s="26" t="s">
        <v>188</v>
      </c>
      <c r="G342" s="27">
        <v>1</v>
      </c>
      <c r="H342" s="27">
        <v>1</v>
      </c>
      <c r="I342" s="36">
        <v>1</v>
      </c>
      <c r="J342" s="26" t="s">
        <v>2297</v>
      </c>
      <c r="K342" s="37"/>
      <c r="L342" s="23" t="str">
        <f>IF(U342=0,"INVALID SKU",IF(INDEX('SKU Catalog'!$J$1:$J$116,MAX(1,U342))=0,"PAYG",IF(J342="Default",Assumptions!$B$7,J342)))</f>
        <v>PAYG</v>
      </c>
      <c r="M342" s="23" t="str">
        <f>IF(U342=0,"Review SKU",INDEX('SKU Catalog'!$E$1:$E$116,MAX(1,U342)))</f>
        <v>resource</v>
      </c>
      <c r="N342" s="31">
        <f>IF(ISNUMBER(K342),K342,IF(U342=0,"UNPRICED",IF(L342="PAYG",INDEX('SKU Catalog'!$K$1:$K$116,MAX(1,U342)),IF(L342="1Y",INDEX('SKU Catalog'!$L$1:$L$116,MAX(1,U342)),INDEX('SKU Catalog'!$M$1:$M$116,MAX(1,U342))))))</f>
        <v>0</v>
      </c>
      <c r="O342" s="24">
        <f>IF(NOT(AND(A342=$B$2,G342&gt;0,H342&gt;0,OR(C342&lt;&gt;"Recommended baseline",Assumptions!$B$10=1))),0,IF(ISNUMBER(N342),G342*H342*N342*IF(ISNUMBER(K342),1,IF(AND(L342="PAYG",INDEX('SKU Catalog'!$F$1:$F$116,MAX(1,U342))="Hourly"),I342,1)),"UNPRICED"))</f>
        <v>0</v>
      </c>
      <c r="P342" s="24">
        <f>IF(ISNUMBER(O342),O342*Assumptions!$B$8,"UNPRICED")</f>
        <v>0</v>
      </c>
      <c r="Q342" s="23" t="str">
        <f>IF(NOT(AND(A342=$B$2,G342&gt;0,H342&gt;0,OR(C342&lt;&gt;"Recommended baseline",Assumptions!$B$10=1))),"Inactive",IF(NOT(ISNUMBER(N342)),"UNPRICED - select SKU / quote",IF(ISNUMBER(K342),"Manual quote - verify source",IF(T342="Covered","Covered by capacity",IF(T342="Control plane","No direct fee","Priced - verify sizing")))))</f>
        <v>No direct fee</v>
      </c>
      <c r="R342" s="21" t="s">
        <v>2300</v>
      </c>
      <c r="S342" s="21" t="s">
        <v>971</v>
      </c>
      <c r="T342" s="21" t="s">
        <v>187</v>
      </c>
      <c r="U342" s="23">
        <f>IF(COUNTIF('SKU Catalog'!$A$4:$A$116,T342&amp;"|"&amp;F342)=0,0,MATCH(T342&amp;"|"&amp;F342,'SKU Catalog'!$A$1:$A$116,0))</f>
        <v>5</v>
      </c>
      <c r="V342" s="24">
        <f>IF(NOT(AND(A342=$B$2,G342&gt;0,H342&gt;0,OR(C342&lt;&gt;"Recommended baseline",Assumptions!$B$10=1))),0,IF(ISNUMBER(K342),G342*H342*K342,IF(U342=0,"UNPRICED",IF(ISNUMBER(INDEX('SKU Catalog'!$K$1:$K$116,MAX(1,U342))),G342*H342*INDEX('SKU Catalog'!$K$1:$K$116,MAX(1,U342))*IF(AND(INDEX('SKU Catalog'!$F$1:$F$116,MAX(1,U342))="Hourly",OR(INDEX('SKU Catalog'!$J$1:$J$116,MAX(1,U342))=0,"PAYG"="PAYG")),I342,1),"UNPRICED"))))</f>
        <v>0</v>
      </c>
      <c r="W342" s="24">
        <f>IF(NOT(AND(A342=$B$2,G342&gt;0,H342&gt;0,OR(C342&lt;&gt;"Recommended baseline",Assumptions!$B$10=1))),0,IF(ISNUMBER(K342),G342*H342*K342,IF(U342=0,"UNPRICED",IF(ISNUMBER(INDEX('SKU Catalog'!$L$1:$L$116,MAX(1,U342))),G342*H342*INDEX('SKU Catalog'!$L$1:$L$116,MAX(1,U342))*IF(AND(INDEX('SKU Catalog'!$F$1:$F$116,MAX(1,U342))="Hourly",OR(INDEX('SKU Catalog'!$J$1:$J$116,MAX(1,U342))=0,"1Y"="PAYG")),I342,1),"UNPRICED"))))</f>
        <v>0</v>
      </c>
      <c r="X342" s="24">
        <f>IF(NOT(AND(A342=$B$2,G342&gt;0,H342&gt;0,OR(C342&lt;&gt;"Recommended baseline",Assumptions!$B$10=1))),0,IF(ISNUMBER(K342),G342*H342*K342,IF(U342=0,"UNPRICED",IF(ISNUMBER(INDEX('SKU Catalog'!$M$1:$M$116,MAX(1,U342))),G342*H342*INDEX('SKU Catalog'!$M$1:$M$116,MAX(1,U342))*IF(AND(INDEX('SKU Catalog'!$F$1:$F$116,MAX(1,U342))="Hourly",OR(INDEX('SKU Catalog'!$J$1:$J$116,MAX(1,U342))=0,"3Y"="PAYG")),I342,1),"UNPRICED"))))</f>
        <v>0</v>
      </c>
    </row>
    <row r="343" spans="1:24" ht="28.8" x14ac:dyDescent="0.35">
      <c r="A343" s="21" t="s">
        <v>967</v>
      </c>
      <c r="B343" s="21" t="s">
        <v>95</v>
      </c>
      <c r="C343" s="21" t="s">
        <v>2299</v>
      </c>
      <c r="D343" s="21" t="s">
        <v>1877</v>
      </c>
      <c r="E343" s="21" t="s">
        <v>1878</v>
      </c>
      <c r="F343" s="26" t="s">
        <v>188</v>
      </c>
      <c r="G343" s="27">
        <v>1</v>
      </c>
      <c r="H343" s="27">
        <v>1</v>
      </c>
      <c r="I343" s="36">
        <v>1</v>
      </c>
      <c r="J343" s="26" t="s">
        <v>2297</v>
      </c>
      <c r="K343" s="37"/>
      <c r="L343" s="23" t="str">
        <f>IF(U343=0,"INVALID SKU",IF(INDEX('SKU Catalog'!$J$1:$J$116,MAX(1,U343))=0,"PAYG",IF(J343="Default",Assumptions!$B$7,J343)))</f>
        <v>PAYG</v>
      </c>
      <c r="M343" s="23" t="str">
        <f>IF(U343=0,"Review SKU",INDEX('SKU Catalog'!$E$1:$E$116,MAX(1,U343)))</f>
        <v>resource</v>
      </c>
      <c r="N343" s="31">
        <f>IF(ISNUMBER(K343),K343,IF(U343=0,"UNPRICED",IF(L343="PAYG",INDEX('SKU Catalog'!$K$1:$K$116,MAX(1,U343)),IF(L343="1Y",INDEX('SKU Catalog'!$L$1:$L$116,MAX(1,U343)),INDEX('SKU Catalog'!$M$1:$M$116,MAX(1,U343))))))</f>
        <v>0</v>
      </c>
      <c r="O343" s="24">
        <f>IF(NOT(AND(A343=$B$2,G343&gt;0,H343&gt;0,OR(C343&lt;&gt;"Recommended baseline",Assumptions!$B$10=1))),0,IF(ISNUMBER(N343),G343*H343*N343*IF(ISNUMBER(K343),1,IF(AND(L343="PAYG",INDEX('SKU Catalog'!$F$1:$F$116,MAX(1,U343))="Hourly"),I343,1)),"UNPRICED"))</f>
        <v>0</v>
      </c>
      <c r="P343" s="24">
        <f>IF(ISNUMBER(O343),O343*Assumptions!$B$8,"UNPRICED")</f>
        <v>0</v>
      </c>
      <c r="Q343" s="23" t="str">
        <f>IF(NOT(AND(A343=$B$2,G343&gt;0,H343&gt;0,OR(C343&lt;&gt;"Recommended baseline",Assumptions!$B$10=1))),"Inactive",IF(NOT(ISNUMBER(N343)),"UNPRICED - select SKU / quote",IF(ISNUMBER(K343),"Manual quote - verify source",IF(T343="Covered","Covered by capacity",IF(T343="Control plane","No direct fee","Priced - verify sizing")))))</f>
        <v>No direct fee</v>
      </c>
      <c r="R343" s="21" t="s">
        <v>2300</v>
      </c>
      <c r="S343" s="21" t="s">
        <v>971</v>
      </c>
      <c r="T343" s="21" t="s">
        <v>187</v>
      </c>
      <c r="U343" s="23">
        <f>IF(COUNTIF('SKU Catalog'!$A$4:$A$116,T343&amp;"|"&amp;F343)=0,0,MATCH(T343&amp;"|"&amp;F343,'SKU Catalog'!$A$1:$A$116,0))</f>
        <v>5</v>
      </c>
      <c r="V343" s="24">
        <f>IF(NOT(AND(A343=$B$2,G343&gt;0,H343&gt;0,OR(C343&lt;&gt;"Recommended baseline",Assumptions!$B$10=1))),0,IF(ISNUMBER(K343),G343*H343*K343,IF(U343=0,"UNPRICED",IF(ISNUMBER(INDEX('SKU Catalog'!$K$1:$K$116,MAX(1,U343))),G343*H343*INDEX('SKU Catalog'!$K$1:$K$116,MAX(1,U343))*IF(AND(INDEX('SKU Catalog'!$F$1:$F$116,MAX(1,U343))="Hourly",OR(INDEX('SKU Catalog'!$J$1:$J$116,MAX(1,U343))=0,"PAYG"="PAYG")),I343,1),"UNPRICED"))))</f>
        <v>0</v>
      </c>
      <c r="W343" s="24">
        <f>IF(NOT(AND(A343=$B$2,G343&gt;0,H343&gt;0,OR(C343&lt;&gt;"Recommended baseline",Assumptions!$B$10=1))),0,IF(ISNUMBER(K343),G343*H343*K343,IF(U343=0,"UNPRICED",IF(ISNUMBER(INDEX('SKU Catalog'!$L$1:$L$116,MAX(1,U343))),G343*H343*INDEX('SKU Catalog'!$L$1:$L$116,MAX(1,U343))*IF(AND(INDEX('SKU Catalog'!$F$1:$F$116,MAX(1,U343))="Hourly",OR(INDEX('SKU Catalog'!$J$1:$J$116,MAX(1,U343))=0,"1Y"="PAYG")),I343,1),"UNPRICED"))))</f>
        <v>0</v>
      </c>
      <c r="X343" s="24">
        <f>IF(NOT(AND(A343=$B$2,G343&gt;0,H343&gt;0,OR(C343&lt;&gt;"Recommended baseline",Assumptions!$B$10=1))),0,IF(ISNUMBER(K343),G343*H343*K343,IF(U343=0,"UNPRICED",IF(ISNUMBER(INDEX('SKU Catalog'!$M$1:$M$116,MAX(1,U343))),G343*H343*INDEX('SKU Catalog'!$M$1:$M$116,MAX(1,U343))*IF(AND(INDEX('SKU Catalog'!$F$1:$F$116,MAX(1,U343))="Hourly",OR(INDEX('SKU Catalog'!$J$1:$J$116,MAX(1,U343))=0,"3Y"="PAYG")),I343,1),"UNPRICED"))))</f>
        <v>0</v>
      </c>
    </row>
    <row r="344" spans="1:24" ht="28.8" x14ac:dyDescent="0.35">
      <c r="A344" s="21" t="s">
        <v>967</v>
      </c>
      <c r="B344" s="21" t="s">
        <v>95</v>
      </c>
      <c r="C344" s="21" t="s">
        <v>2299</v>
      </c>
      <c r="D344" s="21" t="s">
        <v>1879</v>
      </c>
      <c r="E344" s="21" t="s">
        <v>1880</v>
      </c>
      <c r="F344" s="26" t="s">
        <v>188</v>
      </c>
      <c r="G344" s="27">
        <v>1</v>
      </c>
      <c r="H344" s="27">
        <v>1</v>
      </c>
      <c r="I344" s="36">
        <v>1</v>
      </c>
      <c r="J344" s="26" t="s">
        <v>2297</v>
      </c>
      <c r="K344" s="37"/>
      <c r="L344" s="23" t="str">
        <f>IF(U344=0,"INVALID SKU",IF(INDEX('SKU Catalog'!$J$1:$J$116,MAX(1,U344))=0,"PAYG",IF(J344="Default",Assumptions!$B$7,J344)))</f>
        <v>PAYG</v>
      </c>
      <c r="M344" s="23" t="str">
        <f>IF(U344=0,"Review SKU",INDEX('SKU Catalog'!$E$1:$E$116,MAX(1,U344)))</f>
        <v>resource</v>
      </c>
      <c r="N344" s="31">
        <f>IF(ISNUMBER(K344),K344,IF(U344=0,"UNPRICED",IF(L344="PAYG",INDEX('SKU Catalog'!$K$1:$K$116,MAX(1,U344)),IF(L344="1Y",INDEX('SKU Catalog'!$L$1:$L$116,MAX(1,U344)),INDEX('SKU Catalog'!$M$1:$M$116,MAX(1,U344))))))</f>
        <v>0</v>
      </c>
      <c r="O344" s="24">
        <f>IF(NOT(AND(A344=$B$2,G344&gt;0,H344&gt;0,OR(C344&lt;&gt;"Recommended baseline",Assumptions!$B$10=1))),0,IF(ISNUMBER(N344),G344*H344*N344*IF(ISNUMBER(K344),1,IF(AND(L344="PAYG",INDEX('SKU Catalog'!$F$1:$F$116,MAX(1,U344))="Hourly"),I344,1)),"UNPRICED"))</f>
        <v>0</v>
      </c>
      <c r="P344" s="24">
        <f>IF(ISNUMBER(O344),O344*Assumptions!$B$8,"UNPRICED")</f>
        <v>0</v>
      </c>
      <c r="Q344" s="23" t="str">
        <f>IF(NOT(AND(A344=$B$2,G344&gt;0,H344&gt;0,OR(C344&lt;&gt;"Recommended baseline",Assumptions!$B$10=1))),"Inactive",IF(NOT(ISNUMBER(N344)),"UNPRICED - select SKU / quote",IF(ISNUMBER(K344),"Manual quote - verify source",IF(T344="Covered","Covered by capacity",IF(T344="Control plane","No direct fee","Priced - verify sizing")))))</f>
        <v>No direct fee</v>
      </c>
      <c r="R344" s="21" t="s">
        <v>2300</v>
      </c>
      <c r="S344" s="21" t="s">
        <v>971</v>
      </c>
      <c r="T344" s="21" t="s">
        <v>187</v>
      </c>
      <c r="U344" s="23">
        <f>IF(COUNTIF('SKU Catalog'!$A$4:$A$116,T344&amp;"|"&amp;F344)=0,0,MATCH(T344&amp;"|"&amp;F344,'SKU Catalog'!$A$1:$A$116,0))</f>
        <v>5</v>
      </c>
      <c r="V344" s="24">
        <f>IF(NOT(AND(A344=$B$2,G344&gt;0,H344&gt;0,OR(C344&lt;&gt;"Recommended baseline",Assumptions!$B$10=1))),0,IF(ISNUMBER(K344),G344*H344*K344,IF(U344=0,"UNPRICED",IF(ISNUMBER(INDEX('SKU Catalog'!$K$1:$K$116,MAX(1,U344))),G344*H344*INDEX('SKU Catalog'!$K$1:$K$116,MAX(1,U344))*IF(AND(INDEX('SKU Catalog'!$F$1:$F$116,MAX(1,U344))="Hourly",OR(INDEX('SKU Catalog'!$J$1:$J$116,MAX(1,U344))=0,"PAYG"="PAYG")),I344,1),"UNPRICED"))))</f>
        <v>0</v>
      </c>
      <c r="W344" s="24">
        <f>IF(NOT(AND(A344=$B$2,G344&gt;0,H344&gt;0,OR(C344&lt;&gt;"Recommended baseline",Assumptions!$B$10=1))),0,IF(ISNUMBER(K344),G344*H344*K344,IF(U344=0,"UNPRICED",IF(ISNUMBER(INDEX('SKU Catalog'!$L$1:$L$116,MAX(1,U344))),G344*H344*INDEX('SKU Catalog'!$L$1:$L$116,MAX(1,U344))*IF(AND(INDEX('SKU Catalog'!$F$1:$F$116,MAX(1,U344))="Hourly",OR(INDEX('SKU Catalog'!$J$1:$J$116,MAX(1,U344))=0,"1Y"="PAYG")),I344,1),"UNPRICED"))))</f>
        <v>0</v>
      </c>
      <c r="X344" s="24">
        <f>IF(NOT(AND(A344=$B$2,G344&gt;0,H344&gt;0,OR(C344&lt;&gt;"Recommended baseline",Assumptions!$B$10=1))),0,IF(ISNUMBER(K344),G344*H344*K344,IF(U344=0,"UNPRICED",IF(ISNUMBER(INDEX('SKU Catalog'!$M$1:$M$116,MAX(1,U344))),G344*H344*INDEX('SKU Catalog'!$M$1:$M$116,MAX(1,U344))*IF(AND(INDEX('SKU Catalog'!$F$1:$F$116,MAX(1,U344))="Hourly",OR(INDEX('SKU Catalog'!$J$1:$J$116,MAX(1,U344))=0,"3Y"="PAYG")),I344,1),"UNPRICED"))))</f>
        <v>0</v>
      </c>
    </row>
    <row r="345" spans="1:24" ht="28.8" x14ac:dyDescent="0.35">
      <c r="A345" s="21" t="s">
        <v>967</v>
      </c>
      <c r="B345" s="21" t="s">
        <v>95</v>
      </c>
      <c r="C345" s="21" t="s">
        <v>2299</v>
      </c>
      <c r="D345" s="21" t="s">
        <v>1881</v>
      </c>
      <c r="E345" s="21" t="s">
        <v>1882</v>
      </c>
      <c r="F345" s="26" t="s">
        <v>188</v>
      </c>
      <c r="G345" s="27">
        <v>1</v>
      </c>
      <c r="H345" s="27">
        <v>1</v>
      </c>
      <c r="I345" s="36">
        <v>1</v>
      </c>
      <c r="J345" s="26" t="s">
        <v>2297</v>
      </c>
      <c r="K345" s="37"/>
      <c r="L345" s="23" t="str">
        <f>IF(U345=0,"INVALID SKU",IF(INDEX('SKU Catalog'!$J$1:$J$116,MAX(1,U345))=0,"PAYG",IF(J345="Default",Assumptions!$B$7,J345)))</f>
        <v>PAYG</v>
      </c>
      <c r="M345" s="23" t="str">
        <f>IF(U345=0,"Review SKU",INDEX('SKU Catalog'!$E$1:$E$116,MAX(1,U345)))</f>
        <v>resource</v>
      </c>
      <c r="N345" s="31">
        <f>IF(ISNUMBER(K345),K345,IF(U345=0,"UNPRICED",IF(L345="PAYG",INDEX('SKU Catalog'!$K$1:$K$116,MAX(1,U345)),IF(L345="1Y",INDEX('SKU Catalog'!$L$1:$L$116,MAX(1,U345)),INDEX('SKU Catalog'!$M$1:$M$116,MAX(1,U345))))))</f>
        <v>0</v>
      </c>
      <c r="O345" s="24">
        <f>IF(NOT(AND(A345=$B$2,G345&gt;0,H345&gt;0,OR(C345&lt;&gt;"Recommended baseline",Assumptions!$B$10=1))),0,IF(ISNUMBER(N345),G345*H345*N345*IF(ISNUMBER(K345),1,IF(AND(L345="PAYG",INDEX('SKU Catalog'!$F$1:$F$116,MAX(1,U345))="Hourly"),I345,1)),"UNPRICED"))</f>
        <v>0</v>
      </c>
      <c r="P345" s="24">
        <f>IF(ISNUMBER(O345),O345*Assumptions!$B$8,"UNPRICED")</f>
        <v>0</v>
      </c>
      <c r="Q345" s="23" t="str">
        <f>IF(NOT(AND(A345=$B$2,G345&gt;0,H345&gt;0,OR(C345&lt;&gt;"Recommended baseline",Assumptions!$B$10=1))),"Inactive",IF(NOT(ISNUMBER(N345)),"UNPRICED - select SKU / quote",IF(ISNUMBER(K345),"Manual quote - verify source",IF(T345="Covered","Covered by capacity",IF(T345="Control plane","No direct fee","Priced - verify sizing")))))</f>
        <v>No direct fee</v>
      </c>
      <c r="R345" s="21" t="s">
        <v>2300</v>
      </c>
      <c r="S345" s="21" t="s">
        <v>971</v>
      </c>
      <c r="T345" s="21" t="s">
        <v>187</v>
      </c>
      <c r="U345" s="23">
        <f>IF(COUNTIF('SKU Catalog'!$A$4:$A$116,T345&amp;"|"&amp;F345)=0,0,MATCH(T345&amp;"|"&amp;F345,'SKU Catalog'!$A$1:$A$116,0))</f>
        <v>5</v>
      </c>
      <c r="V345" s="24">
        <f>IF(NOT(AND(A345=$B$2,G345&gt;0,H345&gt;0,OR(C345&lt;&gt;"Recommended baseline",Assumptions!$B$10=1))),0,IF(ISNUMBER(K345),G345*H345*K345,IF(U345=0,"UNPRICED",IF(ISNUMBER(INDEX('SKU Catalog'!$K$1:$K$116,MAX(1,U345))),G345*H345*INDEX('SKU Catalog'!$K$1:$K$116,MAX(1,U345))*IF(AND(INDEX('SKU Catalog'!$F$1:$F$116,MAX(1,U345))="Hourly",OR(INDEX('SKU Catalog'!$J$1:$J$116,MAX(1,U345))=0,"PAYG"="PAYG")),I345,1),"UNPRICED"))))</f>
        <v>0</v>
      </c>
      <c r="W345" s="24">
        <f>IF(NOT(AND(A345=$B$2,G345&gt;0,H345&gt;0,OR(C345&lt;&gt;"Recommended baseline",Assumptions!$B$10=1))),0,IF(ISNUMBER(K345),G345*H345*K345,IF(U345=0,"UNPRICED",IF(ISNUMBER(INDEX('SKU Catalog'!$L$1:$L$116,MAX(1,U345))),G345*H345*INDEX('SKU Catalog'!$L$1:$L$116,MAX(1,U345))*IF(AND(INDEX('SKU Catalog'!$F$1:$F$116,MAX(1,U345))="Hourly",OR(INDEX('SKU Catalog'!$J$1:$J$116,MAX(1,U345))=0,"1Y"="PAYG")),I345,1),"UNPRICED"))))</f>
        <v>0</v>
      </c>
      <c r="X345" s="24">
        <f>IF(NOT(AND(A345=$B$2,G345&gt;0,H345&gt;0,OR(C345&lt;&gt;"Recommended baseline",Assumptions!$B$10=1))),0,IF(ISNUMBER(K345),G345*H345*K345,IF(U345=0,"UNPRICED",IF(ISNUMBER(INDEX('SKU Catalog'!$M$1:$M$116,MAX(1,U345))),G345*H345*INDEX('SKU Catalog'!$M$1:$M$116,MAX(1,U345))*IF(AND(INDEX('SKU Catalog'!$F$1:$F$116,MAX(1,U345))="Hourly",OR(INDEX('SKU Catalog'!$J$1:$J$116,MAX(1,U345))=0,"3Y"="PAYG")),I345,1),"UNPRICED"))))</f>
        <v>0</v>
      </c>
    </row>
    <row r="346" spans="1:24" ht="28.8" x14ac:dyDescent="0.35">
      <c r="A346" s="21" t="s">
        <v>967</v>
      </c>
      <c r="B346" s="21" t="s">
        <v>95</v>
      </c>
      <c r="C346" s="21" t="s">
        <v>2299</v>
      </c>
      <c r="D346" s="21" t="s">
        <v>1883</v>
      </c>
      <c r="E346" s="21" t="s">
        <v>1884</v>
      </c>
      <c r="F346" s="26" t="s">
        <v>188</v>
      </c>
      <c r="G346" s="27">
        <v>1</v>
      </c>
      <c r="H346" s="27">
        <v>1</v>
      </c>
      <c r="I346" s="36">
        <v>1</v>
      </c>
      <c r="J346" s="26" t="s">
        <v>2297</v>
      </c>
      <c r="K346" s="37"/>
      <c r="L346" s="23" t="str">
        <f>IF(U346=0,"INVALID SKU",IF(INDEX('SKU Catalog'!$J$1:$J$116,MAX(1,U346))=0,"PAYG",IF(J346="Default",Assumptions!$B$7,J346)))</f>
        <v>PAYG</v>
      </c>
      <c r="M346" s="23" t="str">
        <f>IF(U346=0,"Review SKU",INDEX('SKU Catalog'!$E$1:$E$116,MAX(1,U346)))</f>
        <v>resource</v>
      </c>
      <c r="N346" s="31">
        <f>IF(ISNUMBER(K346),K346,IF(U346=0,"UNPRICED",IF(L346="PAYG",INDEX('SKU Catalog'!$K$1:$K$116,MAX(1,U346)),IF(L346="1Y",INDEX('SKU Catalog'!$L$1:$L$116,MAX(1,U346)),INDEX('SKU Catalog'!$M$1:$M$116,MAX(1,U346))))))</f>
        <v>0</v>
      </c>
      <c r="O346" s="24">
        <f>IF(NOT(AND(A346=$B$2,G346&gt;0,H346&gt;0,OR(C346&lt;&gt;"Recommended baseline",Assumptions!$B$10=1))),0,IF(ISNUMBER(N346),G346*H346*N346*IF(ISNUMBER(K346),1,IF(AND(L346="PAYG",INDEX('SKU Catalog'!$F$1:$F$116,MAX(1,U346))="Hourly"),I346,1)),"UNPRICED"))</f>
        <v>0</v>
      </c>
      <c r="P346" s="24">
        <f>IF(ISNUMBER(O346),O346*Assumptions!$B$8,"UNPRICED")</f>
        <v>0</v>
      </c>
      <c r="Q346" s="23" t="str">
        <f>IF(NOT(AND(A346=$B$2,G346&gt;0,H346&gt;0,OR(C346&lt;&gt;"Recommended baseline",Assumptions!$B$10=1))),"Inactive",IF(NOT(ISNUMBER(N346)),"UNPRICED - select SKU / quote",IF(ISNUMBER(K346),"Manual quote - verify source",IF(T346="Covered","Covered by capacity",IF(T346="Control plane","No direct fee","Priced - verify sizing")))))</f>
        <v>No direct fee</v>
      </c>
      <c r="R346" s="21" t="s">
        <v>2300</v>
      </c>
      <c r="S346" s="21" t="s">
        <v>971</v>
      </c>
      <c r="T346" s="21" t="s">
        <v>187</v>
      </c>
      <c r="U346" s="23">
        <f>IF(COUNTIF('SKU Catalog'!$A$4:$A$116,T346&amp;"|"&amp;F346)=0,0,MATCH(T346&amp;"|"&amp;F346,'SKU Catalog'!$A$1:$A$116,0))</f>
        <v>5</v>
      </c>
      <c r="V346" s="24">
        <f>IF(NOT(AND(A346=$B$2,G346&gt;0,H346&gt;0,OR(C346&lt;&gt;"Recommended baseline",Assumptions!$B$10=1))),0,IF(ISNUMBER(K346),G346*H346*K346,IF(U346=0,"UNPRICED",IF(ISNUMBER(INDEX('SKU Catalog'!$K$1:$K$116,MAX(1,U346))),G346*H346*INDEX('SKU Catalog'!$K$1:$K$116,MAX(1,U346))*IF(AND(INDEX('SKU Catalog'!$F$1:$F$116,MAX(1,U346))="Hourly",OR(INDEX('SKU Catalog'!$J$1:$J$116,MAX(1,U346))=0,"PAYG"="PAYG")),I346,1),"UNPRICED"))))</f>
        <v>0</v>
      </c>
      <c r="W346" s="24">
        <f>IF(NOT(AND(A346=$B$2,G346&gt;0,H346&gt;0,OR(C346&lt;&gt;"Recommended baseline",Assumptions!$B$10=1))),0,IF(ISNUMBER(K346),G346*H346*K346,IF(U346=0,"UNPRICED",IF(ISNUMBER(INDEX('SKU Catalog'!$L$1:$L$116,MAX(1,U346))),G346*H346*INDEX('SKU Catalog'!$L$1:$L$116,MAX(1,U346))*IF(AND(INDEX('SKU Catalog'!$F$1:$F$116,MAX(1,U346))="Hourly",OR(INDEX('SKU Catalog'!$J$1:$J$116,MAX(1,U346))=0,"1Y"="PAYG")),I346,1),"UNPRICED"))))</f>
        <v>0</v>
      </c>
      <c r="X346" s="24">
        <f>IF(NOT(AND(A346=$B$2,G346&gt;0,H346&gt;0,OR(C346&lt;&gt;"Recommended baseline",Assumptions!$B$10=1))),0,IF(ISNUMBER(K346),G346*H346*K346,IF(U346=0,"UNPRICED",IF(ISNUMBER(INDEX('SKU Catalog'!$M$1:$M$116,MAX(1,U346))),G346*H346*INDEX('SKU Catalog'!$M$1:$M$116,MAX(1,U346))*IF(AND(INDEX('SKU Catalog'!$F$1:$F$116,MAX(1,U346))="Hourly",OR(INDEX('SKU Catalog'!$J$1:$J$116,MAX(1,U346))=0,"3Y"="PAYG")),I346,1),"UNPRICED"))))</f>
        <v>0</v>
      </c>
    </row>
    <row r="347" spans="1:24" ht="28.8" x14ac:dyDescent="0.35">
      <c r="A347" s="21" t="s">
        <v>967</v>
      </c>
      <c r="B347" s="21" t="s">
        <v>95</v>
      </c>
      <c r="C347" s="21" t="s">
        <v>2299</v>
      </c>
      <c r="D347" s="21" t="s">
        <v>1885</v>
      </c>
      <c r="E347" s="21" t="s">
        <v>1886</v>
      </c>
      <c r="F347" s="26" t="s">
        <v>188</v>
      </c>
      <c r="G347" s="27">
        <v>1</v>
      </c>
      <c r="H347" s="27">
        <v>1</v>
      </c>
      <c r="I347" s="36">
        <v>1</v>
      </c>
      <c r="J347" s="26" t="s">
        <v>2297</v>
      </c>
      <c r="K347" s="37"/>
      <c r="L347" s="23" t="str">
        <f>IF(U347=0,"INVALID SKU",IF(INDEX('SKU Catalog'!$J$1:$J$116,MAX(1,U347))=0,"PAYG",IF(J347="Default",Assumptions!$B$7,J347)))</f>
        <v>PAYG</v>
      </c>
      <c r="M347" s="23" t="str">
        <f>IF(U347=0,"Review SKU",INDEX('SKU Catalog'!$E$1:$E$116,MAX(1,U347)))</f>
        <v>resource</v>
      </c>
      <c r="N347" s="31">
        <f>IF(ISNUMBER(K347),K347,IF(U347=0,"UNPRICED",IF(L347="PAYG",INDEX('SKU Catalog'!$K$1:$K$116,MAX(1,U347)),IF(L347="1Y",INDEX('SKU Catalog'!$L$1:$L$116,MAX(1,U347)),INDEX('SKU Catalog'!$M$1:$M$116,MAX(1,U347))))))</f>
        <v>0</v>
      </c>
      <c r="O347" s="24">
        <f>IF(NOT(AND(A347=$B$2,G347&gt;0,H347&gt;0,OR(C347&lt;&gt;"Recommended baseline",Assumptions!$B$10=1))),0,IF(ISNUMBER(N347),G347*H347*N347*IF(ISNUMBER(K347),1,IF(AND(L347="PAYG",INDEX('SKU Catalog'!$F$1:$F$116,MAX(1,U347))="Hourly"),I347,1)),"UNPRICED"))</f>
        <v>0</v>
      </c>
      <c r="P347" s="24">
        <f>IF(ISNUMBER(O347),O347*Assumptions!$B$8,"UNPRICED")</f>
        <v>0</v>
      </c>
      <c r="Q347" s="23" t="str">
        <f>IF(NOT(AND(A347=$B$2,G347&gt;0,H347&gt;0,OR(C347&lt;&gt;"Recommended baseline",Assumptions!$B$10=1))),"Inactive",IF(NOT(ISNUMBER(N347)),"UNPRICED - select SKU / quote",IF(ISNUMBER(K347),"Manual quote - verify source",IF(T347="Covered","Covered by capacity",IF(T347="Control plane","No direct fee","Priced - verify sizing")))))</f>
        <v>No direct fee</v>
      </c>
      <c r="R347" s="21" t="s">
        <v>2300</v>
      </c>
      <c r="S347" s="21" t="s">
        <v>971</v>
      </c>
      <c r="T347" s="21" t="s">
        <v>187</v>
      </c>
      <c r="U347" s="23">
        <f>IF(COUNTIF('SKU Catalog'!$A$4:$A$116,T347&amp;"|"&amp;F347)=0,0,MATCH(T347&amp;"|"&amp;F347,'SKU Catalog'!$A$1:$A$116,0))</f>
        <v>5</v>
      </c>
      <c r="V347" s="24">
        <f>IF(NOT(AND(A347=$B$2,G347&gt;0,H347&gt;0,OR(C347&lt;&gt;"Recommended baseline",Assumptions!$B$10=1))),0,IF(ISNUMBER(K347),G347*H347*K347,IF(U347=0,"UNPRICED",IF(ISNUMBER(INDEX('SKU Catalog'!$K$1:$K$116,MAX(1,U347))),G347*H347*INDEX('SKU Catalog'!$K$1:$K$116,MAX(1,U347))*IF(AND(INDEX('SKU Catalog'!$F$1:$F$116,MAX(1,U347))="Hourly",OR(INDEX('SKU Catalog'!$J$1:$J$116,MAX(1,U347))=0,"PAYG"="PAYG")),I347,1),"UNPRICED"))))</f>
        <v>0</v>
      </c>
      <c r="W347" s="24">
        <f>IF(NOT(AND(A347=$B$2,G347&gt;0,H347&gt;0,OR(C347&lt;&gt;"Recommended baseline",Assumptions!$B$10=1))),0,IF(ISNUMBER(K347),G347*H347*K347,IF(U347=0,"UNPRICED",IF(ISNUMBER(INDEX('SKU Catalog'!$L$1:$L$116,MAX(1,U347))),G347*H347*INDEX('SKU Catalog'!$L$1:$L$116,MAX(1,U347))*IF(AND(INDEX('SKU Catalog'!$F$1:$F$116,MAX(1,U347))="Hourly",OR(INDEX('SKU Catalog'!$J$1:$J$116,MAX(1,U347))=0,"1Y"="PAYG")),I347,1),"UNPRICED"))))</f>
        <v>0</v>
      </c>
      <c r="X347" s="24">
        <f>IF(NOT(AND(A347=$B$2,G347&gt;0,H347&gt;0,OR(C347&lt;&gt;"Recommended baseline",Assumptions!$B$10=1))),0,IF(ISNUMBER(K347),G347*H347*K347,IF(U347=0,"UNPRICED",IF(ISNUMBER(INDEX('SKU Catalog'!$M$1:$M$116,MAX(1,U347))),G347*H347*INDEX('SKU Catalog'!$M$1:$M$116,MAX(1,U347))*IF(AND(INDEX('SKU Catalog'!$F$1:$F$116,MAX(1,U347))="Hourly",OR(INDEX('SKU Catalog'!$J$1:$J$116,MAX(1,U347))=0,"3Y"="PAYG")),I347,1),"UNPRICED"))))</f>
        <v>0</v>
      </c>
    </row>
    <row r="348" spans="1:24" ht="28.8" x14ac:dyDescent="0.35">
      <c r="A348" s="21" t="s">
        <v>967</v>
      </c>
      <c r="B348" s="21" t="s">
        <v>95</v>
      </c>
      <c r="C348" s="21" t="s">
        <v>2299</v>
      </c>
      <c r="D348" s="21" t="s">
        <v>1887</v>
      </c>
      <c r="E348" s="21" t="s">
        <v>1888</v>
      </c>
      <c r="F348" s="26" t="s">
        <v>188</v>
      </c>
      <c r="G348" s="27">
        <v>1</v>
      </c>
      <c r="H348" s="27">
        <v>1</v>
      </c>
      <c r="I348" s="36">
        <v>1</v>
      </c>
      <c r="J348" s="26" t="s">
        <v>2297</v>
      </c>
      <c r="K348" s="37"/>
      <c r="L348" s="23" t="str">
        <f>IF(U348=0,"INVALID SKU",IF(INDEX('SKU Catalog'!$J$1:$J$116,MAX(1,U348))=0,"PAYG",IF(J348="Default",Assumptions!$B$7,J348)))</f>
        <v>PAYG</v>
      </c>
      <c r="M348" s="23" t="str">
        <f>IF(U348=0,"Review SKU",INDEX('SKU Catalog'!$E$1:$E$116,MAX(1,U348)))</f>
        <v>resource</v>
      </c>
      <c r="N348" s="31">
        <f>IF(ISNUMBER(K348),K348,IF(U348=0,"UNPRICED",IF(L348="PAYG",INDEX('SKU Catalog'!$K$1:$K$116,MAX(1,U348)),IF(L348="1Y",INDEX('SKU Catalog'!$L$1:$L$116,MAX(1,U348)),INDEX('SKU Catalog'!$M$1:$M$116,MAX(1,U348))))))</f>
        <v>0</v>
      </c>
      <c r="O348" s="24">
        <f>IF(NOT(AND(A348=$B$2,G348&gt;0,H348&gt;0,OR(C348&lt;&gt;"Recommended baseline",Assumptions!$B$10=1))),0,IF(ISNUMBER(N348),G348*H348*N348*IF(ISNUMBER(K348),1,IF(AND(L348="PAYG",INDEX('SKU Catalog'!$F$1:$F$116,MAX(1,U348))="Hourly"),I348,1)),"UNPRICED"))</f>
        <v>0</v>
      </c>
      <c r="P348" s="24">
        <f>IF(ISNUMBER(O348),O348*Assumptions!$B$8,"UNPRICED")</f>
        <v>0</v>
      </c>
      <c r="Q348" s="23" t="str">
        <f>IF(NOT(AND(A348=$B$2,G348&gt;0,H348&gt;0,OR(C348&lt;&gt;"Recommended baseline",Assumptions!$B$10=1))),"Inactive",IF(NOT(ISNUMBER(N348)),"UNPRICED - select SKU / quote",IF(ISNUMBER(K348),"Manual quote - verify source",IF(T348="Covered","Covered by capacity",IF(T348="Control plane","No direct fee","Priced - verify sizing")))))</f>
        <v>No direct fee</v>
      </c>
      <c r="R348" s="21" t="s">
        <v>2300</v>
      </c>
      <c r="S348" s="21" t="s">
        <v>971</v>
      </c>
      <c r="T348" s="21" t="s">
        <v>187</v>
      </c>
      <c r="U348" s="23">
        <f>IF(COUNTIF('SKU Catalog'!$A$4:$A$116,T348&amp;"|"&amp;F348)=0,0,MATCH(T348&amp;"|"&amp;F348,'SKU Catalog'!$A$1:$A$116,0))</f>
        <v>5</v>
      </c>
      <c r="V348" s="24">
        <f>IF(NOT(AND(A348=$B$2,G348&gt;0,H348&gt;0,OR(C348&lt;&gt;"Recommended baseline",Assumptions!$B$10=1))),0,IF(ISNUMBER(K348),G348*H348*K348,IF(U348=0,"UNPRICED",IF(ISNUMBER(INDEX('SKU Catalog'!$K$1:$K$116,MAX(1,U348))),G348*H348*INDEX('SKU Catalog'!$K$1:$K$116,MAX(1,U348))*IF(AND(INDEX('SKU Catalog'!$F$1:$F$116,MAX(1,U348))="Hourly",OR(INDEX('SKU Catalog'!$J$1:$J$116,MAX(1,U348))=0,"PAYG"="PAYG")),I348,1),"UNPRICED"))))</f>
        <v>0</v>
      </c>
      <c r="W348" s="24">
        <f>IF(NOT(AND(A348=$B$2,G348&gt;0,H348&gt;0,OR(C348&lt;&gt;"Recommended baseline",Assumptions!$B$10=1))),0,IF(ISNUMBER(K348),G348*H348*K348,IF(U348=0,"UNPRICED",IF(ISNUMBER(INDEX('SKU Catalog'!$L$1:$L$116,MAX(1,U348))),G348*H348*INDEX('SKU Catalog'!$L$1:$L$116,MAX(1,U348))*IF(AND(INDEX('SKU Catalog'!$F$1:$F$116,MAX(1,U348))="Hourly",OR(INDEX('SKU Catalog'!$J$1:$J$116,MAX(1,U348))=0,"1Y"="PAYG")),I348,1),"UNPRICED"))))</f>
        <v>0</v>
      </c>
      <c r="X348" s="24">
        <f>IF(NOT(AND(A348=$B$2,G348&gt;0,H348&gt;0,OR(C348&lt;&gt;"Recommended baseline",Assumptions!$B$10=1))),0,IF(ISNUMBER(K348),G348*H348*K348,IF(U348=0,"UNPRICED",IF(ISNUMBER(INDEX('SKU Catalog'!$M$1:$M$116,MAX(1,U348))),G348*H348*INDEX('SKU Catalog'!$M$1:$M$116,MAX(1,U348))*IF(AND(INDEX('SKU Catalog'!$F$1:$F$116,MAX(1,U348))="Hourly",OR(INDEX('SKU Catalog'!$J$1:$J$116,MAX(1,U348))=0,"3Y"="PAYG")),I348,1),"UNPRICED"))))</f>
        <v>0</v>
      </c>
    </row>
    <row r="349" spans="1:24" ht="28.8" x14ac:dyDescent="0.35">
      <c r="A349" s="21" t="s">
        <v>967</v>
      </c>
      <c r="B349" s="21" t="s">
        <v>95</v>
      </c>
      <c r="C349" s="21" t="s">
        <v>2299</v>
      </c>
      <c r="D349" s="21" t="s">
        <v>1889</v>
      </c>
      <c r="E349" s="21" t="s">
        <v>1890</v>
      </c>
      <c r="F349" s="26" t="s">
        <v>188</v>
      </c>
      <c r="G349" s="27">
        <v>1</v>
      </c>
      <c r="H349" s="27">
        <v>1</v>
      </c>
      <c r="I349" s="36">
        <v>1</v>
      </c>
      <c r="J349" s="26" t="s">
        <v>2297</v>
      </c>
      <c r="K349" s="37"/>
      <c r="L349" s="23" t="str">
        <f>IF(U349=0,"INVALID SKU",IF(INDEX('SKU Catalog'!$J$1:$J$116,MAX(1,U349))=0,"PAYG",IF(J349="Default",Assumptions!$B$7,J349)))</f>
        <v>PAYG</v>
      </c>
      <c r="M349" s="23" t="str">
        <f>IF(U349=0,"Review SKU",INDEX('SKU Catalog'!$E$1:$E$116,MAX(1,U349)))</f>
        <v>resource</v>
      </c>
      <c r="N349" s="31">
        <f>IF(ISNUMBER(K349),K349,IF(U349=0,"UNPRICED",IF(L349="PAYG",INDEX('SKU Catalog'!$K$1:$K$116,MAX(1,U349)),IF(L349="1Y",INDEX('SKU Catalog'!$L$1:$L$116,MAX(1,U349)),INDEX('SKU Catalog'!$M$1:$M$116,MAX(1,U349))))))</f>
        <v>0</v>
      </c>
      <c r="O349" s="24">
        <f>IF(NOT(AND(A349=$B$2,G349&gt;0,H349&gt;0,OR(C349&lt;&gt;"Recommended baseline",Assumptions!$B$10=1))),0,IF(ISNUMBER(N349),G349*H349*N349*IF(ISNUMBER(K349),1,IF(AND(L349="PAYG",INDEX('SKU Catalog'!$F$1:$F$116,MAX(1,U349))="Hourly"),I349,1)),"UNPRICED"))</f>
        <v>0</v>
      </c>
      <c r="P349" s="24">
        <f>IF(ISNUMBER(O349),O349*Assumptions!$B$8,"UNPRICED")</f>
        <v>0</v>
      </c>
      <c r="Q349" s="23" t="str">
        <f>IF(NOT(AND(A349=$B$2,G349&gt;0,H349&gt;0,OR(C349&lt;&gt;"Recommended baseline",Assumptions!$B$10=1))),"Inactive",IF(NOT(ISNUMBER(N349)),"UNPRICED - select SKU / quote",IF(ISNUMBER(K349),"Manual quote - verify source",IF(T349="Covered","Covered by capacity",IF(T349="Control plane","No direct fee","Priced - verify sizing")))))</f>
        <v>No direct fee</v>
      </c>
      <c r="R349" s="21" t="s">
        <v>2300</v>
      </c>
      <c r="S349" s="21" t="s">
        <v>971</v>
      </c>
      <c r="T349" s="21" t="s">
        <v>187</v>
      </c>
      <c r="U349" s="23">
        <f>IF(COUNTIF('SKU Catalog'!$A$4:$A$116,T349&amp;"|"&amp;F349)=0,0,MATCH(T349&amp;"|"&amp;F349,'SKU Catalog'!$A$1:$A$116,0))</f>
        <v>5</v>
      </c>
      <c r="V349" s="24">
        <f>IF(NOT(AND(A349=$B$2,G349&gt;0,H349&gt;0,OR(C349&lt;&gt;"Recommended baseline",Assumptions!$B$10=1))),0,IF(ISNUMBER(K349),G349*H349*K349,IF(U349=0,"UNPRICED",IF(ISNUMBER(INDEX('SKU Catalog'!$K$1:$K$116,MAX(1,U349))),G349*H349*INDEX('SKU Catalog'!$K$1:$K$116,MAX(1,U349))*IF(AND(INDEX('SKU Catalog'!$F$1:$F$116,MAX(1,U349))="Hourly",OR(INDEX('SKU Catalog'!$J$1:$J$116,MAX(1,U349))=0,"PAYG"="PAYG")),I349,1),"UNPRICED"))))</f>
        <v>0</v>
      </c>
      <c r="W349" s="24">
        <f>IF(NOT(AND(A349=$B$2,G349&gt;0,H349&gt;0,OR(C349&lt;&gt;"Recommended baseline",Assumptions!$B$10=1))),0,IF(ISNUMBER(K349),G349*H349*K349,IF(U349=0,"UNPRICED",IF(ISNUMBER(INDEX('SKU Catalog'!$L$1:$L$116,MAX(1,U349))),G349*H349*INDEX('SKU Catalog'!$L$1:$L$116,MAX(1,U349))*IF(AND(INDEX('SKU Catalog'!$F$1:$F$116,MAX(1,U349))="Hourly",OR(INDEX('SKU Catalog'!$J$1:$J$116,MAX(1,U349))=0,"1Y"="PAYG")),I349,1),"UNPRICED"))))</f>
        <v>0</v>
      </c>
      <c r="X349" s="24">
        <f>IF(NOT(AND(A349=$B$2,G349&gt;0,H349&gt;0,OR(C349&lt;&gt;"Recommended baseline",Assumptions!$B$10=1))),0,IF(ISNUMBER(K349),G349*H349*K349,IF(U349=0,"UNPRICED",IF(ISNUMBER(INDEX('SKU Catalog'!$M$1:$M$116,MAX(1,U349))),G349*H349*INDEX('SKU Catalog'!$M$1:$M$116,MAX(1,U349))*IF(AND(INDEX('SKU Catalog'!$F$1:$F$116,MAX(1,U349))="Hourly",OR(INDEX('SKU Catalog'!$J$1:$J$116,MAX(1,U349))=0,"3Y"="PAYG")),I349,1),"UNPRICED"))))</f>
        <v>0</v>
      </c>
    </row>
    <row r="350" spans="1:24" ht="28.8" x14ac:dyDescent="0.35">
      <c r="A350" s="21" t="s">
        <v>967</v>
      </c>
      <c r="B350" s="21" t="s">
        <v>95</v>
      </c>
      <c r="C350" s="21" t="s">
        <v>2299</v>
      </c>
      <c r="D350" s="21" t="s">
        <v>1891</v>
      </c>
      <c r="E350" s="21" t="s">
        <v>1892</v>
      </c>
      <c r="F350" s="26" t="s">
        <v>188</v>
      </c>
      <c r="G350" s="27">
        <v>1</v>
      </c>
      <c r="H350" s="27">
        <v>1</v>
      </c>
      <c r="I350" s="36">
        <v>1</v>
      </c>
      <c r="J350" s="26" t="s">
        <v>2297</v>
      </c>
      <c r="K350" s="37"/>
      <c r="L350" s="23" t="str">
        <f>IF(U350=0,"INVALID SKU",IF(INDEX('SKU Catalog'!$J$1:$J$116,MAX(1,U350))=0,"PAYG",IF(J350="Default",Assumptions!$B$7,J350)))</f>
        <v>PAYG</v>
      </c>
      <c r="M350" s="23" t="str">
        <f>IF(U350=0,"Review SKU",INDEX('SKU Catalog'!$E$1:$E$116,MAX(1,U350)))</f>
        <v>resource</v>
      </c>
      <c r="N350" s="31">
        <f>IF(ISNUMBER(K350),K350,IF(U350=0,"UNPRICED",IF(L350="PAYG",INDEX('SKU Catalog'!$K$1:$K$116,MAX(1,U350)),IF(L350="1Y",INDEX('SKU Catalog'!$L$1:$L$116,MAX(1,U350)),INDEX('SKU Catalog'!$M$1:$M$116,MAX(1,U350))))))</f>
        <v>0</v>
      </c>
      <c r="O350" s="24">
        <f>IF(NOT(AND(A350=$B$2,G350&gt;0,H350&gt;0,OR(C350&lt;&gt;"Recommended baseline",Assumptions!$B$10=1))),0,IF(ISNUMBER(N350),G350*H350*N350*IF(ISNUMBER(K350),1,IF(AND(L350="PAYG",INDEX('SKU Catalog'!$F$1:$F$116,MAX(1,U350))="Hourly"),I350,1)),"UNPRICED"))</f>
        <v>0</v>
      </c>
      <c r="P350" s="24">
        <f>IF(ISNUMBER(O350),O350*Assumptions!$B$8,"UNPRICED")</f>
        <v>0</v>
      </c>
      <c r="Q350" s="23" t="str">
        <f>IF(NOT(AND(A350=$B$2,G350&gt;0,H350&gt;0,OR(C350&lt;&gt;"Recommended baseline",Assumptions!$B$10=1))),"Inactive",IF(NOT(ISNUMBER(N350)),"UNPRICED - select SKU / quote",IF(ISNUMBER(K350),"Manual quote - verify source",IF(T350="Covered","Covered by capacity",IF(T350="Control plane","No direct fee","Priced - verify sizing")))))</f>
        <v>No direct fee</v>
      </c>
      <c r="R350" s="21" t="s">
        <v>2300</v>
      </c>
      <c r="S350" s="21" t="s">
        <v>971</v>
      </c>
      <c r="T350" s="21" t="s">
        <v>187</v>
      </c>
      <c r="U350" s="23">
        <f>IF(COUNTIF('SKU Catalog'!$A$4:$A$116,T350&amp;"|"&amp;F350)=0,0,MATCH(T350&amp;"|"&amp;F350,'SKU Catalog'!$A$1:$A$116,0))</f>
        <v>5</v>
      </c>
      <c r="V350" s="24">
        <f>IF(NOT(AND(A350=$B$2,G350&gt;0,H350&gt;0,OR(C350&lt;&gt;"Recommended baseline",Assumptions!$B$10=1))),0,IF(ISNUMBER(K350),G350*H350*K350,IF(U350=0,"UNPRICED",IF(ISNUMBER(INDEX('SKU Catalog'!$K$1:$K$116,MAX(1,U350))),G350*H350*INDEX('SKU Catalog'!$K$1:$K$116,MAX(1,U350))*IF(AND(INDEX('SKU Catalog'!$F$1:$F$116,MAX(1,U350))="Hourly",OR(INDEX('SKU Catalog'!$J$1:$J$116,MAX(1,U350))=0,"PAYG"="PAYG")),I350,1),"UNPRICED"))))</f>
        <v>0</v>
      </c>
      <c r="W350" s="24">
        <f>IF(NOT(AND(A350=$B$2,G350&gt;0,H350&gt;0,OR(C350&lt;&gt;"Recommended baseline",Assumptions!$B$10=1))),0,IF(ISNUMBER(K350),G350*H350*K350,IF(U350=0,"UNPRICED",IF(ISNUMBER(INDEX('SKU Catalog'!$L$1:$L$116,MAX(1,U350))),G350*H350*INDEX('SKU Catalog'!$L$1:$L$116,MAX(1,U350))*IF(AND(INDEX('SKU Catalog'!$F$1:$F$116,MAX(1,U350))="Hourly",OR(INDEX('SKU Catalog'!$J$1:$J$116,MAX(1,U350))=0,"1Y"="PAYG")),I350,1),"UNPRICED"))))</f>
        <v>0</v>
      </c>
      <c r="X350" s="24">
        <f>IF(NOT(AND(A350=$B$2,G350&gt;0,H350&gt;0,OR(C350&lt;&gt;"Recommended baseline",Assumptions!$B$10=1))),0,IF(ISNUMBER(K350),G350*H350*K350,IF(U350=0,"UNPRICED",IF(ISNUMBER(INDEX('SKU Catalog'!$M$1:$M$116,MAX(1,U350))),G350*H350*INDEX('SKU Catalog'!$M$1:$M$116,MAX(1,U350))*IF(AND(INDEX('SKU Catalog'!$F$1:$F$116,MAX(1,U350))="Hourly",OR(INDEX('SKU Catalog'!$J$1:$J$116,MAX(1,U350))=0,"3Y"="PAYG")),I350,1),"UNPRICED"))))</f>
        <v>0</v>
      </c>
    </row>
    <row r="351" spans="1:24" ht="28.8" x14ac:dyDescent="0.35">
      <c r="A351" s="21" t="s">
        <v>967</v>
      </c>
      <c r="B351" s="21" t="s">
        <v>95</v>
      </c>
      <c r="C351" s="21" t="s">
        <v>2299</v>
      </c>
      <c r="D351" s="21" t="s">
        <v>1893</v>
      </c>
      <c r="E351" s="21" t="s">
        <v>1894</v>
      </c>
      <c r="F351" s="26" t="s">
        <v>188</v>
      </c>
      <c r="G351" s="27">
        <v>1</v>
      </c>
      <c r="H351" s="27">
        <v>1</v>
      </c>
      <c r="I351" s="36">
        <v>1</v>
      </c>
      <c r="J351" s="26" t="s">
        <v>2297</v>
      </c>
      <c r="K351" s="37"/>
      <c r="L351" s="23" t="str">
        <f>IF(U351=0,"INVALID SKU",IF(INDEX('SKU Catalog'!$J$1:$J$116,MAX(1,U351))=0,"PAYG",IF(J351="Default",Assumptions!$B$7,J351)))</f>
        <v>PAYG</v>
      </c>
      <c r="M351" s="23" t="str">
        <f>IF(U351=0,"Review SKU",INDEX('SKU Catalog'!$E$1:$E$116,MAX(1,U351)))</f>
        <v>resource</v>
      </c>
      <c r="N351" s="31">
        <f>IF(ISNUMBER(K351),K351,IF(U351=0,"UNPRICED",IF(L351="PAYG",INDEX('SKU Catalog'!$K$1:$K$116,MAX(1,U351)),IF(L351="1Y",INDEX('SKU Catalog'!$L$1:$L$116,MAX(1,U351)),INDEX('SKU Catalog'!$M$1:$M$116,MAX(1,U351))))))</f>
        <v>0</v>
      </c>
      <c r="O351" s="24">
        <f>IF(NOT(AND(A351=$B$2,G351&gt;0,H351&gt;0,OR(C351&lt;&gt;"Recommended baseline",Assumptions!$B$10=1))),0,IF(ISNUMBER(N351),G351*H351*N351*IF(ISNUMBER(K351),1,IF(AND(L351="PAYG",INDEX('SKU Catalog'!$F$1:$F$116,MAX(1,U351))="Hourly"),I351,1)),"UNPRICED"))</f>
        <v>0</v>
      </c>
      <c r="P351" s="24">
        <f>IF(ISNUMBER(O351),O351*Assumptions!$B$8,"UNPRICED")</f>
        <v>0</v>
      </c>
      <c r="Q351" s="23" t="str">
        <f>IF(NOT(AND(A351=$B$2,G351&gt;0,H351&gt;0,OR(C351&lt;&gt;"Recommended baseline",Assumptions!$B$10=1))),"Inactive",IF(NOT(ISNUMBER(N351)),"UNPRICED - select SKU / quote",IF(ISNUMBER(K351),"Manual quote - verify source",IF(T351="Covered","Covered by capacity",IF(T351="Control plane","No direct fee","Priced - verify sizing")))))</f>
        <v>No direct fee</v>
      </c>
      <c r="R351" s="21" t="s">
        <v>2300</v>
      </c>
      <c r="S351" s="21" t="s">
        <v>971</v>
      </c>
      <c r="T351" s="21" t="s">
        <v>187</v>
      </c>
      <c r="U351" s="23">
        <f>IF(COUNTIF('SKU Catalog'!$A$4:$A$116,T351&amp;"|"&amp;F351)=0,0,MATCH(T351&amp;"|"&amp;F351,'SKU Catalog'!$A$1:$A$116,0))</f>
        <v>5</v>
      </c>
      <c r="V351" s="24">
        <f>IF(NOT(AND(A351=$B$2,G351&gt;0,H351&gt;0,OR(C351&lt;&gt;"Recommended baseline",Assumptions!$B$10=1))),0,IF(ISNUMBER(K351),G351*H351*K351,IF(U351=0,"UNPRICED",IF(ISNUMBER(INDEX('SKU Catalog'!$K$1:$K$116,MAX(1,U351))),G351*H351*INDEX('SKU Catalog'!$K$1:$K$116,MAX(1,U351))*IF(AND(INDEX('SKU Catalog'!$F$1:$F$116,MAX(1,U351))="Hourly",OR(INDEX('SKU Catalog'!$J$1:$J$116,MAX(1,U351))=0,"PAYG"="PAYG")),I351,1),"UNPRICED"))))</f>
        <v>0</v>
      </c>
      <c r="W351" s="24">
        <f>IF(NOT(AND(A351=$B$2,G351&gt;0,H351&gt;0,OR(C351&lt;&gt;"Recommended baseline",Assumptions!$B$10=1))),0,IF(ISNUMBER(K351),G351*H351*K351,IF(U351=0,"UNPRICED",IF(ISNUMBER(INDEX('SKU Catalog'!$L$1:$L$116,MAX(1,U351))),G351*H351*INDEX('SKU Catalog'!$L$1:$L$116,MAX(1,U351))*IF(AND(INDEX('SKU Catalog'!$F$1:$F$116,MAX(1,U351))="Hourly",OR(INDEX('SKU Catalog'!$J$1:$J$116,MAX(1,U351))=0,"1Y"="PAYG")),I351,1),"UNPRICED"))))</f>
        <v>0</v>
      </c>
      <c r="X351" s="24">
        <f>IF(NOT(AND(A351=$B$2,G351&gt;0,H351&gt;0,OR(C351&lt;&gt;"Recommended baseline",Assumptions!$B$10=1))),0,IF(ISNUMBER(K351),G351*H351*K351,IF(U351=0,"UNPRICED",IF(ISNUMBER(INDEX('SKU Catalog'!$M$1:$M$116,MAX(1,U351))),G351*H351*INDEX('SKU Catalog'!$M$1:$M$116,MAX(1,U351))*IF(AND(INDEX('SKU Catalog'!$F$1:$F$116,MAX(1,U351))="Hourly",OR(INDEX('SKU Catalog'!$J$1:$J$116,MAX(1,U351))=0,"3Y"="PAYG")),I351,1),"UNPRICED"))))</f>
        <v>0</v>
      </c>
    </row>
    <row r="352" spans="1:24" ht="28.8" x14ac:dyDescent="0.35">
      <c r="A352" s="21" t="s">
        <v>967</v>
      </c>
      <c r="B352" s="21" t="s">
        <v>95</v>
      </c>
      <c r="C352" s="21" t="s">
        <v>2299</v>
      </c>
      <c r="D352" s="21" t="s">
        <v>1896</v>
      </c>
      <c r="E352" s="21" t="s">
        <v>1897</v>
      </c>
      <c r="F352" s="26" t="s">
        <v>188</v>
      </c>
      <c r="G352" s="27">
        <v>1</v>
      </c>
      <c r="H352" s="27">
        <v>1</v>
      </c>
      <c r="I352" s="36">
        <v>1</v>
      </c>
      <c r="J352" s="26" t="s">
        <v>2297</v>
      </c>
      <c r="K352" s="37"/>
      <c r="L352" s="23" t="str">
        <f>IF(U352=0,"INVALID SKU",IF(INDEX('SKU Catalog'!$J$1:$J$116,MAX(1,U352))=0,"PAYG",IF(J352="Default",Assumptions!$B$7,J352)))</f>
        <v>PAYG</v>
      </c>
      <c r="M352" s="23" t="str">
        <f>IF(U352=0,"Review SKU",INDEX('SKU Catalog'!$E$1:$E$116,MAX(1,U352)))</f>
        <v>resource</v>
      </c>
      <c r="N352" s="31">
        <f>IF(ISNUMBER(K352),K352,IF(U352=0,"UNPRICED",IF(L352="PAYG",INDEX('SKU Catalog'!$K$1:$K$116,MAX(1,U352)),IF(L352="1Y",INDEX('SKU Catalog'!$L$1:$L$116,MAX(1,U352)),INDEX('SKU Catalog'!$M$1:$M$116,MAX(1,U352))))))</f>
        <v>0</v>
      </c>
      <c r="O352" s="24">
        <f>IF(NOT(AND(A352=$B$2,G352&gt;0,H352&gt;0,OR(C352&lt;&gt;"Recommended baseline",Assumptions!$B$10=1))),0,IF(ISNUMBER(N352),G352*H352*N352*IF(ISNUMBER(K352),1,IF(AND(L352="PAYG",INDEX('SKU Catalog'!$F$1:$F$116,MAX(1,U352))="Hourly"),I352,1)),"UNPRICED"))</f>
        <v>0</v>
      </c>
      <c r="P352" s="24">
        <f>IF(ISNUMBER(O352),O352*Assumptions!$B$8,"UNPRICED")</f>
        <v>0</v>
      </c>
      <c r="Q352" s="23" t="str">
        <f>IF(NOT(AND(A352=$B$2,G352&gt;0,H352&gt;0,OR(C352&lt;&gt;"Recommended baseline",Assumptions!$B$10=1))),"Inactive",IF(NOT(ISNUMBER(N352)),"UNPRICED - select SKU / quote",IF(ISNUMBER(K352),"Manual quote - verify source",IF(T352="Covered","Covered by capacity",IF(T352="Control plane","No direct fee","Priced - verify sizing")))))</f>
        <v>No direct fee</v>
      </c>
      <c r="R352" s="21" t="s">
        <v>2300</v>
      </c>
      <c r="S352" s="21" t="s">
        <v>971</v>
      </c>
      <c r="T352" s="21" t="s">
        <v>187</v>
      </c>
      <c r="U352" s="23">
        <f>IF(COUNTIF('SKU Catalog'!$A$4:$A$116,T352&amp;"|"&amp;F352)=0,0,MATCH(T352&amp;"|"&amp;F352,'SKU Catalog'!$A$1:$A$116,0))</f>
        <v>5</v>
      </c>
      <c r="V352" s="24">
        <f>IF(NOT(AND(A352=$B$2,G352&gt;0,H352&gt;0,OR(C352&lt;&gt;"Recommended baseline",Assumptions!$B$10=1))),0,IF(ISNUMBER(K352),G352*H352*K352,IF(U352=0,"UNPRICED",IF(ISNUMBER(INDEX('SKU Catalog'!$K$1:$K$116,MAX(1,U352))),G352*H352*INDEX('SKU Catalog'!$K$1:$K$116,MAX(1,U352))*IF(AND(INDEX('SKU Catalog'!$F$1:$F$116,MAX(1,U352))="Hourly",OR(INDEX('SKU Catalog'!$J$1:$J$116,MAX(1,U352))=0,"PAYG"="PAYG")),I352,1),"UNPRICED"))))</f>
        <v>0</v>
      </c>
      <c r="W352" s="24">
        <f>IF(NOT(AND(A352=$B$2,G352&gt;0,H352&gt;0,OR(C352&lt;&gt;"Recommended baseline",Assumptions!$B$10=1))),0,IF(ISNUMBER(K352),G352*H352*K352,IF(U352=0,"UNPRICED",IF(ISNUMBER(INDEX('SKU Catalog'!$L$1:$L$116,MAX(1,U352))),G352*H352*INDEX('SKU Catalog'!$L$1:$L$116,MAX(1,U352))*IF(AND(INDEX('SKU Catalog'!$F$1:$F$116,MAX(1,U352))="Hourly",OR(INDEX('SKU Catalog'!$J$1:$J$116,MAX(1,U352))=0,"1Y"="PAYG")),I352,1),"UNPRICED"))))</f>
        <v>0</v>
      </c>
      <c r="X352" s="24">
        <f>IF(NOT(AND(A352=$B$2,G352&gt;0,H352&gt;0,OR(C352&lt;&gt;"Recommended baseline",Assumptions!$B$10=1))),0,IF(ISNUMBER(K352),G352*H352*K352,IF(U352=0,"UNPRICED",IF(ISNUMBER(INDEX('SKU Catalog'!$M$1:$M$116,MAX(1,U352))),G352*H352*INDEX('SKU Catalog'!$M$1:$M$116,MAX(1,U352))*IF(AND(INDEX('SKU Catalog'!$F$1:$F$116,MAX(1,U352))="Hourly",OR(INDEX('SKU Catalog'!$J$1:$J$116,MAX(1,U352))=0,"3Y"="PAYG")),I352,1),"UNPRICED"))))</f>
        <v>0</v>
      </c>
    </row>
    <row r="353" spans="1:24" ht="28.8" x14ac:dyDescent="0.35">
      <c r="A353" s="21" t="s">
        <v>967</v>
      </c>
      <c r="B353" s="21" t="s">
        <v>95</v>
      </c>
      <c r="C353" s="21" t="s">
        <v>2299</v>
      </c>
      <c r="D353" s="21" t="s">
        <v>1898</v>
      </c>
      <c r="E353" s="21" t="s">
        <v>1899</v>
      </c>
      <c r="F353" s="26" t="s">
        <v>188</v>
      </c>
      <c r="G353" s="27">
        <v>1</v>
      </c>
      <c r="H353" s="27">
        <v>1</v>
      </c>
      <c r="I353" s="36">
        <v>1</v>
      </c>
      <c r="J353" s="26" t="s">
        <v>2297</v>
      </c>
      <c r="K353" s="37"/>
      <c r="L353" s="23" t="str">
        <f>IF(U353=0,"INVALID SKU",IF(INDEX('SKU Catalog'!$J$1:$J$116,MAX(1,U353))=0,"PAYG",IF(J353="Default",Assumptions!$B$7,J353)))</f>
        <v>PAYG</v>
      </c>
      <c r="M353" s="23" t="str">
        <f>IF(U353=0,"Review SKU",INDEX('SKU Catalog'!$E$1:$E$116,MAX(1,U353)))</f>
        <v>resource</v>
      </c>
      <c r="N353" s="31">
        <f>IF(ISNUMBER(K353),K353,IF(U353=0,"UNPRICED",IF(L353="PAYG",INDEX('SKU Catalog'!$K$1:$K$116,MAX(1,U353)),IF(L353="1Y",INDEX('SKU Catalog'!$L$1:$L$116,MAX(1,U353)),INDEX('SKU Catalog'!$M$1:$M$116,MAX(1,U353))))))</f>
        <v>0</v>
      </c>
      <c r="O353" s="24">
        <f>IF(NOT(AND(A353=$B$2,G353&gt;0,H353&gt;0,OR(C353&lt;&gt;"Recommended baseline",Assumptions!$B$10=1))),0,IF(ISNUMBER(N353),G353*H353*N353*IF(ISNUMBER(K353),1,IF(AND(L353="PAYG",INDEX('SKU Catalog'!$F$1:$F$116,MAX(1,U353))="Hourly"),I353,1)),"UNPRICED"))</f>
        <v>0</v>
      </c>
      <c r="P353" s="24">
        <f>IF(ISNUMBER(O353),O353*Assumptions!$B$8,"UNPRICED")</f>
        <v>0</v>
      </c>
      <c r="Q353" s="23" t="str">
        <f>IF(NOT(AND(A353=$B$2,G353&gt;0,H353&gt;0,OR(C353&lt;&gt;"Recommended baseline",Assumptions!$B$10=1))),"Inactive",IF(NOT(ISNUMBER(N353)),"UNPRICED - select SKU / quote",IF(ISNUMBER(K353),"Manual quote - verify source",IF(T353="Covered","Covered by capacity",IF(T353="Control plane","No direct fee","Priced - verify sizing")))))</f>
        <v>No direct fee</v>
      </c>
      <c r="R353" s="21" t="s">
        <v>2300</v>
      </c>
      <c r="S353" s="21" t="s">
        <v>971</v>
      </c>
      <c r="T353" s="21" t="s">
        <v>187</v>
      </c>
      <c r="U353" s="23">
        <f>IF(COUNTIF('SKU Catalog'!$A$4:$A$116,T353&amp;"|"&amp;F353)=0,0,MATCH(T353&amp;"|"&amp;F353,'SKU Catalog'!$A$1:$A$116,0))</f>
        <v>5</v>
      </c>
      <c r="V353" s="24">
        <f>IF(NOT(AND(A353=$B$2,G353&gt;0,H353&gt;0,OR(C353&lt;&gt;"Recommended baseline",Assumptions!$B$10=1))),0,IF(ISNUMBER(K353),G353*H353*K353,IF(U353=0,"UNPRICED",IF(ISNUMBER(INDEX('SKU Catalog'!$K$1:$K$116,MAX(1,U353))),G353*H353*INDEX('SKU Catalog'!$K$1:$K$116,MAX(1,U353))*IF(AND(INDEX('SKU Catalog'!$F$1:$F$116,MAX(1,U353))="Hourly",OR(INDEX('SKU Catalog'!$J$1:$J$116,MAX(1,U353))=0,"PAYG"="PAYG")),I353,1),"UNPRICED"))))</f>
        <v>0</v>
      </c>
      <c r="W353" s="24">
        <f>IF(NOT(AND(A353=$B$2,G353&gt;0,H353&gt;0,OR(C353&lt;&gt;"Recommended baseline",Assumptions!$B$10=1))),0,IF(ISNUMBER(K353),G353*H353*K353,IF(U353=0,"UNPRICED",IF(ISNUMBER(INDEX('SKU Catalog'!$L$1:$L$116,MAX(1,U353))),G353*H353*INDEX('SKU Catalog'!$L$1:$L$116,MAX(1,U353))*IF(AND(INDEX('SKU Catalog'!$F$1:$F$116,MAX(1,U353))="Hourly",OR(INDEX('SKU Catalog'!$J$1:$J$116,MAX(1,U353))=0,"1Y"="PAYG")),I353,1),"UNPRICED"))))</f>
        <v>0</v>
      </c>
      <c r="X353" s="24">
        <f>IF(NOT(AND(A353=$B$2,G353&gt;0,H353&gt;0,OR(C353&lt;&gt;"Recommended baseline",Assumptions!$B$10=1))),0,IF(ISNUMBER(K353),G353*H353*K353,IF(U353=0,"UNPRICED",IF(ISNUMBER(INDEX('SKU Catalog'!$M$1:$M$116,MAX(1,U353))),G353*H353*INDEX('SKU Catalog'!$M$1:$M$116,MAX(1,U353))*IF(AND(INDEX('SKU Catalog'!$F$1:$F$116,MAX(1,U353))="Hourly",OR(INDEX('SKU Catalog'!$J$1:$J$116,MAX(1,U353))=0,"3Y"="PAYG")),I353,1),"UNPRICED"))))</f>
        <v>0</v>
      </c>
    </row>
    <row r="354" spans="1:24" ht="28.8" x14ac:dyDescent="0.35">
      <c r="A354" s="21" t="s">
        <v>967</v>
      </c>
      <c r="B354" s="21" t="s">
        <v>95</v>
      </c>
      <c r="C354" s="21" t="s">
        <v>2299</v>
      </c>
      <c r="D354" s="21" t="s">
        <v>1900</v>
      </c>
      <c r="E354" s="21" t="s">
        <v>1901</v>
      </c>
      <c r="F354" s="26" t="s">
        <v>188</v>
      </c>
      <c r="G354" s="27">
        <v>1</v>
      </c>
      <c r="H354" s="27">
        <v>1</v>
      </c>
      <c r="I354" s="36">
        <v>1</v>
      </c>
      <c r="J354" s="26" t="s">
        <v>2297</v>
      </c>
      <c r="K354" s="37"/>
      <c r="L354" s="23" t="str">
        <f>IF(U354=0,"INVALID SKU",IF(INDEX('SKU Catalog'!$J$1:$J$116,MAX(1,U354))=0,"PAYG",IF(J354="Default",Assumptions!$B$7,J354)))</f>
        <v>PAYG</v>
      </c>
      <c r="M354" s="23" t="str">
        <f>IF(U354=0,"Review SKU",INDEX('SKU Catalog'!$E$1:$E$116,MAX(1,U354)))</f>
        <v>resource</v>
      </c>
      <c r="N354" s="31">
        <f>IF(ISNUMBER(K354),K354,IF(U354=0,"UNPRICED",IF(L354="PAYG",INDEX('SKU Catalog'!$K$1:$K$116,MAX(1,U354)),IF(L354="1Y",INDEX('SKU Catalog'!$L$1:$L$116,MAX(1,U354)),INDEX('SKU Catalog'!$M$1:$M$116,MAX(1,U354))))))</f>
        <v>0</v>
      </c>
      <c r="O354" s="24">
        <f>IF(NOT(AND(A354=$B$2,G354&gt;0,H354&gt;0,OR(C354&lt;&gt;"Recommended baseline",Assumptions!$B$10=1))),0,IF(ISNUMBER(N354),G354*H354*N354*IF(ISNUMBER(K354),1,IF(AND(L354="PAYG",INDEX('SKU Catalog'!$F$1:$F$116,MAX(1,U354))="Hourly"),I354,1)),"UNPRICED"))</f>
        <v>0</v>
      </c>
      <c r="P354" s="24">
        <f>IF(ISNUMBER(O354),O354*Assumptions!$B$8,"UNPRICED")</f>
        <v>0</v>
      </c>
      <c r="Q354" s="23" t="str">
        <f>IF(NOT(AND(A354=$B$2,G354&gt;0,H354&gt;0,OR(C354&lt;&gt;"Recommended baseline",Assumptions!$B$10=1))),"Inactive",IF(NOT(ISNUMBER(N354)),"UNPRICED - select SKU / quote",IF(ISNUMBER(K354),"Manual quote - verify source",IF(T354="Covered","Covered by capacity",IF(T354="Control plane","No direct fee","Priced - verify sizing")))))</f>
        <v>No direct fee</v>
      </c>
      <c r="R354" s="21" t="s">
        <v>2300</v>
      </c>
      <c r="S354" s="21" t="s">
        <v>971</v>
      </c>
      <c r="T354" s="21" t="s">
        <v>187</v>
      </c>
      <c r="U354" s="23">
        <f>IF(COUNTIF('SKU Catalog'!$A$4:$A$116,T354&amp;"|"&amp;F354)=0,0,MATCH(T354&amp;"|"&amp;F354,'SKU Catalog'!$A$1:$A$116,0))</f>
        <v>5</v>
      </c>
      <c r="V354" s="24">
        <f>IF(NOT(AND(A354=$B$2,G354&gt;0,H354&gt;0,OR(C354&lt;&gt;"Recommended baseline",Assumptions!$B$10=1))),0,IF(ISNUMBER(K354),G354*H354*K354,IF(U354=0,"UNPRICED",IF(ISNUMBER(INDEX('SKU Catalog'!$K$1:$K$116,MAX(1,U354))),G354*H354*INDEX('SKU Catalog'!$K$1:$K$116,MAX(1,U354))*IF(AND(INDEX('SKU Catalog'!$F$1:$F$116,MAX(1,U354))="Hourly",OR(INDEX('SKU Catalog'!$J$1:$J$116,MAX(1,U354))=0,"PAYG"="PAYG")),I354,1),"UNPRICED"))))</f>
        <v>0</v>
      </c>
      <c r="W354" s="24">
        <f>IF(NOT(AND(A354=$B$2,G354&gt;0,H354&gt;0,OR(C354&lt;&gt;"Recommended baseline",Assumptions!$B$10=1))),0,IF(ISNUMBER(K354),G354*H354*K354,IF(U354=0,"UNPRICED",IF(ISNUMBER(INDEX('SKU Catalog'!$L$1:$L$116,MAX(1,U354))),G354*H354*INDEX('SKU Catalog'!$L$1:$L$116,MAX(1,U354))*IF(AND(INDEX('SKU Catalog'!$F$1:$F$116,MAX(1,U354))="Hourly",OR(INDEX('SKU Catalog'!$J$1:$J$116,MAX(1,U354))=0,"1Y"="PAYG")),I354,1),"UNPRICED"))))</f>
        <v>0</v>
      </c>
      <c r="X354" s="24">
        <f>IF(NOT(AND(A354=$B$2,G354&gt;0,H354&gt;0,OR(C354&lt;&gt;"Recommended baseline",Assumptions!$B$10=1))),0,IF(ISNUMBER(K354),G354*H354*K354,IF(U354=0,"UNPRICED",IF(ISNUMBER(INDEX('SKU Catalog'!$M$1:$M$116,MAX(1,U354))),G354*H354*INDEX('SKU Catalog'!$M$1:$M$116,MAX(1,U354))*IF(AND(INDEX('SKU Catalog'!$F$1:$F$116,MAX(1,U354))="Hourly",OR(INDEX('SKU Catalog'!$J$1:$J$116,MAX(1,U354))=0,"3Y"="PAYG")),I354,1),"UNPRICED"))))</f>
        <v>0</v>
      </c>
    </row>
    <row r="355" spans="1:24" ht="28.8" x14ac:dyDescent="0.35">
      <c r="A355" s="21" t="s">
        <v>967</v>
      </c>
      <c r="B355" s="21" t="s">
        <v>95</v>
      </c>
      <c r="C355" s="21" t="s">
        <v>2299</v>
      </c>
      <c r="D355" s="21" t="s">
        <v>1902</v>
      </c>
      <c r="E355" s="21" t="s">
        <v>1903</v>
      </c>
      <c r="F355" s="26" t="s">
        <v>188</v>
      </c>
      <c r="G355" s="27">
        <v>1</v>
      </c>
      <c r="H355" s="27">
        <v>1</v>
      </c>
      <c r="I355" s="36">
        <v>1</v>
      </c>
      <c r="J355" s="26" t="s">
        <v>2297</v>
      </c>
      <c r="K355" s="37"/>
      <c r="L355" s="23" t="str">
        <f>IF(U355=0,"INVALID SKU",IF(INDEX('SKU Catalog'!$J$1:$J$116,MAX(1,U355))=0,"PAYG",IF(J355="Default",Assumptions!$B$7,J355)))</f>
        <v>PAYG</v>
      </c>
      <c r="M355" s="23" t="str">
        <f>IF(U355=0,"Review SKU",INDEX('SKU Catalog'!$E$1:$E$116,MAX(1,U355)))</f>
        <v>resource</v>
      </c>
      <c r="N355" s="31">
        <f>IF(ISNUMBER(K355),K355,IF(U355=0,"UNPRICED",IF(L355="PAYG",INDEX('SKU Catalog'!$K$1:$K$116,MAX(1,U355)),IF(L355="1Y",INDEX('SKU Catalog'!$L$1:$L$116,MAX(1,U355)),INDEX('SKU Catalog'!$M$1:$M$116,MAX(1,U355))))))</f>
        <v>0</v>
      </c>
      <c r="O355" s="24">
        <f>IF(NOT(AND(A355=$B$2,G355&gt;0,H355&gt;0,OR(C355&lt;&gt;"Recommended baseline",Assumptions!$B$10=1))),0,IF(ISNUMBER(N355),G355*H355*N355*IF(ISNUMBER(K355),1,IF(AND(L355="PAYG",INDEX('SKU Catalog'!$F$1:$F$116,MAX(1,U355))="Hourly"),I355,1)),"UNPRICED"))</f>
        <v>0</v>
      </c>
      <c r="P355" s="24">
        <f>IF(ISNUMBER(O355),O355*Assumptions!$B$8,"UNPRICED")</f>
        <v>0</v>
      </c>
      <c r="Q355" s="23" t="str">
        <f>IF(NOT(AND(A355=$B$2,G355&gt;0,H355&gt;0,OR(C355&lt;&gt;"Recommended baseline",Assumptions!$B$10=1))),"Inactive",IF(NOT(ISNUMBER(N355)),"UNPRICED - select SKU / quote",IF(ISNUMBER(K355),"Manual quote - verify source",IF(T355="Covered","Covered by capacity",IF(T355="Control plane","No direct fee","Priced - verify sizing")))))</f>
        <v>No direct fee</v>
      </c>
      <c r="R355" s="21" t="s">
        <v>2300</v>
      </c>
      <c r="S355" s="21" t="s">
        <v>971</v>
      </c>
      <c r="T355" s="21" t="s">
        <v>187</v>
      </c>
      <c r="U355" s="23">
        <f>IF(COUNTIF('SKU Catalog'!$A$4:$A$116,T355&amp;"|"&amp;F355)=0,0,MATCH(T355&amp;"|"&amp;F355,'SKU Catalog'!$A$1:$A$116,0))</f>
        <v>5</v>
      </c>
      <c r="V355" s="24">
        <f>IF(NOT(AND(A355=$B$2,G355&gt;0,H355&gt;0,OR(C355&lt;&gt;"Recommended baseline",Assumptions!$B$10=1))),0,IF(ISNUMBER(K355),G355*H355*K355,IF(U355=0,"UNPRICED",IF(ISNUMBER(INDEX('SKU Catalog'!$K$1:$K$116,MAX(1,U355))),G355*H355*INDEX('SKU Catalog'!$K$1:$K$116,MAX(1,U355))*IF(AND(INDEX('SKU Catalog'!$F$1:$F$116,MAX(1,U355))="Hourly",OR(INDEX('SKU Catalog'!$J$1:$J$116,MAX(1,U355))=0,"PAYG"="PAYG")),I355,1),"UNPRICED"))))</f>
        <v>0</v>
      </c>
      <c r="W355" s="24">
        <f>IF(NOT(AND(A355=$B$2,G355&gt;0,H355&gt;0,OR(C355&lt;&gt;"Recommended baseline",Assumptions!$B$10=1))),0,IF(ISNUMBER(K355),G355*H355*K355,IF(U355=0,"UNPRICED",IF(ISNUMBER(INDEX('SKU Catalog'!$L$1:$L$116,MAX(1,U355))),G355*H355*INDEX('SKU Catalog'!$L$1:$L$116,MAX(1,U355))*IF(AND(INDEX('SKU Catalog'!$F$1:$F$116,MAX(1,U355))="Hourly",OR(INDEX('SKU Catalog'!$J$1:$J$116,MAX(1,U355))=0,"1Y"="PAYG")),I355,1),"UNPRICED"))))</f>
        <v>0</v>
      </c>
      <c r="X355" s="24">
        <f>IF(NOT(AND(A355=$B$2,G355&gt;0,H355&gt;0,OR(C355&lt;&gt;"Recommended baseline",Assumptions!$B$10=1))),0,IF(ISNUMBER(K355),G355*H355*K355,IF(U355=0,"UNPRICED",IF(ISNUMBER(INDEX('SKU Catalog'!$M$1:$M$116,MAX(1,U355))),G355*H355*INDEX('SKU Catalog'!$M$1:$M$116,MAX(1,U355))*IF(AND(INDEX('SKU Catalog'!$F$1:$F$116,MAX(1,U355))="Hourly",OR(INDEX('SKU Catalog'!$J$1:$J$116,MAX(1,U355))=0,"3Y"="PAYG")),I355,1),"UNPRICED"))))</f>
        <v>0</v>
      </c>
    </row>
    <row r="356" spans="1:24" ht="28.8" x14ac:dyDescent="0.35">
      <c r="A356" s="21" t="s">
        <v>967</v>
      </c>
      <c r="B356" s="21" t="s">
        <v>95</v>
      </c>
      <c r="C356" s="21" t="s">
        <v>2299</v>
      </c>
      <c r="D356" s="21" t="s">
        <v>1904</v>
      </c>
      <c r="E356" s="21" t="s">
        <v>1905</v>
      </c>
      <c r="F356" s="26" t="s">
        <v>188</v>
      </c>
      <c r="G356" s="27">
        <v>1</v>
      </c>
      <c r="H356" s="27">
        <v>1</v>
      </c>
      <c r="I356" s="36">
        <v>1</v>
      </c>
      <c r="J356" s="26" t="s">
        <v>2297</v>
      </c>
      <c r="K356" s="37"/>
      <c r="L356" s="23" t="str">
        <f>IF(U356=0,"INVALID SKU",IF(INDEX('SKU Catalog'!$J$1:$J$116,MAX(1,U356))=0,"PAYG",IF(J356="Default",Assumptions!$B$7,J356)))</f>
        <v>PAYG</v>
      </c>
      <c r="M356" s="23" t="str">
        <f>IF(U356=0,"Review SKU",INDEX('SKU Catalog'!$E$1:$E$116,MAX(1,U356)))</f>
        <v>resource</v>
      </c>
      <c r="N356" s="31">
        <f>IF(ISNUMBER(K356),K356,IF(U356=0,"UNPRICED",IF(L356="PAYG",INDEX('SKU Catalog'!$K$1:$K$116,MAX(1,U356)),IF(L356="1Y",INDEX('SKU Catalog'!$L$1:$L$116,MAX(1,U356)),INDEX('SKU Catalog'!$M$1:$M$116,MAX(1,U356))))))</f>
        <v>0</v>
      </c>
      <c r="O356" s="24">
        <f>IF(NOT(AND(A356=$B$2,G356&gt;0,H356&gt;0,OR(C356&lt;&gt;"Recommended baseline",Assumptions!$B$10=1))),0,IF(ISNUMBER(N356),G356*H356*N356*IF(ISNUMBER(K356),1,IF(AND(L356="PAYG",INDEX('SKU Catalog'!$F$1:$F$116,MAX(1,U356))="Hourly"),I356,1)),"UNPRICED"))</f>
        <v>0</v>
      </c>
      <c r="P356" s="24">
        <f>IF(ISNUMBER(O356),O356*Assumptions!$B$8,"UNPRICED")</f>
        <v>0</v>
      </c>
      <c r="Q356" s="23" t="str">
        <f>IF(NOT(AND(A356=$B$2,G356&gt;0,H356&gt;0,OR(C356&lt;&gt;"Recommended baseline",Assumptions!$B$10=1))),"Inactive",IF(NOT(ISNUMBER(N356)),"UNPRICED - select SKU / quote",IF(ISNUMBER(K356),"Manual quote - verify source",IF(T356="Covered","Covered by capacity",IF(T356="Control plane","No direct fee","Priced - verify sizing")))))</f>
        <v>No direct fee</v>
      </c>
      <c r="R356" s="21" t="s">
        <v>2300</v>
      </c>
      <c r="S356" s="21" t="s">
        <v>971</v>
      </c>
      <c r="T356" s="21" t="s">
        <v>187</v>
      </c>
      <c r="U356" s="23">
        <f>IF(COUNTIF('SKU Catalog'!$A$4:$A$116,T356&amp;"|"&amp;F356)=0,0,MATCH(T356&amp;"|"&amp;F356,'SKU Catalog'!$A$1:$A$116,0))</f>
        <v>5</v>
      </c>
      <c r="V356" s="24">
        <f>IF(NOT(AND(A356=$B$2,G356&gt;0,H356&gt;0,OR(C356&lt;&gt;"Recommended baseline",Assumptions!$B$10=1))),0,IF(ISNUMBER(K356),G356*H356*K356,IF(U356=0,"UNPRICED",IF(ISNUMBER(INDEX('SKU Catalog'!$K$1:$K$116,MAX(1,U356))),G356*H356*INDEX('SKU Catalog'!$K$1:$K$116,MAX(1,U356))*IF(AND(INDEX('SKU Catalog'!$F$1:$F$116,MAX(1,U356))="Hourly",OR(INDEX('SKU Catalog'!$J$1:$J$116,MAX(1,U356))=0,"PAYG"="PAYG")),I356,1),"UNPRICED"))))</f>
        <v>0</v>
      </c>
      <c r="W356" s="24">
        <f>IF(NOT(AND(A356=$B$2,G356&gt;0,H356&gt;0,OR(C356&lt;&gt;"Recommended baseline",Assumptions!$B$10=1))),0,IF(ISNUMBER(K356),G356*H356*K356,IF(U356=0,"UNPRICED",IF(ISNUMBER(INDEX('SKU Catalog'!$L$1:$L$116,MAX(1,U356))),G356*H356*INDEX('SKU Catalog'!$L$1:$L$116,MAX(1,U356))*IF(AND(INDEX('SKU Catalog'!$F$1:$F$116,MAX(1,U356))="Hourly",OR(INDEX('SKU Catalog'!$J$1:$J$116,MAX(1,U356))=0,"1Y"="PAYG")),I356,1),"UNPRICED"))))</f>
        <v>0</v>
      </c>
      <c r="X356" s="24">
        <f>IF(NOT(AND(A356=$B$2,G356&gt;0,H356&gt;0,OR(C356&lt;&gt;"Recommended baseline",Assumptions!$B$10=1))),0,IF(ISNUMBER(K356),G356*H356*K356,IF(U356=0,"UNPRICED",IF(ISNUMBER(INDEX('SKU Catalog'!$M$1:$M$116,MAX(1,U356))),G356*H356*INDEX('SKU Catalog'!$M$1:$M$116,MAX(1,U356))*IF(AND(INDEX('SKU Catalog'!$F$1:$F$116,MAX(1,U356))="Hourly",OR(INDEX('SKU Catalog'!$J$1:$J$116,MAX(1,U356))=0,"3Y"="PAYG")),I356,1),"UNPRICED"))))</f>
        <v>0</v>
      </c>
    </row>
    <row r="357" spans="1:24" ht="28.8" x14ac:dyDescent="0.35">
      <c r="A357" s="21" t="s">
        <v>967</v>
      </c>
      <c r="B357" s="21" t="s">
        <v>95</v>
      </c>
      <c r="C357" s="21" t="s">
        <v>2299</v>
      </c>
      <c r="D357" s="21" t="s">
        <v>1907</v>
      </c>
      <c r="E357" s="21" t="s">
        <v>1908</v>
      </c>
      <c r="F357" s="26" t="s">
        <v>188</v>
      </c>
      <c r="G357" s="27">
        <v>1</v>
      </c>
      <c r="H357" s="27">
        <v>1</v>
      </c>
      <c r="I357" s="36">
        <v>1</v>
      </c>
      <c r="J357" s="26" t="s">
        <v>2297</v>
      </c>
      <c r="K357" s="37"/>
      <c r="L357" s="23" t="str">
        <f>IF(U357=0,"INVALID SKU",IF(INDEX('SKU Catalog'!$J$1:$J$116,MAX(1,U357))=0,"PAYG",IF(J357="Default",Assumptions!$B$7,J357)))</f>
        <v>PAYG</v>
      </c>
      <c r="M357" s="23" t="str">
        <f>IF(U357=0,"Review SKU",INDEX('SKU Catalog'!$E$1:$E$116,MAX(1,U357)))</f>
        <v>resource</v>
      </c>
      <c r="N357" s="31">
        <f>IF(ISNUMBER(K357),K357,IF(U357=0,"UNPRICED",IF(L357="PAYG",INDEX('SKU Catalog'!$K$1:$K$116,MAX(1,U357)),IF(L357="1Y",INDEX('SKU Catalog'!$L$1:$L$116,MAX(1,U357)),INDEX('SKU Catalog'!$M$1:$M$116,MAX(1,U357))))))</f>
        <v>0</v>
      </c>
      <c r="O357" s="24">
        <f>IF(NOT(AND(A357=$B$2,G357&gt;0,H357&gt;0,OR(C357&lt;&gt;"Recommended baseline",Assumptions!$B$10=1))),0,IF(ISNUMBER(N357),G357*H357*N357*IF(ISNUMBER(K357),1,IF(AND(L357="PAYG",INDEX('SKU Catalog'!$F$1:$F$116,MAX(1,U357))="Hourly"),I357,1)),"UNPRICED"))</f>
        <v>0</v>
      </c>
      <c r="P357" s="24">
        <f>IF(ISNUMBER(O357),O357*Assumptions!$B$8,"UNPRICED")</f>
        <v>0</v>
      </c>
      <c r="Q357" s="23" t="str">
        <f>IF(NOT(AND(A357=$B$2,G357&gt;0,H357&gt;0,OR(C357&lt;&gt;"Recommended baseline",Assumptions!$B$10=1))),"Inactive",IF(NOT(ISNUMBER(N357)),"UNPRICED - select SKU / quote",IF(ISNUMBER(K357),"Manual quote - verify source",IF(T357="Covered","Covered by capacity",IF(T357="Control plane","No direct fee","Priced - verify sizing")))))</f>
        <v>No direct fee</v>
      </c>
      <c r="R357" s="21" t="s">
        <v>2300</v>
      </c>
      <c r="S357" s="21" t="s">
        <v>971</v>
      </c>
      <c r="T357" s="21" t="s">
        <v>187</v>
      </c>
      <c r="U357" s="23">
        <f>IF(COUNTIF('SKU Catalog'!$A$4:$A$116,T357&amp;"|"&amp;F357)=0,0,MATCH(T357&amp;"|"&amp;F357,'SKU Catalog'!$A$1:$A$116,0))</f>
        <v>5</v>
      </c>
      <c r="V357" s="24">
        <f>IF(NOT(AND(A357=$B$2,G357&gt;0,H357&gt;0,OR(C357&lt;&gt;"Recommended baseline",Assumptions!$B$10=1))),0,IF(ISNUMBER(K357),G357*H357*K357,IF(U357=0,"UNPRICED",IF(ISNUMBER(INDEX('SKU Catalog'!$K$1:$K$116,MAX(1,U357))),G357*H357*INDEX('SKU Catalog'!$K$1:$K$116,MAX(1,U357))*IF(AND(INDEX('SKU Catalog'!$F$1:$F$116,MAX(1,U357))="Hourly",OR(INDEX('SKU Catalog'!$J$1:$J$116,MAX(1,U357))=0,"PAYG"="PAYG")),I357,1),"UNPRICED"))))</f>
        <v>0</v>
      </c>
      <c r="W357" s="24">
        <f>IF(NOT(AND(A357=$B$2,G357&gt;0,H357&gt;0,OR(C357&lt;&gt;"Recommended baseline",Assumptions!$B$10=1))),0,IF(ISNUMBER(K357),G357*H357*K357,IF(U357=0,"UNPRICED",IF(ISNUMBER(INDEX('SKU Catalog'!$L$1:$L$116,MAX(1,U357))),G357*H357*INDEX('SKU Catalog'!$L$1:$L$116,MAX(1,U357))*IF(AND(INDEX('SKU Catalog'!$F$1:$F$116,MAX(1,U357))="Hourly",OR(INDEX('SKU Catalog'!$J$1:$J$116,MAX(1,U357))=0,"1Y"="PAYG")),I357,1),"UNPRICED"))))</f>
        <v>0</v>
      </c>
      <c r="X357" s="24">
        <f>IF(NOT(AND(A357=$B$2,G357&gt;0,H357&gt;0,OR(C357&lt;&gt;"Recommended baseline",Assumptions!$B$10=1))),0,IF(ISNUMBER(K357),G357*H357*K357,IF(U357=0,"UNPRICED",IF(ISNUMBER(INDEX('SKU Catalog'!$M$1:$M$116,MAX(1,U357))),G357*H357*INDEX('SKU Catalog'!$M$1:$M$116,MAX(1,U357))*IF(AND(INDEX('SKU Catalog'!$F$1:$F$116,MAX(1,U357))="Hourly",OR(INDEX('SKU Catalog'!$J$1:$J$116,MAX(1,U357))=0,"3Y"="PAYG")),I357,1),"UNPRICED"))))</f>
        <v>0</v>
      </c>
    </row>
    <row r="358" spans="1:24" ht="28.8" x14ac:dyDescent="0.35">
      <c r="A358" s="21" t="s">
        <v>967</v>
      </c>
      <c r="B358" s="21" t="s">
        <v>95</v>
      </c>
      <c r="C358" s="21" t="s">
        <v>2299</v>
      </c>
      <c r="D358" s="21" t="s">
        <v>1910</v>
      </c>
      <c r="E358" s="21" t="s">
        <v>1911</v>
      </c>
      <c r="F358" s="26" t="s">
        <v>188</v>
      </c>
      <c r="G358" s="27">
        <v>1</v>
      </c>
      <c r="H358" s="27">
        <v>1</v>
      </c>
      <c r="I358" s="36">
        <v>1</v>
      </c>
      <c r="J358" s="26" t="s">
        <v>2297</v>
      </c>
      <c r="K358" s="37"/>
      <c r="L358" s="23" t="str">
        <f>IF(U358=0,"INVALID SKU",IF(INDEX('SKU Catalog'!$J$1:$J$116,MAX(1,U358))=0,"PAYG",IF(J358="Default",Assumptions!$B$7,J358)))</f>
        <v>PAYG</v>
      </c>
      <c r="M358" s="23" t="str">
        <f>IF(U358=0,"Review SKU",INDEX('SKU Catalog'!$E$1:$E$116,MAX(1,U358)))</f>
        <v>resource</v>
      </c>
      <c r="N358" s="31">
        <f>IF(ISNUMBER(K358),K358,IF(U358=0,"UNPRICED",IF(L358="PAYG",INDEX('SKU Catalog'!$K$1:$K$116,MAX(1,U358)),IF(L358="1Y",INDEX('SKU Catalog'!$L$1:$L$116,MAX(1,U358)),INDEX('SKU Catalog'!$M$1:$M$116,MAX(1,U358))))))</f>
        <v>0</v>
      </c>
      <c r="O358" s="24">
        <f>IF(NOT(AND(A358=$B$2,G358&gt;0,H358&gt;0,OR(C358&lt;&gt;"Recommended baseline",Assumptions!$B$10=1))),0,IF(ISNUMBER(N358),G358*H358*N358*IF(ISNUMBER(K358),1,IF(AND(L358="PAYG",INDEX('SKU Catalog'!$F$1:$F$116,MAX(1,U358))="Hourly"),I358,1)),"UNPRICED"))</f>
        <v>0</v>
      </c>
      <c r="P358" s="24">
        <f>IF(ISNUMBER(O358),O358*Assumptions!$B$8,"UNPRICED")</f>
        <v>0</v>
      </c>
      <c r="Q358" s="23" t="str">
        <f>IF(NOT(AND(A358=$B$2,G358&gt;0,H358&gt;0,OR(C358&lt;&gt;"Recommended baseline",Assumptions!$B$10=1))),"Inactive",IF(NOT(ISNUMBER(N358)),"UNPRICED - select SKU / quote",IF(ISNUMBER(K358),"Manual quote - verify source",IF(T358="Covered","Covered by capacity",IF(T358="Control plane","No direct fee","Priced - verify sizing")))))</f>
        <v>No direct fee</v>
      </c>
      <c r="R358" s="21" t="s">
        <v>2300</v>
      </c>
      <c r="S358" s="21" t="s">
        <v>971</v>
      </c>
      <c r="T358" s="21" t="s">
        <v>187</v>
      </c>
      <c r="U358" s="23">
        <f>IF(COUNTIF('SKU Catalog'!$A$4:$A$116,T358&amp;"|"&amp;F358)=0,0,MATCH(T358&amp;"|"&amp;F358,'SKU Catalog'!$A$1:$A$116,0))</f>
        <v>5</v>
      </c>
      <c r="V358" s="24">
        <f>IF(NOT(AND(A358=$B$2,G358&gt;0,H358&gt;0,OR(C358&lt;&gt;"Recommended baseline",Assumptions!$B$10=1))),0,IF(ISNUMBER(K358),G358*H358*K358,IF(U358=0,"UNPRICED",IF(ISNUMBER(INDEX('SKU Catalog'!$K$1:$K$116,MAX(1,U358))),G358*H358*INDEX('SKU Catalog'!$K$1:$K$116,MAX(1,U358))*IF(AND(INDEX('SKU Catalog'!$F$1:$F$116,MAX(1,U358))="Hourly",OR(INDEX('SKU Catalog'!$J$1:$J$116,MAX(1,U358))=0,"PAYG"="PAYG")),I358,1),"UNPRICED"))))</f>
        <v>0</v>
      </c>
      <c r="W358" s="24">
        <f>IF(NOT(AND(A358=$B$2,G358&gt;0,H358&gt;0,OR(C358&lt;&gt;"Recommended baseline",Assumptions!$B$10=1))),0,IF(ISNUMBER(K358),G358*H358*K358,IF(U358=0,"UNPRICED",IF(ISNUMBER(INDEX('SKU Catalog'!$L$1:$L$116,MAX(1,U358))),G358*H358*INDEX('SKU Catalog'!$L$1:$L$116,MAX(1,U358))*IF(AND(INDEX('SKU Catalog'!$F$1:$F$116,MAX(1,U358))="Hourly",OR(INDEX('SKU Catalog'!$J$1:$J$116,MAX(1,U358))=0,"1Y"="PAYG")),I358,1),"UNPRICED"))))</f>
        <v>0</v>
      </c>
      <c r="X358" s="24">
        <f>IF(NOT(AND(A358=$B$2,G358&gt;0,H358&gt;0,OR(C358&lt;&gt;"Recommended baseline",Assumptions!$B$10=1))),0,IF(ISNUMBER(K358),G358*H358*K358,IF(U358=0,"UNPRICED",IF(ISNUMBER(INDEX('SKU Catalog'!$M$1:$M$116,MAX(1,U358))),G358*H358*INDEX('SKU Catalog'!$M$1:$M$116,MAX(1,U358))*IF(AND(INDEX('SKU Catalog'!$F$1:$F$116,MAX(1,U358))="Hourly",OR(INDEX('SKU Catalog'!$J$1:$J$116,MAX(1,U358))=0,"3Y"="PAYG")),I358,1),"UNPRICED"))))</f>
        <v>0</v>
      </c>
    </row>
    <row r="359" spans="1:24" ht="28.8" x14ac:dyDescent="0.35">
      <c r="A359" s="21" t="s">
        <v>967</v>
      </c>
      <c r="B359" s="21" t="s">
        <v>95</v>
      </c>
      <c r="C359" s="21" t="s">
        <v>2299</v>
      </c>
      <c r="D359" s="21" t="s">
        <v>1912</v>
      </c>
      <c r="E359" s="21" t="s">
        <v>1913</v>
      </c>
      <c r="F359" s="26" t="s">
        <v>188</v>
      </c>
      <c r="G359" s="27">
        <v>1</v>
      </c>
      <c r="H359" s="27">
        <v>1</v>
      </c>
      <c r="I359" s="36">
        <v>1</v>
      </c>
      <c r="J359" s="26" t="s">
        <v>2297</v>
      </c>
      <c r="K359" s="37"/>
      <c r="L359" s="23" t="str">
        <f>IF(U359=0,"INVALID SKU",IF(INDEX('SKU Catalog'!$J$1:$J$116,MAX(1,U359))=0,"PAYG",IF(J359="Default",Assumptions!$B$7,J359)))</f>
        <v>PAYG</v>
      </c>
      <c r="M359" s="23" t="str">
        <f>IF(U359=0,"Review SKU",INDEX('SKU Catalog'!$E$1:$E$116,MAX(1,U359)))</f>
        <v>resource</v>
      </c>
      <c r="N359" s="31">
        <f>IF(ISNUMBER(K359),K359,IF(U359=0,"UNPRICED",IF(L359="PAYG",INDEX('SKU Catalog'!$K$1:$K$116,MAX(1,U359)),IF(L359="1Y",INDEX('SKU Catalog'!$L$1:$L$116,MAX(1,U359)),INDEX('SKU Catalog'!$M$1:$M$116,MAX(1,U359))))))</f>
        <v>0</v>
      </c>
      <c r="O359" s="24">
        <f>IF(NOT(AND(A359=$B$2,G359&gt;0,H359&gt;0,OR(C359&lt;&gt;"Recommended baseline",Assumptions!$B$10=1))),0,IF(ISNUMBER(N359),G359*H359*N359*IF(ISNUMBER(K359),1,IF(AND(L359="PAYG",INDEX('SKU Catalog'!$F$1:$F$116,MAX(1,U359))="Hourly"),I359,1)),"UNPRICED"))</f>
        <v>0</v>
      </c>
      <c r="P359" s="24">
        <f>IF(ISNUMBER(O359),O359*Assumptions!$B$8,"UNPRICED")</f>
        <v>0</v>
      </c>
      <c r="Q359" s="23" t="str">
        <f>IF(NOT(AND(A359=$B$2,G359&gt;0,H359&gt;0,OR(C359&lt;&gt;"Recommended baseline",Assumptions!$B$10=1))),"Inactive",IF(NOT(ISNUMBER(N359)),"UNPRICED - select SKU / quote",IF(ISNUMBER(K359),"Manual quote - verify source",IF(T359="Covered","Covered by capacity",IF(T359="Control plane","No direct fee","Priced - verify sizing")))))</f>
        <v>No direct fee</v>
      </c>
      <c r="R359" s="21" t="s">
        <v>2300</v>
      </c>
      <c r="S359" s="21" t="s">
        <v>971</v>
      </c>
      <c r="T359" s="21" t="s">
        <v>187</v>
      </c>
      <c r="U359" s="23">
        <f>IF(COUNTIF('SKU Catalog'!$A$4:$A$116,T359&amp;"|"&amp;F359)=0,0,MATCH(T359&amp;"|"&amp;F359,'SKU Catalog'!$A$1:$A$116,0))</f>
        <v>5</v>
      </c>
      <c r="V359" s="24">
        <f>IF(NOT(AND(A359=$B$2,G359&gt;0,H359&gt;0,OR(C359&lt;&gt;"Recommended baseline",Assumptions!$B$10=1))),0,IF(ISNUMBER(K359),G359*H359*K359,IF(U359=0,"UNPRICED",IF(ISNUMBER(INDEX('SKU Catalog'!$K$1:$K$116,MAX(1,U359))),G359*H359*INDEX('SKU Catalog'!$K$1:$K$116,MAX(1,U359))*IF(AND(INDEX('SKU Catalog'!$F$1:$F$116,MAX(1,U359))="Hourly",OR(INDEX('SKU Catalog'!$J$1:$J$116,MAX(1,U359))=0,"PAYG"="PAYG")),I359,1),"UNPRICED"))))</f>
        <v>0</v>
      </c>
      <c r="W359" s="24">
        <f>IF(NOT(AND(A359=$B$2,G359&gt;0,H359&gt;0,OR(C359&lt;&gt;"Recommended baseline",Assumptions!$B$10=1))),0,IF(ISNUMBER(K359),G359*H359*K359,IF(U359=0,"UNPRICED",IF(ISNUMBER(INDEX('SKU Catalog'!$L$1:$L$116,MAX(1,U359))),G359*H359*INDEX('SKU Catalog'!$L$1:$L$116,MAX(1,U359))*IF(AND(INDEX('SKU Catalog'!$F$1:$F$116,MAX(1,U359))="Hourly",OR(INDEX('SKU Catalog'!$J$1:$J$116,MAX(1,U359))=0,"1Y"="PAYG")),I359,1),"UNPRICED"))))</f>
        <v>0</v>
      </c>
      <c r="X359" s="24">
        <f>IF(NOT(AND(A359=$B$2,G359&gt;0,H359&gt;0,OR(C359&lt;&gt;"Recommended baseline",Assumptions!$B$10=1))),0,IF(ISNUMBER(K359),G359*H359*K359,IF(U359=0,"UNPRICED",IF(ISNUMBER(INDEX('SKU Catalog'!$M$1:$M$116,MAX(1,U359))),G359*H359*INDEX('SKU Catalog'!$M$1:$M$116,MAX(1,U359))*IF(AND(INDEX('SKU Catalog'!$F$1:$F$116,MAX(1,U359))="Hourly",OR(INDEX('SKU Catalog'!$J$1:$J$116,MAX(1,U359))=0,"3Y"="PAYG")),I359,1),"UNPRICED"))))</f>
        <v>0</v>
      </c>
    </row>
    <row r="360" spans="1:24" ht="28.8" x14ac:dyDescent="0.35">
      <c r="A360" s="21" t="s">
        <v>967</v>
      </c>
      <c r="B360" s="21" t="s">
        <v>95</v>
      </c>
      <c r="C360" s="21" t="s">
        <v>2299</v>
      </c>
      <c r="D360" s="21" t="s">
        <v>1914</v>
      </c>
      <c r="E360" s="21" t="s">
        <v>1915</v>
      </c>
      <c r="F360" s="26" t="s">
        <v>188</v>
      </c>
      <c r="G360" s="27">
        <v>1</v>
      </c>
      <c r="H360" s="27">
        <v>1</v>
      </c>
      <c r="I360" s="36">
        <v>1</v>
      </c>
      <c r="J360" s="26" t="s">
        <v>2297</v>
      </c>
      <c r="K360" s="37"/>
      <c r="L360" s="23" t="str">
        <f>IF(U360=0,"INVALID SKU",IF(INDEX('SKU Catalog'!$J$1:$J$116,MAX(1,U360))=0,"PAYG",IF(J360="Default",Assumptions!$B$7,J360)))</f>
        <v>PAYG</v>
      </c>
      <c r="M360" s="23" t="str">
        <f>IF(U360=0,"Review SKU",INDEX('SKU Catalog'!$E$1:$E$116,MAX(1,U360)))</f>
        <v>resource</v>
      </c>
      <c r="N360" s="31">
        <f>IF(ISNUMBER(K360),K360,IF(U360=0,"UNPRICED",IF(L360="PAYG",INDEX('SKU Catalog'!$K$1:$K$116,MAX(1,U360)),IF(L360="1Y",INDEX('SKU Catalog'!$L$1:$L$116,MAX(1,U360)),INDEX('SKU Catalog'!$M$1:$M$116,MAX(1,U360))))))</f>
        <v>0</v>
      </c>
      <c r="O360" s="24">
        <f>IF(NOT(AND(A360=$B$2,G360&gt;0,H360&gt;0,OR(C360&lt;&gt;"Recommended baseline",Assumptions!$B$10=1))),0,IF(ISNUMBER(N360),G360*H360*N360*IF(ISNUMBER(K360),1,IF(AND(L360="PAYG",INDEX('SKU Catalog'!$F$1:$F$116,MAX(1,U360))="Hourly"),I360,1)),"UNPRICED"))</f>
        <v>0</v>
      </c>
      <c r="P360" s="24">
        <f>IF(ISNUMBER(O360),O360*Assumptions!$B$8,"UNPRICED")</f>
        <v>0</v>
      </c>
      <c r="Q360" s="23" t="str">
        <f>IF(NOT(AND(A360=$B$2,G360&gt;0,H360&gt;0,OR(C360&lt;&gt;"Recommended baseline",Assumptions!$B$10=1))),"Inactive",IF(NOT(ISNUMBER(N360)),"UNPRICED - select SKU / quote",IF(ISNUMBER(K360),"Manual quote - verify source",IF(T360="Covered","Covered by capacity",IF(T360="Control plane","No direct fee","Priced - verify sizing")))))</f>
        <v>No direct fee</v>
      </c>
      <c r="R360" s="21" t="s">
        <v>2300</v>
      </c>
      <c r="S360" s="21" t="s">
        <v>971</v>
      </c>
      <c r="T360" s="21" t="s">
        <v>187</v>
      </c>
      <c r="U360" s="23">
        <f>IF(COUNTIF('SKU Catalog'!$A$4:$A$116,T360&amp;"|"&amp;F360)=0,0,MATCH(T360&amp;"|"&amp;F360,'SKU Catalog'!$A$1:$A$116,0))</f>
        <v>5</v>
      </c>
      <c r="V360" s="24">
        <f>IF(NOT(AND(A360=$B$2,G360&gt;0,H360&gt;0,OR(C360&lt;&gt;"Recommended baseline",Assumptions!$B$10=1))),0,IF(ISNUMBER(K360),G360*H360*K360,IF(U360=0,"UNPRICED",IF(ISNUMBER(INDEX('SKU Catalog'!$K$1:$K$116,MAX(1,U360))),G360*H360*INDEX('SKU Catalog'!$K$1:$K$116,MAX(1,U360))*IF(AND(INDEX('SKU Catalog'!$F$1:$F$116,MAX(1,U360))="Hourly",OR(INDEX('SKU Catalog'!$J$1:$J$116,MAX(1,U360))=0,"PAYG"="PAYG")),I360,1),"UNPRICED"))))</f>
        <v>0</v>
      </c>
      <c r="W360" s="24">
        <f>IF(NOT(AND(A360=$B$2,G360&gt;0,H360&gt;0,OR(C360&lt;&gt;"Recommended baseline",Assumptions!$B$10=1))),0,IF(ISNUMBER(K360),G360*H360*K360,IF(U360=0,"UNPRICED",IF(ISNUMBER(INDEX('SKU Catalog'!$L$1:$L$116,MAX(1,U360))),G360*H360*INDEX('SKU Catalog'!$L$1:$L$116,MAX(1,U360))*IF(AND(INDEX('SKU Catalog'!$F$1:$F$116,MAX(1,U360))="Hourly",OR(INDEX('SKU Catalog'!$J$1:$J$116,MAX(1,U360))=0,"1Y"="PAYG")),I360,1),"UNPRICED"))))</f>
        <v>0</v>
      </c>
      <c r="X360" s="24">
        <f>IF(NOT(AND(A360=$B$2,G360&gt;0,H360&gt;0,OR(C360&lt;&gt;"Recommended baseline",Assumptions!$B$10=1))),0,IF(ISNUMBER(K360),G360*H360*K360,IF(U360=0,"UNPRICED",IF(ISNUMBER(INDEX('SKU Catalog'!$M$1:$M$116,MAX(1,U360))),G360*H360*INDEX('SKU Catalog'!$M$1:$M$116,MAX(1,U360))*IF(AND(INDEX('SKU Catalog'!$F$1:$F$116,MAX(1,U360))="Hourly",OR(INDEX('SKU Catalog'!$J$1:$J$116,MAX(1,U360))=0,"3Y"="PAYG")),I360,1),"UNPRICED"))))</f>
        <v>0</v>
      </c>
    </row>
    <row r="361" spans="1:24" ht="43.2" x14ac:dyDescent="0.35">
      <c r="A361" s="21" t="s">
        <v>967</v>
      </c>
      <c r="B361" s="21" t="s">
        <v>95</v>
      </c>
      <c r="C361" s="21" t="s">
        <v>2299</v>
      </c>
      <c r="D361" s="21" t="s">
        <v>2350</v>
      </c>
      <c r="E361" s="21" t="s">
        <v>1916</v>
      </c>
      <c r="F361" s="26" t="s">
        <v>188</v>
      </c>
      <c r="G361" s="27">
        <v>1</v>
      </c>
      <c r="H361" s="27">
        <v>1</v>
      </c>
      <c r="I361" s="36">
        <v>1</v>
      </c>
      <c r="J361" s="26" t="s">
        <v>2297</v>
      </c>
      <c r="K361" s="37"/>
      <c r="L361" s="23" t="str">
        <f>IF(U361=0,"INVALID SKU",IF(INDEX('SKU Catalog'!$J$1:$J$116,MAX(1,U361))=0,"PAYG",IF(J361="Default",Assumptions!$B$7,J361)))</f>
        <v>PAYG</v>
      </c>
      <c r="M361" s="23" t="str">
        <f>IF(U361=0,"Review SKU",INDEX('SKU Catalog'!$E$1:$E$116,MAX(1,U361)))</f>
        <v>resource</v>
      </c>
      <c r="N361" s="31">
        <f>IF(ISNUMBER(K361),K361,IF(U361=0,"UNPRICED",IF(L361="PAYG",INDEX('SKU Catalog'!$K$1:$K$116,MAX(1,U361)),IF(L361="1Y",INDEX('SKU Catalog'!$L$1:$L$116,MAX(1,U361)),INDEX('SKU Catalog'!$M$1:$M$116,MAX(1,U361))))))</f>
        <v>0</v>
      </c>
      <c r="O361" s="24">
        <f>IF(NOT(AND(A361=$B$2,G361&gt;0,H361&gt;0,OR(C361&lt;&gt;"Recommended baseline",Assumptions!$B$10=1))),0,IF(ISNUMBER(N361),G361*H361*N361*IF(ISNUMBER(K361),1,IF(AND(L361="PAYG",INDEX('SKU Catalog'!$F$1:$F$116,MAX(1,U361))="Hourly"),I361,1)),"UNPRICED"))</f>
        <v>0</v>
      </c>
      <c r="P361" s="24">
        <f>IF(ISNUMBER(O361),O361*Assumptions!$B$8,"UNPRICED")</f>
        <v>0</v>
      </c>
      <c r="Q361" s="23" t="str">
        <f>IF(NOT(AND(A361=$B$2,G361&gt;0,H361&gt;0,OR(C361&lt;&gt;"Recommended baseline",Assumptions!$B$10=1))),"Inactive",IF(NOT(ISNUMBER(N361)),"UNPRICED - select SKU / quote",IF(ISNUMBER(K361),"Manual quote - verify source",IF(T361="Covered","Covered by capacity",IF(T361="Control plane","No direct fee","Priced - verify sizing")))))</f>
        <v>No direct fee</v>
      </c>
      <c r="R361" s="21" t="s">
        <v>2351</v>
      </c>
      <c r="S361" s="21" t="s">
        <v>971</v>
      </c>
      <c r="T361" s="21" t="s">
        <v>187</v>
      </c>
      <c r="U361" s="23">
        <f>IF(COUNTIF('SKU Catalog'!$A$4:$A$116,T361&amp;"|"&amp;F361)=0,0,MATCH(T361&amp;"|"&amp;F361,'SKU Catalog'!$A$1:$A$116,0))</f>
        <v>5</v>
      </c>
      <c r="V361" s="24">
        <f>IF(NOT(AND(A361=$B$2,G361&gt;0,H361&gt;0,OR(C361&lt;&gt;"Recommended baseline",Assumptions!$B$10=1))),0,IF(ISNUMBER(K361),G361*H361*K361,IF(U361=0,"UNPRICED",IF(ISNUMBER(INDEX('SKU Catalog'!$K$1:$K$116,MAX(1,U361))),G361*H361*INDEX('SKU Catalog'!$K$1:$K$116,MAX(1,U361))*IF(AND(INDEX('SKU Catalog'!$F$1:$F$116,MAX(1,U361))="Hourly",OR(INDEX('SKU Catalog'!$J$1:$J$116,MAX(1,U361))=0,"PAYG"="PAYG")),I361,1),"UNPRICED"))))</f>
        <v>0</v>
      </c>
      <c r="W361" s="24">
        <f>IF(NOT(AND(A361=$B$2,G361&gt;0,H361&gt;0,OR(C361&lt;&gt;"Recommended baseline",Assumptions!$B$10=1))),0,IF(ISNUMBER(K361),G361*H361*K361,IF(U361=0,"UNPRICED",IF(ISNUMBER(INDEX('SKU Catalog'!$L$1:$L$116,MAX(1,U361))),G361*H361*INDEX('SKU Catalog'!$L$1:$L$116,MAX(1,U361))*IF(AND(INDEX('SKU Catalog'!$F$1:$F$116,MAX(1,U361))="Hourly",OR(INDEX('SKU Catalog'!$J$1:$J$116,MAX(1,U361))=0,"1Y"="PAYG")),I361,1),"UNPRICED"))))</f>
        <v>0</v>
      </c>
      <c r="X361" s="24">
        <f>IF(NOT(AND(A361=$B$2,G361&gt;0,H361&gt;0,OR(C361&lt;&gt;"Recommended baseline",Assumptions!$B$10=1))),0,IF(ISNUMBER(K361),G361*H361*K361,IF(U361=0,"UNPRICED",IF(ISNUMBER(INDEX('SKU Catalog'!$M$1:$M$116,MAX(1,U361))),G361*H361*INDEX('SKU Catalog'!$M$1:$M$116,MAX(1,U361))*IF(AND(INDEX('SKU Catalog'!$F$1:$F$116,MAX(1,U361))="Hourly",OR(INDEX('SKU Catalog'!$J$1:$J$116,MAX(1,U361))=0,"3Y"="PAYG")),I361,1),"UNPRICED"))))</f>
        <v>0</v>
      </c>
    </row>
    <row r="362" spans="1:24" ht="43.2" x14ac:dyDescent="0.35">
      <c r="A362" s="21" t="s">
        <v>967</v>
      </c>
      <c r="B362" s="21" t="s">
        <v>95</v>
      </c>
      <c r="C362" s="21" t="s">
        <v>2299</v>
      </c>
      <c r="D362" s="21" t="s">
        <v>2352</v>
      </c>
      <c r="E362" s="21" t="s">
        <v>1919</v>
      </c>
      <c r="F362" s="26" t="s">
        <v>188</v>
      </c>
      <c r="G362" s="27">
        <v>1</v>
      </c>
      <c r="H362" s="27">
        <v>1</v>
      </c>
      <c r="I362" s="36">
        <v>1</v>
      </c>
      <c r="J362" s="26" t="s">
        <v>2297</v>
      </c>
      <c r="K362" s="37"/>
      <c r="L362" s="23" t="str">
        <f>IF(U362=0,"INVALID SKU",IF(INDEX('SKU Catalog'!$J$1:$J$116,MAX(1,U362))=0,"PAYG",IF(J362="Default",Assumptions!$B$7,J362)))</f>
        <v>PAYG</v>
      </c>
      <c r="M362" s="23" t="str">
        <f>IF(U362=0,"Review SKU",INDEX('SKU Catalog'!$E$1:$E$116,MAX(1,U362)))</f>
        <v>resource</v>
      </c>
      <c r="N362" s="31">
        <f>IF(ISNUMBER(K362),K362,IF(U362=0,"UNPRICED",IF(L362="PAYG",INDEX('SKU Catalog'!$K$1:$K$116,MAX(1,U362)),IF(L362="1Y",INDEX('SKU Catalog'!$L$1:$L$116,MAX(1,U362)),INDEX('SKU Catalog'!$M$1:$M$116,MAX(1,U362))))))</f>
        <v>0</v>
      </c>
      <c r="O362" s="24">
        <f>IF(NOT(AND(A362=$B$2,G362&gt;0,H362&gt;0,OR(C362&lt;&gt;"Recommended baseline",Assumptions!$B$10=1))),0,IF(ISNUMBER(N362),G362*H362*N362*IF(ISNUMBER(K362),1,IF(AND(L362="PAYG",INDEX('SKU Catalog'!$F$1:$F$116,MAX(1,U362))="Hourly"),I362,1)),"UNPRICED"))</f>
        <v>0</v>
      </c>
      <c r="P362" s="24">
        <f>IF(ISNUMBER(O362),O362*Assumptions!$B$8,"UNPRICED")</f>
        <v>0</v>
      </c>
      <c r="Q362" s="23" t="str">
        <f>IF(NOT(AND(A362=$B$2,G362&gt;0,H362&gt;0,OR(C362&lt;&gt;"Recommended baseline",Assumptions!$B$10=1))),"Inactive",IF(NOT(ISNUMBER(N362)),"UNPRICED - select SKU / quote",IF(ISNUMBER(K362),"Manual quote - verify source",IF(T362="Covered","Covered by capacity",IF(T362="Control plane","No direct fee","Priced - verify sizing")))))</f>
        <v>No direct fee</v>
      </c>
      <c r="R362" s="21" t="s">
        <v>2351</v>
      </c>
      <c r="S362" s="21" t="s">
        <v>971</v>
      </c>
      <c r="T362" s="21" t="s">
        <v>187</v>
      </c>
      <c r="U362" s="23">
        <f>IF(COUNTIF('SKU Catalog'!$A$4:$A$116,T362&amp;"|"&amp;F362)=0,0,MATCH(T362&amp;"|"&amp;F362,'SKU Catalog'!$A$1:$A$116,0))</f>
        <v>5</v>
      </c>
      <c r="V362" s="24">
        <f>IF(NOT(AND(A362=$B$2,G362&gt;0,H362&gt;0,OR(C362&lt;&gt;"Recommended baseline",Assumptions!$B$10=1))),0,IF(ISNUMBER(K362),G362*H362*K362,IF(U362=0,"UNPRICED",IF(ISNUMBER(INDEX('SKU Catalog'!$K$1:$K$116,MAX(1,U362))),G362*H362*INDEX('SKU Catalog'!$K$1:$K$116,MAX(1,U362))*IF(AND(INDEX('SKU Catalog'!$F$1:$F$116,MAX(1,U362))="Hourly",OR(INDEX('SKU Catalog'!$J$1:$J$116,MAX(1,U362))=0,"PAYG"="PAYG")),I362,1),"UNPRICED"))))</f>
        <v>0</v>
      </c>
      <c r="W362" s="24">
        <f>IF(NOT(AND(A362=$B$2,G362&gt;0,H362&gt;0,OR(C362&lt;&gt;"Recommended baseline",Assumptions!$B$10=1))),0,IF(ISNUMBER(K362),G362*H362*K362,IF(U362=0,"UNPRICED",IF(ISNUMBER(INDEX('SKU Catalog'!$L$1:$L$116,MAX(1,U362))),G362*H362*INDEX('SKU Catalog'!$L$1:$L$116,MAX(1,U362))*IF(AND(INDEX('SKU Catalog'!$F$1:$F$116,MAX(1,U362))="Hourly",OR(INDEX('SKU Catalog'!$J$1:$J$116,MAX(1,U362))=0,"1Y"="PAYG")),I362,1),"UNPRICED"))))</f>
        <v>0</v>
      </c>
      <c r="X362" s="24">
        <f>IF(NOT(AND(A362=$B$2,G362&gt;0,H362&gt;0,OR(C362&lt;&gt;"Recommended baseline",Assumptions!$B$10=1))),0,IF(ISNUMBER(K362),G362*H362*K362,IF(U362=0,"UNPRICED",IF(ISNUMBER(INDEX('SKU Catalog'!$M$1:$M$116,MAX(1,U362))),G362*H362*INDEX('SKU Catalog'!$M$1:$M$116,MAX(1,U362))*IF(AND(INDEX('SKU Catalog'!$F$1:$F$116,MAX(1,U362))="Hourly",OR(INDEX('SKU Catalog'!$J$1:$J$116,MAX(1,U362))=0,"3Y"="PAYG")),I362,1),"UNPRICED"))))</f>
        <v>0</v>
      </c>
    </row>
    <row r="363" spans="1:24" ht="43.2" x14ac:dyDescent="0.35">
      <c r="A363" s="21" t="s">
        <v>967</v>
      </c>
      <c r="B363" s="21" t="s">
        <v>95</v>
      </c>
      <c r="C363" s="21" t="s">
        <v>2299</v>
      </c>
      <c r="D363" s="21" t="s">
        <v>2353</v>
      </c>
      <c r="E363" s="21" t="s">
        <v>1921</v>
      </c>
      <c r="F363" s="26" t="s">
        <v>188</v>
      </c>
      <c r="G363" s="27">
        <v>1</v>
      </c>
      <c r="H363" s="27">
        <v>1</v>
      </c>
      <c r="I363" s="36">
        <v>1</v>
      </c>
      <c r="J363" s="26" t="s">
        <v>2297</v>
      </c>
      <c r="K363" s="37"/>
      <c r="L363" s="23" t="str">
        <f>IF(U363=0,"INVALID SKU",IF(INDEX('SKU Catalog'!$J$1:$J$116,MAX(1,U363))=0,"PAYG",IF(J363="Default",Assumptions!$B$7,J363)))</f>
        <v>PAYG</v>
      </c>
      <c r="M363" s="23" t="str">
        <f>IF(U363=0,"Review SKU",INDEX('SKU Catalog'!$E$1:$E$116,MAX(1,U363)))</f>
        <v>resource</v>
      </c>
      <c r="N363" s="31">
        <f>IF(ISNUMBER(K363),K363,IF(U363=0,"UNPRICED",IF(L363="PAYG",INDEX('SKU Catalog'!$K$1:$K$116,MAX(1,U363)),IF(L363="1Y",INDEX('SKU Catalog'!$L$1:$L$116,MAX(1,U363)),INDEX('SKU Catalog'!$M$1:$M$116,MAX(1,U363))))))</f>
        <v>0</v>
      </c>
      <c r="O363" s="24">
        <f>IF(NOT(AND(A363=$B$2,G363&gt;0,H363&gt;0,OR(C363&lt;&gt;"Recommended baseline",Assumptions!$B$10=1))),0,IF(ISNUMBER(N363),G363*H363*N363*IF(ISNUMBER(K363),1,IF(AND(L363="PAYG",INDEX('SKU Catalog'!$F$1:$F$116,MAX(1,U363))="Hourly"),I363,1)),"UNPRICED"))</f>
        <v>0</v>
      </c>
      <c r="P363" s="24">
        <f>IF(ISNUMBER(O363),O363*Assumptions!$B$8,"UNPRICED")</f>
        <v>0</v>
      </c>
      <c r="Q363" s="23" t="str">
        <f>IF(NOT(AND(A363=$B$2,G363&gt;0,H363&gt;0,OR(C363&lt;&gt;"Recommended baseline",Assumptions!$B$10=1))),"Inactive",IF(NOT(ISNUMBER(N363)),"UNPRICED - select SKU / quote",IF(ISNUMBER(K363),"Manual quote - verify source",IF(T363="Covered","Covered by capacity",IF(T363="Control plane","No direct fee","Priced - verify sizing")))))</f>
        <v>No direct fee</v>
      </c>
      <c r="R363" s="21" t="s">
        <v>2351</v>
      </c>
      <c r="S363" s="21" t="s">
        <v>971</v>
      </c>
      <c r="T363" s="21" t="s">
        <v>187</v>
      </c>
      <c r="U363" s="23">
        <f>IF(COUNTIF('SKU Catalog'!$A$4:$A$116,T363&amp;"|"&amp;F363)=0,0,MATCH(T363&amp;"|"&amp;F363,'SKU Catalog'!$A$1:$A$116,0))</f>
        <v>5</v>
      </c>
      <c r="V363" s="24">
        <f>IF(NOT(AND(A363=$B$2,G363&gt;0,H363&gt;0,OR(C363&lt;&gt;"Recommended baseline",Assumptions!$B$10=1))),0,IF(ISNUMBER(K363),G363*H363*K363,IF(U363=0,"UNPRICED",IF(ISNUMBER(INDEX('SKU Catalog'!$K$1:$K$116,MAX(1,U363))),G363*H363*INDEX('SKU Catalog'!$K$1:$K$116,MAX(1,U363))*IF(AND(INDEX('SKU Catalog'!$F$1:$F$116,MAX(1,U363))="Hourly",OR(INDEX('SKU Catalog'!$J$1:$J$116,MAX(1,U363))=0,"PAYG"="PAYG")),I363,1),"UNPRICED"))))</f>
        <v>0</v>
      </c>
      <c r="W363" s="24">
        <f>IF(NOT(AND(A363=$B$2,G363&gt;0,H363&gt;0,OR(C363&lt;&gt;"Recommended baseline",Assumptions!$B$10=1))),0,IF(ISNUMBER(K363),G363*H363*K363,IF(U363=0,"UNPRICED",IF(ISNUMBER(INDEX('SKU Catalog'!$L$1:$L$116,MAX(1,U363))),G363*H363*INDEX('SKU Catalog'!$L$1:$L$116,MAX(1,U363))*IF(AND(INDEX('SKU Catalog'!$F$1:$F$116,MAX(1,U363))="Hourly",OR(INDEX('SKU Catalog'!$J$1:$J$116,MAX(1,U363))=0,"1Y"="PAYG")),I363,1),"UNPRICED"))))</f>
        <v>0</v>
      </c>
      <c r="X363" s="24">
        <f>IF(NOT(AND(A363=$B$2,G363&gt;0,H363&gt;0,OR(C363&lt;&gt;"Recommended baseline",Assumptions!$B$10=1))),0,IF(ISNUMBER(K363),G363*H363*K363,IF(U363=0,"UNPRICED",IF(ISNUMBER(INDEX('SKU Catalog'!$M$1:$M$116,MAX(1,U363))),G363*H363*INDEX('SKU Catalog'!$M$1:$M$116,MAX(1,U363))*IF(AND(INDEX('SKU Catalog'!$F$1:$F$116,MAX(1,U363))="Hourly",OR(INDEX('SKU Catalog'!$J$1:$J$116,MAX(1,U363))=0,"3Y"="PAYG")),I363,1),"UNPRICED"))))</f>
        <v>0</v>
      </c>
    </row>
    <row r="364" spans="1:24" ht="43.2" x14ac:dyDescent="0.35">
      <c r="A364" s="21" t="s">
        <v>967</v>
      </c>
      <c r="B364" s="21" t="s">
        <v>95</v>
      </c>
      <c r="C364" s="21" t="s">
        <v>2299</v>
      </c>
      <c r="D364" s="21" t="s">
        <v>2354</v>
      </c>
      <c r="E364" s="21" t="s">
        <v>1923</v>
      </c>
      <c r="F364" s="26" t="s">
        <v>188</v>
      </c>
      <c r="G364" s="27">
        <v>1</v>
      </c>
      <c r="H364" s="27">
        <v>1</v>
      </c>
      <c r="I364" s="36">
        <v>1</v>
      </c>
      <c r="J364" s="26" t="s">
        <v>2297</v>
      </c>
      <c r="K364" s="37"/>
      <c r="L364" s="23" t="str">
        <f>IF(U364=0,"INVALID SKU",IF(INDEX('SKU Catalog'!$J$1:$J$116,MAX(1,U364))=0,"PAYG",IF(J364="Default",Assumptions!$B$7,J364)))</f>
        <v>PAYG</v>
      </c>
      <c r="M364" s="23" t="str">
        <f>IF(U364=0,"Review SKU",INDEX('SKU Catalog'!$E$1:$E$116,MAX(1,U364)))</f>
        <v>resource</v>
      </c>
      <c r="N364" s="31">
        <f>IF(ISNUMBER(K364),K364,IF(U364=0,"UNPRICED",IF(L364="PAYG",INDEX('SKU Catalog'!$K$1:$K$116,MAX(1,U364)),IF(L364="1Y",INDEX('SKU Catalog'!$L$1:$L$116,MAX(1,U364)),INDEX('SKU Catalog'!$M$1:$M$116,MAX(1,U364))))))</f>
        <v>0</v>
      </c>
      <c r="O364" s="24">
        <f>IF(NOT(AND(A364=$B$2,G364&gt;0,H364&gt;0,OR(C364&lt;&gt;"Recommended baseline",Assumptions!$B$10=1))),0,IF(ISNUMBER(N364),G364*H364*N364*IF(ISNUMBER(K364),1,IF(AND(L364="PAYG",INDEX('SKU Catalog'!$F$1:$F$116,MAX(1,U364))="Hourly"),I364,1)),"UNPRICED"))</f>
        <v>0</v>
      </c>
      <c r="P364" s="24">
        <f>IF(ISNUMBER(O364),O364*Assumptions!$B$8,"UNPRICED")</f>
        <v>0</v>
      </c>
      <c r="Q364" s="23" t="str">
        <f>IF(NOT(AND(A364=$B$2,G364&gt;0,H364&gt;0,OR(C364&lt;&gt;"Recommended baseline",Assumptions!$B$10=1))),"Inactive",IF(NOT(ISNUMBER(N364)),"UNPRICED - select SKU / quote",IF(ISNUMBER(K364),"Manual quote - verify source",IF(T364="Covered","Covered by capacity",IF(T364="Control plane","No direct fee","Priced - verify sizing")))))</f>
        <v>No direct fee</v>
      </c>
      <c r="R364" s="21" t="s">
        <v>2351</v>
      </c>
      <c r="S364" s="21" t="s">
        <v>971</v>
      </c>
      <c r="T364" s="21" t="s">
        <v>187</v>
      </c>
      <c r="U364" s="23">
        <f>IF(COUNTIF('SKU Catalog'!$A$4:$A$116,T364&amp;"|"&amp;F364)=0,0,MATCH(T364&amp;"|"&amp;F364,'SKU Catalog'!$A$1:$A$116,0))</f>
        <v>5</v>
      </c>
      <c r="V364" s="24">
        <f>IF(NOT(AND(A364=$B$2,G364&gt;0,H364&gt;0,OR(C364&lt;&gt;"Recommended baseline",Assumptions!$B$10=1))),0,IF(ISNUMBER(K364),G364*H364*K364,IF(U364=0,"UNPRICED",IF(ISNUMBER(INDEX('SKU Catalog'!$K$1:$K$116,MAX(1,U364))),G364*H364*INDEX('SKU Catalog'!$K$1:$K$116,MAX(1,U364))*IF(AND(INDEX('SKU Catalog'!$F$1:$F$116,MAX(1,U364))="Hourly",OR(INDEX('SKU Catalog'!$J$1:$J$116,MAX(1,U364))=0,"PAYG"="PAYG")),I364,1),"UNPRICED"))))</f>
        <v>0</v>
      </c>
      <c r="W364" s="24">
        <f>IF(NOT(AND(A364=$B$2,G364&gt;0,H364&gt;0,OR(C364&lt;&gt;"Recommended baseline",Assumptions!$B$10=1))),0,IF(ISNUMBER(K364),G364*H364*K364,IF(U364=0,"UNPRICED",IF(ISNUMBER(INDEX('SKU Catalog'!$L$1:$L$116,MAX(1,U364))),G364*H364*INDEX('SKU Catalog'!$L$1:$L$116,MAX(1,U364))*IF(AND(INDEX('SKU Catalog'!$F$1:$F$116,MAX(1,U364))="Hourly",OR(INDEX('SKU Catalog'!$J$1:$J$116,MAX(1,U364))=0,"1Y"="PAYG")),I364,1),"UNPRICED"))))</f>
        <v>0</v>
      </c>
      <c r="X364" s="24">
        <f>IF(NOT(AND(A364=$B$2,G364&gt;0,H364&gt;0,OR(C364&lt;&gt;"Recommended baseline",Assumptions!$B$10=1))),0,IF(ISNUMBER(K364),G364*H364*K364,IF(U364=0,"UNPRICED",IF(ISNUMBER(INDEX('SKU Catalog'!$M$1:$M$116,MAX(1,U364))),G364*H364*INDEX('SKU Catalog'!$M$1:$M$116,MAX(1,U364))*IF(AND(INDEX('SKU Catalog'!$F$1:$F$116,MAX(1,U364))="Hourly",OR(INDEX('SKU Catalog'!$J$1:$J$116,MAX(1,U364))=0,"3Y"="PAYG")),I364,1),"UNPRICED"))))</f>
        <v>0</v>
      </c>
    </row>
    <row r="365" spans="1:24" ht="43.2" x14ac:dyDescent="0.35">
      <c r="A365" s="21" t="s">
        <v>967</v>
      </c>
      <c r="B365" s="21" t="s">
        <v>95</v>
      </c>
      <c r="C365" s="21" t="s">
        <v>2299</v>
      </c>
      <c r="D365" s="21" t="s">
        <v>2355</v>
      </c>
      <c r="E365" s="21" t="s">
        <v>1925</v>
      </c>
      <c r="F365" s="26" t="s">
        <v>188</v>
      </c>
      <c r="G365" s="27">
        <v>1</v>
      </c>
      <c r="H365" s="27">
        <v>1</v>
      </c>
      <c r="I365" s="36">
        <v>1</v>
      </c>
      <c r="J365" s="26" t="s">
        <v>2297</v>
      </c>
      <c r="K365" s="37"/>
      <c r="L365" s="23" t="str">
        <f>IF(U365=0,"INVALID SKU",IF(INDEX('SKU Catalog'!$J$1:$J$116,MAX(1,U365))=0,"PAYG",IF(J365="Default",Assumptions!$B$7,J365)))</f>
        <v>PAYG</v>
      </c>
      <c r="M365" s="23" t="str">
        <f>IF(U365=0,"Review SKU",INDEX('SKU Catalog'!$E$1:$E$116,MAX(1,U365)))</f>
        <v>resource</v>
      </c>
      <c r="N365" s="31">
        <f>IF(ISNUMBER(K365),K365,IF(U365=0,"UNPRICED",IF(L365="PAYG",INDEX('SKU Catalog'!$K$1:$K$116,MAX(1,U365)),IF(L365="1Y",INDEX('SKU Catalog'!$L$1:$L$116,MAX(1,U365)),INDEX('SKU Catalog'!$M$1:$M$116,MAX(1,U365))))))</f>
        <v>0</v>
      </c>
      <c r="O365" s="24">
        <f>IF(NOT(AND(A365=$B$2,G365&gt;0,H365&gt;0,OR(C365&lt;&gt;"Recommended baseline",Assumptions!$B$10=1))),0,IF(ISNUMBER(N365),G365*H365*N365*IF(ISNUMBER(K365),1,IF(AND(L365="PAYG",INDEX('SKU Catalog'!$F$1:$F$116,MAX(1,U365))="Hourly"),I365,1)),"UNPRICED"))</f>
        <v>0</v>
      </c>
      <c r="P365" s="24">
        <f>IF(ISNUMBER(O365),O365*Assumptions!$B$8,"UNPRICED")</f>
        <v>0</v>
      </c>
      <c r="Q365" s="23" t="str">
        <f>IF(NOT(AND(A365=$B$2,G365&gt;0,H365&gt;0,OR(C365&lt;&gt;"Recommended baseline",Assumptions!$B$10=1))),"Inactive",IF(NOT(ISNUMBER(N365)),"UNPRICED - select SKU / quote",IF(ISNUMBER(K365),"Manual quote - verify source",IF(T365="Covered","Covered by capacity",IF(T365="Control plane","No direct fee","Priced - verify sizing")))))</f>
        <v>No direct fee</v>
      </c>
      <c r="R365" s="21" t="s">
        <v>2351</v>
      </c>
      <c r="S365" s="21" t="s">
        <v>971</v>
      </c>
      <c r="T365" s="21" t="s">
        <v>187</v>
      </c>
      <c r="U365" s="23">
        <f>IF(COUNTIF('SKU Catalog'!$A$4:$A$116,T365&amp;"|"&amp;F365)=0,0,MATCH(T365&amp;"|"&amp;F365,'SKU Catalog'!$A$1:$A$116,0))</f>
        <v>5</v>
      </c>
      <c r="V365" s="24">
        <f>IF(NOT(AND(A365=$B$2,G365&gt;0,H365&gt;0,OR(C365&lt;&gt;"Recommended baseline",Assumptions!$B$10=1))),0,IF(ISNUMBER(K365),G365*H365*K365,IF(U365=0,"UNPRICED",IF(ISNUMBER(INDEX('SKU Catalog'!$K$1:$K$116,MAX(1,U365))),G365*H365*INDEX('SKU Catalog'!$K$1:$K$116,MAX(1,U365))*IF(AND(INDEX('SKU Catalog'!$F$1:$F$116,MAX(1,U365))="Hourly",OR(INDEX('SKU Catalog'!$J$1:$J$116,MAX(1,U365))=0,"PAYG"="PAYG")),I365,1),"UNPRICED"))))</f>
        <v>0</v>
      </c>
      <c r="W365" s="24">
        <f>IF(NOT(AND(A365=$B$2,G365&gt;0,H365&gt;0,OR(C365&lt;&gt;"Recommended baseline",Assumptions!$B$10=1))),0,IF(ISNUMBER(K365),G365*H365*K365,IF(U365=0,"UNPRICED",IF(ISNUMBER(INDEX('SKU Catalog'!$L$1:$L$116,MAX(1,U365))),G365*H365*INDEX('SKU Catalog'!$L$1:$L$116,MAX(1,U365))*IF(AND(INDEX('SKU Catalog'!$F$1:$F$116,MAX(1,U365))="Hourly",OR(INDEX('SKU Catalog'!$J$1:$J$116,MAX(1,U365))=0,"1Y"="PAYG")),I365,1),"UNPRICED"))))</f>
        <v>0</v>
      </c>
      <c r="X365" s="24">
        <f>IF(NOT(AND(A365=$B$2,G365&gt;0,H365&gt;0,OR(C365&lt;&gt;"Recommended baseline",Assumptions!$B$10=1))),0,IF(ISNUMBER(K365),G365*H365*K365,IF(U365=0,"UNPRICED",IF(ISNUMBER(INDEX('SKU Catalog'!$M$1:$M$116,MAX(1,U365))),G365*H365*INDEX('SKU Catalog'!$M$1:$M$116,MAX(1,U365))*IF(AND(INDEX('SKU Catalog'!$F$1:$F$116,MAX(1,U365))="Hourly",OR(INDEX('SKU Catalog'!$J$1:$J$116,MAX(1,U365))=0,"3Y"="PAYG")),I365,1),"UNPRICED"))))</f>
        <v>0</v>
      </c>
    </row>
    <row r="366" spans="1:24" ht="28.8" x14ac:dyDescent="0.35">
      <c r="A366" s="21" t="s">
        <v>967</v>
      </c>
      <c r="B366" s="21" t="s">
        <v>87</v>
      </c>
      <c r="C366" s="21" t="s">
        <v>2301</v>
      </c>
      <c r="D366" s="21" t="s">
        <v>335</v>
      </c>
      <c r="E366" s="21" t="s">
        <v>2302</v>
      </c>
      <c r="F366" s="26" t="s">
        <v>287</v>
      </c>
      <c r="G366" s="27">
        <v>1</v>
      </c>
      <c r="H366" s="38">
        <f>Assumptions!$B$17</f>
        <v>3</v>
      </c>
      <c r="I366" s="36">
        <v>1</v>
      </c>
      <c r="J366" s="26" t="s">
        <v>2297</v>
      </c>
      <c r="K366" s="37"/>
      <c r="L366" s="23" t="str">
        <f>IF(U366=0,"INVALID SKU",IF(INDEX('SKU Catalog'!$J$1:$J$116,MAX(1,U366))=0,"PAYG",IF(J366="Default",Assumptions!$B$7,J366)))</f>
        <v>PAYG</v>
      </c>
      <c r="M366" s="23" t="str">
        <f>IF(U366=0,"Review SKU",INDEX('SKU Catalog'!$E$1:$E$116,MAX(1,U366)))</f>
        <v>endpoint</v>
      </c>
      <c r="N366" s="31">
        <f>IF(ISNUMBER(K366),K366,IF(U366=0,"UNPRICED",IF(L366="PAYG",INDEX('SKU Catalog'!$K$1:$K$116,MAX(1,U366)),IF(L366="1Y",INDEX('SKU Catalog'!$L$1:$L$116,MAX(1,U366)),INDEX('SKU Catalog'!$M$1:$M$116,MAX(1,U366))))))</f>
        <v>7.3</v>
      </c>
      <c r="O366" s="24">
        <f>IF(NOT(AND(A366=$B$2,G366&gt;0,H366&gt;0,OR(C366&lt;&gt;"Recommended baseline",Assumptions!$B$10=1))),0,IF(ISNUMBER(N366),G366*H366*N366*IF(ISNUMBER(K366),1,IF(AND(L366="PAYG",INDEX('SKU Catalog'!$F$1:$F$116,MAX(1,U366))="Hourly"),I366,1)),"UNPRICED"))</f>
        <v>21.9</v>
      </c>
      <c r="P366" s="24">
        <f>IF(ISNUMBER(O366),O366*Assumptions!$B$8,"UNPRICED")</f>
        <v>262.79999999999995</v>
      </c>
      <c r="Q366" s="23" t="str">
        <f>IF(NOT(AND(A366=$B$2,G366&gt;0,H366&gt;0,OR(C366&lt;&gt;"Recommended baseline",Assumptions!$B$10=1))),"Inactive",IF(NOT(ISNUMBER(N366)),"UNPRICED - select SKU / quote",IF(ISNUMBER(K366),"Manual quote - verify source",IF(T366="Covered","Covered by capacity",IF(T366="Control plane","No direct fee","Priced - verify sizing")))))</f>
        <v>Priced - verify sizing</v>
      </c>
      <c r="R366" s="21" t="s">
        <v>2303</v>
      </c>
      <c r="S366" s="21" t="s">
        <v>2304</v>
      </c>
      <c r="T366" s="21" t="s">
        <v>335</v>
      </c>
      <c r="U366" s="23">
        <f>IF(COUNTIF('SKU Catalog'!$A$4:$A$116,T366&amp;"|"&amp;F366)=0,0,MATCH(T366&amp;"|"&amp;F366,'SKU Catalog'!$A$1:$A$116,0))</f>
        <v>63</v>
      </c>
      <c r="V366" s="24">
        <f>IF(NOT(AND(A366=$B$2,G366&gt;0,H366&gt;0,OR(C366&lt;&gt;"Recommended baseline",Assumptions!$B$10=1))),0,IF(ISNUMBER(K366),G366*H366*K366,IF(U366=0,"UNPRICED",IF(ISNUMBER(INDEX('SKU Catalog'!$K$1:$K$116,MAX(1,U366))),G366*H366*INDEX('SKU Catalog'!$K$1:$K$116,MAX(1,U366))*IF(AND(INDEX('SKU Catalog'!$F$1:$F$116,MAX(1,U366))="Hourly",OR(INDEX('SKU Catalog'!$J$1:$J$116,MAX(1,U366))=0,"PAYG"="PAYG")),I366,1),"UNPRICED"))))</f>
        <v>21.9</v>
      </c>
      <c r="W366" s="24">
        <f>IF(NOT(AND(A366=$B$2,G366&gt;0,H366&gt;0,OR(C366&lt;&gt;"Recommended baseline",Assumptions!$B$10=1))),0,IF(ISNUMBER(K366),G366*H366*K366,IF(U366=0,"UNPRICED",IF(ISNUMBER(INDEX('SKU Catalog'!$L$1:$L$116,MAX(1,U366))),G366*H366*INDEX('SKU Catalog'!$L$1:$L$116,MAX(1,U366))*IF(AND(INDEX('SKU Catalog'!$F$1:$F$116,MAX(1,U366))="Hourly",OR(INDEX('SKU Catalog'!$J$1:$J$116,MAX(1,U366))=0,"1Y"="PAYG")),I366,1),"UNPRICED"))))</f>
        <v>21.9</v>
      </c>
      <c r="X366" s="24">
        <f>IF(NOT(AND(A366=$B$2,G366&gt;0,H366&gt;0,OR(C366&lt;&gt;"Recommended baseline",Assumptions!$B$10=1))),0,IF(ISNUMBER(K366),G366*H366*K366,IF(U366=0,"UNPRICED",IF(ISNUMBER(INDEX('SKU Catalog'!$M$1:$M$116,MAX(1,U366))),G366*H366*INDEX('SKU Catalog'!$M$1:$M$116,MAX(1,U366))*IF(AND(INDEX('SKU Catalog'!$F$1:$F$116,MAX(1,U366))="Hourly",OR(INDEX('SKU Catalog'!$J$1:$J$116,MAX(1,U366))=0,"3Y"="PAYG")),I366,1),"UNPRICED"))))</f>
        <v>21.9</v>
      </c>
    </row>
    <row r="367" spans="1:24" ht="43.2" x14ac:dyDescent="0.35">
      <c r="A367" s="21" t="s">
        <v>967</v>
      </c>
      <c r="B367" s="21" t="s">
        <v>87</v>
      </c>
      <c r="C367" s="21" t="s">
        <v>2301</v>
      </c>
      <c r="D367" s="21" t="s">
        <v>338</v>
      </c>
      <c r="E367" s="21" t="s">
        <v>2302</v>
      </c>
      <c r="F367" s="26" t="s">
        <v>287</v>
      </c>
      <c r="G367" s="27">
        <v>1</v>
      </c>
      <c r="H367" s="27">
        <v>100</v>
      </c>
      <c r="I367" s="36">
        <v>1</v>
      </c>
      <c r="J367" s="26" t="s">
        <v>2297</v>
      </c>
      <c r="K367" s="37"/>
      <c r="L367" s="23" t="str">
        <f>IF(U367=0,"INVALID SKU",IF(INDEX('SKU Catalog'!$J$1:$J$116,MAX(1,U367))=0,"PAYG",IF(J367="Default",Assumptions!$B$7,J367)))</f>
        <v>PAYG</v>
      </c>
      <c r="M367" s="23" t="str">
        <f>IF(U367=0,"Review SKU",INDEX('SKU Catalog'!$E$1:$E$116,MAX(1,U367)))</f>
        <v>GB processed</v>
      </c>
      <c r="N367" s="31">
        <f>IF(ISNUMBER(K367),K367,IF(U367=0,"UNPRICED",IF(L367="PAYG",INDEX('SKU Catalog'!$K$1:$K$116,MAX(1,U367)),IF(L367="1Y",INDEX('SKU Catalog'!$L$1:$L$116,MAX(1,U367)),INDEX('SKU Catalog'!$M$1:$M$116,MAX(1,U367))))))</f>
        <v>0.01</v>
      </c>
      <c r="O367" s="24">
        <f>IF(NOT(AND(A367=$B$2,G367&gt;0,H367&gt;0,OR(C367&lt;&gt;"Recommended baseline",Assumptions!$B$10=1))),0,IF(ISNUMBER(N367),G367*H367*N367*IF(ISNUMBER(K367),1,IF(AND(L367="PAYG",INDEX('SKU Catalog'!$F$1:$F$116,MAX(1,U367))="Hourly"),I367,1)),"UNPRICED"))</f>
        <v>1</v>
      </c>
      <c r="P367" s="24">
        <f>IF(ISNUMBER(O367),O367*Assumptions!$B$8,"UNPRICED")</f>
        <v>12</v>
      </c>
      <c r="Q367" s="23" t="str">
        <f>IF(NOT(AND(A367=$B$2,G367&gt;0,H367&gt;0,OR(C367&lt;&gt;"Recommended baseline",Assumptions!$B$10=1))),"Inactive",IF(NOT(ISNUMBER(N367)),"UNPRICED - select SKU / quote",IF(ISNUMBER(K367),"Manual quote - verify source",IF(T367="Covered","Covered by capacity",IF(T367="Control plane","No direct fee","Priced - verify sizing")))))</f>
        <v>Priced - verify sizing</v>
      </c>
      <c r="R367" s="21" t="s">
        <v>2303</v>
      </c>
      <c r="S367" s="21" t="s">
        <v>2304</v>
      </c>
      <c r="T367" s="21" t="s">
        <v>338</v>
      </c>
      <c r="U367" s="23">
        <f>IF(COUNTIF('SKU Catalog'!$A$4:$A$116,T367&amp;"|"&amp;F367)=0,0,MATCH(T367&amp;"|"&amp;F367,'SKU Catalog'!$A$1:$A$116,0))</f>
        <v>64</v>
      </c>
      <c r="V367" s="24">
        <f>IF(NOT(AND(A367=$B$2,G367&gt;0,H367&gt;0,OR(C367&lt;&gt;"Recommended baseline",Assumptions!$B$10=1))),0,IF(ISNUMBER(K367),G367*H367*K367,IF(U367=0,"UNPRICED",IF(ISNUMBER(INDEX('SKU Catalog'!$K$1:$K$116,MAX(1,U367))),G367*H367*INDEX('SKU Catalog'!$K$1:$K$116,MAX(1,U367))*IF(AND(INDEX('SKU Catalog'!$F$1:$F$116,MAX(1,U367))="Hourly",OR(INDEX('SKU Catalog'!$J$1:$J$116,MAX(1,U367))=0,"PAYG"="PAYG")),I367,1),"UNPRICED"))))</f>
        <v>1</v>
      </c>
      <c r="W367" s="24">
        <f>IF(NOT(AND(A367=$B$2,G367&gt;0,H367&gt;0,OR(C367&lt;&gt;"Recommended baseline",Assumptions!$B$10=1))),0,IF(ISNUMBER(K367),G367*H367*K367,IF(U367=0,"UNPRICED",IF(ISNUMBER(INDEX('SKU Catalog'!$L$1:$L$116,MAX(1,U367))),G367*H367*INDEX('SKU Catalog'!$L$1:$L$116,MAX(1,U367))*IF(AND(INDEX('SKU Catalog'!$F$1:$F$116,MAX(1,U367))="Hourly",OR(INDEX('SKU Catalog'!$J$1:$J$116,MAX(1,U367))=0,"1Y"="PAYG")),I367,1),"UNPRICED"))))</f>
        <v>1</v>
      </c>
      <c r="X367" s="24">
        <f>IF(NOT(AND(A367=$B$2,G367&gt;0,H367&gt;0,OR(C367&lt;&gt;"Recommended baseline",Assumptions!$B$10=1))),0,IF(ISNUMBER(K367),G367*H367*K367,IF(U367=0,"UNPRICED",IF(ISNUMBER(INDEX('SKU Catalog'!$M$1:$M$116,MAX(1,U367))),G367*H367*INDEX('SKU Catalog'!$M$1:$M$116,MAX(1,U367))*IF(AND(INDEX('SKU Catalog'!$F$1:$F$116,MAX(1,U367))="Hourly",OR(INDEX('SKU Catalog'!$J$1:$J$116,MAX(1,U367))=0,"3Y"="PAYG")),I367,1),"UNPRICED"))))</f>
        <v>1</v>
      </c>
    </row>
    <row r="368" spans="1:24" ht="28.8" x14ac:dyDescent="0.35">
      <c r="A368" s="21" t="s">
        <v>967</v>
      </c>
      <c r="B368" s="21" t="s">
        <v>87</v>
      </c>
      <c r="C368" s="21" t="s">
        <v>2301</v>
      </c>
      <c r="D368" s="21" t="s">
        <v>346</v>
      </c>
      <c r="E368" s="21" t="s">
        <v>2302</v>
      </c>
      <c r="F368" s="26" t="s">
        <v>343</v>
      </c>
      <c r="G368" s="27">
        <v>1</v>
      </c>
      <c r="H368" s="27">
        <v>1</v>
      </c>
      <c r="I368" s="36">
        <v>1</v>
      </c>
      <c r="J368" s="26" t="s">
        <v>2297</v>
      </c>
      <c r="K368" s="37"/>
      <c r="L368" s="23" t="str">
        <f>IF(U368=0,"INVALID SKU",IF(INDEX('SKU Catalog'!$J$1:$J$116,MAX(1,U368))=0,"PAYG",IF(J368="Default",Assumptions!$B$7,J368)))</f>
        <v>PAYG</v>
      </c>
      <c r="M368" s="23" t="str">
        <f>IF(U368=0,"Review SKU",INDEX('SKU Catalog'!$E$1:$E$116,MAX(1,U368)))</f>
        <v>million queries</v>
      </c>
      <c r="N368" s="31">
        <f>IF(ISNUMBER(K368),K368,IF(U368=0,"UNPRICED",IF(L368="PAYG",INDEX('SKU Catalog'!$K$1:$K$116,MAX(1,U368)),IF(L368="1Y",INDEX('SKU Catalog'!$L$1:$L$116,MAX(1,U368)),INDEX('SKU Catalog'!$M$1:$M$116,MAX(1,U368))))))</f>
        <v>0.4</v>
      </c>
      <c r="O368" s="24">
        <f>IF(NOT(AND(A368=$B$2,G368&gt;0,H368&gt;0,OR(C368&lt;&gt;"Recommended baseline",Assumptions!$B$10=1))),0,IF(ISNUMBER(N368),G368*H368*N368*IF(ISNUMBER(K368),1,IF(AND(L368="PAYG",INDEX('SKU Catalog'!$F$1:$F$116,MAX(1,U368))="Hourly"),I368,1)),"UNPRICED"))</f>
        <v>0.4</v>
      </c>
      <c r="P368" s="24">
        <f>IF(ISNUMBER(O368),O368*Assumptions!$B$8,"UNPRICED")</f>
        <v>4.8000000000000007</v>
      </c>
      <c r="Q368" s="23" t="str">
        <f>IF(NOT(AND(A368=$B$2,G368&gt;0,H368&gt;0,OR(C368&lt;&gt;"Recommended baseline",Assumptions!$B$10=1))),"Inactive",IF(NOT(ISNUMBER(N368)),"UNPRICED - select SKU / quote",IF(ISNUMBER(K368),"Manual quote - verify source",IF(T368="Covered","Covered by capacity",IF(T368="Control plane","No direct fee","Priced - verify sizing")))))</f>
        <v>Priced - verify sizing</v>
      </c>
      <c r="R368" s="21" t="s">
        <v>2303</v>
      </c>
      <c r="S368" s="21" t="s">
        <v>2304</v>
      </c>
      <c r="T368" s="21" t="s">
        <v>346</v>
      </c>
      <c r="U368" s="23">
        <f>IF(COUNTIF('SKU Catalog'!$A$4:$A$116,T368&amp;"|"&amp;F368)=0,0,MATCH(T368&amp;"|"&amp;F368,'SKU Catalog'!$A$1:$A$116,0))</f>
        <v>66</v>
      </c>
      <c r="V368" s="24">
        <f>IF(NOT(AND(A368=$B$2,G368&gt;0,H368&gt;0,OR(C368&lt;&gt;"Recommended baseline",Assumptions!$B$10=1))),0,IF(ISNUMBER(K368),G368*H368*K368,IF(U368=0,"UNPRICED",IF(ISNUMBER(INDEX('SKU Catalog'!$K$1:$K$116,MAX(1,U368))),G368*H368*INDEX('SKU Catalog'!$K$1:$K$116,MAX(1,U368))*IF(AND(INDEX('SKU Catalog'!$F$1:$F$116,MAX(1,U368))="Hourly",OR(INDEX('SKU Catalog'!$J$1:$J$116,MAX(1,U368))=0,"PAYG"="PAYG")),I368,1),"UNPRICED"))))</f>
        <v>0.4</v>
      </c>
      <c r="W368" s="24">
        <f>IF(NOT(AND(A368=$B$2,G368&gt;0,H368&gt;0,OR(C368&lt;&gt;"Recommended baseline",Assumptions!$B$10=1))),0,IF(ISNUMBER(K368),G368*H368*K368,IF(U368=0,"UNPRICED",IF(ISNUMBER(INDEX('SKU Catalog'!$L$1:$L$116,MAX(1,U368))),G368*H368*INDEX('SKU Catalog'!$L$1:$L$116,MAX(1,U368))*IF(AND(INDEX('SKU Catalog'!$F$1:$F$116,MAX(1,U368))="Hourly",OR(INDEX('SKU Catalog'!$J$1:$J$116,MAX(1,U368))=0,"1Y"="PAYG")),I368,1),"UNPRICED"))))</f>
        <v>0.4</v>
      </c>
      <c r="X368" s="24">
        <f>IF(NOT(AND(A368=$B$2,G368&gt;0,H368&gt;0,OR(C368&lt;&gt;"Recommended baseline",Assumptions!$B$10=1))),0,IF(ISNUMBER(K368),G368*H368*K368,IF(U368=0,"UNPRICED",IF(ISNUMBER(INDEX('SKU Catalog'!$M$1:$M$116,MAX(1,U368))),G368*H368*INDEX('SKU Catalog'!$M$1:$M$116,MAX(1,U368))*IF(AND(INDEX('SKU Catalog'!$F$1:$F$116,MAX(1,U368))="Hourly",OR(INDEX('SKU Catalog'!$J$1:$J$116,MAX(1,U368))=0,"3Y"="PAYG")),I368,1),"UNPRICED"))))</f>
        <v>0.4</v>
      </c>
    </row>
    <row r="369" spans="1:24" ht="28.8" x14ac:dyDescent="0.35">
      <c r="A369" s="21" t="s">
        <v>967</v>
      </c>
      <c r="B369" s="21" t="s">
        <v>87</v>
      </c>
      <c r="C369" s="21" t="s">
        <v>2301</v>
      </c>
      <c r="D369" s="21" t="s">
        <v>352</v>
      </c>
      <c r="E369" s="21" t="s">
        <v>2302</v>
      </c>
      <c r="F369" s="26" t="s">
        <v>353</v>
      </c>
      <c r="G369" s="27">
        <v>1</v>
      </c>
      <c r="H369" s="38">
        <f>Assumptions!$B$16</f>
        <v>100</v>
      </c>
      <c r="I369" s="36">
        <v>1</v>
      </c>
      <c r="J369" s="26" t="s">
        <v>2297</v>
      </c>
      <c r="K369" s="37"/>
      <c r="L369" s="23" t="str">
        <f>IF(U369=0,"INVALID SKU",IF(INDEX('SKU Catalog'!$J$1:$J$116,MAX(1,U369))=0,"PAYG",IF(J369="Default",Assumptions!$B$7,J369)))</f>
        <v>PAYG</v>
      </c>
      <c r="M369" s="23" t="str">
        <f>IF(U369=0,"Review SKU",INDEX('SKU Catalog'!$E$1:$E$116,MAX(1,U369)))</f>
        <v>billable GB</v>
      </c>
      <c r="N369" s="31">
        <f>IF(ISNUMBER(K369),K369,IF(U369=0,"UNPRICED",IF(L369="PAYG",INDEX('SKU Catalog'!$K$1:$K$116,MAX(1,U369)),IF(L369="1Y",INDEX('SKU Catalog'!$L$1:$L$116,MAX(1,U369)),INDEX('SKU Catalog'!$M$1:$M$116,MAX(1,U369))))))</f>
        <v>8.6999999999999994E-2</v>
      </c>
      <c r="O369" s="24">
        <f>IF(NOT(AND(A369=$B$2,G369&gt;0,H369&gt;0,OR(C369&lt;&gt;"Recommended baseline",Assumptions!$B$10=1))),0,IF(ISNUMBER(N369),G369*H369*N369*IF(ISNUMBER(K369),1,IF(AND(L369="PAYG",INDEX('SKU Catalog'!$F$1:$F$116,MAX(1,U369))="Hourly"),I369,1)),"UNPRICED"))</f>
        <v>8.6999999999999993</v>
      </c>
      <c r="P369" s="24">
        <f>IF(ISNUMBER(O369),O369*Assumptions!$B$8,"UNPRICED")</f>
        <v>104.39999999999999</v>
      </c>
      <c r="Q369" s="23" t="str">
        <f>IF(NOT(AND(A369=$B$2,G369&gt;0,H369&gt;0,OR(C369&lt;&gt;"Recommended baseline",Assumptions!$B$10=1))),"Inactive",IF(NOT(ISNUMBER(N369)),"UNPRICED - select SKU / quote",IF(ISNUMBER(K369),"Manual quote - verify source",IF(T369="Covered","Covered by capacity",IF(T369="Control plane","No direct fee","Priced - verify sizing")))))</f>
        <v>Priced - verify sizing</v>
      </c>
      <c r="R369" s="21" t="s">
        <v>2303</v>
      </c>
      <c r="S369" s="21" t="s">
        <v>2304</v>
      </c>
      <c r="T369" s="21" t="s">
        <v>352</v>
      </c>
      <c r="U369" s="23">
        <f>IF(COUNTIF('SKU Catalog'!$A$4:$A$116,T369&amp;"|"&amp;F369)=0,0,MATCH(T369&amp;"|"&amp;F369,'SKU Catalog'!$A$1:$A$116,0))</f>
        <v>69</v>
      </c>
      <c r="V369" s="24">
        <f>IF(NOT(AND(A369=$B$2,G369&gt;0,H369&gt;0,OR(C369&lt;&gt;"Recommended baseline",Assumptions!$B$10=1))),0,IF(ISNUMBER(K369),G369*H369*K369,IF(U369=0,"UNPRICED",IF(ISNUMBER(INDEX('SKU Catalog'!$K$1:$K$116,MAX(1,U369))),G369*H369*INDEX('SKU Catalog'!$K$1:$K$116,MAX(1,U369))*IF(AND(INDEX('SKU Catalog'!$F$1:$F$116,MAX(1,U369))="Hourly",OR(INDEX('SKU Catalog'!$J$1:$J$116,MAX(1,U369))=0,"PAYG"="PAYG")),I369,1),"UNPRICED"))))</f>
        <v>8.6999999999999993</v>
      </c>
      <c r="W369" s="24">
        <f>IF(NOT(AND(A369=$B$2,G369&gt;0,H369&gt;0,OR(C369&lt;&gt;"Recommended baseline",Assumptions!$B$10=1))),0,IF(ISNUMBER(K369),G369*H369*K369,IF(U369=0,"UNPRICED",IF(ISNUMBER(INDEX('SKU Catalog'!$L$1:$L$116,MAX(1,U369))),G369*H369*INDEX('SKU Catalog'!$L$1:$L$116,MAX(1,U369))*IF(AND(INDEX('SKU Catalog'!$F$1:$F$116,MAX(1,U369))="Hourly",OR(INDEX('SKU Catalog'!$J$1:$J$116,MAX(1,U369))=0,"1Y"="PAYG")),I369,1),"UNPRICED"))))</f>
        <v>8.6999999999999993</v>
      </c>
      <c r="X369" s="24">
        <f>IF(NOT(AND(A369=$B$2,G369&gt;0,H369&gt;0,OR(C369&lt;&gt;"Recommended baseline",Assumptions!$B$10=1))),0,IF(ISNUMBER(K369),G369*H369*K369,IF(U369=0,"UNPRICED",IF(ISNUMBER(INDEX('SKU Catalog'!$M$1:$M$116,MAX(1,U369))),G369*H369*INDEX('SKU Catalog'!$M$1:$M$116,MAX(1,U369))*IF(AND(INDEX('SKU Catalog'!$F$1:$F$116,MAX(1,U369))="Hourly",OR(INDEX('SKU Catalog'!$J$1:$J$116,MAX(1,U369))=0,"3Y"="PAYG")),I369,1),"UNPRICED"))))</f>
        <v>8.6999999999999993</v>
      </c>
    </row>
    <row r="370" spans="1:24" ht="28.8" x14ac:dyDescent="0.35">
      <c r="A370" s="21" t="s">
        <v>967</v>
      </c>
      <c r="B370" s="21" t="s">
        <v>90</v>
      </c>
      <c r="C370" s="21" t="s">
        <v>2301</v>
      </c>
      <c r="D370" s="21" t="s">
        <v>326</v>
      </c>
      <c r="E370" s="21" t="s">
        <v>2302</v>
      </c>
      <c r="F370" s="26" t="s">
        <v>327</v>
      </c>
      <c r="G370" s="27">
        <v>1</v>
      </c>
      <c r="H370" s="38">
        <f>Assumptions!$B$20</f>
        <v>1</v>
      </c>
      <c r="I370" s="36">
        <v>1</v>
      </c>
      <c r="J370" s="26" t="s">
        <v>2297</v>
      </c>
      <c r="K370" s="37"/>
      <c r="L370" s="23" t="str">
        <f>IF(U370=0,"INVALID SKU",IF(INDEX('SKU Catalog'!$J$1:$J$116,MAX(1,U370))=0,"PAYG",IF(J370="Default",Assumptions!$B$7,J370)))</f>
        <v>PAYG</v>
      </c>
      <c r="M370" s="23" t="str">
        <f>IF(U370=0,"Review SKU",INDEX('SKU Catalog'!$E$1:$E$116,MAX(1,U370)))</f>
        <v>search unit (replicas x partitions)</v>
      </c>
      <c r="N370" s="31">
        <f>IF(ISNUMBER(K370),K370,IF(U370=0,"UNPRICED",IF(L370="PAYG",INDEX('SKU Catalog'!$K$1:$K$116,MAX(1,U370)),IF(L370="1Y",INDEX('SKU Catalog'!$L$1:$L$116,MAX(1,U370)),INDEX('SKU Catalog'!$M$1:$M$116,MAX(1,U370))))))</f>
        <v>73.73</v>
      </c>
      <c r="O370" s="24">
        <f>IF(NOT(AND(A370=$B$2,G370&gt;0,H370&gt;0,OR(C370&lt;&gt;"Recommended baseline",Assumptions!$B$10=1))),0,IF(ISNUMBER(N370),G370*H370*N370*IF(ISNUMBER(K370),1,IF(AND(L370="PAYG",INDEX('SKU Catalog'!$F$1:$F$116,MAX(1,U370))="Hourly"),I370,1)),"UNPRICED"))</f>
        <v>73.73</v>
      </c>
      <c r="P370" s="24">
        <f>IF(ISNUMBER(O370),O370*Assumptions!$B$8,"UNPRICED")</f>
        <v>884.76</v>
      </c>
      <c r="Q370" s="23" t="str">
        <f>IF(NOT(AND(A370=$B$2,G370&gt;0,H370&gt;0,OR(C370&lt;&gt;"Recommended baseline",Assumptions!$B$10=1))),"Inactive",IF(NOT(ISNUMBER(N370)),"UNPRICED - select SKU / quote",IF(ISNUMBER(K370),"Manual quote - verify source",IF(T370="Covered","Covered by capacity",IF(T370="Control plane","No direct fee","Priced - verify sizing")))))</f>
        <v>Priced - verify sizing</v>
      </c>
      <c r="R370" s="21" t="s">
        <v>2303</v>
      </c>
      <c r="S370" s="21" t="s">
        <v>2304</v>
      </c>
      <c r="T370" s="21" t="s">
        <v>326</v>
      </c>
      <c r="U370" s="23">
        <f>IF(COUNTIF('SKU Catalog'!$A$4:$A$116,T370&amp;"|"&amp;F370)=0,0,MATCH(T370&amp;"|"&amp;F370,'SKU Catalog'!$A$1:$A$116,0))</f>
        <v>60</v>
      </c>
      <c r="V370" s="24">
        <f>IF(NOT(AND(A370=$B$2,G370&gt;0,H370&gt;0,OR(C370&lt;&gt;"Recommended baseline",Assumptions!$B$10=1))),0,IF(ISNUMBER(K370),G370*H370*K370,IF(U370=0,"UNPRICED",IF(ISNUMBER(INDEX('SKU Catalog'!$K$1:$K$116,MAX(1,U370))),G370*H370*INDEX('SKU Catalog'!$K$1:$K$116,MAX(1,U370))*IF(AND(INDEX('SKU Catalog'!$F$1:$F$116,MAX(1,U370))="Hourly",OR(INDEX('SKU Catalog'!$J$1:$J$116,MAX(1,U370))=0,"PAYG"="PAYG")),I370,1),"UNPRICED"))))</f>
        <v>73.73</v>
      </c>
      <c r="W370" s="24">
        <f>IF(NOT(AND(A370=$B$2,G370&gt;0,H370&gt;0,OR(C370&lt;&gt;"Recommended baseline",Assumptions!$B$10=1))),0,IF(ISNUMBER(K370),G370*H370*K370,IF(U370=0,"UNPRICED",IF(ISNUMBER(INDEX('SKU Catalog'!$L$1:$L$116,MAX(1,U370))),G370*H370*INDEX('SKU Catalog'!$L$1:$L$116,MAX(1,U370))*IF(AND(INDEX('SKU Catalog'!$F$1:$F$116,MAX(1,U370))="Hourly",OR(INDEX('SKU Catalog'!$J$1:$J$116,MAX(1,U370))=0,"1Y"="PAYG")),I370,1),"UNPRICED"))))</f>
        <v>73.73</v>
      </c>
      <c r="X370" s="24">
        <f>IF(NOT(AND(A370=$B$2,G370&gt;0,H370&gt;0,OR(C370&lt;&gt;"Recommended baseline",Assumptions!$B$10=1))),0,IF(ISNUMBER(K370),G370*H370*K370,IF(U370=0,"UNPRICED",IF(ISNUMBER(INDEX('SKU Catalog'!$M$1:$M$116,MAX(1,U370))),G370*H370*INDEX('SKU Catalog'!$M$1:$M$116,MAX(1,U370))*IF(AND(INDEX('SKU Catalog'!$F$1:$F$116,MAX(1,U370))="Hourly",OR(INDEX('SKU Catalog'!$J$1:$J$116,MAX(1,U370))=0,"3Y"="PAYG")),I370,1),"UNPRICED"))))</f>
        <v>73.73</v>
      </c>
    </row>
    <row r="371" spans="1:24" ht="43.2" x14ac:dyDescent="0.35">
      <c r="A371" s="21" t="s">
        <v>967</v>
      </c>
      <c r="B371" s="21" t="s">
        <v>88</v>
      </c>
      <c r="C371" s="21" t="s">
        <v>2301</v>
      </c>
      <c r="D371" s="21" t="s">
        <v>307</v>
      </c>
      <c r="E371" s="21" t="s">
        <v>2302</v>
      </c>
      <c r="F371" s="26" t="s">
        <v>312</v>
      </c>
      <c r="G371" s="27">
        <v>1</v>
      </c>
      <c r="H371" s="38">
        <f>Assumptions!$B$19</f>
        <v>1</v>
      </c>
      <c r="I371" s="36">
        <v>1</v>
      </c>
      <c r="J371" s="26" t="s">
        <v>2297</v>
      </c>
      <c r="K371" s="37"/>
      <c r="L371" s="23" t="str">
        <f>IF(U371=0,"INVALID SKU",IF(INDEX('SKU Catalog'!$J$1:$J$116,MAX(1,U371))=0,"PAYG",IF(J371="Default",Assumptions!$B$7,J371)))</f>
        <v>PAYG</v>
      </c>
      <c r="M371" s="23" t="str">
        <f>IF(U371=0,"Review SKU",INDEX('SKU Catalog'!$E$1:$E$116,MAX(1,U371)))</f>
        <v>protected storage account</v>
      </c>
      <c r="N371" s="31" t="str">
        <f>IF(ISNUMBER(K371),K371,IF(U371=0,"UNPRICED",IF(L371="PAYG",INDEX('SKU Catalog'!$K$1:$K$116,MAX(1,U371)),IF(L371="1Y",INDEX('SKU Catalog'!$L$1:$L$116,MAX(1,U371)),INDEX('SKU Catalog'!$M$1:$M$116,MAX(1,U371))))))</f>
        <v>UNPRICED</v>
      </c>
      <c r="O371" s="24" t="str">
        <f>IF(NOT(AND(A371=$B$2,G371&gt;0,H371&gt;0,OR(C371&lt;&gt;"Recommended baseline",Assumptions!$B$10=1))),0,IF(ISNUMBER(N371),G371*H371*N371*IF(ISNUMBER(K371),1,IF(AND(L371="PAYG",INDEX('SKU Catalog'!$F$1:$F$116,MAX(1,U371))="Hourly"),I371,1)),"UNPRICED"))</f>
        <v>UNPRICED</v>
      </c>
      <c r="P371" s="24" t="str">
        <f>IF(ISNUMBER(O371),O371*Assumptions!$B$8,"UNPRICED")</f>
        <v>UNPRICED</v>
      </c>
      <c r="Q371" s="23" t="str">
        <f>IF(NOT(AND(A371=$B$2,G371&gt;0,H371&gt;0,OR(C371&lt;&gt;"Recommended baseline",Assumptions!$B$10=1))),"Inactive",IF(NOT(ISNUMBER(N371)),"UNPRICED - select SKU / quote",IF(ISNUMBER(K371),"Manual quote - verify source",IF(T371="Covered","Covered by capacity",IF(T371="Control plane","No direct fee","Priced - verify sizing")))))</f>
        <v>UNPRICED - select SKU / quote</v>
      </c>
      <c r="R371" s="21" t="s">
        <v>2307</v>
      </c>
      <c r="S371" s="21" t="s">
        <v>2304</v>
      </c>
      <c r="T371" s="21" t="s">
        <v>307</v>
      </c>
      <c r="U371" s="23">
        <f>IF(COUNTIF('SKU Catalog'!$A$4:$A$116,T371&amp;"|"&amp;F371)=0,0,MATCH(T371&amp;"|"&amp;F371,'SKU Catalog'!$A$1:$A$116,0))</f>
        <v>55</v>
      </c>
      <c r="V371" s="24" t="str">
        <f>IF(NOT(AND(A371=$B$2,G371&gt;0,H371&gt;0,OR(C371&lt;&gt;"Recommended baseline",Assumptions!$B$10=1))),0,IF(ISNUMBER(K371),G371*H371*K371,IF(U371=0,"UNPRICED",IF(ISNUMBER(INDEX('SKU Catalog'!$K$1:$K$116,MAX(1,U371))),G371*H371*INDEX('SKU Catalog'!$K$1:$K$116,MAX(1,U371))*IF(AND(INDEX('SKU Catalog'!$F$1:$F$116,MAX(1,U371))="Hourly",OR(INDEX('SKU Catalog'!$J$1:$J$116,MAX(1,U371))=0,"PAYG"="PAYG")),I371,1),"UNPRICED"))))</f>
        <v>UNPRICED</v>
      </c>
      <c r="W371" s="24" t="str">
        <f>IF(NOT(AND(A371=$B$2,G371&gt;0,H371&gt;0,OR(C371&lt;&gt;"Recommended baseline",Assumptions!$B$10=1))),0,IF(ISNUMBER(K371),G371*H371*K371,IF(U371=0,"UNPRICED",IF(ISNUMBER(INDEX('SKU Catalog'!$L$1:$L$116,MAX(1,U371))),G371*H371*INDEX('SKU Catalog'!$L$1:$L$116,MAX(1,U371))*IF(AND(INDEX('SKU Catalog'!$F$1:$F$116,MAX(1,U371))="Hourly",OR(INDEX('SKU Catalog'!$J$1:$J$116,MAX(1,U371))=0,"1Y"="PAYG")),I371,1),"UNPRICED"))))</f>
        <v>UNPRICED</v>
      </c>
      <c r="X371" s="24" t="str">
        <f>IF(NOT(AND(A371=$B$2,G371&gt;0,H371&gt;0,OR(C371&lt;&gt;"Recommended baseline",Assumptions!$B$10=1))),0,IF(ISNUMBER(K371),G371*H371*K371,IF(U371=0,"UNPRICED",IF(ISNUMBER(INDEX('SKU Catalog'!$M$1:$M$116,MAX(1,U371))),G371*H371*INDEX('SKU Catalog'!$M$1:$M$116,MAX(1,U371))*IF(AND(INDEX('SKU Catalog'!$F$1:$F$116,MAX(1,U371))="Hourly",OR(INDEX('SKU Catalog'!$J$1:$J$116,MAX(1,U371))=0,"3Y"="PAYG")),I371,1),"UNPRICED"))))</f>
        <v>UNPRICED</v>
      </c>
    </row>
    <row r="372" spans="1:24" ht="72" x14ac:dyDescent="0.35">
      <c r="A372" s="21" t="s">
        <v>967</v>
      </c>
      <c r="B372" s="21" t="s">
        <v>96</v>
      </c>
      <c r="C372" s="21" t="s">
        <v>2301</v>
      </c>
      <c r="D372" s="21" t="s">
        <v>96</v>
      </c>
      <c r="E372" s="21" t="s">
        <v>2302</v>
      </c>
      <c r="F372" s="26" t="s">
        <v>191</v>
      </c>
      <c r="G372" s="27">
        <v>1</v>
      </c>
      <c r="H372" s="27">
        <v>1</v>
      </c>
      <c r="I372" s="36">
        <v>1</v>
      </c>
      <c r="J372" s="26" t="s">
        <v>2297</v>
      </c>
      <c r="K372" s="37"/>
      <c r="L372" s="23" t="str">
        <f>IF(U372=0,"INVALID SKU",IF(INDEX('SKU Catalog'!$J$1:$J$116,MAX(1,U372))=0,"PAYG",IF(J372="Default",Assumptions!$B$7,J372)))</f>
        <v>PAYG</v>
      </c>
      <c r="M372" s="23" t="str">
        <f>IF(U372=0,"Review SKU",INDEX('SKU Catalog'!$E$1:$E$116,MAX(1,U372)))</f>
        <v>quoted unit</v>
      </c>
      <c r="N372" s="31" t="str">
        <f>IF(ISNUMBER(K372),K372,IF(U372=0,"UNPRICED",IF(L372="PAYG",INDEX('SKU Catalog'!$K$1:$K$116,MAX(1,U372)),IF(L372="1Y",INDEX('SKU Catalog'!$L$1:$L$116,MAX(1,U372)),INDEX('SKU Catalog'!$M$1:$M$116,MAX(1,U372))))))</f>
        <v>UNPRICED</v>
      </c>
      <c r="O372" s="24" t="str">
        <f>IF(NOT(AND(A372=$B$2,G372&gt;0,H372&gt;0,OR(C372&lt;&gt;"Recommended baseline",Assumptions!$B$10=1))),0,IF(ISNUMBER(N372),G372*H372*N372*IF(ISNUMBER(K372),1,IF(AND(L372="PAYG",INDEX('SKU Catalog'!$F$1:$F$116,MAX(1,U372))="Hourly"),I372,1)),"UNPRICED"))</f>
        <v>UNPRICED</v>
      </c>
      <c r="P372" s="24" t="str">
        <f>IF(ISNUMBER(O372),O372*Assumptions!$B$8,"UNPRICED")</f>
        <v>UNPRICED</v>
      </c>
      <c r="Q372" s="23" t="str">
        <f>IF(NOT(AND(A372=$B$2,G372&gt;0,H372&gt;0,OR(C372&lt;&gt;"Recommended baseline",Assumptions!$B$10=1))),"Inactive",IF(NOT(ISNUMBER(N372)),"UNPRICED - select SKU / quote",IF(ISNUMBER(K372),"Manual quote - verify source",IF(T372="Covered","Covered by capacity",IF(T372="Control plane","No direct fee","Priced - verify sizing")))))</f>
        <v>UNPRICED - select SKU / quote</v>
      </c>
      <c r="R372" s="21" t="s">
        <v>2308</v>
      </c>
      <c r="S372" s="21" t="s">
        <v>2304</v>
      </c>
      <c r="T372" s="21" t="s">
        <v>96</v>
      </c>
      <c r="U372" s="23">
        <f>IF(COUNTIF('SKU Catalog'!$A$4:$A$116,T372&amp;"|"&amp;F372)=0,0,MATCH(T372&amp;"|"&amp;F372,'SKU Catalog'!$A$1:$A$116,0))</f>
        <v>6</v>
      </c>
      <c r="V372" s="24" t="str">
        <f>IF(NOT(AND(A372=$B$2,G372&gt;0,H372&gt;0,OR(C372&lt;&gt;"Recommended baseline",Assumptions!$B$10=1))),0,IF(ISNUMBER(K372),G372*H372*K372,IF(U372=0,"UNPRICED",IF(ISNUMBER(INDEX('SKU Catalog'!$K$1:$K$116,MAX(1,U372))),G372*H372*INDEX('SKU Catalog'!$K$1:$K$116,MAX(1,U372))*IF(AND(INDEX('SKU Catalog'!$F$1:$F$116,MAX(1,U372))="Hourly",OR(INDEX('SKU Catalog'!$J$1:$J$116,MAX(1,U372))=0,"PAYG"="PAYG")),I372,1),"UNPRICED"))))</f>
        <v>UNPRICED</v>
      </c>
      <c r="W372" s="24" t="str">
        <f>IF(NOT(AND(A372=$B$2,G372&gt;0,H372&gt;0,OR(C372&lt;&gt;"Recommended baseline",Assumptions!$B$10=1))),0,IF(ISNUMBER(K372),G372*H372*K372,IF(U372=0,"UNPRICED",IF(ISNUMBER(INDEX('SKU Catalog'!$L$1:$L$116,MAX(1,U372))),G372*H372*INDEX('SKU Catalog'!$L$1:$L$116,MAX(1,U372))*IF(AND(INDEX('SKU Catalog'!$F$1:$F$116,MAX(1,U372))="Hourly",OR(INDEX('SKU Catalog'!$J$1:$J$116,MAX(1,U372))=0,"1Y"="PAYG")),I372,1),"UNPRICED"))))</f>
        <v>UNPRICED</v>
      </c>
      <c r="X372" s="24" t="str">
        <f>IF(NOT(AND(A372=$B$2,G372&gt;0,H372&gt;0,OR(C372&lt;&gt;"Recommended baseline",Assumptions!$B$10=1))),0,IF(ISNUMBER(K372),G372*H372*K372,IF(U372=0,"UNPRICED",IF(ISNUMBER(INDEX('SKU Catalog'!$M$1:$M$116,MAX(1,U372))),G372*H372*INDEX('SKU Catalog'!$M$1:$M$116,MAX(1,U372))*IF(AND(INDEX('SKU Catalog'!$F$1:$F$116,MAX(1,U372))="Hourly",OR(INDEX('SKU Catalog'!$J$1:$J$116,MAX(1,U372))=0,"3Y"="PAYG")),I372,1),"UNPRICED"))))</f>
        <v>UNPRICED</v>
      </c>
    </row>
    <row r="373" spans="1:24" ht="43.2" x14ac:dyDescent="0.35">
      <c r="A373" s="21" t="s">
        <v>1927</v>
      </c>
      <c r="B373" s="21" t="s">
        <v>86</v>
      </c>
      <c r="C373" s="21" t="s">
        <v>2294</v>
      </c>
      <c r="D373" s="21" t="s">
        <v>2295</v>
      </c>
      <c r="E373" s="21" t="s">
        <v>2296</v>
      </c>
      <c r="F373" s="26" t="s">
        <v>197</v>
      </c>
      <c r="G373" s="27">
        <v>1</v>
      </c>
      <c r="H373" s="27">
        <v>1</v>
      </c>
      <c r="I373" s="36">
        <v>1</v>
      </c>
      <c r="J373" s="26" t="s">
        <v>2297</v>
      </c>
      <c r="K373" s="37"/>
      <c r="L373" s="23" t="str">
        <f>IF(U373=0,"INVALID SKU",IF(INDEX('SKU Catalog'!$J$1:$J$116,MAX(1,U373))=0,"PAYG",IF(J373="Default",Assumptions!$B$7,J373)))</f>
        <v>PAYG</v>
      </c>
      <c r="M373" s="23" t="str">
        <f>IF(U373=0,"Review SKU",INDEX('SKU Catalog'!$E$1:$E$116,MAX(1,U373)))</f>
        <v>capacity</v>
      </c>
      <c r="N373" s="31" t="str">
        <f>IF(ISNUMBER(K373),K373,IF(U373=0,"UNPRICED",IF(L373="PAYG",INDEX('SKU Catalog'!$K$1:$K$116,MAX(1,U373)),IF(L373="1Y",INDEX('SKU Catalog'!$L$1:$L$116,MAX(1,U373)),INDEX('SKU Catalog'!$M$1:$M$116,MAX(1,U373))))))</f>
        <v>UNPRICED</v>
      </c>
      <c r="O373" s="24">
        <f>IF(NOT(AND(A373=$B$2,G373&gt;0,H373&gt;0,OR(C373&lt;&gt;"Recommended baseline",Assumptions!$B$10=1))),0,IF(ISNUMBER(N373),G373*H373*N373*IF(ISNUMBER(K373),1,IF(AND(L373="PAYG",INDEX('SKU Catalog'!$F$1:$F$116,MAX(1,U373))="Hourly"),I373,1)),"UNPRICED"))</f>
        <v>0</v>
      </c>
      <c r="P373" s="24">
        <f>IF(ISNUMBER(O373),O373*Assumptions!$B$8,"UNPRICED")</f>
        <v>0</v>
      </c>
      <c r="Q373" s="23" t="str">
        <f>IF(NOT(AND(A373=$B$2,G373&gt;0,H373&gt;0,OR(C373&lt;&gt;"Recommended baseline",Assumptions!$B$10=1))),"Inactive",IF(NOT(ISNUMBER(N373)),"UNPRICED - select SKU / quote",IF(ISNUMBER(K373),"Manual quote - verify source",IF(T373="Covered","Covered by capacity",IF(T373="Control plane","No direct fee","Priced - verify sizing")))))</f>
        <v>Inactive</v>
      </c>
      <c r="R373" s="21" t="s">
        <v>2298</v>
      </c>
      <c r="S373" s="21" t="s">
        <v>971</v>
      </c>
      <c r="T373" s="21" t="s">
        <v>196</v>
      </c>
      <c r="U373" s="23">
        <f>IF(COUNTIF('SKU Catalog'!$A$4:$A$116,T373&amp;"|"&amp;F373)=0,0,MATCH(T373&amp;"|"&amp;F373,'SKU Catalog'!$A$1:$A$116,0))</f>
        <v>7</v>
      </c>
      <c r="V373" s="24">
        <f>IF(NOT(AND(A373=$B$2,G373&gt;0,H373&gt;0,OR(C373&lt;&gt;"Recommended baseline",Assumptions!$B$10=1))),0,IF(ISNUMBER(K373),G373*H373*K373,IF(U373=0,"UNPRICED",IF(ISNUMBER(INDEX('SKU Catalog'!$K$1:$K$116,MAX(1,U373))),G373*H373*INDEX('SKU Catalog'!$K$1:$K$116,MAX(1,U373))*IF(AND(INDEX('SKU Catalog'!$F$1:$F$116,MAX(1,U373))="Hourly",OR(INDEX('SKU Catalog'!$J$1:$J$116,MAX(1,U373))=0,"PAYG"="PAYG")),I373,1),"UNPRICED"))))</f>
        <v>0</v>
      </c>
      <c r="W373" s="24">
        <f>IF(NOT(AND(A373=$B$2,G373&gt;0,H373&gt;0,OR(C373&lt;&gt;"Recommended baseline",Assumptions!$B$10=1))),0,IF(ISNUMBER(K373),G373*H373*K373,IF(U373=0,"UNPRICED",IF(ISNUMBER(INDEX('SKU Catalog'!$L$1:$L$116,MAX(1,U373))),G373*H373*INDEX('SKU Catalog'!$L$1:$L$116,MAX(1,U373))*IF(AND(INDEX('SKU Catalog'!$F$1:$F$116,MAX(1,U373))="Hourly",OR(INDEX('SKU Catalog'!$J$1:$J$116,MAX(1,U373))=0,"1Y"="PAYG")),I373,1),"UNPRICED"))))</f>
        <v>0</v>
      </c>
      <c r="X373" s="24">
        <f>IF(NOT(AND(A373=$B$2,G373&gt;0,H373&gt;0,OR(C373&lt;&gt;"Recommended baseline",Assumptions!$B$10=1))),0,IF(ISNUMBER(K373),G373*H373*K373,IF(U373=0,"UNPRICED",IF(ISNUMBER(INDEX('SKU Catalog'!$M$1:$M$116,MAX(1,U373))),G373*H373*INDEX('SKU Catalog'!$M$1:$M$116,MAX(1,U373))*IF(AND(INDEX('SKU Catalog'!$F$1:$F$116,MAX(1,U373))="Hourly",OR(INDEX('SKU Catalog'!$J$1:$J$116,MAX(1,U373))=0,"3Y"="PAYG")),I373,1),"UNPRICED"))))</f>
        <v>0</v>
      </c>
    </row>
    <row r="374" spans="1:24" ht="28.8" x14ac:dyDescent="0.35">
      <c r="A374" s="21" t="s">
        <v>1927</v>
      </c>
      <c r="B374" s="21" t="s">
        <v>89</v>
      </c>
      <c r="C374" s="21" t="s">
        <v>2310</v>
      </c>
      <c r="D374" s="21" t="s">
        <v>2311</v>
      </c>
      <c r="E374" s="21" t="s">
        <v>2312</v>
      </c>
      <c r="F374" s="26" t="s">
        <v>230</v>
      </c>
      <c r="G374" s="27">
        <v>1</v>
      </c>
      <c r="H374" s="38">
        <f>Assumptions!$B$11</f>
        <v>1024</v>
      </c>
      <c r="I374" s="36">
        <v>1</v>
      </c>
      <c r="J374" s="26" t="s">
        <v>2297</v>
      </c>
      <c r="K374" s="37"/>
      <c r="L374" s="23" t="str">
        <f>IF(U374=0,"INVALID SKU",IF(INDEX('SKU Catalog'!$J$1:$J$116,MAX(1,U374))=0,"PAYG",IF(J374="Default",Assumptions!$B$7,J374)))</f>
        <v>PAYG</v>
      </c>
      <c r="M374" s="23" t="str">
        <f>IF(U374=0,"Review SKU",INDEX('SKU Catalog'!$E$1:$E$116,MAX(1,U374)))</f>
        <v>GB-month</v>
      </c>
      <c r="N374" s="31">
        <f>IF(ISNUMBER(K374),K374,IF(U374=0,"UNPRICED",IF(L374="PAYG",INDEX('SKU Catalog'!$K$1:$K$116,MAX(1,U374)),IF(L374="1Y",INDEX('SKU Catalog'!$L$1:$L$116,MAX(1,U374)),INDEX('SKU Catalog'!$M$1:$M$116,MAX(1,U374))))))</f>
        <v>2.5999999999999999E-2</v>
      </c>
      <c r="O374" s="24">
        <f>IF(NOT(AND(A374=$B$2,G374&gt;0,H374&gt;0,OR(C374&lt;&gt;"Recommended baseline",Assumptions!$B$10=1))),0,IF(ISNUMBER(N374),G374*H374*N374*IF(ISNUMBER(K374),1,IF(AND(L374="PAYG",INDEX('SKU Catalog'!$F$1:$F$116,MAX(1,U374))="Hourly"),I374,1)),"UNPRICED"))</f>
        <v>0</v>
      </c>
      <c r="P374" s="24">
        <f>IF(ISNUMBER(O374),O374*Assumptions!$B$8,"UNPRICED")</f>
        <v>0</v>
      </c>
      <c r="Q374" s="23" t="str">
        <f>IF(NOT(AND(A374=$B$2,G374&gt;0,H374&gt;0,OR(C374&lt;&gt;"Recommended baseline",Assumptions!$B$10=1))),"Inactive",IF(NOT(ISNUMBER(N374)),"UNPRICED - select SKU / quote",IF(ISNUMBER(K374),"Manual quote - verify source",IF(T374="Covered","Covered by capacity",IF(T374="Control plane","No direct fee","Priced - verify sizing")))))</f>
        <v>Inactive</v>
      </c>
      <c r="R374" s="21" t="s">
        <v>2313</v>
      </c>
      <c r="S374" s="21" t="s">
        <v>971</v>
      </c>
      <c r="T374" s="21" t="s">
        <v>229</v>
      </c>
      <c r="U374" s="23">
        <f>IF(COUNTIF('SKU Catalog'!$A$4:$A$116,T374&amp;"|"&amp;F374)=0,0,MATCH(T374&amp;"|"&amp;F374,'SKU Catalog'!$A$1:$A$116,0))</f>
        <v>21</v>
      </c>
      <c r="V374" s="24">
        <f>IF(NOT(AND(A374=$B$2,G374&gt;0,H374&gt;0,OR(C374&lt;&gt;"Recommended baseline",Assumptions!$B$10=1))),0,IF(ISNUMBER(K374),G374*H374*K374,IF(U374=0,"UNPRICED",IF(ISNUMBER(INDEX('SKU Catalog'!$K$1:$K$116,MAX(1,U374))),G374*H374*INDEX('SKU Catalog'!$K$1:$K$116,MAX(1,U374))*IF(AND(INDEX('SKU Catalog'!$F$1:$F$116,MAX(1,U374))="Hourly",OR(INDEX('SKU Catalog'!$J$1:$J$116,MAX(1,U374))=0,"PAYG"="PAYG")),I374,1),"UNPRICED"))))</f>
        <v>0</v>
      </c>
      <c r="W374" s="24">
        <f>IF(NOT(AND(A374=$B$2,G374&gt;0,H374&gt;0,OR(C374&lt;&gt;"Recommended baseline",Assumptions!$B$10=1))),0,IF(ISNUMBER(K374),G374*H374*K374,IF(U374=0,"UNPRICED",IF(ISNUMBER(INDEX('SKU Catalog'!$L$1:$L$116,MAX(1,U374))),G374*H374*INDEX('SKU Catalog'!$L$1:$L$116,MAX(1,U374))*IF(AND(INDEX('SKU Catalog'!$F$1:$F$116,MAX(1,U374))="Hourly",OR(INDEX('SKU Catalog'!$J$1:$J$116,MAX(1,U374))=0,"1Y"="PAYG")),I374,1),"UNPRICED"))))</f>
        <v>0</v>
      </c>
      <c r="X374" s="24">
        <f>IF(NOT(AND(A374=$B$2,G374&gt;0,H374&gt;0,OR(C374&lt;&gt;"Recommended baseline",Assumptions!$B$10=1))),0,IF(ISNUMBER(K374),G374*H374*K374,IF(U374=0,"UNPRICED",IF(ISNUMBER(INDEX('SKU Catalog'!$M$1:$M$116,MAX(1,U374))),G374*H374*INDEX('SKU Catalog'!$M$1:$M$116,MAX(1,U374))*IF(AND(INDEX('SKU Catalog'!$F$1:$F$116,MAX(1,U374))="Hourly",OR(INDEX('SKU Catalog'!$J$1:$J$116,MAX(1,U374))=0,"3Y"="PAYG")),I374,1),"UNPRICED"))))</f>
        <v>0</v>
      </c>
    </row>
    <row r="375" spans="1:24" ht="43.2" x14ac:dyDescent="0.35">
      <c r="A375" s="21" t="s">
        <v>1927</v>
      </c>
      <c r="B375" s="21" t="s">
        <v>86</v>
      </c>
      <c r="C375" s="21" t="s">
        <v>2299</v>
      </c>
      <c r="D375" s="21" t="s">
        <v>969</v>
      </c>
      <c r="E375" s="21" t="s">
        <v>970</v>
      </c>
      <c r="F375" s="26" t="s">
        <v>182</v>
      </c>
      <c r="G375" s="27">
        <v>1</v>
      </c>
      <c r="H375" s="27">
        <v>1</v>
      </c>
      <c r="I375" s="36">
        <v>1</v>
      </c>
      <c r="J375" s="26" t="s">
        <v>2297</v>
      </c>
      <c r="K375" s="37"/>
      <c r="L375" s="23" t="str">
        <f>IF(U375=0,"INVALID SKU",IF(INDEX('SKU Catalog'!$J$1:$J$116,MAX(1,U375))=0,"PAYG",IF(J375="Default",Assumptions!$B$7,J375)))</f>
        <v>PAYG</v>
      </c>
      <c r="M375" s="23" t="str">
        <f>IF(U375=0,"Review SKU",INDEX('SKU Catalog'!$E$1:$E$116,MAX(1,U375)))</f>
        <v>resource</v>
      </c>
      <c r="N375" s="31">
        <f>IF(ISNUMBER(K375),K375,IF(U375=0,"UNPRICED",IF(L375="PAYG",INDEX('SKU Catalog'!$K$1:$K$116,MAX(1,U375)),IF(L375="1Y",INDEX('SKU Catalog'!$L$1:$L$116,MAX(1,U375)),INDEX('SKU Catalog'!$M$1:$M$116,MAX(1,U375))))))</f>
        <v>0</v>
      </c>
      <c r="O375" s="24">
        <f>IF(NOT(AND(A375=$B$2,G375&gt;0,H375&gt;0,OR(C375&lt;&gt;"Recommended baseline",Assumptions!$B$10=1))),0,IF(ISNUMBER(N375),G375*H375*N375*IF(ISNUMBER(K375),1,IF(AND(L375="PAYG",INDEX('SKU Catalog'!$F$1:$F$116,MAX(1,U375))="Hourly"),I375,1)),"UNPRICED"))</f>
        <v>0</v>
      </c>
      <c r="P375" s="24">
        <f>IF(ISNUMBER(O375),O375*Assumptions!$B$8,"UNPRICED")</f>
        <v>0</v>
      </c>
      <c r="Q375" s="23" t="str">
        <f>IF(NOT(AND(A375=$B$2,G375&gt;0,H375&gt;0,OR(C375&lt;&gt;"Recommended baseline",Assumptions!$B$10=1))),"Inactive",IF(NOT(ISNUMBER(N375)),"UNPRICED - select SKU / quote",IF(ISNUMBER(K375),"Manual quote - verify source",IF(T375="Covered","Covered by capacity",IF(T375="Control plane","No direct fee","Priced - verify sizing")))))</f>
        <v>Inactive</v>
      </c>
      <c r="R375" s="21" t="s">
        <v>2314</v>
      </c>
      <c r="S375" s="21" t="s">
        <v>971</v>
      </c>
      <c r="T375" s="21" t="s">
        <v>181</v>
      </c>
      <c r="U375" s="23">
        <f>IF(COUNTIF('SKU Catalog'!$A$4:$A$116,T375&amp;"|"&amp;F375)=0,0,MATCH(T375&amp;"|"&amp;F375,'SKU Catalog'!$A$1:$A$116,0))</f>
        <v>4</v>
      </c>
      <c r="V375" s="24">
        <f>IF(NOT(AND(A375=$B$2,G375&gt;0,H375&gt;0,OR(C375&lt;&gt;"Recommended baseline",Assumptions!$B$10=1))),0,IF(ISNUMBER(K375),G375*H375*K375,IF(U375=0,"UNPRICED",IF(ISNUMBER(INDEX('SKU Catalog'!$K$1:$K$116,MAX(1,U375))),G375*H375*INDEX('SKU Catalog'!$K$1:$K$116,MAX(1,U375))*IF(AND(INDEX('SKU Catalog'!$F$1:$F$116,MAX(1,U375))="Hourly",OR(INDEX('SKU Catalog'!$J$1:$J$116,MAX(1,U375))=0,"PAYG"="PAYG")),I375,1),"UNPRICED"))))</f>
        <v>0</v>
      </c>
      <c r="W375" s="24">
        <f>IF(NOT(AND(A375=$B$2,G375&gt;0,H375&gt;0,OR(C375&lt;&gt;"Recommended baseline",Assumptions!$B$10=1))),0,IF(ISNUMBER(K375),G375*H375*K375,IF(U375=0,"UNPRICED",IF(ISNUMBER(INDEX('SKU Catalog'!$L$1:$L$116,MAX(1,U375))),G375*H375*INDEX('SKU Catalog'!$L$1:$L$116,MAX(1,U375))*IF(AND(INDEX('SKU Catalog'!$F$1:$F$116,MAX(1,U375))="Hourly",OR(INDEX('SKU Catalog'!$J$1:$J$116,MAX(1,U375))=0,"1Y"="PAYG")),I375,1),"UNPRICED"))))</f>
        <v>0</v>
      </c>
      <c r="X375" s="24">
        <f>IF(NOT(AND(A375=$B$2,G375&gt;0,H375&gt;0,OR(C375&lt;&gt;"Recommended baseline",Assumptions!$B$10=1))),0,IF(ISNUMBER(K375),G375*H375*K375,IF(U375=0,"UNPRICED",IF(ISNUMBER(INDEX('SKU Catalog'!$M$1:$M$116,MAX(1,U375))),G375*H375*INDEX('SKU Catalog'!$M$1:$M$116,MAX(1,U375))*IF(AND(INDEX('SKU Catalog'!$F$1:$F$116,MAX(1,U375))="Hourly",OR(INDEX('SKU Catalog'!$J$1:$J$116,MAX(1,U375))=0,"3Y"="PAYG")),I375,1),"UNPRICED"))))</f>
        <v>0</v>
      </c>
    </row>
    <row r="376" spans="1:24" ht="43.2" x14ac:dyDescent="0.35">
      <c r="A376" s="21" t="s">
        <v>1927</v>
      </c>
      <c r="B376" s="21" t="s">
        <v>86</v>
      </c>
      <c r="C376" s="21" t="s">
        <v>2299</v>
      </c>
      <c r="D376" s="21" t="s">
        <v>974</v>
      </c>
      <c r="E376" s="21" t="s">
        <v>975</v>
      </c>
      <c r="F376" s="26" t="s">
        <v>182</v>
      </c>
      <c r="G376" s="27">
        <v>1</v>
      </c>
      <c r="H376" s="27">
        <v>1</v>
      </c>
      <c r="I376" s="36">
        <v>1</v>
      </c>
      <c r="J376" s="26" t="s">
        <v>2297</v>
      </c>
      <c r="K376" s="37"/>
      <c r="L376" s="23" t="str">
        <f>IF(U376=0,"INVALID SKU",IF(INDEX('SKU Catalog'!$J$1:$J$116,MAX(1,U376))=0,"PAYG",IF(J376="Default",Assumptions!$B$7,J376)))</f>
        <v>PAYG</v>
      </c>
      <c r="M376" s="23" t="str">
        <f>IF(U376=0,"Review SKU",INDEX('SKU Catalog'!$E$1:$E$116,MAX(1,U376)))</f>
        <v>resource</v>
      </c>
      <c r="N376" s="31">
        <f>IF(ISNUMBER(K376),K376,IF(U376=0,"UNPRICED",IF(L376="PAYG",INDEX('SKU Catalog'!$K$1:$K$116,MAX(1,U376)),IF(L376="1Y",INDEX('SKU Catalog'!$L$1:$L$116,MAX(1,U376)),INDEX('SKU Catalog'!$M$1:$M$116,MAX(1,U376))))))</f>
        <v>0</v>
      </c>
      <c r="O376" s="24">
        <f>IF(NOT(AND(A376=$B$2,G376&gt;0,H376&gt;0,OR(C376&lt;&gt;"Recommended baseline",Assumptions!$B$10=1))),0,IF(ISNUMBER(N376),G376*H376*N376*IF(ISNUMBER(K376),1,IF(AND(L376="PAYG",INDEX('SKU Catalog'!$F$1:$F$116,MAX(1,U376))="Hourly"),I376,1)),"UNPRICED"))</f>
        <v>0</v>
      </c>
      <c r="P376" s="24">
        <f>IF(ISNUMBER(O376),O376*Assumptions!$B$8,"UNPRICED")</f>
        <v>0</v>
      </c>
      <c r="Q376" s="23" t="str">
        <f>IF(NOT(AND(A376=$B$2,G376&gt;0,H376&gt;0,OR(C376&lt;&gt;"Recommended baseline",Assumptions!$B$10=1))),"Inactive",IF(NOT(ISNUMBER(N376)),"UNPRICED - select SKU / quote",IF(ISNUMBER(K376),"Manual quote - verify source",IF(T376="Covered","Covered by capacity",IF(T376="Control plane","No direct fee","Priced - verify sizing")))))</f>
        <v>Inactive</v>
      </c>
      <c r="R376" s="21" t="s">
        <v>2314</v>
      </c>
      <c r="S376" s="21" t="s">
        <v>971</v>
      </c>
      <c r="T376" s="21" t="s">
        <v>181</v>
      </c>
      <c r="U376" s="23">
        <f>IF(COUNTIF('SKU Catalog'!$A$4:$A$116,T376&amp;"|"&amp;F376)=0,0,MATCH(T376&amp;"|"&amp;F376,'SKU Catalog'!$A$1:$A$116,0))</f>
        <v>4</v>
      </c>
      <c r="V376" s="24">
        <f>IF(NOT(AND(A376=$B$2,G376&gt;0,H376&gt;0,OR(C376&lt;&gt;"Recommended baseline",Assumptions!$B$10=1))),0,IF(ISNUMBER(K376),G376*H376*K376,IF(U376=0,"UNPRICED",IF(ISNUMBER(INDEX('SKU Catalog'!$K$1:$K$116,MAX(1,U376))),G376*H376*INDEX('SKU Catalog'!$K$1:$K$116,MAX(1,U376))*IF(AND(INDEX('SKU Catalog'!$F$1:$F$116,MAX(1,U376))="Hourly",OR(INDEX('SKU Catalog'!$J$1:$J$116,MAX(1,U376))=0,"PAYG"="PAYG")),I376,1),"UNPRICED"))))</f>
        <v>0</v>
      </c>
      <c r="W376" s="24">
        <f>IF(NOT(AND(A376=$B$2,G376&gt;0,H376&gt;0,OR(C376&lt;&gt;"Recommended baseline",Assumptions!$B$10=1))),0,IF(ISNUMBER(K376),G376*H376*K376,IF(U376=0,"UNPRICED",IF(ISNUMBER(INDEX('SKU Catalog'!$L$1:$L$116,MAX(1,U376))),G376*H376*INDEX('SKU Catalog'!$L$1:$L$116,MAX(1,U376))*IF(AND(INDEX('SKU Catalog'!$F$1:$F$116,MAX(1,U376))="Hourly",OR(INDEX('SKU Catalog'!$J$1:$J$116,MAX(1,U376))=0,"1Y"="PAYG")),I376,1),"UNPRICED"))))</f>
        <v>0</v>
      </c>
      <c r="X376" s="24">
        <f>IF(NOT(AND(A376=$B$2,G376&gt;0,H376&gt;0,OR(C376&lt;&gt;"Recommended baseline",Assumptions!$B$10=1))),0,IF(ISNUMBER(K376),G376*H376*K376,IF(U376=0,"UNPRICED",IF(ISNUMBER(INDEX('SKU Catalog'!$M$1:$M$116,MAX(1,U376))),G376*H376*INDEX('SKU Catalog'!$M$1:$M$116,MAX(1,U376))*IF(AND(INDEX('SKU Catalog'!$F$1:$F$116,MAX(1,U376))="Hourly",OR(INDEX('SKU Catalog'!$J$1:$J$116,MAX(1,U376))=0,"3Y"="PAYG")),I376,1),"UNPRICED"))))</f>
        <v>0</v>
      </c>
    </row>
    <row r="377" spans="1:24" ht="43.2" x14ac:dyDescent="0.35">
      <c r="A377" s="21" t="s">
        <v>1927</v>
      </c>
      <c r="B377" s="21" t="s">
        <v>86</v>
      </c>
      <c r="C377" s="21" t="s">
        <v>2299</v>
      </c>
      <c r="D377" s="21" t="s">
        <v>978</v>
      </c>
      <c r="E377" s="21" t="s">
        <v>979</v>
      </c>
      <c r="F377" s="26" t="s">
        <v>182</v>
      </c>
      <c r="G377" s="27">
        <v>1</v>
      </c>
      <c r="H377" s="27">
        <v>1</v>
      </c>
      <c r="I377" s="36">
        <v>1</v>
      </c>
      <c r="J377" s="26" t="s">
        <v>2297</v>
      </c>
      <c r="K377" s="37"/>
      <c r="L377" s="23" t="str">
        <f>IF(U377=0,"INVALID SKU",IF(INDEX('SKU Catalog'!$J$1:$J$116,MAX(1,U377))=0,"PAYG",IF(J377="Default",Assumptions!$B$7,J377)))</f>
        <v>PAYG</v>
      </c>
      <c r="M377" s="23" t="str">
        <f>IF(U377=0,"Review SKU",INDEX('SKU Catalog'!$E$1:$E$116,MAX(1,U377)))</f>
        <v>resource</v>
      </c>
      <c r="N377" s="31">
        <f>IF(ISNUMBER(K377),K377,IF(U377=0,"UNPRICED",IF(L377="PAYG",INDEX('SKU Catalog'!$K$1:$K$116,MAX(1,U377)),IF(L377="1Y",INDEX('SKU Catalog'!$L$1:$L$116,MAX(1,U377)),INDEX('SKU Catalog'!$M$1:$M$116,MAX(1,U377))))))</f>
        <v>0</v>
      </c>
      <c r="O377" s="24">
        <f>IF(NOT(AND(A377=$B$2,G377&gt;0,H377&gt;0,OR(C377&lt;&gt;"Recommended baseline",Assumptions!$B$10=1))),0,IF(ISNUMBER(N377),G377*H377*N377*IF(ISNUMBER(K377),1,IF(AND(L377="PAYG",INDEX('SKU Catalog'!$F$1:$F$116,MAX(1,U377))="Hourly"),I377,1)),"UNPRICED"))</f>
        <v>0</v>
      </c>
      <c r="P377" s="24">
        <f>IF(ISNUMBER(O377),O377*Assumptions!$B$8,"UNPRICED")</f>
        <v>0</v>
      </c>
      <c r="Q377" s="23" t="str">
        <f>IF(NOT(AND(A377=$B$2,G377&gt;0,H377&gt;0,OR(C377&lt;&gt;"Recommended baseline",Assumptions!$B$10=1))),"Inactive",IF(NOT(ISNUMBER(N377)),"UNPRICED - select SKU / quote",IF(ISNUMBER(K377),"Manual quote - verify source",IF(T377="Covered","Covered by capacity",IF(T377="Control plane","No direct fee","Priced - verify sizing")))))</f>
        <v>Inactive</v>
      </c>
      <c r="R377" s="21" t="s">
        <v>2314</v>
      </c>
      <c r="S377" s="21" t="s">
        <v>971</v>
      </c>
      <c r="T377" s="21" t="s">
        <v>181</v>
      </c>
      <c r="U377" s="23">
        <f>IF(COUNTIF('SKU Catalog'!$A$4:$A$116,T377&amp;"|"&amp;F377)=0,0,MATCH(T377&amp;"|"&amp;F377,'SKU Catalog'!$A$1:$A$116,0))</f>
        <v>4</v>
      </c>
      <c r="V377" s="24">
        <f>IF(NOT(AND(A377=$B$2,G377&gt;0,H377&gt;0,OR(C377&lt;&gt;"Recommended baseline",Assumptions!$B$10=1))),0,IF(ISNUMBER(K377),G377*H377*K377,IF(U377=0,"UNPRICED",IF(ISNUMBER(INDEX('SKU Catalog'!$K$1:$K$116,MAX(1,U377))),G377*H377*INDEX('SKU Catalog'!$K$1:$K$116,MAX(1,U377))*IF(AND(INDEX('SKU Catalog'!$F$1:$F$116,MAX(1,U377))="Hourly",OR(INDEX('SKU Catalog'!$J$1:$J$116,MAX(1,U377))=0,"PAYG"="PAYG")),I377,1),"UNPRICED"))))</f>
        <v>0</v>
      </c>
      <c r="W377" s="24">
        <f>IF(NOT(AND(A377=$B$2,G377&gt;0,H377&gt;0,OR(C377&lt;&gt;"Recommended baseline",Assumptions!$B$10=1))),0,IF(ISNUMBER(K377),G377*H377*K377,IF(U377=0,"UNPRICED",IF(ISNUMBER(INDEX('SKU Catalog'!$L$1:$L$116,MAX(1,U377))),G377*H377*INDEX('SKU Catalog'!$L$1:$L$116,MAX(1,U377))*IF(AND(INDEX('SKU Catalog'!$F$1:$F$116,MAX(1,U377))="Hourly",OR(INDEX('SKU Catalog'!$J$1:$J$116,MAX(1,U377))=0,"1Y"="PAYG")),I377,1),"UNPRICED"))))</f>
        <v>0</v>
      </c>
      <c r="X377" s="24">
        <f>IF(NOT(AND(A377=$B$2,G377&gt;0,H377&gt;0,OR(C377&lt;&gt;"Recommended baseline",Assumptions!$B$10=1))),0,IF(ISNUMBER(K377),G377*H377*K377,IF(U377=0,"UNPRICED",IF(ISNUMBER(INDEX('SKU Catalog'!$M$1:$M$116,MAX(1,U377))),G377*H377*INDEX('SKU Catalog'!$M$1:$M$116,MAX(1,U377))*IF(AND(INDEX('SKU Catalog'!$F$1:$F$116,MAX(1,U377))="Hourly",OR(INDEX('SKU Catalog'!$J$1:$J$116,MAX(1,U377))=0,"3Y"="PAYG")),I377,1),"UNPRICED"))))</f>
        <v>0</v>
      </c>
    </row>
    <row r="378" spans="1:24" ht="43.2" x14ac:dyDescent="0.35">
      <c r="A378" s="21" t="s">
        <v>1927</v>
      </c>
      <c r="B378" s="21" t="s">
        <v>86</v>
      </c>
      <c r="C378" s="21" t="s">
        <v>2299</v>
      </c>
      <c r="D378" s="21" t="s">
        <v>981</v>
      </c>
      <c r="E378" s="21" t="s">
        <v>982</v>
      </c>
      <c r="F378" s="26" t="s">
        <v>182</v>
      </c>
      <c r="G378" s="27">
        <v>1</v>
      </c>
      <c r="H378" s="27">
        <v>1</v>
      </c>
      <c r="I378" s="36">
        <v>1</v>
      </c>
      <c r="J378" s="26" t="s">
        <v>2297</v>
      </c>
      <c r="K378" s="37"/>
      <c r="L378" s="23" t="str">
        <f>IF(U378=0,"INVALID SKU",IF(INDEX('SKU Catalog'!$J$1:$J$116,MAX(1,U378))=0,"PAYG",IF(J378="Default",Assumptions!$B$7,J378)))</f>
        <v>PAYG</v>
      </c>
      <c r="M378" s="23" t="str">
        <f>IF(U378=0,"Review SKU",INDEX('SKU Catalog'!$E$1:$E$116,MAX(1,U378)))</f>
        <v>resource</v>
      </c>
      <c r="N378" s="31">
        <f>IF(ISNUMBER(K378),K378,IF(U378=0,"UNPRICED",IF(L378="PAYG",INDEX('SKU Catalog'!$K$1:$K$116,MAX(1,U378)),IF(L378="1Y",INDEX('SKU Catalog'!$L$1:$L$116,MAX(1,U378)),INDEX('SKU Catalog'!$M$1:$M$116,MAX(1,U378))))))</f>
        <v>0</v>
      </c>
      <c r="O378" s="24">
        <f>IF(NOT(AND(A378=$B$2,G378&gt;0,H378&gt;0,OR(C378&lt;&gt;"Recommended baseline",Assumptions!$B$10=1))),0,IF(ISNUMBER(N378),G378*H378*N378*IF(ISNUMBER(K378),1,IF(AND(L378="PAYG",INDEX('SKU Catalog'!$F$1:$F$116,MAX(1,U378))="Hourly"),I378,1)),"UNPRICED"))</f>
        <v>0</v>
      </c>
      <c r="P378" s="24">
        <f>IF(ISNUMBER(O378),O378*Assumptions!$B$8,"UNPRICED")</f>
        <v>0</v>
      </c>
      <c r="Q378" s="23" t="str">
        <f>IF(NOT(AND(A378=$B$2,G378&gt;0,H378&gt;0,OR(C378&lt;&gt;"Recommended baseline",Assumptions!$B$10=1))),"Inactive",IF(NOT(ISNUMBER(N378)),"UNPRICED - select SKU / quote",IF(ISNUMBER(K378),"Manual quote - verify source",IF(T378="Covered","Covered by capacity",IF(T378="Control plane","No direct fee","Priced - verify sizing")))))</f>
        <v>Inactive</v>
      </c>
      <c r="R378" s="21" t="s">
        <v>2314</v>
      </c>
      <c r="S378" s="21" t="s">
        <v>971</v>
      </c>
      <c r="T378" s="21" t="s">
        <v>181</v>
      </c>
      <c r="U378" s="23">
        <f>IF(COUNTIF('SKU Catalog'!$A$4:$A$116,T378&amp;"|"&amp;F378)=0,0,MATCH(T378&amp;"|"&amp;F378,'SKU Catalog'!$A$1:$A$116,0))</f>
        <v>4</v>
      </c>
      <c r="V378" s="24">
        <f>IF(NOT(AND(A378=$B$2,G378&gt;0,H378&gt;0,OR(C378&lt;&gt;"Recommended baseline",Assumptions!$B$10=1))),0,IF(ISNUMBER(K378),G378*H378*K378,IF(U378=0,"UNPRICED",IF(ISNUMBER(INDEX('SKU Catalog'!$K$1:$K$116,MAX(1,U378))),G378*H378*INDEX('SKU Catalog'!$K$1:$K$116,MAX(1,U378))*IF(AND(INDEX('SKU Catalog'!$F$1:$F$116,MAX(1,U378))="Hourly",OR(INDEX('SKU Catalog'!$J$1:$J$116,MAX(1,U378))=0,"PAYG"="PAYG")),I378,1),"UNPRICED"))))</f>
        <v>0</v>
      </c>
      <c r="W378" s="24">
        <f>IF(NOT(AND(A378=$B$2,G378&gt;0,H378&gt;0,OR(C378&lt;&gt;"Recommended baseline",Assumptions!$B$10=1))),0,IF(ISNUMBER(K378),G378*H378*K378,IF(U378=0,"UNPRICED",IF(ISNUMBER(INDEX('SKU Catalog'!$L$1:$L$116,MAX(1,U378))),G378*H378*INDEX('SKU Catalog'!$L$1:$L$116,MAX(1,U378))*IF(AND(INDEX('SKU Catalog'!$F$1:$F$116,MAX(1,U378))="Hourly",OR(INDEX('SKU Catalog'!$J$1:$J$116,MAX(1,U378))=0,"1Y"="PAYG")),I378,1),"UNPRICED"))))</f>
        <v>0</v>
      </c>
      <c r="X378" s="24">
        <f>IF(NOT(AND(A378=$B$2,G378&gt;0,H378&gt;0,OR(C378&lt;&gt;"Recommended baseline",Assumptions!$B$10=1))),0,IF(ISNUMBER(K378),G378*H378*K378,IF(U378=0,"UNPRICED",IF(ISNUMBER(INDEX('SKU Catalog'!$M$1:$M$116,MAX(1,U378))),G378*H378*INDEX('SKU Catalog'!$M$1:$M$116,MAX(1,U378))*IF(AND(INDEX('SKU Catalog'!$F$1:$F$116,MAX(1,U378))="Hourly",OR(INDEX('SKU Catalog'!$J$1:$J$116,MAX(1,U378))=0,"3Y"="PAYG")),I378,1),"UNPRICED"))))</f>
        <v>0</v>
      </c>
    </row>
    <row r="379" spans="1:24" ht="43.2" x14ac:dyDescent="0.35">
      <c r="A379" s="21" t="s">
        <v>1927</v>
      </c>
      <c r="B379" s="21" t="s">
        <v>86</v>
      </c>
      <c r="C379" s="21" t="s">
        <v>2299</v>
      </c>
      <c r="D379" s="21" t="s">
        <v>984</v>
      </c>
      <c r="E379" s="21" t="s">
        <v>985</v>
      </c>
      <c r="F379" s="26" t="s">
        <v>182</v>
      </c>
      <c r="G379" s="27">
        <v>1</v>
      </c>
      <c r="H379" s="27">
        <v>1</v>
      </c>
      <c r="I379" s="36">
        <v>1</v>
      </c>
      <c r="J379" s="26" t="s">
        <v>2297</v>
      </c>
      <c r="K379" s="37"/>
      <c r="L379" s="23" t="str">
        <f>IF(U379=0,"INVALID SKU",IF(INDEX('SKU Catalog'!$J$1:$J$116,MAX(1,U379))=0,"PAYG",IF(J379="Default",Assumptions!$B$7,J379)))</f>
        <v>PAYG</v>
      </c>
      <c r="M379" s="23" t="str">
        <f>IF(U379=0,"Review SKU",INDEX('SKU Catalog'!$E$1:$E$116,MAX(1,U379)))</f>
        <v>resource</v>
      </c>
      <c r="N379" s="31">
        <f>IF(ISNUMBER(K379),K379,IF(U379=0,"UNPRICED",IF(L379="PAYG",INDEX('SKU Catalog'!$K$1:$K$116,MAX(1,U379)),IF(L379="1Y",INDEX('SKU Catalog'!$L$1:$L$116,MAX(1,U379)),INDEX('SKU Catalog'!$M$1:$M$116,MAX(1,U379))))))</f>
        <v>0</v>
      </c>
      <c r="O379" s="24">
        <f>IF(NOT(AND(A379=$B$2,G379&gt;0,H379&gt;0,OR(C379&lt;&gt;"Recommended baseline",Assumptions!$B$10=1))),0,IF(ISNUMBER(N379),G379*H379*N379*IF(ISNUMBER(K379),1,IF(AND(L379="PAYG",INDEX('SKU Catalog'!$F$1:$F$116,MAX(1,U379))="Hourly"),I379,1)),"UNPRICED"))</f>
        <v>0</v>
      </c>
      <c r="P379" s="24">
        <f>IF(ISNUMBER(O379),O379*Assumptions!$B$8,"UNPRICED")</f>
        <v>0</v>
      </c>
      <c r="Q379" s="23" t="str">
        <f>IF(NOT(AND(A379=$B$2,G379&gt;0,H379&gt;0,OR(C379&lt;&gt;"Recommended baseline",Assumptions!$B$10=1))),"Inactive",IF(NOT(ISNUMBER(N379)),"UNPRICED - select SKU / quote",IF(ISNUMBER(K379),"Manual quote - verify source",IF(T379="Covered","Covered by capacity",IF(T379="Control plane","No direct fee","Priced - verify sizing")))))</f>
        <v>Inactive</v>
      </c>
      <c r="R379" s="21" t="s">
        <v>2314</v>
      </c>
      <c r="S379" s="21" t="s">
        <v>971</v>
      </c>
      <c r="T379" s="21" t="s">
        <v>181</v>
      </c>
      <c r="U379" s="23">
        <f>IF(COUNTIF('SKU Catalog'!$A$4:$A$116,T379&amp;"|"&amp;F379)=0,0,MATCH(T379&amp;"|"&amp;F379,'SKU Catalog'!$A$1:$A$116,0))</f>
        <v>4</v>
      </c>
      <c r="V379" s="24">
        <f>IF(NOT(AND(A379=$B$2,G379&gt;0,H379&gt;0,OR(C379&lt;&gt;"Recommended baseline",Assumptions!$B$10=1))),0,IF(ISNUMBER(K379),G379*H379*K379,IF(U379=0,"UNPRICED",IF(ISNUMBER(INDEX('SKU Catalog'!$K$1:$K$116,MAX(1,U379))),G379*H379*INDEX('SKU Catalog'!$K$1:$K$116,MAX(1,U379))*IF(AND(INDEX('SKU Catalog'!$F$1:$F$116,MAX(1,U379))="Hourly",OR(INDEX('SKU Catalog'!$J$1:$J$116,MAX(1,U379))=0,"PAYG"="PAYG")),I379,1),"UNPRICED"))))</f>
        <v>0</v>
      </c>
      <c r="W379" s="24">
        <f>IF(NOT(AND(A379=$B$2,G379&gt;0,H379&gt;0,OR(C379&lt;&gt;"Recommended baseline",Assumptions!$B$10=1))),0,IF(ISNUMBER(K379),G379*H379*K379,IF(U379=0,"UNPRICED",IF(ISNUMBER(INDEX('SKU Catalog'!$L$1:$L$116,MAX(1,U379))),G379*H379*INDEX('SKU Catalog'!$L$1:$L$116,MAX(1,U379))*IF(AND(INDEX('SKU Catalog'!$F$1:$F$116,MAX(1,U379))="Hourly",OR(INDEX('SKU Catalog'!$J$1:$J$116,MAX(1,U379))=0,"1Y"="PAYG")),I379,1),"UNPRICED"))))</f>
        <v>0</v>
      </c>
      <c r="X379" s="24">
        <f>IF(NOT(AND(A379=$B$2,G379&gt;0,H379&gt;0,OR(C379&lt;&gt;"Recommended baseline",Assumptions!$B$10=1))),0,IF(ISNUMBER(K379),G379*H379*K379,IF(U379=0,"UNPRICED",IF(ISNUMBER(INDEX('SKU Catalog'!$M$1:$M$116,MAX(1,U379))),G379*H379*INDEX('SKU Catalog'!$M$1:$M$116,MAX(1,U379))*IF(AND(INDEX('SKU Catalog'!$F$1:$F$116,MAX(1,U379))="Hourly",OR(INDEX('SKU Catalog'!$J$1:$J$116,MAX(1,U379))=0,"3Y"="PAYG")),I379,1),"UNPRICED"))))</f>
        <v>0</v>
      </c>
    </row>
    <row r="380" spans="1:24" ht="43.2" x14ac:dyDescent="0.35">
      <c r="A380" s="21" t="s">
        <v>1927</v>
      </c>
      <c r="B380" s="21" t="s">
        <v>86</v>
      </c>
      <c r="C380" s="21" t="s">
        <v>2299</v>
      </c>
      <c r="D380" s="21" t="s">
        <v>987</v>
      </c>
      <c r="E380" s="21" t="s">
        <v>988</v>
      </c>
      <c r="F380" s="26" t="s">
        <v>182</v>
      </c>
      <c r="G380" s="27">
        <v>1</v>
      </c>
      <c r="H380" s="27">
        <v>1</v>
      </c>
      <c r="I380" s="36">
        <v>1</v>
      </c>
      <c r="J380" s="26" t="s">
        <v>2297</v>
      </c>
      <c r="K380" s="37"/>
      <c r="L380" s="23" t="str">
        <f>IF(U380=0,"INVALID SKU",IF(INDEX('SKU Catalog'!$J$1:$J$116,MAX(1,U380))=0,"PAYG",IF(J380="Default",Assumptions!$B$7,J380)))</f>
        <v>PAYG</v>
      </c>
      <c r="M380" s="23" t="str">
        <f>IF(U380=0,"Review SKU",INDEX('SKU Catalog'!$E$1:$E$116,MAX(1,U380)))</f>
        <v>resource</v>
      </c>
      <c r="N380" s="31">
        <f>IF(ISNUMBER(K380),K380,IF(U380=0,"UNPRICED",IF(L380="PAYG",INDEX('SKU Catalog'!$K$1:$K$116,MAX(1,U380)),IF(L380="1Y",INDEX('SKU Catalog'!$L$1:$L$116,MAX(1,U380)),INDEX('SKU Catalog'!$M$1:$M$116,MAX(1,U380))))))</f>
        <v>0</v>
      </c>
      <c r="O380" s="24">
        <f>IF(NOT(AND(A380=$B$2,G380&gt;0,H380&gt;0,OR(C380&lt;&gt;"Recommended baseline",Assumptions!$B$10=1))),0,IF(ISNUMBER(N380),G380*H380*N380*IF(ISNUMBER(K380),1,IF(AND(L380="PAYG",INDEX('SKU Catalog'!$F$1:$F$116,MAX(1,U380))="Hourly"),I380,1)),"UNPRICED"))</f>
        <v>0</v>
      </c>
      <c r="P380" s="24">
        <f>IF(ISNUMBER(O380),O380*Assumptions!$B$8,"UNPRICED")</f>
        <v>0</v>
      </c>
      <c r="Q380" s="23" t="str">
        <f>IF(NOT(AND(A380=$B$2,G380&gt;0,H380&gt;0,OR(C380&lt;&gt;"Recommended baseline",Assumptions!$B$10=1))),"Inactive",IF(NOT(ISNUMBER(N380)),"UNPRICED - select SKU / quote",IF(ISNUMBER(K380),"Manual quote - verify source",IF(T380="Covered","Covered by capacity",IF(T380="Control plane","No direct fee","Priced - verify sizing")))))</f>
        <v>Inactive</v>
      </c>
      <c r="R380" s="21" t="s">
        <v>2314</v>
      </c>
      <c r="S380" s="21" t="s">
        <v>971</v>
      </c>
      <c r="T380" s="21" t="s">
        <v>181</v>
      </c>
      <c r="U380" s="23">
        <f>IF(COUNTIF('SKU Catalog'!$A$4:$A$116,T380&amp;"|"&amp;F380)=0,0,MATCH(T380&amp;"|"&amp;F380,'SKU Catalog'!$A$1:$A$116,0))</f>
        <v>4</v>
      </c>
      <c r="V380" s="24">
        <f>IF(NOT(AND(A380=$B$2,G380&gt;0,H380&gt;0,OR(C380&lt;&gt;"Recommended baseline",Assumptions!$B$10=1))),0,IF(ISNUMBER(K380),G380*H380*K380,IF(U380=0,"UNPRICED",IF(ISNUMBER(INDEX('SKU Catalog'!$K$1:$K$116,MAX(1,U380))),G380*H380*INDEX('SKU Catalog'!$K$1:$K$116,MAX(1,U380))*IF(AND(INDEX('SKU Catalog'!$F$1:$F$116,MAX(1,U380))="Hourly",OR(INDEX('SKU Catalog'!$J$1:$J$116,MAX(1,U380))=0,"PAYG"="PAYG")),I380,1),"UNPRICED"))))</f>
        <v>0</v>
      </c>
      <c r="W380" s="24">
        <f>IF(NOT(AND(A380=$B$2,G380&gt;0,H380&gt;0,OR(C380&lt;&gt;"Recommended baseline",Assumptions!$B$10=1))),0,IF(ISNUMBER(K380),G380*H380*K380,IF(U380=0,"UNPRICED",IF(ISNUMBER(INDEX('SKU Catalog'!$L$1:$L$116,MAX(1,U380))),G380*H380*INDEX('SKU Catalog'!$L$1:$L$116,MAX(1,U380))*IF(AND(INDEX('SKU Catalog'!$F$1:$F$116,MAX(1,U380))="Hourly",OR(INDEX('SKU Catalog'!$J$1:$J$116,MAX(1,U380))=0,"1Y"="PAYG")),I380,1),"UNPRICED"))))</f>
        <v>0</v>
      </c>
      <c r="X380" s="24">
        <f>IF(NOT(AND(A380=$B$2,G380&gt;0,H380&gt;0,OR(C380&lt;&gt;"Recommended baseline",Assumptions!$B$10=1))),0,IF(ISNUMBER(K380),G380*H380*K380,IF(U380=0,"UNPRICED",IF(ISNUMBER(INDEX('SKU Catalog'!$M$1:$M$116,MAX(1,U380))),G380*H380*INDEX('SKU Catalog'!$M$1:$M$116,MAX(1,U380))*IF(AND(INDEX('SKU Catalog'!$F$1:$F$116,MAX(1,U380))="Hourly",OR(INDEX('SKU Catalog'!$J$1:$J$116,MAX(1,U380))=0,"3Y"="PAYG")),I380,1),"UNPRICED"))))</f>
        <v>0</v>
      </c>
    </row>
    <row r="381" spans="1:24" ht="43.2" x14ac:dyDescent="0.35">
      <c r="A381" s="21" t="s">
        <v>1927</v>
      </c>
      <c r="B381" s="21" t="s">
        <v>86</v>
      </c>
      <c r="C381" s="21" t="s">
        <v>2299</v>
      </c>
      <c r="D381" s="21" t="s">
        <v>991</v>
      </c>
      <c r="E381" s="21" t="s">
        <v>992</v>
      </c>
      <c r="F381" s="26" t="s">
        <v>182</v>
      </c>
      <c r="G381" s="27">
        <v>1</v>
      </c>
      <c r="H381" s="27">
        <v>1</v>
      </c>
      <c r="I381" s="36">
        <v>1</v>
      </c>
      <c r="J381" s="26" t="s">
        <v>2297</v>
      </c>
      <c r="K381" s="37"/>
      <c r="L381" s="23" t="str">
        <f>IF(U381=0,"INVALID SKU",IF(INDEX('SKU Catalog'!$J$1:$J$116,MAX(1,U381))=0,"PAYG",IF(J381="Default",Assumptions!$B$7,J381)))</f>
        <v>PAYG</v>
      </c>
      <c r="M381" s="23" t="str">
        <f>IF(U381=0,"Review SKU",INDEX('SKU Catalog'!$E$1:$E$116,MAX(1,U381)))</f>
        <v>resource</v>
      </c>
      <c r="N381" s="31">
        <f>IF(ISNUMBER(K381),K381,IF(U381=0,"UNPRICED",IF(L381="PAYG",INDEX('SKU Catalog'!$K$1:$K$116,MAX(1,U381)),IF(L381="1Y",INDEX('SKU Catalog'!$L$1:$L$116,MAX(1,U381)),INDEX('SKU Catalog'!$M$1:$M$116,MAX(1,U381))))))</f>
        <v>0</v>
      </c>
      <c r="O381" s="24">
        <f>IF(NOT(AND(A381=$B$2,G381&gt;0,H381&gt;0,OR(C381&lt;&gt;"Recommended baseline",Assumptions!$B$10=1))),0,IF(ISNUMBER(N381),G381*H381*N381*IF(ISNUMBER(K381),1,IF(AND(L381="PAYG",INDEX('SKU Catalog'!$F$1:$F$116,MAX(1,U381))="Hourly"),I381,1)),"UNPRICED"))</f>
        <v>0</v>
      </c>
      <c r="P381" s="24">
        <f>IF(ISNUMBER(O381),O381*Assumptions!$B$8,"UNPRICED")</f>
        <v>0</v>
      </c>
      <c r="Q381" s="23" t="str">
        <f>IF(NOT(AND(A381=$B$2,G381&gt;0,H381&gt;0,OR(C381&lt;&gt;"Recommended baseline",Assumptions!$B$10=1))),"Inactive",IF(NOT(ISNUMBER(N381)),"UNPRICED - select SKU / quote",IF(ISNUMBER(K381),"Manual quote - verify source",IF(T381="Covered","Covered by capacity",IF(T381="Control plane","No direct fee","Priced - verify sizing")))))</f>
        <v>Inactive</v>
      </c>
      <c r="R381" s="21" t="s">
        <v>2314</v>
      </c>
      <c r="S381" s="21" t="s">
        <v>971</v>
      </c>
      <c r="T381" s="21" t="s">
        <v>181</v>
      </c>
      <c r="U381" s="23">
        <f>IF(COUNTIF('SKU Catalog'!$A$4:$A$116,T381&amp;"|"&amp;F381)=0,0,MATCH(T381&amp;"|"&amp;F381,'SKU Catalog'!$A$1:$A$116,0))</f>
        <v>4</v>
      </c>
      <c r="V381" s="24">
        <f>IF(NOT(AND(A381=$B$2,G381&gt;0,H381&gt;0,OR(C381&lt;&gt;"Recommended baseline",Assumptions!$B$10=1))),0,IF(ISNUMBER(K381),G381*H381*K381,IF(U381=0,"UNPRICED",IF(ISNUMBER(INDEX('SKU Catalog'!$K$1:$K$116,MAX(1,U381))),G381*H381*INDEX('SKU Catalog'!$K$1:$K$116,MAX(1,U381))*IF(AND(INDEX('SKU Catalog'!$F$1:$F$116,MAX(1,U381))="Hourly",OR(INDEX('SKU Catalog'!$J$1:$J$116,MAX(1,U381))=0,"PAYG"="PAYG")),I381,1),"UNPRICED"))))</f>
        <v>0</v>
      </c>
      <c r="W381" s="24">
        <f>IF(NOT(AND(A381=$B$2,G381&gt;0,H381&gt;0,OR(C381&lt;&gt;"Recommended baseline",Assumptions!$B$10=1))),0,IF(ISNUMBER(K381),G381*H381*K381,IF(U381=0,"UNPRICED",IF(ISNUMBER(INDEX('SKU Catalog'!$L$1:$L$116,MAX(1,U381))),G381*H381*INDEX('SKU Catalog'!$L$1:$L$116,MAX(1,U381))*IF(AND(INDEX('SKU Catalog'!$F$1:$F$116,MAX(1,U381))="Hourly",OR(INDEX('SKU Catalog'!$J$1:$J$116,MAX(1,U381))=0,"1Y"="PAYG")),I381,1),"UNPRICED"))))</f>
        <v>0</v>
      </c>
      <c r="X381" s="24">
        <f>IF(NOT(AND(A381=$B$2,G381&gt;0,H381&gt;0,OR(C381&lt;&gt;"Recommended baseline",Assumptions!$B$10=1))),0,IF(ISNUMBER(K381),G381*H381*K381,IF(U381=0,"UNPRICED",IF(ISNUMBER(INDEX('SKU Catalog'!$M$1:$M$116,MAX(1,U381))),G381*H381*INDEX('SKU Catalog'!$M$1:$M$116,MAX(1,U381))*IF(AND(INDEX('SKU Catalog'!$F$1:$F$116,MAX(1,U381))="Hourly",OR(INDEX('SKU Catalog'!$J$1:$J$116,MAX(1,U381))=0,"3Y"="PAYG")),I381,1),"UNPRICED"))))</f>
        <v>0</v>
      </c>
    </row>
    <row r="382" spans="1:24" ht="43.2" x14ac:dyDescent="0.35">
      <c r="A382" s="21" t="s">
        <v>1927</v>
      </c>
      <c r="B382" s="21" t="s">
        <v>86</v>
      </c>
      <c r="C382" s="21" t="s">
        <v>2299</v>
      </c>
      <c r="D382" s="21" t="s">
        <v>994</v>
      </c>
      <c r="E382" s="21" t="s">
        <v>995</v>
      </c>
      <c r="F382" s="26" t="s">
        <v>182</v>
      </c>
      <c r="G382" s="27">
        <v>1</v>
      </c>
      <c r="H382" s="27">
        <v>1</v>
      </c>
      <c r="I382" s="36">
        <v>1</v>
      </c>
      <c r="J382" s="26" t="s">
        <v>2297</v>
      </c>
      <c r="K382" s="37"/>
      <c r="L382" s="23" t="str">
        <f>IF(U382=0,"INVALID SKU",IF(INDEX('SKU Catalog'!$J$1:$J$116,MAX(1,U382))=0,"PAYG",IF(J382="Default",Assumptions!$B$7,J382)))</f>
        <v>PAYG</v>
      </c>
      <c r="M382" s="23" t="str">
        <f>IF(U382=0,"Review SKU",INDEX('SKU Catalog'!$E$1:$E$116,MAX(1,U382)))</f>
        <v>resource</v>
      </c>
      <c r="N382" s="31">
        <f>IF(ISNUMBER(K382),K382,IF(U382=0,"UNPRICED",IF(L382="PAYG",INDEX('SKU Catalog'!$K$1:$K$116,MAX(1,U382)),IF(L382="1Y",INDEX('SKU Catalog'!$L$1:$L$116,MAX(1,U382)),INDEX('SKU Catalog'!$M$1:$M$116,MAX(1,U382))))))</f>
        <v>0</v>
      </c>
      <c r="O382" s="24">
        <f>IF(NOT(AND(A382=$B$2,G382&gt;0,H382&gt;0,OR(C382&lt;&gt;"Recommended baseline",Assumptions!$B$10=1))),0,IF(ISNUMBER(N382),G382*H382*N382*IF(ISNUMBER(K382),1,IF(AND(L382="PAYG",INDEX('SKU Catalog'!$F$1:$F$116,MAX(1,U382))="Hourly"),I382,1)),"UNPRICED"))</f>
        <v>0</v>
      </c>
      <c r="P382" s="24">
        <f>IF(ISNUMBER(O382),O382*Assumptions!$B$8,"UNPRICED")</f>
        <v>0</v>
      </c>
      <c r="Q382" s="23" t="str">
        <f>IF(NOT(AND(A382=$B$2,G382&gt;0,H382&gt;0,OR(C382&lt;&gt;"Recommended baseline",Assumptions!$B$10=1))),"Inactive",IF(NOT(ISNUMBER(N382)),"UNPRICED - select SKU / quote",IF(ISNUMBER(K382),"Manual quote - verify source",IF(T382="Covered","Covered by capacity",IF(T382="Control plane","No direct fee","Priced - verify sizing")))))</f>
        <v>Inactive</v>
      </c>
      <c r="R382" s="21" t="s">
        <v>2314</v>
      </c>
      <c r="S382" s="21" t="s">
        <v>971</v>
      </c>
      <c r="T382" s="21" t="s">
        <v>181</v>
      </c>
      <c r="U382" s="23">
        <f>IF(COUNTIF('SKU Catalog'!$A$4:$A$116,T382&amp;"|"&amp;F382)=0,0,MATCH(T382&amp;"|"&amp;F382,'SKU Catalog'!$A$1:$A$116,0))</f>
        <v>4</v>
      </c>
      <c r="V382" s="24">
        <f>IF(NOT(AND(A382=$B$2,G382&gt;0,H382&gt;0,OR(C382&lt;&gt;"Recommended baseline",Assumptions!$B$10=1))),0,IF(ISNUMBER(K382),G382*H382*K382,IF(U382=0,"UNPRICED",IF(ISNUMBER(INDEX('SKU Catalog'!$K$1:$K$116,MAX(1,U382))),G382*H382*INDEX('SKU Catalog'!$K$1:$K$116,MAX(1,U382))*IF(AND(INDEX('SKU Catalog'!$F$1:$F$116,MAX(1,U382))="Hourly",OR(INDEX('SKU Catalog'!$J$1:$J$116,MAX(1,U382))=0,"PAYG"="PAYG")),I382,1),"UNPRICED"))))</f>
        <v>0</v>
      </c>
      <c r="W382" s="24">
        <f>IF(NOT(AND(A382=$B$2,G382&gt;0,H382&gt;0,OR(C382&lt;&gt;"Recommended baseline",Assumptions!$B$10=1))),0,IF(ISNUMBER(K382),G382*H382*K382,IF(U382=0,"UNPRICED",IF(ISNUMBER(INDEX('SKU Catalog'!$L$1:$L$116,MAX(1,U382))),G382*H382*INDEX('SKU Catalog'!$L$1:$L$116,MAX(1,U382))*IF(AND(INDEX('SKU Catalog'!$F$1:$F$116,MAX(1,U382))="Hourly",OR(INDEX('SKU Catalog'!$J$1:$J$116,MAX(1,U382))=0,"1Y"="PAYG")),I382,1),"UNPRICED"))))</f>
        <v>0</v>
      </c>
      <c r="X382" s="24">
        <f>IF(NOT(AND(A382=$B$2,G382&gt;0,H382&gt;0,OR(C382&lt;&gt;"Recommended baseline",Assumptions!$B$10=1))),0,IF(ISNUMBER(K382),G382*H382*K382,IF(U382=0,"UNPRICED",IF(ISNUMBER(INDEX('SKU Catalog'!$M$1:$M$116,MAX(1,U382))),G382*H382*INDEX('SKU Catalog'!$M$1:$M$116,MAX(1,U382))*IF(AND(INDEX('SKU Catalog'!$F$1:$F$116,MAX(1,U382))="Hourly",OR(INDEX('SKU Catalog'!$J$1:$J$116,MAX(1,U382))=0,"3Y"="PAYG")),I382,1),"UNPRICED"))))</f>
        <v>0</v>
      </c>
    </row>
    <row r="383" spans="1:24" ht="43.2" x14ac:dyDescent="0.35">
      <c r="A383" s="21" t="s">
        <v>1927</v>
      </c>
      <c r="B383" s="21" t="s">
        <v>86</v>
      </c>
      <c r="C383" s="21" t="s">
        <v>2299</v>
      </c>
      <c r="D383" s="21" t="s">
        <v>997</v>
      </c>
      <c r="E383" s="21" t="s">
        <v>998</v>
      </c>
      <c r="F383" s="26" t="s">
        <v>182</v>
      </c>
      <c r="G383" s="27">
        <v>1</v>
      </c>
      <c r="H383" s="27">
        <v>1</v>
      </c>
      <c r="I383" s="36">
        <v>1</v>
      </c>
      <c r="J383" s="26" t="s">
        <v>2297</v>
      </c>
      <c r="K383" s="37"/>
      <c r="L383" s="23" t="str">
        <f>IF(U383=0,"INVALID SKU",IF(INDEX('SKU Catalog'!$J$1:$J$116,MAX(1,U383))=0,"PAYG",IF(J383="Default",Assumptions!$B$7,J383)))</f>
        <v>PAYG</v>
      </c>
      <c r="M383" s="23" t="str">
        <f>IF(U383=0,"Review SKU",INDEX('SKU Catalog'!$E$1:$E$116,MAX(1,U383)))</f>
        <v>resource</v>
      </c>
      <c r="N383" s="31">
        <f>IF(ISNUMBER(K383),K383,IF(U383=0,"UNPRICED",IF(L383="PAYG",INDEX('SKU Catalog'!$K$1:$K$116,MAX(1,U383)),IF(L383="1Y",INDEX('SKU Catalog'!$L$1:$L$116,MAX(1,U383)),INDEX('SKU Catalog'!$M$1:$M$116,MAX(1,U383))))))</f>
        <v>0</v>
      </c>
      <c r="O383" s="24">
        <f>IF(NOT(AND(A383=$B$2,G383&gt;0,H383&gt;0,OR(C383&lt;&gt;"Recommended baseline",Assumptions!$B$10=1))),0,IF(ISNUMBER(N383),G383*H383*N383*IF(ISNUMBER(K383),1,IF(AND(L383="PAYG",INDEX('SKU Catalog'!$F$1:$F$116,MAX(1,U383))="Hourly"),I383,1)),"UNPRICED"))</f>
        <v>0</v>
      </c>
      <c r="P383" s="24">
        <f>IF(ISNUMBER(O383),O383*Assumptions!$B$8,"UNPRICED")</f>
        <v>0</v>
      </c>
      <c r="Q383" s="23" t="str">
        <f>IF(NOT(AND(A383=$B$2,G383&gt;0,H383&gt;0,OR(C383&lt;&gt;"Recommended baseline",Assumptions!$B$10=1))),"Inactive",IF(NOT(ISNUMBER(N383)),"UNPRICED - select SKU / quote",IF(ISNUMBER(K383),"Manual quote - verify source",IF(T383="Covered","Covered by capacity",IF(T383="Control plane","No direct fee","Priced - verify sizing")))))</f>
        <v>Inactive</v>
      </c>
      <c r="R383" s="21" t="s">
        <v>2314</v>
      </c>
      <c r="S383" s="21" t="s">
        <v>971</v>
      </c>
      <c r="T383" s="21" t="s">
        <v>181</v>
      </c>
      <c r="U383" s="23">
        <f>IF(COUNTIF('SKU Catalog'!$A$4:$A$116,T383&amp;"|"&amp;F383)=0,0,MATCH(T383&amp;"|"&amp;F383,'SKU Catalog'!$A$1:$A$116,0))</f>
        <v>4</v>
      </c>
      <c r="V383" s="24">
        <f>IF(NOT(AND(A383=$B$2,G383&gt;0,H383&gt;0,OR(C383&lt;&gt;"Recommended baseline",Assumptions!$B$10=1))),0,IF(ISNUMBER(K383),G383*H383*K383,IF(U383=0,"UNPRICED",IF(ISNUMBER(INDEX('SKU Catalog'!$K$1:$K$116,MAX(1,U383))),G383*H383*INDEX('SKU Catalog'!$K$1:$K$116,MAX(1,U383))*IF(AND(INDEX('SKU Catalog'!$F$1:$F$116,MAX(1,U383))="Hourly",OR(INDEX('SKU Catalog'!$J$1:$J$116,MAX(1,U383))=0,"PAYG"="PAYG")),I383,1),"UNPRICED"))))</f>
        <v>0</v>
      </c>
      <c r="W383" s="24">
        <f>IF(NOT(AND(A383=$B$2,G383&gt;0,H383&gt;0,OR(C383&lt;&gt;"Recommended baseline",Assumptions!$B$10=1))),0,IF(ISNUMBER(K383),G383*H383*K383,IF(U383=0,"UNPRICED",IF(ISNUMBER(INDEX('SKU Catalog'!$L$1:$L$116,MAX(1,U383))),G383*H383*INDEX('SKU Catalog'!$L$1:$L$116,MAX(1,U383))*IF(AND(INDEX('SKU Catalog'!$F$1:$F$116,MAX(1,U383))="Hourly",OR(INDEX('SKU Catalog'!$J$1:$J$116,MAX(1,U383))=0,"1Y"="PAYG")),I383,1),"UNPRICED"))))</f>
        <v>0</v>
      </c>
      <c r="X383" s="24">
        <f>IF(NOT(AND(A383=$B$2,G383&gt;0,H383&gt;0,OR(C383&lt;&gt;"Recommended baseline",Assumptions!$B$10=1))),0,IF(ISNUMBER(K383),G383*H383*K383,IF(U383=0,"UNPRICED",IF(ISNUMBER(INDEX('SKU Catalog'!$M$1:$M$116,MAX(1,U383))),G383*H383*INDEX('SKU Catalog'!$M$1:$M$116,MAX(1,U383))*IF(AND(INDEX('SKU Catalog'!$F$1:$F$116,MAX(1,U383))="Hourly",OR(INDEX('SKU Catalog'!$J$1:$J$116,MAX(1,U383))=0,"3Y"="PAYG")),I383,1),"UNPRICED"))))</f>
        <v>0</v>
      </c>
    </row>
    <row r="384" spans="1:24" ht="43.2" x14ac:dyDescent="0.35">
      <c r="A384" s="21" t="s">
        <v>1927</v>
      </c>
      <c r="B384" s="21" t="s">
        <v>86</v>
      </c>
      <c r="C384" s="21" t="s">
        <v>2299</v>
      </c>
      <c r="D384" s="21" t="s">
        <v>1000</v>
      </c>
      <c r="E384" s="21" t="s">
        <v>1001</v>
      </c>
      <c r="F384" s="26" t="s">
        <v>182</v>
      </c>
      <c r="G384" s="27">
        <v>1</v>
      </c>
      <c r="H384" s="27">
        <v>1</v>
      </c>
      <c r="I384" s="36">
        <v>1</v>
      </c>
      <c r="J384" s="26" t="s">
        <v>2297</v>
      </c>
      <c r="K384" s="37"/>
      <c r="L384" s="23" t="str">
        <f>IF(U384=0,"INVALID SKU",IF(INDEX('SKU Catalog'!$J$1:$J$116,MAX(1,U384))=0,"PAYG",IF(J384="Default",Assumptions!$B$7,J384)))</f>
        <v>PAYG</v>
      </c>
      <c r="M384" s="23" t="str">
        <f>IF(U384=0,"Review SKU",INDEX('SKU Catalog'!$E$1:$E$116,MAX(1,U384)))</f>
        <v>resource</v>
      </c>
      <c r="N384" s="31">
        <f>IF(ISNUMBER(K384),K384,IF(U384=0,"UNPRICED",IF(L384="PAYG",INDEX('SKU Catalog'!$K$1:$K$116,MAX(1,U384)),IF(L384="1Y",INDEX('SKU Catalog'!$L$1:$L$116,MAX(1,U384)),INDEX('SKU Catalog'!$M$1:$M$116,MAX(1,U384))))))</f>
        <v>0</v>
      </c>
      <c r="O384" s="24">
        <f>IF(NOT(AND(A384=$B$2,G384&gt;0,H384&gt;0,OR(C384&lt;&gt;"Recommended baseline",Assumptions!$B$10=1))),0,IF(ISNUMBER(N384),G384*H384*N384*IF(ISNUMBER(K384),1,IF(AND(L384="PAYG",INDEX('SKU Catalog'!$F$1:$F$116,MAX(1,U384))="Hourly"),I384,1)),"UNPRICED"))</f>
        <v>0</v>
      </c>
      <c r="P384" s="24">
        <f>IF(ISNUMBER(O384),O384*Assumptions!$B$8,"UNPRICED")</f>
        <v>0</v>
      </c>
      <c r="Q384" s="23" t="str">
        <f>IF(NOT(AND(A384=$B$2,G384&gt;0,H384&gt;0,OR(C384&lt;&gt;"Recommended baseline",Assumptions!$B$10=1))),"Inactive",IF(NOT(ISNUMBER(N384)),"UNPRICED - select SKU / quote",IF(ISNUMBER(K384),"Manual quote - verify source",IF(T384="Covered","Covered by capacity",IF(T384="Control plane","No direct fee","Priced - verify sizing")))))</f>
        <v>Inactive</v>
      </c>
      <c r="R384" s="21" t="s">
        <v>2314</v>
      </c>
      <c r="S384" s="21" t="s">
        <v>971</v>
      </c>
      <c r="T384" s="21" t="s">
        <v>181</v>
      </c>
      <c r="U384" s="23">
        <f>IF(COUNTIF('SKU Catalog'!$A$4:$A$116,T384&amp;"|"&amp;F384)=0,0,MATCH(T384&amp;"|"&amp;F384,'SKU Catalog'!$A$1:$A$116,0))</f>
        <v>4</v>
      </c>
      <c r="V384" s="24">
        <f>IF(NOT(AND(A384=$B$2,G384&gt;0,H384&gt;0,OR(C384&lt;&gt;"Recommended baseline",Assumptions!$B$10=1))),0,IF(ISNUMBER(K384),G384*H384*K384,IF(U384=0,"UNPRICED",IF(ISNUMBER(INDEX('SKU Catalog'!$K$1:$K$116,MAX(1,U384))),G384*H384*INDEX('SKU Catalog'!$K$1:$K$116,MAX(1,U384))*IF(AND(INDEX('SKU Catalog'!$F$1:$F$116,MAX(1,U384))="Hourly",OR(INDEX('SKU Catalog'!$J$1:$J$116,MAX(1,U384))=0,"PAYG"="PAYG")),I384,1),"UNPRICED"))))</f>
        <v>0</v>
      </c>
      <c r="W384" s="24">
        <f>IF(NOT(AND(A384=$B$2,G384&gt;0,H384&gt;0,OR(C384&lt;&gt;"Recommended baseline",Assumptions!$B$10=1))),0,IF(ISNUMBER(K384),G384*H384*K384,IF(U384=0,"UNPRICED",IF(ISNUMBER(INDEX('SKU Catalog'!$L$1:$L$116,MAX(1,U384))),G384*H384*INDEX('SKU Catalog'!$L$1:$L$116,MAX(1,U384))*IF(AND(INDEX('SKU Catalog'!$F$1:$F$116,MAX(1,U384))="Hourly",OR(INDEX('SKU Catalog'!$J$1:$J$116,MAX(1,U384))=0,"1Y"="PAYG")),I384,1),"UNPRICED"))))</f>
        <v>0</v>
      </c>
      <c r="X384" s="24">
        <f>IF(NOT(AND(A384=$B$2,G384&gt;0,H384&gt;0,OR(C384&lt;&gt;"Recommended baseline",Assumptions!$B$10=1))),0,IF(ISNUMBER(K384),G384*H384*K384,IF(U384=0,"UNPRICED",IF(ISNUMBER(INDEX('SKU Catalog'!$M$1:$M$116,MAX(1,U384))),G384*H384*INDEX('SKU Catalog'!$M$1:$M$116,MAX(1,U384))*IF(AND(INDEX('SKU Catalog'!$F$1:$F$116,MAX(1,U384))="Hourly",OR(INDEX('SKU Catalog'!$J$1:$J$116,MAX(1,U384))=0,"3Y"="PAYG")),I384,1),"UNPRICED"))))</f>
        <v>0</v>
      </c>
    </row>
    <row r="385" spans="1:24" ht="43.2" x14ac:dyDescent="0.35">
      <c r="A385" s="21" t="s">
        <v>1927</v>
      </c>
      <c r="B385" s="21" t="s">
        <v>86</v>
      </c>
      <c r="C385" s="21" t="s">
        <v>2299</v>
      </c>
      <c r="D385" s="21" t="s">
        <v>1004</v>
      </c>
      <c r="E385" s="21" t="s">
        <v>1005</v>
      </c>
      <c r="F385" s="26" t="s">
        <v>182</v>
      </c>
      <c r="G385" s="27">
        <v>1</v>
      </c>
      <c r="H385" s="27">
        <v>1</v>
      </c>
      <c r="I385" s="36">
        <v>1</v>
      </c>
      <c r="J385" s="26" t="s">
        <v>2297</v>
      </c>
      <c r="K385" s="37"/>
      <c r="L385" s="23" t="str">
        <f>IF(U385=0,"INVALID SKU",IF(INDEX('SKU Catalog'!$J$1:$J$116,MAX(1,U385))=0,"PAYG",IF(J385="Default",Assumptions!$B$7,J385)))</f>
        <v>PAYG</v>
      </c>
      <c r="M385" s="23" t="str">
        <f>IF(U385=0,"Review SKU",INDEX('SKU Catalog'!$E$1:$E$116,MAX(1,U385)))</f>
        <v>resource</v>
      </c>
      <c r="N385" s="31">
        <f>IF(ISNUMBER(K385),K385,IF(U385=0,"UNPRICED",IF(L385="PAYG",INDEX('SKU Catalog'!$K$1:$K$116,MAX(1,U385)),IF(L385="1Y",INDEX('SKU Catalog'!$L$1:$L$116,MAX(1,U385)),INDEX('SKU Catalog'!$M$1:$M$116,MAX(1,U385))))))</f>
        <v>0</v>
      </c>
      <c r="O385" s="24">
        <f>IF(NOT(AND(A385=$B$2,G385&gt;0,H385&gt;0,OR(C385&lt;&gt;"Recommended baseline",Assumptions!$B$10=1))),0,IF(ISNUMBER(N385),G385*H385*N385*IF(ISNUMBER(K385),1,IF(AND(L385="PAYG",INDEX('SKU Catalog'!$F$1:$F$116,MAX(1,U385))="Hourly"),I385,1)),"UNPRICED"))</f>
        <v>0</v>
      </c>
      <c r="P385" s="24">
        <f>IF(ISNUMBER(O385),O385*Assumptions!$B$8,"UNPRICED")</f>
        <v>0</v>
      </c>
      <c r="Q385" s="23" t="str">
        <f>IF(NOT(AND(A385=$B$2,G385&gt;0,H385&gt;0,OR(C385&lt;&gt;"Recommended baseline",Assumptions!$B$10=1))),"Inactive",IF(NOT(ISNUMBER(N385)),"UNPRICED - select SKU / quote",IF(ISNUMBER(K385),"Manual quote - verify source",IF(T385="Covered","Covered by capacity",IF(T385="Control plane","No direct fee","Priced - verify sizing")))))</f>
        <v>Inactive</v>
      </c>
      <c r="R385" s="21" t="s">
        <v>2314</v>
      </c>
      <c r="S385" s="21" t="s">
        <v>971</v>
      </c>
      <c r="T385" s="21" t="s">
        <v>181</v>
      </c>
      <c r="U385" s="23">
        <f>IF(COUNTIF('SKU Catalog'!$A$4:$A$116,T385&amp;"|"&amp;F385)=0,0,MATCH(T385&amp;"|"&amp;F385,'SKU Catalog'!$A$1:$A$116,0))</f>
        <v>4</v>
      </c>
      <c r="V385" s="24">
        <f>IF(NOT(AND(A385=$B$2,G385&gt;0,H385&gt;0,OR(C385&lt;&gt;"Recommended baseline",Assumptions!$B$10=1))),0,IF(ISNUMBER(K385),G385*H385*K385,IF(U385=0,"UNPRICED",IF(ISNUMBER(INDEX('SKU Catalog'!$K$1:$K$116,MAX(1,U385))),G385*H385*INDEX('SKU Catalog'!$K$1:$K$116,MAX(1,U385))*IF(AND(INDEX('SKU Catalog'!$F$1:$F$116,MAX(1,U385))="Hourly",OR(INDEX('SKU Catalog'!$J$1:$J$116,MAX(1,U385))=0,"PAYG"="PAYG")),I385,1),"UNPRICED"))))</f>
        <v>0</v>
      </c>
      <c r="W385" s="24">
        <f>IF(NOT(AND(A385=$B$2,G385&gt;0,H385&gt;0,OR(C385&lt;&gt;"Recommended baseline",Assumptions!$B$10=1))),0,IF(ISNUMBER(K385),G385*H385*K385,IF(U385=0,"UNPRICED",IF(ISNUMBER(INDEX('SKU Catalog'!$L$1:$L$116,MAX(1,U385))),G385*H385*INDEX('SKU Catalog'!$L$1:$L$116,MAX(1,U385))*IF(AND(INDEX('SKU Catalog'!$F$1:$F$116,MAX(1,U385))="Hourly",OR(INDEX('SKU Catalog'!$J$1:$J$116,MAX(1,U385))=0,"1Y"="PAYG")),I385,1),"UNPRICED"))))</f>
        <v>0</v>
      </c>
      <c r="X385" s="24">
        <f>IF(NOT(AND(A385=$B$2,G385&gt;0,H385&gt;0,OR(C385&lt;&gt;"Recommended baseline",Assumptions!$B$10=1))),0,IF(ISNUMBER(K385),G385*H385*K385,IF(U385=0,"UNPRICED",IF(ISNUMBER(INDEX('SKU Catalog'!$M$1:$M$116,MAX(1,U385))),G385*H385*INDEX('SKU Catalog'!$M$1:$M$116,MAX(1,U385))*IF(AND(INDEX('SKU Catalog'!$F$1:$F$116,MAX(1,U385))="Hourly",OR(INDEX('SKU Catalog'!$J$1:$J$116,MAX(1,U385))=0,"3Y"="PAYG")),I385,1),"UNPRICED"))))</f>
        <v>0</v>
      </c>
    </row>
    <row r="386" spans="1:24" ht="43.2" x14ac:dyDescent="0.35">
      <c r="A386" s="21" t="s">
        <v>1927</v>
      </c>
      <c r="B386" s="21" t="s">
        <v>86</v>
      </c>
      <c r="C386" s="21" t="s">
        <v>2299</v>
      </c>
      <c r="D386" s="21" t="s">
        <v>1008</v>
      </c>
      <c r="E386" s="21" t="s">
        <v>1009</v>
      </c>
      <c r="F386" s="26" t="s">
        <v>182</v>
      </c>
      <c r="G386" s="27">
        <v>1</v>
      </c>
      <c r="H386" s="27">
        <v>1</v>
      </c>
      <c r="I386" s="36">
        <v>1</v>
      </c>
      <c r="J386" s="26" t="s">
        <v>2297</v>
      </c>
      <c r="K386" s="37"/>
      <c r="L386" s="23" t="str">
        <f>IF(U386=0,"INVALID SKU",IF(INDEX('SKU Catalog'!$J$1:$J$116,MAX(1,U386))=0,"PAYG",IF(J386="Default",Assumptions!$B$7,J386)))</f>
        <v>PAYG</v>
      </c>
      <c r="M386" s="23" t="str">
        <f>IF(U386=0,"Review SKU",INDEX('SKU Catalog'!$E$1:$E$116,MAX(1,U386)))</f>
        <v>resource</v>
      </c>
      <c r="N386" s="31">
        <f>IF(ISNUMBER(K386),K386,IF(U386=0,"UNPRICED",IF(L386="PAYG",INDEX('SKU Catalog'!$K$1:$K$116,MAX(1,U386)),IF(L386="1Y",INDEX('SKU Catalog'!$L$1:$L$116,MAX(1,U386)),INDEX('SKU Catalog'!$M$1:$M$116,MAX(1,U386))))))</f>
        <v>0</v>
      </c>
      <c r="O386" s="24">
        <f>IF(NOT(AND(A386=$B$2,G386&gt;0,H386&gt;0,OR(C386&lt;&gt;"Recommended baseline",Assumptions!$B$10=1))),0,IF(ISNUMBER(N386),G386*H386*N386*IF(ISNUMBER(K386),1,IF(AND(L386="PAYG",INDEX('SKU Catalog'!$F$1:$F$116,MAX(1,U386))="Hourly"),I386,1)),"UNPRICED"))</f>
        <v>0</v>
      </c>
      <c r="P386" s="24">
        <f>IF(ISNUMBER(O386),O386*Assumptions!$B$8,"UNPRICED")</f>
        <v>0</v>
      </c>
      <c r="Q386" s="23" t="str">
        <f>IF(NOT(AND(A386=$B$2,G386&gt;0,H386&gt;0,OR(C386&lt;&gt;"Recommended baseline",Assumptions!$B$10=1))),"Inactive",IF(NOT(ISNUMBER(N386)),"UNPRICED - select SKU / quote",IF(ISNUMBER(K386),"Manual quote - verify source",IF(T386="Covered","Covered by capacity",IF(T386="Control plane","No direct fee","Priced - verify sizing")))))</f>
        <v>Inactive</v>
      </c>
      <c r="R386" s="21" t="s">
        <v>2314</v>
      </c>
      <c r="S386" s="21" t="s">
        <v>971</v>
      </c>
      <c r="T386" s="21" t="s">
        <v>181</v>
      </c>
      <c r="U386" s="23">
        <f>IF(COUNTIF('SKU Catalog'!$A$4:$A$116,T386&amp;"|"&amp;F386)=0,0,MATCH(T386&amp;"|"&amp;F386,'SKU Catalog'!$A$1:$A$116,0))</f>
        <v>4</v>
      </c>
      <c r="V386" s="24">
        <f>IF(NOT(AND(A386=$B$2,G386&gt;0,H386&gt;0,OR(C386&lt;&gt;"Recommended baseline",Assumptions!$B$10=1))),0,IF(ISNUMBER(K386),G386*H386*K386,IF(U386=0,"UNPRICED",IF(ISNUMBER(INDEX('SKU Catalog'!$K$1:$K$116,MAX(1,U386))),G386*H386*INDEX('SKU Catalog'!$K$1:$K$116,MAX(1,U386))*IF(AND(INDEX('SKU Catalog'!$F$1:$F$116,MAX(1,U386))="Hourly",OR(INDEX('SKU Catalog'!$J$1:$J$116,MAX(1,U386))=0,"PAYG"="PAYG")),I386,1),"UNPRICED"))))</f>
        <v>0</v>
      </c>
      <c r="W386" s="24">
        <f>IF(NOT(AND(A386=$B$2,G386&gt;0,H386&gt;0,OR(C386&lt;&gt;"Recommended baseline",Assumptions!$B$10=1))),0,IF(ISNUMBER(K386),G386*H386*K386,IF(U386=0,"UNPRICED",IF(ISNUMBER(INDEX('SKU Catalog'!$L$1:$L$116,MAX(1,U386))),G386*H386*INDEX('SKU Catalog'!$L$1:$L$116,MAX(1,U386))*IF(AND(INDEX('SKU Catalog'!$F$1:$F$116,MAX(1,U386))="Hourly",OR(INDEX('SKU Catalog'!$J$1:$J$116,MAX(1,U386))=0,"1Y"="PAYG")),I386,1),"UNPRICED"))))</f>
        <v>0</v>
      </c>
      <c r="X386" s="24">
        <f>IF(NOT(AND(A386=$B$2,G386&gt;0,H386&gt;0,OR(C386&lt;&gt;"Recommended baseline",Assumptions!$B$10=1))),0,IF(ISNUMBER(K386),G386*H386*K386,IF(U386=0,"UNPRICED",IF(ISNUMBER(INDEX('SKU Catalog'!$M$1:$M$116,MAX(1,U386))),G386*H386*INDEX('SKU Catalog'!$M$1:$M$116,MAX(1,U386))*IF(AND(INDEX('SKU Catalog'!$F$1:$F$116,MAX(1,U386))="Hourly",OR(INDEX('SKU Catalog'!$J$1:$J$116,MAX(1,U386))=0,"3Y"="PAYG")),I386,1),"UNPRICED"))))</f>
        <v>0</v>
      </c>
    </row>
    <row r="387" spans="1:24" ht="43.2" x14ac:dyDescent="0.35">
      <c r="A387" s="21" t="s">
        <v>1927</v>
      </c>
      <c r="B387" s="21" t="s">
        <v>86</v>
      </c>
      <c r="C387" s="21" t="s">
        <v>2299</v>
      </c>
      <c r="D387" s="21" t="s">
        <v>1012</v>
      </c>
      <c r="E387" s="21" t="s">
        <v>1013</v>
      </c>
      <c r="F387" s="26" t="s">
        <v>182</v>
      </c>
      <c r="G387" s="27">
        <v>1</v>
      </c>
      <c r="H387" s="27">
        <v>1</v>
      </c>
      <c r="I387" s="36">
        <v>1</v>
      </c>
      <c r="J387" s="26" t="s">
        <v>2297</v>
      </c>
      <c r="K387" s="37"/>
      <c r="L387" s="23" t="str">
        <f>IF(U387=0,"INVALID SKU",IF(INDEX('SKU Catalog'!$J$1:$J$116,MAX(1,U387))=0,"PAYG",IF(J387="Default",Assumptions!$B$7,J387)))</f>
        <v>PAYG</v>
      </c>
      <c r="M387" s="23" t="str">
        <f>IF(U387=0,"Review SKU",INDEX('SKU Catalog'!$E$1:$E$116,MAX(1,U387)))</f>
        <v>resource</v>
      </c>
      <c r="N387" s="31">
        <f>IF(ISNUMBER(K387),K387,IF(U387=0,"UNPRICED",IF(L387="PAYG",INDEX('SKU Catalog'!$K$1:$K$116,MAX(1,U387)),IF(L387="1Y",INDEX('SKU Catalog'!$L$1:$L$116,MAX(1,U387)),INDEX('SKU Catalog'!$M$1:$M$116,MAX(1,U387))))))</f>
        <v>0</v>
      </c>
      <c r="O387" s="24">
        <f>IF(NOT(AND(A387=$B$2,G387&gt;0,H387&gt;0,OR(C387&lt;&gt;"Recommended baseline",Assumptions!$B$10=1))),0,IF(ISNUMBER(N387),G387*H387*N387*IF(ISNUMBER(K387),1,IF(AND(L387="PAYG",INDEX('SKU Catalog'!$F$1:$F$116,MAX(1,U387))="Hourly"),I387,1)),"UNPRICED"))</f>
        <v>0</v>
      </c>
      <c r="P387" s="24">
        <f>IF(ISNUMBER(O387),O387*Assumptions!$B$8,"UNPRICED")</f>
        <v>0</v>
      </c>
      <c r="Q387" s="23" t="str">
        <f>IF(NOT(AND(A387=$B$2,G387&gt;0,H387&gt;0,OR(C387&lt;&gt;"Recommended baseline",Assumptions!$B$10=1))),"Inactive",IF(NOT(ISNUMBER(N387)),"UNPRICED - select SKU / quote",IF(ISNUMBER(K387),"Manual quote - verify source",IF(T387="Covered","Covered by capacity",IF(T387="Control plane","No direct fee","Priced - verify sizing")))))</f>
        <v>Inactive</v>
      </c>
      <c r="R387" s="21" t="s">
        <v>2314</v>
      </c>
      <c r="S387" s="21" t="s">
        <v>971</v>
      </c>
      <c r="T387" s="21" t="s">
        <v>181</v>
      </c>
      <c r="U387" s="23">
        <f>IF(COUNTIF('SKU Catalog'!$A$4:$A$116,T387&amp;"|"&amp;F387)=0,0,MATCH(T387&amp;"|"&amp;F387,'SKU Catalog'!$A$1:$A$116,0))</f>
        <v>4</v>
      </c>
      <c r="V387" s="24">
        <f>IF(NOT(AND(A387=$B$2,G387&gt;0,H387&gt;0,OR(C387&lt;&gt;"Recommended baseline",Assumptions!$B$10=1))),0,IF(ISNUMBER(K387),G387*H387*K387,IF(U387=0,"UNPRICED",IF(ISNUMBER(INDEX('SKU Catalog'!$K$1:$K$116,MAX(1,U387))),G387*H387*INDEX('SKU Catalog'!$K$1:$K$116,MAX(1,U387))*IF(AND(INDEX('SKU Catalog'!$F$1:$F$116,MAX(1,U387))="Hourly",OR(INDEX('SKU Catalog'!$J$1:$J$116,MAX(1,U387))=0,"PAYG"="PAYG")),I387,1),"UNPRICED"))))</f>
        <v>0</v>
      </c>
      <c r="W387" s="24">
        <f>IF(NOT(AND(A387=$B$2,G387&gt;0,H387&gt;0,OR(C387&lt;&gt;"Recommended baseline",Assumptions!$B$10=1))),0,IF(ISNUMBER(K387),G387*H387*K387,IF(U387=0,"UNPRICED",IF(ISNUMBER(INDEX('SKU Catalog'!$L$1:$L$116,MAX(1,U387))),G387*H387*INDEX('SKU Catalog'!$L$1:$L$116,MAX(1,U387))*IF(AND(INDEX('SKU Catalog'!$F$1:$F$116,MAX(1,U387))="Hourly",OR(INDEX('SKU Catalog'!$J$1:$J$116,MAX(1,U387))=0,"1Y"="PAYG")),I387,1),"UNPRICED"))))</f>
        <v>0</v>
      </c>
      <c r="X387" s="24">
        <f>IF(NOT(AND(A387=$B$2,G387&gt;0,H387&gt;0,OR(C387&lt;&gt;"Recommended baseline",Assumptions!$B$10=1))),0,IF(ISNUMBER(K387),G387*H387*K387,IF(U387=0,"UNPRICED",IF(ISNUMBER(INDEX('SKU Catalog'!$M$1:$M$116,MAX(1,U387))),G387*H387*INDEX('SKU Catalog'!$M$1:$M$116,MAX(1,U387))*IF(AND(INDEX('SKU Catalog'!$F$1:$F$116,MAX(1,U387))="Hourly",OR(INDEX('SKU Catalog'!$J$1:$J$116,MAX(1,U387))=0,"3Y"="PAYG")),I387,1),"UNPRICED"))))</f>
        <v>0</v>
      </c>
    </row>
    <row r="388" spans="1:24" ht="43.2" x14ac:dyDescent="0.35">
      <c r="A388" s="21" t="s">
        <v>1927</v>
      </c>
      <c r="B388" s="21" t="s">
        <v>86</v>
      </c>
      <c r="C388" s="21" t="s">
        <v>2299</v>
      </c>
      <c r="D388" s="21" t="s">
        <v>1016</v>
      </c>
      <c r="E388" s="21" t="s">
        <v>1017</v>
      </c>
      <c r="F388" s="26" t="s">
        <v>182</v>
      </c>
      <c r="G388" s="27">
        <v>1</v>
      </c>
      <c r="H388" s="27">
        <v>1</v>
      </c>
      <c r="I388" s="36">
        <v>1</v>
      </c>
      <c r="J388" s="26" t="s">
        <v>2297</v>
      </c>
      <c r="K388" s="37"/>
      <c r="L388" s="23" t="str">
        <f>IF(U388=0,"INVALID SKU",IF(INDEX('SKU Catalog'!$J$1:$J$116,MAX(1,U388))=0,"PAYG",IF(J388="Default",Assumptions!$B$7,J388)))</f>
        <v>PAYG</v>
      </c>
      <c r="M388" s="23" t="str">
        <f>IF(U388=0,"Review SKU",INDEX('SKU Catalog'!$E$1:$E$116,MAX(1,U388)))</f>
        <v>resource</v>
      </c>
      <c r="N388" s="31">
        <f>IF(ISNUMBER(K388),K388,IF(U388=0,"UNPRICED",IF(L388="PAYG",INDEX('SKU Catalog'!$K$1:$K$116,MAX(1,U388)),IF(L388="1Y",INDEX('SKU Catalog'!$L$1:$L$116,MAX(1,U388)),INDEX('SKU Catalog'!$M$1:$M$116,MAX(1,U388))))))</f>
        <v>0</v>
      </c>
      <c r="O388" s="24">
        <f>IF(NOT(AND(A388=$B$2,G388&gt;0,H388&gt;0,OR(C388&lt;&gt;"Recommended baseline",Assumptions!$B$10=1))),0,IF(ISNUMBER(N388),G388*H388*N388*IF(ISNUMBER(K388),1,IF(AND(L388="PAYG",INDEX('SKU Catalog'!$F$1:$F$116,MAX(1,U388))="Hourly"),I388,1)),"UNPRICED"))</f>
        <v>0</v>
      </c>
      <c r="P388" s="24">
        <f>IF(ISNUMBER(O388),O388*Assumptions!$B$8,"UNPRICED")</f>
        <v>0</v>
      </c>
      <c r="Q388" s="23" t="str">
        <f>IF(NOT(AND(A388=$B$2,G388&gt;0,H388&gt;0,OR(C388&lt;&gt;"Recommended baseline",Assumptions!$B$10=1))),"Inactive",IF(NOT(ISNUMBER(N388)),"UNPRICED - select SKU / quote",IF(ISNUMBER(K388),"Manual quote - verify source",IF(T388="Covered","Covered by capacity",IF(T388="Control plane","No direct fee","Priced - verify sizing")))))</f>
        <v>Inactive</v>
      </c>
      <c r="R388" s="21" t="s">
        <v>2314</v>
      </c>
      <c r="S388" s="21" t="s">
        <v>971</v>
      </c>
      <c r="T388" s="21" t="s">
        <v>181</v>
      </c>
      <c r="U388" s="23">
        <f>IF(COUNTIF('SKU Catalog'!$A$4:$A$116,T388&amp;"|"&amp;F388)=0,0,MATCH(T388&amp;"|"&amp;F388,'SKU Catalog'!$A$1:$A$116,0))</f>
        <v>4</v>
      </c>
      <c r="V388" s="24">
        <f>IF(NOT(AND(A388=$B$2,G388&gt;0,H388&gt;0,OR(C388&lt;&gt;"Recommended baseline",Assumptions!$B$10=1))),0,IF(ISNUMBER(K388),G388*H388*K388,IF(U388=0,"UNPRICED",IF(ISNUMBER(INDEX('SKU Catalog'!$K$1:$K$116,MAX(1,U388))),G388*H388*INDEX('SKU Catalog'!$K$1:$K$116,MAX(1,U388))*IF(AND(INDEX('SKU Catalog'!$F$1:$F$116,MAX(1,U388))="Hourly",OR(INDEX('SKU Catalog'!$J$1:$J$116,MAX(1,U388))=0,"PAYG"="PAYG")),I388,1),"UNPRICED"))))</f>
        <v>0</v>
      </c>
      <c r="W388" s="24">
        <f>IF(NOT(AND(A388=$B$2,G388&gt;0,H388&gt;0,OR(C388&lt;&gt;"Recommended baseline",Assumptions!$B$10=1))),0,IF(ISNUMBER(K388),G388*H388*K388,IF(U388=0,"UNPRICED",IF(ISNUMBER(INDEX('SKU Catalog'!$L$1:$L$116,MAX(1,U388))),G388*H388*INDEX('SKU Catalog'!$L$1:$L$116,MAX(1,U388))*IF(AND(INDEX('SKU Catalog'!$F$1:$F$116,MAX(1,U388))="Hourly",OR(INDEX('SKU Catalog'!$J$1:$J$116,MAX(1,U388))=0,"1Y"="PAYG")),I388,1),"UNPRICED"))))</f>
        <v>0</v>
      </c>
      <c r="X388" s="24">
        <f>IF(NOT(AND(A388=$B$2,G388&gt;0,H388&gt;0,OR(C388&lt;&gt;"Recommended baseline",Assumptions!$B$10=1))),0,IF(ISNUMBER(K388),G388*H388*K388,IF(U388=0,"UNPRICED",IF(ISNUMBER(INDEX('SKU Catalog'!$M$1:$M$116,MAX(1,U388))),G388*H388*INDEX('SKU Catalog'!$M$1:$M$116,MAX(1,U388))*IF(AND(INDEX('SKU Catalog'!$F$1:$F$116,MAX(1,U388))="Hourly",OR(INDEX('SKU Catalog'!$J$1:$J$116,MAX(1,U388))=0,"3Y"="PAYG")),I388,1),"UNPRICED"))))</f>
        <v>0</v>
      </c>
    </row>
    <row r="389" spans="1:24" ht="43.2" x14ac:dyDescent="0.35">
      <c r="A389" s="21" t="s">
        <v>1927</v>
      </c>
      <c r="B389" s="21" t="s">
        <v>86</v>
      </c>
      <c r="C389" s="21" t="s">
        <v>2299</v>
      </c>
      <c r="D389" s="21" t="s">
        <v>1020</v>
      </c>
      <c r="E389" s="21" t="s">
        <v>1021</v>
      </c>
      <c r="F389" s="26" t="s">
        <v>182</v>
      </c>
      <c r="G389" s="27">
        <v>1</v>
      </c>
      <c r="H389" s="27">
        <v>1</v>
      </c>
      <c r="I389" s="36">
        <v>1</v>
      </c>
      <c r="J389" s="26" t="s">
        <v>2297</v>
      </c>
      <c r="K389" s="37"/>
      <c r="L389" s="23" t="str">
        <f>IF(U389=0,"INVALID SKU",IF(INDEX('SKU Catalog'!$J$1:$J$116,MAX(1,U389))=0,"PAYG",IF(J389="Default",Assumptions!$B$7,J389)))</f>
        <v>PAYG</v>
      </c>
      <c r="M389" s="23" t="str">
        <f>IF(U389=0,"Review SKU",INDEX('SKU Catalog'!$E$1:$E$116,MAX(1,U389)))</f>
        <v>resource</v>
      </c>
      <c r="N389" s="31">
        <f>IF(ISNUMBER(K389),K389,IF(U389=0,"UNPRICED",IF(L389="PAYG",INDEX('SKU Catalog'!$K$1:$K$116,MAX(1,U389)),IF(L389="1Y",INDEX('SKU Catalog'!$L$1:$L$116,MAX(1,U389)),INDEX('SKU Catalog'!$M$1:$M$116,MAX(1,U389))))))</f>
        <v>0</v>
      </c>
      <c r="O389" s="24">
        <f>IF(NOT(AND(A389=$B$2,G389&gt;0,H389&gt;0,OR(C389&lt;&gt;"Recommended baseline",Assumptions!$B$10=1))),0,IF(ISNUMBER(N389),G389*H389*N389*IF(ISNUMBER(K389),1,IF(AND(L389="PAYG",INDEX('SKU Catalog'!$F$1:$F$116,MAX(1,U389))="Hourly"),I389,1)),"UNPRICED"))</f>
        <v>0</v>
      </c>
      <c r="P389" s="24">
        <f>IF(ISNUMBER(O389),O389*Assumptions!$B$8,"UNPRICED")</f>
        <v>0</v>
      </c>
      <c r="Q389" s="23" t="str">
        <f>IF(NOT(AND(A389=$B$2,G389&gt;0,H389&gt;0,OR(C389&lt;&gt;"Recommended baseline",Assumptions!$B$10=1))),"Inactive",IF(NOT(ISNUMBER(N389)),"UNPRICED - select SKU / quote",IF(ISNUMBER(K389),"Manual quote - verify source",IF(T389="Covered","Covered by capacity",IF(T389="Control plane","No direct fee","Priced - verify sizing")))))</f>
        <v>Inactive</v>
      </c>
      <c r="R389" s="21" t="s">
        <v>2314</v>
      </c>
      <c r="S389" s="21" t="s">
        <v>971</v>
      </c>
      <c r="T389" s="21" t="s">
        <v>181</v>
      </c>
      <c r="U389" s="23">
        <f>IF(COUNTIF('SKU Catalog'!$A$4:$A$116,T389&amp;"|"&amp;F389)=0,0,MATCH(T389&amp;"|"&amp;F389,'SKU Catalog'!$A$1:$A$116,0))</f>
        <v>4</v>
      </c>
      <c r="V389" s="24">
        <f>IF(NOT(AND(A389=$B$2,G389&gt;0,H389&gt;0,OR(C389&lt;&gt;"Recommended baseline",Assumptions!$B$10=1))),0,IF(ISNUMBER(K389),G389*H389*K389,IF(U389=0,"UNPRICED",IF(ISNUMBER(INDEX('SKU Catalog'!$K$1:$K$116,MAX(1,U389))),G389*H389*INDEX('SKU Catalog'!$K$1:$K$116,MAX(1,U389))*IF(AND(INDEX('SKU Catalog'!$F$1:$F$116,MAX(1,U389))="Hourly",OR(INDEX('SKU Catalog'!$J$1:$J$116,MAX(1,U389))=0,"PAYG"="PAYG")),I389,1),"UNPRICED"))))</f>
        <v>0</v>
      </c>
      <c r="W389" s="24">
        <f>IF(NOT(AND(A389=$B$2,G389&gt;0,H389&gt;0,OR(C389&lt;&gt;"Recommended baseline",Assumptions!$B$10=1))),0,IF(ISNUMBER(K389),G389*H389*K389,IF(U389=0,"UNPRICED",IF(ISNUMBER(INDEX('SKU Catalog'!$L$1:$L$116,MAX(1,U389))),G389*H389*INDEX('SKU Catalog'!$L$1:$L$116,MAX(1,U389))*IF(AND(INDEX('SKU Catalog'!$F$1:$F$116,MAX(1,U389))="Hourly",OR(INDEX('SKU Catalog'!$J$1:$J$116,MAX(1,U389))=0,"1Y"="PAYG")),I389,1),"UNPRICED"))))</f>
        <v>0</v>
      </c>
      <c r="X389" s="24">
        <f>IF(NOT(AND(A389=$B$2,G389&gt;0,H389&gt;0,OR(C389&lt;&gt;"Recommended baseline",Assumptions!$B$10=1))),0,IF(ISNUMBER(K389),G389*H389*K389,IF(U389=0,"UNPRICED",IF(ISNUMBER(INDEX('SKU Catalog'!$M$1:$M$116,MAX(1,U389))),G389*H389*INDEX('SKU Catalog'!$M$1:$M$116,MAX(1,U389))*IF(AND(INDEX('SKU Catalog'!$F$1:$F$116,MAX(1,U389))="Hourly",OR(INDEX('SKU Catalog'!$J$1:$J$116,MAX(1,U389))=0,"3Y"="PAYG")),I389,1),"UNPRICED"))))</f>
        <v>0</v>
      </c>
    </row>
    <row r="390" spans="1:24" ht="43.2" x14ac:dyDescent="0.35">
      <c r="A390" s="21" t="s">
        <v>1927</v>
      </c>
      <c r="B390" s="21" t="s">
        <v>86</v>
      </c>
      <c r="C390" s="21" t="s">
        <v>2299</v>
      </c>
      <c r="D390" s="21" t="s">
        <v>1023</v>
      </c>
      <c r="E390" s="21" t="s">
        <v>1024</v>
      </c>
      <c r="F390" s="26" t="s">
        <v>182</v>
      </c>
      <c r="G390" s="27">
        <v>1</v>
      </c>
      <c r="H390" s="27">
        <v>1</v>
      </c>
      <c r="I390" s="36">
        <v>1</v>
      </c>
      <c r="J390" s="26" t="s">
        <v>2297</v>
      </c>
      <c r="K390" s="37"/>
      <c r="L390" s="23" t="str">
        <f>IF(U390=0,"INVALID SKU",IF(INDEX('SKU Catalog'!$J$1:$J$116,MAX(1,U390))=0,"PAYG",IF(J390="Default",Assumptions!$B$7,J390)))</f>
        <v>PAYG</v>
      </c>
      <c r="M390" s="23" t="str">
        <f>IF(U390=0,"Review SKU",INDEX('SKU Catalog'!$E$1:$E$116,MAX(1,U390)))</f>
        <v>resource</v>
      </c>
      <c r="N390" s="31">
        <f>IF(ISNUMBER(K390),K390,IF(U390=0,"UNPRICED",IF(L390="PAYG",INDEX('SKU Catalog'!$K$1:$K$116,MAX(1,U390)),IF(L390="1Y",INDEX('SKU Catalog'!$L$1:$L$116,MAX(1,U390)),INDEX('SKU Catalog'!$M$1:$M$116,MAX(1,U390))))))</f>
        <v>0</v>
      </c>
      <c r="O390" s="24">
        <f>IF(NOT(AND(A390=$B$2,G390&gt;0,H390&gt;0,OR(C390&lt;&gt;"Recommended baseline",Assumptions!$B$10=1))),0,IF(ISNUMBER(N390),G390*H390*N390*IF(ISNUMBER(K390),1,IF(AND(L390="PAYG",INDEX('SKU Catalog'!$F$1:$F$116,MAX(1,U390))="Hourly"),I390,1)),"UNPRICED"))</f>
        <v>0</v>
      </c>
      <c r="P390" s="24">
        <f>IF(ISNUMBER(O390),O390*Assumptions!$B$8,"UNPRICED")</f>
        <v>0</v>
      </c>
      <c r="Q390" s="23" t="str">
        <f>IF(NOT(AND(A390=$B$2,G390&gt;0,H390&gt;0,OR(C390&lt;&gt;"Recommended baseline",Assumptions!$B$10=1))),"Inactive",IF(NOT(ISNUMBER(N390)),"UNPRICED - select SKU / quote",IF(ISNUMBER(K390),"Manual quote - verify source",IF(T390="Covered","Covered by capacity",IF(T390="Control plane","No direct fee","Priced - verify sizing")))))</f>
        <v>Inactive</v>
      </c>
      <c r="R390" s="21" t="s">
        <v>2314</v>
      </c>
      <c r="S390" s="21" t="s">
        <v>971</v>
      </c>
      <c r="T390" s="21" t="s">
        <v>181</v>
      </c>
      <c r="U390" s="23">
        <f>IF(COUNTIF('SKU Catalog'!$A$4:$A$116,T390&amp;"|"&amp;F390)=0,0,MATCH(T390&amp;"|"&amp;F390,'SKU Catalog'!$A$1:$A$116,0))</f>
        <v>4</v>
      </c>
      <c r="V390" s="24">
        <f>IF(NOT(AND(A390=$B$2,G390&gt;0,H390&gt;0,OR(C390&lt;&gt;"Recommended baseline",Assumptions!$B$10=1))),0,IF(ISNUMBER(K390),G390*H390*K390,IF(U390=0,"UNPRICED",IF(ISNUMBER(INDEX('SKU Catalog'!$K$1:$K$116,MAX(1,U390))),G390*H390*INDEX('SKU Catalog'!$K$1:$K$116,MAX(1,U390))*IF(AND(INDEX('SKU Catalog'!$F$1:$F$116,MAX(1,U390))="Hourly",OR(INDEX('SKU Catalog'!$J$1:$J$116,MAX(1,U390))=0,"PAYG"="PAYG")),I390,1),"UNPRICED"))))</f>
        <v>0</v>
      </c>
      <c r="W390" s="24">
        <f>IF(NOT(AND(A390=$B$2,G390&gt;0,H390&gt;0,OR(C390&lt;&gt;"Recommended baseline",Assumptions!$B$10=1))),0,IF(ISNUMBER(K390),G390*H390*K390,IF(U390=0,"UNPRICED",IF(ISNUMBER(INDEX('SKU Catalog'!$L$1:$L$116,MAX(1,U390))),G390*H390*INDEX('SKU Catalog'!$L$1:$L$116,MAX(1,U390))*IF(AND(INDEX('SKU Catalog'!$F$1:$F$116,MAX(1,U390))="Hourly",OR(INDEX('SKU Catalog'!$J$1:$J$116,MAX(1,U390))=0,"1Y"="PAYG")),I390,1),"UNPRICED"))))</f>
        <v>0</v>
      </c>
      <c r="X390" s="24">
        <f>IF(NOT(AND(A390=$B$2,G390&gt;0,H390&gt;0,OR(C390&lt;&gt;"Recommended baseline",Assumptions!$B$10=1))),0,IF(ISNUMBER(K390),G390*H390*K390,IF(U390=0,"UNPRICED",IF(ISNUMBER(INDEX('SKU Catalog'!$M$1:$M$116,MAX(1,U390))),G390*H390*INDEX('SKU Catalog'!$M$1:$M$116,MAX(1,U390))*IF(AND(INDEX('SKU Catalog'!$F$1:$F$116,MAX(1,U390))="Hourly",OR(INDEX('SKU Catalog'!$J$1:$J$116,MAX(1,U390))=0,"3Y"="PAYG")),I390,1),"UNPRICED"))))</f>
        <v>0</v>
      </c>
    </row>
    <row r="391" spans="1:24" ht="43.2" x14ac:dyDescent="0.35">
      <c r="A391" s="21" t="s">
        <v>1927</v>
      </c>
      <c r="B391" s="21" t="s">
        <v>86</v>
      </c>
      <c r="C391" s="21" t="s">
        <v>2299</v>
      </c>
      <c r="D391" s="21" t="s">
        <v>1026</v>
      </c>
      <c r="E391" s="21" t="s">
        <v>1027</v>
      </c>
      <c r="F391" s="26" t="s">
        <v>182</v>
      </c>
      <c r="G391" s="27">
        <v>1</v>
      </c>
      <c r="H391" s="27">
        <v>1</v>
      </c>
      <c r="I391" s="36">
        <v>1</v>
      </c>
      <c r="J391" s="26" t="s">
        <v>2297</v>
      </c>
      <c r="K391" s="37"/>
      <c r="L391" s="23" t="str">
        <f>IF(U391=0,"INVALID SKU",IF(INDEX('SKU Catalog'!$J$1:$J$116,MAX(1,U391))=0,"PAYG",IF(J391="Default",Assumptions!$B$7,J391)))</f>
        <v>PAYG</v>
      </c>
      <c r="M391" s="23" t="str">
        <f>IF(U391=0,"Review SKU",INDEX('SKU Catalog'!$E$1:$E$116,MAX(1,U391)))</f>
        <v>resource</v>
      </c>
      <c r="N391" s="31">
        <f>IF(ISNUMBER(K391),K391,IF(U391=0,"UNPRICED",IF(L391="PAYG",INDEX('SKU Catalog'!$K$1:$K$116,MAX(1,U391)),IF(L391="1Y",INDEX('SKU Catalog'!$L$1:$L$116,MAX(1,U391)),INDEX('SKU Catalog'!$M$1:$M$116,MAX(1,U391))))))</f>
        <v>0</v>
      </c>
      <c r="O391" s="24">
        <f>IF(NOT(AND(A391=$B$2,G391&gt;0,H391&gt;0,OR(C391&lt;&gt;"Recommended baseline",Assumptions!$B$10=1))),0,IF(ISNUMBER(N391),G391*H391*N391*IF(ISNUMBER(K391),1,IF(AND(L391="PAYG",INDEX('SKU Catalog'!$F$1:$F$116,MAX(1,U391))="Hourly"),I391,1)),"UNPRICED"))</f>
        <v>0</v>
      </c>
      <c r="P391" s="24">
        <f>IF(ISNUMBER(O391),O391*Assumptions!$B$8,"UNPRICED")</f>
        <v>0</v>
      </c>
      <c r="Q391" s="23" t="str">
        <f>IF(NOT(AND(A391=$B$2,G391&gt;0,H391&gt;0,OR(C391&lt;&gt;"Recommended baseline",Assumptions!$B$10=1))),"Inactive",IF(NOT(ISNUMBER(N391)),"UNPRICED - select SKU / quote",IF(ISNUMBER(K391),"Manual quote - verify source",IF(T391="Covered","Covered by capacity",IF(T391="Control plane","No direct fee","Priced - verify sizing")))))</f>
        <v>Inactive</v>
      </c>
      <c r="R391" s="21" t="s">
        <v>2314</v>
      </c>
      <c r="S391" s="21" t="s">
        <v>971</v>
      </c>
      <c r="T391" s="21" t="s">
        <v>181</v>
      </c>
      <c r="U391" s="23">
        <f>IF(COUNTIF('SKU Catalog'!$A$4:$A$116,T391&amp;"|"&amp;F391)=0,0,MATCH(T391&amp;"|"&amp;F391,'SKU Catalog'!$A$1:$A$116,0))</f>
        <v>4</v>
      </c>
      <c r="V391" s="24">
        <f>IF(NOT(AND(A391=$B$2,G391&gt;0,H391&gt;0,OR(C391&lt;&gt;"Recommended baseline",Assumptions!$B$10=1))),0,IF(ISNUMBER(K391),G391*H391*K391,IF(U391=0,"UNPRICED",IF(ISNUMBER(INDEX('SKU Catalog'!$K$1:$K$116,MAX(1,U391))),G391*H391*INDEX('SKU Catalog'!$K$1:$K$116,MAX(1,U391))*IF(AND(INDEX('SKU Catalog'!$F$1:$F$116,MAX(1,U391))="Hourly",OR(INDEX('SKU Catalog'!$J$1:$J$116,MAX(1,U391))=0,"PAYG"="PAYG")),I391,1),"UNPRICED"))))</f>
        <v>0</v>
      </c>
      <c r="W391" s="24">
        <f>IF(NOT(AND(A391=$B$2,G391&gt;0,H391&gt;0,OR(C391&lt;&gt;"Recommended baseline",Assumptions!$B$10=1))),0,IF(ISNUMBER(K391),G391*H391*K391,IF(U391=0,"UNPRICED",IF(ISNUMBER(INDEX('SKU Catalog'!$L$1:$L$116,MAX(1,U391))),G391*H391*INDEX('SKU Catalog'!$L$1:$L$116,MAX(1,U391))*IF(AND(INDEX('SKU Catalog'!$F$1:$F$116,MAX(1,U391))="Hourly",OR(INDEX('SKU Catalog'!$J$1:$J$116,MAX(1,U391))=0,"1Y"="PAYG")),I391,1),"UNPRICED"))))</f>
        <v>0</v>
      </c>
      <c r="X391" s="24">
        <f>IF(NOT(AND(A391=$B$2,G391&gt;0,H391&gt;0,OR(C391&lt;&gt;"Recommended baseline",Assumptions!$B$10=1))),0,IF(ISNUMBER(K391),G391*H391*K391,IF(U391=0,"UNPRICED",IF(ISNUMBER(INDEX('SKU Catalog'!$M$1:$M$116,MAX(1,U391))),G391*H391*INDEX('SKU Catalog'!$M$1:$M$116,MAX(1,U391))*IF(AND(INDEX('SKU Catalog'!$F$1:$F$116,MAX(1,U391))="Hourly",OR(INDEX('SKU Catalog'!$J$1:$J$116,MAX(1,U391))=0,"3Y"="PAYG")),I391,1),"UNPRICED"))))</f>
        <v>0</v>
      </c>
    </row>
    <row r="392" spans="1:24" ht="43.2" x14ac:dyDescent="0.35">
      <c r="A392" s="21" t="s">
        <v>1927</v>
      </c>
      <c r="B392" s="21" t="s">
        <v>86</v>
      </c>
      <c r="C392" s="21" t="s">
        <v>2299</v>
      </c>
      <c r="D392" s="21" t="s">
        <v>1029</v>
      </c>
      <c r="E392" s="21" t="s">
        <v>1030</v>
      </c>
      <c r="F392" s="26" t="s">
        <v>182</v>
      </c>
      <c r="G392" s="27">
        <v>1</v>
      </c>
      <c r="H392" s="27">
        <v>1</v>
      </c>
      <c r="I392" s="36">
        <v>1</v>
      </c>
      <c r="J392" s="26" t="s">
        <v>2297</v>
      </c>
      <c r="K392" s="37"/>
      <c r="L392" s="23" t="str">
        <f>IF(U392=0,"INVALID SKU",IF(INDEX('SKU Catalog'!$J$1:$J$116,MAX(1,U392))=0,"PAYG",IF(J392="Default",Assumptions!$B$7,J392)))</f>
        <v>PAYG</v>
      </c>
      <c r="M392" s="23" t="str">
        <f>IF(U392=0,"Review SKU",INDEX('SKU Catalog'!$E$1:$E$116,MAX(1,U392)))</f>
        <v>resource</v>
      </c>
      <c r="N392" s="31">
        <f>IF(ISNUMBER(K392),K392,IF(U392=0,"UNPRICED",IF(L392="PAYG",INDEX('SKU Catalog'!$K$1:$K$116,MAX(1,U392)),IF(L392="1Y",INDEX('SKU Catalog'!$L$1:$L$116,MAX(1,U392)),INDEX('SKU Catalog'!$M$1:$M$116,MAX(1,U392))))))</f>
        <v>0</v>
      </c>
      <c r="O392" s="24">
        <f>IF(NOT(AND(A392=$B$2,G392&gt;0,H392&gt;0,OR(C392&lt;&gt;"Recommended baseline",Assumptions!$B$10=1))),0,IF(ISNUMBER(N392),G392*H392*N392*IF(ISNUMBER(K392),1,IF(AND(L392="PAYG",INDEX('SKU Catalog'!$F$1:$F$116,MAX(1,U392))="Hourly"),I392,1)),"UNPRICED"))</f>
        <v>0</v>
      </c>
      <c r="P392" s="24">
        <f>IF(ISNUMBER(O392),O392*Assumptions!$B$8,"UNPRICED")</f>
        <v>0</v>
      </c>
      <c r="Q392" s="23" t="str">
        <f>IF(NOT(AND(A392=$B$2,G392&gt;0,H392&gt;0,OR(C392&lt;&gt;"Recommended baseline",Assumptions!$B$10=1))),"Inactive",IF(NOT(ISNUMBER(N392)),"UNPRICED - select SKU / quote",IF(ISNUMBER(K392),"Manual quote - verify source",IF(T392="Covered","Covered by capacity",IF(T392="Control plane","No direct fee","Priced - verify sizing")))))</f>
        <v>Inactive</v>
      </c>
      <c r="R392" s="21" t="s">
        <v>2314</v>
      </c>
      <c r="S392" s="21" t="s">
        <v>971</v>
      </c>
      <c r="T392" s="21" t="s">
        <v>181</v>
      </c>
      <c r="U392" s="23">
        <f>IF(COUNTIF('SKU Catalog'!$A$4:$A$116,T392&amp;"|"&amp;F392)=0,0,MATCH(T392&amp;"|"&amp;F392,'SKU Catalog'!$A$1:$A$116,0))</f>
        <v>4</v>
      </c>
      <c r="V392" s="24">
        <f>IF(NOT(AND(A392=$B$2,G392&gt;0,H392&gt;0,OR(C392&lt;&gt;"Recommended baseline",Assumptions!$B$10=1))),0,IF(ISNUMBER(K392),G392*H392*K392,IF(U392=0,"UNPRICED",IF(ISNUMBER(INDEX('SKU Catalog'!$K$1:$K$116,MAX(1,U392))),G392*H392*INDEX('SKU Catalog'!$K$1:$K$116,MAX(1,U392))*IF(AND(INDEX('SKU Catalog'!$F$1:$F$116,MAX(1,U392))="Hourly",OR(INDEX('SKU Catalog'!$J$1:$J$116,MAX(1,U392))=0,"PAYG"="PAYG")),I392,1),"UNPRICED"))))</f>
        <v>0</v>
      </c>
      <c r="W392" s="24">
        <f>IF(NOT(AND(A392=$B$2,G392&gt;0,H392&gt;0,OR(C392&lt;&gt;"Recommended baseline",Assumptions!$B$10=1))),0,IF(ISNUMBER(K392),G392*H392*K392,IF(U392=0,"UNPRICED",IF(ISNUMBER(INDEX('SKU Catalog'!$L$1:$L$116,MAX(1,U392))),G392*H392*INDEX('SKU Catalog'!$L$1:$L$116,MAX(1,U392))*IF(AND(INDEX('SKU Catalog'!$F$1:$F$116,MAX(1,U392))="Hourly",OR(INDEX('SKU Catalog'!$J$1:$J$116,MAX(1,U392))=0,"1Y"="PAYG")),I392,1),"UNPRICED"))))</f>
        <v>0</v>
      </c>
      <c r="X392" s="24">
        <f>IF(NOT(AND(A392=$B$2,G392&gt;0,H392&gt;0,OR(C392&lt;&gt;"Recommended baseline",Assumptions!$B$10=1))),0,IF(ISNUMBER(K392),G392*H392*K392,IF(U392=0,"UNPRICED",IF(ISNUMBER(INDEX('SKU Catalog'!$M$1:$M$116,MAX(1,U392))),G392*H392*INDEX('SKU Catalog'!$M$1:$M$116,MAX(1,U392))*IF(AND(INDEX('SKU Catalog'!$F$1:$F$116,MAX(1,U392))="Hourly",OR(INDEX('SKU Catalog'!$J$1:$J$116,MAX(1,U392))=0,"3Y"="PAYG")),I392,1),"UNPRICED"))))</f>
        <v>0</v>
      </c>
    </row>
    <row r="393" spans="1:24" ht="43.2" x14ac:dyDescent="0.35">
      <c r="A393" s="21" t="s">
        <v>1927</v>
      </c>
      <c r="B393" s="21" t="s">
        <v>86</v>
      </c>
      <c r="C393" s="21" t="s">
        <v>2299</v>
      </c>
      <c r="D393" s="21" t="s">
        <v>1032</v>
      </c>
      <c r="E393" s="21" t="s">
        <v>1033</v>
      </c>
      <c r="F393" s="26" t="s">
        <v>182</v>
      </c>
      <c r="G393" s="27">
        <v>1</v>
      </c>
      <c r="H393" s="27">
        <v>1</v>
      </c>
      <c r="I393" s="36">
        <v>1</v>
      </c>
      <c r="J393" s="26" t="s">
        <v>2297</v>
      </c>
      <c r="K393" s="37"/>
      <c r="L393" s="23" t="str">
        <f>IF(U393=0,"INVALID SKU",IF(INDEX('SKU Catalog'!$J$1:$J$116,MAX(1,U393))=0,"PAYG",IF(J393="Default",Assumptions!$B$7,J393)))</f>
        <v>PAYG</v>
      </c>
      <c r="M393" s="23" t="str">
        <f>IF(U393=0,"Review SKU",INDEX('SKU Catalog'!$E$1:$E$116,MAX(1,U393)))</f>
        <v>resource</v>
      </c>
      <c r="N393" s="31">
        <f>IF(ISNUMBER(K393),K393,IF(U393=0,"UNPRICED",IF(L393="PAYG",INDEX('SKU Catalog'!$K$1:$K$116,MAX(1,U393)),IF(L393="1Y",INDEX('SKU Catalog'!$L$1:$L$116,MAX(1,U393)),INDEX('SKU Catalog'!$M$1:$M$116,MAX(1,U393))))))</f>
        <v>0</v>
      </c>
      <c r="O393" s="24">
        <f>IF(NOT(AND(A393=$B$2,G393&gt;0,H393&gt;0,OR(C393&lt;&gt;"Recommended baseline",Assumptions!$B$10=1))),0,IF(ISNUMBER(N393),G393*H393*N393*IF(ISNUMBER(K393),1,IF(AND(L393="PAYG",INDEX('SKU Catalog'!$F$1:$F$116,MAX(1,U393))="Hourly"),I393,1)),"UNPRICED"))</f>
        <v>0</v>
      </c>
      <c r="P393" s="24">
        <f>IF(ISNUMBER(O393),O393*Assumptions!$B$8,"UNPRICED")</f>
        <v>0</v>
      </c>
      <c r="Q393" s="23" t="str">
        <f>IF(NOT(AND(A393=$B$2,G393&gt;0,H393&gt;0,OR(C393&lt;&gt;"Recommended baseline",Assumptions!$B$10=1))),"Inactive",IF(NOT(ISNUMBER(N393)),"UNPRICED - select SKU / quote",IF(ISNUMBER(K393),"Manual quote - verify source",IF(T393="Covered","Covered by capacity",IF(T393="Control plane","No direct fee","Priced - verify sizing")))))</f>
        <v>Inactive</v>
      </c>
      <c r="R393" s="21" t="s">
        <v>2314</v>
      </c>
      <c r="S393" s="21" t="s">
        <v>971</v>
      </c>
      <c r="T393" s="21" t="s">
        <v>181</v>
      </c>
      <c r="U393" s="23">
        <f>IF(COUNTIF('SKU Catalog'!$A$4:$A$116,T393&amp;"|"&amp;F393)=0,0,MATCH(T393&amp;"|"&amp;F393,'SKU Catalog'!$A$1:$A$116,0))</f>
        <v>4</v>
      </c>
      <c r="V393" s="24">
        <f>IF(NOT(AND(A393=$B$2,G393&gt;0,H393&gt;0,OR(C393&lt;&gt;"Recommended baseline",Assumptions!$B$10=1))),0,IF(ISNUMBER(K393),G393*H393*K393,IF(U393=0,"UNPRICED",IF(ISNUMBER(INDEX('SKU Catalog'!$K$1:$K$116,MAX(1,U393))),G393*H393*INDEX('SKU Catalog'!$K$1:$K$116,MAX(1,U393))*IF(AND(INDEX('SKU Catalog'!$F$1:$F$116,MAX(1,U393))="Hourly",OR(INDEX('SKU Catalog'!$J$1:$J$116,MAX(1,U393))=0,"PAYG"="PAYG")),I393,1),"UNPRICED"))))</f>
        <v>0</v>
      </c>
      <c r="W393" s="24">
        <f>IF(NOT(AND(A393=$B$2,G393&gt;0,H393&gt;0,OR(C393&lt;&gt;"Recommended baseline",Assumptions!$B$10=1))),0,IF(ISNUMBER(K393),G393*H393*K393,IF(U393=0,"UNPRICED",IF(ISNUMBER(INDEX('SKU Catalog'!$L$1:$L$116,MAX(1,U393))),G393*H393*INDEX('SKU Catalog'!$L$1:$L$116,MAX(1,U393))*IF(AND(INDEX('SKU Catalog'!$F$1:$F$116,MAX(1,U393))="Hourly",OR(INDEX('SKU Catalog'!$J$1:$J$116,MAX(1,U393))=0,"1Y"="PAYG")),I393,1),"UNPRICED"))))</f>
        <v>0</v>
      </c>
      <c r="X393" s="24">
        <f>IF(NOT(AND(A393=$B$2,G393&gt;0,H393&gt;0,OR(C393&lt;&gt;"Recommended baseline",Assumptions!$B$10=1))),0,IF(ISNUMBER(K393),G393*H393*K393,IF(U393=0,"UNPRICED",IF(ISNUMBER(INDEX('SKU Catalog'!$M$1:$M$116,MAX(1,U393))),G393*H393*INDEX('SKU Catalog'!$M$1:$M$116,MAX(1,U393))*IF(AND(INDEX('SKU Catalog'!$F$1:$F$116,MAX(1,U393))="Hourly",OR(INDEX('SKU Catalog'!$J$1:$J$116,MAX(1,U393))=0,"3Y"="PAYG")),I393,1),"UNPRICED"))))</f>
        <v>0</v>
      </c>
    </row>
    <row r="394" spans="1:24" ht="43.2" x14ac:dyDescent="0.35">
      <c r="A394" s="21" t="s">
        <v>1927</v>
      </c>
      <c r="B394" s="21" t="s">
        <v>86</v>
      </c>
      <c r="C394" s="21" t="s">
        <v>2299</v>
      </c>
      <c r="D394" s="21" t="s">
        <v>1035</v>
      </c>
      <c r="E394" s="21" t="s">
        <v>1036</v>
      </c>
      <c r="F394" s="26" t="s">
        <v>182</v>
      </c>
      <c r="G394" s="27">
        <v>1</v>
      </c>
      <c r="H394" s="27">
        <v>1</v>
      </c>
      <c r="I394" s="36">
        <v>1</v>
      </c>
      <c r="J394" s="26" t="s">
        <v>2297</v>
      </c>
      <c r="K394" s="37"/>
      <c r="L394" s="23" t="str">
        <f>IF(U394=0,"INVALID SKU",IF(INDEX('SKU Catalog'!$J$1:$J$116,MAX(1,U394))=0,"PAYG",IF(J394="Default",Assumptions!$B$7,J394)))</f>
        <v>PAYG</v>
      </c>
      <c r="M394" s="23" t="str">
        <f>IF(U394=0,"Review SKU",INDEX('SKU Catalog'!$E$1:$E$116,MAX(1,U394)))</f>
        <v>resource</v>
      </c>
      <c r="N394" s="31">
        <f>IF(ISNUMBER(K394),K394,IF(U394=0,"UNPRICED",IF(L394="PAYG",INDEX('SKU Catalog'!$K$1:$K$116,MAX(1,U394)),IF(L394="1Y",INDEX('SKU Catalog'!$L$1:$L$116,MAX(1,U394)),INDEX('SKU Catalog'!$M$1:$M$116,MAX(1,U394))))))</f>
        <v>0</v>
      </c>
      <c r="O394" s="24">
        <f>IF(NOT(AND(A394=$B$2,G394&gt;0,H394&gt;0,OR(C394&lt;&gt;"Recommended baseline",Assumptions!$B$10=1))),0,IF(ISNUMBER(N394),G394*H394*N394*IF(ISNUMBER(K394),1,IF(AND(L394="PAYG",INDEX('SKU Catalog'!$F$1:$F$116,MAX(1,U394))="Hourly"),I394,1)),"UNPRICED"))</f>
        <v>0</v>
      </c>
      <c r="P394" s="24">
        <f>IF(ISNUMBER(O394),O394*Assumptions!$B$8,"UNPRICED")</f>
        <v>0</v>
      </c>
      <c r="Q394" s="23" t="str">
        <f>IF(NOT(AND(A394=$B$2,G394&gt;0,H394&gt;0,OR(C394&lt;&gt;"Recommended baseline",Assumptions!$B$10=1))),"Inactive",IF(NOT(ISNUMBER(N394)),"UNPRICED - select SKU / quote",IF(ISNUMBER(K394),"Manual quote - verify source",IF(T394="Covered","Covered by capacity",IF(T394="Control plane","No direct fee","Priced - verify sizing")))))</f>
        <v>Inactive</v>
      </c>
      <c r="R394" s="21" t="s">
        <v>2314</v>
      </c>
      <c r="S394" s="21" t="s">
        <v>971</v>
      </c>
      <c r="T394" s="21" t="s">
        <v>181</v>
      </c>
      <c r="U394" s="23">
        <f>IF(COUNTIF('SKU Catalog'!$A$4:$A$116,T394&amp;"|"&amp;F394)=0,0,MATCH(T394&amp;"|"&amp;F394,'SKU Catalog'!$A$1:$A$116,0))</f>
        <v>4</v>
      </c>
      <c r="V394" s="24">
        <f>IF(NOT(AND(A394=$B$2,G394&gt;0,H394&gt;0,OR(C394&lt;&gt;"Recommended baseline",Assumptions!$B$10=1))),0,IF(ISNUMBER(K394),G394*H394*K394,IF(U394=0,"UNPRICED",IF(ISNUMBER(INDEX('SKU Catalog'!$K$1:$K$116,MAX(1,U394))),G394*H394*INDEX('SKU Catalog'!$K$1:$K$116,MAX(1,U394))*IF(AND(INDEX('SKU Catalog'!$F$1:$F$116,MAX(1,U394))="Hourly",OR(INDEX('SKU Catalog'!$J$1:$J$116,MAX(1,U394))=0,"PAYG"="PAYG")),I394,1),"UNPRICED"))))</f>
        <v>0</v>
      </c>
      <c r="W394" s="24">
        <f>IF(NOT(AND(A394=$B$2,G394&gt;0,H394&gt;0,OR(C394&lt;&gt;"Recommended baseline",Assumptions!$B$10=1))),0,IF(ISNUMBER(K394),G394*H394*K394,IF(U394=0,"UNPRICED",IF(ISNUMBER(INDEX('SKU Catalog'!$L$1:$L$116,MAX(1,U394))),G394*H394*INDEX('SKU Catalog'!$L$1:$L$116,MAX(1,U394))*IF(AND(INDEX('SKU Catalog'!$F$1:$F$116,MAX(1,U394))="Hourly",OR(INDEX('SKU Catalog'!$J$1:$J$116,MAX(1,U394))=0,"1Y"="PAYG")),I394,1),"UNPRICED"))))</f>
        <v>0</v>
      </c>
      <c r="X394" s="24">
        <f>IF(NOT(AND(A394=$B$2,G394&gt;0,H394&gt;0,OR(C394&lt;&gt;"Recommended baseline",Assumptions!$B$10=1))),0,IF(ISNUMBER(K394),G394*H394*K394,IF(U394=0,"UNPRICED",IF(ISNUMBER(INDEX('SKU Catalog'!$M$1:$M$116,MAX(1,U394))),G394*H394*INDEX('SKU Catalog'!$M$1:$M$116,MAX(1,U394))*IF(AND(INDEX('SKU Catalog'!$F$1:$F$116,MAX(1,U394))="Hourly",OR(INDEX('SKU Catalog'!$J$1:$J$116,MAX(1,U394))=0,"3Y"="PAYG")),I394,1),"UNPRICED"))))</f>
        <v>0</v>
      </c>
    </row>
    <row r="395" spans="1:24" ht="43.2" x14ac:dyDescent="0.35">
      <c r="A395" s="21" t="s">
        <v>1927</v>
      </c>
      <c r="B395" s="21" t="s">
        <v>86</v>
      </c>
      <c r="C395" s="21" t="s">
        <v>2299</v>
      </c>
      <c r="D395" s="21" t="s">
        <v>1038</v>
      </c>
      <c r="E395" s="21" t="s">
        <v>1039</v>
      </c>
      <c r="F395" s="26" t="s">
        <v>182</v>
      </c>
      <c r="G395" s="27">
        <v>1</v>
      </c>
      <c r="H395" s="27">
        <v>1</v>
      </c>
      <c r="I395" s="36">
        <v>1</v>
      </c>
      <c r="J395" s="26" t="s">
        <v>2297</v>
      </c>
      <c r="K395" s="37"/>
      <c r="L395" s="23" t="str">
        <f>IF(U395=0,"INVALID SKU",IF(INDEX('SKU Catalog'!$J$1:$J$116,MAX(1,U395))=0,"PAYG",IF(J395="Default",Assumptions!$B$7,J395)))</f>
        <v>PAYG</v>
      </c>
      <c r="M395" s="23" t="str">
        <f>IF(U395=0,"Review SKU",INDEX('SKU Catalog'!$E$1:$E$116,MAX(1,U395)))</f>
        <v>resource</v>
      </c>
      <c r="N395" s="31">
        <f>IF(ISNUMBER(K395),K395,IF(U395=0,"UNPRICED",IF(L395="PAYG",INDEX('SKU Catalog'!$K$1:$K$116,MAX(1,U395)),IF(L395="1Y",INDEX('SKU Catalog'!$L$1:$L$116,MAX(1,U395)),INDEX('SKU Catalog'!$M$1:$M$116,MAX(1,U395))))))</f>
        <v>0</v>
      </c>
      <c r="O395" s="24">
        <f>IF(NOT(AND(A395=$B$2,G395&gt;0,H395&gt;0,OR(C395&lt;&gt;"Recommended baseline",Assumptions!$B$10=1))),0,IF(ISNUMBER(N395),G395*H395*N395*IF(ISNUMBER(K395),1,IF(AND(L395="PAYG",INDEX('SKU Catalog'!$F$1:$F$116,MAX(1,U395))="Hourly"),I395,1)),"UNPRICED"))</f>
        <v>0</v>
      </c>
      <c r="P395" s="24">
        <f>IF(ISNUMBER(O395),O395*Assumptions!$B$8,"UNPRICED")</f>
        <v>0</v>
      </c>
      <c r="Q395" s="23" t="str">
        <f>IF(NOT(AND(A395=$B$2,G395&gt;0,H395&gt;0,OR(C395&lt;&gt;"Recommended baseline",Assumptions!$B$10=1))),"Inactive",IF(NOT(ISNUMBER(N395)),"UNPRICED - select SKU / quote",IF(ISNUMBER(K395),"Manual quote - verify source",IF(T395="Covered","Covered by capacity",IF(T395="Control plane","No direct fee","Priced - verify sizing")))))</f>
        <v>Inactive</v>
      </c>
      <c r="R395" s="21" t="s">
        <v>2314</v>
      </c>
      <c r="S395" s="21" t="s">
        <v>971</v>
      </c>
      <c r="T395" s="21" t="s">
        <v>181</v>
      </c>
      <c r="U395" s="23">
        <f>IF(COUNTIF('SKU Catalog'!$A$4:$A$116,T395&amp;"|"&amp;F395)=0,0,MATCH(T395&amp;"|"&amp;F395,'SKU Catalog'!$A$1:$A$116,0))</f>
        <v>4</v>
      </c>
      <c r="V395" s="24">
        <f>IF(NOT(AND(A395=$B$2,G395&gt;0,H395&gt;0,OR(C395&lt;&gt;"Recommended baseline",Assumptions!$B$10=1))),0,IF(ISNUMBER(K395),G395*H395*K395,IF(U395=0,"UNPRICED",IF(ISNUMBER(INDEX('SKU Catalog'!$K$1:$K$116,MAX(1,U395))),G395*H395*INDEX('SKU Catalog'!$K$1:$K$116,MAX(1,U395))*IF(AND(INDEX('SKU Catalog'!$F$1:$F$116,MAX(1,U395))="Hourly",OR(INDEX('SKU Catalog'!$J$1:$J$116,MAX(1,U395))=0,"PAYG"="PAYG")),I395,1),"UNPRICED"))))</f>
        <v>0</v>
      </c>
      <c r="W395" s="24">
        <f>IF(NOT(AND(A395=$B$2,G395&gt;0,H395&gt;0,OR(C395&lt;&gt;"Recommended baseline",Assumptions!$B$10=1))),0,IF(ISNUMBER(K395),G395*H395*K395,IF(U395=0,"UNPRICED",IF(ISNUMBER(INDEX('SKU Catalog'!$L$1:$L$116,MAX(1,U395))),G395*H395*INDEX('SKU Catalog'!$L$1:$L$116,MAX(1,U395))*IF(AND(INDEX('SKU Catalog'!$F$1:$F$116,MAX(1,U395))="Hourly",OR(INDEX('SKU Catalog'!$J$1:$J$116,MAX(1,U395))=0,"1Y"="PAYG")),I395,1),"UNPRICED"))))</f>
        <v>0</v>
      </c>
      <c r="X395" s="24">
        <f>IF(NOT(AND(A395=$B$2,G395&gt;0,H395&gt;0,OR(C395&lt;&gt;"Recommended baseline",Assumptions!$B$10=1))),0,IF(ISNUMBER(K395),G395*H395*K395,IF(U395=0,"UNPRICED",IF(ISNUMBER(INDEX('SKU Catalog'!$M$1:$M$116,MAX(1,U395))),G395*H395*INDEX('SKU Catalog'!$M$1:$M$116,MAX(1,U395))*IF(AND(INDEX('SKU Catalog'!$F$1:$F$116,MAX(1,U395))="Hourly",OR(INDEX('SKU Catalog'!$J$1:$J$116,MAX(1,U395))=0,"3Y"="PAYG")),I395,1),"UNPRICED"))))</f>
        <v>0</v>
      </c>
    </row>
    <row r="396" spans="1:24" ht="43.2" x14ac:dyDescent="0.35">
      <c r="A396" s="21" t="s">
        <v>1927</v>
      </c>
      <c r="B396" s="21" t="s">
        <v>86</v>
      </c>
      <c r="C396" s="21" t="s">
        <v>2299</v>
      </c>
      <c r="D396" s="21" t="s">
        <v>1042</v>
      </c>
      <c r="E396" s="21" t="s">
        <v>1043</v>
      </c>
      <c r="F396" s="26" t="s">
        <v>182</v>
      </c>
      <c r="G396" s="27">
        <v>1</v>
      </c>
      <c r="H396" s="27">
        <v>1</v>
      </c>
      <c r="I396" s="36">
        <v>1</v>
      </c>
      <c r="J396" s="26" t="s">
        <v>2297</v>
      </c>
      <c r="K396" s="37"/>
      <c r="L396" s="23" t="str">
        <f>IF(U396=0,"INVALID SKU",IF(INDEX('SKU Catalog'!$J$1:$J$116,MAX(1,U396))=0,"PAYG",IF(J396="Default",Assumptions!$B$7,J396)))</f>
        <v>PAYG</v>
      </c>
      <c r="M396" s="23" t="str">
        <f>IF(U396=0,"Review SKU",INDEX('SKU Catalog'!$E$1:$E$116,MAX(1,U396)))</f>
        <v>resource</v>
      </c>
      <c r="N396" s="31">
        <f>IF(ISNUMBER(K396),K396,IF(U396=0,"UNPRICED",IF(L396="PAYG",INDEX('SKU Catalog'!$K$1:$K$116,MAX(1,U396)),IF(L396="1Y",INDEX('SKU Catalog'!$L$1:$L$116,MAX(1,U396)),INDEX('SKU Catalog'!$M$1:$M$116,MAX(1,U396))))))</f>
        <v>0</v>
      </c>
      <c r="O396" s="24">
        <f>IF(NOT(AND(A396=$B$2,G396&gt;0,H396&gt;0,OR(C396&lt;&gt;"Recommended baseline",Assumptions!$B$10=1))),0,IF(ISNUMBER(N396),G396*H396*N396*IF(ISNUMBER(K396),1,IF(AND(L396="PAYG",INDEX('SKU Catalog'!$F$1:$F$116,MAX(1,U396))="Hourly"),I396,1)),"UNPRICED"))</f>
        <v>0</v>
      </c>
      <c r="P396" s="24">
        <f>IF(ISNUMBER(O396),O396*Assumptions!$B$8,"UNPRICED")</f>
        <v>0</v>
      </c>
      <c r="Q396" s="23" t="str">
        <f>IF(NOT(AND(A396=$B$2,G396&gt;0,H396&gt;0,OR(C396&lt;&gt;"Recommended baseline",Assumptions!$B$10=1))),"Inactive",IF(NOT(ISNUMBER(N396)),"UNPRICED - select SKU / quote",IF(ISNUMBER(K396),"Manual quote - verify source",IF(T396="Covered","Covered by capacity",IF(T396="Control plane","No direct fee","Priced - verify sizing")))))</f>
        <v>Inactive</v>
      </c>
      <c r="R396" s="21" t="s">
        <v>2314</v>
      </c>
      <c r="S396" s="21" t="s">
        <v>971</v>
      </c>
      <c r="T396" s="21" t="s">
        <v>181</v>
      </c>
      <c r="U396" s="23">
        <f>IF(COUNTIF('SKU Catalog'!$A$4:$A$116,T396&amp;"|"&amp;F396)=0,0,MATCH(T396&amp;"|"&amp;F396,'SKU Catalog'!$A$1:$A$116,0))</f>
        <v>4</v>
      </c>
      <c r="V396" s="24">
        <f>IF(NOT(AND(A396=$B$2,G396&gt;0,H396&gt;0,OR(C396&lt;&gt;"Recommended baseline",Assumptions!$B$10=1))),0,IF(ISNUMBER(K396),G396*H396*K396,IF(U396=0,"UNPRICED",IF(ISNUMBER(INDEX('SKU Catalog'!$K$1:$K$116,MAX(1,U396))),G396*H396*INDEX('SKU Catalog'!$K$1:$K$116,MAX(1,U396))*IF(AND(INDEX('SKU Catalog'!$F$1:$F$116,MAX(1,U396))="Hourly",OR(INDEX('SKU Catalog'!$J$1:$J$116,MAX(1,U396))=0,"PAYG"="PAYG")),I396,1),"UNPRICED"))))</f>
        <v>0</v>
      </c>
      <c r="W396" s="24">
        <f>IF(NOT(AND(A396=$B$2,G396&gt;0,H396&gt;0,OR(C396&lt;&gt;"Recommended baseline",Assumptions!$B$10=1))),0,IF(ISNUMBER(K396),G396*H396*K396,IF(U396=0,"UNPRICED",IF(ISNUMBER(INDEX('SKU Catalog'!$L$1:$L$116,MAX(1,U396))),G396*H396*INDEX('SKU Catalog'!$L$1:$L$116,MAX(1,U396))*IF(AND(INDEX('SKU Catalog'!$F$1:$F$116,MAX(1,U396))="Hourly",OR(INDEX('SKU Catalog'!$J$1:$J$116,MAX(1,U396))=0,"1Y"="PAYG")),I396,1),"UNPRICED"))))</f>
        <v>0</v>
      </c>
      <c r="X396" s="24">
        <f>IF(NOT(AND(A396=$B$2,G396&gt;0,H396&gt;0,OR(C396&lt;&gt;"Recommended baseline",Assumptions!$B$10=1))),0,IF(ISNUMBER(K396),G396*H396*K396,IF(U396=0,"UNPRICED",IF(ISNUMBER(INDEX('SKU Catalog'!$M$1:$M$116,MAX(1,U396))),G396*H396*INDEX('SKU Catalog'!$M$1:$M$116,MAX(1,U396))*IF(AND(INDEX('SKU Catalog'!$F$1:$F$116,MAX(1,U396))="Hourly",OR(INDEX('SKU Catalog'!$J$1:$J$116,MAX(1,U396))=0,"3Y"="PAYG")),I396,1),"UNPRICED"))))</f>
        <v>0</v>
      </c>
    </row>
    <row r="397" spans="1:24" ht="43.2" x14ac:dyDescent="0.35">
      <c r="A397" s="21" t="s">
        <v>1927</v>
      </c>
      <c r="B397" s="21" t="s">
        <v>86</v>
      </c>
      <c r="C397" s="21" t="s">
        <v>2299</v>
      </c>
      <c r="D397" s="21" t="s">
        <v>1046</v>
      </c>
      <c r="E397" s="21" t="s">
        <v>1047</v>
      </c>
      <c r="F397" s="26" t="s">
        <v>182</v>
      </c>
      <c r="G397" s="27">
        <v>1</v>
      </c>
      <c r="H397" s="27">
        <v>1</v>
      </c>
      <c r="I397" s="36">
        <v>1</v>
      </c>
      <c r="J397" s="26" t="s">
        <v>2297</v>
      </c>
      <c r="K397" s="37"/>
      <c r="L397" s="23" t="str">
        <f>IF(U397=0,"INVALID SKU",IF(INDEX('SKU Catalog'!$J$1:$J$116,MAX(1,U397))=0,"PAYG",IF(J397="Default",Assumptions!$B$7,J397)))</f>
        <v>PAYG</v>
      </c>
      <c r="M397" s="23" t="str">
        <f>IF(U397=0,"Review SKU",INDEX('SKU Catalog'!$E$1:$E$116,MAX(1,U397)))</f>
        <v>resource</v>
      </c>
      <c r="N397" s="31">
        <f>IF(ISNUMBER(K397),K397,IF(U397=0,"UNPRICED",IF(L397="PAYG",INDEX('SKU Catalog'!$K$1:$K$116,MAX(1,U397)),IF(L397="1Y",INDEX('SKU Catalog'!$L$1:$L$116,MAX(1,U397)),INDEX('SKU Catalog'!$M$1:$M$116,MAX(1,U397))))))</f>
        <v>0</v>
      </c>
      <c r="O397" s="24">
        <f>IF(NOT(AND(A397=$B$2,G397&gt;0,H397&gt;0,OR(C397&lt;&gt;"Recommended baseline",Assumptions!$B$10=1))),0,IF(ISNUMBER(N397),G397*H397*N397*IF(ISNUMBER(K397),1,IF(AND(L397="PAYG",INDEX('SKU Catalog'!$F$1:$F$116,MAX(1,U397))="Hourly"),I397,1)),"UNPRICED"))</f>
        <v>0</v>
      </c>
      <c r="P397" s="24">
        <f>IF(ISNUMBER(O397),O397*Assumptions!$B$8,"UNPRICED")</f>
        <v>0</v>
      </c>
      <c r="Q397" s="23" t="str">
        <f>IF(NOT(AND(A397=$B$2,G397&gt;0,H397&gt;0,OR(C397&lt;&gt;"Recommended baseline",Assumptions!$B$10=1))),"Inactive",IF(NOT(ISNUMBER(N397)),"UNPRICED - select SKU / quote",IF(ISNUMBER(K397),"Manual quote - verify source",IF(T397="Covered","Covered by capacity",IF(T397="Control plane","No direct fee","Priced - verify sizing")))))</f>
        <v>Inactive</v>
      </c>
      <c r="R397" s="21" t="s">
        <v>2314</v>
      </c>
      <c r="S397" s="21" t="s">
        <v>971</v>
      </c>
      <c r="T397" s="21" t="s">
        <v>181</v>
      </c>
      <c r="U397" s="23">
        <f>IF(COUNTIF('SKU Catalog'!$A$4:$A$116,T397&amp;"|"&amp;F397)=0,0,MATCH(T397&amp;"|"&amp;F397,'SKU Catalog'!$A$1:$A$116,0))</f>
        <v>4</v>
      </c>
      <c r="V397" s="24">
        <f>IF(NOT(AND(A397=$B$2,G397&gt;0,H397&gt;0,OR(C397&lt;&gt;"Recommended baseline",Assumptions!$B$10=1))),0,IF(ISNUMBER(K397),G397*H397*K397,IF(U397=0,"UNPRICED",IF(ISNUMBER(INDEX('SKU Catalog'!$K$1:$K$116,MAX(1,U397))),G397*H397*INDEX('SKU Catalog'!$K$1:$K$116,MAX(1,U397))*IF(AND(INDEX('SKU Catalog'!$F$1:$F$116,MAX(1,U397))="Hourly",OR(INDEX('SKU Catalog'!$J$1:$J$116,MAX(1,U397))=0,"PAYG"="PAYG")),I397,1),"UNPRICED"))))</f>
        <v>0</v>
      </c>
      <c r="W397" s="24">
        <f>IF(NOT(AND(A397=$B$2,G397&gt;0,H397&gt;0,OR(C397&lt;&gt;"Recommended baseline",Assumptions!$B$10=1))),0,IF(ISNUMBER(K397),G397*H397*K397,IF(U397=0,"UNPRICED",IF(ISNUMBER(INDEX('SKU Catalog'!$L$1:$L$116,MAX(1,U397))),G397*H397*INDEX('SKU Catalog'!$L$1:$L$116,MAX(1,U397))*IF(AND(INDEX('SKU Catalog'!$F$1:$F$116,MAX(1,U397))="Hourly",OR(INDEX('SKU Catalog'!$J$1:$J$116,MAX(1,U397))=0,"1Y"="PAYG")),I397,1),"UNPRICED"))))</f>
        <v>0</v>
      </c>
      <c r="X397" s="24">
        <f>IF(NOT(AND(A397=$B$2,G397&gt;0,H397&gt;0,OR(C397&lt;&gt;"Recommended baseline",Assumptions!$B$10=1))),0,IF(ISNUMBER(K397),G397*H397*K397,IF(U397=0,"UNPRICED",IF(ISNUMBER(INDEX('SKU Catalog'!$M$1:$M$116,MAX(1,U397))),G397*H397*INDEX('SKU Catalog'!$M$1:$M$116,MAX(1,U397))*IF(AND(INDEX('SKU Catalog'!$F$1:$F$116,MAX(1,U397))="Hourly",OR(INDEX('SKU Catalog'!$J$1:$J$116,MAX(1,U397))=0,"3Y"="PAYG")),I397,1),"UNPRICED"))))</f>
        <v>0</v>
      </c>
    </row>
    <row r="398" spans="1:24" ht="43.2" x14ac:dyDescent="0.35">
      <c r="A398" s="21" t="s">
        <v>1927</v>
      </c>
      <c r="B398" s="21" t="s">
        <v>86</v>
      </c>
      <c r="C398" s="21" t="s">
        <v>2299</v>
      </c>
      <c r="D398" s="21" t="s">
        <v>1050</v>
      </c>
      <c r="E398" s="21" t="s">
        <v>1051</v>
      </c>
      <c r="F398" s="26" t="s">
        <v>182</v>
      </c>
      <c r="G398" s="27">
        <v>1</v>
      </c>
      <c r="H398" s="27">
        <v>1</v>
      </c>
      <c r="I398" s="36">
        <v>1</v>
      </c>
      <c r="J398" s="26" t="s">
        <v>2297</v>
      </c>
      <c r="K398" s="37"/>
      <c r="L398" s="23" t="str">
        <f>IF(U398=0,"INVALID SKU",IF(INDEX('SKU Catalog'!$J$1:$J$116,MAX(1,U398))=0,"PAYG",IF(J398="Default",Assumptions!$B$7,J398)))</f>
        <v>PAYG</v>
      </c>
      <c r="M398" s="23" t="str">
        <f>IF(U398=0,"Review SKU",INDEX('SKU Catalog'!$E$1:$E$116,MAX(1,U398)))</f>
        <v>resource</v>
      </c>
      <c r="N398" s="31">
        <f>IF(ISNUMBER(K398),K398,IF(U398=0,"UNPRICED",IF(L398="PAYG",INDEX('SKU Catalog'!$K$1:$K$116,MAX(1,U398)),IF(L398="1Y",INDEX('SKU Catalog'!$L$1:$L$116,MAX(1,U398)),INDEX('SKU Catalog'!$M$1:$M$116,MAX(1,U398))))))</f>
        <v>0</v>
      </c>
      <c r="O398" s="24">
        <f>IF(NOT(AND(A398=$B$2,G398&gt;0,H398&gt;0,OR(C398&lt;&gt;"Recommended baseline",Assumptions!$B$10=1))),0,IF(ISNUMBER(N398),G398*H398*N398*IF(ISNUMBER(K398),1,IF(AND(L398="PAYG",INDEX('SKU Catalog'!$F$1:$F$116,MAX(1,U398))="Hourly"),I398,1)),"UNPRICED"))</f>
        <v>0</v>
      </c>
      <c r="P398" s="24">
        <f>IF(ISNUMBER(O398),O398*Assumptions!$B$8,"UNPRICED")</f>
        <v>0</v>
      </c>
      <c r="Q398" s="23" t="str">
        <f>IF(NOT(AND(A398=$B$2,G398&gt;0,H398&gt;0,OR(C398&lt;&gt;"Recommended baseline",Assumptions!$B$10=1))),"Inactive",IF(NOT(ISNUMBER(N398)),"UNPRICED - select SKU / quote",IF(ISNUMBER(K398),"Manual quote - verify source",IF(T398="Covered","Covered by capacity",IF(T398="Control plane","No direct fee","Priced - verify sizing")))))</f>
        <v>Inactive</v>
      </c>
      <c r="R398" s="21" t="s">
        <v>2314</v>
      </c>
      <c r="S398" s="21" t="s">
        <v>971</v>
      </c>
      <c r="T398" s="21" t="s">
        <v>181</v>
      </c>
      <c r="U398" s="23">
        <f>IF(COUNTIF('SKU Catalog'!$A$4:$A$116,T398&amp;"|"&amp;F398)=0,0,MATCH(T398&amp;"|"&amp;F398,'SKU Catalog'!$A$1:$A$116,0))</f>
        <v>4</v>
      </c>
      <c r="V398" s="24">
        <f>IF(NOT(AND(A398=$B$2,G398&gt;0,H398&gt;0,OR(C398&lt;&gt;"Recommended baseline",Assumptions!$B$10=1))),0,IF(ISNUMBER(K398),G398*H398*K398,IF(U398=0,"UNPRICED",IF(ISNUMBER(INDEX('SKU Catalog'!$K$1:$K$116,MAX(1,U398))),G398*H398*INDEX('SKU Catalog'!$K$1:$K$116,MAX(1,U398))*IF(AND(INDEX('SKU Catalog'!$F$1:$F$116,MAX(1,U398))="Hourly",OR(INDEX('SKU Catalog'!$J$1:$J$116,MAX(1,U398))=0,"PAYG"="PAYG")),I398,1),"UNPRICED"))))</f>
        <v>0</v>
      </c>
      <c r="W398" s="24">
        <f>IF(NOT(AND(A398=$B$2,G398&gt;0,H398&gt;0,OR(C398&lt;&gt;"Recommended baseline",Assumptions!$B$10=1))),0,IF(ISNUMBER(K398),G398*H398*K398,IF(U398=0,"UNPRICED",IF(ISNUMBER(INDEX('SKU Catalog'!$L$1:$L$116,MAX(1,U398))),G398*H398*INDEX('SKU Catalog'!$L$1:$L$116,MAX(1,U398))*IF(AND(INDEX('SKU Catalog'!$F$1:$F$116,MAX(1,U398))="Hourly",OR(INDEX('SKU Catalog'!$J$1:$J$116,MAX(1,U398))=0,"1Y"="PAYG")),I398,1),"UNPRICED"))))</f>
        <v>0</v>
      </c>
      <c r="X398" s="24">
        <f>IF(NOT(AND(A398=$B$2,G398&gt;0,H398&gt;0,OR(C398&lt;&gt;"Recommended baseline",Assumptions!$B$10=1))),0,IF(ISNUMBER(K398),G398*H398*K398,IF(U398=0,"UNPRICED",IF(ISNUMBER(INDEX('SKU Catalog'!$M$1:$M$116,MAX(1,U398))),G398*H398*INDEX('SKU Catalog'!$M$1:$M$116,MAX(1,U398))*IF(AND(INDEX('SKU Catalog'!$F$1:$F$116,MAX(1,U398))="Hourly",OR(INDEX('SKU Catalog'!$J$1:$J$116,MAX(1,U398))=0,"3Y"="PAYG")),I398,1),"UNPRICED"))))</f>
        <v>0</v>
      </c>
    </row>
    <row r="399" spans="1:24" ht="43.2" x14ac:dyDescent="0.35">
      <c r="A399" s="21" t="s">
        <v>1927</v>
      </c>
      <c r="B399" s="21" t="s">
        <v>86</v>
      </c>
      <c r="C399" s="21" t="s">
        <v>2299</v>
      </c>
      <c r="D399" s="21" t="s">
        <v>1054</v>
      </c>
      <c r="E399" s="21" t="s">
        <v>1055</v>
      </c>
      <c r="F399" s="26" t="s">
        <v>182</v>
      </c>
      <c r="G399" s="27">
        <v>1</v>
      </c>
      <c r="H399" s="27">
        <v>1</v>
      </c>
      <c r="I399" s="36">
        <v>1</v>
      </c>
      <c r="J399" s="26" t="s">
        <v>2297</v>
      </c>
      <c r="K399" s="37"/>
      <c r="L399" s="23" t="str">
        <f>IF(U399=0,"INVALID SKU",IF(INDEX('SKU Catalog'!$J$1:$J$116,MAX(1,U399))=0,"PAYG",IF(J399="Default",Assumptions!$B$7,J399)))</f>
        <v>PAYG</v>
      </c>
      <c r="M399" s="23" t="str">
        <f>IF(U399=0,"Review SKU",INDEX('SKU Catalog'!$E$1:$E$116,MAX(1,U399)))</f>
        <v>resource</v>
      </c>
      <c r="N399" s="31">
        <f>IF(ISNUMBER(K399),K399,IF(U399=0,"UNPRICED",IF(L399="PAYG",INDEX('SKU Catalog'!$K$1:$K$116,MAX(1,U399)),IF(L399="1Y",INDEX('SKU Catalog'!$L$1:$L$116,MAX(1,U399)),INDEX('SKU Catalog'!$M$1:$M$116,MAX(1,U399))))))</f>
        <v>0</v>
      </c>
      <c r="O399" s="24">
        <f>IF(NOT(AND(A399=$B$2,G399&gt;0,H399&gt;0,OR(C399&lt;&gt;"Recommended baseline",Assumptions!$B$10=1))),0,IF(ISNUMBER(N399),G399*H399*N399*IF(ISNUMBER(K399),1,IF(AND(L399="PAYG",INDEX('SKU Catalog'!$F$1:$F$116,MAX(1,U399))="Hourly"),I399,1)),"UNPRICED"))</f>
        <v>0</v>
      </c>
      <c r="P399" s="24">
        <f>IF(ISNUMBER(O399),O399*Assumptions!$B$8,"UNPRICED")</f>
        <v>0</v>
      </c>
      <c r="Q399" s="23" t="str">
        <f>IF(NOT(AND(A399=$B$2,G399&gt;0,H399&gt;0,OR(C399&lt;&gt;"Recommended baseline",Assumptions!$B$10=1))),"Inactive",IF(NOT(ISNUMBER(N399)),"UNPRICED - select SKU / quote",IF(ISNUMBER(K399),"Manual quote - verify source",IF(T399="Covered","Covered by capacity",IF(T399="Control plane","No direct fee","Priced - verify sizing")))))</f>
        <v>Inactive</v>
      </c>
      <c r="R399" s="21" t="s">
        <v>2314</v>
      </c>
      <c r="S399" s="21" t="s">
        <v>971</v>
      </c>
      <c r="T399" s="21" t="s">
        <v>181</v>
      </c>
      <c r="U399" s="23">
        <f>IF(COUNTIF('SKU Catalog'!$A$4:$A$116,T399&amp;"|"&amp;F399)=0,0,MATCH(T399&amp;"|"&amp;F399,'SKU Catalog'!$A$1:$A$116,0))</f>
        <v>4</v>
      </c>
      <c r="V399" s="24">
        <f>IF(NOT(AND(A399=$B$2,G399&gt;0,H399&gt;0,OR(C399&lt;&gt;"Recommended baseline",Assumptions!$B$10=1))),0,IF(ISNUMBER(K399),G399*H399*K399,IF(U399=0,"UNPRICED",IF(ISNUMBER(INDEX('SKU Catalog'!$K$1:$K$116,MAX(1,U399))),G399*H399*INDEX('SKU Catalog'!$K$1:$K$116,MAX(1,U399))*IF(AND(INDEX('SKU Catalog'!$F$1:$F$116,MAX(1,U399))="Hourly",OR(INDEX('SKU Catalog'!$J$1:$J$116,MAX(1,U399))=0,"PAYG"="PAYG")),I399,1),"UNPRICED"))))</f>
        <v>0</v>
      </c>
      <c r="W399" s="24">
        <f>IF(NOT(AND(A399=$B$2,G399&gt;0,H399&gt;0,OR(C399&lt;&gt;"Recommended baseline",Assumptions!$B$10=1))),0,IF(ISNUMBER(K399),G399*H399*K399,IF(U399=0,"UNPRICED",IF(ISNUMBER(INDEX('SKU Catalog'!$L$1:$L$116,MAX(1,U399))),G399*H399*INDEX('SKU Catalog'!$L$1:$L$116,MAX(1,U399))*IF(AND(INDEX('SKU Catalog'!$F$1:$F$116,MAX(1,U399))="Hourly",OR(INDEX('SKU Catalog'!$J$1:$J$116,MAX(1,U399))=0,"1Y"="PAYG")),I399,1),"UNPRICED"))))</f>
        <v>0</v>
      </c>
      <c r="X399" s="24">
        <f>IF(NOT(AND(A399=$B$2,G399&gt;0,H399&gt;0,OR(C399&lt;&gt;"Recommended baseline",Assumptions!$B$10=1))),0,IF(ISNUMBER(K399),G399*H399*K399,IF(U399=0,"UNPRICED",IF(ISNUMBER(INDEX('SKU Catalog'!$M$1:$M$116,MAX(1,U399))),G399*H399*INDEX('SKU Catalog'!$M$1:$M$116,MAX(1,U399))*IF(AND(INDEX('SKU Catalog'!$F$1:$F$116,MAX(1,U399))="Hourly",OR(INDEX('SKU Catalog'!$J$1:$J$116,MAX(1,U399))=0,"3Y"="PAYG")),I399,1),"UNPRICED"))))</f>
        <v>0</v>
      </c>
    </row>
    <row r="400" spans="1:24" ht="43.2" x14ac:dyDescent="0.35">
      <c r="A400" s="21" t="s">
        <v>1927</v>
      </c>
      <c r="B400" s="21" t="s">
        <v>86</v>
      </c>
      <c r="C400" s="21" t="s">
        <v>2299</v>
      </c>
      <c r="D400" s="21" t="s">
        <v>1058</v>
      </c>
      <c r="E400" s="21" t="s">
        <v>1059</v>
      </c>
      <c r="F400" s="26" t="s">
        <v>182</v>
      </c>
      <c r="G400" s="27">
        <v>1</v>
      </c>
      <c r="H400" s="27">
        <v>1</v>
      </c>
      <c r="I400" s="36">
        <v>1</v>
      </c>
      <c r="J400" s="26" t="s">
        <v>2297</v>
      </c>
      <c r="K400" s="37"/>
      <c r="L400" s="23" t="str">
        <f>IF(U400=0,"INVALID SKU",IF(INDEX('SKU Catalog'!$J$1:$J$116,MAX(1,U400))=0,"PAYG",IF(J400="Default",Assumptions!$B$7,J400)))</f>
        <v>PAYG</v>
      </c>
      <c r="M400" s="23" t="str">
        <f>IF(U400=0,"Review SKU",INDEX('SKU Catalog'!$E$1:$E$116,MAX(1,U400)))</f>
        <v>resource</v>
      </c>
      <c r="N400" s="31">
        <f>IF(ISNUMBER(K400),K400,IF(U400=0,"UNPRICED",IF(L400="PAYG",INDEX('SKU Catalog'!$K$1:$K$116,MAX(1,U400)),IF(L400="1Y",INDEX('SKU Catalog'!$L$1:$L$116,MAX(1,U400)),INDEX('SKU Catalog'!$M$1:$M$116,MAX(1,U400))))))</f>
        <v>0</v>
      </c>
      <c r="O400" s="24">
        <f>IF(NOT(AND(A400=$B$2,G400&gt;0,H400&gt;0,OR(C400&lt;&gt;"Recommended baseline",Assumptions!$B$10=1))),0,IF(ISNUMBER(N400),G400*H400*N400*IF(ISNUMBER(K400),1,IF(AND(L400="PAYG",INDEX('SKU Catalog'!$F$1:$F$116,MAX(1,U400))="Hourly"),I400,1)),"UNPRICED"))</f>
        <v>0</v>
      </c>
      <c r="P400" s="24">
        <f>IF(ISNUMBER(O400),O400*Assumptions!$B$8,"UNPRICED")</f>
        <v>0</v>
      </c>
      <c r="Q400" s="23" t="str">
        <f>IF(NOT(AND(A400=$B$2,G400&gt;0,H400&gt;0,OR(C400&lt;&gt;"Recommended baseline",Assumptions!$B$10=1))),"Inactive",IF(NOT(ISNUMBER(N400)),"UNPRICED - select SKU / quote",IF(ISNUMBER(K400),"Manual quote - verify source",IF(T400="Covered","Covered by capacity",IF(T400="Control plane","No direct fee","Priced - verify sizing")))))</f>
        <v>Inactive</v>
      </c>
      <c r="R400" s="21" t="s">
        <v>2314</v>
      </c>
      <c r="S400" s="21" t="s">
        <v>971</v>
      </c>
      <c r="T400" s="21" t="s">
        <v>181</v>
      </c>
      <c r="U400" s="23">
        <f>IF(COUNTIF('SKU Catalog'!$A$4:$A$116,T400&amp;"|"&amp;F400)=0,0,MATCH(T400&amp;"|"&amp;F400,'SKU Catalog'!$A$1:$A$116,0))</f>
        <v>4</v>
      </c>
      <c r="V400" s="24">
        <f>IF(NOT(AND(A400=$B$2,G400&gt;0,H400&gt;0,OR(C400&lt;&gt;"Recommended baseline",Assumptions!$B$10=1))),0,IF(ISNUMBER(K400),G400*H400*K400,IF(U400=0,"UNPRICED",IF(ISNUMBER(INDEX('SKU Catalog'!$K$1:$K$116,MAX(1,U400))),G400*H400*INDEX('SKU Catalog'!$K$1:$K$116,MAX(1,U400))*IF(AND(INDEX('SKU Catalog'!$F$1:$F$116,MAX(1,U400))="Hourly",OR(INDEX('SKU Catalog'!$J$1:$J$116,MAX(1,U400))=0,"PAYG"="PAYG")),I400,1),"UNPRICED"))))</f>
        <v>0</v>
      </c>
      <c r="W400" s="24">
        <f>IF(NOT(AND(A400=$B$2,G400&gt;0,H400&gt;0,OR(C400&lt;&gt;"Recommended baseline",Assumptions!$B$10=1))),0,IF(ISNUMBER(K400),G400*H400*K400,IF(U400=0,"UNPRICED",IF(ISNUMBER(INDEX('SKU Catalog'!$L$1:$L$116,MAX(1,U400))),G400*H400*INDEX('SKU Catalog'!$L$1:$L$116,MAX(1,U400))*IF(AND(INDEX('SKU Catalog'!$F$1:$F$116,MAX(1,U400))="Hourly",OR(INDEX('SKU Catalog'!$J$1:$J$116,MAX(1,U400))=0,"1Y"="PAYG")),I400,1),"UNPRICED"))))</f>
        <v>0</v>
      </c>
      <c r="X400" s="24">
        <f>IF(NOT(AND(A400=$B$2,G400&gt;0,H400&gt;0,OR(C400&lt;&gt;"Recommended baseline",Assumptions!$B$10=1))),0,IF(ISNUMBER(K400),G400*H400*K400,IF(U400=0,"UNPRICED",IF(ISNUMBER(INDEX('SKU Catalog'!$M$1:$M$116,MAX(1,U400))),G400*H400*INDEX('SKU Catalog'!$M$1:$M$116,MAX(1,U400))*IF(AND(INDEX('SKU Catalog'!$F$1:$F$116,MAX(1,U400))="Hourly",OR(INDEX('SKU Catalog'!$J$1:$J$116,MAX(1,U400))=0,"3Y"="PAYG")),I400,1),"UNPRICED"))))</f>
        <v>0</v>
      </c>
    </row>
    <row r="401" spans="1:24" ht="43.2" x14ac:dyDescent="0.35">
      <c r="A401" s="21" t="s">
        <v>1927</v>
      </c>
      <c r="B401" s="21" t="s">
        <v>86</v>
      </c>
      <c r="C401" s="21" t="s">
        <v>2299</v>
      </c>
      <c r="D401" s="21" t="s">
        <v>1062</v>
      </c>
      <c r="E401" s="21" t="s">
        <v>1063</v>
      </c>
      <c r="F401" s="26" t="s">
        <v>182</v>
      </c>
      <c r="G401" s="27">
        <v>1</v>
      </c>
      <c r="H401" s="27">
        <v>1</v>
      </c>
      <c r="I401" s="36">
        <v>1</v>
      </c>
      <c r="J401" s="26" t="s">
        <v>2297</v>
      </c>
      <c r="K401" s="37"/>
      <c r="L401" s="23" t="str">
        <f>IF(U401=0,"INVALID SKU",IF(INDEX('SKU Catalog'!$J$1:$J$116,MAX(1,U401))=0,"PAYG",IF(J401="Default",Assumptions!$B$7,J401)))</f>
        <v>PAYG</v>
      </c>
      <c r="M401" s="23" t="str">
        <f>IF(U401=0,"Review SKU",INDEX('SKU Catalog'!$E$1:$E$116,MAX(1,U401)))</f>
        <v>resource</v>
      </c>
      <c r="N401" s="31">
        <f>IF(ISNUMBER(K401),K401,IF(U401=0,"UNPRICED",IF(L401="PAYG",INDEX('SKU Catalog'!$K$1:$K$116,MAX(1,U401)),IF(L401="1Y",INDEX('SKU Catalog'!$L$1:$L$116,MAX(1,U401)),INDEX('SKU Catalog'!$M$1:$M$116,MAX(1,U401))))))</f>
        <v>0</v>
      </c>
      <c r="O401" s="24">
        <f>IF(NOT(AND(A401=$B$2,G401&gt;0,H401&gt;0,OR(C401&lt;&gt;"Recommended baseline",Assumptions!$B$10=1))),0,IF(ISNUMBER(N401),G401*H401*N401*IF(ISNUMBER(K401),1,IF(AND(L401="PAYG",INDEX('SKU Catalog'!$F$1:$F$116,MAX(1,U401))="Hourly"),I401,1)),"UNPRICED"))</f>
        <v>0</v>
      </c>
      <c r="P401" s="24">
        <f>IF(ISNUMBER(O401),O401*Assumptions!$B$8,"UNPRICED")</f>
        <v>0</v>
      </c>
      <c r="Q401" s="23" t="str">
        <f>IF(NOT(AND(A401=$B$2,G401&gt;0,H401&gt;0,OR(C401&lt;&gt;"Recommended baseline",Assumptions!$B$10=1))),"Inactive",IF(NOT(ISNUMBER(N401)),"UNPRICED - select SKU / quote",IF(ISNUMBER(K401),"Manual quote - verify source",IF(T401="Covered","Covered by capacity",IF(T401="Control plane","No direct fee","Priced - verify sizing")))))</f>
        <v>Inactive</v>
      </c>
      <c r="R401" s="21" t="s">
        <v>2314</v>
      </c>
      <c r="S401" s="21" t="s">
        <v>971</v>
      </c>
      <c r="T401" s="21" t="s">
        <v>181</v>
      </c>
      <c r="U401" s="23">
        <f>IF(COUNTIF('SKU Catalog'!$A$4:$A$116,T401&amp;"|"&amp;F401)=0,0,MATCH(T401&amp;"|"&amp;F401,'SKU Catalog'!$A$1:$A$116,0))</f>
        <v>4</v>
      </c>
      <c r="V401" s="24">
        <f>IF(NOT(AND(A401=$B$2,G401&gt;0,H401&gt;0,OR(C401&lt;&gt;"Recommended baseline",Assumptions!$B$10=1))),0,IF(ISNUMBER(K401),G401*H401*K401,IF(U401=0,"UNPRICED",IF(ISNUMBER(INDEX('SKU Catalog'!$K$1:$K$116,MAX(1,U401))),G401*H401*INDEX('SKU Catalog'!$K$1:$K$116,MAX(1,U401))*IF(AND(INDEX('SKU Catalog'!$F$1:$F$116,MAX(1,U401))="Hourly",OR(INDEX('SKU Catalog'!$J$1:$J$116,MAX(1,U401))=0,"PAYG"="PAYG")),I401,1),"UNPRICED"))))</f>
        <v>0</v>
      </c>
      <c r="W401" s="24">
        <f>IF(NOT(AND(A401=$B$2,G401&gt;0,H401&gt;0,OR(C401&lt;&gt;"Recommended baseline",Assumptions!$B$10=1))),0,IF(ISNUMBER(K401),G401*H401*K401,IF(U401=0,"UNPRICED",IF(ISNUMBER(INDEX('SKU Catalog'!$L$1:$L$116,MAX(1,U401))),G401*H401*INDEX('SKU Catalog'!$L$1:$L$116,MAX(1,U401))*IF(AND(INDEX('SKU Catalog'!$F$1:$F$116,MAX(1,U401))="Hourly",OR(INDEX('SKU Catalog'!$J$1:$J$116,MAX(1,U401))=0,"1Y"="PAYG")),I401,1),"UNPRICED"))))</f>
        <v>0</v>
      </c>
      <c r="X401" s="24">
        <f>IF(NOT(AND(A401=$B$2,G401&gt;0,H401&gt;0,OR(C401&lt;&gt;"Recommended baseline",Assumptions!$B$10=1))),0,IF(ISNUMBER(K401),G401*H401*K401,IF(U401=0,"UNPRICED",IF(ISNUMBER(INDEX('SKU Catalog'!$M$1:$M$116,MAX(1,U401))),G401*H401*INDEX('SKU Catalog'!$M$1:$M$116,MAX(1,U401))*IF(AND(INDEX('SKU Catalog'!$F$1:$F$116,MAX(1,U401))="Hourly",OR(INDEX('SKU Catalog'!$J$1:$J$116,MAX(1,U401))=0,"3Y"="PAYG")),I401,1),"UNPRICED"))))</f>
        <v>0</v>
      </c>
    </row>
    <row r="402" spans="1:24" ht="43.2" x14ac:dyDescent="0.35">
      <c r="A402" s="21" t="s">
        <v>1927</v>
      </c>
      <c r="B402" s="21" t="s">
        <v>86</v>
      </c>
      <c r="C402" s="21" t="s">
        <v>2299</v>
      </c>
      <c r="D402" s="21" t="s">
        <v>1066</v>
      </c>
      <c r="E402" s="21" t="s">
        <v>1067</v>
      </c>
      <c r="F402" s="26" t="s">
        <v>182</v>
      </c>
      <c r="G402" s="27">
        <v>1</v>
      </c>
      <c r="H402" s="27">
        <v>1</v>
      </c>
      <c r="I402" s="36">
        <v>1</v>
      </c>
      <c r="J402" s="26" t="s">
        <v>2297</v>
      </c>
      <c r="K402" s="37"/>
      <c r="L402" s="23" t="str">
        <f>IF(U402=0,"INVALID SKU",IF(INDEX('SKU Catalog'!$J$1:$J$116,MAX(1,U402))=0,"PAYG",IF(J402="Default",Assumptions!$B$7,J402)))</f>
        <v>PAYG</v>
      </c>
      <c r="M402" s="23" t="str">
        <f>IF(U402=0,"Review SKU",INDEX('SKU Catalog'!$E$1:$E$116,MAX(1,U402)))</f>
        <v>resource</v>
      </c>
      <c r="N402" s="31">
        <f>IF(ISNUMBER(K402),K402,IF(U402=0,"UNPRICED",IF(L402="PAYG",INDEX('SKU Catalog'!$K$1:$K$116,MAX(1,U402)),IF(L402="1Y",INDEX('SKU Catalog'!$L$1:$L$116,MAX(1,U402)),INDEX('SKU Catalog'!$M$1:$M$116,MAX(1,U402))))))</f>
        <v>0</v>
      </c>
      <c r="O402" s="24">
        <f>IF(NOT(AND(A402=$B$2,G402&gt;0,H402&gt;0,OR(C402&lt;&gt;"Recommended baseline",Assumptions!$B$10=1))),0,IF(ISNUMBER(N402),G402*H402*N402*IF(ISNUMBER(K402),1,IF(AND(L402="PAYG",INDEX('SKU Catalog'!$F$1:$F$116,MAX(1,U402))="Hourly"),I402,1)),"UNPRICED"))</f>
        <v>0</v>
      </c>
      <c r="P402" s="24">
        <f>IF(ISNUMBER(O402),O402*Assumptions!$B$8,"UNPRICED")</f>
        <v>0</v>
      </c>
      <c r="Q402" s="23" t="str">
        <f>IF(NOT(AND(A402=$B$2,G402&gt;0,H402&gt;0,OR(C402&lt;&gt;"Recommended baseline",Assumptions!$B$10=1))),"Inactive",IF(NOT(ISNUMBER(N402)),"UNPRICED - select SKU / quote",IF(ISNUMBER(K402),"Manual quote - verify source",IF(T402="Covered","Covered by capacity",IF(T402="Control plane","No direct fee","Priced - verify sizing")))))</f>
        <v>Inactive</v>
      </c>
      <c r="R402" s="21" t="s">
        <v>2314</v>
      </c>
      <c r="S402" s="21" t="s">
        <v>971</v>
      </c>
      <c r="T402" s="21" t="s">
        <v>181</v>
      </c>
      <c r="U402" s="23">
        <f>IF(COUNTIF('SKU Catalog'!$A$4:$A$116,T402&amp;"|"&amp;F402)=0,0,MATCH(T402&amp;"|"&amp;F402,'SKU Catalog'!$A$1:$A$116,0))</f>
        <v>4</v>
      </c>
      <c r="V402" s="24">
        <f>IF(NOT(AND(A402=$B$2,G402&gt;0,H402&gt;0,OR(C402&lt;&gt;"Recommended baseline",Assumptions!$B$10=1))),0,IF(ISNUMBER(K402),G402*H402*K402,IF(U402=0,"UNPRICED",IF(ISNUMBER(INDEX('SKU Catalog'!$K$1:$K$116,MAX(1,U402))),G402*H402*INDEX('SKU Catalog'!$K$1:$K$116,MAX(1,U402))*IF(AND(INDEX('SKU Catalog'!$F$1:$F$116,MAX(1,U402))="Hourly",OR(INDEX('SKU Catalog'!$J$1:$J$116,MAX(1,U402))=0,"PAYG"="PAYG")),I402,1),"UNPRICED"))))</f>
        <v>0</v>
      </c>
      <c r="W402" s="24">
        <f>IF(NOT(AND(A402=$B$2,G402&gt;0,H402&gt;0,OR(C402&lt;&gt;"Recommended baseline",Assumptions!$B$10=1))),0,IF(ISNUMBER(K402),G402*H402*K402,IF(U402=0,"UNPRICED",IF(ISNUMBER(INDEX('SKU Catalog'!$L$1:$L$116,MAX(1,U402))),G402*H402*INDEX('SKU Catalog'!$L$1:$L$116,MAX(1,U402))*IF(AND(INDEX('SKU Catalog'!$F$1:$F$116,MAX(1,U402))="Hourly",OR(INDEX('SKU Catalog'!$J$1:$J$116,MAX(1,U402))=0,"1Y"="PAYG")),I402,1),"UNPRICED"))))</f>
        <v>0</v>
      </c>
      <c r="X402" s="24">
        <f>IF(NOT(AND(A402=$B$2,G402&gt;0,H402&gt;0,OR(C402&lt;&gt;"Recommended baseline",Assumptions!$B$10=1))),0,IF(ISNUMBER(K402),G402*H402*K402,IF(U402=0,"UNPRICED",IF(ISNUMBER(INDEX('SKU Catalog'!$M$1:$M$116,MAX(1,U402))),G402*H402*INDEX('SKU Catalog'!$M$1:$M$116,MAX(1,U402))*IF(AND(INDEX('SKU Catalog'!$F$1:$F$116,MAX(1,U402))="Hourly",OR(INDEX('SKU Catalog'!$J$1:$J$116,MAX(1,U402))=0,"3Y"="PAYG")),I402,1),"UNPRICED"))))</f>
        <v>0</v>
      </c>
    </row>
    <row r="403" spans="1:24" ht="43.2" x14ac:dyDescent="0.35">
      <c r="A403" s="21" t="s">
        <v>1927</v>
      </c>
      <c r="B403" s="21" t="s">
        <v>86</v>
      </c>
      <c r="C403" s="21" t="s">
        <v>2299</v>
      </c>
      <c r="D403" s="21" t="s">
        <v>1070</v>
      </c>
      <c r="E403" s="21" t="s">
        <v>1071</v>
      </c>
      <c r="F403" s="26" t="s">
        <v>182</v>
      </c>
      <c r="G403" s="27">
        <v>1</v>
      </c>
      <c r="H403" s="27">
        <v>1</v>
      </c>
      <c r="I403" s="36">
        <v>1</v>
      </c>
      <c r="J403" s="26" t="s">
        <v>2297</v>
      </c>
      <c r="K403" s="37"/>
      <c r="L403" s="23" t="str">
        <f>IF(U403=0,"INVALID SKU",IF(INDEX('SKU Catalog'!$J$1:$J$116,MAX(1,U403))=0,"PAYG",IF(J403="Default",Assumptions!$B$7,J403)))</f>
        <v>PAYG</v>
      </c>
      <c r="M403" s="23" t="str">
        <f>IF(U403=0,"Review SKU",INDEX('SKU Catalog'!$E$1:$E$116,MAX(1,U403)))</f>
        <v>resource</v>
      </c>
      <c r="N403" s="31">
        <f>IF(ISNUMBER(K403),K403,IF(U403=0,"UNPRICED",IF(L403="PAYG",INDEX('SKU Catalog'!$K$1:$K$116,MAX(1,U403)),IF(L403="1Y",INDEX('SKU Catalog'!$L$1:$L$116,MAX(1,U403)),INDEX('SKU Catalog'!$M$1:$M$116,MAX(1,U403))))))</f>
        <v>0</v>
      </c>
      <c r="O403" s="24">
        <f>IF(NOT(AND(A403=$B$2,G403&gt;0,H403&gt;0,OR(C403&lt;&gt;"Recommended baseline",Assumptions!$B$10=1))),0,IF(ISNUMBER(N403),G403*H403*N403*IF(ISNUMBER(K403),1,IF(AND(L403="PAYG",INDEX('SKU Catalog'!$F$1:$F$116,MAX(1,U403))="Hourly"),I403,1)),"UNPRICED"))</f>
        <v>0</v>
      </c>
      <c r="P403" s="24">
        <f>IF(ISNUMBER(O403),O403*Assumptions!$B$8,"UNPRICED")</f>
        <v>0</v>
      </c>
      <c r="Q403" s="23" t="str">
        <f>IF(NOT(AND(A403=$B$2,G403&gt;0,H403&gt;0,OR(C403&lt;&gt;"Recommended baseline",Assumptions!$B$10=1))),"Inactive",IF(NOT(ISNUMBER(N403)),"UNPRICED - select SKU / quote",IF(ISNUMBER(K403),"Manual quote - verify source",IF(T403="Covered","Covered by capacity",IF(T403="Control plane","No direct fee","Priced - verify sizing")))))</f>
        <v>Inactive</v>
      </c>
      <c r="R403" s="21" t="s">
        <v>2314</v>
      </c>
      <c r="S403" s="21" t="s">
        <v>971</v>
      </c>
      <c r="T403" s="21" t="s">
        <v>181</v>
      </c>
      <c r="U403" s="23">
        <f>IF(COUNTIF('SKU Catalog'!$A$4:$A$116,T403&amp;"|"&amp;F403)=0,0,MATCH(T403&amp;"|"&amp;F403,'SKU Catalog'!$A$1:$A$116,0))</f>
        <v>4</v>
      </c>
      <c r="V403" s="24">
        <f>IF(NOT(AND(A403=$B$2,G403&gt;0,H403&gt;0,OR(C403&lt;&gt;"Recommended baseline",Assumptions!$B$10=1))),0,IF(ISNUMBER(K403),G403*H403*K403,IF(U403=0,"UNPRICED",IF(ISNUMBER(INDEX('SKU Catalog'!$K$1:$K$116,MAX(1,U403))),G403*H403*INDEX('SKU Catalog'!$K$1:$K$116,MAX(1,U403))*IF(AND(INDEX('SKU Catalog'!$F$1:$F$116,MAX(1,U403))="Hourly",OR(INDEX('SKU Catalog'!$J$1:$J$116,MAX(1,U403))=0,"PAYG"="PAYG")),I403,1),"UNPRICED"))))</f>
        <v>0</v>
      </c>
      <c r="W403" s="24">
        <f>IF(NOT(AND(A403=$B$2,G403&gt;0,H403&gt;0,OR(C403&lt;&gt;"Recommended baseline",Assumptions!$B$10=1))),0,IF(ISNUMBER(K403),G403*H403*K403,IF(U403=0,"UNPRICED",IF(ISNUMBER(INDEX('SKU Catalog'!$L$1:$L$116,MAX(1,U403))),G403*H403*INDEX('SKU Catalog'!$L$1:$L$116,MAX(1,U403))*IF(AND(INDEX('SKU Catalog'!$F$1:$F$116,MAX(1,U403))="Hourly",OR(INDEX('SKU Catalog'!$J$1:$J$116,MAX(1,U403))=0,"1Y"="PAYG")),I403,1),"UNPRICED"))))</f>
        <v>0</v>
      </c>
      <c r="X403" s="24">
        <f>IF(NOT(AND(A403=$B$2,G403&gt;0,H403&gt;0,OR(C403&lt;&gt;"Recommended baseline",Assumptions!$B$10=1))),0,IF(ISNUMBER(K403),G403*H403*K403,IF(U403=0,"UNPRICED",IF(ISNUMBER(INDEX('SKU Catalog'!$M$1:$M$116,MAX(1,U403))),G403*H403*INDEX('SKU Catalog'!$M$1:$M$116,MAX(1,U403))*IF(AND(INDEX('SKU Catalog'!$F$1:$F$116,MAX(1,U403))="Hourly",OR(INDEX('SKU Catalog'!$J$1:$J$116,MAX(1,U403))=0,"3Y"="PAYG")),I403,1),"UNPRICED"))))</f>
        <v>0</v>
      </c>
    </row>
    <row r="404" spans="1:24" ht="43.2" x14ac:dyDescent="0.35">
      <c r="A404" s="21" t="s">
        <v>1927</v>
      </c>
      <c r="B404" s="21" t="s">
        <v>86</v>
      </c>
      <c r="C404" s="21" t="s">
        <v>2299</v>
      </c>
      <c r="D404" s="21" t="s">
        <v>1074</v>
      </c>
      <c r="E404" s="21" t="s">
        <v>1075</v>
      </c>
      <c r="F404" s="26" t="s">
        <v>182</v>
      </c>
      <c r="G404" s="27">
        <v>1</v>
      </c>
      <c r="H404" s="27">
        <v>1</v>
      </c>
      <c r="I404" s="36">
        <v>1</v>
      </c>
      <c r="J404" s="26" t="s">
        <v>2297</v>
      </c>
      <c r="K404" s="37"/>
      <c r="L404" s="23" t="str">
        <f>IF(U404=0,"INVALID SKU",IF(INDEX('SKU Catalog'!$J$1:$J$116,MAX(1,U404))=0,"PAYG",IF(J404="Default",Assumptions!$B$7,J404)))</f>
        <v>PAYG</v>
      </c>
      <c r="M404" s="23" t="str">
        <f>IF(U404=0,"Review SKU",INDEX('SKU Catalog'!$E$1:$E$116,MAX(1,U404)))</f>
        <v>resource</v>
      </c>
      <c r="N404" s="31">
        <f>IF(ISNUMBER(K404),K404,IF(U404=0,"UNPRICED",IF(L404="PAYG",INDEX('SKU Catalog'!$K$1:$K$116,MAX(1,U404)),IF(L404="1Y",INDEX('SKU Catalog'!$L$1:$L$116,MAX(1,U404)),INDEX('SKU Catalog'!$M$1:$M$116,MAX(1,U404))))))</f>
        <v>0</v>
      </c>
      <c r="O404" s="24">
        <f>IF(NOT(AND(A404=$B$2,G404&gt;0,H404&gt;0,OR(C404&lt;&gt;"Recommended baseline",Assumptions!$B$10=1))),0,IF(ISNUMBER(N404),G404*H404*N404*IF(ISNUMBER(K404),1,IF(AND(L404="PAYG",INDEX('SKU Catalog'!$F$1:$F$116,MAX(1,U404))="Hourly"),I404,1)),"UNPRICED"))</f>
        <v>0</v>
      </c>
      <c r="P404" s="24">
        <f>IF(ISNUMBER(O404),O404*Assumptions!$B$8,"UNPRICED")</f>
        <v>0</v>
      </c>
      <c r="Q404" s="23" t="str">
        <f>IF(NOT(AND(A404=$B$2,G404&gt;0,H404&gt;0,OR(C404&lt;&gt;"Recommended baseline",Assumptions!$B$10=1))),"Inactive",IF(NOT(ISNUMBER(N404)),"UNPRICED - select SKU / quote",IF(ISNUMBER(K404),"Manual quote - verify source",IF(T404="Covered","Covered by capacity",IF(T404="Control plane","No direct fee","Priced - verify sizing")))))</f>
        <v>Inactive</v>
      </c>
      <c r="R404" s="21" t="s">
        <v>2314</v>
      </c>
      <c r="S404" s="21" t="s">
        <v>971</v>
      </c>
      <c r="T404" s="21" t="s">
        <v>181</v>
      </c>
      <c r="U404" s="23">
        <f>IF(COUNTIF('SKU Catalog'!$A$4:$A$116,T404&amp;"|"&amp;F404)=0,0,MATCH(T404&amp;"|"&amp;F404,'SKU Catalog'!$A$1:$A$116,0))</f>
        <v>4</v>
      </c>
      <c r="V404" s="24">
        <f>IF(NOT(AND(A404=$B$2,G404&gt;0,H404&gt;0,OR(C404&lt;&gt;"Recommended baseline",Assumptions!$B$10=1))),0,IF(ISNUMBER(K404),G404*H404*K404,IF(U404=0,"UNPRICED",IF(ISNUMBER(INDEX('SKU Catalog'!$K$1:$K$116,MAX(1,U404))),G404*H404*INDEX('SKU Catalog'!$K$1:$K$116,MAX(1,U404))*IF(AND(INDEX('SKU Catalog'!$F$1:$F$116,MAX(1,U404))="Hourly",OR(INDEX('SKU Catalog'!$J$1:$J$116,MAX(1,U404))=0,"PAYG"="PAYG")),I404,1),"UNPRICED"))))</f>
        <v>0</v>
      </c>
      <c r="W404" s="24">
        <f>IF(NOT(AND(A404=$B$2,G404&gt;0,H404&gt;0,OR(C404&lt;&gt;"Recommended baseline",Assumptions!$B$10=1))),0,IF(ISNUMBER(K404),G404*H404*K404,IF(U404=0,"UNPRICED",IF(ISNUMBER(INDEX('SKU Catalog'!$L$1:$L$116,MAX(1,U404))),G404*H404*INDEX('SKU Catalog'!$L$1:$L$116,MAX(1,U404))*IF(AND(INDEX('SKU Catalog'!$F$1:$F$116,MAX(1,U404))="Hourly",OR(INDEX('SKU Catalog'!$J$1:$J$116,MAX(1,U404))=0,"1Y"="PAYG")),I404,1),"UNPRICED"))))</f>
        <v>0</v>
      </c>
      <c r="X404" s="24">
        <f>IF(NOT(AND(A404=$B$2,G404&gt;0,H404&gt;0,OR(C404&lt;&gt;"Recommended baseline",Assumptions!$B$10=1))),0,IF(ISNUMBER(K404),G404*H404*K404,IF(U404=0,"UNPRICED",IF(ISNUMBER(INDEX('SKU Catalog'!$M$1:$M$116,MAX(1,U404))),G404*H404*INDEX('SKU Catalog'!$M$1:$M$116,MAX(1,U404))*IF(AND(INDEX('SKU Catalog'!$F$1:$F$116,MAX(1,U404))="Hourly",OR(INDEX('SKU Catalog'!$J$1:$J$116,MAX(1,U404))=0,"3Y"="PAYG")),I404,1),"UNPRICED"))))</f>
        <v>0</v>
      </c>
    </row>
    <row r="405" spans="1:24" ht="43.2" x14ac:dyDescent="0.35">
      <c r="A405" s="21" t="s">
        <v>1927</v>
      </c>
      <c r="B405" s="21" t="s">
        <v>86</v>
      </c>
      <c r="C405" s="21" t="s">
        <v>2299</v>
      </c>
      <c r="D405" s="21" t="s">
        <v>1078</v>
      </c>
      <c r="E405" s="21" t="s">
        <v>1079</v>
      </c>
      <c r="F405" s="26" t="s">
        <v>182</v>
      </c>
      <c r="G405" s="27">
        <v>1</v>
      </c>
      <c r="H405" s="27">
        <v>1</v>
      </c>
      <c r="I405" s="36">
        <v>1</v>
      </c>
      <c r="J405" s="26" t="s">
        <v>2297</v>
      </c>
      <c r="K405" s="37"/>
      <c r="L405" s="23" t="str">
        <f>IF(U405=0,"INVALID SKU",IF(INDEX('SKU Catalog'!$J$1:$J$116,MAX(1,U405))=0,"PAYG",IF(J405="Default",Assumptions!$B$7,J405)))</f>
        <v>PAYG</v>
      </c>
      <c r="M405" s="23" t="str">
        <f>IF(U405=0,"Review SKU",INDEX('SKU Catalog'!$E$1:$E$116,MAX(1,U405)))</f>
        <v>resource</v>
      </c>
      <c r="N405" s="31">
        <f>IF(ISNUMBER(K405),K405,IF(U405=0,"UNPRICED",IF(L405="PAYG",INDEX('SKU Catalog'!$K$1:$K$116,MAX(1,U405)),IF(L405="1Y",INDEX('SKU Catalog'!$L$1:$L$116,MAX(1,U405)),INDEX('SKU Catalog'!$M$1:$M$116,MAX(1,U405))))))</f>
        <v>0</v>
      </c>
      <c r="O405" s="24">
        <f>IF(NOT(AND(A405=$B$2,G405&gt;0,H405&gt;0,OR(C405&lt;&gt;"Recommended baseline",Assumptions!$B$10=1))),0,IF(ISNUMBER(N405),G405*H405*N405*IF(ISNUMBER(K405),1,IF(AND(L405="PAYG",INDEX('SKU Catalog'!$F$1:$F$116,MAX(1,U405))="Hourly"),I405,1)),"UNPRICED"))</f>
        <v>0</v>
      </c>
      <c r="P405" s="24">
        <f>IF(ISNUMBER(O405),O405*Assumptions!$B$8,"UNPRICED")</f>
        <v>0</v>
      </c>
      <c r="Q405" s="23" t="str">
        <f>IF(NOT(AND(A405=$B$2,G405&gt;0,H405&gt;0,OR(C405&lt;&gt;"Recommended baseline",Assumptions!$B$10=1))),"Inactive",IF(NOT(ISNUMBER(N405)),"UNPRICED - select SKU / quote",IF(ISNUMBER(K405),"Manual quote - verify source",IF(T405="Covered","Covered by capacity",IF(T405="Control plane","No direct fee","Priced - verify sizing")))))</f>
        <v>Inactive</v>
      </c>
      <c r="R405" s="21" t="s">
        <v>2314</v>
      </c>
      <c r="S405" s="21" t="s">
        <v>971</v>
      </c>
      <c r="T405" s="21" t="s">
        <v>181</v>
      </c>
      <c r="U405" s="23">
        <f>IF(COUNTIF('SKU Catalog'!$A$4:$A$116,T405&amp;"|"&amp;F405)=0,0,MATCH(T405&amp;"|"&amp;F405,'SKU Catalog'!$A$1:$A$116,0))</f>
        <v>4</v>
      </c>
      <c r="V405" s="24">
        <f>IF(NOT(AND(A405=$B$2,G405&gt;0,H405&gt;0,OR(C405&lt;&gt;"Recommended baseline",Assumptions!$B$10=1))),0,IF(ISNUMBER(K405),G405*H405*K405,IF(U405=0,"UNPRICED",IF(ISNUMBER(INDEX('SKU Catalog'!$K$1:$K$116,MAX(1,U405))),G405*H405*INDEX('SKU Catalog'!$K$1:$K$116,MAX(1,U405))*IF(AND(INDEX('SKU Catalog'!$F$1:$F$116,MAX(1,U405))="Hourly",OR(INDEX('SKU Catalog'!$J$1:$J$116,MAX(1,U405))=0,"PAYG"="PAYG")),I405,1),"UNPRICED"))))</f>
        <v>0</v>
      </c>
      <c r="W405" s="24">
        <f>IF(NOT(AND(A405=$B$2,G405&gt;0,H405&gt;0,OR(C405&lt;&gt;"Recommended baseline",Assumptions!$B$10=1))),0,IF(ISNUMBER(K405),G405*H405*K405,IF(U405=0,"UNPRICED",IF(ISNUMBER(INDEX('SKU Catalog'!$L$1:$L$116,MAX(1,U405))),G405*H405*INDEX('SKU Catalog'!$L$1:$L$116,MAX(1,U405))*IF(AND(INDEX('SKU Catalog'!$F$1:$F$116,MAX(1,U405))="Hourly",OR(INDEX('SKU Catalog'!$J$1:$J$116,MAX(1,U405))=0,"1Y"="PAYG")),I405,1),"UNPRICED"))))</f>
        <v>0</v>
      </c>
      <c r="X405" s="24">
        <f>IF(NOT(AND(A405=$B$2,G405&gt;0,H405&gt;0,OR(C405&lt;&gt;"Recommended baseline",Assumptions!$B$10=1))),0,IF(ISNUMBER(K405),G405*H405*K405,IF(U405=0,"UNPRICED",IF(ISNUMBER(INDEX('SKU Catalog'!$M$1:$M$116,MAX(1,U405))),G405*H405*INDEX('SKU Catalog'!$M$1:$M$116,MAX(1,U405))*IF(AND(INDEX('SKU Catalog'!$F$1:$F$116,MAX(1,U405))="Hourly",OR(INDEX('SKU Catalog'!$J$1:$J$116,MAX(1,U405))=0,"3Y"="PAYG")),I405,1),"UNPRICED"))))</f>
        <v>0</v>
      </c>
    </row>
    <row r="406" spans="1:24" ht="43.2" x14ac:dyDescent="0.35">
      <c r="A406" s="21" t="s">
        <v>1927</v>
      </c>
      <c r="B406" s="21" t="s">
        <v>86</v>
      </c>
      <c r="C406" s="21" t="s">
        <v>2299</v>
      </c>
      <c r="D406" s="21" t="s">
        <v>1082</v>
      </c>
      <c r="E406" s="21" t="s">
        <v>1083</v>
      </c>
      <c r="F406" s="26" t="s">
        <v>182</v>
      </c>
      <c r="G406" s="27">
        <v>1</v>
      </c>
      <c r="H406" s="27">
        <v>1</v>
      </c>
      <c r="I406" s="36">
        <v>1</v>
      </c>
      <c r="J406" s="26" t="s">
        <v>2297</v>
      </c>
      <c r="K406" s="37"/>
      <c r="L406" s="23" t="str">
        <f>IF(U406=0,"INVALID SKU",IF(INDEX('SKU Catalog'!$J$1:$J$116,MAX(1,U406))=0,"PAYG",IF(J406="Default",Assumptions!$B$7,J406)))</f>
        <v>PAYG</v>
      </c>
      <c r="M406" s="23" t="str">
        <f>IF(U406=0,"Review SKU",INDEX('SKU Catalog'!$E$1:$E$116,MAX(1,U406)))</f>
        <v>resource</v>
      </c>
      <c r="N406" s="31">
        <f>IF(ISNUMBER(K406),K406,IF(U406=0,"UNPRICED",IF(L406="PAYG",INDEX('SKU Catalog'!$K$1:$K$116,MAX(1,U406)),IF(L406="1Y",INDEX('SKU Catalog'!$L$1:$L$116,MAX(1,U406)),INDEX('SKU Catalog'!$M$1:$M$116,MAX(1,U406))))))</f>
        <v>0</v>
      </c>
      <c r="O406" s="24">
        <f>IF(NOT(AND(A406=$B$2,G406&gt;0,H406&gt;0,OR(C406&lt;&gt;"Recommended baseline",Assumptions!$B$10=1))),0,IF(ISNUMBER(N406),G406*H406*N406*IF(ISNUMBER(K406),1,IF(AND(L406="PAYG",INDEX('SKU Catalog'!$F$1:$F$116,MAX(1,U406))="Hourly"),I406,1)),"UNPRICED"))</f>
        <v>0</v>
      </c>
      <c r="P406" s="24">
        <f>IF(ISNUMBER(O406),O406*Assumptions!$B$8,"UNPRICED")</f>
        <v>0</v>
      </c>
      <c r="Q406" s="23" t="str">
        <f>IF(NOT(AND(A406=$B$2,G406&gt;0,H406&gt;0,OR(C406&lt;&gt;"Recommended baseline",Assumptions!$B$10=1))),"Inactive",IF(NOT(ISNUMBER(N406)),"UNPRICED - select SKU / quote",IF(ISNUMBER(K406),"Manual quote - verify source",IF(T406="Covered","Covered by capacity",IF(T406="Control plane","No direct fee","Priced - verify sizing")))))</f>
        <v>Inactive</v>
      </c>
      <c r="R406" s="21" t="s">
        <v>2314</v>
      </c>
      <c r="S406" s="21" t="s">
        <v>971</v>
      </c>
      <c r="T406" s="21" t="s">
        <v>181</v>
      </c>
      <c r="U406" s="23">
        <f>IF(COUNTIF('SKU Catalog'!$A$4:$A$116,T406&amp;"|"&amp;F406)=0,0,MATCH(T406&amp;"|"&amp;F406,'SKU Catalog'!$A$1:$A$116,0))</f>
        <v>4</v>
      </c>
      <c r="V406" s="24">
        <f>IF(NOT(AND(A406=$B$2,G406&gt;0,H406&gt;0,OR(C406&lt;&gt;"Recommended baseline",Assumptions!$B$10=1))),0,IF(ISNUMBER(K406),G406*H406*K406,IF(U406=0,"UNPRICED",IF(ISNUMBER(INDEX('SKU Catalog'!$K$1:$K$116,MAX(1,U406))),G406*H406*INDEX('SKU Catalog'!$K$1:$K$116,MAX(1,U406))*IF(AND(INDEX('SKU Catalog'!$F$1:$F$116,MAX(1,U406))="Hourly",OR(INDEX('SKU Catalog'!$J$1:$J$116,MAX(1,U406))=0,"PAYG"="PAYG")),I406,1),"UNPRICED"))))</f>
        <v>0</v>
      </c>
      <c r="W406" s="24">
        <f>IF(NOT(AND(A406=$B$2,G406&gt;0,H406&gt;0,OR(C406&lt;&gt;"Recommended baseline",Assumptions!$B$10=1))),0,IF(ISNUMBER(K406),G406*H406*K406,IF(U406=0,"UNPRICED",IF(ISNUMBER(INDEX('SKU Catalog'!$L$1:$L$116,MAX(1,U406))),G406*H406*INDEX('SKU Catalog'!$L$1:$L$116,MAX(1,U406))*IF(AND(INDEX('SKU Catalog'!$F$1:$F$116,MAX(1,U406))="Hourly",OR(INDEX('SKU Catalog'!$J$1:$J$116,MAX(1,U406))=0,"1Y"="PAYG")),I406,1),"UNPRICED"))))</f>
        <v>0</v>
      </c>
      <c r="X406" s="24">
        <f>IF(NOT(AND(A406=$B$2,G406&gt;0,H406&gt;0,OR(C406&lt;&gt;"Recommended baseline",Assumptions!$B$10=1))),0,IF(ISNUMBER(K406),G406*H406*K406,IF(U406=0,"UNPRICED",IF(ISNUMBER(INDEX('SKU Catalog'!$M$1:$M$116,MAX(1,U406))),G406*H406*INDEX('SKU Catalog'!$M$1:$M$116,MAX(1,U406))*IF(AND(INDEX('SKU Catalog'!$F$1:$F$116,MAX(1,U406))="Hourly",OR(INDEX('SKU Catalog'!$J$1:$J$116,MAX(1,U406))=0,"3Y"="PAYG")),I406,1),"UNPRICED"))))</f>
        <v>0</v>
      </c>
    </row>
    <row r="407" spans="1:24" ht="43.2" x14ac:dyDescent="0.35">
      <c r="A407" s="21" t="s">
        <v>1927</v>
      </c>
      <c r="B407" s="21" t="s">
        <v>86</v>
      </c>
      <c r="C407" s="21" t="s">
        <v>2299</v>
      </c>
      <c r="D407" s="21" t="s">
        <v>1086</v>
      </c>
      <c r="E407" s="21" t="s">
        <v>1087</v>
      </c>
      <c r="F407" s="26" t="s">
        <v>182</v>
      </c>
      <c r="G407" s="27">
        <v>1</v>
      </c>
      <c r="H407" s="27">
        <v>1</v>
      </c>
      <c r="I407" s="36">
        <v>1</v>
      </c>
      <c r="J407" s="26" t="s">
        <v>2297</v>
      </c>
      <c r="K407" s="37"/>
      <c r="L407" s="23" t="str">
        <f>IF(U407=0,"INVALID SKU",IF(INDEX('SKU Catalog'!$J$1:$J$116,MAX(1,U407))=0,"PAYG",IF(J407="Default",Assumptions!$B$7,J407)))</f>
        <v>PAYG</v>
      </c>
      <c r="M407" s="23" t="str">
        <f>IF(U407=0,"Review SKU",INDEX('SKU Catalog'!$E$1:$E$116,MAX(1,U407)))</f>
        <v>resource</v>
      </c>
      <c r="N407" s="31">
        <f>IF(ISNUMBER(K407),K407,IF(U407=0,"UNPRICED",IF(L407="PAYG",INDEX('SKU Catalog'!$K$1:$K$116,MAX(1,U407)),IF(L407="1Y",INDEX('SKU Catalog'!$L$1:$L$116,MAX(1,U407)),INDEX('SKU Catalog'!$M$1:$M$116,MAX(1,U407))))))</f>
        <v>0</v>
      </c>
      <c r="O407" s="24">
        <f>IF(NOT(AND(A407=$B$2,G407&gt;0,H407&gt;0,OR(C407&lt;&gt;"Recommended baseline",Assumptions!$B$10=1))),0,IF(ISNUMBER(N407),G407*H407*N407*IF(ISNUMBER(K407),1,IF(AND(L407="PAYG",INDEX('SKU Catalog'!$F$1:$F$116,MAX(1,U407))="Hourly"),I407,1)),"UNPRICED"))</f>
        <v>0</v>
      </c>
      <c r="P407" s="24">
        <f>IF(ISNUMBER(O407),O407*Assumptions!$B$8,"UNPRICED")</f>
        <v>0</v>
      </c>
      <c r="Q407" s="23" t="str">
        <f>IF(NOT(AND(A407=$B$2,G407&gt;0,H407&gt;0,OR(C407&lt;&gt;"Recommended baseline",Assumptions!$B$10=1))),"Inactive",IF(NOT(ISNUMBER(N407)),"UNPRICED - select SKU / quote",IF(ISNUMBER(K407),"Manual quote - verify source",IF(T407="Covered","Covered by capacity",IF(T407="Control plane","No direct fee","Priced - verify sizing")))))</f>
        <v>Inactive</v>
      </c>
      <c r="R407" s="21" t="s">
        <v>2314</v>
      </c>
      <c r="S407" s="21" t="s">
        <v>971</v>
      </c>
      <c r="T407" s="21" t="s">
        <v>181</v>
      </c>
      <c r="U407" s="23">
        <f>IF(COUNTIF('SKU Catalog'!$A$4:$A$116,T407&amp;"|"&amp;F407)=0,0,MATCH(T407&amp;"|"&amp;F407,'SKU Catalog'!$A$1:$A$116,0))</f>
        <v>4</v>
      </c>
      <c r="V407" s="24">
        <f>IF(NOT(AND(A407=$B$2,G407&gt;0,H407&gt;0,OR(C407&lt;&gt;"Recommended baseline",Assumptions!$B$10=1))),0,IF(ISNUMBER(K407),G407*H407*K407,IF(U407=0,"UNPRICED",IF(ISNUMBER(INDEX('SKU Catalog'!$K$1:$K$116,MAX(1,U407))),G407*H407*INDEX('SKU Catalog'!$K$1:$K$116,MAX(1,U407))*IF(AND(INDEX('SKU Catalog'!$F$1:$F$116,MAX(1,U407))="Hourly",OR(INDEX('SKU Catalog'!$J$1:$J$116,MAX(1,U407))=0,"PAYG"="PAYG")),I407,1),"UNPRICED"))))</f>
        <v>0</v>
      </c>
      <c r="W407" s="24">
        <f>IF(NOT(AND(A407=$B$2,G407&gt;0,H407&gt;0,OR(C407&lt;&gt;"Recommended baseline",Assumptions!$B$10=1))),0,IF(ISNUMBER(K407),G407*H407*K407,IF(U407=0,"UNPRICED",IF(ISNUMBER(INDEX('SKU Catalog'!$L$1:$L$116,MAX(1,U407))),G407*H407*INDEX('SKU Catalog'!$L$1:$L$116,MAX(1,U407))*IF(AND(INDEX('SKU Catalog'!$F$1:$F$116,MAX(1,U407))="Hourly",OR(INDEX('SKU Catalog'!$J$1:$J$116,MAX(1,U407))=0,"1Y"="PAYG")),I407,1),"UNPRICED"))))</f>
        <v>0</v>
      </c>
      <c r="X407" s="24">
        <f>IF(NOT(AND(A407=$B$2,G407&gt;0,H407&gt;0,OR(C407&lt;&gt;"Recommended baseline",Assumptions!$B$10=1))),0,IF(ISNUMBER(K407),G407*H407*K407,IF(U407=0,"UNPRICED",IF(ISNUMBER(INDEX('SKU Catalog'!$M$1:$M$116,MAX(1,U407))),G407*H407*INDEX('SKU Catalog'!$M$1:$M$116,MAX(1,U407))*IF(AND(INDEX('SKU Catalog'!$F$1:$F$116,MAX(1,U407))="Hourly",OR(INDEX('SKU Catalog'!$J$1:$J$116,MAX(1,U407))=0,"3Y"="PAYG")),I407,1),"UNPRICED"))))</f>
        <v>0</v>
      </c>
    </row>
    <row r="408" spans="1:24" ht="43.2" x14ac:dyDescent="0.35">
      <c r="A408" s="21" t="s">
        <v>1927</v>
      </c>
      <c r="B408" s="21" t="s">
        <v>86</v>
      </c>
      <c r="C408" s="21" t="s">
        <v>2299</v>
      </c>
      <c r="D408" s="21" t="s">
        <v>1090</v>
      </c>
      <c r="E408" s="21" t="s">
        <v>1091</v>
      </c>
      <c r="F408" s="26" t="s">
        <v>182</v>
      </c>
      <c r="G408" s="27">
        <v>1</v>
      </c>
      <c r="H408" s="27">
        <v>1</v>
      </c>
      <c r="I408" s="36">
        <v>1</v>
      </c>
      <c r="J408" s="26" t="s">
        <v>2297</v>
      </c>
      <c r="K408" s="37"/>
      <c r="L408" s="23" t="str">
        <f>IF(U408=0,"INVALID SKU",IF(INDEX('SKU Catalog'!$J$1:$J$116,MAX(1,U408))=0,"PAYG",IF(J408="Default",Assumptions!$B$7,J408)))</f>
        <v>PAYG</v>
      </c>
      <c r="M408" s="23" t="str">
        <f>IF(U408=0,"Review SKU",INDEX('SKU Catalog'!$E$1:$E$116,MAX(1,U408)))</f>
        <v>resource</v>
      </c>
      <c r="N408" s="31">
        <f>IF(ISNUMBER(K408),K408,IF(U408=0,"UNPRICED",IF(L408="PAYG",INDEX('SKU Catalog'!$K$1:$K$116,MAX(1,U408)),IF(L408="1Y",INDEX('SKU Catalog'!$L$1:$L$116,MAX(1,U408)),INDEX('SKU Catalog'!$M$1:$M$116,MAX(1,U408))))))</f>
        <v>0</v>
      </c>
      <c r="O408" s="24">
        <f>IF(NOT(AND(A408=$B$2,G408&gt;0,H408&gt;0,OR(C408&lt;&gt;"Recommended baseline",Assumptions!$B$10=1))),0,IF(ISNUMBER(N408),G408*H408*N408*IF(ISNUMBER(K408),1,IF(AND(L408="PAYG",INDEX('SKU Catalog'!$F$1:$F$116,MAX(1,U408))="Hourly"),I408,1)),"UNPRICED"))</f>
        <v>0</v>
      </c>
      <c r="P408" s="24">
        <f>IF(ISNUMBER(O408),O408*Assumptions!$B$8,"UNPRICED")</f>
        <v>0</v>
      </c>
      <c r="Q408" s="23" t="str">
        <f>IF(NOT(AND(A408=$B$2,G408&gt;0,H408&gt;0,OR(C408&lt;&gt;"Recommended baseline",Assumptions!$B$10=1))),"Inactive",IF(NOT(ISNUMBER(N408)),"UNPRICED - select SKU / quote",IF(ISNUMBER(K408),"Manual quote - verify source",IF(T408="Covered","Covered by capacity",IF(T408="Control plane","No direct fee","Priced - verify sizing")))))</f>
        <v>Inactive</v>
      </c>
      <c r="R408" s="21" t="s">
        <v>2314</v>
      </c>
      <c r="S408" s="21" t="s">
        <v>971</v>
      </c>
      <c r="T408" s="21" t="s">
        <v>181</v>
      </c>
      <c r="U408" s="23">
        <f>IF(COUNTIF('SKU Catalog'!$A$4:$A$116,T408&amp;"|"&amp;F408)=0,0,MATCH(T408&amp;"|"&amp;F408,'SKU Catalog'!$A$1:$A$116,0))</f>
        <v>4</v>
      </c>
      <c r="V408" s="24">
        <f>IF(NOT(AND(A408=$B$2,G408&gt;0,H408&gt;0,OR(C408&lt;&gt;"Recommended baseline",Assumptions!$B$10=1))),0,IF(ISNUMBER(K408),G408*H408*K408,IF(U408=0,"UNPRICED",IF(ISNUMBER(INDEX('SKU Catalog'!$K$1:$K$116,MAX(1,U408))),G408*H408*INDEX('SKU Catalog'!$K$1:$K$116,MAX(1,U408))*IF(AND(INDEX('SKU Catalog'!$F$1:$F$116,MAX(1,U408))="Hourly",OR(INDEX('SKU Catalog'!$J$1:$J$116,MAX(1,U408))=0,"PAYG"="PAYG")),I408,1),"UNPRICED"))))</f>
        <v>0</v>
      </c>
      <c r="W408" s="24">
        <f>IF(NOT(AND(A408=$B$2,G408&gt;0,H408&gt;0,OR(C408&lt;&gt;"Recommended baseline",Assumptions!$B$10=1))),0,IF(ISNUMBER(K408),G408*H408*K408,IF(U408=0,"UNPRICED",IF(ISNUMBER(INDEX('SKU Catalog'!$L$1:$L$116,MAX(1,U408))),G408*H408*INDEX('SKU Catalog'!$L$1:$L$116,MAX(1,U408))*IF(AND(INDEX('SKU Catalog'!$F$1:$F$116,MAX(1,U408))="Hourly",OR(INDEX('SKU Catalog'!$J$1:$J$116,MAX(1,U408))=0,"1Y"="PAYG")),I408,1),"UNPRICED"))))</f>
        <v>0</v>
      </c>
      <c r="X408" s="24">
        <f>IF(NOT(AND(A408=$B$2,G408&gt;0,H408&gt;0,OR(C408&lt;&gt;"Recommended baseline",Assumptions!$B$10=1))),0,IF(ISNUMBER(K408),G408*H408*K408,IF(U408=0,"UNPRICED",IF(ISNUMBER(INDEX('SKU Catalog'!$M$1:$M$116,MAX(1,U408))),G408*H408*INDEX('SKU Catalog'!$M$1:$M$116,MAX(1,U408))*IF(AND(INDEX('SKU Catalog'!$F$1:$F$116,MAX(1,U408))="Hourly",OR(INDEX('SKU Catalog'!$J$1:$J$116,MAX(1,U408))=0,"3Y"="PAYG")),I408,1),"UNPRICED"))))</f>
        <v>0</v>
      </c>
    </row>
    <row r="409" spans="1:24" ht="43.2" x14ac:dyDescent="0.35">
      <c r="A409" s="21" t="s">
        <v>1927</v>
      </c>
      <c r="B409" s="21" t="s">
        <v>86</v>
      </c>
      <c r="C409" s="21" t="s">
        <v>2299</v>
      </c>
      <c r="D409" s="21" t="s">
        <v>1094</v>
      </c>
      <c r="E409" s="21" t="s">
        <v>1095</v>
      </c>
      <c r="F409" s="26" t="s">
        <v>182</v>
      </c>
      <c r="G409" s="27">
        <v>1</v>
      </c>
      <c r="H409" s="27">
        <v>1</v>
      </c>
      <c r="I409" s="36">
        <v>1</v>
      </c>
      <c r="J409" s="26" t="s">
        <v>2297</v>
      </c>
      <c r="K409" s="37"/>
      <c r="L409" s="23" t="str">
        <f>IF(U409=0,"INVALID SKU",IF(INDEX('SKU Catalog'!$J$1:$J$116,MAX(1,U409))=0,"PAYG",IF(J409="Default",Assumptions!$B$7,J409)))</f>
        <v>PAYG</v>
      </c>
      <c r="M409" s="23" t="str">
        <f>IF(U409=0,"Review SKU",INDEX('SKU Catalog'!$E$1:$E$116,MAX(1,U409)))</f>
        <v>resource</v>
      </c>
      <c r="N409" s="31">
        <f>IF(ISNUMBER(K409),K409,IF(U409=0,"UNPRICED",IF(L409="PAYG",INDEX('SKU Catalog'!$K$1:$K$116,MAX(1,U409)),IF(L409="1Y",INDEX('SKU Catalog'!$L$1:$L$116,MAX(1,U409)),INDEX('SKU Catalog'!$M$1:$M$116,MAX(1,U409))))))</f>
        <v>0</v>
      </c>
      <c r="O409" s="24">
        <f>IF(NOT(AND(A409=$B$2,G409&gt;0,H409&gt;0,OR(C409&lt;&gt;"Recommended baseline",Assumptions!$B$10=1))),0,IF(ISNUMBER(N409),G409*H409*N409*IF(ISNUMBER(K409),1,IF(AND(L409="PAYG",INDEX('SKU Catalog'!$F$1:$F$116,MAX(1,U409))="Hourly"),I409,1)),"UNPRICED"))</f>
        <v>0</v>
      </c>
      <c r="P409" s="24">
        <f>IF(ISNUMBER(O409),O409*Assumptions!$B$8,"UNPRICED")</f>
        <v>0</v>
      </c>
      <c r="Q409" s="23" t="str">
        <f>IF(NOT(AND(A409=$B$2,G409&gt;0,H409&gt;0,OR(C409&lt;&gt;"Recommended baseline",Assumptions!$B$10=1))),"Inactive",IF(NOT(ISNUMBER(N409)),"UNPRICED - select SKU / quote",IF(ISNUMBER(K409),"Manual quote - verify source",IF(T409="Covered","Covered by capacity",IF(T409="Control plane","No direct fee","Priced - verify sizing")))))</f>
        <v>Inactive</v>
      </c>
      <c r="R409" s="21" t="s">
        <v>2314</v>
      </c>
      <c r="S409" s="21" t="s">
        <v>971</v>
      </c>
      <c r="T409" s="21" t="s">
        <v>181</v>
      </c>
      <c r="U409" s="23">
        <f>IF(COUNTIF('SKU Catalog'!$A$4:$A$116,T409&amp;"|"&amp;F409)=0,0,MATCH(T409&amp;"|"&amp;F409,'SKU Catalog'!$A$1:$A$116,0))</f>
        <v>4</v>
      </c>
      <c r="V409" s="24">
        <f>IF(NOT(AND(A409=$B$2,G409&gt;0,H409&gt;0,OR(C409&lt;&gt;"Recommended baseline",Assumptions!$B$10=1))),0,IF(ISNUMBER(K409),G409*H409*K409,IF(U409=0,"UNPRICED",IF(ISNUMBER(INDEX('SKU Catalog'!$K$1:$K$116,MAX(1,U409))),G409*H409*INDEX('SKU Catalog'!$K$1:$K$116,MAX(1,U409))*IF(AND(INDEX('SKU Catalog'!$F$1:$F$116,MAX(1,U409))="Hourly",OR(INDEX('SKU Catalog'!$J$1:$J$116,MAX(1,U409))=0,"PAYG"="PAYG")),I409,1),"UNPRICED"))))</f>
        <v>0</v>
      </c>
      <c r="W409" s="24">
        <f>IF(NOT(AND(A409=$B$2,G409&gt;0,H409&gt;0,OR(C409&lt;&gt;"Recommended baseline",Assumptions!$B$10=1))),0,IF(ISNUMBER(K409),G409*H409*K409,IF(U409=0,"UNPRICED",IF(ISNUMBER(INDEX('SKU Catalog'!$L$1:$L$116,MAX(1,U409))),G409*H409*INDEX('SKU Catalog'!$L$1:$L$116,MAX(1,U409))*IF(AND(INDEX('SKU Catalog'!$F$1:$F$116,MAX(1,U409))="Hourly",OR(INDEX('SKU Catalog'!$J$1:$J$116,MAX(1,U409))=0,"1Y"="PAYG")),I409,1),"UNPRICED"))))</f>
        <v>0</v>
      </c>
      <c r="X409" s="24">
        <f>IF(NOT(AND(A409=$B$2,G409&gt;0,H409&gt;0,OR(C409&lt;&gt;"Recommended baseline",Assumptions!$B$10=1))),0,IF(ISNUMBER(K409),G409*H409*K409,IF(U409=0,"UNPRICED",IF(ISNUMBER(INDEX('SKU Catalog'!$M$1:$M$116,MAX(1,U409))),G409*H409*INDEX('SKU Catalog'!$M$1:$M$116,MAX(1,U409))*IF(AND(INDEX('SKU Catalog'!$F$1:$F$116,MAX(1,U409))="Hourly",OR(INDEX('SKU Catalog'!$J$1:$J$116,MAX(1,U409))=0,"3Y"="PAYG")),I409,1),"UNPRICED"))))</f>
        <v>0</v>
      </c>
    </row>
    <row r="410" spans="1:24" ht="43.2" x14ac:dyDescent="0.35">
      <c r="A410" s="21" t="s">
        <v>1927</v>
      </c>
      <c r="B410" s="21" t="s">
        <v>86</v>
      </c>
      <c r="C410" s="21" t="s">
        <v>2299</v>
      </c>
      <c r="D410" s="21" t="s">
        <v>1098</v>
      </c>
      <c r="E410" s="21" t="s">
        <v>1099</v>
      </c>
      <c r="F410" s="26" t="s">
        <v>182</v>
      </c>
      <c r="G410" s="27">
        <v>1</v>
      </c>
      <c r="H410" s="27">
        <v>1</v>
      </c>
      <c r="I410" s="36">
        <v>1</v>
      </c>
      <c r="J410" s="26" t="s">
        <v>2297</v>
      </c>
      <c r="K410" s="37"/>
      <c r="L410" s="23" t="str">
        <f>IF(U410=0,"INVALID SKU",IF(INDEX('SKU Catalog'!$J$1:$J$116,MAX(1,U410))=0,"PAYG",IF(J410="Default",Assumptions!$B$7,J410)))</f>
        <v>PAYG</v>
      </c>
      <c r="M410" s="23" t="str">
        <f>IF(U410=0,"Review SKU",INDEX('SKU Catalog'!$E$1:$E$116,MAX(1,U410)))</f>
        <v>resource</v>
      </c>
      <c r="N410" s="31">
        <f>IF(ISNUMBER(K410),K410,IF(U410=0,"UNPRICED",IF(L410="PAYG",INDEX('SKU Catalog'!$K$1:$K$116,MAX(1,U410)),IF(L410="1Y",INDEX('SKU Catalog'!$L$1:$L$116,MAX(1,U410)),INDEX('SKU Catalog'!$M$1:$M$116,MAX(1,U410))))))</f>
        <v>0</v>
      </c>
      <c r="O410" s="24">
        <f>IF(NOT(AND(A410=$B$2,G410&gt;0,H410&gt;0,OR(C410&lt;&gt;"Recommended baseline",Assumptions!$B$10=1))),0,IF(ISNUMBER(N410),G410*H410*N410*IF(ISNUMBER(K410),1,IF(AND(L410="PAYG",INDEX('SKU Catalog'!$F$1:$F$116,MAX(1,U410))="Hourly"),I410,1)),"UNPRICED"))</f>
        <v>0</v>
      </c>
      <c r="P410" s="24">
        <f>IF(ISNUMBER(O410),O410*Assumptions!$B$8,"UNPRICED")</f>
        <v>0</v>
      </c>
      <c r="Q410" s="23" t="str">
        <f>IF(NOT(AND(A410=$B$2,G410&gt;0,H410&gt;0,OR(C410&lt;&gt;"Recommended baseline",Assumptions!$B$10=1))),"Inactive",IF(NOT(ISNUMBER(N410)),"UNPRICED - select SKU / quote",IF(ISNUMBER(K410),"Manual quote - verify source",IF(T410="Covered","Covered by capacity",IF(T410="Control plane","No direct fee","Priced - verify sizing")))))</f>
        <v>Inactive</v>
      </c>
      <c r="R410" s="21" t="s">
        <v>2314</v>
      </c>
      <c r="S410" s="21" t="s">
        <v>971</v>
      </c>
      <c r="T410" s="21" t="s">
        <v>181</v>
      </c>
      <c r="U410" s="23">
        <f>IF(COUNTIF('SKU Catalog'!$A$4:$A$116,T410&amp;"|"&amp;F410)=0,0,MATCH(T410&amp;"|"&amp;F410,'SKU Catalog'!$A$1:$A$116,0))</f>
        <v>4</v>
      </c>
      <c r="V410" s="24">
        <f>IF(NOT(AND(A410=$B$2,G410&gt;0,H410&gt;0,OR(C410&lt;&gt;"Recommended baseline",Assumptions!$B$10=1))),0,IF(ISNUMBER(K410),G410*H410*K410,IF(U410=0,"UNPRICED",IF(ISNUMBER(INDEX('SKU Catalog'!$K$1:$K$116,MAX(1,U410))),G410*H410*INDEX('SKU Catalog'!$K$1:$K$116,MAX(1,U410))*IF(AND(INDEX('SKU Catalog'!$F$1:$F$116,MAX(1,U410))="Hourly",OR(INDEX('SKU Catalog'!$J$1:$J$116,MAX(1,U410))=0,"PAYG"="PAYG")),I410,1),"UNPRICED"))))</f>
        <v>0</v>
      </c>
      <c r="W410" s="24">
        <f>IF(NOT(AND(A410=$B$2,G410&gt;0,H410&gt;0,OR(C410&lt;&gt;"Recommended baseline",Assumptions!$B$10=1))),0,IF(ISNUMBER(K410),G410*H410*K410,IF(U410=0,"UNPRICED",IF(ISNUMBER(INDEX('SKU Catalog'!$L$1:$L$116,MAX(1,U410))),G410*H410*INDEX('SKU Catalog'!$L$1:$L$116,MAX(1,U410))*IF(AND(INDEX('SKU Catalog'!$F$1:$F$116,MAX(1,U410))="Hourly",OR(INDEX('SKU Catalog'!$J$1:$J$116,MAX(1,U410))=0,"1Y"="PAYG")),I410,1),"UNPRICED"))))</f>
        <v>0</v>
      </c>
      <c r="X410" s="24">
        <f>IF(NOT(AND(A410=$B$2,G410&gt;0,H410&gt;0,OR(C410&lt;&gt;"Recommended baseline",Assumptions!$B$10=1))),0,IF(ISNUMBER(K410),G410*H410*K410,IF(U410=0,"UNPRICED",IF(ISNUMBER(INDEX('SKU Catalog'!$M$1:$M$116,MAX(1,U410))),G410*H410*INDEX('SKU Catalog'!$M$1:$M$116,MAX(1,U410))*IF(AND(INDEX('SKU Catalog'!$F$1:$F$116,MAX(1,U410))="Hourly",OR(INDEX('SKU Catalog'!$J$1:$J$116,MAX(1,U410))=0,"3Y"="PAYG")),I410,1),"UNPRICED"))))</f>
        <v>0</v>
      </c>
    </row>
    <row r="411" spans="1:24" ht="43.2" x14ac:dyDescent="0.35">
      <c r="A411" s="21" t="s">
        <v>1927</v>
      </c>
      <c r="B411" s="21" t="s">
        <v>86</v>
      </c>
      <c r="C411" s="21" t="s">
        <v>2299</v>
      </c>
      <c r="D411" s="21" t="s">
        <v>1101</v>
      </c>
      <c r="E411" s="21" t="s">
        <v>1102</v>
      </c>
      <c r="F411" s="26" t="s">
        <v>182</v>
      </c>
      <c r="G411" s="27">
        <v>1</v>
      </c>
      <c r="H411" s="27">
        <v>1</v>
      </c>
      <c r="I411" s="36">
        <v>1</v>
      </c>
      <c r="J411" s="26" t="s">
        <v>2297</v>
      </c>
      <c r="K411" s="37"/>
      <c r="L411" s="23" t="str">
        <f>IF(U411=0,"INVALID SKU",IF(INDEX('SKU Catalog'!$J$1:$J$116,MAX(1,U411))=0,"PAYG",IF(J411="Default",Assumptions!$B$7,J411)))</f>
        <v>PAYG</v>
      </c>
      <c r="M411" s="23" t="str">
        <f>IF(U411=0,"Review SKU",INDEX('SKU Catalog'!$E$1:$E$116,MAX(1,U411)))</f>
        <v>resource</v>
      </c>
      <c r="N411" s="31">
        <f>IF(ISNUMBER(K411),K411,IF(U411=0,"UNPRICED",IF(L411="PAYG",INDEX('SKU Catalog'!$K$1:$K$116,MAX(1,U411)),IF(L411="1Y",INDEX('SKU Catalog'!$L$1:$L$116,MAX(1,U411)),INDEX('SKU Catalog'!$M$1:$M$116,MAX(1,U411))))))</f>
        <v>0</v>
      </c>
      <c r="O411" s="24">
        <f>IF(NOT(AND(A411=$B$2,G411&gt;0,H411&gt;0,OR(C411&lt;&gt;"Recommended baseline",Assumptions!$B$10=1))),0,IF(ISNUMBER(N411),G411*H411*N411*IF(ISNUMBER(K411),1,IF(AND(L411="PAYG",INDEX('SKU Catalog'!$F$1:$F$116,MAX(1,U411))="Hourly"),I411,1)),"UNPRICED"))</f>
        <v>0</v>
      </c>
      <c r="P411" s="24">
        <f>IF(ISNUMBER(O411),O411*Assumptions!$B$8,"UNPRICED")</f>
        <v>0</v>
      </c>
      <c r="Q411" s="23" t="str">
        <f>IF(NOT(AND(A411=$B$2,G411&gt;0,H411&gt;0,OR(C411&lt;&gt;"Recommended baseline",Assumptions!$B$10=1))),"Inactive",IF(NOT(ISNUMBER(N411)),"UNPRICED - select SKU / quote",IF(ISNUMBER(K411),"Manual quote - verify source",IF(T411="Covered","Covered by capacity",IF(T411="Control plane","No direct fee","Priced - verify sizing")))))</f>
        <v>Inactive</v>
      </c>
      <c r="R411" s="21" t="s">
        <v>2314</v>
      </c>
      <c r="S411" s="21" t="s">
        <v>971</v>
      </c>
      <c r="T411" s="21" t="s">
        <v>181</v>
      </c>
      <c r="U411" s="23">
        <f>IF(COUNTIF('SKU Catalog'!$A$4:$A$116,T411&amp;"|"&amp;F411)=0,0,MATCH(T411&amp;"|"&amp;F411,'SKU Catalog'!$A$1:$A$116,0))</f>
        <v>4</v>
      </c>
      <c r="V411" s="24">
        <f>IF(NOT(AND(A411=$B$2,G411&gt;0,H411&gt;0,OR(C411&lt;&gt;"Recommended baseline",Assumptions!$B$10=1))),0,IF(ISNUMBER(K411),G411*H411*K411,IF(U411=0,"UNPRICED",IF(ISNUMBER(INDEX('SKU Catalog'!$K$1:$K$116,MAX(1,U411))),G411*H411*INDEX('SKU Catalog'!$K$1:$K$116,MAX(1,U411))*IF(AND(INDEX('SKU Catalog'!$F$1:$F$116,MAX(1,U411))="Hourly",OR(INDEX('SKU Catalog'!$J$1:$J$116,MAX(1,U411))=0,"PAYG"="PAYG")),I411,1),"UNPRICED"))))</f>
        <v>0</v>
      </c>
      <c r="W411" s="24">
        <f>IF(NOT(AND(A411=$B$2,G411&gt;0,H411&gt;0,OR(C411&lt;&gt;"Recommended baseline",Assumptions!$B$10=1))),0,IF(ISNUMBER(K411),G411*H411*K411,IF(U411=0,"UNPRICED",IF(ISNUMBER(INDEX('SKU Catalog'!$L$1:$L$116,MAX(1,U411))),G411*H411*INDEX('SKU Catalog'!$L$1:$L$116,MAX(1,U411))*IF(AND(INDEX('SKU Catalog'!$F$1:$F$116,MAX(1,U411))="Hourly",OR(INDEX('SKU Catalog'!$J$1:$J$116,MAX(1,U411))=0,"1Y"="PAYG")),I411,1),"UNPRICED"))))</f>
        <v>0</v>
      </c>
      <c r="X411" s="24">
        <f>IF(NOT(AND(A411=$B$2,G411&gt;0,H411&gt;0,OR(C411&lt;&gt;"Recommended baseline",Assumptions!$B$10=1))),0,IF(ISNUMBER(K411),G411*H411*K411,IF(U411=0,"UNPRICED",IF(ISNUMBER(INDEX('SKU Catalog'!$M$1:$M$116,MAX(1,U411))),G411*H411*INDEX('SKU Catalog'!$M$1:$M$116,MAX(1,U411))*IF(AND(INDEX('SKU Catalog'!$F$1:$F$116,MAX(1,U411))="Hourly",OR(INDEX('SKU Catalog'!$J$1:$J$116,MAX(1,U411))=0,"3Y"="PAYG")),I411,1),"UNPRICED"))))</f>
        <v>0</v>
      </c>
    </row>
    <row r="412" spans="1:24" ht="43.2" x14ac:dyDescent="0.35">
      <c r="A412" s="21" t="s">
        <v>1927</v>
      </c>
      <c r="B412" s="21" t="s">
        <v>86</v>
      </c>
      <c r="C412" s="21" t="s">
        <v>2299</v>
      </c>
      <c r="D412" s="21" t="s">
        <v>1105</v>
      </c>
      <c r="E412" s="21" t="s">
        <v>1106</v>
      </c>
      <c r="F412" s="26" t="s">
        <v>182</v>
      </c>
      <c r="G412" s="27">
        <v>1</v>
      </c>
      <c r="H412" s="27">
        <v>1</v>
      </c>
      <c r="I412" s="36">
        <v>1</v>
      </c>
      <c r="J412" s="26" t="s">
        <v>2297</v>
      </c>
      <c r="K412" s="37"/>
      <c r="L412" s="23" t="str">
        <f>IF(U412=0,"INVALID SKU",IF(INDEX('SKU Catalog'!$J$1:$J$116,MAX(1,U412))=0,"PAYG",IF(J412="Default",Assumptions!$B$7,J412)))</f>
        <v>PAYG</v>
      </c>
      <c r="M412" s="23" t="str">
        <f>IF(U412=0,"Review SKU",INDEX('SKU Catalog'!$E$1:$E$116,MAX(1,U412)))</f>
        <v>resource</v>
      </c>
      <c r="N412" s="31">
        <f>IF(ISNUMBER(K412),K412,IF(U412=0,"UNPRICED",IF(L412="PAYG",INDEX('SKU Catalog'!$K$1:$K$116,MAX(1,U412)),IF(L412="1Y",INDEX('SKU Catalog'!$L$1:$L$116,MAX(1,U412)),INDEX('SKU Catalog'!$M$1:$M$116,MAX(1,U412))))))</f>
        <v>0</v>
      </c>
      <c r="O412" s="24">
        <f>IF(NOT(AND(A412=$B$2,G412&gt;0,H412&gt;0,OR(C412&lt;&gt;"Recommended baseline",Assumptions!$B$10=1))),0,IF(ISNUMBER(N412),G412*H412*N412*IF(ISNUMBER(K412),1,IF(AND(L412="PAYG",INDEX('SKU Catalog'!$F$1:$F$116,MAX(1,U412))="Hourly"),I412,1)),"UNPRICED"))</f>
        <v>0</v>
      </c>
      <c r="P412" s="24">
        <f>IF(ISNUMBER(O412),O412*Assumptions!$B$8,"UNPRICED")</f>
        <v>0</v>
      </c>
      <c r="Q412" s="23" t="str">
        <f>IF(NOT(AND(A412=$B$2,G412&gt;0,H412&gt;0,OR(C412&lt;&gt;"Recommended baseline",Assumptions!$B$10=1))),"Inactive",IF(NOT(ISNUMBER(N412)),"UNPRICED - select SKU / quote",IF(ISNUMBER(K412),"Manual quote - verify source",IF(T412="Covered","Covered by capacity",IF(T412="Control plane","No direct fee","Priced - verify sizing")))))</f>
        <v>Inactive</v>
      </c>
      <c r="R412" s="21" t="s">
        <v>2314</v>
      </c>
      <c r="S412" s="21" t="s">
        <v>971</v>
      </c>
      <c r="T412" s="21" t="s">
        <v>181</v>
      </c>
      <c r="U412" s="23">
        <f>IF(COUNTIF('SKU Catalog'!$A$4:$A$116,T412&amp;"|"&amp;F412)=0,0,MATCH(T412&amp;"|"&amp;F412,'SKU Catalog'!$A$1:$A$116,0))</f>
        <v>4</v>
      </c>
      <c r="V412" s="24">
        <f>IF(NOT(AND(A412=$B$2,G412&gt;0,H412&gt;0,OR(C412&lt;&gt;"Recommended baseline",Assumptions!$B$10=1))),0,IF(ISNUMBER(K412),G412*H412*K412,IF(U412=0,"UNPRICED",IF(ISNUMBER(INDEX('SKU Catalog'!$K$1:$K$116,MAX(1,U412))),G412*H412*INDEX('SKU Catalog'!$K$1:$K$116,MAX(1,U412))*IF(AND(INDEX('SKU Catalog'!$F$1:$F$116,MAX(1,U412))="Hourly",OR(INDEX('SKU Catalog'!$J$1:$J$116,MAX(1,U412))=0,"PAYG"="PAYG")),I412,1),"UNPRICED"))))</f>
        <v>0</v>
      </c>
      <c r="W412" s="24">
        <f>IF(NOT(AND(A412=$B$2,G412&gt;0,H412&gt;0,OR(C412&lt;&gt;"Recommended baseline",Assumptions!$B$10=1))),0,IF(ISNUMBER(K412),G412*H412*K412,IF(U412=0,"UNPRICED",IF(ISNUMBER(INDEX('SKU Catalog'!$L$1:$L$116,MAX(1,U412))),G412*H412*INDEX('SKU Catalog'!$L$1:$L$116,MAX(1,U412))*IF(AND(INDEX('SKU Catalog'!$F$1:$F$116,MAX(1,U412))="Hourly",OR(INDEX('SKU Catalog'!$J$1:$J$116,MAX(1,U412))=0,"1Y"="PAYG")),I412,1),"UNPRICED"))))</f>
        <v>0</v>
      </c>
      <c r="X412" s="24">
        <f>IF(NOT(AND(A412=$B$2,G412&gt;0,H412&gt;0,OR(C412&lt;&gt;"Recommended baseline",Assumptions!$B$10=1))),0,IF(ISNUMBER(K412),G412*H412*K412,IF(U412=0,"UNPRICED",IF(ISNUMBER(INDEX('SKU Catalog'!$M$1:$M$116,MAX(1,U412))),G412*H412*INDEX('SKU Catalog'!$M$1:$M$116,MAX(1,U412))*IF(AND(INDEX('SKU Catalog'!$F$1:$F$116,MAX(1,U412))="Hourly",OR(INDEX('SKU Catalog'!$J$1:$J$116,MAX(1,U412))=0,"3Y"="PAYG")),I412,1),"UNPRICED"))))</f>
        <v>0</v>
      </c>
    </row>
    <row r="413" spans="1:24" ht="43.2" x14ac:dyDescent="0.35">
      <c r="A413" s="21" t="s">
        <v>1927</v>
      </c>
      <c r="B413" s="21" t="s">
        <v>86</v>
      </c>
      <c r="C413" s="21" t="s">
        <v>2299</v>
      </c>
      <c r="D413" s="21" t="s">
        <v>1109</v>
      </c>
      <c r="E413" s="21" t="s">
        <v>1110</v>
      </c>
      <c r="F413" s="26" t="s">
        <v>182</v>
      </c>
      <c r="G413" s="27">
        <v>1</v>
      </c>
      <c r="H413" s="27">
        <v>1</v>
      </c>
      <c r="I413" s="36">
        <v>1</v>
      </c>
      <c r="J413" s="26" t="s">
        <v>2297</v>
      </c>
      <c r="K413" s="37"/>
      <c r="L413" s="23" t="str">
        <f>IF(U413=0,"INVALID SKU",IF(INDEX('SKU Catalog'!$J$1:$J$116,MAX(1,U413))=0,"PAYG",IF(J413="Default",Assumptions!$B$7,J413)))</f>
        <v>PAYG</v>
      </c>
      <c r="M413" s="23" t="str">
        <f>IF(U413=0,"Review SKU",INDEX('SKU Catalog'!$E$1:$E$116,MAX(1,U413)))</f>
        <v>resource</v>
      </c>
      <c r="N413" s="31">
        <f>IF(ISNUMBER(K413),K413,IF(U413=0,"UNPRICED",IF(L413="PAYG",INDEX('SKU Catalog'!$K$1:$K$116,MAX(1,U413)),IF(L413="1Y",INDEX('SKU Catalog'!$L$1:$L$116,MAX(1,U413)),INDEX('SKU Catalog'!$M$1:$M$116,MAX(1,U413))))))</f>
        <v>0</v>
      </c>
      <c r="O413" s="24">
        <f>IF(NOT(AND(A413=$B$2,G413&gt;0,H413&gt;0,OR(C413&lt;&gt;"Recommended baseline",Assumptions!$B$10=1))),0,IF(ISNUMBER(N413),G413*H413*N413*IF(ISNUMBER(K413),1,IF(AND(L413="PAYG",INDEX('SKU Catalog'!$F$1:$F$116,MAX(1,U413))="Hourly"),I413,1)),"UNPRICED"))</f>
        <v>0</v>
      </c>
      <c r="P413" s="24">
        <f>IF(ISNUMBER(O413),O413*Assumptions!$B$8,"UNPRICED")</f>
        <v>0</v>
      </c>
      <c r="Q413" s="23" t="str">
        <f>IF(NOT(AND(A413=$B$2,G413&gt;0,H413&gt;0,OR(C413&lt;&gt;"Recommended baseline",Assumptions!$B$10=1))),"Inactive",IF(NOT(ISNUMBER(N413)),"UNPRICED - select SKU / quote",IF(ISNUMBER(K413),"Manual quote - verify source",IF(T413="Covered","Covered by capacity",IF(T413="Control plane","No direct fee","Priced - verify sizing")))))</f>
        <v>Inactive</v>
      </c>
      <c r="R413" s="21" t="s">
        <v>2314</v>
      </c>
      <c r="S413" s="21" t="s">
        <v>971</v>
      </c>
      <c r="T413" s="21" t="s">
        <v>181</v>
      </c>
      <c r="U413" s="23">
        <f>IF(COUNTIF('SKU Catalog'!$A$4:$A$116,T413&amp;"|"&amp;F413)=0,0,MATCH(T413&amp;"|"&amp;F413,'SKU Catalog'!$A$1:$A$116,0))</f>
        <v>4</v>
      </c>
      <c r="V413" s="24">
        <f>IF(NOT(AND(A413=$B$2,G413&gt;0,H413&gt;0,OR(C413&lt;&gt;"Recommended baseline",Assumptions!$B$10=1))),0,IF(ISNUMBER(K413),G413*H413*K413,IF(U413=0,"UNPRICED",IF(ISNUMBER(INDEX('SKU Catalog'!$K$1:$K$116,MAX(1,U413))),G413*H413*INDEX('SKU Catalog'!$K$1:$K$116,MAX(1,U413))*IF(AND(INDEX('SKU Catalog'!$F$1:$F$116,MAX(1,U413))="Hourly",OR(INDEX('SKU Catalog'!$J$1:$J$116,MAX(1,U413))=0,"PAYG"="PAYG")),I413,1),"UNPRICED"))))</f>
        <v>0</v>
      </c>
      <c r="W413" s="24">
        <f>IF(NOT(AND(A413=$B$2,G413&gt;0,H413&gt;0,OR(C413&lt;&gt;"Recommended baseline",Assumptions!$B$10=1))),0,IF(ISNUMBER(K413),G413*H413*K413,IF(U413=0,"UNPRICED",IF(ISNUMBER(INDEX('SKU Catalog'!$L$1:$L$116,MAX(1,U413))),G413*H413*INDEX('SKU Catalog'!$L$1:$L$116,MAX(1,U413))*IF(AND(INDEX('SKU Catalog'!$F$1:$F$116,MAX(1,U413))="Hourly",OR(INDEX('SKU Catalog'!$J$1:$J$116,MAX(1,U413))=0,"1Y"="PAYG")),I413,1),"UNPRICED"))))</f>
        <v>0</v>
      </c>
      <c r="X413" s="24">
        <f>IF(NOT(AND(A413=$B$2,G413&gt;0,H413&gt;0,OR(C413&lt;&gt;"Recommended baseline",Assumptions!$B$10=1))),0,IF(ISNUMBER(K413),G413*H413*K413,IF(U413=0,"UNPRICED",IF(ISNUMBER(INDEX('SKU Catalog'!$M$1:$M$116,MAX(1,U413))),G413*H413*INDEX('SKU Catalog'!$M$1:$M$116,MAX(1,U413))*IF(AND(INDEX('SKU Catalog'!$F$1:$F$116,MAX(1,U413))="Hourly",OR(INDEX('SKU Catalog'!$J$1:$J$116,MAX(1,U413))=0,"3Y"="PAYG")),I413,1),"UNPRICED"))))</f>
        <v>0</v>
      </c>
    </row>
    <row r="414" spans="1:24" ht="43.2" x14ac:dyDescent="0.35">
      <c r="A414" s="21" t="s">
        <v>1927</v>
      </c>
      <c r="B414" s="21" t="s">
        <v>86</v>
      </c>
      <c r="C414" s="21" t="s">
        <v>2299</v>
      </c>
      <c r="D414" s="21" t="s">
        <v>1113</v>
      </c>
      <c r="E414" s="21" t="s">
        <v>1114</v>
      </c>
      <c r="F414" s="26" t="s">
        <v>182</v>
      </c>
      <c r="G414" s="27">
        <v>1</v>
      </c>
      <c r="H414" s="27">
        <v>1</v>
      </c>
      <c r="I414" s="36">
        <v>1</v>
      </c>
      <c r="J414" s="26" t="s">
        <v>2297</v>
      </c>
      <c r="K414" s="37"/>
      <c r="L414" s="23" t="str">
        <f>IF(U414=0,"INVALID SKU",IF(INDEX('SKU Catalog'!$J$1:$J$116,MAX(1,U414))=0,"PAYG",IF(J414="Default",Assumptions!$B$7,J414)))</f>
        <v>PAYG</v>
      </c>
      <c r="M414" s="23" t="str">
        <f>IF(U414=0,"Review SKU",INDEX('SKU Catalog'!$E$1:$E$116,MAX(1,U414)))</f>
        <v>resource</v>
      </c>
      <c r="N414" s="31">
        <f>IF(ISNUMBER(K414),K414,IF(U414=0,"UNPRICED",IF(L414="PAYG",INDEX('SKU Catalog'!$K$1:$K$116,MAX(1,U414)),IF(L414="1Y",INDEX('SKU Catalog'!$L$1:$L$116,MAX(1,U414)),INDEX('SKU Catalog'!$M$1:$M$116,MAX(1,U414))))))</f>
        <v>0</v>
      </c>
      <c r="O414" s="24">
        <f>IF(NOT(AND(A414=$B$2,G414&gt;0,H414&gt;0,OR(C414&lt;&gt;"Recommended baseline",Assumptions!$B$10=1))),0,IF(ISNUMBER(N414),G414*H414*N414*IF(ISNUMBER(K414),1,IF(AND(L414="PAYG",INDEX('SKU Catalog'!$F$1:$F$116,MAX(1,U414))="Hourly"),I414,1)),"UNPRICED"))</f>
        <v>0</v>
      </c>
      <c r="P414" s="24">
        <f>IF(ISNUMBER(O414),O414*Assumptions!$B$8,"UNPRICED")</f>
        <v>0</v>
      </c>
      <c r="Q414" s="23" t="str">
        <f>IF(NOT(AND(A414=$B$2,G414&gt;0,H414&gt;0,OR(C414&lt;&gt;"Recommended baseline",Assumptions!$B$10=1))),"Inactive",IF(NOT(ISNUMBER(N414)),"UNPRICED - select SKU / quote",IF(ISNUMBER(K414),"Manual quote - verify source",IF(T414="Covered","Covered by capacity",IF(T414="Control plane","No direct fee","Priced - verify sizing")))))</f>
        <v>Inactive</v>
      </c>
      <c r="R414" s="21" t="s">
        <v>2314</v>
      </c>
      <c r="S414" s="21" t="s">
        <v>971</v>
      </c>
      <c r="T414" s="21" t="s">
        <v>181</v>
      </c>
      <c r="U414" s="23">
        <f>IF(COUNTIF('SKU Catalog'!$A$4:$A$116,T414&amp;"|"&amp;F414)=0,0,MATCH(T414&amp;"|"&amp;F414,'SKU Catalog'!$A$1:$A$116,0))</f>
        <v>4</v>
      </c>
      <c r="V414" s="24">
        <f>IF(NOT(AND(A414=$B$2,G414&gt;0,H414&gt;0,OR(C414&lt;&gt;"Recommended baseline",Assumptions!$B$10=1))),0,IF(ISNUMBER(K414),G414*H414*K414,IF(U414=0,"UNPRICED",IF(ISNUMBER(INDEX('SKU Catalog'!$K$1:$K$116,MAX(1,U414))),G414*H414*INDEX('SKU Catalog'!$K$1:$K$116,MAX(1,U414))*IF(AND(INDEX('SKU Catalog'!$F$1:$F$116,MAX(1,U414))="Hourly",OR(INDEX('SKU Catalog'!$J$1:$J$116,MAX(1,U414))=0,"PAYG"="PAYG")),I414,1),"UNPRICED"))))</f>
        <v>0</v>
      </c>
      <c r="W414" s="24">
        <f>IF(NOT(AND(A414=$B$2,G414&gt;0,H414&gt;0,OR(C414&lt;&gt;"Recommended baseline",Assumptions!$B$10=1))),0,IF(ISNUMBER(K414),G414*H414*K414,IF(U414=0,"UNPRICED",IF(ISNUMBER(INDEX('SKU Catalog'!$L$1:$L$116,MAX(1,U414))),G414*H414*INDEX('SKU Catalog'!$L$1:$L$116,MAX(1,U414))*IF(AND(INDEX('SKU Catalog'!$F$1:$F$116,MAX(1,U414))="Hourly",OR(INDEX('SKU Catalog'!$J$1:$J$116,MAX(1,U414))=0,"1Y"="PAYG")),I414,1),"UNPRICED"))))</f>
        <v>0</v>
      </c>
      <c r="X414" s="24">
        <f>IF(NOT(AND(A414=$B$2,G414&gt;0,H414&gt;0,OR(C414&lt;&gt;"Recommended baseline",Assumptions!$B$10=1))),0,IF(ISNUMBER(K414),G414*H414*K414,IF(U414=0,"UNPRICED",IF(ISNUMBER(INDEX('SKU Catalog'!$M$1:$M$116,MAX(1,U414))),G414*H414*INDEX('SKU Catalog'!$M$1:$M$116,MAX(1,U414))*IF(AND(INDEX('SKU Catalog'!$F$1:$F$116,MAX(1,U414))="Hourly",OR(INDEX('SKU Catalog'!$J$1:$J$116,MAX(1,U414))=0,"3Y"="PAYG")),I414,1),"UNPRICED"))))</f>
        <v>0</v>
      </c>
    </row>
    <row r="415" spans="1:24" ht="43.2" x14ac:dyDescent="0.35">
      <c r="A415" s="21" t="s">
        <v>1927</v>
      </c>
      <c r="B415" s="21" t="s">
        <v>86</v>
      </c>
      <c r="C415" s="21" t="s">
        <v>2299</v>
      </c>
      <c r="D415" s="21" t="s">
        <v>1117</v>
      </c>
      <c r="E415" s="21" t="s">
        <v>1118</v>
      </c>
      <c r="F415" s="26" t="s">
        <v>182</v>
      </c>
      <c r="G415" s="27">
        <v>1</v>
      </c>
      <c r="H415" s="27">
        <v>1</v>
      </c>
      <c r="I415" s="36">
        <v>1</v>
      </c>
      <c r="J415" s="26" t="s">
        <v>2297</v>
      </c>
      <c r="K415" s="37"/>
      <c r="L415" s="23" t="str">
        <f>IF(U415=0,"INVALID SKU",IF(INDEX('SKU Catalog'!$J$1:$J$116,MAX(1,U415))=0,"PAYG",IF(J415="Default",Assumptions!$B$7,J415)))</f>
        <v>PAYG</v>
      </c>
      <c r="M415" s="23" t="str">
        <f>IF(U415=0,"Review SKU",INDEX('SKU Catalog'!$E$1:$E$116,MAX(1,U415)))</f>
        <v>resource</v>
      </c>
      <c r="N415" s="31">
        <f>IF(ISNUMBER(K415),K415,IF(U415=0,"UNPRICED",IF(L415="PAYG",INDEX('SKU Catalog'!$K$1:$K$116,MAX(1,U415)),IF(L415="1Y",INDEX('SKU Catalog'!$L$1:$L$116,MAX(1,U415)),INDEX('SKU Catalog'!$M$1:$M$116,MAX(1,U415))))))</f>
        <v>0</v>
      </c>
      <c r="O415" s="24">
        <f>IF(NOT(AND(A415=$B$2,G415&gt;0,H415&gt;0,OR(C415&lt;&gt;"Recommended baseline",Assumptions!$B$10=1))),0,IF(ISNUMBER(N415),G415*H415*N415*IF(ISNUMBER(K415),1,IF(AND(L415="PAYG",INDEX('SKU Catalog'!$F$1:$F$116,MAX(1,U415))="Hourly"),I415,1)),"UNPRICED"))</f>
        <v>0</v>
      </c>
      <c r="P415" s="24">
        <f>IF(ISNUMBER(O415),O415*Assumptions!$B$8,"UNPRICED")</f>
        <v>0</v>
      </c>
      <c r="Q415" s="23" t="str">
        <f>IF(NOT(AND(A415=$B$2,G415&gt;0,H415&gt;0,OR(C415&lt;&gt;"Recommended baseline",Assumptions!$B$10=1))),"Inactive",IF(NOT(ISNUMBER(N415)),"UNPRICED - select SKU / quote",IF(ISNUMBER(K415),"Manual quote - verify source",IF(T415="Covered","Covered by capacity",IF(T415="Control plane","No direct fee","Priced - verify sizing")))))</f>
        <v>Inactive</v>
      </c>
      <c r="R415" s="21" t="s">
        <v>2314</v>
      </c>
      <c r="S415" s="21" t="s">
        <v>971</v>
      </c>
      <c r="T415" s="21" t="s">
        <v>181</v>
      </c>
      <c r="U415" s="23">
        <f>IF(COUNTIF('SKU Catalog'!$A$4:$A$116,T415&amp;"|"&amp;F415)=0,0,MATCH(T415&amp;"|"&amp;F415,'SKU Catalog'!$A$1:$A$116,0))</f>
        <v>4</v>
      </c>
      <c r="V415" s="24">
        <f>IF(NOT(AND(A415=$B$2,G415&gt;0,H415&gt;0,OR(C415&lt;&gt;"Recommended baseline",Assumptions!$B$10=1))),0,IF(ISNUMBER(K415),G415*H415*K415,IF(U415=0,"UNPRICED",IF(ISNUMBER(INDEX('SKU Catalog'!$K$1:$K$116,MAX(1,U415))),G415*H415*INDEX('SKU Catalog'!$K$1:$K$116,MAX(1,U415))*IF(AND(INDEX('SKU Catalog'!$F$1:$F$116,MAX(1,U415))="Hourly",OR(INDEX('SKU Catalog'!$J$1:$J$116,MAX(1,U415))=0,"PAYG"="PAYG")),I415,1),"UNPRICED"))))</f>
        <v>0</v>
      </c>
      <c r="W415" s="24">
        <f>IF(NOT(AND(A415=$B$2,G415&gt;0,H415&gt;0,OR(C415&lt;&gt;"Recommended baseline",Assumptions!$B$10=1))),0,IF(ISNUMBER(K415),G415*H415*K415,IF(U415=0,"UNPRICED",IF(ISNUMBER(INDEX('SKU Catalog'!$L$1:$L$116,MAX(1,U415))),G415*H415*INDEX('SKU Catalog'!$L$1:$L$116,MAX(1,U415))*IF(AND(INDEX('SKU Catalog'!$F$1:$F$116,MAX(1,U415))="Hourly",OR(INDEX('SKU Catalog'!$J$1:$J$116,MAX(1,U415))=0,"1Y"="PAYG")),I415,1),"UNPRICED"))))</f>
        <v>0</v>
      </c>
      <c r="X415" s="24">
        <f>IF(NOT(AND(A415=$B$2,G415&gt;0,H415&gt;0,OR(C415&lt;&gt;"Recommended baseline",Assumptions!$B$10=1))),0,IF(ISNUMBER(K415),G415*H415*K415,IF(U415=0,"UNPRICED",IF(ISNUMBER(INDEX('SKU Catalog'!$M$1:$M$116,MAX(1,U415))),G415*H415*INDEX('SKU Catalog'!$M$1:$M$116,MAX(1,U415))*IF(AND(INDEX('SKU Catalog'!$F$1:$F$116,MAX(1,U415))="Hourly",OR(INDEX('SKU Catalog'!$J$1:$J$116,MAX(1,U415))=0,"3Y"="PAYG")),I415,1),"UNPRICED"))))</f>
        <v>0</v>
      </c>
    </row>
    <row r="416" spans="1:24" ht="43.2" x14ac:dyDescent="0.35">
      <c r="A416" s="21" t="s">
        <v>1927</v>
      </c>
      <c r="B416" s="21" t="s">
        <v>86</v>
      </c>
      <c r="C416" s="21" t="s">
        <v>2299</v>
      </c>
      <c r="D416" s="21" t="s">
        <v>1121</v>
      </c>
      <c r="E416" s="21" t="s">
        <v>1122</v>
      </c>
      <c r="F416" s="26" t="s">
        <v>182</v>
      </c>
      <c r="G416" s="27">
        <v>1</v>
      </c>
      <c r="H416" s="27">
        <v>1</v>
      </c>
      <c r="I416" s="36">
        <v>1</v>
      </c>
      <c r="J416" s="26" t="s">
        <v>2297</v>
      </c>
      <c r="K416" s="37"/>
      <c r="L416" s="23" t="str">
        <f>IF(U416=0,"INVALID SKU",IF(INDEX('SKU Catalog'!$J$1:$J$116,MAX(1,U416))=0,"PAYG",IF(J416="Default",Assumptions!$B$7,J416)))</f>
        <v>PAYG</v>
      </c>
      <c r="M416" s="23" t="str">
        <f>IF(U416=0,"Review SKU",INDEX('SKU Catalog'!$E$1:$E$116,MAX(1,U416)))</f>
        <v>resource</v>
      </c>
      <c r="N416" s="31">
        <f>IF(ISNUMBER(K416),K416,IF(U416=0,"UNPRICED",IF(L416="PAYG",INDEX('SKU Catalog'!$K$1:$K$116,MAX(1,U416)),IF(L416="1Y",INDEX('SKU Catalog'!$L$1:$L$116,MAX(1,U416)),INDEX('SKU Catalog'!$M$1:$M$116,MAX(1,U416))))))</f>
        <v>0</v>
      </c>
      <c r="O416" s="24">
        <f>IF(NOT(AND(A416=$B$2,G416&gt;0,H416&gt;0,OR(C416&lt;&gt;"Recommended baseline",Assumptions!$B$10=1))),0,IF(ISNUMBER(N416),G416*H416*N416*IF(ISNUMBER(K416),1,IF(AND(L416="PAYG",INDEX('SKU Catalog'!$F$1:$F$116,MAX(1,U416))="Hourly"),I416,1)),"UNPRICED"))</f>
        <v>0</v>
      </c>
      <c r="P416" s="24">
        <f>IF(ISNUMBER(O416),O416*Assumptions!$B$8,"UNPRICED")</f>
        <v>0</v>
      </c>
      <c r="Q416" s="23" t="str">
        <f>IF(NOT(AND(A416=$B$2,G416&gt;0,H416&gt;0,OR(C416&lt;&gt;"Recommended baseline",Assumptions!$B$10=1))),"Inactive",IF(NOT(ISNUMBER(N416)),"UNPRICED - select SKU / quote",IF(ISNUMBER(K416),"Manual quote - verify source",IF(T416="Covered","Covered by capacity",IF(T416="Control plane","No direct fee","Priced - verify sizing")))))</f>
        <v>Inactive</v>
      </c>
      <c r="R416" s="21" t="s">
        <v>2314</v>
      </c>
      <c r="S416" s="21" t="s">
        <v>971</v>
      </c>
      <c r="T416" s="21" t="s">
        <v>181</v>
      </c>
      <c r="U416" s="23">
        <f>IF(COUNTIF('SKU Catalog'!$A$4:$A$116,T416&amp;"|"&amp;F416)=0,0,MATCH(T416&amp;"|"&amp;F416,'SKU Catalog'!$A$1:$A$116,0))</f>
        <v>4</v>
      </c>
      <c r="V416" s="24">
        <f>IF(NOT(AND(A416=$B$2,G416&gt;0,H416&gt;0,OR(C416&lt;&gt;"Recommended baseline",Assumptions!$B$10=1))),0,IF(ISNUMBER(K416),G416*H416*K416,IF(U416=0,"UNPRICED",IF(ISNUMBER(INDEX('SKU Catalog'!$K$1:$K$116,MAX(1,U416))),G416*H416*INDEX('SKU Catalog'!$K$1:$K$116,MAX(1,U416))*IF(AND(INDEX('SKU Catalog'!$F$1:$F$116,MAX(1,U416))="Hourly",OR(INDEX('SKU Catalog'!$J$1:$J$116,MAX(1,U416))=0,"PAYG"="PAYG")),I416,1),"UNPRICED"))))</f>
        <v>0</v>
      </c>
      <c r="W416" s="24">
        <f>IF(NOT(AND(A416=$B$2,G416&gt;0,H416&gt;0,OR(C416&lt;&gt;"Recommended baseline",Assumptions!$B$10=1))),0,IF(ISNUMBER(K416),G416*H416*K416,IF(U416=0,"UNPRICED",IF(ISNUMBER(INDEX('SKU Catalog'!$L$1:$L$116,MAX(1,U416))),G416*H416*INDEX('SKU Catalog'!$L$1:$L$116,MAX(1,U416))*IF(AND(INDEX('SKU Catalog'!$F$1:$F$116,MAX(1,U416))="Hourly",OR(INDEX('SKU Catalog'!$J$1:$J$116,MAX(1,U416))=0,"1Y"="PAYG")),I416,1),"UNPRICED"))))</f>
        <v>0</v>
      </c>
      <c r="X416" s="24">
        <f>IF(NOT(AND(A416=$B$2,G416&gt;0,H416&gt;0,OR(C416&lt;&gt;"Recommended baseline",Assumptions!$B$10=1))),0,IF(ISNUMBER(K416),G416*H416*K416,IF(U416=0,"UNPRICED",IF(ISNUMBER(INDEX('SKU Catalog'!$M$1:$M$116,MAX(1,U416))),G416*H416*INDEX('SKU Catalog'!$M$1:$M$116,MAX(1,U416))*IF(AND(INDEX('SKU Catalog'!$F$1:$F$116,MAX(1,U416))="Hourly",OR(INDEX('SKU Catalog'!$J$1:$J$116,MAX(1,U416))=0,"3Y"="PAYG")),I416,1),"UNPRICED"))))</f>
        <v>0</v>
      </c>
    </row>
    <row r="417" spans="1:24" ht="43.2" x14ac:dyDescent="0.35">
      <c r="A417" s="21" t="s">
        <v>1927</v>
      </c>
      <c r="B417" s="21" t="s">
        <v>86</v>
      </c>
      <c r="C417" s="21" t="s">
        <v>2299</v>
      </c>
      <c r="D417" s="21" t="s">
        <v>1125</v>
      </c>
      <c r="E417" s="21" t="s">
        <v>1126</v>
      </c>
      <c r="F417" s="26" t="s">
        <v>182</v>
      </c>
      <c r="G417" s="27">
        <v>1</v>
      </c>
      <c r="H417" s="27">
        <v>1</v>
      </c>
      <c r="I417" s="36">
        <v>1</v>
      </c>
      <c r="J417" s="26" t="s">
        <v>2297</v>
      </c>
      <c r="K417" s="37"/>
      <c r="L417" s="23" t="str">
        <f>IF(U417=0,"INVALID SKU",IF(INDEX('SKU Catalog'!$J$1:$J$116,MAX(1,U417))=0,"PAYG",IF(J417="Default",Assumptions!$B$7,J417)))</f>
        <v>PAYG</v>
      </c>
      <c r="M417" s="23" t="str">
        <f>IF(U417=0,"Review SKU",INDEX('SKU Catalog'!$E$1:$E$116,MAX(1,U417)))</f>
        <v>resource</v>
      </c>
      <c r="N417" s="31">
        <f>IF(ISNUMBER(K417),K417,IF(U417=0,"UNPRICED",IF(L417="PAYG",INDEX('SKU Catalog'!$K$1:$K$116,MAX(1,U417)),IF(L417="1Y",INDEX('SKU Catalog'!$L$1:$L$116,MAX(1,U417)),INDEX('SKU Catalog'!$M$1:$M$116,MAX(1,U417))))))</f>
        <v>0</v>
      </c>
      <c r="O417" s="24">
        <f>IF(NOT(AND(A417=$B$2,G417&gt;0,H417&gt;0,OR(C417&lt;&gt;"Recommended baseline",Assumptions!$B$10=1))),0,IF(ISNUMBER(N417),G417*H417*N417*IF(ISNUMBER(K417),1,IF(AND(L417="PAYG",INDEX('SKU Catalog'!$F$1:$F$116,MAX(1,U417))="Hourly"),I417,1)),"UNPRICED"))</f>
        <v>0</v>
      </c>
      <c r="P417" s="24">
        <f>IF(ISNUMBER(O417),O417*Assumptions!$B$8,"UNPRICED")</f>
        <v>0</v>
      </c>
      <c r="Q417" s="23" t="str">
        <f>IF(NOT(AND(A417=$B$2,G417&gt;0,H417&gt;0,OR(C417&lt;&gt;"Recommended baseline",Assumptions!$B$10=1))),"Inactive",IF(NOT(ISNUMBER(N417)),"UNPRICED - select SKU / quote",IF(ISNUMBER(K417),"Manual quote - verify source",IF(T417="Covered","Covered by capacity",IF(T417="Control plane","No direct fee","Priced - verify sizing")))))</f>
        <v>Inactive</v>
      </c>
      <c r="R417" s="21" t="s">
        <v>2314</v>
      </c>
      <c r="S417" s="21" t="s">
        <v>971</v>
      </c>
      <c r="T417" s="21" t="s">
        <v>181</v>
      </c>
      <c r="U417" s="23">
        <f>IF(COUNTIF('SKU Catalog'!$A$4:$A$116,T417&amp;"|"&amp;F417)=0,0,MATCH(T417&amp;"|"&amp;F417,'SKU Catalog'!$A$1:$A$116,0))</f>
        <v>4</v>
      </c>
      <c r="V417" s="24">
        <f>IF(NOT(AND(A417=$B$2,G417&gt;0,H417&gt;0,OR(C417&lt;&gt;"Recommended baseline",Assumptions!$B$10=1))),0,IF(ISNUMBER(K417),G417*H417*K417,IF(U417=0,"UNPRICED",IF(ISNUMBER(INDEX('SKU Catalog'!$K$1:$K$116,MAX(1,U417))),G417*H417*INDEX('SKU Catalog'!$K$1:$K$116,MAX(1,U417))*IF(AND(INDEX('SKU Catalog'!$F$1:$F$116,MAX(1,U417))="Hourly",OR(INDEX('SKU Catalog'!$J$1:$J$116,MAX(1,U417))=0,"PAYG"="PAYG")),I417,1),"UNPRICED"))))</f>
        <v>0</v>
      </c>
      <c r="W417" s="24">
        <f>IF(NOT(AND(A417=$B$2,G417&gt;0,H417&gt;0,OR(C417&lt;&gt;"Recommended baseline",Assumptions!$B$10=1))),0,IF(ISNUMBER(K417),G417*H417*K417,IF(U417=0,"UNPRICED",IF(ISNUMBER(INDEX('SKU Catalog'!$L$1:$L$116,MAX(1,U417))),G417*H417*INDEX('SKU Catalog'!$L$1:$L$116,MAX(1,U417))*IF(AND(INDEX('SKU Catalog'!$F$1:$F$116,MAX(1,U417))="Hourly",OR(INDEX('SKU Catalog'!$J$1:$J$116,MAX(1,U417))=0,"1Y"="PAYG")),I417,1),"UNPRICED"))))</f>
        <v>0</v>
      </c>
      <c r="X417" s="24">
        <f>IF(NOT(AND(A417=$B$2,G417&gt;0,H417&gt;0,OR(C417&lt;&gt;"Recommended baseline",Assumptions!$B$10=1))),0,IF(ISNUMBER(K417),G417*H417*K417,IF(U417=0,"UNPRICED",IF(ISNUMBER(INDEX('SKU Catalog'!$M$1:$M$116,MAX(1,U417))),G417*H417*INDEX('SKU Catalog'!$M$1:$M$116,MAX(1,U417))*IF(AND(INDEX('SKU Catalog'!$F$1:$F$116,MAX(1,U417))="Hourly",OR(INDEX('SKU Catalog'!$J$1:$J$116,MAX(1,U417))=0,"3Y"="PAYG")),I417,1),"UNPRICED"))))</f>
        <v>0</v>
      </c>
    </row>
    <row r="418" spans="1:24" ht="43.2" x14ac:dyDescent="0.35">
      <c r="A418" s="21" t="s">
        <v>1927</v>
      </c>
      <c r="B418" s="21" t="s">
        <v>86</v>
      </c>
      <c r="C418" s="21" t="s">
        <v>2299</v>
      </c>
      <c r="D418" s="21" t="s">
        <v>1129</v>
      </c>
      <c r="E418" s="21" t="s">
        <v>1130</v>
      </c>
      <c r="F418" s="26" t="s">
        <v>182</v>
      </c>
      <c r="G418" s="27">
        <v>1</v>
      </c>
      <c r="H418" s="27">
        <v>1</v>
      </c>
      <c r="I418" s="36">
        <v>1</v>
      </c>
      <c r="J418" s="26" t="s">
        <v>2297</v>
      </c>
      <c r="K418" s="37"/>
      <c r="L418" s="23" t="str">
        <f>IF(U418=0,"INVALID SKU",IF(INDEX('SKU Catalog'!$J$1:$J$116,MAX(1,U418))=0,"PAYG",IF(J418="Default",Assumptions!$B$7,J418)))</f>
        <v>PAYG</v>
      </c>
      <c r="M418" s="23" t="str">
        <f>IF(U418=0,"Review SKU",INDEX('SKU Catalog'!$E$1:$E$116,MAX(1,U418)))</f>
        <v>resource</v>
      </c>
      <c r="N418" s="31">
        <f>IF(ISNUMBER(K418),K418,IF(U418=0,"UNPRICED",IF(L418="PAYG",INDEX('SKU Catalog'!$K$1:$K$116,MAX(1,U418)),IF(L418="1Y",INDEX('SKU Catalog'!$L$1:$L$116,MAX(1,U418)),INDEX('SKU Catalog'!$M$1:$M$116,MAX(1,U418))))))</f>
        <v>0</v>
      </c>
      <c r="O418" s="24">
        <f>IF(NOT(AND(A418=$B$2,G418&gt;0,H418&gt;0,OR(C418&lt;&gt;"Recommended baseline",Assumptions!$B$10=1))),0,IF(ISNUMBER(N418),G418*H418*N418*IF(ISNUMBER(K418),1,IF(AND(L418="PAYG",INDEX('SKU Catalog'!$F$1:$F$116,MAX(1,U418))="Hourly"),I418,1)),"UNPRICED"))</f>
        <v>0</v>
      </c>
      <c r="P418" s="24">
        <f>IF(ISNUMBER(O418),O418*Assumptions!$B$8,"UNPRICED")</f>
        <v>0</v>
      </c>
      <c r="Q418" s="23" t="str">
        <f>IF(NOT(AND(A418=$B$2,G418&gt;0,H418&gt;0,OR(C418&lt;&gt;"Recommended baseline",Assumptions!$B$10=1))),"Inactive",IF(NOT(ISNUMBER(N418)),"UNPRICED - select SKU / quote",IF(ISNUMBER(K418),"Manual quote - verify source",IF(T418="Covered","Covered by capacity",IF(T418="Control plane","No direct fee","Priced - verify sizing")))))</f>
        <v>Inactive</v>
      </c>
      <c r="R418" s="21" t="s">
        <v>2314</v>
      </c>
      <c r="S418" s="21" t="s">
        <v>971</v>
      </c>
      <c r="T418" s="21" t="s">
        <v>181</v>
      </c>
      <c r="U418" s="23">
        <f>IF(COUNTIF('SKU Catalog'!$A$4:$A$116,T418&amp;"|"&amp;F418)=0,0,MATCH(T418&amp;"|"&amp;F418,'SKU Catalog'!$A$1:$A$116,0))</f>
        <v>4</v>
      </c>
      <c r="V418" s="24">
        <f>IF(NOT(AND(A418=$B$2,G418&gt;0,H418&gt;0,OR(C418&lt;&gt;"Recommended baseline",Assumptions!$B$10=1))),0,IF(ISNUMBER(K418),G418*H418*K418,IF(U418=0,"UNPRICED",IF(ISNUMBER(INDEX('SKU Catalog'!$K$1:$K$116,MAX(1,U418))),G418*H418*INDEX('SKU Catalog'!$K$1:$K$116,MAX(1,U418))*IF(AND(INDEX('SKU Catalog'!$F$1:$F$116,MAX(1,U418))="Hourly",OR(INDEX('SKU Catalog'!$J$1:$J$116,MAX(1,U418))=0,"PAYG"="PAYG")),I418,1),"UNPRICED"))))</f>
        <v>0</v>
      </c>
      <c r="W418" s="24">
        <f>IF(NOT(AND(A418=$B$2,G418&gt;0,H418&gt;0,OR(C418&lt;&gt;"Recommended baseline",Assumptions!$B$10=1))),0,IF(ISNUMBER(K418),G418*H418*K418,IF(U418=0,"UNPRICED",IF(ISNUMBER(INDEX('SKU Catalog'!$L$1:$L$116,MAX(1,U418))),G418*H418*INDEX('SKU Catalog'!$L$1:$L$116,MAX(1,U418))*IF(AND(INDEX('SKU Catalog'!$F$1:$F$116,MAX(1,U418))="Hourly",OR(INDEX('SKU Catalog'!$J$1:$J$116,MAX(1,U418))=0,"1Y"="PAYG")),I418,1),"UNPRICED"))))</f>
        <v>0</v>
      </c>
      <c r="X418" s="24">
        <f>IF(NOT(AND(A418=$B$2,G418&gt;0,H418&gt;0,OR(C418&lt;&gt;"Recommended baseline",Assumptions!$B$10=1))),0,IF(ISNUMBER(K418),G418*H418*K418,IF(U418=0,"UNPRICED",IF(ISNUMBER(INDEX('SKU Catalog'!$M$1:$M$116,MAX(1,U418))),G418*H418*INDEX('SKU Catalog'!$M$1:$M$116,MAX(1,U418))*IF(AND(INDEX('SKU Catalog'!$F$1:$F$116,MAX(1,U418))="Hourly",OR(INDEX('SKU Catalog'!$J$1:$J$116,MAX(1,U418))=0,"3Y"="PAYG")),I418,1),"UNPRICED"))))</f>
        <v>0</v>
      </c>
    </row>
    <row r="419" spans="1:24" ht="43.2" x14ac:dyDescent="0.35">
      <c r="A419" s="21" t="s">
        <v>1927</v>
      </c>
      <c r="B419" s="21" t="s">
        <v>86</v>
      </c>
      <c r="C419" s="21" t="s">
        <v>2299</v>
      </c>
      <c r="D419" s="21" t="s">
        <v>1133</v>
      </c>
      <c r="E419" s="21" t="s">
        <v>1134</v>
      </c>
      <c r="F419" s="26" t="s">
        <v>182</v>
      </c>
      <c r="G419" s="27">
        <v>1</v>
      </c>
      <c r="H419" s="27">
        <v>1</v>
      </c>
      <c r="I419" s="36">
        <v>1</v>
      </c>
      <c r="J419" s="26" t="s">
        <v>2297</v>
      </c>
      <c r="K419" s="37"/>
      <c r="L419" s="23" t="str">
        <f>IF(U419=0,"INVALID SKU",IF(INDEX('SKU Catalog'!$J$1:$J$116,MAX(1,U419))=0,"PAYG",IF(J419="Default",Assumptions!$B$7,J419)))</f>
        <v>PAYG</v>
      </c>
      <c r="M419" s="23" t="str">
        <f>IF(U419=0,"Review SKU",INDEX('SKU Catalog'!$E$1:$E$116,MAX(1,U419)))</f>
        <v>resource</v>
      </c>
      <c r="N419" s="31">
        <f>IF(ISNUMBER(K419),K419,IF(U419=0,"UNPRICED",IF(L419="PAYG",INDEX('SKU Catalog'!$K$1:$K$116,MAX(1,U419)),IF(L419="1Y",INDEX('SKU Catalog'!$L$1:$L$116,MAX(1,U419)),INDEX('SKU Catalog'!$M$1:$M$116,MAX(1,U419))))))</f>
        <v>0</v>
      </c>
      <c r="O419" s="24">
        <f>IF(NOT(AND(A419=$B$2,G419&gt;0,H419&gt;0,OR(C419&lt;&gt;"Recommended baseline",Assumptions!$B$10=1))),0,IF(ISNUMBER(N419),G419*H419*N419*IF(ISNUMBER(K419),1,IF(AND(L419="PAYG",INDEX('SKU Catalog'!$F$1:$F$116,MAX(1,U419))="Hourly"),I419,1)),"UNPRICED"))</f>
        <v>0</v>
      </c>
      <c r="P419" s="24">
        <f>IF(ISNUMBER(O419),O419*Assumptions!$B$8,"UNPRICED")</f>
        <v>0</v>
      </c>
      <c r="Q419" s="23" t="str">
        <f>IF(NOT(AND(A419=$B$2,G419&gt;0,H419&gt;0,OR(C419&lt;&gt;"Recommended baseline",Assumptions!$B$10=1))),"Inactive",IF(NOT(ISNUMBER(N419)),"UNPRICED - select SKU / quote",IF(ISNUMBER(K419),"Manual quote - verify source",IF(T419="Covered","Covered by capacity",IF(T419="Control plane","No direct fee","Priced - verify sizing")))))</f>
        <v>Inactive</v>
      </c>
      <c r="R419" s="21" t="s">
        <v>2314</v>
      </c>
      <c r="S419" s="21" t="s">
        <v>971</v>
      </c>
      <c r="T419" s="21" t="s">
        <v>181</v>
      </c>
      <c r="U419" s="23">
        <f>IF(COUNTIF('SKU Catalog'!$A$4:$A$116,T419&amp;"|"&amp;F419)=0,0,MATCH(T419&amp;"|"&amp;F419,'SKU Catalog'!$A$1:$A$116,0))</f>
        <v>4</v>
      </c>
      <c r="V419" s="24">
        <f>IF(NOT(AND(A419=$B$2,G419&gt;0,H419&gt;0,OR(C419&lt;&gt;"Recommended baseline",Assumptions!$B$10=1))),0,IF(ISNUMBER(K419),G419*H419*K419,IF(U419=0,"UNPRICED",IF(ISNUMBER(INDEX('SKU Catalog'!$K$1:$K$116,MAX(1,U419))),G419*H419*INDEX('SKU Catalog'!$K$1:$K$116,MAX(1,U419))*IF(AND(INDEX('SKU Catalog'!$F$1:$F$116,MAX(1,U419))="Hourly",OR(INDEX('SKU Catalog'!$J$1:$J$116,MAX(1,U419))=0,"PAYG"="PAYG")),I419,1),"UNPRICED"))))</f>
        <v>0</v>
      </c>
      <c r="W419" s="24">
        <f>IF(NOT(AND(A419=$B$2,G419&gt;0,H419&gt;0,OR(C419&lt;&gt;"Recommended baseline",Assumptions!$B$10=1))),0,IF(ISNUMBER(K419),G419*H419*K419,IF(U419=0,"UNPRICED",IF(ISNUMBER(INDEX('SKU Catalog'!$L$1:$L$116,MAX(1,U419))),G419*H419*INDEX('SKU Catalog'!$L$1:$L$116,MAX(1,U419))*IF(AND(INDEX('SKU Catalog'!$F$1:$F$116,MAX(1,U419))="Hourly",OR(INDEX('SKU Catalog'!$J$1:$J$116,MAX(1,U419))=0,"1Y"="PAYG")),I419,1),"UNPRICED"))))</f>
        <v>0</v>
      </c>
      <c r="X419" s="24">
        <f>IF(NOT(AND(A419=$B$2,G419&gt;0,H419&gt;0,OR(C419&lt;&gt;"Recommended baseline",Assumptions!$B$10=1))),0,IF(ISNUMBER(K419),G419*H419*K419,IF(U419=0,"UNPRICED",IF(ISNUMBER(INDEX('SKU Catalog'!$M$1:$M$116,MAX(1,U419))),G419*H419*INDEX('SKU Catalog'!$M$1:$M$116,MAX(1,U419))*IF(AND(INDEX('SKU Catalog'!$F$1:$F$116,MAX(1,U419))="Hourly",OR(INDEX('SKU Catalog'!$J$1:$J$116,MAX(1,U419))=0,"3Y"="PAYG")),I419,1),"UNPRICED"))))</f>
        <v>0</v>
      </c>
    </row>
    <row r="420" spans="1:24" ht="43.2" x14ac:dyDescent="0.35">
      <c r="A420" s="21" t="s">
        <v>1927</v>
      </c>
      <c r="B420" s="21" t="s">
        <v>86</v>
      </c>
      <c r="C420" s="21" t="s">
        <v>2299</v>
      </c>
      <c r="D420" s="21" t="s">
        <v>1137</v>
      </c>
      <c r="E420" s="21" t="s">
        <v>1138</v>
      </c>
      <c r="F420" s="26" t="s">
        <v>182</v>
      </c>
      <c r="G420" s="27">
        <v>1</v>
      </c>
      <c r="H420" s="27">
        <v>1</v>
      </c>
      <c r="I420" s="36">
        <v>1</v>
      </c>
      <c r="J420" s="26" t="s">
        <v>2297</v>
      </c>
      <c r="K420" s="37"/>
      <c r="L420" s="23" t="str">
        <f>IF(U420=0,"INVALID SKU",IF(INDEX('SKU Catalog'!$J$1:$J$116,MAX(1,U420))=0,"PAYG",IF(J420="Default",Assumptions!$B$7,J420)))</f>
        <v>PAYG</v>
      </c>
      <c r="M420" s="23" t="str">
        <f>IF(U420=0,"Review SKU",INDEX('SKU Catalog'!$E$1:$E$116,MAX(1,U420)))</f>
        <v>resource</v>
      </c>
      <c r="N420" s="31">
        <f>IF(ISNUMBER(K420),K420,IF(U420=0,"UNPRICED",IF(L420="PAYG",INDEX('SKU Catalog'!$K$1:$K$116,MAX(1,U420)),IF(L420="1Y",INDEX('SKU Catalog'!$L$1:$L$116,MAX(1,U420)),INDEX('SKU Catalog'!$M$1:$M$116,MAX(1,U420))))))</f>
        <v>0</v>
      </c>
      <c r="O420" s="24">
        <f>IF(NOT(AND(A420=$B$2,G420&gt;0,H420&gt;0,OR(C420&lt;&gt;"Recommended baseline",Assumptions!$B$10=1))),0,IF(ISNUMBER(N420),G420*H420*N420*IF(ISNUMBER(K420),1,IF(AND(L420="PAYG",INDEX('SKU Catalog'!$F$1:$F$116,MAX(1,U420))="Hourly"),I420,1)),"UNPRICED"))</f>
        <v>0</v>
      </c>
      <c r="P420" s="24">
        <f>IF(ISNUMBER(O420),O420*Assumptions!$B$8,"UNPRICED")</f>
        <v>0</v>
      </c>
      <c r="Q420" s="23" t="str">
        <f>IF(NOT(AND(A420=$B$2,G420&gt;0,H420&gt;0,OR(C420&lt;&gt;"Recommended baseline",Assumptions!$B$10=1))),"Inactive",IF(NOT(ISNUMBER(N420)),"UNPRICED - select SKU / quote",IF(ISNUMBER(K420),"Manual quote - verify source",IF(T420="Covered","Covered by capacity",IF(T420="Control plane","No direct fee","Priced - verify sizing")))))</f>
        <v>Inactive</v>
      </c>
      <c r="R420" s="21" t="s">
        <v>2314</v>
      </c>
      <c r="S420" s="21" t="s">
        <v>971</v>
      </c>
      <c r="T420" s="21" t="s">
        <v>181</v>
      </c>
      <c r="U420" s="23">
        <f>IF(COUNTIF('SKU Catalog'!$A$4:$A$116,T420&amp;"|"&amp;F420)=0,0,MATCH(T420&amp;"|"&amp;F420,'SKU Catalog'!$A$1:$A$116,0))</f>
        <v>4</v>
      </c>
      <c r="V420" s="24">
        <f>IF(NOT(AND(A420=$B$2,G420&gt;0,H420&gt;0,OR(C420&lt;&gt;"Recommended baseline",Assumptions!$B$10=1))),0,IF(ISNUMBER(K420),G420*H420*K420,IF(U420=0,"UNPRICED",IF(ISNUMBER(INDEX('SKU Catalog'!$K$1:$K$116,MAX(1,U420))),G420*H420*INDEX('SKU Catalog'!$K$1:$K$116,MAX(1,U420))*IF(AND(INDEX('SKU Catalog'!$F$1:$F$116,MAX(1,U420))="Hourly",OR(INDEX('SKU Catalog'!$J$1:$J$116,MAX(1,U420))=0,"PAYG"="PAYG")),I420,1),"UNPRICED"))))</f>
        <v>0</v>
      </c>
      <c r="W420" s="24">
        <f>IF(NOT(AND(A420=$B$2,G420&gt;0,H420&gt;0,OR(C420&lt;&gt;"Recommended baseline",Assumptions!$B$10=1))),0,IF(ISNUMBER(K420),G420*H420*K420,IF(U420=0,"UNPRICED",IF(ISNUMBER(INDEX('SKU Catalog'!$L$1:$L$116,MAX(1,U420))),G420*H420*INDEX('SKU Catalog'!$L$1:$L$116,MAX(1,U420))*IF(AND(INDEX('SKU Catalog'!$F$1:$F$116,MAX(1,U420))="Hourly",OR(INDEX('SKU Catalog'!$J$1:$J$116,MAX(1,U420))=0,"1Y"="PAYG")),I420,1),"UNPRICED"))))</f>
        <v>0</v>
      </c>
      <c r="X420" s="24">
        <f>IF(NOT(AND(A420=$B$2,G420&gt;0,H420&gt;0,OR(C420&lt;&gt;"Recommended baseline",Assumptions!$B$10=1))),0,IF(ISNUMBER(K420),G420*H420*K420,IF(U420=0,"UNPRICED",IF(ISNUMBER(INDEX('SKU Catalog'!$M$1:$M$116,MAX(1,U420))),G420*H420*INDEX('SKU Catalog'!$M$1:$M$116,MAX(1,U420))*IF(AND(INDEX('SKU Catalog'!$F$1:$F$116,MAX(1,U420))="Hourly",OR(INDEX('SKU Catalog'!$J$1:$J$116,MAX(1,U420))=0,"3Y"="PAYG")),I420,1),"UNPRICED"))))</f>
        <v>0</v>
      </c>
    </row>
    <row r="421" spans="1:24" ht="43.2" x14ac:dyDescent="0.35">
      <c r="A421" s="21" t="s">
        <v>1927</v>
      </c>
      <c r="B421" s="21" t="s">
        <v>86</v>
      </c>
      <c r="C421" s="21" t="s">
        <v>2299</v>
      </c>
      <c r="D421" s="21" t="s">
        <v>1141</v>
      </c>
      <c r="E421" s="21" t="s">
        <v>1142</v>
      </c>
      <c r="F421" s="26" t="s">
        <v>182</v>
      </c>
      <c r="G421" s="27">
        <v>1</v>
      </c>
      <c r="H421" s="27">
        <v>1</v>
      </c>
      <c r="I421" s="36">
        <v>1</v>
      </c>
      <c r="J421" s="26" t="s">
        <v>2297</v>
      </c>
      <c r="K421" s="37"/>
      <c r="L421" s="23" t="str">
        <f>IF(U421=0,"INVALID SKU",IF(INDEX('SKU Catalog'!$J$1:$J$116,MAX(1,U421))=0,"PAYG",IF(J421="Default",Assumptions!$B$7,J421)))</f>
        <v>PAYG</v>
      </c>
      <c r="M421" s="23" t="str">
        <f>IF(U421=0,"Review SKU",INDEX('SKU Catalog'!$E$1:$E$116,MAX(1,U421)))</f>
        <v>resource</v>
      </c>
      <c r="N421" s="31">
        <f>IF(ISNUMBER(K421),K421,IF(U421=0,"UNPRICED",IF(L421="PAYG",INDEX('SKU Catalog'!$K$1:$K$116,MAX(1,U421)),IF(L421="1Y",INDEX('SKU Catalog'!$L$1:$L$116,MAX(1,U421)),INDEX('SKU Catalog'!$M$1:$M$116,MAX(1,U421))))))</f>
        <v>0</v>
      </c>
      <c r="O421" s="24">
        <f>IF(NOT(AND(A421=$B$2,G421&gt;0,H421&gt;0,OR(C421&lt;&gt;"Recommended baseline",Assumptions!$B$10=1))),0,IF(ISNUMBER(N421),G421*H421*N421*IF(ISNUMBER(K421),1,IF(AND(L421="PAYG",INDEX('SKU Catalog'!$F$1:$F$116,MAX(1,U421))="Hourly"),I421,1)),"UNPRICED"))</f>
        <v>0</v>
      </c>
      <c r="P421" s="24">
        <f>IF(ISNUMBER(O421),O421*Assumptions!$B$8,"UNPRICED")</f>
        <v>0</v>
      </c>
      <c r="Q421" s="23" t="str">
        <f>IF(NOT(AND(A421=$B$2,G421&gt;0,H421&gt;0,OR(C421&lt;&gt;"Recommended baseline",Assumptions!$B$10=1))),"Inactive",IF(NOT(ISNUMBER(N421)),"UNPRICED - select SKU / quote",IF(ISNUMBER(K421),"Manual quote - verify source",IF(T421="Covered","Covered by capacity",IF(T421="Control plane","No direct fee","Priced - verify sizing")))))</f>
        <v>Inactive</v>
      </c>
      <c r="R421" s="21" t="s">
        <v>2314</v>
      </c>
      <c r="S421" s="21" t="s">
        <v>971</v>
      </c>
      <c r="T421" s="21" t="s">
        <v>181</v>
      </c>
      <c r="U421" s="23">
        <f>IF(COUNTIF('SKU Catalog'!$A$4:$A$116,T421&amp;"|"&amp;F421)=0,0,MATCH(T421&amp;"|"&amp;F421,'SKU Catalog'!$A$1:$A$116,0))</f>
        <v>4</v>
      </c>
      <c r="V421" s="24">
        <f>IF(NOT(AND(A421=$B$2,G421&gt;0,H421&gt;0,OR(C421&lt;&gt;"Recommended baseline",Assumptions!$B$10=1))),0,IF(ISNUMBER(K421),G421*H421*K421,IF(U421=0,"UNPRICED",IF(ISNUMBER(INDEX('SKU Catalog'!$K$1:$K$116,MAX(1,U421))),G421*H421*INDEX('SKU Catalog'!$K$1:$K$116,MAX(1,U421))*IF(AND(INDEX('SKU Catalog'!$F$1:$F$116,MAX(1,U421))="Hourly",OR(INDEX('SKU Catalog'!$J$1:$J$116,MAX(1,U421))=0,"PAYG"="PAYG")),I421,1),"UNPRICED"))))</f>
        <v>0</v>
      </c>
      <c r="W421" s="24">
        <f>IF(NOT(AND(A421=$B$2,G421&gt;0,H421&gt;0,OR(C421&lt;&gt;"Recommended baseline",Assumptions!$B$10=1))),0,IF(ISNUMBER(K421),G421*H421*K421,IF(U421=0,"UNPRICED",IF(ISNUMBER(INDEX('SKU Catalog'!$L$1:$L$116,MAX(1,U421))),G421*H421*INDEX('SKU Catalog'!$L$1:$L$116,MAX(1,U421))*IF(AND(INDEX('SKU Catalog'!$F$1:$F$116,MAX(1,U421))="Hourly",OR(INDEX('SKU Catalog'!$J$1:$J$116,MAX(1,U421))=0,"1Y"="PAYG")),I421,1),"UNPRICED"))))</f>
        <v>0</v>
      </c>
      <c r="X421" s="24">
        <f>IF(NOT(AND(A421=$B$2,G421&gt;0,H421&gt;0,OR(C421&lt;&gt;"Recommended baseline",Assumptions!$B$10=1))),0,IF(ISNUMBER(K421),G421*H421*K421,IF(U421=0,"UNPRICED",IF(ISNUMBER(INDEX('SKU Catalog'!$M$1:$M$116,MAX(1,U421))),G421*H421*INDEX('SKU Catalog'!$M$1:$M$116,MAX(1,U421))*IF(AND(INDEX('SKU Catalog'!$F$1:$F$116,MAX(1,U421))="Hourly",OR(INDEX('SKU Catalog'!$J$1:$J$116,MAX(1,U421))=0,"3Y"="PAYG")),I421,1),"UNPRICED"))))</f>
        <v>0</v>
      </c>
    </row>
    <row r="422" spans="1:24" ht="43.2" x14ac:dyDescent="0.35">
      <c r="A422" s="21" t="s">
        <v>1927</v>
      </c>
      <c r="B422" s="21" t="s">
        <v>86</v>
      </c>
      <c r="C422" s="21" t="s">
        <v>2299</v>
      </c>
      <c r="D422" s="21" t="s">
        <v>1145</v>
      </c>
      <c r="E422" s="21" t="s">
        <v>1146</v>
      </c>
      <c r="F422" s="26" t="s">
        <v>182</v>
      </c>
      <c r="G422" s="27">
        <v>1</v>
      </c>
      <c r="H422" s="27">
        <v>1</v>
      </c>
      <c r="I422" s="36">
        <v>1</v>
      </c>
      <c r="J422" s="26" t="s">
        <v>2297</v>
      </c>
      <c r="K422" s="37"/>
      <c r="L422" s="23" t="str">
        <f>IF(U422=0,"INVALID SKU",IF(INDEX('SKU Catalog'!$J$1:$J$116,MAX(1,U422))=0,"PAYG",IF(J422="Default",Assumptions!$B$7,J422)))</f>
        <v>PAYG</v>
      </c>
      <c r="M422" s="23" t="str">
        <f>IF(U422=0,"Review SKU",INDEX('SKU Catalog'!$E$1:$E$116,MAX(1,U422)))</f>
        <v>resource</v>
      </c>
      <c r="N422" s="31">
        <f>IF(ISNUMBER(K422),K422,IF(U422=0,"UNPRICED",IF(L422="PAYG",INDEX('SKU Catalog'!$K$1:$K$116,MAX(1,U422)),IF(L422="1Y",INDEX('SKU Catalog'!$L$1:$L$116,MAX(1,U422)),INDEX('SKU Catalog'!$M$1:$M$116,MAX(1,U422))))))</f>
        <v>0</v>
      </c>
      <c r="O422" s="24">
        <f>IF(NOT(AND(A422=$B$2,G422&gt;0,H422&gt;0,OR(C422&lt;&gt;"Recommended baseline",Assumptions!$B$10=1))),0,IF(ISNUMBER(N422),G422*H422*N422*IF(ISNUMBER(K422),1,IF(AND(L422="PAYG",INDEX('SKU Catalog'!$F$1:$F$116,MAX(1,U422))="Hourly"),I422,1)),"UNPRICED"))</f>
        <v>0</v>
      </c>
      <c r="P422" s="24">
        <f>IF(ISNUMBER(O422),O422*Assumptions!$B$8,"UNPRICED")</f>
        <v>0</v>
      </c>
      <c r="Q422" s="23" t="str">
        <f>IF(NOT(AND(A422=$B$2,G422&gt;0,H422&gt;0,OR(C422&lt;&gt;"Recommended baseline",Assumptions!$B$10=1))),"Inactive",IF(NOT(ISNUMBER(N422)),"UNPRICED - select SKU / quote",IF(ISNUMBER(K422),"Manual quote - verify source",IF(T422="Covered","Covered by capacity",IF(T422="Control plane","No direct fee","Priced - verify sizing")))))</f>
        <v>Inactive</v>
      </c>
      <c r="R422" s="21" t="s">
        <v>2314</v>
      </c>
      <c r="S422" s="21" t="s">
        <v>971</v>
      </c>
      <c r="T422" s="21" t="s">
        <v>181</v>
      </c>
      <c r="U422" s="23">
        <f>IF(COUNTIF('SKU Catalog'!$A$4:$A$116,T422&amp;"|"&amp;F422)=0,0,MATCH(T422&amp;"|"&amp;F422,'SKU Catalog'!$A$1:$A$116,0))</f>
        <v>4</v>
      </c>
      <c r="V422" s="24">
        <f>IF(NOT(AND(A422=$B$2,G422&gt;0,H422&gt;0,OR(C422&lt;&gt;"Recommended baseline",Assumptions!$B$10=1))),0,IF(ISNUMBER(K422),G422*H422*K422,IF(U422=0,"UNPRICED",IF(ISNUMBER(INDEX('SKU Catalog'!$K$1:$K$116,MAX(1,U422))),G422*H422*INDEX('SKU Catalog'!$K$1:$K$116,MAX(1,U422))*IF(AND(INDEX('SKU Catalog'!$F$1:$F$116,MAX(1,U422))="Hourly",OR(INDEX('SKU Catalog'!$J$1:$J$116,MAX(1,U422))=0,"PAYG"="PAYG")),I422,1),"UNPRICED"))))</f>
        <v>0</v>
      </c>
      <c r="W422" s="24">
        <f>IF(NOT(AND(A422=$B$2,G422&gt;0,H422&gt;0,OR(C422&lt;&gt;"Recommended baseline",Assumptions!$B$10=1))),0,IF(ISNUMBER(K422),G422*H422*K422,IF(U422=0,"UNPRICED",IF(ISNUMBER(INDEX('SKU Catalog'!$L$1:$L$116,MAX(1,U422))),G422*H422*INDEX('SKU Catalog'!$L$1:$L$116,MAX(1,U422))*IF(AND(INDEX('SKU Catalog'!$F$1:$F$116,MAX(1,U422))="Hourly",OR(INDEX('SKU Catalog'!$J$1:$J$116,MAX(1,U422))=0,"1Y"="PAYG")),I422,1),"UNPRICED"))))</f>
        <v>0</v>
      </c>
      <c r="X422" s="24">
        <f>IF(NOT(AND(A422=$B$2,G422&gt;0,H422&gt;0,OR(C422&lt;&gt;"Recommended baseline",Assumptions!$B$10=1))),0,IF(ISNUMBER(K422),G422*H422*K422,IF(U422=0,"UNPRICED",IF(ISNUMBER(INDEX('SKU Catalog'!$M$1:$M$116,MAX(1,U422))),G422*H422*INDEX('SKU Catalog'!$M$1:$M$116,MAX(1,U422))*IF(AND(INDEX('SKU Catalog'!$F$1:$F$116,MAX(1,U422))="Hourly",OR(INDEX('SKU Catalog'!$J$1:$J$116,MAX(1,U422))=0,"3Y"="PAYG")),I422,1),"UNPRICED"))))</f>
        <v>0</v>
      </c>
    </row>
    <row r="423" spans="1:24" ht="43.2" x14ac:dyDescent="0.35">
      <c r="A423" s="21" t="s">
        <v>1927</v>
      </c>
      <c r="B423" s="21" t="s">
        <v>86</v>
      </c>
      <c r="C423" s="21" t="s">
        <v>2299</v>
      </c>
      <c r="D423" s="21" t="s">
        <v>1149</v>
      </c>
      <c r="E423" s="21" t="s">
        <v>1150</v>
      </c>
      <c r="F423" s="26" t="s">
        <v>182</v>
      </c>
      <c r="G423" s="27">
        <v>1</v>
      </c>
      <c r="H423" s="27">
        <v>1</v>
      </c>
      <c r="I423" s="36">
        <v>1</v>
      </c>
      <c r="J423" s="26" t="s">
        <v>2297</v>
      </c>
      <c r="K423" s="37"/>
      <c r="L423" s="23" t="str">
        <f>IF(U423=0,"INVALID SKU",IF(INDEX('SKU Catalog'!$J$1:$J$116,MAX(1,U423))=0,"PAYG",IF(J423="Default",Assumptions!$B$7,J423)))</f>
        <v>PAYG</v>
      </c>
      <c r="M423" s="23" t="str">
        <f>IF(U423=0,"Review SKU",INDEX('SKU Catalog'!$E$1:$E$116,MAX(1,U423)))</f>
        <v>resource</v>
      </c>
      <c r="N423" s="31">
        <f>IF(ISNUMBER(K423),K423,IF(U423=0,"UNPRICED",IF(L423="PAYG",INDEX('SKU Catalog'!$K$1:$K$116,MAX(1,U423)),IF(L423="1Y",INDEX('SKU Catalog'!$L$1:$L$116,MAX(1,U423)),INDEX('SKU Catalog'!$M$1:$M$116,MAX(1,U423))))))</f>
        <v>0</v>
      </c>
      <c r="O423" s="24">
        <f>IF(NOT(AND(A423=$B$2,G423&gt;0,H423&gt;0,OR(C423&lt;&gt;"Recommended baseline",Assumptions!$B$10=1))),0,IF(ISNUMBER(N423),G423*H423*N423*IF(ISNUMBER(K423),1,IF(AND(L423="PAYG",INDEX('SKU Catalog'!$F$1:$F$116,MAX(1,U423))="Hourly"),I423,1)),"UNPRICED"))</f>
        <v>0</v>
      </c>
      <c r="P423" s="24">
        <f>IF(ISNUMBER(O423),O423*Assumptions!$B$8,"UNPRICED")</f>
        <v>0</v>
      </c>
      <c r="Q423" s="23" t="str">
        <f>IF(NOT(AND(A423=$B$2,G423&gt;0,H423&gt;0,OR(C423&lt;&gt;"Recommended baseline",Assumptions!$B$10=1))),"Inactive",IF(NOT(ISNUMBER(N423)),"UNPRICED - select SKU / quote",IF(ISNUMBER(K423),"Manual quote - verify source",IF(T423="Covered","Covered by capacity",IF(T423="Control plane","No direct fee","Priced - verify sizing")))))</f>
        <v>Inactive</v>
      </c>
      <c r="R423" s="21" t="s">
        <v>2314</v>
      </c>
      <c r="S423" s="21" t="s">
        <v>971</v>
      </c>
      <c r="T423" s="21" t="s">
        <v>181</v>
      </c>
      <c r="U423" s="23">
        <f>IF(COUNTIF('SKU Catalog'!$A$4:$A$116,T423&amp;"|"&amp;F423)=0,0,MATCH(T423&amp;"|"&amp;F423,'SKU Catalog'!$A$1:$A$116,0))</f>
        <v>4</v>
      </c>
      <c r="V423" s="24">
        <f>IF(NOT(AND(A423=$B$2,G423&gt;0,H423&gt;0,OR(C423&lt;&gt;"Recommended baseline",Assumptions!$B$10=1))),0,IF(ISNUMBER(K423),G423*H423*K423,IF(U423=0,"UNPRICED",IF(ISNUMBER(INDEX('SKU Catalog'!$K$1:$K$116,MAX(1,U423))),G423*H423*INDEX('SKU Catalog'!$K$1:$K$116,MAX(1,U423))*IF(AND(INDEX('SKU Catalog'!$F$1:$F$116,MAX(1,U423))="Hourly",OR(INDEX('SKU Catalog'!$J$1:$J$116,MAX(1,U423))=0,"PAYG"="PAYG")),I423,1),"UNPRICED"))))</f>
        <v>0</v>
      </c>
      <c r="W423" s="24">
        <f>IF(NOT(AND(A423=$B$2,G423&gt;0,H423&gt;0,OR(C423&lt;&gt;"Recommended baseline",Assumptions!$B$10=1))),0,IF(ISNUMBER(K423),G423*H423*K423,IF(U423=0,"UNPRICED",IF(ISNUMBER(INDEX('SKU Catalog'!$L$1:$L$116,MAX(1,U423))),G423*H423*INDEX('SKU Catalog'!$L$1:$L$116,MAX(1,U423))*IF(AND(INDEX('SKU Catalog'!$F$1:$F$116,MAX(1,U423))="Hourly",OR(INDEX('SKU Catalog'!$J$1:$J$116,MAX(1,U423))=0,"1Y"="PAYG")),I423,1),"UNPRICED"))))</f>
        <v>0</v>
      </c>
      <c r="X423" s="24">
        <f>IF(NOT(AND(A423=$B$2,G423&gt;0,H423&gt;0,OR(C423&lt;&gt;"Recommended baseline",Assumptions!$B$10=1))),0,IF(ISNUMBER(K423),G423*H423*K423,IF(U423=0,"UNPRICED",IF(ISNUMBER(INDEX('SKU Catalog'!$M$1:$M$116,MAX(1,U423))),G423*H423*INDEX('SKU Catalog'!$M$1:$M$116,MAX(1,U423))*IF(AND(INDEX('SKU Catalog'!$F$1:$F$116,MAX(1,U423))="Hourly",OR(INDEX('SKU Catalog'!$J$1:$J$116,MAX(1,U423))=0,"3Y"="PAYG")),I423,1),"UNPRICED"))))</f>
        <v>0</v>
      </c>
    </row>
    <row r="424" spans="1:24" ht="43.2" x14ac:dyDescent="0.35">
      <c r="A424" s="21" t="s">
        <v>1927</v>
      </c>
      <c r="B424" s="21" t="s">
        <v>86</v>
      </c>
      <c r="C424" s="21" t="s">
        <v>2299</v>
      </c>
      <c r="D424" s="21" t="s">
        <v>1153</v>
      </c>
      <c r="E424" s="21" t="s">
        <v>1154</v>
      </c>
      <c r="F424" s="26" t="s">
        <v>182</v>
      </c>
      <c r="G424" s="27">
        <v>1</v>
      </c>
      <c r="H424" s="27">
        <v>1</v>
      </c>
      <c r="I424" s="36">
        <v>1</v>
      </c>
      <c r="J424" s="26" t="s">
        <v>2297</v>
      </c>
      <c r="K424" s="37"/>
      <c r="L424" s="23" t="str">
        <f>IF(U424=0,"INVALID SKU",IF(INDEX('SKU Catalog'!$J$1:$J$116,MAX(1,U424))=0,"PAYG",IF(J424="Default",Assumptions!$B$7,J424)))</f>
        <v>PAYG</v>
      </c>
      <c r="M424" s="23" t="str">
        <f>IF(U424=0,"Review SKU",INDEX('SKU Catalog'!$E$1:$E$116,MAX(1,U424)))</f>
        <v>resource</v>
      </c>
      <c r="N424" s="31">
        <f>IF(ISNUMBER(K424),K424,IF(U424=0,"UNPRICED",IF(L424="PAYG",INDEX('SKU Catalog'!$K$1:$K$116,MAX(1,U424)),IF(L424="1Y",INDEX('SKU Catalog'!$L$1:$L$116,MAX(1,U424)),INDEX('SKU Catalog'!$M$1:$M$116,MAX(1,U424))))))</f>
        <v>0</v>
      </c>
      <c r="O424" s="24">
        <f>IF(NOT(AND(A424=$B$2,G424&gt;0,H424&gt;0,OR(C424&lt;&gt;"Recommended baseline",Assumptions!$B$10=1))),0,IF(ISNUMBER(N424),G424*H424*N424*IF(ISNUMBER(K424),1,IF(AND(L424="PAYG",INDEX('SKU Catalog'!$F$1:$F$116,MAX(1,U424))="Hourly"),I424,1)),"UNPRICED"))</f>
        <v>0</v>
      </c>
      <c r="P424" s="24">
        <f>IF(ISNUMBER(O424),O424*Assumptions!$B$8,"UNPRICED")</f>
        <v>0</v>
      </c>
      <c r="Q424" s="23" t="str">
        <f>IF(NOT(AND(A424=$B$2,G424&gt;0,H424&gt;0,OR(C424&lt;&gt;"Recommended baseline",Assumptions!$B$10=1))),"Inactive",IF(NOT(ISNUMBER(N424)),"UNPRICED - select SKU / quote",IF(ISNUMBER(K424),"Manual quote - verify source",IF(T424="Covered","Covered by capacity",IF(T424="Control plane","No direct fee","Priced - verify sizing")))))</f>
        <v>Inactive</v>
      </c>
      <c r="R424" s="21" t="s">
        <v>2314</v>
      </c>
      <c r="S424" s="21" t="s">
        <v>971</v>
      </c>
      <c r="T424" s="21" t="s">
        <v>181</v>
      </c>
      <c r="U424" s="23">
        <f>IF(COUNTIF('SKU Catalog'!$A$4:$A$116,T424&amp;"|"&amp;F424)=0,0,MATCH(T424&amp;"|"&amp;F424,'SKU Catalog'!$A$1:$A$116,0))</f>
        <v>4</v>
      </c>
      <c r="V424" s="24">
        <f>IF(NOT(AND(A424=$B$2,G424&gt;0,H424&gt;0,OR(C424&lt;&gt;"Recommended baseline",Assumptions!$B$10=1))),0,IF(ISNUMBER(K424),G424*H424*K424,IF(U424=0,"UNPRICED",IF(ISNUMBER(INDEX('SKU Catalog'!$K$1:$K$116,MAX(1,U424))),G424*H424*INDEX('SKU Catalog'!$K$1:$K$116,MAX(1,U424))*IF(AND(INDEX('SKU Catalog'!$F$1:$F$116,MAX(1,U424))="Hourly",OR(INDEX('SKU Catalog'!$J$1:$J$116,MAX(1,U424))=0,"PAYG"="PAYG")),I424,1),"UNPRICED"))))</f>
        <v>0</v>
      </c>
      <c r="W424" s="24">
        <f>IF(NOT(AND(A424=$B$2,G424&gt;0,H424&gt;0,OR(C424&lt;&gt;"Recommended baseline",Assumptions!$B$10=1))),0,IF(ISNUMBER(K424),G424*H424*K424,IF(U424=0,"UNPRICED",IF(ISNUMBER(INDEX('SKU Catalog'!$L$1:$L$116,MAX(1,U424))),G424*H424*INDEX('SKU Catalog'!$L$1:$L$116,MAX(1,U424))*IF(AND(INDEX('SKU Catalog'!$F$1:$F$116,MAX(1,U424))="Hourly",OR(INDEX('SKU Catalog'!$J$1:$J$116,MAX(1,U424))=0,"1Y"="PAYG")),I424,1),"UNPRICED"))))</f>
        <v>0</v>
      </c>
      <c r="X424" s="24">
        <f>IF(NOT(AND(A424=$B$2,G424&gt;0,H424&gt;0,OR(C424&lt;&gt;"Recommended baseline",Assumptions!$B$10=1))),0,IF(ISNUMBER(K424),G424*H424*K424,IF(U424=0,"UNPRICED",IF(ISNUMBER(INDEX('SKU Catalog'!$M$1:$M$116,MAX(1,U424))),G424*H424*INDEX('SKU Catalog'!$M$1:$M$116,MAX(1,U424))*IF(AND(INDEX('SKU Catalog'!$F$1:$F$116,MAX(1,U424))="Hourly",OR(INDEX('SKU Catalog'!$J$1:$J$116,MAX(1,U424))=0,"3Y"="PAYG")),I424,1),"UNPRICED"))))</f>
        <v>0</v>
      </c>
    </row>
    <row r="425" spans="1:24" ht="43.2" x14ac:dyDescent="0.35">
      <c r="A425" s="21" t="s">
        <v>1927</v>
      </c>
      <c r="B425" s="21" t="s">
        <v>86</v>
      </c>
      <c r="C425" s="21" t="s">
        <v>2299</v>
      </c>
      <c r="D425" s="21" t="s">
        <v>1157</v>
      </c>
      <c r="E425" s="21" t="s">
        <v>1158</v>
      </c>
      <c r="F425" s="26" t="s">
        <v>182</v>
      </c>
      <c r="G425" s="27">
        <v>1</v>
      </c>
      <c r="H425" s="27">
        <v>1</v>
      </c>
      <c r="I425" s="36">
        <v>1</v>
      </c>
      <c r="J425" s="26" t="s">
        <v>2297</v>
      </c>
      <c r="K425" s="37"/>
      <c r="L425" s="23" t="str">
        <f>IF(U425=0,"INVALID SKU",IF(INDEX('SKU Catalog'!$J$1:$J$116,MAX(1,U425))=0,"PAYG",IF(J425="Default",Assumptions!$B$7,J425)))</f>
        <v>PAYG</v>
      </c>
      <c r="M425" s="23" t="str">
        <f>IF(U425=0,"Review SKU",INDEX('SKU Catalog'!$E$1:$E$116,MAX(1,U425)))</f>
        <v>resource</v>
      </c>
      <c r="N425" s="31">
        <f>IF(ISNUMBER(K425),K425,IF(U425=0,"UNPRICED",IF(L425="PAYG",INDEX('SKU Catalog'!$K$1:$K$116,MAX(1,U425)),IF(L425="1Y",INDEX('SKU Catalog'!$L$1:$L$116,MAX(1,U425)),INDEX('SKU Catalog'!$M$1:$M$116,MAX(1,U425))))))</f>
        <v>0</v>
      </c>
      <c r="O425" s="24">
        <f>IF(NOT(AND(A425=$B$2,G425&gt;0,H425&gt;0,OR(C425&lt;&gt;"Recommended baseline",Assumptions!$B$10=1))),0,IF(ISNUMBER(N425),G425*H425*N425*IF(ISNUMBER(K425),1,IF(AND(L425="PAYG",INDEX('SKU Catalog'!$F$1:$F$116,MAX(1,U425))="Hourly"),I425,1)),"UNPRICED"))</f>
        <v>0</v>
      </c>
      <c r="P425" s="24">
        <f>IF(ISNUMBER(O425),O425*Assumptions!$B$8,"UNPRICED")</f>
        <v>0</v>
      </c>
      <c r="Q425" s="23" t="str">
        <f>IF(NOT(AND(A425=$B$2,G425&gt;0,H425&gt;0,OR(C425&lt;&gt;"Recommended baseline",Assumptions!$B$10=1))),"Inactive",IF(NOT(ISNUMBER(N425)),"UNPRICED - select SKU / quote",IF(ISNUMBER(K425),"Manual quote - verify source",IF(T425="Covered","Covered by capacity",IF(T425="Control plane","No direct fee","Priced - verify sizing")))))</f>
        <v>Inactive</v>
      </c>
      <c r="R425" s="21" t="s">
        <v>2314</v>
      </c>
      <c r="S425" s="21" t="s">
        <v>971</v>
      </c>
      <c r="T425" s="21" t="s">
        <v>181</v>
      </c>
      <c r="U425" s="23">
        <f>IF(COUNTIF('SKU Catalog'!$A$4:$A$116,T425&amp;"|"&amp;F425)=0,0,MATCH(T425&amp;"|"&amp;F425,'SKU Catalog'!$A$1:$A$116,0))</f>
        <v>4</v>
      </c>
      <c r="V425" s="24">
        <f>IF(NOT(AND(A425=$B$2,G425&gt;0,H425&gt;0,OR(C425&lt;&gt;"Recommended baseline",Assumptions!$B$10=1))),0,IF(ISNUMBER(K425),G425*H425*K425,IF(U425=0,"UNPRICED",IF(ISNUMBER(INDEX('SKU Catalog'!$K$1:$K$116,MAX(1,U425))),G425*H425*INDEX('SKU Catalog'!$K$1:$K$116,MAX(1,U425))*IF(AND(INDEX('SKU Catalog'!$F$1:$F$116,MAX(1,U425))="Hourly",OR(INDEX('SKU Catalog'!$J$1:$J$116,MAX(1,U425))=0,"PAYG"="PAYG")),I425,1),"UNPRICED"))))</f>
        <v>0</v>
      </c>
      <c r="W425" s="24">
        <f>IF(NOT(AND(A425=$B$2,G425&gt;0,H425&gt;0,OR(C425&lt;&gt;"Recommended baseline",Assumptions!$B$10=1))),0,IF(ISNUMBER(K425),G425*H425*K425,IF(U425=0,"UNPRICED",IF(ISNUMBER(INDEX('SKU Catalog'!$L$1:$L$116,MAX(1,U425))),G425*H425*INDEX('SKU Catalog'!$L$1:$L$116,MAX(1,U425))*IF(AND(INDEX('SKU Catalog'!$F$1:$F$116,MAX(1,U425))="Hourly",OR(INDEX('SKU Catalog'!$J$1:$J$116,MAX(1,U425))=0,"1Y"="PAYG")),I425,1),"UNPRICED"))))</f>
        <v>0</v>
      </c>
      <c r="X425" s="24">
        <f>IF(NOT(AND(A425=$B$2,G425&gt;0,H425&gt;0,OR(C425&lt;&gt;"Recommended baseline",Assumptions!$B$10=1))),0,IF(ISNUMBER(K425),G425*H425*K425,IF(U425=0,"UNPRICED",IF(ISNUMBER(INDEX('SKU Catalog'!$M$1:$M$116,MAX(1,U425))),G425*H425*INDEX('SKU Catalog'!$M$1:$M$116,MAX(1,U425))*IF(AND(INDEX('SKU Catalog'!$F$1:$F$116,MAX(1,U425))="Hourly",OR(INDEX('SKU Catalog'!$J$1:$J$116,MAX(1,U425))=0,"3Y"="PAYG")),I425,1),"UNPRICED"))))</f>
        <v>0</v>
      </c>
    </row>
    <row r="426" spans="1:24" ht="43.2" x14ac:dyDescent="0.35">
      <c r="A426" s="21" t="s">
        <v>1927</v>
      </c>
      <c r="B426" s="21" t="s">
        <v>86</v>
      </c>
      <c r="C426" s="21" t="s">
        <v>2299</v>
      </c>
      <c r="D426" s="21" t="s">
        <v>1161</v>
      </c>
      <c r="E426" s="21" t="s">
        <v>1162</v>
      </c>
      <c r="F426" s="26" t="s">
        <v>182</v>
      </c>
      <c r="G426" s="27">
        <v>1</v>
      </c>
      <c r="H426" s="27">
        <v>1</v>
      </c>
      <c r="I426" s="36">
        <v>1</v>
      </c>
      <c r="J426" s="26" t="s">
        <v>2297</v>
      </c>
      <c r="K426" s="37"/>
      <c r="L426" s="23" t="str">
        <f>IF(U426=0,"INVALID SKU",IF(INDEX('SKU Catalog'!$J$1:$J$116,MAX(1,U426))=0,"PAYG",IF(J426="Default",Assumptions!$B$7,J426)))</f>
        <v>PAYG</v>
      </c>
      <c r="M426" s="23" t="str">
        <f>IF(U426=0,"Review SKU",INDEX('SKU Catalog'!$E$1:$E$116,MAX(1,U426)))</f>
        <v>resource</v>
      </c>
      <c r="N426" s="31">
        <f>IF(ISNUMBER(K426),K426,IF(U426=0,"UNPRICED",IF(L426="PAYG",INDEX('SKU Catalog'!$K$1:$K$116,MAX(1,U426)),IF(L426="1Y",INDEX('SKU Catalog'!$L$1:$L$116,MAX(1,U426)),INDEX('SKU Catalog'!$M$1:$M$116,MAX(1,U426))))))</f>
        <v>0</v>
      </c>
      <c r="O426" s="24">
        <f>IF(NOT(AND(A426=$B$2,G426&gt;0,H426&gt;0,OR(C426&lt;&gt;"Recommended baseline",Assumptions!$B$10=1))),0,IF(ISNUMBER(N426),G426*H426*N426*IF(ISNUMBER(K426),1,IF(AND(L426="PAYG",INDEX('SKU Catalog'!$F$1:$F$116,MAX(1,U426))="Hourly"),I426,1)),"UNPRICED"))</f>
        <v>0</v>
      </c>
      <c r="P426" s="24">
        <f>IF(ISNUMBER(O426),O426*Assumptions!$B$8,"UNPRICED")</f>
        <v>0</v>
      </c>
      <c r="Q426" s="23" t="str">
        <f>IF(NOT(AND(A426=$B$2,G426&gt;0,H426&gt;0,OR(C426&lt;&gt;"Recommended baseline",Assumptions!$B$10=1))),"Inactive",IF(NOT(ISNUMBER(N426)),"UNPRICED - select SKU / quote",IF(ISNUMBER(K426),"Manual quote - verify source",IF(T426="Covered","Covered by capacity",IF(T426="Control plane","No direct fee","Priced - verify sizing")))))</f>
        <v>Inactive</v>
      </c>
      <c r="R426" s="21" t="s">
        <v>2314</v>
      </c>
      <c r="S426" s="21" t="s">
        <v>971</v>
      </c>
      <c r="T426" s="21" t="s">
        <v>181</v>
      </c>
      <c r="U426" s="23">
        <f>IF(COUNTIF('SKU Catalog'!$A$4:$A$116,T426&amp;"|"&amp;F426)=0,0,MATCH(T426&amp;"|"&amp;F426,'SKU Catalog'!$A$1:$A$116,0))</f>
        <v>4</v>
      </c>
      <c r="V426" s="24">
        <f>IF(NOT(AND(A426=$B$2,G426&gt;0,H426&gt;0,OR(C426&lt;&gt;"Recommended baseline",Assumptions!$B$10=1))),0,IF(ISNUMBER(K426),G426*H426*K426,IF(U426=0,"UNPRICED",IF(ISNUMBER(INDEX('SKU Catalog'!$K$1:$K$116,MAX(1,U426))),G426*H426*INDEX('SKU Catalog'!$K$1:$K$116,MAX(1,U426))*IF(AND(INDEX('SKU Catalog'!$F$1:$F$116,MAX(1,U426))="Hourly",OR(INDEX('SKU Catalog'!$J$1:$J$116,MAX(1,U426))=0,"PAYG"="PAYG")),I426,1),"UNPRICED"))))</f>
        <v>0</v>
      </c>
      <c r="W426" s="24">
        <f>IF(NOT(AND(A426=$B$2,G426&gt;0,H426&gt;0,OR(C426&lt;&gt;"Recommended baseline",Assumptions!$B$10=1))),0,IF(ISNUMBER(K426),G426*H426*K426,IF(U426=0,"UNPRICED",IF(ISNUMBER(INDEX('SKU Catalog'!$L$1:$L$116,MAX(1,U426))),G426*H426*INDEX('SKU Catalog'!$L$1:$L$116,MAX(1,U426))*IF(AND(INDEX('SKU Catalog'!$F$1:$F$116,MAX(1,U426))="Hourly",OR(INDEX('SKU Catalog'!$J$1:$J$116,MAX(1,U426))=0,"1Y"="PAYG")),I426,1),"UNPRICED"))))</f>
        <v>0</v>
      </c>
      <c r="X426" s="24">
        <f>IF(NOT(AND(A426=$B$2,G426&gt;0,H426&gt;0,OR(C426&lt;&gt;"Recommended baseline",Assumptions!$B$10=1))),0,IF(ISNUMBER(K426),G426*H426*K426,IF(U426=0,"UNPRICED",IF(ISNUMBER(INDEX('SKU Catalog'!$M$1:$M$116,MAX(1,U426))),G426*H426*INDEX('SKU Catalog'!$M$1:$M$116,MAX(1,U426))*IF(AND(INDEX('SKU Catalog'!$F$1:$F$116,MAX(1,U426))="Hourly",OR(INDEX('SKU Catalog'!$J$1:$J$116,MAX(1,U426))=0,"3Y"="PAYG")),I426,1),"UNPRICED"))))</f>
        <v>0</v>
      </c>
    </row>
    <row r="427" spans="1:24" ht="43.2" x14ac:dyDescent="0.35">
      <c r="A427" s="21" t="s">
        <v>1927</v>
      </c>
      <c r="B427" s="21" t="s">
        <v>86</v>
      </c>
      <c r="C427" s="21" t="s">
        <v>2299</v>
      </c>
      <c r="D427" s="21" t="s">
        <v>1165</v>
      </c>
      <c r="E427" s="21" t="s">
        <v>1166</v>
      </c>
      <c r="F427" s="26" t="s">
        <v>182</v>
      </c>
      <c r="G427" s="27">
        <v>1</v>
      </c>
      <c r="H427" s="27">
        <v>1</v>
      </c>
      <c r="I427" s="36">
        <v>1</v>
      </c>
      <c r="J427" s="26" t="s">
        <v>2297</v>
      </c>
      <c r="K427" s="37"/>
      <c r="L427" s="23" t="str">
        <f>IF(U427=0,"INVALID SKU",IF(INDEX('SKU Catalog'!$J$1:$J$116,MAX(1,U427))=0,"PAYG",IF(J427="Default",Assumptions!$B$7,J427)))</f>
        <v>PAYG</v>
      </c>
      <c r="M427" s="23" t="str">
        <f>IF(U427=0,"Review SKU",INDEX('SKU Catalog'!$E$1:$E$116,MAX(1,U427)))</f>
        <v>resource</v>
      </c>
      <c r="N427" s="31">
        <f>IF(ISNUMBER(K427),K427,IF(U427=0,"UNPRICED",IF(L427="PAYG",INDEX('SKU Catalog'!$K$1:$K$116,MAX(1,U427)),IF(L427="1Y",INDEX('SKU Catalog'!$L$1:$L$116,MAX(1,U427)),INDEX('SKU Catalog'!$M$1:$M$116,MAX(1,U427))))))</f>
        <v>0</v>
      </c>
      <c r="O427" s="24">
        <f>IF(NOT(AND(A427=$B$2,G427&gt;0,H427&gt;0,OR(C427&lt;&gt;"Recommended baseline",Assumptions!$B$10=1))),0,IF(ISNUMBER(N427),G427*H427*N427*IF(ISNUMBER(K427),1,IF(AND(L427="PAYG",INDEX('SKU Catalog'!$F$1:$F$116,MAX(1,U427))="Hourly"),I427,1)),"UNPRICED"))</f>
        <v>0</v>
      </c>
      <c r="P427" s="24">
        <f>IF(ISNUMBER(O427),O427*Assumptions!$B$8,"UNPRICED")</f>
        <v>0</v>
      </c>
      <c r="Q427" s="23" t="str">
        <f>IF(NOT(AND(A427=$B$2,G427&gt;0,H427&gt;0,OR(C427&lt;&gt;"Recommended baseline",Assumptions!$B$10=1))),"Inactive",IF(NOT(ISNUMBER(N427)),"UNPRICED - select SKU / quote",IF(ISNUMBER(K427),"Manual quote - verify source",IF(T427="Covered","Covered by capacity",IF(T427="Control plane","No direct fee","Priced - verify sizing")))))</f>
        <v>Inactive</v>
      </c>
      <c r="R427" s="21" t="s">
        <v>2314</v>
      </c>
      <c r="S427" s="21" t="s">
        <v>971</v>
      </c>
      <c r="T427" s="21" t="s">
        <v>181</v>
      </c>
      <c r="U427" s="23">
        <f>IF(COUNTIF('SKU Catalog'!$A$4:$A$116,T427&amp;"|"&amp;F427)=0,0,MATCH(T427&amp;"|"&amp;F427,'SKU Catalog'!$A$1:$A$116,0))</f>
        <v>4</v>
      </c>
      <c r="V427" s="24">
        <f>IF(NOT(AND(A427=$B$2,G427&gt;0,H427&gt;0,OR(C427&lt;&gt;"Recommended baseline",Assumptions!$B$10=1))),0,IF(ISNUMBER(K427),G427*H427*K427,IF(U427=0,"UNPRICED",IF(ISNUMBER(INDEX('SKU Catalog'!$K$1:$K$116,MAX(1,U427))),G427*H427*INDEX('SKU Catalog'!$K$1:$K$116,MAX(1,U427))*IF(AND(INDEX('SKU Catalog'!$F$1:$F$116,MAX(1,U427))="Hourly",OR(INDEX('SKU Catalog'!$J$1:$J$116,MAX(1,U427))=0,"PAYG"="PAYG")),I427,1),"UNPRICED"))))</f>
        <v>0</v>
      </c>
      <c r="W427" s="24">
        <f>IF(NOT(AND(A427=$B$2,G427&gt;0,H427&gt;0,OR(C427&lt;&gt;"Recommended baseline",Assumptions!$B$10=1))),0,IF(ISNUMBER(K427),G427*H427*K427,IF(U427=0,"UNPRICED",IF(ISNUMBER(INDEX('SKU Catalog'!$L$1:$L$116,MAX(1,U427))),G427*H427*INDEX('SKU Catalog'!$L$1:$L$116,MAX(1,U427))*IF(AND(INDEX('SKU Catalog'!$F$1:$F$116,MAX(1,U427))="Hourly",OR(INDEX('SKU Catalog'!$J$1:$J$116,MAX(1,U427))=0,"1Y"="PAYG")),I427,1),"UNPRICED"))))</f>
        <v>0</v>
      </c>
      <c r="X427" s="24">
        <f>IF(NOT(AND(A427=$B$2,G427&gt;0,H427&gt;0,OR(C427&lt;&gt;"Recommended baseline",Assumptions!$B$10=1))),0,IF(ISNUMBER(K427),G427*H427*K427,IF(U427=0,"UNPRICED",IF(ISNUMBER(INDEX('SKU Catalog'!$M$1:$M$116,MAX(1,U427))),G427*H427*INDEX('SKU Catalog'!$M$1:$M$116,MAX(1,U427))*IF(AND(INDEX('SKU Catalog'!$F$1:$F$116,MAX(1,U427))="Hourly",OR(INDEX('SKU Catalog'!$J$1:$J$116,MAX(1,U427))=0,"3Y"="PAYG")),I427,1),"UNPRICED"))))</f>
        <v>0</v>
      </c>
    </row>
    <row r="428" spans="1:24" ht="43.2" x14ac:dyDescent="0.35">
      <c r="A428" s="21" t="s">
        <v>1927</v>
      </c>
      <c r="B428" s="21" t="s">
        <v>86</v>
      </c>
      <c r="C428" s="21" t="s">
        <v>2299</v>
      </c>
      <c r="D428" s="21" t="s">
        <v>1169</v>
      </c>
      <c r="E428" s="21" t="s">
        <v>1170</v>
      </c>
      <c r="F428" s="26" t="s">
        <v>182</v>
      </c>
      <c r="G428" s="27">
        <v>1</v>
      </c>
      <c r="H428" s="27">
        <v>1</v>
      </c>
      <c r="I428" s="36">
        <v>1</v>
      </c>
      <c r="J428" s="26" t="s">
        <v>2297</v>
      </c>
      <c r="K428" s="37"/>
      <c r="L428" s="23" t="str">
        <f>IF(U428=0,"INVALID SKU",IF(INDEX('SKU Catalog'!$J$1:$J$116,MAX(1,U428))=0,"PAYG",IF(J428="Default",Assumptions!$B$7,J428)))</f>
        <v>PAYG</v>
      </c>
      <c r="M428" s="23" t="str">
        <f>IF(U428=0,"Review SKU",INDEX('SKU Catalog'!$E$1:$E$116,MAX(1,U428)))</f>
        <v>resource</v>
      </c>
      <c r="N428" s="31">
        <f>IF(ISNUMBER(K428),K428,IF(U428=0,"UNPRICED",IF(L428="PAYG",INDEX('SKU Catalog'!$K$1:$K$116,MAX(1,U428)),IF(L428="1Y",INDEX('SKU Catalog'!$L$1:$L$116,MAX(1,U428)),INDEX('SKU Catalog'!$M$1:$M$116,MAX(1,U428))))))</f>
        <v>0</v>
      </c>
      <c r="O428" s="24">
        <f>IF(NOT(AND(A428=$B$2,G428&gt;0,H428&gt;0,OR(C428&lt;&gt;"Recommended baseline",Assumptions!$B$10=1))),0,IF(ISNUMBER(N428),G428*H428*N428*IF(ISNUMBER(K428),1,IF(AND(L428="PAYG",INDEX('SKU Catalog'!$F$1:$F$116,MAX(1,U428))="Hourly"),I428,1)),"UNPRICED"))</f>
        <v>0</v>
      </c>
      <c r="P428" s="24">
        <f>IF(ISNUMBER(O428),O428*Assumptions!$B$8,"UNPRICED")</f>
        <v>0</v>
      </c>
      <c r="Q428" s="23" t="str">
        <f>IF(NOT(AND(A428=$B$2,G428&gt;0,H428&gt;0,OR(C428&lt;&gt;"Recommended baseline",Assumptions!$B$10=1))),"Inactive",IF(NOT(ISNUMBER(N428)),"UNPRICED - select SKU / quote",IF(ISNUMBER(K428),"Manual quote - verify source",IF(T428="Covered","Covered by capacity",IF(T428="Control plane","No direct fee","Priced - verify sizing")))))</f>
        <v>Inactive</v>
      </c>
      <c r="R428" s="21" t="s">
        <v>2314</v>
      </c>
      <c r="S428" s="21" t="s">
        <v>971</v>
      </c>
      <c r="T428" s="21" t="s">
        <v>181</v>
      </c>
      <c r="U428" s="23">
        <f>IF(COUNTIF('SKU Catalog'!$A$4:$A$116,T428&amp;"|"&amp;F428)=0,0,MATCH(T428&amp;"|"&amp;F428,'SKU Catalog'!$A$1:$A$116,0))</f>
        <v>4</v>
      </c>
      <c r="V428" s="24">
        <f>IF(NOT(AND(A428=$B$2,G428&gt;0,H428&gt;0,OR(C428&lt;&gt;"Recommended baseline",Assumptions!$B$10=1))),0,IF(ISNUMBER(K428),G428*H428*K428,IF(U428=0,"UNPRICED",IF(ISNUMBER(INDEX('SKU Catalog'!$K$1:$K$116,MAX(1,U428))),G428*H428*INDEX('SKU Catalog'!$K$1:$K$116,MAX(1,U428))*IF(AND(INDEX('SKU Catalog'!$F$1:$F$116,MAX(1,U428))="Hourly",OR(INDEX('SKU Catalog'!$J$1:$J$116,MAX(1,U428))=0,"PAYG"="PAYG")),I428,1),"UNPRICED"))))</f>
        <v>0</v>
      </c>
      <c r="W428" s="24">
        <f>IF(NOT(AND(A428=$B$2,G428&gt;0,H428&gt;0,OR(C428&lt;&gt;"Recommended baseline",Assumptions!$B$10=1))),0,IF(ISNUMBER(K428),G428*H428*K428,IF(U428=0,"UNPRICED",IF(ISNUMBER(INDEX('SKU Catalog'!$L$1:$L$116,MAX(1,U428))),G428*H428*INDEX('SKU Catalog'!$L$1:$L$116,MAX(1,U428))*IF(AND(INDEX('SKU Catalog'!$F$1:$F$116,MAX(1,U428))="Hourly",OR(INDEX('SKU Catalog'!$J$1:$J$116,MAX(1,U428))=0,"1Y"="PAYG")),I428,1),"UNPRICED"))))</f>
        <v>0</v>
      </c>
      <c r="X428" s="24">
        <f>IF(NOT(AND(A428=$B$2,G428&gt;0,H428&gt;0,OR(C428&lt;&gt;"Recommended baseline",Assumptions!$B$10=1))),0,IF(ISNUMBER(K428),G428*H428*K428,IF(U428=0,"UNPRICED",IF(ISNUMBER(INDEX('SKU Catalog'!$M$1:$M$116,MAX(1,U428))),G428*H428*INDEX('SKU Catalog'!$M$1:$M$116,MAX(1,U428))*IF(AND(INDEX('SKU Catalog'!$F$1:$F$116,MAX(1,U428))="Hourly",OR(INDEX('SKU Catalog'!$J$1:$J$116,MAX(1,U428))=0,"3Y"="PAYG")),I428,1),"UNPRICED"))))</f>
        <v>0</v>
      </c>
    </row>
    <row r="429" spans="1:24" ht="43.2" x14ac:dyDescent="0.35">
      <c r="A429" s="21" t="s">
        <v>1927</v>
      </c>
      <c r="B429" s="21" t="s">
        <v>86</v>
      </c>
      <c r="C429" s="21" t="s">
        <v>2299</v>
      </c>
      <c r="D429" s="21" t="s">
        <v>1173</v>
      </c>
      <c r="E429" s="21" t="s">
        <v>1174</v>
      </c>
      <c r="F429" s="26" t="s">
        <v>182</v>
      </c>
      <c r="G429" s="27">
        <v>1</v>
      </c>
      <c r="H429" s="27">
        <v>1</v>
      </c>
      <c r="I429" s="36">
        <v>1</v>
      </c>
      <c r="J429" s="26" t="s">
        <v>2297</v>
      </c>
      <c r="K429" s="37"/>
      <c r="L429" s="23" t="str">
        <f>IF(U429=0,"INVALID SKU",IF(INDEX('SKU Catalog'!$J$1:$J$116,MAX(1,U429))=0,"PAYG",IF(J429="Default",Assumptions!$B$7,J429)))</f>
        <v>PAYG</v>
      </c>
      <c r="M429" s="23" t="str">
        <f>IF(U429=0,"Review SKU",INDEX('SKU Catalog'!$E$1:$E$116,MAX(1,U429)))</f>
        <v>resource</v>
      </c>
      <c r="N429" s="31">
        <f>IF(ISNUMBER(K429),K429,IF(U429=0,"UNPRICED",IF(L429="PAYG",INDEX('SKU Catalog'!$K$1:$K$116,MAX(1,U429)),IF(L429="1Y",INDEX('SKU Catalog'!$L$1:$L$116,MAX(1,U429)),INDEX('SKU Catalog'!$M$1:$M$116,MAX(1,U429))))))</f>
        <v>0</v>
      </c>
      <c r="O429" s="24">
        <f>IF(NOT(AND(A429=$B$2,G429&gt;0,H429&gt;0,OR(C429&lt;&gt;"Recommended baseline",Assumptions!$B$10=1))),0,IF(ISNUMBER(N429),G429*H429*N429*IF(ISNUMBER(K429),1,IF(AND(L429="PAYG",INDEX('SKU Catalog'!$F$1:$F$116,MAX(1,U429))="Hourly"),I429,1)),"UNPRICED"))</f>
        <v>0</v>
      </c>
      <c r="P429" s="24">
        <f>IF(ISNUMBER(O429),O429*Assumptions!$B$8,"UNPRICED")</f>
        <v>0</v>
      </c>
      <c r="Q429" s="23" t="str">
        <f>IF(NOT(AND(A429=$B$2,G429&gt;0,H429&gt;0,OR(C429&lt;&gt;"Recommended baseline",Assumptions!$B$10=1))),"Inactive",IF(NOT(ISNUMBER(N429)),"UNPRICED - select SKU / quote",IF(ISNUMBER(K429),"Manual quote - verify source",IF(T429="Covered","Covered by capacity",IF(T429="Control plane","No direct fee","Priced - verify sizing")))))</f>
        <v>Inactive</v>
      </c>
      <c r="R429" s="21" t="s">
        <v>2314</v>
      </c>
      <c r="S429" s="21" t="s">
        <v>971</v>
      </c>
      <c r="T429" s="21" t="s">
        <v>181</v>
      </c>
      <c r="U429" s="23">
        <f>IF(COUNTIF('SKU Catalog'!$A$4:$A$116,T429&amp;"|"&amp;F429)=0,0,MATCH(T429&amp;"|"&amp;F429,'SKU Catalog'!$A$1:$A$116,0))</f>
        <v>4</v>
      </c>
      <c r="V429" s="24">
        <f>IF(NOT(AND(A429=$B$2,G429&gt;0,H429&gt;0,OR(C429&lt;&gt;"Recommended baseline",Assumptions!$B$10=1))),0,IF(ISNUMBER(K429),G429*H429*K429,IF(U429=0,"UNPRICED",IF(ISNUMBER(INDEX('SKU Catalog'!$K$1:$K$116,MAX(1,U429))),G429*H429*INDEX('SKU Catalog'!$K$1:$K$116,MAX(1,U429))*IF(AND(INDEX('SKU Catalog'!$F$1:$F$116,MAX(1,U429))="Hourly",OR(INDEX('SKU Catalog'!$J$1:$J$116,MAX(1,U429))=0,"PAYG"="PAYG")),I429,1),"UNPRICED"))))</f>
        <v>0</v>
      </c>
      <c r="W429" s="24">
        <f>IF(NOT(AND(A429=$B$2,G429&gt;0,H429&gt;0,OR(C429&lt;&gt;"Recommended baseline",Assumptions!$B$10=1))),0,IF(ISNUMBER(K429),G429*H429*K429,IF(U429=0,"UNPRICED",IF(ISNUMBER(INDEX('SKU Catalog'!$L$1:$L$116,MAX(1,U429))),G429*H429*INDEX('SKU Catalog'!$L$1:$L$116,MAX(1,U429))*IF(AND(INDEX('SKU Catalog'!$F$1:$F$116,MAX(1,U429))="Hourly",OR(INDEX('SKU Catalog'!$J$1:$J$116,MAX(1,U429))=0,"1Y"="PAYG")),I429,1),"UNPRICED"))))</f>
        <v>0</v>
      </c>
      <c r="X429" s="24">
        <f>IF(NOT(AND(A429=$B$2,G429&gt;0,H429&gt;0,OR(C429&lt;&gt;"Recommended baseline",Assumptions!$B$10=1))),0,IF(ISNUMBER(K429),G429*H429*K429,IF(U429=0,"UNPRICED",IF(ISNUMBER(INDEX('SKU Catalog'!$M$1:$M$116,MAX(1,U429))),G429*H429*INDEX('SKU Catalog'!$M$1:$M$116,MAX(1,U429))*IF(AND(INDEX('SKU Catalog'!$F$1:$F$116,MAX(1,U429))="Hourly",OR(INDEX('SKU Catalog'!$J$1:$J$116,MAX(1,U429))=0,"3Y"="PAYG")),I429,1),"UNPRICED"))))</f>
        <v>0</v>
      </c>
    </row>
    <row r="430" spans="1:24" ht="43.2" x14ac:dyDescent="0.35">
      <c r="A430" s="21" t="s">
        <v>1927</v>
      </c>
      <c r="B430" s="21" t="s">
        <v>86</v>
      </c>
      <c r="C430" s="21" t="s">
        <v>2299</v>
      </c>
      <c r="D430" s="21" t="s">
        <v>1177</v>
      </c>
      <c r="E430" s="21" t="s">
        <v>1178</v>
      </c>
      <c r="F430" s="26" t="s">
        <v>182</v>
      </c>
      <c r="G430" s="27">
        <v>1</v>
      </c>
      <c r="H430" s="27">
        <v>1</v>
      </c>
      <c r="I430" s="36">
        <v>1</v>
      </c>
      <c r="J430" s="26" t="s">
        <v>2297</v>
      </c>
      <c r="K430" s="37"/>
      <c r="L430" s="23" t="str">
        <f>IF(U430=0,"INVALID SKU",IF(INDEX('SKU Catalog'!$J$1:$J$116,MAX(1,U430))=0,"PAYG",IF(J430="Default",Assumptions!$B$7,J430)))</f>
        <v>PAYG</v>
      </c>
      <c r="M430" s="23" t="str">
        <f>IF(U430=0,"Review SKU",INDEX('SKU Catalog'!$E$1:$E$116,MAX(1,U430)))</f>
        <v>resource</v>
      </c>
      <c r="N430" s="31">
        <f>IF(ISNUMBER(K430),K430,IF(U430=0,"UNPRICED",IF(L430="PAYG",INDEX('SKU Catalog'!$K$1:$K$116,MAX(1,U430)),IF(L430="1Y",INDEX('SKU Catalog'!$L$1:$L$116,MAX(1,U430)),INDEX('SKU Catalog'!$M$1:$M$116,MAX(1,U430))))))</f>
        <v>0</v>
      </c>
      <c r="O430" s="24">
        <f>IF(NOT(AND(A430=$B$2,G430&gt;0,H430&gt;0,OR(C430&lt;&gt;"Recommended baseline",Assumptions!$B$10=1))),0,IF(ISNUMBER(N430),G430*H430*N430*IF(ISNUMBER(K430),1,IF(AND(L430="PAYG",INDEX('SKU Catalog'!$F$1:$F$116,MAX(1,U430))="Hourly"),I430,1)),"UNPRICED"))</f>
        <v>0</v>
      </c>
      <c r="P430" s="24">
        <f>IF(ISNUMBER(O430),O430*Assumptions!$B$8,"UNPRICED")</f>
        <v>0</v>
      </c>
      <c r="Q430" s="23" t="str">
        <f>IF(NOT(AND(A430=$B$2,G430&gt;0,H430&gt;0,OR(C430&lt;&gt;"Recommended baseline",Assumptions!$B$10=1))),"Inactive",IF(NOT(ISNUMBER(N430)),"UNPRICED - select SKU / quote",IF(ISNUMBER(K430),"Manual quote - verify source",IF(T430="Covered","Covered by capacity",IF(T430="Control plane","No direct fee","Priced - verify sizing")))))</f>
        <v>Inactive</v>
      </c>
      <c r="R430" s="21" t="s">
        <v>2314</v>
      </c>
      <c r="S430" s="21" t="s">
        <v>971</v>
      </c>
      <c r="T430" s="21" t="s">
        <v>181</v>
      </c>
      <c r="U430" s="23">
        <f>IF(COUNTIF('SKU Catalog'!$A$4:$A$116,T430&amp;"|"&amp;F430)=0,0,MATCH(T430&amp;"|"&amp;F430,'SKU Catalog'!$A$1:$A$116,0))</f>
        <v>4</v>
      </c>
      <c r="V430" s="24">
        <f>IF(NOT(AND(A430=$B$2,G430&gt;0,H430&gt;0,OR(C430&lt;&gt;"Recommended baseline",Assumptions!$B$10=1))),0,IF(ISNUMBER(K430),G430*H430*K430,IF(U430=0,"UNPRICED",IF(ISNUMBER(INDEX('SKU Catalog'!$K$1:$K$116,MAX(1,U430))),G430*H430*INDEX('SKU Catalog'!$K$1:$K$116,MAX(1,U430))*IF(AND(INDEX('SKU Catalog'!$F$1:$F$116,MAX(1,U430))="Hourly",OR(INDEX('SKU Catalog'!$J$1:$J$116,MAX(1,U430))=0,"PAYG"="PAYG")),I430,1),"UNPRICED"))))</f>
        <v>0</v>
      </c>
      <c r="W430" s="24">
        <f>IF(NOT(AND(A430=$B$2,G430&gt;0,H430&gt;0,OR(C430&lt;&gt;"Recommended baseline",Assumptions!$B$10=1))),0,IF(ISNUMBER(K430),G430*H430*K430,IF(U430=0,"UNPRICED",IF(ISNUMBER(INDEX('SKU Catalog'!$L$1:$L$116,MAX(1,U430))),G430*H430*INDEX('SKU Catalog'!$L$1:$L$116,MAX(1,U430))*IF(AND(INDEX('SKU Catalog'!$F$1:$F$116,MAX(1,U430))="Hourly",OR(INDEX('SKU Catalog'!$J$1:$J$116,MAX(1,U430))=0,"1Y"="PAYG")),I430,1),"UNPRICED"))))</f>
        <v>0</v>
      </c>
      <c r="X430" s="24">
        <f>IF(NOT(AND(A430=$B$2,G430&gt;0,H430&gt;0,OR(C430&lt;&gt;"Recommended baseline",Assumptions!$B$10=1))),0,IF(ISNUMBER(K430),G430*H430*K430,IF(U430=0,"UNPRICED",IF(ISNUMBER(INDEX('SKU Catalog'!$M$1:$M$116,MAX(1,U430))),G430*H430*INDEX('SKU Catalog'!$M$1:$M$116,MAX(1,U430))*IF(AND(INDEX('SKU Catalog'!$F$1:$F$116,MAX(1,U430))="Hourly",OR(INDEX('SKU Catalog'!$J$1:$J$116,MAX(1,U430))=0,"3Y"="PAYG")),I430,1),"UNPRICED"))))</f>
        <v>0</v>
      </c>
    </row>
    <row r="431" spans="1:24" ht="43.2" x14ac:dyDescent="0.35">
      <c r="A431" s="21" t="s">
        <v>1927</v>
      </c>
      <c r="B431" s="21" t="s">
        <v>86</v>
      </c>
      <c r="C431" s="21" t="s">
        <v>2299</v>
      </c>
      <c r="D431" s="21" t="s">
        <v>1181</v>
      </c>
      <c r="E431" s="21" t="s">
        <v>1182</v>
      </c>
      <c r="F431" s="26" t="s">
        <v>182</v>
      </c>
      <c r="G431" s="27">
        <v>1</v>
      </c>
      <c r="H431" s="27">
        <v>1</v>
      </c>
      <c r="I431" s="36">
        <v>1</v>
      </c>
      <c r="J431" s="26" t="s">
        <v>2297</v>
      </c>
      <c r="K431" s="37"/>
      <c r="L431" s="23" t="str">
        <f>IF(U431=0,"INVALID SKU",IF(INDEX('SKU Catalog'!$J$1:$J$116,MAX(1,U431))=0,"PAYG",IF(J431="Default",Assumptions!$B$7,J431)))</f>
        <v>PAYG</v>
      </c>
      <c r="M431" s="23" t="str">
        <f>IF(U431=0,"Review SKU",INDEX('SKU Catalog'!$E$1:$E$116,MAX(1,U431)))</f>
        <v>resource</v>
      </c>
      <c r="N431" s="31">
        <f>IF(ISNUMBER(K431),K431,IF(U431=0,"UNPRICED",IF(L431="PAYG",INDEX('SKU Catalog'!$K$1:$K$116,MAX(1,U431)),IF(L431="1Y",INDEX('SKU Catalog'!$L$1:$L$116,MAX(1,U431)),INDEX('SKU Catalog'!$M$1:$M$116,MAX(1,U431))))))</f>
        <v>0</v>
      </c>
      <c r="O431" s="24">
        <f>IF(NOT(AND(A431=$B$2,G431&gt;0,H431&gt;0,OR(C431&lt;&gt;"Recommended baseline",Assumptions!$B$10=1))),0,IF(ISNUMBER(N431),G431*H431*N431*IF(ISNUMBER(K431),1,IF(AND(L431="PAYG",INDEX('SKU Catalog'!$F$1:$F$116,MAX(1,U431))="Hourly"),I431,1)),"UNPRICED"))</f>
        <v>0</v>
      </c>
      <c r="P431" s="24">
        <f>IF(ISNUMBER(O431),O431*Assumptions!$B$8,"UNPRICED")</f>
        <v>0</v>
      </c>
      <c r="Q431" s="23" t="str">
        <f>IF(NOT(AND(A431=$B$2,G431&gt;0,H431&gt;0,OR(C431&lt;&gt;"Recommended baseline",Assumptions!$B$10=1))),"Inactive",IF(NOT(ISNUMBER(N431)),"UNPRICED - select SKU / quote",IF(ISNUMBER(K431),"Manual quote - verify source",IF(T431="Covered","Covered by capacity",IF(T431="Control plane","No direct fee","Priced - verify sizing")))))</f>
        <v>Inactive</v>
      </c>
      <c r="R431" s="21" t="s">
        <v>2314</v>
      </c>
      <c r="S431" s="21" t="s">
        <v>971</v>
      </c>
      <c r="T431" s="21" t="s">
        <v>181</v>
      </c>
      <c r="U431" s="23">
        <f>IF(COUNTIF('SKU Catalog'!$A$4:$A$116,T431&amp;"|"&amp;F431)=0,0,MATCH(T431&amp;"|"&amp;F431,'SKU Catalog'!$A$1:$A$116,0))</f>
        <v>4</v>
      </c>
      <c r="V431" s="24">
        <f>IF(NOT(AND(A431=$B$2,G431&gt;0,H431&gt;0,OR(C431&lt;&gt;"Recommended baseline",Assumptions!$B$10=1))),0,IF(ISNUMBER(K431),G431*H431*K431,IF(U431=0,"UNPRICED",IF(ISNUMBER(INDEX('SKU Catalog'!$K$1:$K$116,MAX(1,U431))),G431*H431*INDEX('SKU Catalog'!$K$1:$K$116,MAX(1,U431))*IF(AND(INDEX('SKU Catalog'!$F$1:$F$116,MAX(1,U431))="Hourly",OR(INDEX('SKU Catalog'!$J$1:$J$116,MAX(1,U431))=0,"PAYG"="PAYG")),I431,1),"UNPRICED"))))</f>
        <v>0</v>
      </c>
      <c r="W431" s="24">
        <f>IF(NOT(AND(A431=$B$2,G431&gt;0,H431&gt;0,OR(C431&lt;&gt;"Recommended baseline",Assumptions!$B$10=1))),0,IF(ISNUMBER(K431),G431*H431*K431,IF(U431=0,"UNPRICED",IF(ISNUMBER(INDEX('SKU Catalog'!$L$1:$L$116,MAX(1,U431))),G431*H431*INDEX('SKU Catalog'!$L$1:$L$116,MAX(1,U431))*IF(AND(INDEX('SKU Catalog'!$F$1:$F$116,MAX(1,U431))="Hourly",OR(INDEX('SKU Catalog'!$J$1:$J$116,MAX(1,U431))=0,"1Y"="PAYG")),I431,1),"UNPRICED"))))</f>
        <v>0</v>
      </c>
      <c r="X431" s="24">
        <f>IF(NOT(AND(A431=$B$2,G431&gt;0,H431&gt;0,OR(C431&lt;&gt;"Recommended baseline",Assumptions!$B$10=1))),0,IF(ISNUMBER(K431),G431*H431*K431,IF(U431=0,"UNPRICED",IF(ISNUMBER(INDEX('SKU Catalog'!$M$1:$M$116,MAX(1,U431))),G431*H431*INDEX('SKU Catalog'!$M$1:$M$116,MAX(1,U431))*IF(AND(INDEX('SKU Catalog'!$F$1:$F$116,MAX(1,U431))="Hourly",OR(INDEX('SKU Catalog'!$J$1:$J$116,MAX(1,U431))=0,"3Y"="PAYG")),I431,1),"UNPRICED"))))</f>
        <v>0</v>
      </c>
    </row>
    <row r="432" spans="1:24" ht="43.2" x14ac:dyDescent="0.35">
      <c r="A432" s="21" t="s">
        <v>1927</v>
      </c>
      <c r="B432" s="21" t="s">
        <v>86</v>
      </c>
      <c r="C432" s="21" t="s">
        <v>2299</v>
      </c>
      <c r="D432" s="21" t="s">
        <v>1185</v>
      </c>
      <c r="E432" s="21" t="s">
        <v>1186</v>
      </c>
      <c r="F432" s="26" t="s">
        <v>182</v>
      </c>
      <c r="G432" s="27">
        <v>1</v>
      </c>
      <c r="H432" s="27">
        <v>1</v>
      </c>
      <c r="I432" s="36">
        <v>1</v>
      </c>
      <c r="J432" s="26" t="s">
        <v>2297</v>
      </c>
      <c r="K432" s="37"/>
      <c r="L432" s="23" t="str">
        <f>IF(U432=0,"INVALID SKU",IF(INDEX('SKU Catalog'!$J$1:$J$116,MAX(1,U432))=0,"PAYG",IF(J432="Default",Assumptions!$B$7,J432)))</f>
        <v>PAYG</v>
      </c>
      <c r="M432" s="23" t="str">
        <f>IF(U432=0,"Review SKU",INDEX('SKU Catalog'!$E$1:$E$116,MAX(1,U432)))</f>
        <v>resource</v>
      </c>
      <c r="N432" s="31">
        <f>IF(ISNUMBER(K432),K432,IF(U432=0,"UNPRICED",IF(L432="PAYG",INDEX('SKU Catalog'!$K$1:$K$116,MAX(1,U432)),IF(L432="1Y",INDEX('SKU Catalog'!$L$1:$L$116,MAX(1,U432)),INDEX('SKU Catalog'!$M$1:$M$116,MAX(1,U432))))))</f>
        <v>0</v>
      </c>
      <c r="O432" s="24">
        <f>IF(NOT(AND(A432=$B$2,G432&gt;0,H432&gt;0,OR(C432&lt;&gt;"Recommended baseline",Assumptions!$B$10=1))),0,IF(ISNUMBER(N432),G432*H432*N432*IF(ISNUMBER(K432),1,IF(AND(L432="PAYG",INDEX('SKU Catalog'!$F$1:$F$116,MAX(1,U432))="Hourly"),I432,1)),"UNPRICED"))</f>
        <v>0</v>
      </c>
      <c r="P432" s="24">
        <f>IF(ISNUMBER(O432),O432*Assumptions!$B$8,"UNPRICED")</f>
        <v>0</v>
      </c>
      <c r="Q432" s="23" t="str">
        <f>IF(NOT(AND(A432=$B$2,G432&gt;0,H432&gt;0,OR(C432&lt;&gt;"Recommended baseline",Assumptions!$B$10=1))),"Inactive",IF(NOT(ISNUMBER(N432)),"UNPRICED - select SKU / quote",IF(ISNUMBER(K432),"Manual quote - verify source",IF(T432="Covered","Covered by capacity",IF(T432="Control plane","No direct fee","Priced - verify sizing")))))</f>
        <v>Inactive</v>
      </c>
      <c r="R432" s="21" t="s">
        <v>2314</v>
      </c>
      <c r="S432" s="21" t="s">
        <v>971</v>
      </c>
      <c r="T432" s="21" t="s">
        <v>181</v>
      </c>
      <c r="U432" s="23">
        <f>IF(COUNTIF('SKU Catalog'!$A$4:$A$116,T432&amp;"|"&amp;F432)=0,0,MATCH(T432&amp;"|"&amp;F432,'SKU Catalog'!$A$1:$A$116,0))</f>
        <v>4</v>
      </c>
      <c r="V432" s="24">
        <f>IF(NOT(AND(A432=$B$2,G432&gt;0,H432&gt;0,OR(C432&lt;&gt;"Recommended baseline",Assumptions!$B$10=1))),0,IF(ISNUMBER(K432),G432*H432*K432,IF(U432=0,"UNPRICED",IF(ISNUMBER(INDEX('SKU Catalog'!$K$1:$K$116,MAX(1,U432))),G432*H432*INDEX('SKU Catalog'!$K$1:$K$116,MAX(1,U432))*IF(AND(INDEX('SKU Catalog'!$F$1:$F$116,MAX(1,U432))="Hourly",OR(INDEX('SKU Catalog'!$J$1:$J$116,MAX(1,U432))=0,"PAYG"="PAYG")),I432,1),"UNPRICED"))))</f>
        <v>0</v>
      </c>
      <c r="W432" s="24">
        <f>IF(NOT(AND(A432=$B$2,G432&gt;0,H432&gt;0,OR(C432&lt;&gt;"Recommended baseline",Assumptions!$B$10=1))),0,IF(ISNUMBER(K432),G432*H432*K432,IF(U432=0,"UNPRICED",IF(ISNUMBER(INDEX('SKU Catalog'!$L$1:$L$116,MAX(1,U432))),G432*H432*INDEX('SKU Catalog'!$L$1:$L$116,MAX(1,U432))*IF(AND(INDEX('SKU Catalog'!$F$1:$F$116,MAX(1,U432))="Hourly",OR(INDEX('SKU Catalog'!$J$1:$J$116,MAX(1,U432))=0,"1Y"="PAYG")),I432,1),"UNPRICED"))))</f>
        <v>0</v>
      </c>
      <c r="X432" s="24">
        <f>IF(NOT(AND(A432=$B$2,G432&gt;0,H432&gt;0,OR(C432&lt;&gt;"Recommended baseline",Assumptions!$B$10=1))),0,IF(ISNUMBER(K432),G432*H432*K432,IF(U432=0,"UNPRICED",IF(ISNUMBER(INDEX('SKU Catalog'!$M$1:$M$116,MAX(1,U432))),G432*H432*INDEX('SKU Catalog'!$M$1:$M$116,MAX(1,U432))*IF(AND(INDEX('SKU Catalog'!$F$1:$F$116,MAX(1,U432))="Hourly",OR(INDEX('SKU Catalog'!$J$1:$J$116,MAX(1,U432))=0,"3Y"="PAYG")),I432,1),"UNPRICED"))))</f>
        <v>0</v>
      </c>
    </row>
    <row r="433" spans="1:24" ht="43.2" x14ac:dyDescent="0.35">
      <c r="A433" s="21" t="s">
        <v>1927</v>
      </c>
      <c r="B433" s="21" t="s">
        <v>86</v>
      </c>
      <c r="C433" s="21" t="s">
        <v>2299</v>
      </c>
      <c r="D433" s="21" t="s">
        <v>1189</v>
      </c>
      <c r="E433" s="21" t="s">
        <v>1190</v>
      </c>
      <c r="F433" s="26" t="s">
        <v>182</v>
      </c>
      <c r="G433" s="27">
        <v>1</v>
      </c>
      <c r="H433" s="27">
        <v>1</v>
      </c>
      <c r="I433" s="36">
        <v>1</v>
      </c>
      <c r="J433" s="26" t="s">
        <v>2297</v>
      </c>
      <c r="K433" s="37"/>
      <c r="L433" s="23" t="str">
        <f>IF(U433=0,"INVALID SKU",IF(INDEX('SKU Catalog'!$J$1:$J$116,MAX(1,U433))=0,"PAYG",IF(J433="Default",Assumptions!$B$7,J433)))</f>
        <v>PAYG</v>
      </c>
      <c r="M433" s="23" t="str">
        <f>IF(U433=0,"Review SKU",INDEX('SKU Catalog'!$E$1:$E$116,MAX(1,U433)))</f>
        <v>resource</v>
      </c>
      <c r="N433" s="31">
        <f>IF(ISNUMBER(K433),K433,IF(U433=0,"UNPRICED",IF(L433="PAYG",INDEX('SKU Catalog'!$K$1:$K$116,MAX(1,U433)),IF(L433="1Y",INDEX('SKU Catalog'!$L$1:$L$116,MAX(1,U433)),INDEX('SKU Catalog'!$M$1:$M$116,MAX(1,U433))))))</f>
        <v>0</v>
      </c>
      <c r="O433" s="24">
        <f>IF(NOT(AND(A433=$B$2,G433&gt;0,H433&gt;0,OR(C433&lt;&gt;"Recommended baseline",Assumptions!$B$10=1))),0,IF(ISNUMBER(N433),G433*H433*N433*IF(ISNUMBER(K433),1,IF(AND(L433="PAYG",INDEX('SKU Catalog'!$F$1:$F$116,MAX(1,U433))="Hourly"),I433,1)),"UNPRICED"))</f>
        <v>0</v>
      </c>
      <c r="P433" s="24">
        <f>IF(ISNUMBER(O433),O433*Assumptions!$B$8,"UNPRICED")</f>
        <v>0</v>
      </c>
      <c r="Q433" s="23" t="str">
        <f>IF(NOT(AND(A433=$B$2,G433&gt;0,H433&gt;0,OR(C433&lt;&gt;"Recommended baseline",Assumptions!$B$10=1))),"Inactive",IF(NOT(ISNUMBER(N433)),"UNPRICED - select SKU / quote",IF(ISNUMBER(K433),"Manual quote - verify source",IF(T433="Covered","Covered by capacity",IF(T433="Control plane","No direct fee","Priced - verify sizing")))))</f>
        <v>Inactive</v>
      </c>
      <c r="R433" s="21" t="s">
        <v>2314</v>
      </c>
      <c r="S433" s="21" t="s">
        <v>971</v>
      </c>
      <c r="T433" s="21" t="s">
        <v>181</v>
      </c>
      <c r="U433" s="23">
        <f>IF(COUNTIF('SKU Catalog'!$A$4:$A$116,T433&amp;"|"&amp;F433)=0,0,MATCH(T433&amp;"|"&amp;F433,'SKU Catalog'!$A$1:$A$116,0))</f>
        <v>4</v>
      </c>
      <c r="V433" s="24">
        <f>IF(NOT(AND(A433=$B$2,G433&gt;0,H433&gt;0,OR(C433&lt;&gt;"Recommended baseline",Assumptions!$B$10=1))),0,IF(ISNUMBER(K433),G433*H433*K433,IF(U433=0,"UNPRICED",IF(ISNUMBER(INDEX('SKU Catalog'!$K$1:$K$116,MAX(1,U433))),G433*H433*INDEX('SKU Catalog'!$K$1:$K$116,MAX(1,U433))*IF(AND(INDEX('SKU Catalog'!$F$1:$F$116,MAX(1,U433))="Hourly",OR(INDEX('SKU Catalog'!$J$1:$J$116,MAX(1,U433))=0,"PAYG"="PAYG")),I433,1),"UNPRICED"))))</f>
        <v>0</v>
      </c>
      <c r="W433" s="24">
        <f>IF(NOT(AND(A433=$B$2,G433&gt;0,H433&gt;0,OR(C433&lt;&gt;"Recommended baseline",Assumptions!$B$10=1))),0,IF(ISNUMBER(K433),G433*H433*K433,IF(U433=0,"UNPRICED",IF(ISNUMBER(INDEX('SKU Catalog'!$L$1:$L$116,MAX(1,U433))),G433*H433*INDEX('SKU Catalog'!$L$1:$L$116,MAX(1,U433))*IF(AND(INDEX('SKU Catalog'!$F$1:$F$116,MAX(1,U433))="Hourly",OR(INDEX('SKU Catalog'!$J$1:$J$116,MAX(1,U433))=0,"1Y"="PAYG")),I433,1),"UNPRICED"))))</f>
        <v>0</v>
      </c>
      <c r="X433" s="24">
        <f>IF(NOT(AND(A433=$B$2,G433&gt;0,H433&gt;0,OR(C433&lt;&gt;"Recommended baseline",Assumptions!$B$10=1))),0,IF(ISNUMBER(K433),G433*H433*K433,IF(U433=0,"UNPRICED",IF(ISNUMBER(INDEX('SKU Catalog'!$M$1:$M$116,MAX(1,U433))),G433*H433*INDEX('SKU Catalog'!$M$1:$M$116,MAX(1,U433))*IF(AND(INDEX('SKU Catalog'!$F$1:$F$116,MAX(1,U433))="Hourly",OR(INDEX('SKU Catalog'!$J$1:$J$116,MAX(1,U433))=0,"3Y"="PAYG")),I433,1),"UNPRICED"))))</f>
        <v>0</v>
      </c>
    </row>
    <row r="434" spans="1:24" ht="43.2" x14ac:dyDescent="0.35">
      <c r="A434" s="21" t="s">
        <v>1927</v>
      </c>
      <c r="B434" s="21" t="s">
        <v>86</v>
      </c>
      <c r="C434" s="21" t="s">
        <v>2299</v>
      </c>
      <c r="D434" s="21" t="s">
        <v>1193</v>
      </c>
      <c r="E434" s="21" t="s">
        <v>1194</v>
      </c>
      <c r="F434" s="26" t="s">
        <v>182</v>
      </c>
      <c r="G434" s="27">
        <v>1</v>
      </c>
      <c r="H434" s="27">
        <v>1</v>
      </c>
      <c r="I434" s="36">
        <v>1</v>
      </c>
      <c r="J434" s="26" t="s">
        <v>2297</v>
      </c>
      <c r="K434" s="37"/>
      <c r="L434" s="23" t="str">
        <f>IF(U434=0,"INVALID SKU",IF(INDEX('SKU Catalog'!$J$1:$J$116,MAX(1,U434))=0,"PAYG",IF(J434="Default",Assumptions!$B$7,J434)))</f>
        <v>PAYG</v>
      </c>
      <c r="M434" s="23" t="str">
        <f>IF(U434=0,"Review SKU",INDEX('SKU Catalog'!$E$1:$E$116,MAX(1,U434)))</f>
        <v>resource</v>
      </c>
      <c r="N434" s="31">
        <f>IF(ISNUMBER(K434),K434,IF(U434=0,"UNPRICED",IF(L434="PAYG",INDEX('SKU Catalog'!$K$1:$K$116,MAX(1,U434)),IF(L434="1Y",INDEX('SKU Catalog'!$L$1:$L$116,MAX(1,U434)),INDEX('SKU Catalog'!$M$1:$M$116,MAX(1,U434))))))</f>
        <v>0</v>
      </c>
      <c r="O434" s="24">
        <f>IF(NOT(AND(A434=$B$2,G434&gt;0,H434&gt;0,OR(C434&lt;&gt;"Recommended baseline",Assumptions!$B$10=1))),0,IF(ISNUMBER(N434),G434*H434*N434*IF(ISNUMBER(K434),1,IF(AND(L434="PAYG",INDEX('SKU Catalog'!$F$1:$F$116,MAX(1,U434))="Hourly"),I434,1)),"UNPRICED"))</f>
        <v>0</v>
      </c>
      <c r="P434" s="24">
        <f>IF(ISNUMBER(O434),O434*Assumptions!$B$8,"UNPRICED")</f>
        <v>0</v>
      </c>
      <c r="Q434" s="23" t="str">
        <f>IF(NOT(AND(A434=$B$2,G434&gt;0,H434&gt;0,OR(C434&lt;&gt;"Recommended baseline",Assumptions!$B$10=1))),"Inactive",IF(NOT(ISNUMBER(N434)),"UNPRICED - select SKU / quote",IF(ISNUMBER(K434),"Manual quote - verify source",IF(T434="Covered","Covered by capacity",IF(T434="Control plane","No direct fee","Priced - verify sizing")))))</f>
        <v>Inactive</v>
      </c>
      <c r="R434" s="21" t="s">
        <v>2314</v>
      </c>
      <c r="S434" s="21" t="s">
        <v>971</v>
      </c>
      <c r="T434" s="21" t="s">
        <v>181</v>
      </c>
      <c r="U434" s="23">
        <f>IF(COUNTIF('SKU Catalog'!$A$4:$A$116,T434&amp;"|"&amp;F434)=0,0,MATCH(T434&amp;"|"&amp;F434,'SKU Catalog'!$A$1:$A$116,0))</f>
        <v>4</v>
      </c>
      <c r="V434" s="24">
        <f>IF(NOT(AND(A434=$B$2,G434&gt;0,H434&gt;0,OR(C434&lt;&gt;"Recommended baseline",Assumptions!$B$10=1))),0,IF(ISNUMBER(K434),G434*H434*K434,IF(U434=0,"UNPRICED",IF(ISNUMBER(INDEX('SKU Catalog'!$K$1:$K$116,MAX(1,U434))),G434*H434*INDEX('SKU Catalog'!$K$1:$K$116,MAX(1,U434))*IF(AND(INDEX('SKU Catalog'!$F$1:$F$116,MAX(1,U434))="Hourly",OR(INDEX('SKU Catalog'!$J$1:$J$116,MAX(1,U434))=0,"PAYG"="PAYG")),I434,1),"UNPRICED"))))</f>
        <v>0</v>
      </c>
      <c r="W434" s="24">
        <f>IF(NOT(AND(A434=$B$2,G434&gt;0,H434&gt;0,OR(C434&lt;&gt;"Recommended baseline",Assumptions!$B$10=1))),0,IF(ISNUMBER(K434),G434*H434*K434,IF(U434=0,"UNPRICED",IF(ISNUMBER(INDEX('SKU Catalog'!$L$1:$L$116,MAX(1,U434))),G434*H434*INDEX('SKU Catalog'!$L$1:$L$116,MAX(1,U434))*IF(AND(INDEX('SKU Catalog'!$F$1:$F$116,MAX(1,U434))="Hourly",OR(INDEX('SKU Catalog'!$J$1:$J$116,MAX(1,U434))=0,"1Y"="PAYG")),I434,1),"UNPRICED"))))</f>
        <v>0</v>
      </c>
      <c r="X434" s="24">
        <f>IF(NOT(AND(A434=$B$2,G434&gt;0,H434&gt;0,OR(C434&lt;&gt;"Recommended baseline",Assumptions!$B$10=1))),0,IF(ISNUMBER(K434),G434*H434*K434,IF(U434=0,"UNPRICED",IF(ISNUMBER(INDEX('SKU Catalog'!$M$1:$M$116,MAX(1,U434))),G434*H434*INDEX('SKU Catalog'!$M$1:$M$116,MAX(1,U434))*IF(AND(INDEX('SKU Catalog'!$F$1:$F$116,MAX(1,U434))="Hourly",OR(INDEX('SKU Catalog'!$J$1:$J$116,MAX(1,U434))=0,"3Y"="PAYG")),I434,1),"UNPRICED"))))</f>
        <v>0</v>
      </c>
    </row>
    <row r="435" spans="1:24" ht="28.8" x14ac:dyDescent="0.35">
      <c r="A435" s="21" t="s">
        <v>1927</v>
      </c>
      <c r="B435" s="21" t="s">
        <v>95</v>
      </c>
      <c r="C435" s="21" t="s">
        <v>2299</v>
      </c>
      <c r="D435" s="21" t="s">
        <v>1197</v>
      </c>
      <c r="E435" s="21" t="s">
        <v>1198</v>
      </c>
      <c r="F435" s="26" t="s">
        <v>188</v>
      </c>
      <c r="G435" s="27">
        <v>1</v>
      </c>
      <c r="H435" s="27">
        <v>1</v>
      </c>
      <c r="I435" s="36">
        <v>1</v>
      </c>
      <c r="J435" s="26" t="s">
        <v>2297</v>
      </c>
      <c r="K435" s="37"/>
      <c r="L435" s="23" t="str">
        <f>IF(U435=0,"INVALID SKU",IF(INDEX('SKU Catalog'!$J$1:$J$116,MAX(1,U435))=0,"PAYG",IF(J435="Default",Assumptions!$B$7,J435)))</f>
        <v>PAYG</v>
      </c>
      <c r="M435" s="23" t="str">
        <f>IF(U435=0,"Review SKU",INDEX('SKU Catalog'!$E$1:$E$116,MAX(1,U435)))</f>
        <v>resource</v>
      </c>
      <c r="N435" s="31">
        <f>IF(ISNUMBER(K435),K435,IF(U435=0,"UNPRICED",IF(L435="PAYG",INDEX('SKU Catalog'!$K$1:$K$116,MAX(1,U435)),IF(L435="1Y",INDEX('SKU Catalog'!$L$1:$L$116,MAX(1,U435)),INDEX('SKU Catalog'!$M$1:$M$116,MAX(1,U435))))))</f>
        <v>0</v>
      </c>
      <c r="O435" s="24">
        <f>IF(NOT(AND(A435=$B$2,G435&gt;0,H435&gt;0,OR(C435&lt;&gt;"Recommended baseline",Assumptions!$B$10=1))),0,IF(ISNUMBER(N435),G435*H435*N435*IF(ISNUMBER(K435),1,IF(AND(L435="PAYG",INDEX('SKU Catalog'!$F$1:$F$116,MAX(1,U435))="Hourly"),I435,1)),"UNPRICED"))</f>
        <v>0</v>
      </c>
      <c r="P435" s="24">
        <f>IF(ISNUMBER(O435),O435*Assumptions!$B$8,"UNPRICED")</f>
        <v>0</v>
      </c>
      <c r="Q435" s="23" t="str">
        <f>IF(NOT(AND(A435=$B$2,G435&gt;0,H435&gt;0,OR(C435&lt;&gt;"Recommended baseline",Assumptions!$B$10=1))),"Inactive",IF(NOT(ISNUMBER(N435)),"UNPRICED - select SKU / quote",IF(ISNUMBER(K435),"Manual quote - verify source",IF(T435="Covered","Covered by capacity",IF(T435="Control plane","No direct fee","Priced - verify sizing")))))</f>
        <v>Inactive</v>
      </c>
      <c r="R435" s="21" t="s">
        <v>2315</v>
      </c>
      <c r="S435" s="21" t="s">
        <v>971</v>
      </c>
      <c r="T435" s="21" t="s">
        <v>187</v>
      </c>
      <c r="U435" s="23">
        <f>IF(COUNTIF('SKU Catalog'!$A$4:$A$116,T435&amp;"|"&amp;F435)=0,0,MATCH(T435&amp;"|"&amp;F435,'SKU Catalog'!$A$1:$A$116,0))</f>
        <v>5</v>
      </c>
      <c r="V435" s="24">
        <f>IF(NOT(AND(A435=$B$2,G435&gt;0,H435&gt;0,OR(C435&lt;&gt;"Recommended baseline",Assumptions!$B$10=1))),0,IF(ISNUMBER(K435),G435*H435*K435,IF(U435=0,"UNPRICED",IF(ISNUMBER(INDEX('SKU Catalog'!$K$1:$K$116,MAX(1,U435))),G435*H435*INDEX('SKU Catalog'!$K$1:$K$116,MAX(1,U435))*IF(AND(INDEX('SKU Catalog'!$F$1:$F$116,MAX(1,U435))="Hourly",OR(INDEX('SKU Catalog'!$J$1:$J$116,MAX(1,U435))=0,"PAYG"="PAYG")),I435,1),"UNPRICED"))))</f>
        <v>0</v>
      </c>
      <c r="W435" s="24">
        <f>IF(NOT(AND(A435=$B$2,G435&gt;0,H435&gt;0,OR(C435&lt;&gt;"Recommended baseline",Assumptions!$B$10=1))),0,IF(ISNUMBER(K435),G435*H435*K435,IF(U435=0,"UNPRICED",IF(ISNUMBER(INDEX('SKU Catalog'!$L$1:$L$116,MAX(1,U435))),G435*H435*INDEX('SKU Catalog'!$L$1:$L$116,MAX(1,U435))*IF(AND(INDEX('SKU Catalog'!$F$1:$F$116,MAX(1,U435))="Hourly",OR(INDEX('SKU Catalog'!$J$1:$J$116,MAX(1,U435))=0,"1Y"="PAYG")),I435,1),"UNPRICED"))))</f>
        <v>0</v>
      </c>
      <c r="X435" s="24">
        <f>IF(NOT(AND(A435=$B$2,G435&gt;0,H435&gt;0,OR(C435&lt;&gt;"Recommended baseline",Assumptions!$B$10=1))),0,IF(ISNUMBER(K435),G435*H435*K435,IF(U435=0,"UNPRICED",IF(ISNUMBER(INDEX('SKU Catalog'!$M$1:$M$116,MAX(1,U435))),G435*H435*INDEX('SKU Catalog'!$M$1:$M$116,MAX(1,U435))*IF(AND(INDEX('SKU Catalog'!$F$1:$F$116,MAX(1,U435))="Hourly",OR(INDEX('SKU Catalog'!$J$1:$J$116,MAX(1,U435))=0,"3Y"="PAYG")),I435,1),"UNPRICED"))))</f>
        <v>0</v>
      </c>
    </row>
    <row r="436" spans="1:24" ht="28.8" x14ac:dyDescent="0.35">
      <c r="A436" s="21" t="s">
        <v>1927</v>
      </c>
      <c r="B436" s="21" t="s">
        <v>95</v>
      </c>
      <c r="C436" s="21" t="s">
        <v>2299</v>
      </c>
      <c r="D436" s="21" t="s">
        <v>1200</v>
      </c>
      <c r="E436" s="21" t="s">
        <v>1201</v>
      </c>
      <c r="F436" s="26" t="s">
        <v>188</v>
      </c>
      <c r="G436" s="27">
        <v>1</v>
      </c>
      <c r="H436" s="27">
        <v>1</v>
      </c>
      <c r="I436" s="36">
        <v>1</v>
      </c>
      <c r="J436" s="26" t="s">
        <v>2297</v>
      </c>
      <c r="K436" s="37"/>
      <c r="L436" s="23" t="str">
        <f>IF(U436=0,"INVALID SKU",IF(INDEX('SKU Catalog'!$J$1:$J$116,MAX(1,U436))=0,"PAYG",IF(J436="Default",Assumptions!$B$7,J436)))</f>
        <v>PAYG</v>
      </c>
      <c r="M436" s="23" t="str">
        <f>IF(U436=0,"Review SKU",INDEX('SKU Catalog'!$E$1:$E$116,MAX(1,U436)))</f>
        <v>resource</v>
      </c>
      <c r="N436" s="31">
        <f>IF(ISNUMBER(K436),K436,IF(U436=0,"UNPRICED",IF(L436="PAYG",INDEX('SKU Catalog'!$K$1:$K$116,MAX(1,U436)),IF(L436="1Y",INDEX('SKU Catalog'!$L$1:$L$116,MAX(1,U436)),INDEX('SKU Catalog'!$M$1:$M$116,MAX(1,U436))))))</f>
        <v>0</v>
      </c>
      <c r="O436" s="24">
        <f>IF(NOT(AND(A436=$B$2,G436&gt;0,H436&gt;0,OR(C436&lt;&gt;"Recommended baseline",Assumptions!$B$10=1))),0,IF(ISNUMBER(N436),G436*H436*N436*IF(ISNUMBER(K436),1,IF(AND(L436="PAYG",INDEX('SKU Catalog'!$F$1:$F$116,MAX(1,U436))="Hourly"),I436,1)),"UNPRICED"))</f>
        <v>0</v>
      </c>
      <c r="P436" s="24">
        <f>IF(ISNUMBER(O436),O436*Assumptions!$B$8,"UNPRICED")</f>
        <v>0</v>
      </c>
      <c r="Q436" s="23" t="str">
        <f>IF(NOT(AND(A436=$B$2,G436&gt;0,H436&gt;0,OR(C436&lt;&gt;"Recommended baseline",Assumptions!$B$10=1))),"Inactive",IF(NOT(ISNUMBER(N436)),"UNPRICED - select SKU / quote",IF(ISNUMBER(K436),"Manual quote - verify source",IF(T436="Covered","Covered by capacity",IF(T436="Control plane","No direct fee","Priced - verify sizing")))))</f>
        <v>Inactive</v>
      </c>
      <c r="R436" s="21" t="s">
        <v>2315</v>
      </c>
      <c r="S436" s="21" t="s">
        <v>971</v>
      </c>
      <c r="T436" s="21" t="s">
        <v>187</v>
      </c>
      <c r="U436" s="23">
        <f>IF(COUNTIF('SKU Catalog'!$A$4:$A$116,T436&amp;"|"&amp;F436)=0,0,MATCH(T436&amp;"|"&amp;F436,'SKU Catalog'!$A$1:$A$116,0))</f>
        <v>5</v>
      </c>
      <c r="V436" s="24">
        <f>IF(NOT(AND(A436=$B$2,G436&gt;0,H436&gt;0,OR(C436&lt;&gt;"Recommended baseline",Assumptions!$B$10=1))),0,IF(ISNUMBER(K436),G436*H436*K436,IF(U436=0,"UNPRICED",IF(ISNUMBER(INDEX('SKU Catalog'!$K$1:$K$116,MAX(1,U436))),G436*H436*INDEX('SKU Catalog'!$K$1:$K$116,MAX(1,U436))*IF(AND(INDEX('SKU Catalog'!$F$1:$F$116,MAX(1,U436))="Hourly",OR(INDEX('SKU Catalog'!$J$1:$J$116,MAX(1,U436))=0,"PAYG"="PAYG")),I436,1),"UNPRICED"))))</f>
        <v>0</v>
      </c>
      <c r="W436" s="24">
        <f>IF(NOT(AND(A436=$B$2,G436&gt;0,H436&gt;0,OR(C436&lt;&gt;"Recommended baseline",Assumptions!$B$10=1))),0,IF(ISNUMBER(K436),G436*H436*K436,IF(U436=0,"UNPRICED",IF(ISNUMBER(INDEX('SKU Catalog'!$L$1:$L$116,MAX(1,U436))),G436*H436*INDEX('SKU Catalog'!$L$1:$L$116,MAX(1,U436))*IF(AND(INDEX('SKU Catalog'!$F$1:$F$116,MAX(1,U436))="Hourly",OR(INDEX('SKU Catalog'!$J$1:$J$116,MAX(1,U436))=0,"1Y"="PAYG")),I436,1),"UNPRICED"))))</f>
        <v>0</v>
      </c>
      <c r="X436" s="24">
        <f>IF(NOT(AND(A436=$B$2,G436&gt;0,H436&gt;0,OR(C436&lt;&gt;"Recommended baseline",Assumptions!$B$10=1))),0,IF(ISNUMBER(K436),G436*H436*K436,IF(U436=0,"UNPRICED",IF(ISNUMBER(INDEX('SKU Catalog'!$M$1:$M$116,MAX(1,U436))),G436*H436*INDEX('SKU Catalog'!$M$1:$M$116,MAX(1,U436))*IF(AND(INDEX('SKU Catalog'!$F$1:$F$116,MAX(1,U436))="Hourly",OR(INDEX('SKU Catalog'!$J$1:$J$116,MAX(1,U436))=0,"3Y"="PAYG")),I436,1),"UNPRICED"))))</f>
        <v>0</v>
      </c>
    </row>
    <row r="437" spans="1:24" ht="28.8" x14ac:dyDescent="0.35">
      <c r="A437" s="21" t="s">
        <v>1927</v>
      </c>
      <c r="B437" s="21" t="s">
        <v>95</v>
      </c>
      <c r="C437" s="21" t="s">
        <v>2299</v>
      </c>
      <c r="D437" s="21" t="s">
        <v>1203</v>
      </c>
      <c r="E437" s="21" t="s">
        <v>1204</v>
      </c>
      <c r="F437" s="26" t="s">
        <v>188</v>
      </c>
      <c r="G437" s="27">
        <v>1</v>
      </c>
      <c r="H437" s="27">
        <v>1</v>
      </c>
      <c r="I437" s="36">
        <v>1</v>
      </c>
      <c r="J437" s="26" t="s">
        <v>2297</v>
      </c>
      <c r="K437" s="37"/>
      <c r="L437" s="23" t="str">
        <f>IF(U437=0,"INVALID SKU",IF(INDEX('SKU Catalog'!$J$1:$J$116,MAX(1,U437))=0,"PAYG",IF(J437="Default",Assumptions!$B$7,J437)))</f>
        <v>PAYG</v>
      </c>
      <c r="M437" s="23" t="str">
        <f>IF(U437=0,"Review SKU",INDEX('SKU Catalog'!$E$1:$E$116,MAX(1,U437)))</f>
        <v>resource</v>
      </c>
      <c r="N437" s="31">
        <f>IF(ISNUMBER(K437),K437,IF(U437=0,"UNPRICED",IF(L437="PAYG",INDEX('SKU Catalog'!$K$1:$K$116,MAX(1,U437)),IF(L437="1Y",INDEX('SKU Catalog'!$L$1:$L$116,MAX(1,U437)),INDEX('SKU Catalog'!$M$1:$M$116,MAX(1,U437))))))</f>
        <v>0</v>
      </c>
      <c r="O437" s="24">
        <f>IF(NOT(AND(A437=$B$2,G437&gt;0,H437&gt;0,OR(C437&lt;&gt;"Recommended baseline",Assumptions!$B$10=1))),0,IF(ISNUMBER(N437),G437*H437*N437*IF(ISNUMBER(K437),1,IF(AND(L437="PAYG",INDEX('SKU Catalog'!$F$1:$F$116,MAX(1,U437))="Hourly"),I437,1)),"UNPRICED"))</f>
        <v>0</v>
      </c>
      <c r="P437" s="24">
        <f>IF(ISNUMBER(O437),O437*Assumptions!$B$8,"UNPRICED")</f>
        <v>0</v>
      </c>
      <c r="Q437" s="23" t="str">
        <f>IF(NOT(AND(A437=$B$2,G437&gt;0,H437&gt;0,OR(C437&lt;&gt;"Recommended baseline",Assumptions!$B$10=1))),"Inactive",IF(NOT(ISNUMBER(N437)),"UNPRICED - select SKU / quote",IF(ISNUMBER(K437),"Manual quote - verify source",IF(T437="Covered","Covered by capacity",IF(T437="Control plane","No direct fee","Priced - verify sizing")))))</f>
        <v>Inactive</v>
      </c>
      <c r="R437" s="21" t="s">
        <v>2315</v>
      </c>
      <c r="S437" s="21" t="s">
        <v>971</v>
      </c>
      <c r="T437" s="21" t="s">
        <v>187</v>
      </c>
      <c r="U437" s="23">
        <f>IF(COUNTIF('SKU Catalog'!$A$4:$A$116,T437&amp;"|"&amp;F437)=0,0,MATCH(T437&amp;"|"&amp;F437,'SKU Catalog'!$A$1:$A$116,0))</f>
        <v>5</v>
      </c>
      <c r="V437" s="24">
        <f>IF(NOT(AND(A437=$B$2,G437&gt;0,H437&gt;0,OR(C437&lt;&gt;"Recommended baseline",Assumptions!$B$10=1))),0,IF(ISNUMBER(K437),G437*H437*K437,IF(U437=0,"UNPRICED",IF(ISNUMBER(INDEX('SKU Catalog'!$K$1:$K$116,MAX(1,U437))),G437*H437*INDEX('SKU Catalog'!$K$1:$K$116,MAX(1,U437))*IF(AND(INDEX('SKU Catalog'!$F$1:$F$116,MAX(1,U437))="Hourly",OR(INDEX('SKU Catalog'!$J$1:$J$116,MAX(1,U437))=0,"PAYG"="PAYG")),I437,1),"UNPRICED"))))</f>
        <v>0</v>
      </c>
      <c r="W437" s="24">
        <f>IF(NOT(AND(A437=$B$2,G437&gt;0,H437&gt;0,OR(C437&lt;&gt;"Recommended baseline",Assumptions!$B$10=1))),0,IF(ISNUMBER(K437),G437*H437*K437,IF(U437=0,"UNPRICED",IF(ISNUMBER(INDEX('SKU Catalog'!$L$1:$L$116,MAX(1,U437))),G437*H437*INDEX('SKU Catalog'!$L$1:$L$116,MAX(1,U437))*IF(AND(INDEX('SKU Catalog'!$F$1:$F$116,MAX(1,U437))="Hourly",OR(INDEX('SKU Catalog'!$J$1:$J$116,MAX(1,U437))=0,"1Y"="PAYG")),I437,1),"UNPRICED"))))</f>
        <v>0</v>
      </c>
      <c r="X437" s="24">
        <f>IF(NOT(AND(A437=$B$2,G437&gt;0,H437&gt;0,OR(C437&lt;&gt;"Recommended baseline",Assumptions!$B$10=1))),0,IF(ISNUMBER(K437),G437*H437*K437,IF(U437=0,"UNPRICED",IF(ISNUMBER(INDEX('SKU Catalog'!$M$1:$M$116,MAX(1,U437))),G437*H437*INDEX('SKU Catalog'!$M$1:$M$116,MAX(1,U437))*IF(AND(INDEX('SKU Catalog'!$F$1:$F$116,MAX(1,U437))="Hourly",OR(INDEX('SKU Catalog'!$J$1:$J$116,MAX(1,U437))=0,"3Y"="PAYG")),I437,1),"UNPRICED"))))</f>
        <v>0</v>
      </c>
    </row>
    <row r="438" spans="1:24" ht="28.8" x14ac:dyDescent="0.35">
      <c r="A438" s="21" t="s">
        <v>1927</v>
      </c>
      <c r="B438" s="21" t="s">
        <v>95</v>
      </c>
      <c r="C438" s="21" t="s">
        <v>2299</v>
      </c>
      <c r="D438" s="21" t="s">
        <v>1206</v>
      </c>
      <c r="E438" s="21" t="s">
        <v>1207</v>
      </c>
      <c r="F438" s="26" t="s">
        <v>188</v>
      </c>
      <c r="G438" s="27">
        <v>1</v>
      </c>
      <c r="H438" s="27">
        <v>1</v>
      </c>
      <c r="I438" s="36">
        <v>1</v>
      </c>
      <c r="J438" s="26" t="s">
        <v>2297</v>
      </c>
      <c r="K438" s="37"/>
      <c r="L438" s="23" t="str">
        <f>IF(U438=0,"INVALID SKU",IF(INDEX('SKU Catalog'!$J$1:$J$116,MAX(1,U438))=0,"PAYG",IF(J438="Default",Assumptions!$B$7,J438)))</f>
        <v>PAYG</v>
      </c>
      <c r="M438" s="23" t="str">
        <f>IF(U438=0,"Review SKU",INDEX('SKU Catalog'!$E$1:$E$116,MAX(1,U438)))</f>
        <v>resource</v>
      </c>
      <c r="N438" s="31">
        <f>IF(ISNUMBER(K438),K438,IF(U438=0,"UNPRICED",IF(L438="PAYG",INDEX('SKU Catalog'!$K$1:$K$116,MAX(1,U438)),IF(L438="1Y",INDEX('SKU Catalog'!$L$1:$L$116,MAX(1,U438)),INDEX('SKU Catalog'!$M$1:$M$116,MAX(1,U438))))))</f>
        <v>0</v>
      </c>
      <c r="O438" s="24">
        <f>IF(NOT(AND(A438=$B$2,G438&gt;0,H438&gt;0,OR(C438&lt;&gt;"Recommended baseline",Assumptions!$B$10=1))),0,IF(ISNUMBER(N438),G438*H438*N438*IF(ISNUMBER(K438),1,IF(AND(L438="PAYG",INDEX('SKU Catalog'!$F$1:$F$116,MAX(1,U438))="Hourly"),I438,1)),"UNPRICED"))</f>
        <v>0</v>
      </c>
      <c r="P438" s="24">
        <f>IF(ISNUMBER(O438),O438*Assumptions!$B$8,"UNPRICED")</f>
        <v>0</v>
      </c>
      <c r="Q438" s="23" t="str">
        <f>IF(NOT(AND(A438=$B$2,G438&gt;0,H438&gt;0,OR(C438&lt;&gt;"Recommended baseline",Assumptions!$B$10=1))),"Inactive",IF(NOT(ISNUMBER(N438)),"UNPRICED - select SKU / quote",IF(ISNUMBER(K438),"Manual quote - verify source",IF(T438="Covered","Covered by capacity",IF(T438="Control plane","No direct fee","Priced - verify sizing")))))</f>
        <v>Inactive</v>
      </c>
      <c r="R438" s="21" t="s">
        <v>2315</v>
      </c>
      <c r="S438" s="21" t="s">
        <v>971</v>
      </c>
      <c r="T438" s="21" t="s">
        <v>187</v>
      </c>
      <c r="U438" s="23">
        <f>IF(COUNTIF('SKU Catalog'!$A$4:$A$116,T438&amp;"|"&amp;F438)=0,0,MATCH(T438&amp;"|"&amp;F438,'SKU Catalog'!$A$1:$A$116,0))</f>
        <v>5</v>
      </c>
      <c r="V438" s="24">
        <f>IF(NOT(AND(A438=$B$2,G438&gt;0,H438&gt;0,OR(C438&lt;&gt;"Recommended baseline",Assumptions!$B$10=1))),0,IF(ISNUMBER(K438),G438*H438*K438,IF(U438=0,"UNPRICED",IF(ISNUMBER(INDEX('SKU Catalog'!$K$1:$K$116,MAX(1,U438))),G438*H438*INDEX('SKU Catalog'!$K$1:$K$116,MAX(1,U438))*IF(AND(INDEX('SKU Catalog'!$F$1:$F$116,MAX(1,U438))="Hourly",OR(INDEX('SKU Catalog'!$J$1:$J$116,MAX(1,U438))=0,"PAYG"="PAYG")),I438,1),"UNPRICED"))))</f>
        <v>0</v>
      </c>
      <c r="W438" s="24">
        <f>IF(NOT(AND(A438=$B$2,G438&gt;0,H438&gt;0,OR(C438&lt;&gt;"Recommended baseline",Assumptions!$B$10=1))),0,IF(ISNUMBER(K438),G438*H438*K438,IF(U438=0,"UNPRICED",IF(ISNUMBER(INDEX('SKU Catalog'!$L$1:$L$116,MAX(1,U438))),G438*H438*INDEX('SKU Catalog'!$L$1:$L$116,MAX(1,U438))*IF(AND(INDEX('SKU Catalog'!$F$1:$F$116,MAX(1,U438))="Hourly",OR(INDEX('SKU Catalog'!$J$1:$J$116,MAX(1,U438))=0,"1Y"="PAYG")),I438,1),"UNPRICED"))))</f>
        <v>0</v>
      </c>
      <c r="X438" s="24">
        <f>IF(NOT(AND(A438=$B$2,G438&gt;0,H438&gt;0,OR(C438&lt;&gt;"Recommended baseline",Assumptions!$B$10=1))),0,IF(ISNUMBER(K438),G438*H438*K438,IF(U438=0,"UNPRICED",IF(ISNUMBER(INDEX('SKU Catalog'!$M$1:$M$116,MAX(1,U438))),G438*H438*INDEX('SKU Catalog'!$M$1:$M$116,MAX(1,U438))*IF(AND(INDEX('SKU Catalog'!$F$1:$F$116,MAX(1,U438))="Hourly",OR(INDEX('SKU Catalog'!$J$1:$J$116,MAX(1,U438))=0,"3Y"="PAYG")),I438,1),"UNPRICED"))))</f>
        <v>0</v>
      </c>
    </row>
    <row r="439" spans="1:24" ht="28.8" x14ac:dyDescent="0.35">
      <c r="A439" s="21" t="s">
        <v>1927</v>
      </c>
      <c r="B439" s="21" t="s">
        <v>95</v>
      </c>
      <c r="C439" s="21" t="s">
        <v>2299</v>
      </c>
      <c r="D439" s="21" t="s">
        <v>1209</v>
      </c>
      <c r="E439" s="21" t="s">
        <v>1210</v>
      </c>
      <c r="F439" s="26" t="s">
        <v>188</v>
      </c>
      <c r="G439" s="27">
        <v>1</v>
      </c>
      <c r="H439" s="27">
        <v>1</v>
      </c>
      <c r="I439" s="36">
        <v>1</v>
      </c>
      <c r="J439" s="26" t="s">
        <v>2297</v>
      </c>
      <c r="K439" s="37"/>
      <c r="L439" s="23" t="str">
        <f>IF(U439=0,"INVALID SKU",IF(INDEX('SKU Catalog'!$J$1:$J$116,MAX(1,U439))=0,"PAYG",IF(J439="Default",Assumptions!$B$7,J439)))</f>
        <v>PAYG</v>
      </c>
      <c r="M439" s="23" t="str">
        <f>IF(U439=0,"Review SKU",INDEX('SKU Catalog'!$E$1:$E$116,MAX(1,U439)))</f>
        <v>resource</v>
      </c>
      <c r="N439" s="31">
        <f>IF(ISNUMBER(K439),K439,IF(U439=0,"UNPRICED",IF(L439="PAYG",INDEX('SKU Catalog'!$K$1:$K$116,MAX(1,U439)),IF(L439="1Y",INDEX('SKU Catalog'!$L$1:$L$116,MAX(1,U439)),INDEX('SKU Catalog'!$M$1:$M$116,MAX(1,U439))))))</f>
        <v>0</v>
      </c>
      <c r="O439" s="24">
        <f>IF(NOT(AND(A439=$B$2,G439&gt;0,H439&gt;0,OR(C439&lt;&gt;"Recommended baseline",Assumptions!$B$10=1))),0,IF(ISNUMBER(N439),G439*H439*N439*IF(ISNUMBER(K439),1,IF(AND(L439="PAYG",INDEX('SKU Catalog'!$F$1:$F$116,MAX(1,U439))="Hourly"),I439,1)),"UNPRICED"))</f>
        <v>0</v>
      </c>
      <c r="P439" s="24">
        <f>IF(ISNUMBER(O439),O439*Assumptions!$B$8,"UNPRICED")</f>
        <v>0</v>
      </c>
      <c r="Q439" s="23" t="str">
        <f>IF(NOT(AND(A439=$B$2,G439&gt;0,H439&gt;0,OR(C439&lt;&gt;"Recommended baseline",Assumptions!$B$10=1))),"Inactive",IF(NOT(ISNUMBER(N439)),"UNPRICED - select SKU / quote",IF(ISNUMBER(K439),"Manual quote - verify source",IF(T439="Covered","Covered by capacity",IF(T439="Control plane","No direct fee","Priced - verify sizing")))))</f>
        <v>Inactive</v>
      </c>
      <c r="R439" s="21" t="s">
        <v>2315</v>
      </c>
      <c r="S439" s="21" t="s">
        <v>971</v>
      </c>
      <c r="T439" s="21" t="s">
        <v>187</v>
      </c>
      <c r="U439" s="23">
        <f>IF(COUNTIF('SKU Catalog'!$A$4:$A$116,T439&amp;"|"&amp;F439)=0,0,MATCH(T439&amp;"|"&amp;F439,'SKU Catalog'!$A$1:$A$116,0))</f>
        <v>5</v>
      </c>
      <c r="V439" s="24">
        <f>IF(NOT(AND(A439=$B$2,G439&gt;0,H439&gt;0,OR(C439&lt;&gt;"Recommended baseline",Assumptions!$B$10=1))),0,IF(ISNUMBER(K439),G439*H439*K439,IF(U439=0,"UNPRICED",IF(ISNUMBER(INDEX('SKU Catalog'!$K$1:$K$116,MAX(1,U439))),G439*H439*INDEX('SKU Catalog'!$K$1:$K$116,MAX(1,U439))*IF(AND(INDEX('SKU Catalog'!$F$1:$F$116,MAX(1,U439))="Hourly",OR(INDEX('SKU Catalog'!$J$1:$J$116,MAX(1,U439))=0,"PAYG"="PAYG")),I439,1),"UNPRICED"))))</f>
        <v>0</v>
      </c>
      <c r="W439" s="24">
        <f>IF(NOT(AND(A439=$B$2,G439&gt;0,H439&gt;0,OR(C439&lt;&gt;"Recommended baseline",Assumptions!$B$10=1))),0,IF(ISNUMBER(K439),G439*H439*K439,IF(U439=0,"UNPRICED",IF(ISNUMBER(INDEX('SKU Catalog'!$L$1:$L$116,MAX(1,U439))),G439*H439*INDEX('SKU Catalog'!$L$1:$L$116,MAX(1,U439))*IF(AND(INDEX('SKU Catalog'!$F$1:$F$116,MAX(1,U439))="Hourly",OR(INDEX('SKU Catalog'!$J$1:$J$116,MAX(1,U439))=0,"1Y"="PAYG")),I439,1),"UNPRICED"))))</f>
        <v>0</v>
      </c>
      <c r="X439" s="24">
        <f>IF(NOT(AND(A439=$B$2,G439&gt;0,H439&gt;0,OR(C439&lt;&gt;"Recommended baseline",Assumptions!$B$10=1))),0,IF(ISNUMBER(K439),G439*H439*K439,IF(U439=0,"UNPRICED",IF(ISNUMBER(INDEX('SKU Catalog'!$M$1:$M$116,MAX(1,U439))),G439*H439*INDEX('SKU Catalog'!$M$1:$M$116,MAX(1,U439))*IF(AND(INDEX('SKU Catalog'!$F$1:$F$116,MAX(1,U439))="Hourly",OR(INDEX('SKU Catalog'!$J$1:$J$116,MAX(1,U439))=0,"3Y"="PAYG")),I439,1),"UNPRICED"))))</f>
        <v>0</v>
      </c>
    </row>
    <row r="440" spans="1:24" ht="28.8" x14ac:dyDescent="0.35">
      <c r="A440" s="21" t="s">
        <v>1927</v>
      </c>
      <c r="B440" s="21" t="s">
        <v>95</v>
      </c>
      <c r="C440" s="21" t="s">
        <v>2299</v>
      </c>
      <c r="D440" s="21" t="s">
        <v>1212</v>
      </c>
      <c r="E440" s="21" t="s">
        <v>1213</v>
      </c>
      <c r="F440" s="26" t="s">
        <v>188</v>
      </c>
      <c r="G440" s="27">
        <v>1</v>
      </c>
      <c r="H440" s="27">
        <v>1</v>
      </c>
      <c r="I440" s="36">
        <v>1</v>
      </c>
      <c r="J440" s="26" t="s">
        <v>2297</v>
      </c>
      <c r="K440" s="37"/>
      <c r="L440" s="23" t="str">
        <f>IF(U440=0,"INVALID SKU",IF(INDEX('SKU Catalog'!$J$1:$J$116,MAX(1,U440))=0,"PAYG",IF(J440="Default",Assumptions!$B$7,J440)))</f>
        <v>PAYG</v>
      </c>
      <c r="M440" s="23" t="str">
        <f>IF(U440=0,"Review SKU",INDEX('SKU Catalog'!$E$1:$E$116,MAX(1,U440)))</f>
        <v>resource</v>
      </c>
      <c r="N440" s="31">
        <f>IF(ISNUMBER(K440),K440,IF(U440=0,"UNPRICED",IF(L440="PAYG",INDEX('SKU Catalog'!$K$1:$K$116,MAX(1,U440)),IF(L440="1Y",INDEX('SKU Catalog'!$L$1:$L$116,MAX(1,U440)),INDEX('SKU Catalog'!$M$1:$M$116,MAX(1,U440))))))</f>
        <v>0</v>
      </c>
      <c r="O440" s="24">
        <f>IF(NOT(AND(A440=$B$2,G440&gt;0,H440&gt;0,OR(C440&lt;&gt;"Recommended baseline",Assumptions!$B$10=1))),0,IF(ISNUMBER(N440),G440*H440*N440*IF(ISNUMBER(K440),1,IF(AND(L440="PAYG",INDEX('SKU Catalog'!$F$1:$F$116,MAX(1,U440))="Hourly"),I440,1)),"UNPRICED"))</f>
        <v>0</v>
      </c>
      <c r="P440" s="24">
        <f>IF(ISNUMBER(O440),O440*Assumptions!$B$8,"UNPRICED")</f>
        <v>0</v>
      </c>
      <c r="Q440" s="23" t="str">
        <f>IF(NOT(AND(A440=$B$2,G440&gt;0,H440&gt;0,OR(C440&lt;&gt;"Recommended baseline",Assumptions!$B$10=1))),"Inactive",IF(NOT(ISNUMBER(N440)),"UNPRICED - select SKU / quote",IF(ISNUMBER(K440),"Manual quote - verify source",IF(T440="Covered","Covered by capacity",IF(T440="Control plane","No direct fee","Priced - verify sizing")))))</f>
        <v>Inactive</v>
      </c>
      <c r="R440" s="21" t="s">
        <v>2315</v>
      </c>
      <c r="S440" s="21" t="s">
        <v>971</v>
      </c>
      <c r="T440" s="21" t="s">
        <v>187</v>
      </c>
      <c r="U440" s="23">
        <f>IF(COUNTIF('SKU Catalog'!$A$4:$A$116,T440&amp;"|"&amp;F440)=0,0,MATCH(T440&amp;"|"&amp;F440,'SKU Catalog'!$A$1:$A$116,0))</f>
        <v>5</v>
      </c>
      <c r="V440" s="24">
        <f>IF(NOT(AND(A440=$B$2,G440&gt;0,H440&gt;0,OR(C440&lt;&gt;"Recommended baseline",Assumptions!$B$10=1))),0,IF(ISNUMBER(K440),G440*H440*K440,IF(U440=0,"UNPRICED",IF(ISNUMBER(INDEX('SKU Catalog'!$K$1:$K$116,MAX(1,U440))),G440*H440*INDEX('SKU Catalog'!$K$1:$K$116,MAX(1,U440))*IF(AND(INDEX('SKU Catalog'!$F$1:$F$116,MAX(1,U440))="Hourly",OR(INDEX('SKU Catalog'!$J$1:$J$116,MAX(1,U440))=0,"PAYG"="PAYG")),I440,1),"UNPRICED"))))</f>
        <v>0</v>
      </c>
      <c r="W440" s="24">
        <f>IF(NOT(AND(A440=$B$2,G440&gt;0,H440&gt;0,OR(C440&lt;&gt;"Recommended baseline",Assumptions!$B$10=1))),0,IF(ISNUMBER(K440),G440*H440*K440,IF(U440=0,"UNPRICED",IF(ISNUMBER(INDEX('SKU Catalog'!$L$1:$L$116,MAX(1,U440))),G440*H440*INDEX('SKU Catalog'!$L$1:$L$116,MAX(1,U440))*IF(AND(INDEX('SKU Catalog'!$F$1:$F$116,MAX(1,U440))="Hourly",OR(INDEX('SKU Catalog'!$J$1:$J$116,MAX(1,U440))=0,"1Y"="PAYG")),I440,1),"UNPRICED"))))</f>
        <v>0</v>
      </c>
      <c r="X440" s="24">
        <f>IF(NOT(AND(A440=$B$2,G440&gt;0,H440&gt;0,OR(C440&lt;&gt;"Recommended baseline",Assumptions!$B$10=1))),0,IF(ISNUMBER(K440),G440*H440*K440,IF(U440=0,"UNPRICED",IF(ISNUMBER(INDEX('SKU Catalog'!$M$1:$M$116,MAX(1,U440))),G440*H440*INDEX('SKU Catalog'!$M$1:$M$116,MAX(1,U440))*IF(AND(INDEX('SKU Catalog'!$F$1:$F$116,MAX(1,U440))="Hourly",OR(INDEX('SKU Catalog'!$J$1:$J$116,MAX(1,U440))=0,"3Y"="PAYG")),I440,1),"UNPRICED"))))</f>
        <v>0</v>
      </c>
    </row>
    <row r="441" spans="1:24" ht="28.8" x14ac:dyDescent="0.35">
      <c r="A441" s="21" t="s">
        <v>1927</v>
      </c>
      <c r="B441" s="21" t="s">
        <v>95</v>
      </c>
      <c r="C441" s="21" t="s">
        <v>2299</v>
      </c>
      <c r="D441" s="21" t="s">
        <v>1215</v>
      </c>
      <c r="E441" s="21" t="s">
        <v>1216</v>
      </c>
      <c r="F441" s="26" t="s">
        <v>188</v>
      </c>
      <c r="G441" s="27">
        <v>1</v>
      </c>
      <c r="H441" s="27">
        <v>1</v>
      </c>
      <c r="I441" s="36">
        <v>1</v>
      </c>
      <c r="J441" s="26" t="s">
        <v>2297</v>
      </c>
      <c r="K441" s="37"/>
      <c r="L441" s="23" t="str">
        <f>IF(U441=0,"INVALID SKU",IF(INDEX('SKU Catalog'!$J$1:$J$116,MAX(1,U441))=0,"PAYG",IF(J441="Default",Assumptions!$B$7,J441)))</f>
        <v>PAYG</v>
      </c>
      <c r="M441" s="23" t="str">
        <f>IF(U441=0,"Review SKU",INDEX('SKU Catalog'!$E$1:$E$116,MAX(1,U441)))</f>
        <v>resource</v>
      </c>
      <c r="N441" s="31">
        <f>IF(ISNUMBER(K441),K441,IF(U441=0,"UNPRICED",IF(L441="PAYG",INDEX('SKU Catalog'!$K$1:$K$116,MAX(1,U441)),IF(L441="1Y",INDEX('SKU Catalog'!$L$1:$L$116,MAX(1,U441)),INDEX('SKU Catalog'!$M$1:$M$116,MAX(1,U441))))))</f>
        <v>0</v>
      </c>
      <c r="O441" s="24">
        <f>IF(NOT(AND(A441=$B$2,G441&gt;0,H441&gt;0,OR(C441&lt;&gt;"Recommended baseline",Assumptions!$B$10=1))),0,IF(ISNUMBER(N441),G441*H441*N441*IF(ISNUMBER(K441),1,IF(AND(L441="PAYG",INDEX('SKU Catalog'!$F$1:$F$116,MAX(1,U441))="Hourly"),I441,1)),"UNPRICED"))</f>
        <v>0</v>
      </c>
      <c r="P441" s="24">
        <f>IF(ISNUMBER(O441),O441*Assumptions!$B$8,"UNPRICED")</f>
        <v>0</v>
      </c>
      <c r="Q441" s="23" t="str">
        <f>IF(NOT(AND(A441=$B$2,G441&gt;0,H441&gt;0,OR(C441&lt;&gt;"Recommended baseline",Assumptions!$B$10=1))),"Inactive",IF(NOT(ISNUMBER(N441)),"UNPRICED - select SKU / quote",IF(ISNUMBER(K441),"Manual quote - verify source",IF(T441="Covered","Covered by capacity",IF(T441="Control plane","No direct fee","Priced - verify sizing")))))</f>
        <v>Inactive</v>
      </c>
      <c r="R441" s="21" t="s">
        <v>2315</v>
      </c>
      <c r="S441" s="21" t="s">
        <v>971</v>
      </c>
      <c r="T441" s="21" t="s">
        <v>187</v>
      </c>
      <c r="U441" s="23">
        <f>IF(COUNTIF('SKU Catalog'!$A$4:$A$116,T441&amp;"|"&amp;F441)=0,0,MATCH(T441&amp;"|"&amp;F441,'SKU Catalog'!$A$1:$A$116,0))</f>
        <v>5</v>
      </c>
      <c r="V441" s="24">
        <f>IF(NOT(AND(A441=$B$2,G441&gt;0,H441&gt;0,OR(C441&lt;&gt;"Recommended baseline",Assumptions!$B$10=1))),0,IF(ISNUMBER(K441),G441*H441*K441,IF(U441=0,"UNPRICED",IF(ISNUMBER(INDEX('SKU Catalog'!$K$1:$K$116,MAX(1,U441))),G441*H441*INDEX('SKU Catalog'!$K$1:$K$116,MAX(1,U441))*IF(AND(INDEX('SKU Catalog'!$F$1:$F$116,MAX(1,U441))="Hourly",OR(INDEX('SKU Catalog'!$J$1:$J$116,MAX(1,U441))=0,"PAYG"="PAYG")),I441,1),"UNPRICED"))))</f>
        <v>0</v>
      </c>
      <c r="W441" s="24">
        <f>IF(NOT(AND(A441=$B$2,G441&gt;0,H441&gt;0,OR(C441&lt;&gt;"Recommended baseline",Assumptions!$B$10=1))),0,IF(ISNUMBER(K441),G441*H441*K441,IF(U441=0,"UNPRICED",IF(ISNUMBER(INDEX('SKU Catalog'!$L$1:$L$116,MAX(1,U441))),G441*H441*INDEX('SKU Catalog'!$L$1:$L$116,MAX(1,U441))*IF(AND(INDEX('SKU Catalog'!$F$1:$F$116,MAX(1,U441))="Hourly",OR(INDEX('SKU Catalog'!$J$1:$J$116,MAX(1,U441))=0,"1Y"="PAYG")),I441,1),"UNPRICED"))))</f>
        <v>0</v>
      </c>
      <c r="X441" s="24">
        <f>IF(NOT(AND(A441=$B$2,G441&gt;0,H441&gt;0,OR(C441&lt;&gt;"Recommended baseline",Assumptions!$B$10=1))),0,IF(ISNUMBER(K441),G441*H441*K441,IF(U441=0,"UNPRICED",IF(ISNUMBER(INDEX('SKU Catalog'!$M$1:$M$116,MAX(1,U441))),G441*H441*INDEX('SKU Catalog'!$M$1:$M$116,MAX(1,U441))*IF(AND(INDEX('SKU Catalog'!$F$1:$F$116,MAX(1,U441))="Hourly",OR(INDEX('SKU Catalog'!$J$1:$J$116,MAX(1,U441))=0,"3Y"="PAYG")),I441,1),"UNPRICED"))))</f>
        <v>0</v>
      </c>
    </row>
    <row r="442" spans="1:24" ht="28.8" x14ac:dyDescent="0.35">
      <c r="A442" s="21" t="s">
        <v>1927</v>
      </c>
      <c r="B442" s="21" t="s">
        <v>95</v>
      </c>
      <c r="C442" s="21" t="s">
        <v>2299</v>
      </c>
      <c r="D442" s="21" t="s">
        <v>1218</v>
      </c>
      <c r="E442" s="21" t="s">
        <v>1219</v>
      </c>
      <c r="F442" s="26" t="s">
        <v>188</v>
      </c>
      <c r="G442" s="27">
        <v>1</v>
      </c>
      <c r="H442" s="27">
        <v>1</v>
      </c>
      <c r="I442" s="36">
        <v>1</v>
      </c>
      <c r="J442" s="26" t="s">
        <v>2297</v>
      </c>
      <c r="K442" s="37"/>
      <c r="L442" s="23" t="str">
        <f>IF(U442=0,"INVALID SKU",IF(INDEX('SKU Catalog'!$J$1:$J$116,MAX(1,U442))=0,"PAYG",IF(J442="Default",Assumptions!$B$7,J442)))</f>
        <v>PAYG</v>
      </c>
      <c r="M442" s="23" t="str">
        <f>IF(U442=0,"Review SKU",INDEX('SKU Catalog'!$E$1:$E$116,MAX(1,U442)))</f>
        <v>resource</v>
      </c>
      <c r="N442" s="31">
        <f>IF(ISNUMBER(K442),K442,IF(U442=0,"UNPRICED",IF(L442="PAYG",INDEX('SKU Catalog'!$K$1:$K$116,MAX(1,U442)),IF(L442="1Y",INDEX('SKU Catalog'!$L$1:$L$116,MAX(1,U442)),INDEX('SKU Catalog'!$M$1:$M$116,MAX(1,U442))))))</f>
        <v>0</v>
      </c>
      <c r="O442" s="24">
        <f>IF(NOT(AND(A442=$B$2,G442&gt;0,H442&gt;0,OR(C442&lt;&gt;"Recommended baseline",Assumptions!$B$10=1))),0,IF(ISNUMBER(N442),G442*H442*N442*IF(ISNUMBER(K442),1,IF(AND(L442="PAYG",INDEX('SKU Catalog'!$F$1:$F$116,MAX(1,U442))="Hourly"),I442,1)),"UNPRICED"))</f>
        <v>0</v>
      </c>
      <c r="P442" s="24">
        <f>IF(ISNUMBER(O442),O442*Assumptions!$B$8,"UNPRICED")</f>
        <v>0</v>
      </c>
      <c r="Q442" s="23" t="str">
        <f>IF(NOT(AND(A442=$B$2,G442&gt;0,H442&gt;0,OR(C442&lt;&gt;"Recommended baseline",Assumptions!$B$10=1))),"Inactive",IF(NOT(ISNUMBER(N442)),"UNPRICED - select SKU / quote",IF(ISNUMBER(K442),"Manual quote - verify source",IF(T442="Covered","Covered by capacity",IF(T442="Control plane","No direct fee","Priced - verify sizing")))))</f>
        <v>Inactive</v>
      </c>
      <c r="R442" s="21" t="s">
        <v>2315</v>
      </c>
      <c r="S442" s="21" t="s">
        <v>971</v>
      </c>
      <c r="T442" s="21" t="s">
        <v>187</v>
      </c>
      <c r="U442" s="23">
        <f>IF(COUNTIF('SKU Catalog'!$A$4:$A$116,T442&amp;"|"&amp;F442)=0,0,MATCH(T442&amp;"|"&amp;F442,'SKU Catalog'!$A$1:$A$116,0))</f>
        <v>5</v>
      </c>
      <c r="V442" s="24">
        <f>IF(NOT(AND(A442=$B$2,G442&gt;0,H442&gt;0,OR(C442&lt;&gt;"Recommended baseline",Assumptions!$B$10=1))),0,IF(ISNUMBER(K442),G442*H442*K442,IF(U442=0,"UNPRICED",IF(ISNUMBER(INDEX('SKU Catalog'!$K$1:$K$116,MAX(1,U442))),G442*H442*INDEX('SKU Catalog'!$K$1:$K$116,MAX(1,U442))*IF(AND(INDEX('SKU Catalog'!$F$1:$F$116,MAX(1,U442))="Hourly",OR(INDEX('SKU Catalog'!$J$1:$J$116,MAX(1,U442))=0,"PAYG"="PAYG")),I442,1),"UNPRICED"))))</f>
        <v>0</v>
      </c>
      <c r="W442" s="24">
        <f>IF(NOT(AND(A442=$B$2,G442&gt;0,H442&gt;0,OR(C442&lt;&gt;"Recommended baseline",Assumptions!$B$10=1))),0,IF(ISNUMBER(K442),G442*H442*K442,IF(U442=0,"UNPRICED",IF(ISNUMBER(INDEX('SKU Catalog'!$L$1:$L$116,MAX(1,U442))),G442*H442*INDEX('SKU Catalog'!$L$1:$L$116,MAX(1,U442))*IF(AND(INDEX('SKU Catalog'!$F$1:$F$116,MAX(1,U442))="Hourly",OR(INDEX('SKU Catalog'!$J$1:$J$116,MAX(1,U442))=0,"1Y"="PAYG")),I442,1),"UNPRICED"))))</f>
        <v>0</v>
      </c>
      <c r="X442" s="24">
        <f>IF(NOT(AND(A442=$B$2,G442&gt;0,H442&gt;0,OR(C442&lt;&gt;"Recommended baseline",Assumptions!$B$10=1))),0,IF(ISNUMBER(K442),G442*H442*K442,IF(U442=0,"UNPRICED",IF(ISNUMBER(INDEX('SKU Catalog'!$M$1:$M$116,MAX(1,U442))),G442*H442*INDEX('SKU Catalog'!$M$1:$M$116,MAX(1,U442))*IF(AND(INDEX('SKU Catalog'!$F$1:$F$116,MAX(1,U442))="Hourly",OR(INDEX('SKU Catalog'!$J$1:$J$116,MAX(1,U442))=0,"3Y"="PAYG")),I442,1),"UNPRICED"))))</f>
        <v>0</v>
      </c>
    </row>
    <row r="443" spans="1:24" ht="28.8" x14ac:dyDescent="0.35">
      <c r="A443" s="21" t="s">
        <v>1927</v>
      </c>
      <c r="B443" s="21" t="s">
        <v>95</v>
      </c>
      <c r="C443" s="21" t="s">
        <v>2299</v>
      </c>
      <c r="D443" s="21" t="s">
        <v>1221</v>
      </c>
      <c r="E443" s="21" t="s">
        <v>1222</v>
      </c>
      <c r="F443" s="26" t="s">
        <v>188</v>
      </c>
      <c r="G443" s="27">
        <v>1</v>
      </c>
      <c r="H443" s="27">
        <v>1</v>
      </c>
      <c r="I443" s="36">
        <v>1</v>
      </c>
      <c r="J443" s="26" t="s">
        <v>2297</v>
      </c>
      <c r="K443" s="37"/>
      <c r="L443" s="23" t="str">
        <f>IF(U443=0,"INVALID SKU",IF(INDEX('SKU Catalog'!$J$1:$J$116,MAX(1,U443))=0,"PAYG",IF(J443="Default",Assumptions!$B$7,J443)))</f>
        <v>PAYG</v>
      </c>
      <c r="M443" s="23" t="str">
        <f>IF(U443=0,"Review SKU",INDEX('SKU Catalog'!$E$1:$E$116,MAX(1,U443)))</f>
        <v>resource</v>
      </c>
      <c r="N443" s="31">
        <f>IF(ISNUMBER(K443),K443,IF(U443=0,"UNPRICED",IF(L443="PAYG",INDEX('SKU Catalog'!$K$1:$K$116,MAX(1,U443)),IF(L443="1Y",INDEX('SKU Catalog'!$L$1:$L$116,MAX(1,U443)),INDEX('SKU Catalog'!$M$1:$M$116,MAX(1,U443))))))</f>
        <v>0</v>
      </c>
      <c r="O443" s="24">
        <f>IF(NOT(AND(A443=$B$2,G443&gt;0,H443&gt;0,OR(C443&lt;&gt;"Recommended baseline",Assumptions!$B$10=1))),0,IF(ISNUMBER(N443),G443*H443*N443*IF(ISNUMBER(K443),1,IF(AND(L443="PAYG",INDEX('SKU Catalog'!$F$1:$F$116,MAX(1,U443))="Hourly"),I443,1)),"UNPRICED"))</f>
        <v>0</v>
      </c>
      <c r="P443" s="24">
        <f>IF(ISNUMBER(O443),O443*Assumptions!$B$8,"UNPRICED")</f>
        <v>0</v>
      </c>
      <c r="Q443" s="23" t="str">
        <f>IF(NOT(AND(A443=$B$2,G443&gt;0,H443&gt;0,OR(C443&lt;&gt;"Recommended baseline",Assumptions!$B$10=1))),"Inactive",IF(NOT(ISNUMBER(N443)),"UNPRICED - select SKU / quote",IF(ISNUMBER(K443),"Manual quote - verify source",IF(T443="Covered","Covered by capacity",IF(T443="Control plane","No direct fee","Priced - verify sizing")))))</f>
        <v>Inactive</v>
      </c>
      <c r="R443" s="21" t="s">
        <v>2315</v>
      </c>
      <c r="S443" s="21" t="s">
        <v>971</v>
      </c>
      <c r="T443" s="21" t="s">
        <v>187</v>
      </c>
      <c r="U443" s="23">
        <f>IF(COUNTIF('SKU Catalog'!$A$4:$A$116,T443&amp;"|"&amp;F443)=0,0,MATCH(T443&amp;"|"&amp;F443,'SKU Catalog'!$A$1:$A$116,0))</f>
        <v>5</v>
      </c>
      <c r="V443" s="24">
        <f>IF(NOT(AND(A443=$B$2,G443&gt;0,H443&gt;0,OR(C443&lt;&gt;"Recommended baseline",Assumptions!$B$10=1))),0,IF(ISNUMBER(K443),G443*H443*K443,IF(U443=0,"UNPRICED",IF(ISNUMBER(INDEX('SKU Catalog'!$K$1:$K$116,MAX(1,U443))),G443*H443*INDEX('SKU Catalog'!$K$1:$K$116,MAX(1,U443))*IF(AND(INDEX('SKU Catalog'!$F$1:$F$116,MAX(1,U443))="Hourly",OR(INDEX('SKU Catalog'!$J$1:$J$116,MAX(1,U443))=0,"PAYG"="PAYG")),I443,1),"UNPRICED"))))</f>
        <v>0</v>
      </c>
      <c r="W443" s="24">
        <f>IF(NOT(AND(A443=$B$2,G443&gt;0,H443&gt;0,OR(C443&lt;&gt;"Recommended baseline",Assumptions!$B$10=1))),0,IF(ISNUMBER(K443),G443*H443*K443,IF(U443=0,"UNPRICED",IF(ISNUMBER(INDEX('SKU Catalog'!$L$1:$L$116,MAX(1,U443))),G443*H443*INDEX('SKU Catalog'!$L$1:$L$116,MAX(1,U443))*IF(AND(INDEX('SKU Catalog'!$F$1:$F$116,MAX(1,U443))="Hourly",OR(INDEX('SKU Catalog'!$J$1:$J$116,MAX(1,U443))=0,"1Y"="PAYG")),I443,1),"UNPRICED"))))</f>
        <v>0</v>
      </c>
      <c r="X443" s="24">
        <f>IF(NOT(AND(A443=$B$2,G443&gt;0,H443&gt;0,OR(C443&lt;&gt;"Recommended baseline",Assumptions!$B$10=1))),0,IF(ISNUMBER(K443),G443*H443*K443,IF(U443=0,"UNPRICED",IF(ISNUMBER(INDEX('SKU Catalog'!$M$1:$M$116,MAX(1,U443))),G443*H443*INDEX('SKU Catalog'!$M$1:$M$116,MAX(1,U443))*IF(AND(INDEX('SKU Catalog'!$F$1:$F$116,MAX(1,U443))="Hourly",OR(INDEX('SKU Catalog'!$J$1:$J$116,MAX(1,U443))=0,"3Y"="PAYG")),I443,1),"UNPRICED"))))</f>
        <v>0</v>
      </c>
    </row>
    <row r="444" spans="1:24" ht="28.8" x14ac:dyDescent="0.35">
      <c r="A444" s="21" t="s">
        <v>1927</v>
      </c>
      <c r="B444" s="21" t="s">
        <v>95</v>
      </c>
      <c r="C444" s="21" t="s">
        <v>2299</v>
      </c>
      <c r="D444" s="21" t="s">
        <v>1224</v>
      </c>
      <c r="E444" s="21" t="s">
        <v>1225</v>
      </c>
      <c r="F444" s="26" t="s">
        <v>188</v>
      </c>
      <c r="G444" s="27">
        <v>1</v>
      </c>
      <c r="H444" s="27">
        <v>1</v>
      </c>
      <c r="I444" s="36">
        <v>1</v>
      </c>
      <c r="J444" s="26" t="s">
        <v>2297</v>
      </c>
      <c r="K444" s="37"/>
      <c r="L444" s="23" t="str">
        <f>IF(U444=0,"INVALID SKU",IF(INDEX('SKU Catalog'!$J$1:$J$116,MAX(1,U444))=0,"PAYG",IF(J444="Default",Assumptions!$B$7,J444)))</f>
        <v>PAYG</v>
      </c>
      <c r="M444" s="23" t="str">
        <f>IF(U444=0,"Review SKU",INDEX('SKU Catalog'!$E$1:$E$116,MAX(1,U444)))</f>
        <v>resource</v>
      </c>
      <c r="N444" s="31">
        <f>IF(ISNUMBER(K444),K444,IF(U444=0,"UNPRICED",IF(L444="PAYG",INDEX('SKU Catalog'!$K$1:$K$116,MAX(1,U444)),IF(L444="1Y",INDEX('SKU Catalog'!$L$1:$L$116,MAX(1,U444)),INDEX('SKU Catalog'!$M$1:$M$116,MAX(1,U444))))))</f>
        <v>0</v>
      </c>
      <c r="O444" s="24">
        <f>IF(NOT(AND(A444=$B$2,G444&gt;0,H444&gt;0,OR(C444&lt;&gt;"Recommended baseline",Assumptions!$B$10=1))),0,IF(ISNUMBER(N444),G444*H444*N444*IF(ISNUMBER(K444),1,IF(AND(L444="PAYG",INDEX('SKU Catalog'!$F$1:$F$116,MAX(1,U444))="Hourly"),I444,1)),"UNPRICED"))</f>
        <v>0</v>
      </c>
      <c r="P444" s="24">
        <f>IF(ISNUMBER(O444),O444*Assumptions!$B$8,"UNPRICED")</f>
        <v>0</v>
      </c>
      <c r="Q444" s="23" t="str">
        <f>IF(NOT(AND(A444=$B$2,G444&gt;0,H444&gt;0,OR(C444&lt;&gt;"Recommended baseline",Assumptions!$B$10=1))),"Inactive",IF(NOT(ISNUMBER(N444)),"UNPRICED - select SKU / quote",IF(ISNUMBER(K444),"Manual quote - verify source",IF(T444="Covered","Covered by capacity",IF(T444="Control plane","No direct fee","Priced - verify sizing")))))</f>
        <v>Inactive</v>
      </c>
      <c r="R444" s="21" t="s">
        <v>2315</v>
      </c>
      <c r="S444" s="21" t="s">
        <v>971</v>
      </c>
      <c r="T444" s="21" t="s">
        <v>187</v>
      </c>
      <c r="U444" s="23">
        <f>IF(COUNTIF('SKU Catalog'!$A$4:$A$116,T444&amp;"|"&amp;F444)=0,0,MATCH(T444&amp;"|"&amp;F444,'SKU Catalog'!$A$1:$A$116,0))</f>
        <v>5</v>
      </c>
      <c r="V444" s="24">
        <f>IF(NOT(AND(A444=$B$2,G444&gt;0,H444&gt;0,OR(C444&lt;&gt;"Recommended baseline",Assumptions!$B$10=1))),0,IF(ISNUMBER(K444),G444*H444*K444,IF(U444=0,"UNPRICED",IF(ISNUMBER(INDEX('SKU Catalog'!$K$1:$K$116,MAX(1,U444))),G444*H444*INDEX('SKU Catalog'!$K$1:$K$116,MAX(1,U444))*IF(AND(INDEX('SKU Catalog'!$F$1:$F$116,MAX(1,U444))="Hourly",OR(INDEX('SKU Catalog'!$J$1:$J$116,MAX(1,U444))=0,"PAYG"="PAYG")),I444,1),"UNPRICED"))))</f>
        <v>0</v>
      </c>
      <c r="W444" s="24">
        <f>IF(NOT(AND(A444=$B$2,G444&gt;0,H444&gt;0,OR(C444&lt;&gt;"Recommended baseline",Assumptions!$B$10=1))),0,IF(ISNUMBER(K444),G444*H444*K444,IF(U444=0,"UNPRICED",IF(ISNUMBER(INDEX('SKU Catalog'!$L$1:$L$116,MAX(1,U444))),G444*H444*INDEX('SKU Catalog'!$L$1:$L$116,MAX(1,U444))*IF(AND(INDEX('SKU Catalog'!$F$1:$F$116,MAX(1,U444))="Hourly",OR(INDEX('SKU Catalog'!$J$1:$J$116,MAX(1,U444))=0,"1Y"="PAYG")),I444,1),"UNPRICED"))))</f>
        <v>0</v>
      </c>
      <c r="X444" s="24">
        <f>IF(NOT(AND(A444=$B$2,G444&gt;0,H444&gt;0,OR(C444&lt;&gt;"Recommended baseline",Assumptions!$B$10=1))),0,IF(ISNUMBER(K444),G444*H444*K444,IF(U444=0,"UNPRICED",IF(ISNUMBER(INDEX('SKU Catalog'!$M$1:$M$116,MAX(1,U444))),G444*H444*INDEX('SKU Catalog'!$M$1:$M$116,MAX(1,U444))*IF(AND(INDEX('SKU Catalog'!$F$1:$F$116,MAX(1,U444))="Hourly",OR(INDEX('SKU Catalog'!$J$1:$J$116,MAX(1,U444))=0,"3Y"="PAYG")),I444,1),"UNPRICED"))))</f>
        <v>0</v>
      </c>
    </row>
    <row r="445" spans="1:24" ht="28.8" x14ac:dyDescent="0.35">
      <c r="A445" s="21" t="s">
        <v>1927</v>
      </c>
      <c r="B445" s="21" t="s">
        <v>95</v>
      </c>
      <c r="C445" s="21" t="s">
        <v>2299</v>
      </c>
      <c r="D445" s="21" t="s">
        <v>1228</v>
      </c>
      <c r="E445" s="21" t="s">
        <v>1229</v>
      </c>
      <c r="F445" s="26" t="s">
        <v>188</v>
      </c>
      <c r="G445" s="27">
        <v>1</v>
      </c>
      <c r="H445" s="27">
        <v>1</v>
      </c>
      <c r="I445" s="36">
        <v>1</v>
      </c>
      <c r="J445" s="26" t="s">
        <v>2297</v>
      </c>
      <c r="K445" s="37"/>
      <c r="L445" s="23" t="str">
        <f>IF(U445=0,"INVALID SKU",IF(INDEX('SKU Catalog'!$J$1:$J$116,MAX(1,U445))=0,"PAYG",IF(J445="Default",Assumptions!$B$7,J445)))</f>
        <v>PAYG</v>
      </c>
      <c r="M445" s="23" t="str">
        <f>IF(U445=0,"Review SKU",INDEX('SKU Catalog'!$E$1:$E$116,MAX(1,U445)))</f>
        <v>resource</v>
      </c>
      <c r="N445" s="31">
        <f>IF(ISNUMBER(K445),K445,IF(U445=0,"UNPRICED",IF(L445="PAYG",INDEX('SKU Catalog'!$K$1:$K$116,MAX(1,U445)),IF(L445="1Y",INDEX('SKU Catalog'!$L$1:$L$116,MAX(1,U445)),INDEX('SKU Catalog'!$M$1:$M$116,MAX(1,U445))))))</f>
        <v>0</v>
      </c>
      <c r="O445" s="24">
        <f>IF(NOT(AND(A445=$B$2,G445&gt;0,H445&gt;0,OR(C445&lt;&gt;"Recommended baseline",Assumptions!$B$10=1))),0,IF(ISNUMBER(N445),G445*H445*N445*IF(ISNUMBER(K445),1,IF(AND(L445="PAYG",INDEX('SKU Catalog'!$F$1:$F$116,MAX(1,U445))="Hourly"),I445,1)),"UNPRICED"))</f>
        <v>0</v>
      </c>
      <c r="P445" s="24">
        <f>IF(ISNUMBER(O445),O445*Assumptions!$B$8,"UNPRICED")</f>
        <v>0</v>
      </c>
      <c r="Q445" s="23" t="str">
        <f>IF(NOT(AND(A445=$B$2,G445&gt;0,H445&gt;0,OR(C445&lt;&gt;"Recommended baseline",Assumptions!$B$10=1))),"Inactive",IF(NOT(ISNUMBER(N445)),"UNPRICED - select SKU / quote",IF(ISNUMBER(K445),"Manual quote - verify source",IF(T445="Covered","Covered by capacity",IF(T445="Control plane","No direct fee","Priced - verify sizing")))))</f>
        <v>Inactive</v>
      </c>
      <c r="R445" s="21" t="s">
        <v>2315</v>
      </c>
      <c r="S445" s="21" t="s">
        <v>971</v>
      </c>
      <c r="T445" s="21" t="s">
        <v>187</v>
      </c>
      <c r="U445" s="23">
        <f>IF(COUNTIF('SKU Catalog'!$A$4:$A$116,T445&amp;"|"&amp;F445)=0,0,MATCH(T445&amp;"|"&amp;F445,'SKU Catalog'!$A$1:$A$116,0))</f>
        <v>5</v>
      </c>
      <c r="V445" s="24">
        <f>IF(NOT(AND(A445=$B$2,G445&gt;0,H445&gt;0,OR(C445&lt;&gt;"Recommended baseline",Assumptions!$B$10=1))),0,IF(ISNUMBER(K445),G445*H445*K445,IF(U445=0,"UNPRICED",IF(ISNUMBER(INDEX('SKU Catalog'!$K$1:$K$116,MAX(1,U445))),G445*H445*INDEX('SKU Catalog'!$K$1:$K$116,MAX(1,U445))*IF(AND(INDEX('SKU Catalog'!$F$1:$F$116,MAX(1,U445))="Hourly",OR(INDEX('SKU Catalog'!$J$1:$J$116,MAX(1,U445))=0,"PAYG"="PAYG")),I445,1),"UNPRICED"))))</f>
        <v>0</v>
      </c>
      <c r="W445" s="24">
        <f>IF(NOT(AND(A445=$B$2,G445&gt;0,H445&gt;0,OR(C445&lt;&gt;"Recommended baseline",Assumptions!$B$10=1))),0,IF(ISNUMBER(K445),G445*H445*K445,IF(U445=0,"UNPRICED",IF(ISNUMBER(INDEX('SKU Catalog'!$L$1:$L$116,MAX(1,U445))),G445*H445*INDEX('SKU Catalog'!$L$1:$L$116,MAX(1,U445))*IF(AND(INDEX('SKU Catalog'!$F$1:$F$116,MAX(1,U445))="Hourly",OR(INDEX('SKU Catalog'!$J$1:$J$116,MAX(1,U445))=0,"1Y"="PAYG")),I445,1),"UNPRICED"))))</f>
        <v>0</v>
      </c>
      <c r="X445" s="24">
        <f>IF(NOT(AND(A445=$B$2,G445&gt;0,H445&gt;0,OR(C445&lt;&gt;"Recommended baseline",Assumptions!$B$10=1))),0,IF(ISNUMBER(K445),G445*H445*K445,IF(U445=0,"UNPRICED",IF(ISNUMBER(INDEX('SKU Catalog'!$M$1:$M$116,MAX(1,U445))),G445*H445*INDEX('SKU Catalog'!$M$1:$M$116,MAX(1,U445))*IF(AND(INDEX('SKU Catalog'!$F$1:$F$116,MAX(1,U445))="Hourly",OR(INDEX('SKU Catalog'!$J$1:$J$116,MAX(1,U445))=0,"3Y"="PAYG")),I445,1),"UNPRICED"))))</f>
        <v>0</v>
      </c>
    </row>
    <row r="446" spans="1:24" ht="28.8" x14ac:dyDescent="0.35">
      <c r="A446" s="21" t="s">
        <v>1927</v>
      </c>
      <c r="B446" s="21" t="s">
        <v>95</v>
      </c>
      <c r="C446" s="21" t="s">
        <v>2299</v>
      </c>
      <c r="D446" s="21" t="s">
        <v>1231</v>
      </c>
      <c r="E446" s="21" t="s">
        <v>1232</v>
      </c>
      <c r="F446" s="26" t="s">
        <v>188</v>
      </c>
      <c r="G446" s="27">
        <v>1</v>
      </c>
      <c r="H446" s="27">
        <v>1</v>
      </c>
      <c r="I446" s="36">
        <v>1</v>
      </c>
      <c r="J446" s="26" t="s">
        <v>2297</v>
      </c>
      <c r="K446" s="37"/>
      <c r="L446" s="23" t="str">
        <f>IF(U446=0,"INVALID SKU",IF(INDEX('SKU Catalog'!$J$1:$J$116,MAX(1,U446))=0,"PAYG",IF(J446="Default",Assumptions!$B$7,J446)))</f>
        <v>PAYG</v>
      </c>
      <c r="M446" s="23" t="str">
        <f>IF(U446=0,"Review SKU",INDEX('SKU Catalog'!$E$1:$E$116,MAX(1,U446)))</f>
        <v>resource</v>
      </c>
      <c r="N446" s="31">
        <f>IF(ISNUMBER(K446),K446,IF(U446=0,"UNPRICED",IF(L446="PAYG",INDEX('SKU Catalog'!$K$1:$K$116,MAX(1,U446)),IF(L446="1Y",INDEX('SKU Catalog'!$L$1:$L$116,MAX(1,U446)),INDEX('SKU Catalog'!$M$1:$M$116,MAX(1,U446))))))</f>
        <v>0</v>
      </c>
      <c r="O446" s="24">
        <f>IF(NOT(AND(A446=$B$2,G446&gt;0,H446&gt;0,OR(C446&lt;&gt;"Recommended baseline",Assumptions!$B$10=1))),0,IF(ISNUMBER(N446),G446*H446*N446*IF(ISNUMBER(K446),1,IF(AND(L446="PAYG",INDEX('SKU Catalog'!$F$1:$F$116,MAX(1,U446))="Hourly"),I446,1)),"UNPRICED"))</f>
        <v>0</v>
      </c>
      <c r="P446" s="24">
        <f>IF(ISNUMBER(O446),O446*Assumptions!$B$8,"UNPRICED")</f>
        <v>0</v>
      </c>
      <c r="Q446" s="23" t="str">
        <f>IF(NOT(AND(A446=$B$2,G446&gt;0,H446&gt;0,OR(C446&lt;&gt;"Recommended baseline",Assumptions!$B$10=1))),"Inactive",IF(NOT(ISNUMBER(N446)),"UNPRICED - select SKU / quote",IF(ISNUMBER(K446),"Manual quote - verify source",IF(T446="Covered","Covered by capacity",IF(T446="Control plane","No direct fee","Priced - verify sizing")))))</f>
        <v>Inactive</v>
      </c>
      <c r="R446" s="21" t="s">
        <v>2315</v>
      </c>
      <c r="S446" s="21" t="s">
        <v>971</v>
      </c>
      <c r="T446" s="21" t="s">
        <v>187</v>
      </c>
      <c r="U446" s="23">
        <f>IF(COUNTIF('SKU Catalog'!$A$4:$A$116,T446&amp;"|"&amp;F446)=0,0,MATCH(T446&amp;"|"&amp;F446,'SKU Catalog'!$A$1:$A$116,0))</f>
        <v>5</v>
      </c>
      <c r="V446" s="24">
        <f>IF(NOT(AND(A446=$B$2,G446&gt;0,H446&gt;0,OR(C446&lt;&gt;"Recommended baseline",Assumptions!$B$10=1))),0,IF(ISNUMBER(K446),G446*H446*K446,IF(U446=0,"UNPRICED",IF(ISNUMBER(INDEX('SKU Catalog'!$K$1:$K$116,MAX(1,U446))),G446*H446*INDEX('SKU Catalog'!$K$1:$K$116,MAX(1,U446))*IF(AND(INDEX('SKU Catalog'!$F$1:$F$116,MAX(1,U446))="Hourly",OR(INDEX('SKU Catalog'!$J$1:$J$116,MAX(1,U446))=0,"PAYG"="PAYG")),I446,1),"UNPRICED"))))</f>
        <v>0</v>
      </c>
      <c r="W446" s="24">
        <f>IF(NOT(AND(A446=$B$2,G446&gt;0,H446&gt;0,OR(C446&lt;&gt;"Recommended baseline",Assumptions!$B$10=1))),0,IF(ISNUMBER(K446),G446*H446*K446,IF(U446=0,"UNPRICED",IF(ISNUMBER(INDEX('SKU Catalog'!$L$1:$L$116,MAX(1,U446))),G446*H446*INDEX('SKU Catalog'!$L$1:$L$116,MAX(1,U446))*IF(AND(INDEX('SKU Catalog'!$F$1:$F$116,MAX(1,U446))="Hourly",OR(INDEX('SKU Catalog'!$J$1:$J$116,MAX(1,U446))=0,"1Y"="PAYG")),I446,1),"UNPRICED"))))</f>
        <v>0</v>
      </c>
      <c r="X446" s="24">
        <f>IF(NOT(AND(A446=$B$2,G446&gt;0,H446&gt;0,OR(C446&lt;&gt;"Recommended baseline",Assumptions!$B$10=1))),0,IF(ISNUMBER(K446),G446*H446*K446,IF(U446=0,"UNPRICED",IF(ISNUMBER(INDEX('SKU Catalog'!$M$1:$M$116,MAX(1,U446))),G446*H446*INDEX('SKU Catalog'!$M$1:$M$116,MAX(1,U446))*IF(AND(INDEX('SKU Catalog'!$F$1:$F$116,MAX(1,U446))="Hourly",OR(INDEX('SKU Catalog'!$J$1:$J$116,MAX(1,U446))=0,"3Y"="PAYG")),I446,1),"UNPRICED"))))</f>
        <v>0</v>
      </c>
    </row>
    <row r="447" spans="1:24" ht="28.8" x14ac:dyDescent="0.35">
      <c r="A447" s="21" t="s">
        <v>1927</v>
      </c>
      <c r="B447" s="21" t="s">
        <v>95</v>
      </c>
      <c r="C447" s="21" t="s">
        <v>2299</v>
      </c>
      <c r="D447" s="21" t="s">
        <v>1234</v>
      </c>
      <c r="E447" s="21" t="s">
        <v>1235</v>
      </c>
      <c r="F447" s="26" t="s">
        <v>188</v>
      </c>
      <c r="G447" s="27">
        <v>1</v>
      </c>
      <c r="H447" s="27">
        <v>1</v>
      </c>
      <c r="I447" s="36">
        <v>1</v>
      </c>
      <c r="J447" s="26" t="s">
        <v>2297</v>
      </c>
      <c r="K447" s="37"/>
      <c r="L447" s="23" t="str">
        <f>IF(U447=0,"INVALID SKU",IF(INDEX('SKU Catalog'!$J$1:$J$116,MAX(1,U447))=0,"PAYG",IF(J447="Default",Assumptions!$B$7,J447)))</f>
        <v>PAYG</v>
      </c>
      <c r="M447" s="23" t="str">
        <f>IF(U447=0,"Review SKU",INDEX('SKU Catalog'!$E$1:$E$116,MAX(1,U447)))</f>
        <v>resource</v>
      </c>
      <c r="N447" s="31">
        <f>IF(ISNUMBER(K447),K447,IF(U447=0,"UNPRICED",IF(L447="PAYG",INDEX('SKU Catalog'!$K$1:$K$116,MAX(1,U447)),IF(L447="1Y",INDEX('SKU Catalog'!$L$1:$L$116,MAX(1,U447)),INDEX('SKU Catalog'!$M$1:$M$116,MAX(1,U447))))))</f>
        <v>0</v>
      </c>
      <c r="O447" s="24">
        <f>IF(NOT(AND(A447=$B$2,G447&gt;0,H447&gt;0,OR(C447&lt;&gt;"Recommended baseline",Assumptions!$B$10=1))),0,IF(ISNUMBER(N447),G447*H447*N447*IF(ISNUMBER(K447),1,IF(AND(L447="PAYG",INDEX('SKU Catalog'!$F$1:$F$116,MAX(1,U447))="Hourly"),I447,1)),"UNPRICED"))</f>
        <v>0</v>
      </c>
      <c r="P447" s="24">
        <f>IF(ISNUMBER(O447),O447*Assumptions!$B$8,"UNPRICED")</f>
        <v>0</v>
      </c>
      <c r="Q447" s="23" t="str">
        <f>IF(NOT(AND(A447=$B$2,G447&gt;0,H447&gt;0,OR(C447&lt;&gt;"Recommended baseline",Assumptions!$B$10=1))),"Inactive",IF(NOT(ISNUMBER(N447)),"UNPRICED - select SKU / quote",IF(ISNUMBER(K447),"Manual quote - verify source",IF(T447="Covered","Covered by capacity",IF(T447="Control plane","No direct fee","Priced - verify sizing")))))</f>
        <v>Inactive</v>
      </c>
      <c r="R447" s="21" t="s">
        <v>2315</v>
      </c>
      <c r="S447" s="21" t="s">
        <v>971</v>
      </c>
      <c r="T447" s="21" t="s">
        <v>187</v>
      </c>
      <c r="U447" s="23">
        <f>IF(COUNTIF('SKU Catalog'!$A$4:$A$116,T447&amp;"|"&amp;F447)=0,0,MATCH(T447&amp;"|"&amp;F447,'SKU Catalog'!$A$1:$A$116,0))</f>
        <v>5</v>
      </c>
      <c r="V447" s="24">
        <f>IF(NOT(AND(A447=$B$2,G447&gt;0,H447&gt;0,OR(C447&lt;&gt;"Recommended baseline",Assumptions!$B$10=1))),0,IF(ISNUMBER(K447),G447*H447*K447,IF(U447=0,"UNPRICED",IF(ISNUMBER(INDEX('SKU Catalog'!$K$1:$K$116,MAX(1,U447))),G447*H447*INDEX('SKU Catalog'!$K$1:$K$116,MAX(1,U447))*IF(AND(INDEX('SKU Catalog'!$F$1:$F$116,MAX(1,U447))="Hourly",OR(INDEX('SKU Catalog'!$J$1:$J$116,MAX(1,U447))=0,"PAYG"="PAYG")),I447,1),"UNPRICED"))))</f>
        <v>0</v>
      </c>
      <c r="W447" s="24">
        <f>IF(NOT(AND(A447=$B$2,G447&gt;0,H447&gt;0,OR(C447&lt;&gt;"Recommended baseline",Assumptions!$B$10=1))),0,IF(ISNUMBER(K447),G447*H447*K447,IF(U447=0,"UNPRICED",IF(ISNUMBER(INDEX('SKU Catalog'!$L$1:$L$116,MAX(1,U447))),G447*H447*INDEX('SKU Catalog'!$L$1:$L$116,MAX(1,U447))*IF(AND(INDEX('SKU Catalog'!$F$1:$F$116,MAX(1,U447))="Hourly",OR(INDEX('SKU Catalog'!$J$1:$J$116,MAX(1,U447))=0,"1Y"="PAYG")),I447,1),"UNPRICED"))))</f>
        <v>0</v>
      </c>
      <c r="X447" s="24">
        <f>IF(NOT(AND(A447=$B$2,G447&gt;0,H447&gt;0,OR(C447&lt;&gt;"Recommended baseline",Assumptions!$B$10=1))),0,IF(ISNUMBER(K447),G447*H447*K447,IF(U447=0,"UNPRICED",IF(ISNUMBER(INDEX('SKU Catalog'!$M$1:$M$116,MAX(1,U447))),G447*H447*INDEX('SKU Catalog'!$M$1:$M$116,MAX(1,U447))*IF(AND(INDEX('SKU Catalog'!$F$1:$F$116,MAX(1,U447))="Hourly",OR(INDEX('SKU Catalog'!$J$1:$J$116,MAX(1,U447))=0,"3Y"="PAYG")),I447,1),"UNPRICED"))))</f>
        <v>0</v>
      </c>
    </row>
    <row r="448" spans="1:24" ht="28.8" x14ac:dyDescent="0.35">
      <c r="A448" s="21" t="s">
        <v>1927</v>
      </c>
      <c r="B448" s="21" t="s">
        <v>95</v>
      </c>
      <c r="C448" s="21" t="s">
        <v>2299</v>
      </c>
      <c r="D448" s="21" t="s">
        <v>1238</v>
      </c>
      <c r="E448" s="21" t="s">
        <v>1239</v>
      </c>
      <c r="F448" s="26" t="s">
        <v>188</v>
      </c>
      <c r="G448" s="27">
        <v>1</v>
      </c>
      <c r="H448" s="27">
        <v>1</v>
      </c>
      <c r="I448" s="36">
        <v>1</v>
      </c>
      <c r="J448" s="26" t="s">
        <v>2297</v>
      </c>
      <c r="K448" s="37"/>
      <c r="L448" s="23" t="str">
        <f>IF(U448=0,"INVALID SKU",IF(INDEX('SKU Catalog'!$J$1:$J$116,MAX(1,U448))=0,"PAYG",IF(J448="Default",Assumptions!$B$7,J448)))</f>
        <v>PAYG</v>
      </c>
      <c r="M448" s="23" t="str">
        <f>IF(U448=0,"Review SKU",INDEX('SKU Catalog'!$E$1:$E$116,MAX(1,U448)))</f>
        <v>resource</v>
      </c>
      <c r="N448" s="31">
        <f>IF(ISNUMBER(K448),K448,IF(U448=0,"UNPRICED",IF(L448="PAYG",INDEX('SKU Catalog'!$K$1:$K$116,MAX(1,U448)),IF(L448="1Y",INDEX('SKU Catalog'!$L$1:$L$116,MAX(1,U448)),INDEX('SKU Catalog'!$M$1:$M$116,MAX(1,U448))))))</f>
        <v>0</v>
      </c>
      <c r="O448" s="24">
        <f>IF(NOT(AND(A448=$B$2,G448&gt;0,H448&gt;0,OR(C448&lt;&gt;"Recommended baseline",Assumptions!$B$10=1))),0,IF(ISNUMBER(N448),G448*H448*N448*IF(ISNUMBER(K448),1,IF(AND(L448="PAYG",INDEX('SKU Catalog'!$F$1:$F$116,MAX(1,U448))="Hourly"),I448,1)),"UNPRICED"))</f>
        <v>0</v>
      </c>
      <c r="P448" s="24">
        <f>IF(ISNUMBER(O448),O448*Assumptions!$B$8,"UNPRICED")</f>
        <v>0</v>
      </c>
      <c r="Q448" s="23" t="str">
        <f>IF(NOT(AND(A448=$B$2,G448&gt;0,H448&gt;0,OR(C448&lt;&gt;"Recommended baseline",Assumptions!$B$10=1))),"Inactive",IF(NOT(ISNUMBER(N448)),"UNPRICED - select SKU / quote",IF(ISNUMBER(K448),"Manual quote - verify source",IF(T448="Covered","Covered by capacity",IF(T448="Control plane","No direct fee","Priced - verify sizing")))))</f>
        <v>Inactive</v>
      </c>
      <c r="R448" s="21" t="s">
        <v>2315</v>
      </c>
      <c r="S448" s="21" t="s">
        <v>971</v>
      </c>
      <c r="T448" s="21" t="s">
        <v>187</v>
      </c>
      <c r="U448" s="23">
        <f>IF(COUNTIF('SKU Catalog'!$A$4:$A$116,T448&amp;"|"&amp;F448)=0,0,MATCH(T448&amp;"|"&amp;F448,'SKU Catalog'!$A$1:$A$116,0))</f>
        <v>5</v>
      </c>
      <c r="V448" s="24">
        <f>IF(NOT(AND(A448=$B$2,G448&gt;0,H448&gt;0,OR(C448&lt;&gt;"Recommended baseline",Assumptions!$B$10=1))),0,IF(ISNUMBER(K448),G448*H448*K448,IF(U448=0,"UNPRICED",IF(ISNUMBER(INDEX('SKU Catalog'!$K$1:$K$116,MAX(1,U448))),G448*H448*INDEX('SKU Catalog'!$K$1:$K$116,MAX(1,U448))*IF(AND(INDEX('SKU Catalog'!$F$1:$F$116,MAX(1,U448))="Hourly",OR(INDEX('SKU Catalog'!$J$1:$J$116,MAX(1,U448))=0,"PAYG"="PAYG")),I448,1),"UNPRICED"))))</f>
        <v>0</v>
      </c>
      <c r="W448" s="24">
        <f>IF(NOT(AND(A448=$B$2,G448&gt;0,H448&gt;0,OR(C448&lt;&gt;"Recommended baseline",Assumptions!$B$10=1))),0,IF(ISNUMBER(K448),G448*H448*K448,IF(U448=0,"UNPRICED",IF(ISNUMBER(INDEX('SKU Catalog'!$L$1:$L$116,MAX(1,U448))),G448*H448*INDEX('SKU Catalog'!$L$1:$L$116,MAX(1,U448))*IF(AND(INDEX('SKU Catalog'!$F$1:$F$116,MAX(1,U448))="Hourly",OR(INDEX('SKU Catalog'!$J$1:$J$116,MAX(1,U448))=0,"1Y"="PAYG")),I448,1),"UNPRICED"))))</f>
        <v>0</v>
      </c>
      <c r="X448" s="24">
        <f>IF(NOT(AND(A448=$B$2,G448&gt;0,H448&gt;0,OR(C448&lt;&gt;"Recommended baseline",Assumptions!$B$10=1))),0,IF(ISNUMBER(K448),G448*H448*K448,IF(U448=0,"UNPRICED",IF(ISNUMBER(INDEX('SKU Catalog'!$M$1:$M$116,MAX(1,U448))),G448*H448*INDEX('SKU Catalog'!$M$1:$M$116,MAX(1,U448))*IF(AND(INDEX('SKU Catalog'!$F$1:$F$116,MAX(1,U448))="Hourly",OR(INDEX('SKU Catalog'!$J$1:$J$116,MAX(1,U448))=0,"3Y"="PAYG")),I448,1),"UNPRICED"))))</f>
        <v>0</v>
      </c>
    </row>
    <row r="449" spans="1:24" ht="28.8" x14ac:dyDescent="0.35">
      <c r="A449" s="21" t="s">
        <v>1927</v>
      </c>
      <c r="B449" s="21" t="s">
        <v>95</v>
      </c>
      <c r="C449" s="21" t="s">
        <v>2299</v>
      </c>
      <c r="D449" s="21" t="s">
        <v>1241</v>
      </c>
      <c r="E449" s="21" t="s">
        <v>1242</v>
      </c>
      <c r="F449" s="26" t="s">
        <v>188</v>
      </c>
      <c r="G449" s="27">
        <v>1</v>
      </c>
      <c r="H449" s="27">
        <v>1</v>
      </c>
      <c r="I449" s="36">
        <v>1</v>
      </c>
      <c r="J449" s="26" t="s">
        <v>2297</v>
      </c>
      <c r="K449" s="37"/>
      <c r="L449" s="23" t="str">
        <f>IF(U449=0,"INVALID SKU",IF(INDEX('SKU Catalog'!$J$1:$J$116,MAX(1,U449))=0,"PAYG",IF(J449="Default",Assumptions!$B$7,J449)))</f>
        <v>PAYG</v>
      </c>
      <c r="M449" s="23" t="str">
        <f>IF(U449=0,"Review SKU",INDEX('SKU Catalog'!$E$1:$E$116,MAX(1,U449)))</f>
        <v>resource</v>
      </c>
      <c r="N449" s="31">
        <f>IF(ISNUMBER(K449),K449,IF(U449=0,"UNPRICED",IF(L449="PAYG",INDEX('SKU Catalog'!$K$1:$K$116,MAX(1,U449)),IF(L449="1Y",INDEX('SKU Catalog'!$L$1:$L$116,MAX(1,U449)),INDEX('SKU Catalog'!$M$1:$M$116,MAX(1,U449))))))</f>
        <v>0</v>
      </c>
      <c r="O449" s="24">
        <f>IF(NOT(AND(A449=$B$2,G449&gt;0,H449&gt;0,OR(C449&lt;&gt;"Recommended baseline",Assumptions!$B$10=1))),0,IF(ISNUMBER(N449),G449*H449*N449*IF(ISNUMBER(K449),1,IF(AND(L449="PAYG",INDEX('SKU Catalog'!$F$1:$F$116,MAX(1,U449))="Hourly"),I449,1)),"UNPRICED"))</f>
        <v>0</v>
      </c>
      <c r="P449" s="24">
        <f>IF(ISNUMBER(O449),O449*Assumptions!$B$8,"UNPRICED")</f>
        <v>0</v>
      </c>
      <c r="Q449" s="23" t="str">
        <f>IF(NOT(AND(A449=$B$2,G449&gt;0,H449&gt;0,OR(C449&lt;&gt;"Recommended baseline",Assumptions!$B$10=1))),"Inactive",IF(NOT(ISNUMBER(N449)),"UNPRICED - select SKU / quote",IF(ISNUMBER(K449),"Manual quote - verify source",IF(T449="Covered","Covered by capacity",IF(T449="Control plane","No direct fee","Priced - verify sizing")))))</f>
        <v>Inactive</v>
      </c>
      <c r="R449" s="21" t="s">
        <v>2315</v>
      </c>
      <c r="S449" s="21" t="s">
        <v>971</v>
      </c>
      <c r="T449" s="21" t="s">
        <v>187</v>
      </c>
      <c r="U449" s="23">
        <f>IF(COUNTIF('SKU Catalog'!$A$4:$A$116,T449&amp;"|"&amp;F449)=0,0,MATCH(T449&amp;"|"&amp;F449,'SKU Catalog'!$A$1:$A$116,0))</f>
        <v>5</v>
      </c>
      <c r="V449" s="24">
        <f>IF(NOT(AND(A449=$B$2,G449&gt;0,H449&gt;0,OR(C449&lt;&gt;"Recommended baseline",Assumptions!$B$10=1))),0,IF(ISNUMBER(K449),G449*H449*K449,IF(U449=0,"UNPRICED",IF(ISNUMBER(INDEX('SKU Catalog'!$K$1:$K$116,MAX(1,U449))),G449*H449*INDEX('SKU Catalog'!$K$1:$K$116,MAX(1,U449))*IF(AND(INDEX('SKU Catalog'!$F$1:$F$116,MAX(1,U449))="Hourly",OR(INDEX('SKU Catalog'!$J$1:$J$116,MAX(1,U449))=0,"PAYG"="PAYG")),I449,1),"UNPRICED"))))</f>
        <v>0</v>
      </c>
      <c r="W449" s="24">
        <f>IF(NOT(AND(A449=$B$2,G449&gt;0,H449&gt;0,OR(C449&lt;&gt;"Recommended baseline",Assumptions!$B$10=1))),0,IF(ISNUMBER(K449),G449*H449*K449,IF(U449=0,"UNPRICED",IF(ISNUMBER(INDEX('SKU Catalog'!$L$1:$L$116,MAX(1,U449))),G449*H449*INDEX('SKU Catalog'!$L$1:$L$116,MAX(1,U449))*IF(AND(INDEX('SKU Catalog'!$F$1:$F$116,MAX(1,U449))="Hourly",OR(INDEX('SKU Catalog'!$J$1:$J$116,MAX(1,U449))=0,"1Y"="PAYG")),I449,1),"UNPRICED"))))</f>
        <v>0</v>
      </c>
      <c r="X449" s="24">
        <f>IF(NOT(AND(A449=$B$2,G449&gt;0,H449&gt;0,OR(C449&lt;&gt;"Recommended baseline",Assumptions!$B$10=1))),0,IF(ISNUMBER(K449),G449*H449*K449,IF(U449=0,"UNPRICED",IF(ISNUMBER(INDEX('SKU Catalog'!$M$1:$M$116,MAX(1,U449))),G449*H449*INDEX('SKU Catalog'!$M$1:$M$116,MAX(1,U449))*IF(AND(INDEX('SKU Catalog'!$F$1:$F$116,MAX(1,U449))="Hourly",OR(INDEX('SKU Catalog'!$J$1:$J$116,MAX(1,U449))=0,"3Y"="PAYG")),I449,1),"UNPRICED"))))</f>
        <v>0</v>
      </c>
    </row>
    <row r="450" spans="1:24" ht="28.8" x14ac:dyDescent="0.35">
      <c r="A450" s="21" t="s">
        <v>1927</v>
      </c>
      <c r="B450" s="21" t="s">
        <v>95</v>
      </c>
      <c r="C450" s="21" t="s">
        <v>2299</v>
      </c>
      <c r="D450" s="21" t="s">
        <v>1244</v>
      </c>
      <c r="E450" s="21" t="s">
        <v>1245</v>
      </c>
      <c r="F450" s="26" t="s">
        <v>188</v>
      </c>
      <c r="G450" s="27">
        <v>1</v>
      </c>
      <c r="H450" s="27">
        <v>1</v>
      </c>
      <c r="I450" s="36">
        <v>1</v>
      </c>
      <c r="J450" s="26" t="s">
        <v>2297</v>
      </c>
      <c r="K450" s="37"/>
      <c r="L450" s="23" t="str">
        <f>IF(U450=0,"INVALID SKU",IF(INDEX('SKU Catalog'!$J$1:$J$116,MAX(1,U450))=0,"PAYG",IF(J450="Default",Assumptions!$B$7,J450)))</f>
        <v>PAYG</v>
      </c>
      <c r="M450" s="23" t="str">
        <f>IF(U450=0,"Review SKU",INDEX('SKU Catalog'!$E$1:$E$116,MAX(1,U450)))</f>
        <v>resource</v>
      </c>
      <c r="N450" s="31">
        <f>IF(ISNUMBER(K450),K450,IF(U450=0,"UNPRICED",IF(L450="PAYG",INDEX('SKU Catalog'!$K$1:$K$116,MAX(1,U450)),IF(L450="1Y",INDEX('SKU Catalog'!$L$1:$L$116,MAX(1,U450)),INDEX('SKU Catalog'!$M$1:$M$116,MAX(1,U450))))))</f>
        <v>0</v>
      </c>
      <c r="O450" s="24">
        <f>IF(NOT(AND(A450=$B$2,G450&gt;0,H450&gt;0,OR(C450&lt;&gt;"Recommended baseline",Assumptions!$B$10=1))),0,IF(ISNUMBER(N450),G450*H450*N450*IF(ISNUMBER(K450),1,IF(AND(L450="PAYG",INDEX('SKU Catalog'!$F$1:$F$116,MAX(1,U450))="Hourly"),I450,1)),"UNPRICED"))</f>
        <v>0</v>
      </c>
      <c r="P450" s="24">
        <f>IF(ISNUMBER(O450),O450*Assumptions!$B$8,"UNPRICED")</f>
        <v>0</v>
      </c>
      <c r="Q450" s="23" t="str">
        <f>IF(NOT(AND(A450=$B$2,G450&gt;0,H450&gt;0,OR(C450&lt;&gt;"Recommended baseline",Assumptions!$B$10=1))),"Inactive",IF(NOT(ISNUMBER(N450)),"UNPRICED - select SKU / quote",IF(ISNUMBER(K450),"Manual quote - verify source",IF(T450="Covered","Covered by capacity",IF(T450="Control plane","No direct fee","Priced - verify sizing")))))</f>
        <v>Inactive</v>
      </c>
      <c r="R450" s="21" t="s">
        <v>2315</v>
      </c>
      <c r="S450" s="21" t="s">
        <v>971</v>
      </c>
      <c r="T450" s="21" t="s">
        <v>187</v>
      </c>
      <c r="U450" s="23">
        <f>IF(COUNTIF('SKU Catalog'!$A$4:$A$116,T450&amp;"|"&amp;F450)=0,0,MATCH(T450&amp;"|"&amp;F450,'SKU Catalog'!$A$1:$A$116,0))</f>
        <v>5</v>
      </c>
      <c r="V450" s="24">
        <f>IF(NOT(AND(A450=$B$2,G450&gt;0,H450&gt;0,OR(C450&lt;&gt;"Recommended baseline",Assumptions!$B$10=1))),0,IF(ISNUMBER(K450),G450*H450*K450,IF(U450=0,"UNPRICED",IF(ISNUMBER(INDEX('SKU Catalog'!$K$1:$K$116,MAX(1,U450))),G450*H450*INDEX('SKU Catalog'!$K$1:$K$116,MAX(1,U450))*IF(AND(INDEX('SKU Catalog'!$F$1:$F$116,MAX(1,U450))="Hourly",OR(INDEX('SKU Catalog'!$J$1:$J$116,MAX(1,U450))=0,"PAYG"="PAYG")),I450,1),"UNPRICED"))))</f>
        <v>0</v>
      </c>
      <c r="W450" s="24">
        <f>IF(NOT(AND(A450=$B$2,G450&gt;0,H450&gt;0,OR(C450&lt;&gt;"Recommended baseline",Assumptions!$B$10=1))),0,IF(ISNUMBER(K450),G450*H450*K450,IF(U450=0,"UNPRICED",IF(ISNUMBER(INDEX('SKU Catalog'!$L$1:$L$116,MAX(1,U450))),G450*H450*INDEX('SKU Catalog'!$L$1:$L$116,MAX(1,U450))*IF(AND(INDEX('SKU Catalog'!$F$1:$F$116,MAX(1,U450))="Hourly",OR(INDEX('SKU Catalog'!$J$1:$J$116,MAX(1,U450))=0,"1Y"="PAYG")),I450,1),"UNPRICED"))))</f>
        <v>0</v>
      </c>
      <c r="X450" s="24">
        <f>IF(NOT(AND(A450=$B$2,G450&gt;0,H450&gt;0,OR(C450&lt;&gt;"Recommended baseline",Assumptions!$B$10=1))),0,IF(ISNUMBER(K450),G450*H450*K450,IF(U450=0,"UNPRICED",IF(ISNUMBER(INDEX('SKU Catalog'!$M$1:$M$116,MAX(1,U450))),G450*H450*INDEX('SKU Catalog'!$M$1:$M$116,MAX(1,U450))*IF(AND(INDEX('SKU Catalog'!$F$1:$F$116,MAX(1,U450))="Hourly",OR(INDEX('SKU Catalog'!$J$1:$J$116,MAX(1,U450))=0,"3Y"="PAYG")),I450,1),"UNPRICED"))))</f>
        <v>0</v>
      </c>
    </row>
    <row r="451" spans="1:24" ht="28.8" x14ac:dyDescent="0.35">
      <c r="A451" s="21" t="s">
        <v>1927</v>
      </c>
      <c r="B451" s="21" t="s">
        <v>95</v>
      </c>
      <c r="C451" s="21" t="s">
        <v>2299</v>
      </c>
      <c r="D451" s="21" t="s">
        <v>1247</v>
      </c>
      <c r="E451" s="21" t="s">
        <v>1248</v>
      </c>
      <c r="F451" s="26" t="s">
        <v>188</v>
      </c>
      <c r="G451" s="27">
        <v>1</v>
      </c>
      <c r="H451" s="27">
        <v>1</v>
      </c>
      <c r="I451" s="36">
        <v>1</v>
      </c>
      <c r="J451" s="26" t="s">
        <v>2297</v>
      </c>
      <c r="K451" s="37"/>
      <c r="L451" s="23" t="str">
        <f>IF(U451=0,"INVALID SKU",IF(INDEX('SKU Catalog'!$J$1:$J$116,MAX(1,U451))=0,"PAYG",IF(J451="Default",Assumptions!$B$7,J451)))</f>
        <v>PAYG</v>
      </c>
      <c r="M451" s="23" t="str">
        <f>IF(U451=0,"Review SKU",INDEX('SKU Catalog'!$E$1:$E$116,MAX(1,U451)))</f>
        <v>resource</v>
      </c>
      <c r="N451" s="31">
        <f>IF(ISNUMBER(K451),K451,IF(U451=0,"UNPRICED",IF(L451="PAYG",INDEX('SKU Catalog'!$K$1:$K$116,MAX(1,U451)),IF(L451="1Y",INDEX('SKU Catalog'!$L$1:$L$116,MAX(1,U451)),INDEX('SKU Catalog'!$M$1:$M$116,MAX(1,U451))))))</f>
        <v>0</v>
      </c>
      <c r="O451" s="24">
        <f>IF(NOT(AND(A451=$B$2,G451&gt;0,H451&gt;0,OR(C451&lt;&gt;"Recommended baseline",Assumptions!$B$10=1))),0,IF(ISNUMBER(N451),G451*H451*N451*IF(ISNUMBER(K451),1,IF(AND(L451="PAYG",INDEX('SKU Catalog'!$F$1:$F$116,MAX(1,U451))="Hourly"),I451,1)),"UNPRICED"))</f>
        <v>0</v>
      </c>
      <c r="P451" s="24">
        <f>IF(ISNUMBER(O451),O451*Assumptions!$B$8,"UNPRICED")</f>
        <v>0</v>
      </c>
      <c r="Q451" s="23" t="str">
        <f>IF(NOT(AND(A451=$B$2,G451&gt;0,H451&gt;0,OR(C451&lt;&gt;"Recommended baseline",Assumptions!$B$10=1))),"Inactive",IF(NOT(ISNUMBER(N451)),"UNPRICED - select SKU / quote",IF(ISNUMBER(K451),"Manual quote - verify source",IF(T451="Covered","Covered by capacity",IF(T451="Control plane","No direct fee","Priced - verify sizing")))))</f>
        <v>Inactive</v>
      </c>
      <c r="R451" s="21" t="s">
        <v>2315</v>
      </c>
      <c r="S451" s="21" t="s">
        <v>971</v>
      </c>
      <c r="T451" s="21" t="s">
        <v>187</v>
      </c>
      <c r="U451" s="23">
        <f>IF(COUNTIF('SKU Catalog'!$A$4:$A$116,T451&amp;"|"&amp;F451)=0,0,MATCH(T451&amp;"|"&amp;F451,'SKU Catalog'!$A$1:$A$116,0))</f>
        <v>5</v>
      </c>
      <c r="V451" s="24">
        <f>IF(NOT(AND(A451=$B$2,G451&gt;0,H451&gt;0,OR(C451&lt;&gt;"Recommended baseline",Assumptions!$B$10=1))),0,IF(ISNUMBER(K451),G451*H451*K451,IF(U451=0,"UNPRICED",IF(ISNUMBER(INDEX('SKU Catalog'!$K$1:$K$116,MAX(1,U451))),G451*H451*INDEX('SKU Catalog'!$K$1:$K$116,MAX(1,U451))*IF(AND(INDEX('SKU Catalog'!$F$1:$F$116,MAX(1,U451))="Hourly",OR(INDEX('SKU Catalog'!$J$1:$J$116,MAX(1,U451))=0,"PAYG"="PAYG")),I451,1),"UNPRICED"))))</f>
        <v>0</v>
      </c>
      <c r="W451" s="24">
        <f>IF(NOT(AND(A451=$B$2,G451&gt;0,H451&gt;0,OR(C451&lt;&gt;"Recommended baseline",Assumptions!$B$10=1))),0,IF(ISNUMBER(K451),G451*H451*K451,IF(U451=0,"UNPRICED",IF(ISNUMBER(INDEX('SKU Catalog'!$L$1:$L$116,MAX(1,U451))),G451*H451*INDEX('SKU Catalog'!$L$1:$L$116,MAX(1,U451))*IF(AND(INDEX('SKU Catalog'!$F$1:$F$116,MAX(1,U451))="Hourly",OR(INDEX('SKU Catalog'!$J$1:$J$116,MAX(1,U451))=0,"1Y"="PAYG")),I451,1),"UNPRICED"))))</f>
        <v>0</v>
      </c>
      <c r="X451" s="24">
        <f>IF(NOT(AND(A451=$B$2,G451&gt;0,H451&gt;0,OR(C451&lt;&gt;"Recommended baseline",Assumptions!$B$10=1))),0,IF(ISNUMBER(K451),G451*H451*K451,IF(U451=0,"UNPRICED",IF(ISNUMBER(INDEX('SKU Catalog'!$M$1:$M$116,MAX(1,U451))),G451*H451*INDEX('SKU Catalog'!$M$1:$M$116,MAX(1,U451))*IF(AND(INDEX('SKU Catalog'!$F$1:$F$116,MAX(1,U451))="Hourly",OR(INDEX('SKU Catalog'!$J$1:$J$116,MAX(1,U451))=0,"3Y"="PAYG")),I451,1),"UNPRICED"))))</f>
        <v>0</v>
      </c>
    </row>
    <row r="452" spans="1:24" ht="28.8" x14ac:dyDescent="0.35">
      <c r="A452" s="21" t="s">
        <v>1927</v>
      </c>
      <c r="B452" s="21" t="s">
        <v>95</v>
      </c>
      <c r="C452" s="21" t="s">
        <v>2299</v>
      </c>
      <c r="D452" s="21" t="s">
        <v>1250</v>
      </c>
      <c r="E452" s="21" t="s">
        <v>1251</v>
      </c>
      <c r="F452" s="26" t="s">
        <v>188</v>
      </c>
      <c r="G452" s="27">
        <v>1</v>
      </c>
      <c r="H452" s="27">
        <v>1</v>
      </c>
      <c r="I452" s="36">
        <v>1</v>
      </c>
      <c r="J452" s="26" t="s">
        <v>2297</v>
      </c>
      <c r="K452" s="37"/>
      <c r="L452" s="23" t="str">
        <f>IF(U452=0,"INVALID SKU",IF(INDEX('SKU Catalog'!$J$1:$J$116,MAX(1,U452))=0,"PAYG",IF(J452="Default",Assumptions!$B$7,J452)))</f>
        <v>PAYG</v>
      </c>
      <c r="M452" s="23" t="str">
        <f>IF(U452=0,"Review SKU",INDEX('SKU Catalog'!$E$1:$E$116,MAX(1,U452)))</f>
        <v>resource</v>
      </c>
      <c r="N452" s="31">
        <f>IF(ISNUMBER(K452),K452,IF(U452=0,"UNPRICED",IF(L452="PAYG",INDEX('SKU Catalog'!$K$1:$K$116,MAX(1,U452)),IF(L452="1Y",INDEX('SKU Catalog'!$L$1:$L$116,MAX(1,U452)),INDEX('SKU Catalog'!$M$1:$M$116,MAX(1,U452))))))</f>
        <v>0</v>
      </c>
      <c r="O452" s="24">
        <f>IF(NOT(AND(A452=$B$2,G452&gt;0,H452&gt;0,OR(C452&lt;&gt;"Recommended baseline",Assumptions!$B$10=1))),0,IF(ISNUMBER(N452),G452*H452*N452*IF(ISNUMBER(K452),1,IF(AND(L452="PAYG",INDEX('SKU Catalog'!$F$1:$F$116,MAX(1,U452))="Hourly"),I452,1)),"UNPRICED"))</f>
        <v>0</v>
      </c>
      <c r="P452" s="24">
        <f>IF(ISNUMBER(O452),O452*Assumptions!$B$8,"UNPRICED")</f>
        <v>0</v>
      </c>
      <c r="Q452" s="23" t="str">
        <f>IF(NOT(AND(A452=$B$2,G452&gt;0,H452&gt;0,OR(C452&lt;&gt;"Recommended baseline",Assumptions!$B$10=1))),"Inactive",IF(NOT(ISNUMBER(N452)),"UNPRICED - select SKU / quote",IF(ISNUMBER(K452),"Manual quote - verify source",IF(T452="Covered","Covered by capacity",IF(T452="Control plane","No direct fee","Priced - verify sizing")))))</f>
        <v>Inactive</v>
      </c>
      <c r="R452" s="21" t="s">
        <v>2315</v>
      </c>
      <c r="S452" s="21" t="s">
        <v>971</v>
      </c>
      <c r="T452" s="21" t="s">
        <v>187</v>
      </c>
      <c r="U452" s="23">
        <f>IF(COUNTIF('SKU Catalog'!$A$4:$A$116,T452&amp;"|"&amp;F452)=0,0,MATCH(T452&amp;"|"&amp;F452,'SKU Catalog'!$A$1:$A$116,0))</f>
        <v>5</v>
      </c>
      <c r="V452" s="24">
        <f>IF(NOT(AND(A452=$B$2,G452&gt;0,H452&gt;0,OR(C452&lt;&gt;"Recommended baseline",Assumptions!$B$10=1))),0,IF(ISNUMBER(K452),G452*H452*K452,IF(U452=0,"UNPRICED",IF(ISNUMBER(INDEX('SKU Catalog'!$K$1:$K$116,MAX(1,U452))),G452*H452*INDEX('SKU Catalog'!$K$1:$K$116,MAX(1,U452))*IF(AND(INDEX('SKU Catalog'!$F$1:$F$116,MAX(1,U452))="Hourly",OR(INDEX('SKU Catalog'!$J$1:$J$116,MAX(1,U452))=0,"PAYG"="PAYG")),I452,1),"UNPRICED"))))</f>
        <v>0</v>
      </c>
      <c r="W452" s="24">
        <f>IF(NOT(AND(A452=$B$2,G452&gt;0,H452&gt;0,OR(C452&lt;&gt;"Recommended baseline",Assumptions!$B$10=1))),0,IF(ISNUMBER(K452),G452*H452*K452,IF(U452=0,"UNPRICED",IF(ISNUMBER(INDEX('SKU Catalog'!$L$1:$L$116,MAX(1,U452))),G452*H452*INDEX('SKU Catalog'!$L$1:$L$116,MAX(1,U452))*IF(AND(INDEX('SKU Catalog'!$F$1:$F$116,MAX(1,U452))="Hourly",OR(INDEX('SKU Catalog'!$J$1:$J$116,MAX(1,U452))=0,"1Y"="PAYG")),I452,1),"UNPRICED"))))</f>
        <v>0</v>
      </c>
      <c r="X452" s="24">
        <f>IF(NOT(AND(A452=$B$2,G452&gt;0,H452&gt;0,OR(C452&lt;&gt;"Recommended baseline",Assumptions!$B$10=1))),0,IF(ISNUMBER(K452),G452*H452*K452,IF(U452=0,"UNPRICED",IF(ISNUMBER(INDEX('SKU Catalog'!$M$1:$M$116,MAX(1,U452))),G452*H452*INDEX('SKU Catalog'!$M$1:$M$116,MAX(1,U452))*IF(AND(INDEX('SKU Catalog'!$F$1:$F$116,MAX(1,U452))="Hourly",OR(INDEX('SKU Catalog'!$J$1:$J$116,MAX(1,U452))=0,"3Y"="PAYG")),I452,1),"UNPRICED"))))</f>
        <v>0</v>
      </c>
    </row>
    <row r="453" spans="1:24" ht="28.8" x14ac:dyDescent="0.35">
      <c r="A453" s="21" t="s">
        <v>1927</v>
      </c>
      <c r="B453" s="21" t="s">
        <v>89</v>
      </c>
      <c r="C453" s="21" t="s">
        <v>2299</v>
      </c>
      <c r="D453" s="21" t="s">
        <v>1254</v>
      </c>
      <c r="E453" s="21" t="s">
        <v>1256</v>
      </c>
      <c r="F453" s="26" t="s">
        <v>250</v>
      </c>
      <c r="G453" s="27">
        <v>1</v>
      </c>
      <c r="H453" s="38">
        <f>Assumptions!$B$15</f>
        <v>1024</v>
      </c>
      <c r="I453" s="36">
        <v>1</v>
      </c>
      <c r="J453" s="26" t="s">
        <v>2297</v>
      </c>
      <c r="K453" s="37"/>
      <c r="L453" s="23" t="str">
        <f>IF(U453=0,"INVALID SKU",IF(INDEX('SKU Catalog'!$J$1:$J$116,MAX(1,U453))=0,"PAYG",IF(J453="Default",Assumptions!$B$7,J453)))</f>
        <v>PAYG</v>
      </c>
      <c r="M453" s="23" t="str">
        <f>IF(U453=0,"Review SKU",INDEX('SKU Catalog'!$E$1:$E$116,MAX(1,U453)))</f>
        <v>GB-month</v>
      </c>
      <c r="N453" s="31">
        <f>IF(ISNUMBER(K453),K453,IF(U453=0,"UNPRICED",IF(L453="PAYG",INDEX('SKU Catalog'!$K$1:$K$116,MAX(1,U453)),IF(L453="1Y",INDEX('SKU Catalog'!$L$1:$L$116,MAX(1,U453)),INDEX('SKU Catalog'!$M$1:$M$116,MAX(1,U453))))))</f>
        <v>3.3399999999999999E-2</v>
      </c>
      <c r="O453" s="24">
        <f>IF(NOT(AND(A453=$B$2,G453&gt;0,H453&gt;0,OR(C453&lt;&gt;"Recommended baseline",Assumptions!$B$10=1))),0,IF(ISNUMBER(N453),G453*H453*N453*IF(ISNUMBER(K453),1,IF(AND(L453="PAYG",INDEX('SKU Catalog'!$F$1:$F$116,MAX(1,U453))="Hourly"),I453,1)),"UNPRICED"))</f>
        <v>0</v>
      </c>
      <c r="P453" s="24">
        <f>IF(ISNUMBER(O453),O453*Assumptions!$B$8,"UNPRICED")</f>
        <v>0</v>
      </c>
      <c r="Q453" s="23" t="str">
        <f>IF(NOT(AND(A453=$B$2,G453&gt;0,H453&gt;0,OR(C453&lt;&gt;"Recommended baseline",Assumptions!$B$10=1))),"Inactive",IF(NOT(ISNUMBER(N453)),"UNPRICED - select SKU / quote",IF(ISNUMBER(K453),"Manual quote - verify source",IF(T453="Covered","Covered by capacity",IF(T453="Control plane","No direct fee","Priced - verify sizing")))))</f>
        <v>Inactive</v>
      </c>
      <c r="R453" s="21" t="s">
        <v>2316</v>
      </c>
      <c r="S453" s="21" t="s">
        <v>971</v>
      </c>
      <c r="T453" s="21" t="s">
        <v>238</v>
      </c>
      <c r="U453" s="23">
        <f>IF(COUNTIF('SKU Catalog'!$A$4:$A$116,T453&amp;"|"&amp;F453)=0,0,MATCH(T453&amp;"|"&amp;F453,'SKU Catalog'!$A$1:$A$116,0))</f>
        <v>29</v>
      </c>
      <c r="V453" s="24">
        <f>IF(NOT(AND(A453=$B$2,G453&gt;0,H453&gt;0,OR(C453&lt;&gt;"Recommended baseline",Assumptions!$B$10=1))),0,IF(ISNUMBER(K453),G453*H453*K453,IF(U453=0,"UNPRICED",IF(ISNUMBER(INDEX('SKU Catalog'!$K$1:$K$116,MAX(1,U453))),G453*H453*INDEX('SKU Catalog'!$K$1:$K$116,MAX(1,U453))*IF(AND(INDEX('SKU Catalog'!$F$1:$F$116,MAX(1,U453))="Hourly",OR(INDEX('SKU Catalog'!$J$1:$J$116,MAX(1,U453))=0,"PAYG"="PAYG")),I453,1),"UNPRICED"))))</f>
        <v>0</v>
      </c>
      <c r="W453" s="24">
        <f>IF(NOT(AND(A453=$B$2,G453&gt;0,H453&gt;0,OR(C453&lt;&gt;"Recommended baseline",Assumptions!$B$10=1))),0,IF(ISNUMBER(K453),G453*H453*K453,IF(U453=0,"UNPRICED",IF(ISNUMBER(INDEX('SKU Catalog'!$L$1:$L$116,MAX(1,U453))),G453*H453*INDEX('SKU Catalog'!$L$1:$L$116,MAX(1,U453))*IF(AND(INDEX('SKU Catalog'!$F$1:$F$116,MAX(1,U453))="Hourly",OR(INDEX('SKU Catalog'!$J$1:$J$116,MAX(1,U453))=0,"1Y"="PAYG")),I453,1),"UNPRICED"))))</f>
        <v>0</v>
      </c>
      <c r="X453" s="24">
        <f>IF(NOT(AND(A453=$B$2,G453&gt;0,H453&gt;0,OR(C453&lt;&gt;"Recommended baseline",Assumptions!$B$10=1))),0,IF(ISNUMBER(K453),G453*H453*K453,IF(U453=0,"UNPRICED",IF(ISNUMBER(INDEX('SKU Catalog'!$M$1:$M$116,MAX(1,U453))),G453*H453*INDEX('SKU Catalog'!$M$1:$M$116,MAX(1,U453))*IF(AND(INDEX('SKU Catalog'!$F$1:$F$116,MAX(1,U453))="Hourly",OR(INDEX('SKU Catalog'!$J$1:$J$116,MAX(1,U453))=0,"3Y"="PAYG")),I453,1),"UNPRICED"))))</f>
        <v>0</v>
      </c>
    </row>
    <row r="454" spans="1:24" ht="43.2" x14ac:dyDescent="0.35">
      <c r="A454" s="21" t="s">
        <v>1927</v>
      </c>
      <c r="B454" s="21" t="s">
        <v>89</v>
      </c>
      <c r="C454" s="21" t="s">
        <v>2299</v>
      </c>
      <c r="D454" s="21" t="s">
        <v>1254</v>
      </c>
      <c r="E454" s="21" t="s">
        <v>1256</v>
      </c>
      <c r="F454" s="26" t="s">
        <v>239</v>
      </c>
      <c r="G454" s="27">
        <v>0</v>
      </c>
      <c r="H454" s="27">
        <v>10</v>
      </c>
      <c r="I454" s="36">
        <v>1</v>
      </c>
      <c r="J454" s="26" t="s">
        <v>2297</v>
      </c>
      <c r="K454" s="37"/>
      <c r="L454" s="23" t="str">
        <f>IF(U454=0,"INVALID SKU",IF(INDEX('SKU Catalog'!$J$1:$J$116,MAX(1,U454))=0,"PAYG",IF(J454="Default",Assumptions!$B$7,J454)))</f>
        <v>PAYG</v>
      </c>
      <c r="M454" s="23" t="str">
        <f>IF(U454=0,"Review SKU",INDEX('SKU Catalog'!$E$1:$E$116,MAX(1,U454)))</f>
        <v>10K operations</v>
      </c>
      <c r="N454" s="31">
        <f>IF(ISNUMBER(K454),K454,IF(U454=0,"UNPRICED",IF(L454="PAYG",INDEX('SKU Catalog'!$K$1:$K$116,MAX(1,U454)),IF(L454="1Y",INDEX('SKU Catalog'!$L$1:$L$116,MAX(1,U454)),INDEX('SKU Catalog'!$M$1:$M$116,MAX(1,U454))))))</f>
        <v>0.05</v>
      </c>
      <c r="O454" s="24">
        <f>IF(NOT(AND(A454=$B$2,G454&gt;0,H454&gt;0,OR(C454&lt;&gt;"Recommended baseline",Assumptions!$B$10=1))),0,IF(ISNUMBER(N454),G454*H454*N454*IF(ISNUMBER(K454),1,IF(AND(L454="PAYG",INDEX('SKU Catalog'!$F$1:$F$116,MAX(1,U454))="Hourly"),I454,1)),"UNPRICED"))</f>
        <v>0</v>
      </c>
      <c r="P454" s="24">
        <f>IF(ISNUMBER(O454),O454*Assumptions!$B$8,"UNPRICED")</f>
        <v>0</v>
      </c>
      <c r="Q454" s="23" t="str">
        <f>IF(NOT(AND(A454=$B$2,G454&gt;0,H454&gt;0,OR(C454&lt;&gt;"Recommended baseline",Assumptions!$B$10=1))),"Inactive",IF(NOT(ISNUMBER(N454)),"UNPRICED - select SKU / quote",IF(ISNUMBER(K454),"Manual quote - verify source",IF(T454="Covered","Covered by capacity",IF(T454="Control plane","No direct fee","Priced - verify sizing")))))</f>
        <v>Inactive</v>
      </c>
      <c r="R454" s="21" t="s">
        <v>2317</v>
      </c>
      <c r="S454" s="21" t="s">
        <v>971</v>
      </c>
      <c r="T454" s="21" t="s">
        <v>256</v>
      </c>
      <c r="U454" s="23">
        <f>IF(COUNTIF('SKU Catalog'!$A$4:$A$116,T454&amp;"|"&amp;F454)=0,0,MATCH(T454&amp;"|"&amp;F454,'SKU Catalog'!$A$1:$A$116,0))</f>
        <v>32</v>
      </c>
      <c r="V454" s="24">
        <f>IF(NOT(AND(A454=$B$2,G454&gt;0,H454&gt;0,OR(C454&lt;&gt;"Recommended baseline",Assumptions!$B$10=1))),0,IF(ISNUMBER(K454),G454*H454*K454,IF(U454=0,"UNPRICED",IF(ISNUMBER(INDEX('SKU Catalog'!$K$1:$K$116,MAX(1,U454))),G454*H454*INDEX('SKU Catalog'!$K$1:$K$116,MAX(1,U454))*IF(AND(INDEX('SKU Catalog'!$F$1:$F$116,MAX(1,U454))="Hourly",OR(INDEX('SKU Catalog'!$J$1:$J$116,MAX(1,U454))=0,"PAYG"="PAYG")),I454,1),"UNPRICED"))))</f>
        <v>0</v>
      </c>
      <c r="W454" s="24">
        <f>IF(NOT(AND(A454=$B$2,G454&gt;0,H454&gt;0,OR(C454&lt;&gt;"Recommended baseline",Assumptions!$B$10=1))),0,IF(ISNUMBER(K454),G454*H454*K454,IF(U454=0,"UNPRICED",IF(ISNUMBER(INDEX('SKU Catalog'!$L$1:$L$116,MAX(1,U454))),G454*H454*INDEX('SKU Catalog'!$L$1:$L$116,MAX(1,U454))*IF(AND(INDEX('SKU Catalog'!$F$1:$F$116,MAX(1,U454))="Hourly",OR(INDEX('SKU Catalog'!$J$1:$J$116,MAX(1,U454))=0,"1Y"="PAYG")),I454,1),"UNPRICED"))))</f>
        <v>0</v>
      </c>
      <c r="X454" s="24">
        <f>IF(NOT(AND(A454=$B$2,G454&gt;0,H454&gt;0,OR(C454&lt;&gt;"Recommended baseline",Assumptions!$B$10=1))),0,IF(ISNUMBER(K454),G454*H454*K454,IF(U454=0,"UNPRICED",IF(ISNUMBER(INDEX('SKU Catalog'!$M$1:$M$116,MAX(1,U454))),G454*H454*INDEX('SKU Catalog'!$M$1:$M$116,MAX(1,U454))*IF(AND(INDEX('SKU Catalog'!$F$1:$F$116,MAX(1,U454))="Hourly",OR(INDEX('SKU Catalog'!$J$1:$J$116,MAX(1,U454))=0,"3Y"="PAYG")),I454,1),"UNPRICED"))))</f>
        <v>0</v>
      </c>
    </row>
    <row r="455" spans="1:24" ht="43.2" x14ac:dyDescent="0.35">
      <c r="A455" s="21" t="s">
        <v>1927</v>
      </c>
      <c r="B455" s="21" t="s">
        <v>89</v>
      </c>
      <c r="C455" s="21" t="s">
        <v>2299</v>
      </c>
      <c r="D455" s="21" t="s">
        <v>1254</v>
      </c>
      <c r="E455" s="21" t="s">
        <v>1256</v>
      </c>
      <c r="F455" s="26" t="s">
        <v>239</v>
      </c>
      <c r="G455" s="27">
        <v>0</v>
      </c>
      <c r="H455" s="27">
        <v>10</v>
      </c>
      <c r="I455" s="36">
        <v>1</v>
      </c>
      <c r="J455" s="26" t="s">
        <v>2297</v>
      </c>
      <c r="K455" s="37"/>
      <c r="L455" s="23" t="str">
        <f>IF(U455=0,"INVALID SKU",IF(INDEX('SKU Catalog'!$J$1:$J$116,MAX(1,U455))=0,"PAYG",IF(J455="Default",Assumptions!$B$7,J455)))</f>
        <v>PAYG</v>
      </c>
      <c r="M455" s="23" t="str">
        <f>IF(U455=0,"Review SKU",INDEX('SKU Catalog'!$E$1:$E$116,MAX(1,U455)))</f>
        <v>10K operations</v>
      </c>
      <c r="N455" s="31">
        <f>IF(ISNUMBER(K455),K455,IF(U455=0,"UNPRICED",IF(L455="PAYG",INDEX('SKU Catalog'!$K$1:$K$116,MAX(1,U455)),IF(L455="1Y",INDEX('SKU Catalog'!$L$1:$L$116,MAX(1,U455)),INDEX('SKU Catalog'!$M$1:$M$116,MAX(1,U455))))))</f>
        <v>4.0000000000000001E-3</v>
      </c>
      <c r="O455" s="24">
        <f>IF(NOT(AND(A455=$B$2,G455&gt;0,H455&gt;0,OR(C455&lt;&gt;"Recommended baseline",Assumptions!$B$10=1))),0,IF(ISNUMBER(N455),G455*H455*N455*IF(ISNUMBER(K455),1,IF(AND(L455="PAYG",INDEX('SKU Catalog'!$F$1:$F$116,MAX(1,U455))="Hourly"),I455,1)),"UNPRICED"))</f>
        <v>0</v>
      </c>
      <c r="P455" s="24">
        <f>IF(ISNUMBER(O455),O455*Assumptions!$B$8,"UNPRICED")</f>
        <v>0</v>
      </c>
      <c r="Q455" s="23" t="str">
        <f>IF(NOT(AND(A455=$B$2,G455&gt;0,H455&gt;0,OR(C455&lt;&gt;"Recommended baseline",Assumptions!$B$10=1))),"Inactive",IF(NOT(ISNUMBER(N455)),"UNPRICED - select SKU / quote",IF(ISNUMBER(K455),"Manual quote - verify source",IF(T455="Covered","Covered by capacity",IF(T455="Control plane","No direct fee","Priced - verify sizing")))))</f>
        <v>Inactive</v>
      </c>
      <c r="R455" s="21" t="s">
        <v>2317</v>
      </c>
      <c r="S455" s="21" t="s">
        <v>971</v>
      </c>
      <c r="T455" s="21" t="s">
        <v>260</v>
      </c>
      <c r="U455" s="23">
        <f>IF(COUNTIF('SKU Catalog'!$A$4:$A$116,T455&amp;"|"&amp;F455)=0,0,MATCH(T455&amp;"|"&amp;F455,'SKU Catalog'!$A$1:$A$116,0))</f>
        <v>33</v>
      </c>
      <c r="V455" s="24">
        <f>IF(NOT(AND(A455=$B$2,G455&gt;0,H455&gt;0,OR(C455&lt;&gt;"Recommended baseline",Assumptions!$B$10=1))),0,IF(ISNUMBER(K455),G455*H455*K455,IF(U455=0,"UNPRICED",IF(ISNUMBER(INDEX('SKU Catalog'!$K$1:$K$116,MAX(1,U455))),G455*H455*INDEX('SKU Catalog'!$K$1:$K$116,MAX(1,U455))*IF(AND(INDEX('SKU Catalog'!$F$1:$F$116,MAX(1,U455))="Hourly",OR(INDEX('SKU Catalog'!$J$1:$J$116,MAX(1,U455))=0,"PAYG"="PAYG")),I455,1),"UNPRICED"))))</f>
        <v>0</v>
      </c>
      <c r="W455" s="24">
        <f>IF(NOT(AND(A455=$B$2,G455&gt;0,H455&gt;0,OR(C455&lt;&gt;"Recommended baseline",Assumptions!$B$10=1))),0,IF(ISNUMBER(K455),G455*H455*K455,IF(U455=0,"UNPRICED",IF(ISNUMBER(INDEX('SKU Catalog'!$L$1:$L$116,MAX(1,U455))),G455*H455*INDEX('SKU Catalog'!$L$1:$L$116,MAX(1,U455))*IF(AND(INDEX('SKU Catalog'!$F$1:$F$116,MAX(1,U455))="Hourly",OR(INDEX('SKU Catalog'!$J$1:$J$116,MAX(1,U455))=0,"1Y"="PAYG")),I455,1),"UNPRICED"))))</f>
        <v>0</v>
      </c>
      <c r="X455" s="24">
        <f>IF(NOT(AND(A455=$B$2,G455&gt;0,H455&gt;0,OR(C455&lt;&gt;"Recommended baseline",Assumptions!$B$10=1))),0,IF(ISNUMBER(K455),G455*H455*K455,IF(U455=0,"UNPRICED",IF(ISNUMBER(INDEX('SKU Catalog'!$M$1:$M$116,MAX(1,U455))),G455*H455*INDEX('SKU Catalog'!$M$1:$M$116,MAX(1,U455))*IF(AND(INDEX('SKU Catalog'!$F$1:$F$116,MAX(1,U455))="Hourly",OR(INDEX('SKU Catalog'!$J$1:$J$116,MAX(1,U455))=0,"3Y"="PAYG")),I455,1),"UNPRICED"))))</f>
        <v>0</v>
      </c>
    </row>
    <row r="456" spans="1:24" ht="28.8" x14ac:dyDescent="0.35">
      <c r="A456" s="21" t="s">
        <v>1927</v>
      </c>
      <c r="B456" s="21" t="s">
        <v>96</v>
      </c>
      <c r="C456" s="21" t="s">
        <v>2299</v>
      </c>
      <c r="D456" s="21" t="s">
        <v>1254</v>
      </c>
      <c r="E456" s="21" t="s">
        <v>1256</v>
      </c>
      <c r="F456" s="26" t="s">
        <v>191</v>
      </c>
      <c r="G456" s="27">
        <v>1</v>
      </c>
      <c r="H456" s="27">
        <v>1</v>
      </c>
      <c r="I456" s="36">
        <v>1</v>
      </c>
      <c r="J456" s="26" t="s">
        <v>2297</v>
      </c>
      <c r="K456" s="37"/>
      <c r="L456" s="23" t="str">
        <f>IF(U456=0,"INVALID SKU",IF(INDEX('SKU Catalog'!$J$1:$J$116,MAX(1,U456))=0,"PAYG",IF(J456="Default",Assumptions!$B$7,J456)))</f>
        <v>PAYG</v>
      </c>
      <c r="M456" s="23" t="str">
        <f>IF(U456=0,"Review SKU",INDEX('SKU Catalog'!$E$1:$E$116,MAX(1,U456)))</f>
        <v>quoted unit</v>
      </c>
      <c r="N456" s="31" t="str">
        <f>IF(ISNUMBER(K456),K456,IF(U456=0,"UNPRICED",IF(L456="PAYG",INDEX('SKU Catalog'!$K$1:$K$116,MAX(1,U456)),IF(L456="1Y",INDEX('SKU Catalog'!$L$1:$L$116,MAX(1,U456)),INDEX('SKU Catalog'!$M$1:$M$116,MAX(1,U456))))))</f>
        <v>UNPRICED</v>
      </c>
      <c r="O456" s="24">
        <f>IF(NOT(AND(A456=$B$2,G456&gt;0,H456&gt;0,OR(C456&lt;&gt;"Recommended baseline",Assumptions!$B$10=1))),0,IF(ISNUMBER(N456),G456*H456*N456*IF(ISNUMBER(K456),1,IF(AND(L456="PAYG",INDEX('SKU Catalog'!$F$1:$F$116,MAX(1,U456))="Hourly"),I456,1)),"UNPRICED"))</f>
        <v>0</v>
      </c>
      <c r="P456" s="24">
        <f>IF(ISNUMBER(O456),O456*Assumptions!$B$8,"UNPRICED")</f>
        <v>0</v>
      </c>
      <c r="Q456" s="23" t="str">
        <f>IF(NOT(AND(A456=$B$2,G456&gt;0,H456&gt;0,OR(C456&lt;&gt;"Recommended baseline",Assumptions!$B$10=1))),"Inactive",IF(NOT(ISNUMBER(N456)),"UNPRICED - select SKU / quote",IF(ISNUMBER(K456),"Manual quote - verify source",IF(T456="Covered","Covered by capacity",IF(T456="Control plane","No direct fee","Priced - verify sizing")))))</f>
        <v>Inactive</v>
      </c>
      <c r="R456" s="21" t="s">
        <v>2318</v>
      </c>
      <c r="S456" s="21" t="s">
        <v>971</v>
      </c>
      <c r="T456" s="21" t="s">
        <v>96</v>
      </c>
      <c r="U456" s="23">
        <f>IF(COUNTIF('SKU Catalog'!$A$4:$A$116,T456&amp;"|"&amp;F456)=0,0,MATCH(T456&amp;"|"&amp;F456,'SKU Catalog'!$A$1:$A$116,0))</f>
        <v>6</v>
      </c>
      <c r="V456" s="24">
        <f>IF(NOT(AND(A456=$B$2,G456&gt;0,H456&gt;0,OR(C456&lt;&gt;"Recommended baseline",Assumptions!$B$10=1))),0,IF(ISNUMBER(K456),G456*H456*K456,IF(U456=0,"UNPRICED",IF(ISNUMBER(INDEX('SKU Catalog'!$K$1:$K$116,MAX(1,U456))),G456*H456*INDEX('SKU Catalog'!$K$1:$K$116,MAX(1,U456))*IF(AND(INDEX('SKU Catalog'!$F$1:$F$116,MAX(1,U456))="Hourly",OR(INDEX('SKU Catalog'!$J$1:$J$116,MAX(1,U456))=0,"PAYG"="PAYG")),I456,1),"UNPRICED"))))</f>
        <v>0</v>
      </c>
      <c r="W456" s="24">
        <f>IF(NOT(AND(A456=$B$2,G456&gt;0,H456&gt;0,OR(C456&lt;&gt;"Recommended baseline",Assumptions!$B$10=1))),0,IF(ISNUMBER(K456),G456*H456*K456,IF(U456=0,"UNPRICED",IF(ISNUMBER(INDEX('SKU Catalog'!$L$1:$L$116,MAX(1,U456))),G456*H456*INDEX('SKU Catalog'!$L$1:$L$116,MAX(1,U456))*IF(AND(INDEX('SKU Catalog'!$F$1:$F$116,MAX(1,U456))="Hourly",OR(INDEX('SKU Catalog'!$J$1:$J$116,MAX(1,U456))=0,"1Y"="PAYG")),I456,1),"UNPRICED"))))</f>
        <v>0</v>
      </c>
      <c r="X456" s="24">
        <f>IF(NOT(AND(A456=$B$2,G456&gt;0,H456&gt;0,OR(C456&lt;&gt;"Recommended baseline",Assumptions!$B$10=1))),0,IF(ISNUMBER(K456),G456*H456*K456,IF(U456=0,"UNPRICED",IF(ISNUMBER(INDEX('SKU Catalog'!$M$1:$M$116,MAX(1,U456))),G456*H456*INDEX('SKU Catalog'!$M$1:$M$116,MAX(1,U456))*IF(AND(INDEX('SKU Catalog'!$F$1:$F$116,MAX(1,U456))="Hourly",OR(INDEX('SKU Catalog'!$J$1:$J$116,MAX(1,U456))=0,"3Y"="PAYG")),I456,1),"UNPRICED"))))</f>
        <v>0</v>
      </c>
    </row>
    <row r="457" spans="1:24" ht="28.8" x14ac:dyDescent="0.35">
      <c r="A457" s="21" t="s">
        <v>1927</v>
      </c>
      <c r="B457" s="21" t="s">
        <v>95</v>
      </c>
      <c r="C457" s="21" t="s">
        <v>2299</v>
      </c>
      <c r="D457" s="21" t="s">
        <v>1259</v>
      </c>
      <c r="E457" s="21" t="s">
        <v>1260</v>
      </c>
      <c r="F457" s="26" t="s">
        <v>188</v>
      </c>
      <c r="G457" s="27">
        <v>1</v>
      </c>
      <c r="H457" s="27">
        <v>1</v>
      </c>
      <c r="I457" s="36">
        <v>1</v>
      </c>
      <c r="J457" s="26" t="s">
        <v>2297</v>
      </c>
      <c r="K457" s="37"/>
      <c r="L457" s="23" t="str">
        <f>IF(U457=0,"INVALID SKU",IF(INDEX('SKU Catalog'!$J$1:$J$116,MAX(1,U457))=0,"PAYG",IF(J457="Default",Assumptions!$B$7,J457)))</f>
        <v>PAYG</v>
      </c>
      <c r="M457" s="23" t="str">
        <f>IF(U457=0,"Review SKU",INDEX('SKU Catalog'!$E$1:$E$116,MAX(1,U457)))</f>
        <v>resource</v>
      </c>
      <c r="N457" s="31">
        <f>IF(ISNUMBER(K457),K457,IF(U457=0,"UNPRICED",IF(L457="PAYG",INDEX('SKU Catalog'!$K$1:$K$116,MAX(1,U457)),IF(L457="1Y",INDEX('SKU Catalog'!$L$1:$L$116,MAX(1,U457)),INDEX('SKU Catalog'!$M$1:$M$116,MAX(1,U457))))))</f>
        <v>0</v>
      </c>
      <c r="O457" s="24">
        <f>IF(NOT(AND(A457=$B$2,G457&gt;0,H457&gt;0,OR(C457&lt;&gt;"Recommended baseline",Assumptions!$B$10=1))),0,IF(ISNUMBER(N457),G457*H457*N457*IF(ISNUMBER(K457),1,IF(AND(L457="PAYG",INDEX('SKU Catalog'!$F$1:$F$116,MAX(1,U457))="Hourly"),I457,1)),"UNPRICED"))</f>
        <v>0</v>
      </c>
      <c r="P457" s="24">
        <f>IF(ISNUMBER(O457),O457*Assumptions!$B$8,"UNPRICED")</f>
        <v>0</v>
      </c>
      <c r="Q457" s="23" t="str">
        <f>IF(NOT(AND(A457=$B$2,G457&gt;0,H457&gt;0,OR(C457&lt;&gt;"Recommended baseline",Assumptions!$B$10=1))),"Inactive",IF(NOT(ISNUMBER(N457)),"UNPRICED - select SKU / quote",IF(ISNUMBER(K457),"Manual quote - verify source",IF(T457="Covered","Covered by capacity",IF(T457="Control plane","No direct fee","Priced - verify sizing")))))</f>
        <v>Inactive</v>
      </c>
      <c r="R457" s="21" t="s">
        <v>2319</v>
      </c>
      <c r="S457" s="21" t="s">
        <v>971</v>
      </c>
      <c r="T457" s="21" t="s">
        <v>187</v>
      </c>
      <c r="U457" s="23">
        <f>IF(COUNTIF('SKU Catalog'!$A$4:$A$116,T457&amp;"|"&amp;F457)=0,0,MATCH(T457&amp;"|"&amp;F457,'SKU Catalog'!$A$1:$A$116,0))</f>
        <v>5</v>
      </c>
      <c r="V457" s="24">
        <f>IF(NOT(AND(A457=$B$2,G457&gt;0,H457&gt;0,OR(C457&lt;&gt;"Recommended baseline",Assumptions!$B$10=1))),0,IF(ISNUMBER(K457),G457*H457*K457,IF(U457=0,"UNPRICED",IF(ISNUMBER(INDEX('SKU Catalog'!$K$1:$K$116,MAX(1,U457))),G457*H457*INDEX('SKU Catalog'!$K$1:$K$116,MAX(1,U457))*IF(AND(INDEX('SKU Catalog'!$F$1:$F$116,MAX(1,U457))="Hourly",OR(INDEX('SKU Catalog'!$J$1:$J$116,MAX(1,U457))=0,"PAYG"="PAYG")),I457,1),"UNPRICED"))))</f>
        <v>0</v>
      </c>
      <c r="W457" s="24">
        <f>IF(NOT(AND(A457=$B$2,G457&gt;0,H457&gt;0,OR(C457&lt;&gt;"Recommended baseline",Assumptions!$B$10=1))),0,IF(ISNUMBER(K457),G457*H457*K457,IF(U457=0,"UNPRICED",IF(ISNUMBER(INDEX('SKU Catalog'!$L$1:$L$116,MAX(1,U457))),G457*H457*INDEX('SKU Catalog'!$L$1:$L$116,MAX(1,U457))*IF(AND(INDEX('SKU Catalog'!$F$1:$F$116,MAX(1,U457))="Hourly",OR(INDEX('SKU Catalog'!$J$1:$J$116,MAX(1,U457))=0,"1Y"="PAYG")),I457,1),"UNPRICED"))))</f>
        <v>0</v>
      </c>
      <c r="X457" s="24">
        <f>IF(NOT(AND(A457=$B$2,G457&gt;0,H457&gt;0,OR(C457&lt;&gt;"Recommended baseline",Assumptions!$B$10=1))),0,IF(ISNUMBER(K457),G457*H457*K457,IF(U457=0,"UNPRICED",IF(ISNUMBER(INDEX('SKU Catalog'!$M$1:$M$116,MAX(1,U457))),G457*H457*INDEX('SKU Catalog'!$M$1:$M$116,MAX(1,U457))*IF(AND(INDEX('SKU Catalog'!$F$1:$F$116,MAX(1,U457))="Hourly",OR(INDEX('SKU Catalog'!$J$1:$J$116,MAX(1,U457))=0,"3Y"="PAYG")),I457,1),"UNPRICED"))))</f>
        <v>0</v>
      </c>
    </row>
    <row r="458" spans="1:24" ht="28.8" x14ac:dyDescent="0.35">
      <c r="A458" s="21" t="s">
        <v>1927</v>
      </c>
      <c r="B458" s="21" t="s">
        <v>95</v>
      </c>
      <c r="C458" s="21" t="s">
        <v>2299</v>
      </c>
      <c r="D458" s="21" t="s">
        <v>1262</v>
      </c>
      <c r="E458" s="21" t="s">
        <v>1263</v>
      </c>
      <c r="F458" s="26" t="s">
        <v>188</v>
      </c>
      <c r="G458" s="27">
        <v>1</v>
      </c>
      <c r="H458" s="27">
        <v>1</v>
      </c>
      <c r="I458" s="36">
        <v>1</v>
      </c>
      <c r="J458" s="26" t="s">
        <v>2297</v>
      </c>
      <c r="K458" s="37"/>
      <c r="L458" s="23" t="str">
        <f>IF(U458=0,"INVALID SKU",IF(INDEX('SKU Catalog'!$J$1:$J$116,MAX(1,U458))=0,"PAYG",IF(J458="Default",Assumptions!$B$7,J458)))</f>
        <v>PAYG</v>
      </c>
      <c r="M458" s="23" t="str">
        <f>IF(U458=0,"Review SKU",INDEX('SKU Catalog'!$E$1:$E$116,MAX(1,U458)))</f>
        <v>resource</v>
      </c>
      <c r="N458" s="31">
        <f>IF(ISNUMBER(K458),K458,IF(U458=0,"UNPRICED",IF(L458="PAYG",INDEX('SKU Catalog'!$K$1:$K$116,MAX(1,U458)),IF(L458="1Y",INDEX('SKU Catalog'!$L$1:$L$116,MAX(1,U458)),INDEX('SKU Catalog'!$M$1:$M$116,MAX(1,U458))))))</f>
        <v>0</v>
      </c>
      <c r="O458" s="24">
        <f>IF(NOT(AND(A458=$B$2,G458&gt;0,H458&gt;0,OR(C458&lt;&gt;"Recommended baseline",Assumptions!$B$10=1))),0,IF(ISNUMBER(N458),G458*H458*N458*IF(ISNUMBER(K458),1,IF(AND(L458="PAYG",INDEX('SKU Catalog'!$F$1:$F$116,MAX(1,U458))="Hourly"),I458,1)),"UNPRICED"))</f>
        <v>0</v>
      </c>
      <c r="P458" s="24">
        <f>IF(ISNUMBER(O458),O458*Assumptions!$B$8,"UNPRICED")</f>
        <v>0</v>
      </c>
      <c r="Q458" s="23" t="str">
        <f>IF(NOT(AND(A458=$B$2,G458&gt;0,H458&gt;0,OR(C458&lt;&gt;"Recommended baseline",Assumptions!$B$10=1))),"Inactive",IF(NOT(ISNUMBER(N458)),"UNPRICED - select SKU / quote",IF(ISNUMBER(K458),"Manual quote - verify source",IF(T458="Covered","Covered by capacity",IF(T458="Control plane","No direct fee","Priced - verify sizing")))))</f>
        <v>Inactive</v>
      </c>
      <c r="R458" s="21" t="s">
        <v>2320</v>
      </c>
      <c r="S458" s="21" t="s">
        <v>971</v>
      </c>
      <c r="T458" s="21" t="s">
        <v>187</v>
      </c>
      <c r="U458" s="23">
        <f>IF(COUNTIF('SKU Catalog'!$A$4:$A$116,T458&amp;"|"&amp;F458)=0,0,MATCH(T458&amp;"|"&amp;F458,'SKU Catalog'!$A$1:$A$116,0))</f>
        <v>5</v>
      </c>
      <c r="V458" s="24">
        <f>IF(NOT(AND(A458=$B$2,G458&gt;0,H458&gt;0,OR(C458&lt;&gt;"Recommended baseline",Assumptions!$B$10=1))),0,IF(ISNUMBER(K458),G458*H458*K458,IF(U458=0,"UNPRICED",IF(ISNUMBER(INDEX('SKU Catalog'!$K$1:$K$116,MAX(1,U458))),G458*H458*INDEX('SKU Catalog'!$K$1:$K$116,MAX(1,U458))*IF(AND(INDEX('SKU Catalog'!$F$1:$F$116,MAX(1,U458))="Hourly",OR(INDEX('SKU Catalog'!$J$1:$J$116,MAX(1,U458))=0,"PAYG"="PAYG")),I458,1),"UNPRICED"))))</f>
        <v>0</v>
      </c>
      <c r="W458" s="24">
        <f>IF(NOT(AND(A458=$B$2,G458&gt;0,H458&gt;0,OR(C458&lt;&gt;"Recommended baseline",Assumptions!$B$10=1))),0,IF(ISNUMBER(K458),G458*H458*K458,IF(U458=0,"UNPRICED",IF(ISNUMBER(INDEX('SKU Catalog'!$L$1:$L$116,MAX(1,U458))),G458*H458*INDEX('SKU Catalog'!$L$1:$L$116,MAX(1,U458))*IF(AND(INDEX('SKU Catalog'!$F$1:$F$116,MAX(1,U458))="Hourly",OR(INDEX('SKU Catalog'!$J$1:$J$116,MAX(1,U458))=0,"1Y"="PAYG")),I458,1),"UNPRICED"))))</f>
        <v>0</v>
      </c>
      <c r="X458" s="24">
        <f>IF(NOT(AND(A458=$B$2,G458&gt;0,H458&gt;0,OR(C458&lt;&gt;"Recommended baseline",Assumptions!$B$10=1))),0,IF(ISNUMBER(K458),G458*H458*K458,IF(U458=0,"UNPRICED",IF(ISNUMBER(INDEX('SKU Catalog'!$M$1:$M$116,MAX(1,U458))),G458*H458*INDEX('SKU Catalog'!$M$1:$M$116,MAX(1,U458))*IF(AND(INDEX('SKU Catalog'!$F$1:$F$116,MAX(1,U458))="Hourly",OR(INDEX('SKU Catalog'!$J$1:$J$116,MAX(1,U458))=0,"3Y"="PAYG")),I458,1),"UNPRICED"))))</f>
        <v>0</v>
      </c>
    </row>
    <row r="459" spans="1:24" ht="28.8" x14ac:dyDescent="0.35">
      <c r="A459" s="21" t="s">
        <v>1927</v>
      </c>
      <c r="B459" s="21" t="s">
        <v>92</v>
      </c>
      <c r="C459" s="21" t="s">
        <v>2299</v>
      </c>
      <c r="D459" s="21" t="s">
        <v>1266</v>
      </c>
      <c r="E459" s="21" t="s">
        <v>1267</v>
      </c>
      <c r="F459" s="26" t="s">
        <v>415</v>
      </c>
      <c r="G459" s="27">
        <v>1</v>
      </c>
      <c r="H459" s="27">
        <v>100</v>
      </c>
      <c r="I459" s="36">
        <v>1</v>
      </c>
      <c r="J459" s="26" t="s">
        <v>2297</v>
      </c>
      <c r="K459" s="37"/>
      <c r="L459" s="23" t="str">
        <f>IF(U459=0,"INVALID SKU",IF(INDEX('SKU Catalog'!$J$1:$J$116,MAX(1,U459))=0,"PAYG",IF(J459="Default",Assumptions!$B$7,J459)))</f>
        <v>PAYG</v>
      </c>
      <c r="M459" s="23" t="str">
        <f>IF(U459=0,"Review SKU",INDEX('SKU Catalog'!$E$1:$E$116,MAX(1,U459)))</f>
        <v>DIU-hour</v>
      </c>
      <c r="N459" s="31">
        <f>IF(ISNUMBER(K459),K459,IF(U459=0,"UNPRICED",IF(L459="PAYG",INDEX('SKU Catalog'!$K$1:$K$116,MAX(1,U459)),IF(L459="1Y",INDEX('SKU Catalog'!$L$1:$L$116,MAX(1,U459)),INDEX('SKU Catalog'!$M$1:$M$116,MAX(1,U459))))))</f>
        <v>0.25</v>
      </c>
      <c r="O459" s="24">
        <f>IF(NOT(AND(A459=$B$2,G459&gt;0,H459&gt;0,OR(C459&lt;&gt;"Recommended baseline",Assumptions!$B$10=1))),0,IF(ISNUMBER(N459),G459*H459*N459*IF(ISNUMBER(K459),1,IF(AND(L459="PAYG",INDEX('SKU Catalog'!$F$1:$F$116,MAX(1,U459))="Hourly"),I459,1)),"UNPRICED"))</f>
        <v>0</v>
      </c>
      <c r="P459" s="24">
        <f>IF(ISNUMBER(O459),O459*Assumptions!$B$8,"UNPRICED")</f>
        <v>0</v>
      </c>
      <c r="Q459" s="23" t="str">
        <f>IF(NOT(AND(A459=$B$2,G459&gt;0,H459&gt;0,OR(C459&lt;&gt;"Recommended baseline",Assumptions!$B$10=1))),"Inactive",IF(NOT(ISNUMBER(N459)),"UNPRICED - select SKU / quote",IF(ISNUMBER(K459),"Manual quote - verify source",IF(T459="Covered","Covered by capacity",IF(T459="Control plane","No direct fee","Priced - verify sizing")))))</f>
        <v>Inactive</v>
      </c>
      <c r="R459" s="21" t="s">
        <v>2321</v>
      </c>
      <c r="S459" s="21" t="s">
        <v>971</v>
      </c>
      <c r="T459" s="21" t="s">
        <v>414</v>
      </c>
      <c r="U459" s="23">
        <f>IF(COUNTIF('SKU Catalog'!$A$4:$A$116,T459&amp;"|"&amp;F459)=0,0,MATCH(T459&amp;"|"&amp;F459,'SKU Catalog'!$A$1:$A$116,0))</f>
        <v>92</v>
      </c>
      <c r="V459" s="24">
        <f>IF(NOT(AND(A459=$B$2,G459&gt;0,H459&gt;0,OR(C459&lt;&gt;"Recommended baseline",Assumptions!$B$10=1))),0,IF(ISNUMBER(K459),G459*H459*K459,IF(U459=0,"UNPRICED",IF(ISNUMBER(INDEX('SKU Catalog'!$K$1:$K$116,MAX(1,U459))),G459*H459*INDEX('SKU Catalog'!$K$1:$K$116,MAX(1,U459))*IF(AND(INDEX('SKU Catalog'!$F$1:$F$116,MAX(1,U459))="Hourly",OR(INDEX('SKU Catalog'!$J$1:$J$116,MAX(1,U459))=0,"PAYG"="PAYG")),I459,1),"UNPRICED"))))</f>
        <v>0</v>
      </c>
      <c r="W459" s="24">
        <f>IF(NOT(AND(A459=$B$2,G459&gt;0,H459&gt;0,OR(C459&lt;&gt;"Recommended baseline",Assumptions!$B$10=1))),0,IF(ISNUMBER(K459),G459*H459*K459,IF(U459=0,"UNPRICED",IF(ISNUMBER(INDEX('SKU Catalog'!$L$1:$L$116,MAX(1,U459))),G459*H459*INDEX('SKU Catalog'!$L$1:$L$116,MAX(1,U459))*IF(AND(INDEX('SKU Catalog'!$F$1:$F$116,MAX(1,U459))="Hourly",OR(INDEX('SKU Catalog'!$J$1:$J$116,MAX(1,U459))=0,"1Y"="PAYG")),I459,1),"UNPRICED"))))</f>
        <v>0</v>
      </c>
      <c r="X459" s="24">
        <f>IF(NOT(AND(A459=$B$2,G459&gt;0,H459&gt;0,OR(C459&lt;&gt;"Recommended baseline",Assumptions!$B$10=1))),0,IF(ISNUMBER(K459),G459*H459*K459,IF(U459=0,"UNPRICED",IF(ISNUMBER(INDEX('SKU Catalog'!$M$1:$M$116,MAX(1,U459))),G459*H459*INDEX('SKU Catalog'!$M$1:$M$116,MAX(1,U459))*IF(AND(INDEX('SKU Catalog'!$F$1:$F$116,MAX(1,U459))="Hourly",OR(INDEX('SKU Catalog'!$J$1:$J$116,MAX(1,U459))=0,"3Y"="PAYG")),I459,1),"UNPRICED"))))</f>
        <v>0</v>
      </c>
    </row>
    <row r="460" spans="1:24" ht="43.2" x14ac:dyDescent="0.35">
      <c r="A460" s="21" t="s">
        <v>1927</v>
      </c>
      <c r="B460" s="21" t="s">
        <v>92</v>
      </c>
      <c r="C460" s="21" t="s">
        <v>2299</v>
      </c>
      <c r="D460" s="21" t="s">
        <v>1266</v>
      </c>
      <c r="E460" s="21" t="s">
        <v>1267</v>
      </c>
      <c r="F460" s="26" t="s">
        <v>415</v>
      </c>
      <c r="G460" s="27">
        <v>1</v>
      </c>
      <c r="H460" s="27">
        <v>10</v>
      </c>
      <c r="I460" s="36">
        <v>1</v>
      </c>
      <c r="J460" s="26" t="s">
        <v>2297</v>
      </c>
      <c r="K460" s="37"/>
      <c r="L460" s="23" t="str">
        <f>IF(U460=0,"INVALID SKU",IF(INDEX('SKU Catalog'!$J$1:$J$116,MAX(1,U460))=0,"PAYG",IF(J460="Default",Assumptions!$B$7,J460)))</f>
        <v>PAYG</v>
      </c>
      <c r="M460" s="23" t="str">
        <f>IF(U460=0,"Review SKU",INDEX('SKU Catalog'!$E$1:$E$116,MAX(1,U460)))</f>
        <v>1K activity runs</v>
      </c>
      <c r="N460" s="31">
        <f>IF(ISNUMBER(K460),K460,IF(U460=0,"UNPRICED",IF(L460="PAYG",INDEX('SKU Catalog'!$K$1:$K$116,MAX(1,U460)),IF(L460="1Y",INDEX('SKU Catalog'!$L$1:$L$116,MAX(1,U460)),INDEX('SKU Catalog'!$M$1:$M$116,MAX(1,U460))))))</f>
        <v>1</v>
      </c>
      <c r="O460" s="24">
        <f>IF(NOT(AND(A460=$B$2,G460&gt;0,H460&gt;0,OR(C460&lt;&gt;"Recommended baseline",Assumptions!$B$10=1))),0,IF(ISNUMBER(N460),G460*H460*N460*IF(ISNUMBER(K460),1,IF(AND(L460="PAYG",INDEX('SKU Catalog'!$F$1:$F$116,MAX(1,U460))="Hourly"),I460,1)),"UNPRICED"))</f>
        <v>0</v>
      </c>
      <c r="P460" s="24">
        <f>IF(ISNUMBER(O460),O460*Assumptions!$B$8,"UNPRICED")</f>
        <v>0</v>
      </c>
      <c r="Q460" s="23" t="str">
        <f>IF(NOT(AND(A460=$B$2,G460&gt;0,H460&gt;0,OR(C460&lt;&gt;"Recommended baseline",Assumptions!$B$10=1))),"Inactive",IF(NOT(ISNUMBER(N460)),"UNPRICED - select SKU / quote",IF(ISNUMBER(K460),"Manual quote - verify source",IF(T460="Covered","Covered by capacity",IF(T460="Control plane","No direct fee","Priced - verify sizing")))))</f>
        <v>Inactive</v>
      </c>
      <c r="R460" s="21" t="s">
        <v>2322</v>
      </c>
      <c r="S460" s="21" t="s">
        <v>971</v>
      </c>
      <c r="T460" s="21" t="s">
        <v>418</v>
      </c>
      <c r="U460" s="23">
        <f>IF(COUNTIF('SKU Catalog'!$A$4:$A$116,T460&amp;"|"&amp;F460)=0,0,MATCH(T460&amp;"|"&amp;F460,'SKU Catalog'!$A$1:$A$116,0))</f>
        <v>93</v>
      </c>
      <c r="V460" s="24">
        <f>IF(NOT(AND(A460=$B$2,G460&gt;0,H460&gt;0,OR(C460&lt;&gt;"Recommended baseline",Assumptions!$B$10=1))),0,IF(ISNUMBER(K460),G460*H460*K460,IF(U460=0,"UNPRICED",IF(ISNUMBER(INDEX('SKU Catalog'!$K$1:$K$116,MAX(1,U460))),G460*H460*INDEX('SKU Catalog'!$K$1:$K$116,MAX(1,U460))*IF(AND(INDEX('SKU Catalog'!$F$1:$F$116,MAX(1,U460))="Hourly",OR(INDEX('SKU Catalog'!$J$1:$J$116,MAX(1,U460))=0,"PAYG"="PAYG")),I460,1),"UNPRICED"))))</f>
        <v>0</v>
      </c>
      <c r="W460" s="24">
        <f>IF(NOT(AND(A460=$B$2,G460&gt;0,H460&gt;0,OR(C460&lt;&gt;"Recommended baseline",Assumptions!$B$10=1))),0,IF(ISNUMBER(K460),G460*H460*K460,IF(U460=0,"UNPRICED",IF(ISNUMBER(INDEX('SKU Catalog'!$L$1:$L$116,MAX(1,U460))),G460*H460*INDEX('SKU Catalog'!$L$1:$L$116,MAX(1,U460))*IF(AND(INDEX('SKU Catalog'!$F$1:$F$116,MAX(1,U460))="Hourly",OR(INDEX('SKU Catalog'!$J$1:$J$116,MAX(1,U460))=0,"1Y"="PAYG")),I460,1),"UNPRICED"))))</f>
        <v>0</v>
      </c>
      <c r="X460" s="24">
        <f>IF(NOT(AND(A460=$B$2,G460&gt;0,H460&gt;0,OR(C460&lt;&gt;"Recommended baseline",Assumptions!$B$10=1))),0,IF(ISNUMBER(K460),G460*H460*K460,IF(U460=0,"UNPRICED",IF(ISNUMBER(INDEX('SKU Catalog'!$M$1:$M$116,MAX(1,U460))),G460*H460*INDEX('SKU Catalog'!$M$1:$M$116,MAX(1,U460))*IF(AND(INDEX('SKU Catalog'!$F$1:$F$116,MAX(1,U460))="Hourly",OR(INDEX('SKU Catalog'!$J$1:$J$116,MAX(1,U460))=0,"3Y"="PAYG")),I460,1),"UNPRICED"))))</f>
        <v>0</v>
      </c>
    </row>
    <row r="461" spans="1:24" ht="28.8" x14ac:dyDescent="0.35">
      <c r="A461" s="21" t="s">
        <v>1927</v>
      </c>
      <c r="B461" s="21" t="s">
        <v>91</v>
      </c>
      <c r="C461" s="21" t="s">
        <v>2299</v>
      </c>
      <c r="D461" s="21" t="s">
        <v>1270</v>
      </c>
      <c r="E461" s="21" t="s">
        <v>1272</v>
      </c>
      <c r="F461" s="26" t="s">
        <v>422</v>
      </c>
      <c r="G461" s="27">
        <v>1</v>
      </c>
      <c r="H461" s="27">
        <v>730</v>
      </c>
      <c r="I461" s="36">
        <v>1</v>
      </c>
      <c r="J461" s="26" t="s">
        <v>2297</v>
      </c>
      <c r="K461" s="37"/>
      <c r="L461" s="23" t="str">
        <f>IF(U461=0,"INVALID SKU",IF(INDEX('SKU Catalog'!$J$1:$J$116,MAX(1,U461))=0,"PAYG",IF(J461="Default",Assumptions!$B$7,J461)))</f>
        <v>PAYG</v>
      </c>
      <c r="M461" s="23" t="str">
        <f>IF(U461=0,"Review SKU",INDEX('SKU Catalog'!$E$1:$E$116,MAX(1,U461)))</f>
        <v>DBU-hour</v>
      </c>
      <c r="N461" s="31">
        <f>IF(ISNUMBER(K461),K461,IF(U461=0,"UNPRICED",IF(L461="PAYG",INDEX('SKU Catalog'!$K$1:$K$116,MAX(1,U461)),IF(L461="1Y",INDEX('SKU Catalog'!$L$1:$L$116,MAX(1,U461)),INDEX('SKU Catalog'!$M$1:$M$116,MAX(1,U461))))))</f>
        <v>0.3</v>
      </c>
      <c r="O461" s="24">
        <f>IF(NOT(AND(A461=$B$2,G461&gt;0,H461&gt;0,OR(C461&lt;&gt;"Recommended baseline",Assumptions!$B$10=1))),0,IF(ISNUMBER(N461),G461*H461*N461*IF(ISNUMBER(K461),1,IF(AND(L461="PAYG",INDEX('SKU Catalog'!$F$1:$F$116,MAX(1,U461))="Hourly"),I461,1)),"UNPRICED"))</f>
        <v>0</v>
      </c>
      <c r="P461" s="24">
        <f>IF(ISNUMBER(O461),O461*Assumptions!$B$8,"UNPRICED")</f>
        <v>0</v>
      </c>
      <c r="Q461" s="23" t="str">
        <f>IF(NOT(AND(A461=$B$2,G461&gt;0,H461&gt;0,OR(C461&lt;&gt;"Recommended baseline",Assumptions!$B$10=1))),"Inactive",IF(NOT(ISNUMBER(N461)),"UNPRICED - select SKU / quote",IF(ISNUMBER(K461),"Manual quote - verify source",IF(T461="Covered","Covered by capacity",IF(T461="Control plane","No direct fee","Priced - verify sizing")))))</f>
        <v>Inactive</v>
      </c>
      <c r="R461" s="21" t="s">
        <v>2323</v>
      </c>
      <c r="S461" s="21" t="s">
        <v>971</v>
      </c>
      <c r="T461" s="21" t="s">
        <v>421</v>
      </c>
      <c r="U461" s="23">
        <f>IF(COUNTIF('SKU Catalog'!$A$4:$A$116,T461&amp;"|"&amp;F461)=0,0,MATCH(T461&amp;"|"&amp;F461,'SKU Catalog'!$A$1:$A$116,0))</f>
        <v>94</v>
      </c>
      <c r="V461" s="24">
        <f>IF(NOT(AND(A461=$B$2,G461&gt;0,H461&gt;0,OR(C461&lt;&gt;"Recommended baseline",Assumptions!$B$10=1))),0,IF(ISNUMBER(K461),G461*H461*K461,IF(U461=0,"UNPRICED",IF(ISNUMBER(INDEX('SKU Catalog'!$K$1:$K$116,MAX(1,U461))),G461*H461*INDEX('SKU Catalog'!$K$1:$K$116,MAX(1,U461))*IF(AND(INDEX('SKU Catalog'!$F$1:$F$116,MAX(1,U461))="Hourly",OR(INDEX('SKU Catalog'!$J$1:$J$116,MAX(1,U461))=0,"PAYG"="PAYG")),I461,1),"UNPRICED"))))</f>
        <v>0</v>
      </c>
      <c r="W461" s="24">
        <f>IF(NOT(AND(A461=$B$2,G461&gt;0,H461&gt;0,OR(C461&lt;&gt;"Recommended baseline",Assumptions!$B$10=1))),0,IF(ISNUMBER(K461),G461*H461*K461,IF(U461=0,"UNPRICED",IF(ISNUMBER(INDEX('SKU Catalog'!$L$1:$L$116,MAX(1,U461))),G461*H461*INDEX('SKU Catalog'!$L$1:$L$116,MAX(1,U461))*IF(AND(INDEX('SKU Catalog'!$F$1:$F$116,MAX(1,U461))="Hourly",OR(INDEX('SKU Catalog'!$J$1:$J$116,MAX(1,U461))=0,"1Y"="PAYG")),I461,1),"UNPRICED"))))</f>
        <v>0</v>
      </c>
      <c r="X461" s="24">
        <f>IF(NOT(AND(A461=$B$2,G461&gt;0,H461&gt;0,OR(C461&lt;&gt;"Recommended baseline",Assumptions!$B$10=1))),0,IF(ISNUMBER(K461),G461*H461*K461,IF(U461=0,"UNPRICED",IF(ISNUMBER(INDEX('SKU Catalog'!$M$1:$M$116,MAX(1,U461))),G461*H461*INDEX('SKU Catalog'!$M$1:$M$116,MAX(1,U461))*IF(AND(INDEX('SKU Catalog'!$F$1:$F$116,MAX(1,U461))="Hourly",OR(INDEX('SKU Catalog'!$J$1:$J$116,MAX(1,U461))=0,"3Y"="PAYG")),I461,1),"UNPRICED"))))</f>
        <v>0</v>
      </c>
    </row>
    <row r="462" spans="1:24" ht="28.8" x14ac:dyDescent="0.35">
      <c r="A462" s="21" t="s">
        <v>1927</v>
      </c>
      <c r="B462" s="21" t="s">
        <v>87</v>
      </c>
      <c r="C462" s="21" t="s">
        <v>2299</v>
      </c>
      <c r="D462" s="21" t="s">
        <v>1270</v>
      </c>
      <c r="E462" s="21" t="s">
        <v>1272</v>
      </c>
      <c r="F462" s="26" t="s">
        <v>433</v>
      </c>
      <c r="G462" s="27">
        <v>1</v>
      </c>
      <c r="H462" s="27">
        <v>2</v>
      </c>
      <c r="I462" s="36">
        <v>1</v>
      </c>
      <c r="J462" s="26" t="s">
        <v>2297</v>
      </c>
      <c r="K462" s="37"/>
      <c r="L462" s="23" t="str">
        <f>IF(U462=0,"INVALID SKU",IF(INDEX('SKU Catalog'!$J$1:$J$116,MAX(1,U462))=0,"PAYG",IF(J462="Default",Assumptions!$B$7,J462)))</f>
        <v>PAYG</v>
      </c>
      <c r="M462" s="23" t="str">
        <f>IF(U462=0,"Review SKU",INDEX('SKU Catalog'!$E$1:$E$116,MAX(1,U462)))</f>
        <v>node</v>
      </c>
      <c r="N462" s="31">
        <f>IF(ISNUMBER(K462),K462,IF(U462=0,"UNPRICED",IF(L462="PAYG",INDEX('SKU Catalog'!$K$1:$K$116,MAX(1,U462)),IF(L462="1Y",INDEX('SKU Catalog'!$L$1:$L$116,MAX(1,U462)),INDEX('SKU Catalog'!$M$1:$M$116,MAX(1,U462))))))</f>
        <v>140.16</v>
      </c>
      <c r="O462" s="24">
        <f>IF(NOT(AND(A462=$B$2,G462&gt;0,H462&gt;0,OR(C462&lt;&gt;"Recommended baseline",Assumptions!$B$10=1))),0,IF(ISNUMBER(N462),G462*H462*N462*IF(ISNUMBER(K462),1,IF(AND(L462="PAYG",INDEX('SKU Catalog'!$F$1:$F$116,MAX(1,U462))="Hourly"),I462,1)),"UNPRICED"))</f>
        <v>0</v>
      </c>
      <c r="P462" s="24">
        <f>IF(ISNUMBER(O462),O462*Assumptions!$B$8,"UNPRICED")</f>
        <v>0</v>
      </c>
      <c r="Q462" s="23" t="str">
        <f>IF(NOT(AND(A462=$B$2,G462&gt;0,H462&gt;0,OR(C462&lt;&gt;"Recommended baseline",Assumptions!$B$10=1))),"Inactive",IF(NOT(ISNUMBER(N462)),"UNPRICED - select SKU / quote",IF(ISNUMBER(K462),"Manual quote - verify source",IF(T462="Covered","Covered by capacity",IF(T462="Control plane","No direct fee","Priced - verify sizing")))))</f>
        <v>Inactive</v>
      </c>
      <c r="R462" s="21" t="s">
        <v>2324</v>
      </c>
      <c r="S462" s="21" t="s">
        <v>971</v>
      </c>
      <c r="T462" s="21" t="s">
        <v>428</v>
      </c>
      <c r="U462" s="23">
        <f>IF(COUNTIF('SKU Catalog'!$A$4:$A$116,T462&amp;"|"&amp;F462)=0,0,MATCH(T462&amp;"|"&amp;F462,'SKU Catalog'!$A$1:$A$116,0))</f>
        <v>97</v>
      </c>
      <c r="V462" s="24">
        <f>IF(NOT(AND(A462=$B$2,G462&gt;0,H462&gt;0,OR(C462&lt;&gt;"Recommended baseline",Assumptions!$B$10=1))),0,IF(ISNUMBER(K462),G462*H462*K462,IF(U462=0,"UNPRICED",IF(ISNUMBER(INDEX('SKU Catalog'!$K$1:$K$116,MAX(1,U462))),G462*H462*INDEX('SKU Catalog'!$K$1:$K$116,MAX(1,U462))*IF(AND(INDEX('SKU Catalog'!$F$1:$F$116,MAX(1,U462))="Hourly",OR(INDEX('SKU Catalog'!$J$1:$J$116,MAX(1,U462))=0,"PAYG"="PAYG")),I462,1),"UNPRICED"))))</f>
        <v>0</v>
      </c>
      <c r="W462" s="24">
        <f>IF(NOT(AND(A462=$B$2,G462&gt;0,H462&gt;0,OR(C462&lt;&gt;"Recommended baseline",Assumptions!$B$10=1))),0,IF(ISNUMBER(K462),G462*H462*K462,IF(U462=0,"UNPRICED",IF(ISNUMBER(INDEX('SKU Catalog'!$L$1:$L$116,MAX(1,U462))),G462*H462*INDEX('SKU Catalog'!$L$1:$L$116,MAX(1,U462))*IF(AND(INDEX('SKU Catalog'!$F$1:$F$116,MAX(1,U462))="Hourly",OR(INDEX('SKU Catalog'!$J$1:$J$116,MAX(1,U462))=0,"1Y"="PAYG")),I462,1),"UNPRICED"))))</f>
        <v>0</v>
      </c>
      <c r="X462" s="24">
        <f>IF(NOT(AND(A462=$B$2,G462&gt;0,H462&gt;0,OR(C462&lt;&gt;"Recommended baseline",Assumptions!$B$10=1))),0,IF(ISNUMBER(K462),G462*H462*K462,IF(U462=0,"UNPRICED",IF(ISNUMBER(INDEX('SKU Catalog'!$M$1:$M$116,MAX(1,U462))),G462*H462*INDEX('SKU Catalog'!$M$1:$M$116,MAX(1,U462))*IF(AND(INDEX('SKU Catalog'!$F$1:$F$116,MAX(1,U462))="Hourly",OR(INDEX('SKU Catalog'!$J$1:$J$116,MAX(1,U462))=0,"3Y"="PAYG")),I462,1),"UNPRICED"))))</f>
        <v>0</v>
      </c>
    </row>
    <row r="463" spans="1:24" ht="28.8" x14ac:dyDescent="0.35">
      <c r="A463" s="21" t="s">
        <v>1927</v>
      </c>
      <c r="B463" s="21" t="s">
        <v>96</v>
      </c>
      <c r="C463" s="21" t="s">
        <v>2299</v>
      </c>
      <c r="D463" s="21" t="s">
        <v>1270</v>
      </c>
      <c r="E463" s="21" t="s">
        <v>1272</v>
      </c>
      <c r="F463" s="26" t="s">
        <v>191</v>
      </c>
      <c r="G463" s="27">
        <v>1</v>
      </c>
      <c r="H463" s="27">
        <v>1</v>
      </c>
      <c r="I463" s="36">
        <v>1</v>
      </c>
      <c r="J463" s="26" t="s">
        <v>2297</v>
      </c>
      <c r="K463" s="37"/>
      <c r="L463" s="23" t="str">
        <f>IF(U463=0,"INVALID SKU",IF(INDEX('SKU Catalog'!$J$1:$J$116,MAX(1,U463))=0,"PAYG",IF(J463="Default",Assumptions!$B$7,J463)))</f>
        <v>PAYG</v>
      </c>
      <c r="M463" s="23" t="str">
        <f>IF(U463=0,"Review SKU",INDEX('SKU Catalog'!$E$1:$E$116,MAX(1,U463)))</f>
        <v>quoted unit</v>
      </c>
      <c r="N463" s="31" t="str">
        <f>IF(ISNUMBER(K463),K463,IF(U463=0,"UNPRICED",IF(L463="PAYG",INDEX('SKU Catalog'!$K$1:$K$116,MAX(1,U463)),IF(L463="1Y",INDEX('SKU Catalog'!$L$1:$L$116,MAX(1,U463)),INDEX('SKU Catalog'!$M$1:$M$116,MAX(1,U463))))))</f>
        <v>UNPRICED</v>
      </c>
      <c r="O463" s="24">
        <f>IF(NOT(AND(A463=$B$2,G463&gt;0,H463&gt;0,OR(C463&lt;&gt;"Recommended baseline",Assumptions!$B$10=1))),0,IF(ISNUMBER(N463),G463*H463*N463*IF(ISNUMBER(K463),1,IF(AND(L463="PAYG",INDEX('SKU Catalog'!$F$1:$F$116,MAX(1,U463))="Hourly"),I463,1)),"UNPRICED"))</f>
        <v>0</v>
      </c>
      <c r="P463" s="24">
        <f>IF(ISNUMBER(O463),O463*Assumptions!$B$8,"UNPRICED")</f>
        <v>0</v>
      </c>
      <c r="Q463" s="23" t="str">
        <f>IF(NOT(AND(A463=$B$2,G463&gt;0,H463&gt;0,OR(C463&lt;&gt;"Recommended baseline",Assumptions!$B$10=1))),"Inactive",IF(NOT(ISNUMBER(N463)),"UNPRICED - select SKU / quote",IF(ISNUMBER(K463),"Manual quote - verify source",IF(T463="Covered","Covered by capacity",IF(T463="Control plane","No direct fee","Priced - verify sizing")))))</f>
        <v>Inactive</v>
      </c>
      <c r="R463" s="21" t="s">
        <v>2325</v>
      </c>
      <c r="S463" s="21" t="s">
        <v>971</v>
      </c>
      <c r="T463" s="21" t="s">
        <v>96</v>
      </c>
      <c r="U463" s="23">
        <f>IF(COUNTIF('SKU Catalog'!$A$4:$A$116,T463&amp;"|"&amp;F463)=0,0,MATCH(T463&amp;"|"&amp;F463,'SKU Catalog'!$A$1:$A$116,0))</f>
        <v>6</v>
      </c>
      <c r="V463" s="24">
        <f>IF(NOT(AND(A463=$B$2,G463&gt;0,H463&gt;0,OR(C463&lt;&gt;"Recommended baseline",Assumptions!$B$10=1))),0,IF(ISNUMBER(K463),G463*H463*K463,IF(U463=0,"UNPRICED",IF(ISNUMBER(INDEX('SKU Catalog'!$K$1:$K$116,MAX(1,U463))),G463*H463*INDEX('SKU Catalog'!$K$1:$K$116,MAX(1,U463))*IF(AND(INDEX('SKU Catalog'!$F$1:$F$116,MAX(1,U463))="Hourly",OR(INDEX('SKU Catalog'!$J$1:$J$116,MAX(1,U463))=0,"PAYG"="PAYG")),I463,1),"UNPRICED"))))</f>
        <v>0</v>
      </c>
      <c r="W463" s="24">
        <f>IF(NOT(AND(A463=$B$2,G463&gt;0,H463&gt;0,OR(C463&lt;&gt;"Recommended baseline",Assumptions!$B$10=1))),0,IF(ISNUMBER(K463),G463*H463*K463,IF(U463=0,"UNPRICED",IF(ISNUMBER(INDEX('SKU Catalog'!$L$1:$L$116,MAX(1,U463))),G463*H463*INDEX('SKU Catalog'!$L$1:$L$116,MAX(1,U463))*IF(AND(INDEX('SKU Catalog'!$F$1:$F$116,MAX(1,U463))="Hourly",OR(INDEX('SKU Catalog'!$J$1:$J$116,MAX(1,U463))=0,"1Y"="PAYG")),I463,1),"UNPRICED"))))</f>
        <v>0</v>
      </c>
      <c r="X463" s="24">
        <f>IF(NOT(AND(A463=$B$2,G463&gt;0,H463&gt;0,OR(C463&lt;&gt;"Recommended baseline",Assumptions!$B$10=1))),0,IF(ISNUMBER(K463),G463*H463*K463,IF(U463=0,"UNPRICED",IF(ISNUMBER(INDEX('SKU Catalog'!$M$1:$M$116,MAX(1,U463))),G463*H463*INDEX('SKU Catalog'!$M$1:$M$116,MAX(1,U463))*IF(AND(INDEX('SKU Catalog'!$F$1:$F$116,MAX(1,U463))="Hourly",OR(INDEX('SKU Catalog'!$J$1:$J$116,MAX(1,U463))=0,"3Y"="PAYG")),I463,1),"UNPRICED"))))</f>
        <v>0</v>
      </c>
    </row>
    <row r="464" spans="1:24" ht="28.8" x14ac:dyDescent="0.35">
      <c r="A464" s="21" t="s">
        <v>1927</v>
      </c>
      <c r="B464" s="21" t="s">
        <v>91</v>
      </c>
      <c r="C464" s="21" t="s">
        <v>2299</v>
      </c>
      <c r="D464" s="21" t="s">
        <v>1275</v>
      </c>
      <c r="E464" s="21" t="s">
        <v>1276</v>
      </c>
      <c r="F464" s="26" t="s">
        <v>426</v>
      </c>
      <c r="G464" s="27">
        <v>1</v>
      </c>
      <c r="H464" s="27">
        <v>730</v>
      </c>
      <c r="I464" s="36">
        <v>1</v>
      </c>
      <c r="J464" s="26" t="s">
        <v>2297</v>
      </c>
      <c r="K464" s="37"/>
      <c r="L464" s="23" t="str">
        <f>IF(U464=0,"INVALID SKU",IF(INDEX('SKU Catalog'!$J$1:$J$116,MAX(1,U464))=0,"PAYG",IF(J464="Default",Assumptions!$B$7,J464)))</f>
        <v>PAYG</v>
      </c>
      <c r="M464" s="23" t="str">
        <f>IF(U464=0,"Review SKU",INDEX('SKU Catalog'!$E$1:$E$116,MAX(1,U464)))</f>
        <v>DBU-hour</v>
      </c>
      <c r="N464" s="31">
        <f>IF(ISNUMBER(K464),K464,IF(U464=0,"UNPRICED",IF(L464="PAYG",INDEX('SKU Catalog'!$K$1:$K$116,MAX(1,U464)),IF(L464="1Y",INDEX('SKU Catalog'!$L$1:$L$116,MAX(1,U464)),INDEX('SKU Catalog'!$M$1:$M$116,MAX(1,U464))))))</f>
        <v>0.55000000000000004</v>
      </c>
      <c r="O464" s="24">
        <f>IF(NOT(AND(A464=$B$2,G464&gt;0,H464&gt;0,OR(C464&lt;&gt;"Recommended baseline",Assumptions!$B$10=1))),0,IF(ISNUMBER(N464),G464*H464*N464*IF(ISNUMBER(K464),1,IF(AND(L464="PAYG",INDEX('SKU Catalog'!$F$1:$F$116,MAX(1,U464))="Hourly"),I464,1)),"UNPRICED"))</f>
        <v>0</v>
      </c>
      <c r="P464" s="24">
        <f>IF(ISNUMBER(O464),O464*Assumptions!$B$8,"UNPRICED")</f>
        <v>0</v>
      </c>
      <c r="Q464" s="23" t="str">
        <f>IF(NOT(AND(A464=$B$2,G464&gt;0,H464&gt;0,OR(C464&lt;&gt;"Recommended baseline",Assumptions!$B$10=1))),"Inactive",IF(NOT(ISNUMBER(N464)),"UNPRICED - select SKU / quote",IF(ISNUMBER(K464),"Manual quote - verify source",IF(T464="Covered","Covered by capacity",IF(T464="Control plane","No direct fee","Priced - verify sizing")))))</f>
        <v>Inactive</v>
      </c>
      <c r="R464" s="21" t="s">
        <v>2323</v>
      </c>
      <c r="S464" s="21" t="s">
        <v>971</v>
      </c>
      <c r="T464" s="21" t="s">
        <v>421</v>
      </c>
      <c r="U464" s="23">
        <f>IF(COUNTIF('SKU Catalog'!$A$4:$A$116,T464&amp;"|"&amp;F464)=0,0,MATCH(T464&amp;"|"&amp;F464,'SKU Catalog'!$A$1:$A$116,0))</f>
        <v>95</v>
      </c>
      <c r="V464" s="24">
        <f>IF(NOT(AND(A464=$B$2,G464&gt;0,H464&gt;0,OR(C464&lt;&gt;"Recommended baseline",Assumptions!$B$10=1))),0,IF(ISNUMBER(K464),G464*H464*K464,IF(U464=0,"UNPRICED",IF(ISNUMBER(INDEX('SKU Catalog'!$K$1:$K$116,MAX(1,U464))),G464*H464*INDEX('SKU Catalog'!$K$1:$K$116,MAX(1,U464))*IF(AND(INDEX('SKU Catalog'!$F$1:$F$116,MAX(1,U464))="Hourly",OR(INDEX('SKU Catalog'!$J$1:$J$116,MAX(1,U464))=0,"PAYG"="PAYG")),I464,1),"UNPRICED"))))</f>
        <v>0</v>
      </c>
      <c r="W464" s="24">
        <f>IF(NOT(AND(A464=$B$2,G464&gt;0,H464&gt;0,OR(C464&lt;&gt;"Recommended baseline",Assumptions!$B$10=1))),0,IF(ISNUMBER(K464),G464*H464*K464,IF(U464=0,"UNPRICED",IF(ISNUMBER(INDEX('SKU Catalog'!$L$1:$L$116,MAX(1,U464))),G464*H464*INDEX('SKU Catalog'!$L$1:$L$116,MAX(1,U464))*IF(AND(INDEX('SKU Catalog'!$F$1:$F$116,MAX(1,U464))="Hourly",OR(INDEX('SKU Catalog'!$J$1:$J$116,MAX(1,U464))=0,"1Y"="PAYG")),I464,1),"UNPRICED"))))</f>
        <v>0</v>
      </c>
      <c r="X464" s="24">
        <f>IF(NOT(AND(A464=$B$2,G464&gt;0,H464&gt;0,OR(C464&lt;&gt;"Recommended baseline",Assumptions!$B$10=1))),0,IF(ISNUMBER(K464),G464*H464*K464,IF(U464=0,"UNPRICED",IF(ISNUMBER(INDEX('SKU Catalog'!$M$1:$M$116,MAX(1,U464))),G464*H464*INDEX('SKU Catalog'!$M$1:$M$116,MAX(1,U464))*IF(AND(INDEX('SKU Catalog'!$F$1:$F$116,MAX(1,U464))="Hourly",OR(INDEX('SKU Catalog'!$J$1:$J$116,MAX(1,U464))=0,"3Y"="PAYG")),I464,1),"UNPRICED"))))</f>
        <v>0</v>
      </c>
    </row>
    <row r="465" spans="1:24" ht="28.8" x14ac:dyDescent="0.35">
      <c r="A465" s="21" t="s">
        <v>1927</v>
      </c>
      <c r="B465" s="21" t="s">
        <v>87</v>
      </c>
      <c r="C465" s="21" t="s">
        <v>2299</v>
      </c>
      <c r="D465" s="21" t="s">
        <v>1275</v>
      </c>
      <c r="E465" s="21" t="s">
        <v>1276</v>
      </c>
      <c r="F465" s="26" t="s">
        <v>433</v>
      </c>
      <c r="G465" s="27">
        <v>1</v>
      </c>
      <c r="H465" s="27">
        <v>2</v>
      </c>
      <c r="I465" s="36">
        <v>1</v>
      </c>
      <c r="J465" s="26" t="s">
        <v>2297</v>
      </c>
      <c r="K465" s="37"/>
      <c r="L465" s="23" t="str">
        <f>IF(U465=0,"INVALID SKU",IF(INDEX('SKU Catalog'!$J$1:$J$116,MAX(1,U465))=0,"PAYG",IF(J465="Default",Assumptions!$B$7,J465)))</f>
        <v>PAYG</v>
      </c>
      <c r="M465" s="23" t="str">
        <f>IF(U465=0,"Review SKU",INDEX('SKU Catalog'!$E$1:$E$116,MAX(1,U465)))</f>
        <v>node</v>
      </c>
      <c r="N465" s="31">
        <f>IF(ISNUMBER(K465),K465,IF(U465=0,"UNPRICED",IF(L465="PAYG",INDEX('SKU Catalog'!$K$1:$K$116,MAX(1,U465)),IF(L465="1Y",INDEX('SKU Catalog'!$L$1:$L$116,MAX(1,U465)),INDEX('SKU Catalog'!$M$1:$M$116,MAX(1,U465))))))</f>
        <v>140.16</v>
      </c>
      <c r="O465" s="24">
        <f>IF(NOT(AND(A465=$B$2,G465&gt;0,H465&gt;0,OR(C465&lt;&gt;"Recommended baseline",Assumptions!$B$10=1))),0,IF(ISNUMBER(N465),G465*H465*N465*IF(ISNUMBER(K465),1,IF(AND(L465="PAYG",INDEX('SKU Catalog'!$F$1:$F$116,MAX(1,U465))="Hourly"),I465,1)),"UNPRICED"))</f>
        <v>0</v>
      </c>
      <c r="P465" s="24">
        <f>IF(ISNUMBER(O465),O465*Assumptions!$B$8,"UNPRICED")</f>
        <v>0</v>
      </c>
      <c r="Q465" s="23" t="str">
        <f>IF(NOT(AND(A465=$B$2,G465&gt;0,H465&gt;0,OR(C465&lt;&gt;"Recommended baseline",Assumptions!$B$10=1))),"Inactive",IF(NOT(ISNUMBER(N465)),"UNPRICED - select SKU / quote",IF(ISNUMBER(K465),"Manual quote - verify source",IF(T465="Covered","Covered by capacity",IF(T465="Control plane","No direct fee","Priced - verify sizing")))))</f>
        <v>Inactive</v>
      </c>
      <c r="R465" s="21" t="s">
        <v>2324</v>
      </c>
      <c r="S465" s="21" t="s">
        <v>971</v>
      </c>
      <c r="T465" s="21" t="s">
        <v>428</v>
      </c>
      <c r="U465" s="23">
        <f>IF(COUNTIF('SKU Catalog'!$A$4:$A$116,T465&amp;"|"&amp;F465)=0,0,MATCH(T465&amp;"|"&amp;F465,'SKU Catalog'!$A$1:$A$116,0))</f>
        <v>97</v>
      </c>
      <c r="V465" s="24">
        <f>IF(NOT(AND(A465=$B$2,G465&gt;0,H465&gt;0,OR(C465&lt;&gt;"Recommended baseline",Assumptions!$B$10=1))),0,IF(ISNUMBER(K465),G465*H465*K465,IF(U465=0,"UNPRICED",IF(ISNUMBER(INDEX('SKU Catalog'!$K$1:$K$116,MAX(1,U465))),G465*H465*INDEX('SKU Catalog'!$K$1:$K$116,MAX(1,U465))*IF(AND(INDEX('SKU Catalog'!$F$1:$F$116,MAX(1,U465))="Hourly",OR(INDEX('SKU Catalog'!$J$1:$J$116,MAX(1,U465))=0,"PAYG"="PAYG")),I465,1),"UNPRICED"))))</f>
        <v>0</v>
      </c>
      <c r="W465" s="24">
        <f>IF(NOT(AND(A465=$B$2,G465&gt;0,H465&gt;0,OR(C465&lt;&gt;"Recommended baseline",Assumptions!$B$10=1))),0,IF(ISNUMBER(K465),G465*H465*K465,IF(U465=0,"UNPRICED",IF(ISNUMBER(INDEX('SKU Catalog'!$L$1:$L$116,MAX(1,U465))),G465*H465*INDEX('SKU Catalog'!$L$1:$L$116,MAX(1,U465))*IF(AND(INDEX('SKU Catalog'!$F$1:$F$116,MAX(1,U465))="Hourly",OR(INDEX('SKU Catalog'!$J$1:$J$116,MAX(1,U465))=0,"1Y"="PAYG")),I465,1),"UNPRICED"))))</f>
        <v>0</v>
      </c>
      <c r="X465" s="24">
        <f>IF(NOT(AND(A465=$B$2,G465&gt;0,H465&gt;0,OR(C465&lt;&gt;"Recommended baseline",Assumptions!$B$10=1))),0,IF(ISNUMBER(K465),G465*H465*K465,IF(U465=0,"UNPRICED",IF(ISNUMBER(INDEX('SKU Catalog'!$M$1:$M$116,MAX(1,U465))),G465*H465*INDEX('SKU Catalog'!$M$1:$M$116,MAX(1,U465))*IF(AND(INDEX('SKU Catalog'!$F$1:$F$116,MAX(1,U465))="Hourly",OR(INDEX('SKU Catalog'!$J$1:$J$116,MAX(1,U465))=0,"3Y"="PAYG")),I465,1),"UNPRICED"))))</f>
        <v>0</v>
      </c>
    </row>
    <row r="466" spans="1:24" ht="28.8" x14ac:dyDescent="0.35">
      <c r="A466" s="21" t="s">
        <v>1927</v>
      </c>
      <c r="B466" s="21" t="s">
        <v>96</v>
      </c>
      <c r="C466" s="21" t="s">
        <v>2299</v>
      </c>
      <c r="D466" s="21" t="s">
        <v>1275</v>
      </c>
      <c r="E466" s="21" t="s">
        <v>1276</v>
      </c>
      <c r="F466" s="26" t="s">
        <v>191</v>
      </c>
      <c r="G466" s="27">
        <v>1</v>
      </c>
      <c r="H466" s="27">
        <v>1</v>
      </c>
      <c r="I466" s="36">
        <v>1</v>
      </c>
      <c r="J466" s="26" t="s">
        <v>2297</v>
      </c>
      <c r="K466" s="37"/>
      <c r="L466" s="23" t="str">
        <f>IF(U466=0,"INVALID SKU",IF(INDEX('SKU Catalog'!$J$1:$J$116,MAX(1,U466))=0,"PAYG",IF(J466="Default",Assumptions!$B$7,J466)))</f>
        <v>PAYG</v>
      </c>
      <c r="M466" s="23" t="str">
        <f>IF(U466=0,"Review SKU",INDEX('SKU Catalog'!$E$1:$E$116,MAX(1,U466)))</f>
        <v>quoted unit</v>
      </c>
      <c r="N466" s="31" t="str">
        <f>IF(ISNUMBER(K466),K466,IF(U466=0,"UNPRICED",IF(L466="PAYG",INDEX('SKU Catalog'!$K$1:$K$116,MAX(1,U466)),IF(L466="1Y",INDEX('SKU Catalog'!$L$1:$L$116,MAX(1,U466)),INDEX('SKU Catalog'!$M$1:$M$116,MAX(1,U466))))))</f>
        <v>UNPRICED</v>
      </c>
      <c r="O466" s="24">
        <f>IF(NOT(AND(A466=$B$2,G466&gt;0,H466&gt;0,OR(C466&lt;&gt;"Recommended baseline",Assumptions!$B$10=1))),0,IF(ISNUMBER(N466),G466*H466*N466*IF(ISNUMBER(K466),1,IF(AND(L466="PAYG",INDEX('SKU Catalog'!$F$1:$F$116,MAX(1,U466))="Hourly"),I466,1)),"UNPRICED"))</f>
        <v>0</v>
      </c>
      <c r="P466" s="24">
        <f>IF(ISNUMBER(O466),O466*Assumptions!$B$8,"UNPRICED")</f>
        <v>0</v>
      </c>
      <c r="Q466" s="23" t="str">
        <f>IF(NOT(AND(A466=$B$2,G466&gt;0,H466&gt;0,OR(C466&lt;&gt;"Recommended baseline",Assumptions!$B$10=1))),"Inactive",IF(NOT(ISNUMBER(N466)),"UNPRICED - select SKU / quote",IF(ISNUMBER(K466),"Manual quote - verify source",IF(T466="Covered","Covered by capacity",IF(T466="Control plane","No direct fee","Priced - verify sizing")))))</f>
        <v>Inactive</v>
      </c>
      <c r="R466" s="21" t="s">
        <v>2325</v>
      </c>
      <c r="S466" s="21" t="s">
        <v>971</v>
      </c>
      <c r="T466" s="21" t="s">
        <v>96</v>
      </c>
      <c r="U466" s="23">
        <f>IF(COUNTIF('SKU Catalog'!$A$4:$A$116,T466&amp;"|"&amp;F466)=0,0,MATCH(T466&amp;"|"&amp;F466,'SKU Catalog'!$A$1:$A$116,0))</f>
        <v>6</v>
      </c>
      <c r="V466" s="24">
        <f>IF(NOT(AND(A466=$B$2,G466&gt;0,H466&gt;0,OR(C466&lt;&gt;"Recommended baseline",Assumptions!$B$10=1))),0,IF(ISNUMBER(K466),G466*H466*K466,IF(U466=0,"UNPRICED",IF(ISNUMBER(INDEX('SKU Catalog'!$K$1:$K$116,MAX(1,U466))),G466*H466*INDEX('SKU Catalog'!$K$1:$K$116,MAX(1,U466))*IF(AND(INDEX('SKU Catalog'!$F$1:$F$116,MAX(1,U466))="Hourly",OR(INDEX('SKU Catalog'!$J$1:$J$116,MAX(1,U466))=0,"PAYG"="PAYG")),I466,1),"UNPRICED"))))</f>
        <v>0</v>
      </c>
      <c r="W466" s="24">
        <f>IF(NOT(AND(A466=$B$2,G466&gt;0,H466&gt;0,OR(C466&lt;&gt;"Recommended baseline",Assumptions!$B$10=1))),0,IF(ISNUMBER(K466),G466*H466*K466,IF(U466=0,"UNPRICED",IF(ISNUMBER(INDEX('SKU Catalog'!$L$1:$L$116,MAX(1,U466))),G466*H466*INDEX('SKU Catalog'!$L$1:$L$116,MAX(1,U466))*IF(AND(INDEX('SKU Catalog'!$F$1:$F$116,MAX(1,U466))="Hourly",OR(INDEX('SKU Catalog'!$J$1:$J$116,MAX(1,U466))=0,"1Y"="PAYG")),I466,1),"UNPRICED"))))</f>
        <v>0</v>
      </c>
      <c r="X466" s="24">
        <f>IF(NOT(AND(A466=$B$2,G466&gt;0,H466&gt;0,OR(C466&lt;&gt;"Recommended baseline",Assumptions!$B$10=1))),0,IF(ISNUMBER(K466),G466*H466*K466,IF(U466=0,"UNPRICED",IF(ISNUMBER(INDEX('SKU Catalog'!$M$1:$M$116,MAX(1,U466))),G466*H466*INDEX('SKU Catalog'!$M$1:$M$116,MAX(1,U466))*IF(AND(INDEX('SKU Catalog'!$F$1:$F$116,MAX(1,U466))="Hourly",OR(INDEX('SKU Catalog'!$J$1:$J$116,MAX(1,U466))=0,"3Y"="PAYG")),I466,1),"UNPRICED"))))</f>
        <v>0</v>
      </c>
    </row>
    <row r="467" spans="1:24" ht="28.8" x14ac:dyDescent="0.35">
      <c r="A467" s="21" t="s">
        <v>1927</v>
      </c>
      <c r="B467" s="21" t="s">
        <v>92</v>
      </c>
      <c r="C467" s="21" t="s">
        <v>2299</v>
      </c>
      <c r="D467" s="21" t="s">
        <v>1279</v>
      </c>
      <c r="E467" s="21" t="s">
        <v>1280</v>
      </c>
      <c r="F467" s="26" t="s">
        <v>287</v>
      </c>
      <c r="G467" s="27">
        <v>1</v>
      </c>
      <c r="H467" s="27">
        <v>1</v>
      </c>
      <c r="I467" s="36">
        <v>1</v>
      </c>
      <c r="J467" s="26" t="s">
        <v>2297</v>
      </c>
      <c r="K467" s="37"/>
      <c r="L467" s="23" t="str">
        <f>IF(U467=0,"INVALID SKU",IF(INDEX('SKU Catalog'!$J$1:$J$116,MAX(1,U467))=0,"PAYG",IF(J467="Default",Assumptions!$B$7,J467)))</f>
        <v>PAYG</v>
      </c>
      <c r="M467" s="23" t="str">
        <f>IF(U467=0,"Review SKU",INDEX('SKU Catalog'!$E$1:$E$116,MAX(1,U467)))</f>
        <v>throughput unit</v>
      </c>
      <c r="N467" s="31">
        <f>IF(ISNUMBER(K467),K467,IF(U467=0,"UNPRICED",IF(L467="PAYG",INDEX('SKU Catalog'!$K$1:$K$116,MAX(1,U467)),IF(L467="1Y",INDEX('SKU Catalog'!$L$1:$L$116,MAX(1,U467)),INDEX('SKU Catalog'!$M$1:$M$116,MAX(1,U467))))))</f>
        <v>21.9</v>
      </c>
      <c r="O467" s="24">
        <f>IF(NOT(AND(A467=$B$2,G467&gt;0,H467&gt;0,OR(C467&lt;&gt;"Recommended baseline",Assumptions!$B$10=1))),0,IF(ISNUMBER(N467),G467*H467*N467*IF(ISNUMBER(K467),1,IF(AND(L467="PAYG",INDEX('SKU Catalog'!$F$1:$F$116,MAX(1,U467))="Hourly"),I467,1)),"UNPRICED"))</f>
        <v>0</v>
      </c>
      <c r="P467" s="24">
        <f>IF(ISNUMBER(O467),O467*Assumptions!$B$8,"UNPRICED")</f>
        <v>0</v>
      </c>
      <c r="Q467" s="23" t="str">
        <f>IF(NOT(AND(A467=$B$2,G467&gt;0,H467&gt;0,OR(C467&lt;&gt;"Recommended baseline",Assumptions!$B$10=1))),"Inactive",IF(NOT(ISNUMBER(N467)),"UNPRICED - select SKU / quote",IF(ISNUMBER(K467),"Manual quote - verify source",IF(T467="Covered","Covered by capacity",IF(T467="Control plane","No direct fee","Priced - verify sizing")))))</f>
        <v>Inactive</v>
      </c>
      <c r="R467" s="21" t="s">
        <v>2326</v>
      </c>
      <c r="S467" s="21" t="s">
        <v>971</v>
      </c>
      <c r="T467" s="21" t="s">
        <v>389</v>
      </c>
      <c r="U467" s="23">
        <f>IF(COUNTIF('SKU Catalog'!$A$4:$A$116,T467&amp;"|"&amp;F467)=0,0,MATCH(T467&amp;"|"&amp;F467,'SKU Catalog'!$A$1:$A$116,0))</f>
        <v>83</v>
      </c>
      <c r="V467" s="24">
        <f>IF(NOT(AND(A467=$B$2,G467&gt;0,H467&gt;0,OR(C467&lt;&gt;"Recommended baseline",Assumptions!$B$10=1))),0,IF(ISNUMBER(K467),G467*H467*K467,IF(U467=0,"UNPRICED",IF(ISNUMBER(INDEX('SKU Catalog'!$K$1:$K$116,MAX(1,U467))),G467*H467*INDEX('SKU Catalog'!$K$1:$K$116,MAX(1,U467))*IF(AND(INDEX('SKU Catalog'!$F$1:$F$116,MAX(1,U467))="Hourly",OR(INDEX('SKU Catalog'!$J$1:$J$116,MAX(1,U467))=0,"PAYG"="PAYG")),I467,1),"UNPRICED"))))</f>
        <v>0</v>
      </c>
      <c r="W467" s="24">
        <f>IF(NOT(AND(A467=$B$2,G467&gt;0,H467&gt;0,OR(C467&lt;&gt;"Recommended baseline",Assumptions!$B$10=1))),0,IF(ISNUMBER(K467),G467*H467*K467,IF(U467=0,"UNPRICED",IF(ISNUMBER(INDEX('SKU Catalog'!$L$1:$L$116,MAX(1,U467))),G467*H467*INDEX('SKU Catalog'!$L$1:$L$116,MAX(1,U467))*IF(AND(INDEX('SKU Catalog'!$F$1:$F$116,MAX(1,U467))="Hourly",OR(INDEX('SKU Catalog'!$J$1:$J$116,MAX(1,U467))=0,"1Y"="PAYG")),I467,1),"UNPRICED"))))</f>
        <v>0</v>
      </c>
      <c r="X467" s="24">
        <f>IF(NOT(AND(A467=$B$2,G467&gt;0,H467&gt;0,OR(C467&lt;&gt;"Recommended baseline",Assumptions!$B$10=1))),0,IF(ISNUMBER(K467),G467*H467*K467,IF(U467=0,"UNPRICED",IF(ISNUMBER(INDEX('SKU Catalog'!$M$1:$M$116,MAX(1,U467))),G467*H467*INDEX('SKU Catalog'!$M$1:$M$116,MAX(1,U467))*IF(AND(INDEX('SKU Catalog'!$F$1:$F$116,MAX(1,U467))="Hourly",OR(INDEX('SKU Catalog'!$J$1:$J$116,MAX(1,U467))=0,"3Y"="PAYG")),I467,1),"UNPRICED"))))</f>
        <v>0</v>
      </c>
    </row>
    <row r="468" spans="1:24" ht="28.8" x14ac:dyDescent="0.35">
      <c r="A468" s="21" t="s">
        <v>1927</v>
      </c>
      <c r="B468" s="21" t="s">
        <v>92</v>
      </c>
      <c r="C468" s="21" t="s">
        <v>2299</v>
      </c>
      <c r="D468" s="21" t="s">
        <v>1279</v>
      </c>
      <c r="E468" s="21" t="s">
        <v>1280</v>
      </c>
      <c r="F468" s="26" t="s">
        <v>287</v>
      </c>
      <c r="G468" s="27">
        <v>1</v>
      </c>
      <c r="H468" s="27">
        <v>10</v>
      </c>
      <c r="I468" s="36">
        <v>1</v>
      </c>
      <c r="J468" s="26" t="s">
        <v>2297</v>
      </c>
      <c r="K468" s="37"/>
      <c r="L468" s="23" t="str">
        <f>IF(U468=0,"INVALID SKU",IF(INDEX('SKU Catalog'!$J$1:$J$116,MAX(1,U468))=0,"PAYG",IF(J468="Default",Assumptions!$B$7,J468)))</f>
        <v>PAYG</v>
      </c>
      <c r="M468" s="23" t="str">
        <f>IF(U468=0,"Review SKU",INDEX('SKU Catalog'!$E$1:$E$116,MAX(1,U468)))</f>
        <v>million events</v>
      </c>
      <c r="N468" s="31">
        <f>IF(ISNUMBER(K468),K468,IF(U468=0,"UNPRICED",IF(L468="PAYG",INDEX('SKU Catalog'!$K$1:$K$116,MAX(1,U468)),IF(L468="1Y",INDEX('SKU Catalog'!$L$1:$L$116,MAX(1,U468)),INDEX('SKU Catalog'!$M$1:$M$116,MAX(1,U468))))))</f>
        <v>2.8000000000000001E-2</v>
      </c>
      <c r="O468" s="24">
        <f>IF(NOT(AND(A468=$B$2,G468&gt;0,H468&gt;0,OR(C468&lt;&gt;"Recommended baseline",Assumptions!$B$10=1))),0,IF(ISNUMBER(N468),G468*H468*N468*IF(ISNUMBER(K468),1,IF(AND(L468="PAYG",INDEX('SKU Catalog'!$F$1:$F$116,MAX(1,U468))="Hourly"),I468,1)),"UNPRICED"))</f>
        <v>0</v>
      </c>
      <c r="P468" s="24">
        <f>IF(ISNUMBER(O468),O468*Assumptions!$B$8,"UNPRICED")</f>
        <v>0</v>
      </c>
      <c r="Q468" s="23" t="str">
        <f>IF(NOT(AND(A468=$B$2,G468&gt;0,H468&gt;0,OR(C468&lt;&gt;"Recommended baseline",Assumptions!$B$10=1))),"Inactive",IF(NOT(ISNUMBER(N468)),"UNPRICED - select SKU / quote",IF(ISNUMBER(K468),"Manual quote - verify source",IF(T468="Covered","Covered by capacity",IF(T468="Control plane","No direct fee","Priced - verify sizing")))))</f>
        <v>Inactive</v>
      </c>
      <c r="R468" s="21" t="s">
        <v>2327</v>
      </c>
      <c r="S468" s="21" t="s">
        <v>971</v>
      </c>
      <c r="T468" s="21" t="s">
        <v>393</v>
      </c>
      <c r="U468" s="23">
        <f>IF(COUNTIF('SKU Catalog'!$A$4:$A$116,T468&amp;"|"&amp;F468)=0,0,MATCH(T468&amp;"|"&amp;F468,'SKU Catalog'!$A$1:$A$116,0))</f>
        <v>85</v>
      </c>
      <c r="V468" s="24">
        <f>IF(NOT(AND(A468=$B$2,G468&gt;0,H468&gt;0,OR(C468&lt;&gt;"Recommended baseline",Assumptions!$B$10=1))),0,IF(ISNUMBER(K468),G468*H468*K468,IF(U468=0,"UNPRICED",IF(ISNUMBER(INDEX('SKU Catalog'!$K$1:$K$116,MAX(1,U468))),G468*H468*INDEX('SKU Catalog'!$K$1:$K$116,MAX(1,U468))*IF(AND(INDEX('SKU Catalog'!$F$1:$F$116,MAX(1,U468))="Hourly",OR(INDEX('SKU Catalog'!$J$1:$J$116,MAX(1,U468))=0,"PAYG"="PAYG")),I468,1),"UNPRICED"))))</f>
        <v>0</v>
      </c>
      <c r="W468" s="24">
        <f>IF(NOT(AND(A468=$B$2,G468&gt;0,H468&gt;0,OR(C468&lt;&gt;"Recommended baseline",Assumptions!$B$10=1))),0,IF(ISNUMBER(K468),G468*H468*K468,IF(U468=0,"UNPRICED",IF(ISNUMBER(INDEX('SKU Catalog'!$L$1:$L$116,MAX(1,U468))),G468*H468*INDEX('SKU Catalog'!$L$1:$L$116,MAX(1,U468))*IF(AND(INDEX('SKU Catalog'!$F$1:$F$116,MAX(1,U468))="Hourly",OR(INDEX('SKU Catalog'!$J$1:$J$116,MAX(1,U468))=0,"1Y"="PAYG")),I468,1),"UNPRICED"))))</f>
        <v>0</v>
      </c>
      <c r="X468" s="24">
        <f>IF(NOT(AND(A468=$B$2,G468&gt;0,H468&gt;0,OR(C468&lt;&gt;"Recommended baseline",Assumptions!$B$10=1))),0,IF(ISNUMBER(K468),G468*H468*K468,IF(U468=0,"UNPRICED",IF(ISNUMBER(INDEX('SKU Catalog'!$M$1:$M$116,MAX(1,U468))),G468*H468*INDEX('SKU Catalog'!$M$1:$M$116,MAX(1,U468))*IF(AND(INDEX('SKU Catalog'!$F$1:$F$116,MAX(1,U468))="Hourly",OR(INDEX('SKU Catalog'!$J$1:$J$116,MAX(1,U468))=0,"3Y"="PAYG")),I468,1),"UNPRICED"))))</f>
        <v>0</v>
      </c>
    </row>
    <row r="469" spans="1:24" ht="28.8" x14ac:dyDescent="0.35">
      <c r="A469" s="21" t="s">
        <v>1927</v>
      </c>
      <c r="B469" s="21" t="s">
        <v>92</v>
      </c>
      <c r="C469" s="21" t="s">
        <v>2299</v>
      </c>
      <c r="D469" s="21" t="s">
        <v>1283</v>
      </c>
      <c r="E469" s="21" t="s">
        <v>1284</v>
      </c>
      <c r="F469" s="26" t="s">
        <v>397</v>
      </c>
      <c r="G469" s="27">
        <v>1</v>
      </c>
      <c r="H469" s="27">
        <v>10</v>
      </c>
      <c r="I469" s="36">
        <v>1</v>
      </c>
      <c r="J469" s="26" t="s">
        <v>2297</v>
      </c>
      <c r="K469" s="37"/>
      <c r="L469" s="23" t="str">
        <f>IF(U469=0,"INVALID SKU",IF(INDEX('SKU Catalog'!$J$1:$J$116,MAX(1,U469))=0,"PAYG",IF(J469="Default",Assumptions!$B$7,J469)))</f>
        <v>PAYG</v>
      </c>
      <c r="M469" s="23" t="str">
        <f>IF(U469=0,"Review SKU",INDEX('SKU Catalog'!$E$1:$E$116,MAX(1,U469)))</f>
        <v>100K operations</v>
      </c>
      <c r="N469" s="31">
        <f>IF(ISNUMBER(K469),K469,IF(U469=0,"UNPRICED",IF(L469="PAYG",INDEX('SKU Catalog'!$K$1:$K$116,MAX(1,U469)),IF(L469="1Y",INDEX('SKU Catalog'!$L$1:$L$116,MAX(1,U469)),INDEX('SKU Catalog'!$M$1:$M$116,MAX(1,U469))))))</f>
        <v>0.06</v>
      </c>
      <c r="O469" s="24">
        <f>IF(NOT(AND(A469=$B$2,G469&gt;0,H469&gt;0,OR(C469&lt;&gt;"Recommended baseline",Assumptions!$B$10=1))),0,IF(ISNUMBER(N469),G469*H469*N469*IF(ISNUMBER(K469),1,IF(AND(L469="PAYG",INDEX('SKU Catalog'!$F$1:$F$116,MAX(1,U469))="Hourly"),I469,1)),"UNPRICED"))</f>
        <v>0</v>
      </c>
      <c r="P469" s="24">
        <f>IF(ISNUMBER(O469),O469*Assumptions!$B$8,"UNPRICED")</f>
        <v>0</v>
      </c>
      <c r="Q469" s="23" t="str">
        <f>IF(NOT(AND(A469=$B$2,G469&gt;0,H469&gt;0,OR(C469&lt;&gt;"Recommended baseline",Assumptions!$B$10=1))),"Inactive",IF(NOT(ISNUMBER(N469)),"UNPRICED - select SKU / quote",IF(ISNUMBER(K469),"Manual quote - verify source",IF(T469="Covered","Covered by capacity",IF(T469="Control plane","No direct fee","Priced - verify sizing")))))</f>
        <v>Inactive</v>
      </c>
      <c r="R469" s="21" t="s">
        <v>2326</v>
      </c>
      <c r="S469" s="21" t="s">
        <v>971</v>
      </c>
      <c r="T469" s="21" t="s">
        <v>396</v>
      </c>
      <c r="U469" s="23">
        <f>IF(COUNTIF('SKU Catalog'!$A$4:$A$116,T469&amp;"|"&amp;F469)=0,0,MATCH(T469&amp;"|"&amp;F469,'SKU Catalog'!$A$1:$A$116,0))</f>
        <v>86</v>
      </c>
      <c r="V469" s="24">
        <f>IF(NOT(AND(A469=$B$2,G469&gt;0,H469&gt;0,OR(C469&lt;&gt;"Recommended baseline",Assumptions!$B$10=1))),0,IF(ISNUMBER(K469),G469*H469*K469,IF(U469=0,"UNPRICED",IF(ISNUMBER(INDEX('SKU Catalog'!$K$1:$K$116,MAX(1,U469))),G469*H469*INDEX('SKU Catalog'!$K$1:$K$116,MAX(1,U469))*IF(AND(INDEX('SKU Catalog'!$F$1:$F$116,MAX(1,U469))="Hourly",OR(INDEX('SKU Catalog'!$J$1:$J$116,MAX(1,U469))=0,"PAYG"="PAYG")),I469,1),"UNPRICED"))))</f>
        <v>0</v>
      </c>
      <c r="W469" s="24">
        <f>IF(NOT(AND(A469=$B$2,G469&gt;0,H469&gt;0,OR(C469&lt;&gt;"Recommended baseline",Assumptions!$B$10=1))),0,IF(ISNUMBER(K469),G469*H469*K469,IF(U469=0,"UNPRICED",IF(ISNUMBER(INDEX('SKU Catalog'!$L$1:$L$116,MAX(1,U469))),G469*H469*INDEX('SKU Catalog'!$L$1:$L$116,MAX(1,U469))*IF(AND(INDEX('SKU Catalog'!$F$1:$F$116,MAX(1,U469))="Hourly",OR(INDEX('SKU Catalog'!$J$1:$J$116,MAX(1,U469))=0,"1Y"="PAYG")),I469,1),"UNPRICED"))))</f>
        <v>0</v>
      </c>
      <c r="X469" s="24">
        <f>IF(NOT(AND(A469=$B$2,G469&gt;0,H469&gt;0,OR(C469&lt;&gt;"Recommended baseline",Assumptions!$B$10=1))),0,IF(ISNUMBER(K469),G469*H469*K469,IF(U469=0,"UNPRICED",IF(ISNUMBER(INDEX('SKU Catalog'!$M$1:$M$116,MAX(1,U469))),G469*H469*INDEX('SKU Catalog'!$M$1:$M$116,MAX(1,U469))*IF(AND(INDEX('SKU Catalog'!$F$1:$F$116,MAX(1,U469))="Hourly",OR(INDEX('SKU Catalog'!$J$1:$J$116,MAX(1,U469))=0,"3Y"="PAYG")),I469,1),"UNPRICED"))))</f>
        <v>0</v>
      </c>
    </row>
    <row r="470" spans="1:24" ht="28.8" x14ac:dyDescent="0.35">
      <c r="A470" s="21" t="s">
        <v>1927</v>
      </c>
      <c r="B470" s="21" t="s">
        <v>92</v>
      </c>
      <c r="C470" s="21" t="s">
        <v>2299</v>
      </c>
      <c r="D470" s="21" t="s">
        <v>1287</v>
      </c>
      <c r="E470" s="21" t="s">
        <v>1289</v>
      </c>
      <c r="F470" s="26" t="s">
        <v>287</v>
      </c>
      <c r="G470" s="27">
        <v>1</v>
      </c>
      <c r="H470" s="27">
        <v>1</v>
      </c>
      <c r="I470" s="36">
        <v>1</v>
      </c>
      <c r="J470" s="26" t="s">
        <v>2297</v>
      </c>
      <c r="K470" s="37"/>
      <c r="L470" s="23" t="str">
        <f>IF(U470=0,"INVALID SKU",IF(INDEX('SKU Catalog'!$J$1:$J$116,MAX(1,U470))=0,"PAYG",IF(J470="Default",Assumptions!$B$7,J470)))</f>
        <v>PAYG</v>
      </c>
      <c r="M470" s="23" t="str">
        <f>IF(U470=0,"Review SKU",INDEX('SKU Catalog'!$E$1:$E$116,MAX(1,U470)))</f>
        <v>streaming unit</v>
      </c>
      <c r="N470" s="31">
        <f>IF(ISNUMBER(K470),K470,IF(U470=0,"UNPRICED",IF(L470="PAYG",INDEX('SKU Catalog'!$K$1:$K$116,MAX(1,U470)),IF(L470="1Y",INDEX('SKU Catalog'!$L$1:$L$116,MAX(1,U470)),INDEX('SKU Catalog'!$M$1:$M$116,MAX(1,U470))))))</f>
        <v>80.3</v>
      </c>
      <c r="O470" s="24">
        <f>IF(NOT(AND(A470=$B$2,G470&gt;0,H470&gt;0,OR(C470&lt;&gt;"Recommended baseline",Assumptions!$B$10=1))),0,IF(ISNUMBER(N470),G470*H470*N470*IF(ISNUMBER(K470),1,IF(AND(L470="PAYG",INDEX('SKU Catalog'!$F$1:$F$116,MAX(1,U470))="Hourly"),I470,1)),"UNPRICED"))</f>
        <v>0</v>
      </c>
      <c r="P470" s="24">
        <f>IF(ISNUMBER(O470),O470*Assumptions!$B$8,"UNPRICED")</f>
        <v>0</v>
      </c>
      <c r="Q470" s="23" t="str">
        <f>IF(NOT(AND(A470=$B$2,G470&gt;0,H470&gt;0,OR(C470&lt;&gt;"Recommended baseline",Assumptions!$B$10=1))),"Inactive",IF(NOT(ISNUMBER(N470)),"UNPRICED - select SKU / quote",IF(ISNUMBER(K470),"Manual quote - verify source",IF(T470="Covered","Covered by capacity",IF(T470="Control plane","No direct fee","Priced - verify sizing")))))</f>
        <v>Inactive</v>
      </c>
      <c r="R470" s="21" t="s">
        <v>2326</v>
      </c>
      <c r="S470" s="21" t="s">
        <v>971</v>
      </c>
      <c r="T470" s="21" t="s">
        <v>401</v>
      </c>
      <c r="U470" s="23">
        <f>IF(COUNTIF('SKU Catalog'!$A$4:$A$116,T470&amp;"|"&amp;F470)=0,0,MATCH(T470&amp;"|"&amp;F470,'SKU Catalog'!$A$1:$A$116,0))</f>
        <v>87</v>
      </c>
      <c r="V470" s="24">
        <f>IF(NOT(AND(A470=$B$2,G470&gt;0,H470&gt;0,OR(C470&lt;&gt;"Recommended baseline",Assumptions!$B$10=1))),0,IF(ISNUMBER(K470),G470*H470*K470,IF(U470=0,"UNPRICED",IF(ISNUMBER(INDEX('SKU Catalog'!$K$1:$K$116,MAX(1,U470))),G470*H470*INDEX('SKU Catalog'!$K$1:$K$116,MAX(1,U470))*IF(AND(INDEX('SKU Catalog'!$F$1:$F$116,MAX(1,U470))="Hourly",OR(INDEX('SKU Catalog'!$J$1:$J$116,MAX(1,U470))=0,"PAYG"="PAYG")),I470,1),"UNPRICED"))))</f>
        <v>0</v>
      </c>
      <c r="W470" s="24">
        <f>IF(NOT(AND(A470=$B$2,G470&gt;0,H470&gt;0,OR(C470&lt;&gt;"Recommended baseline",Assumptions!$B$10=1))),0,IF(ISNUMBER(K470),G470*H470*K470,IF(U470=0,"UNPRICED",IF(ISNUMBER(INDEX('SKU Catalog'!$L$1:$L$116,MAX(1,U470))),G470*H470*INDEX('SKU Catalog'!$L$1:$L$116,MAX(1,U470))*IF(AND(INDEX('SKU Catalog'!$F$1:$F$116,MAX(1,U470))="Hourly",OR(INDEX('SKU Catalog'!$J$1:$J$116,MAX(1,U470))=0,"1Y"="PAYG")),I470,1),"UNPRICED"))))</f>
        <v>0</v>
      </c>
      <c r="X470" s="24">
        <f>IF(NOT(AND(A470=$B$2,G470&gt;0,H470&gt;0,OR(C470&lt;&gt;"Recommended baseline",Assumptions!$B$10=1))),0,IF(ISNUMBER(K470),G470*H470*K470,IF(U470=0,"UNPRICED",IF(ISNUMBER(INDEX('SKU Catalog'!$M$1:$M$116,MAX(1,U470))),G470*H470*INDEX('SKU Catalog'!$M$1:$M$116,MAX(1,U470))*IF(AND(INDEX('SKU Catalog'!$F$1:$F$116,MAX(1,U470))="Hourly",OR(INDEX('SKU Catalog'!$J$1:$J$116,MAX(1,U470))=0,"3Y"="PAYG")),I470,1),"UNPRICED"))))</f>
        <v>0</v>
      </c>
    </row>
    <row r="471" spans="1:24" ht="28.8" x14ac:dyDescent="0.35">
      <c r="A471" s="21" t="s">
        <v>1927</v>
      </c>
      <c r="B471" s="21" t="s">
        <v>92</v>
      </c>
      <c r="C471" s="21" t="s">
        <v>2299</v>
      </c>
      <c r="D471" s="21" t="s">
        <v>1292</v>
      </c>
      <c r="E471" s="21" t="s">
        <v>1293</v>
      </c>
      <c r="F471" s="26" t="s">
        <v>407</v>
      </c>
      <c r="G471" s="27">
        <v>1</v>
      </c>
      <c r="H471" s="27">
        <v>1</v>
      </c>
      <c r="I471" s="36">
        <v>1</v>
      </c>
      <c r="J471" s="26" t="s">
        <v>2297</v>
      </c>
      <c r="K471" s="37"/>
      <c r="L471" s="23" t="str">
        <f>IF(U471=0,"INVALID SKU",IF(INDEX('SKU Catalog'!$J$1:$J$116,MAX(1,U471))=0,"PAYG",IF(J471="Default",Assumptions!$B$7,J471)))</f>
        <v>PAYG</v>
      </c>
      <c r="M471" s="23" t="str">
        <f>IF(U471=0,"Review SKU",INDEX('SKU Catalog'!$E$1:$E$116,MAX(1,U471)))</f>
        <v>hub unit</v>
      </c>
      <c r="N471" s="31">
        <f>IF(ISNUMBER(K471),K471,IF(U471=0,"UNPRICED",IF(L471="PAYG",INDEX('SKU Catalog'!$K$1:$K$116,MAX(1,U471)),IF(L471="1Y",INDEX('SKU Catalog'!$L$1:$L$116,MAX(1,U471)),INDEX('SKU Catalog'!$M$1:$M$116,MAX(1,U471))))))</f>
        <v>25</v>
      </c>
      <c r="O471" s="24">
        <f>IF(NOT(AND(A471=$B$2,G471&gt;0,H471&gt;0,OR(C471&lt;&gt;"Recommended baseline",Assumptions!$B$10=1))),0,IF(ISNUMBER(N471),G471*H471*N471*IF(ISNUMBER(K471),1,IF(AND(L471="PAYG",INDEX('SKU Catalog'!$F$1:$F$116,MAX(1,U471))="Hourly"),I471,1)),"UNPRICED"))</f>
        <v>0</v>
      </c>
      <c r="P471" s="24">
        <f>IF(ISNUMBER(O471),O471*Assumptions!$B$8,"UNPRICED")</f>
        <v>0</v>
      </c>
      <c r="Q471" s="23" t="str">
        <f>IF(NOT(AND(A471=$B$2,G471&gt;0,H471&gt;0,OR(C471&lt;&gt;"Recommended baseline",Assumptions!$B$10=1))),"Inactive",IF(NOT(ISNUMBER(N471)),"UNPRICED - select SKU / quote",IF(ISNUMBER(K471),"Manual quote - verify source",IF(T471="Covered","Covered by capacity",IF(T471="Control plane","No direct fee","Priced - verify sizing")))))</f>
        <v>Inactive</v>
      </c>
      <c r="R471" s="21" t="s">
        <v>2326</v>
      </c>
      <c r="S471" s="21" t="s">
        <v>971</v>
      </c>
      <c r="T471" s="21" t="s">
        <v>406</v>
      </c>
      <c r="U471" s="23">
        <f>IF(COUNTIF('SKU Catalog'!$A$4:$A$116,T471&amp;"|"&amp;F471)=0,0,MATCH(T471&amp;"|"&amp;F471,'SKU Catalog'!$A$1:$A$116,0))</f>
        <v>89</v>
      </c>
      <c r="V471" s="24">
        <f>IF(NOT(AND(A471=$B$2,G471&gt;0,H471&gt;0,OR(C471&lt;&gt;"Recommended baseline",Assumptions!$B$10=1))),0,IF(ISNUMBER(K471),G471*H471*K471,IF(U471=0,"UNPRICED",IF(ISNUMBER(INDEX('SKU Catalog'!$K$1:$K$116,MAX(1,U471))),G471*H471*INDEX('SKU Catalog'!$K$1:$K$116,MAX(1,U471))*IF(AND(INDEX('SKU Catalog'!$F$1:$F$116,MAX(1,U471))="Hourly",OR(INDEX('SKU Catalog'!$J$1:$J$116,MAX(1,U471))=0,"PAYG"="PAYG")),I471,1),"UNPRICED"))))</f>
        <v>0</v>
      </c>
      <c r="W471" s="24">
        <f>IF(NOT(AND(A471=$B$2,G471&gt;0,H471&gt;0,OR(C471&lt;&gt;"Recommended baseline",Assumptions!$B$10=1))),0,IF(ISNUMBER(K471),G471*H471*K471,IF(U471=0,"UNPRICED",IF(ISNUMBER(INDEX('SKU Catalog'!$L$1:$L$116,MAX(1,U471))),G471*H471*INDEX('SKU Catalog'!$L$1:$L$116,MAX(1,U471))*IF(AND(INDEX('SKU Catalog'!$F$1:$F$116,MAX(1,U471))="Hourly",OR(INDEX('SKU Catalog'!$J$1:$J$116,MAX(1,U471))=0,"1Y"="PAYG")),I471,1),"UNPRICED"))))</f>
        <v>0</v>
      </c>
      <c r="X471" s="24">
        <f>IF(NOT(AND(A471=$B$2,G471&gt;0,H471&gt;0,OR(C471&lt;&gt;"Recommended baseline",Assumptions!$B$10=1))),0,IF(ISNUMBER(K471),G471*H471*K471,IF(U471=0,"UNPRICED",IF(ISNUMBER(INDEX('SKU Catalog'!$M$1:$M$116,MAX(1,U471))),G471*H471*INDEX('SKU Catalog'!$M$1:$M$116,MAX(1,U471))*IF(AND(INDEX('SKU Catalog'!$F$1:$F$116,MAX(1,U471))="Hourly",OR(INDEX('SKU Catalog'!$J$1:$J$116,MAX(1,U471))=0,"3Y"="PAYG")),I471,1),"UNPRICED"))))</f>
        <v>0</v>
      </c>
    </row>
    <row r="472" spans="1:24" ht="28.8" x14ac:dyDescent="0.35">
      <c r="A472" s="21" t="s">
        <v>1927</v>
      </c>
      <c r="B472" s="21" t="s">
        <v>96</v>
      </c>
      <c r="C472" s="21" t="s">
        <v>2299</v>
      </c>
      <c r="D472" s="21" t="s">
        <v>1296</v>
      </c>
      <c r="E472" s="21" t="s">
        <v>1297</v>
      </c>
      <c r="F472" s="26" t="s">
        <v>191</v>
      </c>
      <c r="G472" s="27">
        <v>1</v>
      </c>
      <c r="H472" s="27">
        <v>1</v>
      </c>
      <c r="I472" s="36">
        <v>1</v>
      </c>
      <c r="J472" s="26" t="s">
        <v>2297</v>
      </c>
      <c r="K472" s="37"/>
      <c r="L472" s="23" t="str">
        <f>IF(U472=0,"INVALID SKU",IF(INDEX('SKU Catalog'!$J$1:$J$116,MAX(1,U472))=0,"PAYG",IF(J472="Default",Assumptions!$B$7,J472)))</f>
        <v>PAYG</v>
      </c>
      <c r="M472" s="23" t="str">
        <f>IF(U472=0,"Review SKU",INDEX('SKU Catalog'!$E$1:$E$116,MAX(1,U472)))</f>
        <v>quoted unit</v>
      </c>
      <c r="N472" s="31" t="str">
        <f>IF(ISNUMBER(K472),K472,IF(U472=0,"UNPRICED",IF(L472="PAYG",INDEX('SKU Catalog'!$K$1:$K$116,MAX(1,U472)),IF(L472="1Y",INDEX('SKU Catalog'!$L$1:$L$116,MAX(1,U472)),INDEX('SKU Catalog'!$M$1:$M$116,MAX(1,U472))))))</f>
        <v>UNPRICED</v>
      </c>
      <c r="O472" s="24">
        <f>IF(NOT(AND(A472=$B$2,G472&gt;0,H472&gt;0,OR(C472&lt;&gt;"Recommended baseline",Assumptions!$B$10=1))),0,IF(ISNUMBER(N472),G472*H472*N472*IF(ISNUMBER(K472),1,IF(AND(L472="PAYG",INDEX('SKU Catalog'!$F$1:$F$116,MAX(1,U472))="Hourly"),I472,1)),"UNPRICED"))</f>
        <v>0</v>
      </c>
      <c r="P472" s="24">
        <f>IF(ISNUMBER(O472),O472*Assumptions!$B$8,"UNPRICED")</f>
        <v>0</v>
      </c>
      <c r="Q472" s="23" t="str">
        <f>IF(NOT(AND(A472=$B$2,G472&gt;0,H472&gt;0,OR(C472&lt;&gt;"Recommended baseline",Assumptions!$B$10=1))),"Inactive",IF(NOT(ISNUMBER(N472)),"UNPRICED - select SKU / quote",IF(ISNUMBER(K472),"Manual quote - verify source",IF(T472="Covered","Covered by capacity",IF(T472="Control plane","No direct fee","Priced - verify sizing")))))</f>
        <v>Inactive</v>
      </c>
      <c r="R472" s="21" t="s">
        <v>2328</v>
      </c>
      <c r="S472" s="21" t="s">
        <v>971</v>
      </c>
      <c r="T472" s="21" t="s">
        <v>96</v>
      </c>
      <c r="U472" s="23">
        <f>IF(COUNTIF('SKU Catalog'!$A$4:$A$116,T472&amp;"|"&amp;F472)=0,0,MATCH(T472&amp;"|"&amp;F472,'SKU Catalog'!$A$1:$A$116,0))</f>
        <v>6</v>
      </c>
      <c r="V472" s="24">
        <f>IF(NOT(AND(A472=$B$2,G472&gt;0,H472&gt;0,OR(C472&lt;&gt;"Recommended baseline",Assumptions!$B$10=1))),0,IF(ISNUMBER(K472),G472*H472*K472,IF(U472=0,"UNPRICED",IF(ISNUMBER(INDEX('SKU Catalog'!$K$1:$K$116,MAX(1,U472))),G472*H472*INDEX('SKU Catalog'!$K$1:$K$116,MAX(1,U472))*IF(AND(INDEX('SKU Catalog'!$F$1:$F$116,MAX(1,U472))="Hourly",OR(INDEX('SKU Catalog'!$J$1:$J$116,MAX(1,U472))=0,"PAYG"="PAYG")),I472,1),"UNPRICED"))))</f>
        <v>0</v>
      </c>
      <c r="W472" s="24">
        <f>IF(NOT(AND(A472=$B$2,G472&gt;0,H472&gt;0,OR(C472&lt;&gt;"Recommended baseline",Assumptions!$B$10=1))),0,IF(ISNUMBER(K472),G472*H472*K472,IF(U472=0,"UNPRICED",IF(ISNUMBER(INDEX('SKU Catalog'!$L$1:$L$116,MAX(1,U472))),G472*H472*INDEX('SKU Catalog'!$L$1:$L$116,MAX(1,U472))*IF(AND(INDEX('SKU Catalog'!$F$1:$F$116,MAX(1,U472))="Hourly",OR(INDEX('SKU Catalog'!$J$1:$J$116,MAX(1,U472))=0,"1Y"="PAYG")),I472,1),"UNPRICED"))))</f>
        <v>0</v>
      </c>
      <c r="X472" s="24">
        <f>IF(NOT(AND(A472=$B$2,G472&gt;0,H472&gt;0,OR(C472&lt;&gt;"Recommended baseline",Assumptions!$B$10=1))),0,IF(ISNUMBER(K472),G472*H472*K472,IF(U472=0,"UNPRICED",IF(ISNUMBER(INDEX('SKU Catalog'!$M$1:$M$116,MAX(1,U472))),G472*H472*INDEX('SKU Catalog'!$M$1:$M$116,MAX(1,U472))*IF(AND(INDEX('SKU Catalog'!$F$1:$F$116,MAX(1,U472))="Hourly",OR(INDEX('SKU Catalog'!$J$1:$J$116,MAX(1,U472))=0,"3Y"="PAYG")),I472,1),"UNPRICED"))))</f>
        <v>0</v>
      </c>
    </row>
    <row r="473" spans="1:24" ht="28.8" x14ac:dyDescent="0.35">
      <c r="A473" s="21" t="s">
        <v>1927</v>
      </c>
      <c r="B473" s="21" t="s">
        <v>96</v>
      </c>
      <c r="C473" s="21" t="s">
        <v>2299</v>
      </c>
      <c r="D473" s="21" t="s">
        <v>1300</v>
      </c>
      <c r="E473" s="21" t="s">
        <v>1301</v>
      </c>
      <c r="F473" s="26" t="s">
        <v>191</v>
      </c>
      <c r="G473" s="27">
        <v>1</v>
      </c>
      <c r="H473" s="27">
        <v>1</v>
      </c>
      <c r="I473" s="36">
        <v>1</v>
      </c>
      <c r="J473" s="26" t="s">
        <v>2297</v>
      </c>
      <c r="K473" s="37"/>
      <c r="L473" s="23" t="str">
        <f>IF(U473=0,"INVALID SKU",IF(INDEX('SKU Catalog'!$J$1:$J$116,MAX(1,U473))=0,"PAYG",IF(J473="Default",Assumptions!$B$7,J473)))</f>
        <v>PAYG</v>
      </c>
      <c r="M473" s="23" t="str">
        <f>IF(U473=0,"Review SKU",INDEX('SKU Catalog'!$E$1:$E$116,MAX(1,U473)))</f>
        <v>quoted unit</v>
      </c>
      <c r="N473" s="31" t="str">
        <f>IF(ISNUMBER(K473),K473,IF(U473=0,"UNPRICED",IF(L473="PAYG",INDEX('SKU Catalog'!$K$1:$K$116,MAX(1,U473)),IF(L473="1Y",INDEX('SKU Catalog'!$L$1:$L$116,MAX(1,U473)),INDEX('SKU Catalog'!$M$1:$M$116,MAX(1,U473))))))</f>
        <v>UNPRICED</v>
      </c>
      <c r="O473" s="24">
        <f>IF(NOT(AND(A473=$B$2,G473&gt;0,H473&gt;0,OR(C473&lt;&gt;"Recommended baseline",Assumptions!$B$10=1))),0,IF(ISNUMBER(N473),G473*H473*N473*IF(ISNUMBER(K473),1,IF(AND(L473="PAYG",INDEX('SKU Catalog'!$F$1:$F$116,MAX(1,U473))="Hourly"),I473,1)),"UNPRICED"))</f>
        <v>0</v>
      </c>
      <c r="P473" s="24">
        <f>IF(ISNUMBER(O473),O473*Assumptions!$B$8,"UNPRICED")</f>
        <v>0</v>
      </c>
      <c r="Q473" s="23" t="str">
        <f>IF(NOT(AND(A473=$B$2,G473&gt;0,H473&gt;0,OR(C473&lt;&gt;"Recommended baseline",Assumptions!$B$10=1))),"Inactive",IF(NOT(ISNUMBER(N473)),"UNPRICED - select SKU / quote",IF(ISNUMBER(K473),"Manual quote - verify source",IF(T473="Covered","Covered by capacity",IF(T473="Control plane","No direct fee","Priced - verify sizing")))))</f>
        <v>Inactive</v>
      </c>
      <c r="R473" s="21" t="s">
        <v>2329</v>
      </c>
      <c r="S473" s="21" t="s">
        <v>971</v>
      </c>
      <c r="T473" s="21" t="s">
        <v>96</v>
      </c>
      <c r="U473" s="23">
        <f>IF(COUNTIF('SKU Catalog'!$A$4:$A$116,T473&amp;"|"&amp;F473)=0,0,MATCH(T473&amp;"|"&amp;F473,'SKU Catalog'!$A$1:$A$116,0))</f>
        <v>6</v>
      </c>
      <c r="V473" s="24">
        <f>IF(NOT(AND(A473=$B$2,G473&gt;0,H473&gt;0,OR(C473&lt;&gt;"Recommended baseline",Assumptions!$B$10=1))),0,IF(ISNUMBER(K473),G473*H473*K473,IF(U473=0,"UNPRICED",IF(ISNUMBER(INDEX('SKU Catalog'!$K$1:$K$116,MAX(1,U473))),G473*H473*INDEX('SKU Catalog'!$K$1:$K$116,MAX(1,U473))*IF(AND(INDEX('SKU Catalog'!$F$1:$F$116,MAX(1,U473))="Hourly",OR(INDEX('SKU Catalog'!$J$1:$J$116,MAX(1,U473))=0,"PAYG"="PAYG")),I473,1),"UNPRICED"))))</f>
        <v>0</v>
      </c>
      <c r="W473" s="24">
        <f>IF(NOT(AND(A473=$B$2,G473&gt;0,H473&gt;0,OR(C473&lt;&gt;"Recommended baseline",Assumptions!$B$10=1))),0,IF(ISNUMBER(K473),G473*H473*K473,IF(U473=0,"UNPRICED",IF(ISNUMBER(INDEX('SKU Catalog'!$L$1:$L$116,MAX(1,U473))),G473*H473*INDEX('SKU Catalog'!$L$1:$L$116,MAX(1,U473))*IF(AND(INDEX('SKU Catalog'!$F$1:$F$116,MAX(1,U473))="Hourly",OR(INDEX('SKU Catalog'!$J$1:$J$116,MAX(1,U473))=0,"1Y"="PAYG")),I473,1),"UNPRICED"))))</f>
        <v>0</v>
      </c>
      <c r="X473" s="24">
        <f>IF(NOT(AND(A473=$B$2,G473&gt;0,H473&gt;0,OR(C473&lt;&gt;"Recommended baseline",Assumptions!$B$10=1))),0,IF(ISNUMBER(K473),G473*H473*K473,IF(U473=0,"UNPRICED",IF(ISNUMBER(INDEX('SKU Catalog'!$M$1:$M$116,MAX(1,U473))),G473*H473*INDEX('SKU Catalog'!$M$1:$M$116,MAX(1,U473))*IF(AND(INDEX('SKU Catalog'!$F$1:$F$116,MAX(1,U473))="Hourly",OR(INDEX('SKU Catalog'!$J$1:$J$116,MAX(1,U473))=0,"3Y"="PAYG")),I473,1),"UNPRICED"))))</f>
        <v>0</v>
      </c>
    </row>
    <row r="474" spans="1:24" ht="28.8" x14ac:dyDescent="0.35">
      <c r="A474" s="21" t="s">
        <v>1927</v>
      </c>
      <c r="B474" s="21" t="s">
        <v>89</v>
      </c>
      <c r="C474" s="21" t="s">
        <v>2299</v>
      </c>
      <c r="D474" s="21" t="s">
        <v>1304</v>
      </c>
      <c r="E474" s="21" t="s">
        <v>1306</v>
      </c>
      <c r="F474" s="26" t="s">
        <v>239</v>
      </c>
      <c r="G474" s="27">
        <v>1</v>
      </c>
      <c r="H474" s="38">
        <f>Assumptions!$B$15</f>
        <v>1024</v>
      </c>
      <c r="I474" s="36">
        <v>1</v>
      </c>
      <c r="J474" s="26" t="s">
        <v>2297</v>
      </c>
      <c r="K474" s="37"/>
      <c r="L474" s="23" t="str">
        <f>IF(U474=0,"INVALID SKU",IF(INDEX('SKU Catalog'!$J$1:$J$116,MAX(1,U474))=0,"PAYG",IF(J474="Default",Assumptions!$B$7,J474)))</f>
        <v>PAYG</v>
      </c>
      <c r="M474" s="23" t="str">
        <f>IF(U474=0,"Review SKU",INDEX('SKU Catalog'!$E$1:$E$116,MAX(1,U474)))</f>
        <v>GB-month</v>
      </c>
      <c r="N474" s="31">
        <f>IF(ISNUMBER(K474),K474,IF(U474=0,"UNPRICED",IF(L474="PAYG",INDEX('SKU Catalog'!$K$1:$K$116,MAX(1,U474)),IF(L474="1Y",INDEX('SKU Catalog'!$L$1:$L$116,MAX(1,U474)),INDEX('SKU Catalog'!$M$1:$M$116,MAX(1,U474))))))</f>
        <v>2.0799999999999999E-2</v>
      </c>
      <c r="O474" s="24">
        <f>IF(NOT(AND(A474=$B$2,G474&gt;0,H474&gt;0,OR(C474&lt;&gt;"Recommended baseline",Assumptions!$B$10=1))),0,IF(ISNUMBER(N474),G474*H474*N474*IF(ISNUMBER(K474),1,IF(AND(L474="PAYG",INDEX('SKU Catalog'!$F$1:$F$116,MAX(1,U474))="Hourly"),I474,1)),"UNPRICED"))</f>
        <v>0</v>
      </c>
      <c r="P474" s="24">
        <f>IF(ISNUMBER(O474),O474*Assumptions!$B$8,"UNPRICED")</f>
        <v>0</v>
      </c>
      <c r="Q474" s="23" t="str">
        <f>IF(NOT(AND(A474=$B$2,G474&gt;0,H474&gt;0,OR(C474&lt;&gt;"Recommended baseline",Assumptions!$B$10=1))),"Inactive",IF(NOT(ISNUMBER(N474)),"UNPRICED - select SKU / quote",IF(ISNUMBER(K474),"Manual quote - verify source",IF(T474="Covered","Covered by capacity",IF(T474="Control plane","No direct fee","Priced - verify sizing")))))</f>
        <v>Inactive</v>
      </c>
      <c r="R474" s="21" t="s">
        <v>2316</v>
      </c>
      <c r="S474" s="21" t="s">
        <v>971</v>
      </c>
      <c r="T474" s="21" t="s">
        <v>238</v>
      </c>
      <c r="U474" s="23">
        <f>IF(COUNTIF('SKU Catalog'!$A$4:$A$116,T474&amp;"|"&amp;F474)=0,0,MATCH(T474&amp;"|"&amp;F474,'SKU Catalog'!$A$1:$A$116,0))</f>
        <v>24</v>
      </c>
      <c r="V474" s="24">
        <f>IF(NOT(AND(A474=$B$2,G474&gt;0,H474&gt;0,OR(C474&lt;&gt;"Recommended baseline",Assumptions!$B$10=1))),0,IF(ISNUMBER(K474),G474*H474*K474,IF(U474=0,"UNPRICED",IF(ISNUMBER(INDEX('SKU Catalog'!$K$1:$K$116,MAX(1,U474))),G474*H474*INDEX('SKU Catalog'!$K$1:$K$116,MAX(1,U474))*IF(AND(INDEX('SKU Catalog'!$F$1:$F$116,MAX(1,U474))="Hourly",OR(INDEX('SKU Catalog'!$J$1:$J$116,MAX(1,U474))=0,"PAYG"="PAYG")),I474,1),"UNPRICED"))))</f>
        <v>0</v>
      </c>
      <c r="W474" s="24">
        <f>IF(NOT(AND(A474=$B$2,G474&gt;0,H474&gt;0,OR(C474&lt;&gt;"Recommended baseline",Assumptions!$B$10=1))),0,IF(ISNUMBER(K474),G474*H474*K474,IF(U474=0,"UNPRICED",IF(ISNUMBER(INDEX('SKU Catalog'!$L$1:$L$116,MAX(1,U474))),G474*H474*INDEX('SKU Catalog'!$L$1:$L$116,MAX(1,U474))*IF(AND(INDEX('SKU Catalog'!$F$1:$F$116,MAX(1,U474))="Hourly",OR(INDEX('SKU Catalog'!$J$1:$J$116,MAX(1,U474))=0,"1Y"="PAYG")),I474,1),"UNPRICED"))))</f>
        <v>0</v>
      </c>
      <c r="X474" s="24">
        <f>IF(NOT(AND(A474=$B$2,G474&gt;0,H474&gt;0,OR(C474&lt;&gt;"Recommended baseline",Assumptions!$B$10=1))),0,IF(ISNUMBER(K474),G474*H474*K474,IF(U474=0,"UNPRICED",IF(ISNUMBER(INDEX('SKU Catalog'!$M$1:$M$116,MAX(1,U474))),G474*H474*INDEX('SKU Catalog'!$M$1:$M$116,MAX(1,U474))*IF(AND(INDEX('SKU Catalog'!$F$1:$F$116,MAX(1,U474))="Hourly",OR(INDEX('SKU Catalog'!$J$1:$J$116,MAX(1,U474))=0,"3Y"="PAYG")),I474,1),"UNPRICED"))))</f>
        <v>0</v>
      </c>
    </row>
    <row r="475" spans="1:24" ht="43.2" x14ac:dyDescent="0.35">
      <c r="A475" s="21" t="s">
        <v>1927</v>
      </c>
      <c r="B475" s="21" t="s">
        <v>89</v>
      </c>
      <c r="C475" s="21" t="s">
        <v>2299</v>
      </c>
      <c r="D475" s="21" t="s">
        <v>1304</v>
      </c>
      <c r="E475" s="21" t="s">
        <v>1306</v>
      </c>
      <c r="F475" s="26" t="s">
        <v>239</v>
      </c>
      <c r="G475" s="27">
        <v>1</v>
      </c>
      <c r="H475" s="27">
        <v>10</v>
      </c>
      <c r="I475" s="36">
        <v>1</v>
      </c>
      <c r="J475" s="26" t="s">
        <v>2297</v>
      </c>
      <c r="K475" s="37"/>
      <c r="L475" s="23" t="str">
        <f>IF(U475=0,"INVALID SKU",IF(INDEX('SKU Catalog'!$J$1:$J$116,MAX(1,U475))=0,"PAYG",IF(J475="Default",Assumptions!$B$7,J475)))</f>
        <v>PAYG</v>
      </c>
      <c r="M475" s="23" t="str">
        <f>IF(U475=0,"Review SKU",INDEX('SKU Catalog'!$E$1:$E$116,MAX(1,U475)))</f>
        <v>10K operations</v>
      </c>
      <c r="N475" s="31">
        <f>IF(ISNUMBER(K475),K475,IF(U475=0,"UNPRICED",IF(L475="PAYG",INDEX('SKU Catalog'!$K$1:$K$116,MAX(1,U475)),IF(L475="1Y",INDEX('SKU Catalog'!$L$1:$L$116,MAX(1,U475)),INDEX('SKU Catalog'!$M$1:$M$116,MAX(1,U475))))))</f>
        <v>0.05</v>
      </c>
      <c r="O475" s="24">
        <f>IF(NOT(AND(A475=$B$2,G475&gt;0,H475&gt;0,OR(C475&lt;&gt;"Recommended baseline",Assumptions!$B$10=1))),0,IF(ISNUMBER(N475),G475*H475*N475*IF(ISNUMBER(K475),1,IF(AND(L475="PAYG",INDEX('SKU Catalog'!$F$1:$F$116,MAX(1,U475))="Hourly"),I475,1)),"UNPRICED"))</f>
        <v>0</v>
      </c>
      <c r="P475" s="24">
        <f>IF(ISNUMBER(O475),O475*Assumptions!$B$8,"UNPRICED")</f>
        <v>0</v>
      </c>
      <c r="Q475" s="23" t="str">
        <f>IF(NOT(AND(A475=$B$2,G475&gt;0,H475&gt;0,OR(C475&lt;&gt;"Recommended baseline",Assumptions!$B$10=1))),"Inactive",IF(NOT(ISNUMBER(N475)),"UNPRICED - select SKU / quote",IF(ISNUMBER(K475),"Manual quote - verify source",IF(T475="Covered","Covered by capacity",IF(T475="Control plane","No direct fee","Priced - verify sizing")))))</f>
        <v>Inactive</v>
      </c>
      <c r="R475" s="21" t="s">
        <v>2317</v>
      </c>
      <c r="S475" s="21" t="s">
        <v>971</v>
      </c>
      <c r="T475" s="21" t="s">
        <v>256</v>
      </c>
      <c r="U475" s="23">
        <f>IF(COUNTIF('SKU Catalog'!$A$4:$A$116,T475&amp;"|"&amp;F475)=0,0,MATCH(T475&amp;"|"&amp;F475,'SKU Catalog'!$A$1:$A$116,0))</f>
        <v>32</v>
      </c>
      <c r="V475" s="24">
        <f>IF(NOT(AND(A475=$B$2,G475&gt;0,H475&gt;0,OR(C475&lt;&gt;"Recommended baseline",Assumptions!$B$10=1))),0,IF(ISNUMBER(K475),G475*H475*K475,IF(U475=0,"UNPRICED",IF(ISNUMBER(INDEX('SKU Catalog'!$K$1:$K$116,MAX(1,U475))),G475*H475*INDEX('SKU Catalog'!$K$1:$K$116,MAX(1,U475))*IF(AND(INDEX('SKU Catalog'!$F$1:$F$116,MAX(1,U475))="Hourly",OR(INDEX('SKU Catalog'!$J$1:$J$116,MAX(1,U475))=0,"PAYG"="PAYG")),I475,1),"UNPRICED"))))</f>
        <v>0</v>
      </c>
      <c r="W475" s="24">
        <f>IF(NOT(AND(A475=$B$2,G475&gt;0,H475&gt;0,OR(C475&lt;&gt;"Recommended baseline",Assumptions!$B$10=1))),0,IF(ISNUMBER(K475),G475*H475*K475,IF(U475=0,"UNPRICED",IF(ISNUMBER(INDEX('SKU Catalog'!$L$1:$L$116,MAX(1,U475))),G475*H475*INDEX('SKU Catalog'!$L$1:$L$116,MAX(1,U475))*IF(AND(INDEX('SKU Catalog'!$F$1:$F$116,MAX(1,U475))="Hourly",OR(INDEX('SKU Catalog'!$J$1:$J$116,MAX(1,U475))=0,"1Y"="PAYG")),I475,1),"UNPRICED"))))</f>
        <v>0</v>
      </c>
      <c r="X475" s="24">
        <f>IF(NOT(AND(A475=$B$2,G475&gt;0,H475&gt;0,OR(C475&lt;&gt;"Recommended baseline",Assumptions!$B$10=1))),0,IF(ISNUMBER(K475),G475*H475*K475,IF(U475=0,"UNPRICED",IF(ISNUMBER(INDEX('SKU Catalog'!$M$1:$M$116,MAX(1,U475))),G475*H475*INDEX('SKU Catalog'!$M$1:$M$116,MAX(1,U475))*IF(AND(INDEX('SKU Catalog'!$F$1:$F$116,MAX(1,U475))="Hourly",OR(INDEX('SKU Catalog'!$J$1:$J$116,MAX(1,U475))=0,"3Y"="PAYG")),I475,1),"UNPRICED"))))</f>
        <v>0</v>
      </c>
    </row>
    <row r="476" spans="1:24" ht="43.2" x14ac:dyDescent="0.35">
      <c r="A476" s="21" t="s">
        <v>1927</v>
      </c>
      <c r="B476" s="21" t="s">
        <v>89</v>
      </c>
      <c r="C476" s="21" t="s">
        <v>2299</v>
      </c>
      <c r="D476" s="21" t="s">
        <v>1304</v>
      </c>
      <c r="E476" s="21" t="s">
        <v>1306</v>
      </c>
      <c r="F476" s="26" t="s">
        <v>239</v>
      </c>
      <c r="G476" s="27">
        <v>1</v>
      </c>
      <c r="H476" s="27">
        <v>10</v>
      </c>
      <c r="I476" s="36">
        <v>1</v>
      </c>
      <c r="J476" s="26" t="s">
        <v>2297</v>
      </c>
      <c r="K476" s="37"/>
      <c r="L476" s="23" t="str">
        <f>IF(U476=0,"INVALID SKU",IF(INDEX('SKU Catalog'!$J$1:$J$116,MAX(1,U476))=0,"PAYG",IF(J476="Default",Assumptions!$B$7,J476)))</f>
        <v>PAYG</v>
      </c>
      <c r="M476" s="23" t="str">
        <f>IF(U476=0,"Review SKU",INDEX('SKU Catalog'!$E$1:$E$116,MAX(1,U476)))</f>
        <v>10K operations</v>
      </c>
      <c r="N476" s="31">
        <f>IF(ISNUMBER(K476),K476,IF(U476=0,"UNPRICED",IF(L476="PAYG",INDEX('SKU Catalog'!$K$1:$K$116,MAX(1,U476)),IF(L476="1Y",INDEX('SKU Catalog'!$L$1:$L$116,MAX(1,U476)),INDEX('SKU Catalog'!$M$1:$M$116,MAX(1,U476))))))</f>
        <v>4.0000000000000001E-3</v>
      </c>
      <c r="O476" s="24">
        <f>IF(NOT(AND(A476=$B$2,G476&gt;0,H476&gt;0,OR(C476&lt;&gt;"Recommended baseline",Assumptions!$B$10=1))),0,IF(ISNUMBER(N476),G476*H476*N476*IF(ISNUMBER(K476),1,IF(AND(L476="PAYG",INDEX('SKU Catalog'!$F$1:$F$116,MAX(1,U476))="Hourly"),I476,1)),"UNPRICED"))</f>
        <v>0</v>
      </c>
      <c r="P476" s="24">
        <f>IF(ISNUMBER(O476),O476*Assumptions!$B$8,"UNPRICED")</f>
        <v>0</v>
      </c>
      <c r="Q476" s="23" t="str">
        <f>IF(NOT(AND(A476=$B$2,G476&gt;0,H476&gt;0,OR(C476&lt;&gt;"Recommended baseline",Assumptions!$B$10=1))),"Inactive",IF(NOT(ISNUMBER(N476)),"UNPRICED - select SKU / quote",IF(ISNUMBER(K476),"Manual quote - verify source",IF(T476="Covered","Covered by capacity",IF(T476="Control plane","No direct fee","Priced - verify sizing")))))</f>
        <v>Inactive</v>
      </c>
      <c r="R476" s="21" t="s">
        <v>2317</v>
      </c>
      <c r="S476" s="21" t="s">
        <v>971</v>
      </c>
      <c r="T476" s="21" t="s">
        <v>260</v>
      </c>
      <c r="U476" s="23">
        <f>IF(COUNTIF('SKU Catalog'!$A$4:$A$116,T476&amp;"|"&amp;F476)=0,0,MATCH(T476&amp;"|"&amp;F476,'SKU Catalog'!$A$1:$A$116,0))</f>
        <v>33</v>
      </c>
      <c r="V476" s="24">
        <f>IF(NOT(AND(A476=$B$2,G476&gt;0,H476&gt;0,OR(C476&lt;&gt;"Recommended baseline",Assumptions!$B$10=1))),0,IF(ISNUMBER(K476),G476*H476*K476,IF(U476=0,"UNPRICED",IF(ISNUMBER(INDEX('SKU Catalog'!$K$1:$K$116,MAX(1,U476))),G476*H476*INDEX('SKU Catalog'!$K$1:$K$116,MAX(1,U476))*IF(AND(INDEX('SKU Catalog'!$F$1:$F$116,MAX(1,U476))="Hourly",OR(INDEX('SKU Catalog'!$J$1:$J$116,MAX(1,U476))=0,"PAYG"="PAYG")),I476,1),"UNPRICED"))))</f>
        <v>0</v>
      </c>
      <c r="W476" s="24">
        <f>IF(NOT(AND(A476=$B$2,G476&gt;0,H476&gt;0,OR(C476&lt;&gt;"Recommended baseline",Assumptions!$B$10=1))),0,IF(ISNUMBER(K476),G476*H476*K476,IF(U476=0,"UNPRICED",IF(ISNUMBER(INDEX('SKU Catalog'!$L$1:$L$116,MAX(1,U476))),G476*H476*INDEX('SKU Catalog'!$L$1:$L$116,MAX(1,U476))*IF(AND(INDEX('SKU Catalog'!$F$1:$F$116,MAX(1,U476))="Hourly",OR(INDEX('SKU Catalog'!$J$1:$J$116,MAX(1,U476))=0,"1Y"="PAYG")),I476,1),"UNPRICED"))))</f>
        <v>0</v>
      </c>
      <c r="X476" s="24">
        <f>IF(NOT(AND(A476=$B$2,G476&gt;0,H476&gt;0,OR(C476&lt;&gt;"Recommended baseline",Assumptions!$B$10=1))),0,IF(ISNUMBER(K476),G476*H476*K476,IF(U476=0,"UNPRICED",IF(ISNUMBER(INDEX('SKU Catalog'!$M$1:$M$116,MAX(1,U476))),G476*H476*INDEX('SKU Catalog'!$M$1:$M$116,MAX(1,U476))*IF(AND(INDEX('SKU Catalog'!$F$1:$F$116,MAX(1,U476))="Hourly",OR(INDEX('SKU Catalog'!$J$1:$J$116,MAX(1,U476))=0,"3Y"="PAYG")),I476,1),"UNPRICED"))))</f>
        <v>0</v>
      </c>
    </row>
    <row r="477" spans="1:24" ht="28.8" x14ac:dyDescent="0.35">
      <c r="A477" s="21" t="s">
        <v>1927</v>
      </c>
      <c r="B477" s="21" t="s">
        <v>89</v>
      </c>
      <c r="C477" s="21" t="s">
        <v>2299</v>
      </c>
      <c r="D477" s="21" t="s">
        <v>1309</v>
      </c>
      <c r="E477" s="21" t="s">
        <v>1310</v>
      </c>
      <c r="F477" s="26" t="s">
        <v>239</v>
      </c>
      <c r="G477" s="27">
        <v>1</v>
      </c>
      <c r="H477" s="38">
        <f>Assumptions!$B$15</f>
        <v>1024</v>
      </c>
      <c r="I477" s="36">
        <v>1</v>
      </c>
      <c r="J477" s="26" t="s">
        <v>2297</v>
      </c>
      <c r="K477" s="37"/>
      <c r="L477" s="23" t="str">
        <f>IF(U477=0,"INVALID SKU",IF(INDEX('SKU Catalog'!$J$1:$J$116,MAX(1,U477))=0,"PAYG",IF(J477="Default",Assumptions!$B$7,J477)))</f>
        <v>PAYG</v>
      </c>
      <c r="M477" s="23" t="str">
        <f>IF(U477=0,"Review SKU",INDEX('SKU Catalog'!$E$1:$E$116,MAX(1,U477)))</f>
        <v>GB-month</v>
      </c>
      <c r="N477" s="31">
        <f>IF(ISNUMBER(K477),K477,IF(U477=0,"UNPRICED",IF(L477="PAYG",INDEX('SKU Catalog'!$K$1:$K$116,MAX(1,U477)),IF(L477="1Y",INDEX('SKU Catalog'!$L$1:$L$116,MAX(1,U477)),INDEX('SKU Catalog'!$M$1:$M$116,MAX(1,U477))))))</f>
        <v>2.1000000000000001E-2</v>
      </c>
      <c r="O477" s="24">
        <f>IF(NOT(AND(A477=$B$2,G477&gt;0,H477&gt;0,OR(C477&lt;&gt;"Recommended baseline",Assumptions!$B$10=1))),0,IF(ISNUMBER(N477),G477*H477*N477*IF(ISNUMBER(K477),1,IF(AND(L477="PAYG",INDEX('SKU Catalog'!$F$1:$F$116,MAX(1,U477))="Hourly"),I477,1)),"UNPRICED"))</f>
        <v>0</v>
      </c>
      <c r="P477" s="24">
        <f>IF(ISNUMBER(O477),O477*Assumptions!$B$8,"UNPRICED")</f>
        <v>0</v>
      </c>
      <c r="Q477" s="23" t="str">
        <f>IF(NOT(AND(A477=$B$2,G477&gt;0,H477&gt;0,OR(C477&lt;&gt;"Recommended baseline",Assumptions!$B$10=1))),"Inactive",IF(NOT(ISNUMBER(N477)),"UNPRICED - select SKU / quote",IF(ISNUMBER(K477),"Manual quote - verify source",IF(T477="Covered","Covered by capacity",IF(T477="Control plane","No direct fee","Priced - verify sizing")))))</f>
        <v>Inactive</v>
      </c>
      <c r="R477" s="21" t="s">
        <v>2316</v>
      </c>
      <c r="S477" s="21" t="s">
        <v>971</v>
      </c>
      <c r="T477" s="21" t="s">
        <v>262</v>
      </c>
      <c r="U477" s="23">
        <f>IF(COUNTIF('SKU Catalog'!$A$4:$A$116,T477&amp;"|"&amp;F477)=0,0,MATCH(T477&amp;"|"&amp;F477,'SKU Catalog'!$A$1:$A$116,0))</f>
        <v>34</v>
      </c>
      <c r="V477" s="24">
        <f>IF(NOT(AND(A477=$B$2,G477&gt;0,H477&gt;0,OR(C477&lt;&gt;"Recommended baseline",Assumptions!$B$10=1))),0,IF(ISNUMBER(K477),G477*H477*K477,IF(U477=0,"UNPRICED",IF(ISNUMBER(INDEX('SKU Catalog'!$K$1:$K$116,MAX(1,U477))),G477*H477*INDEX('SKU Catalog'!$K$1:$K$116,MAX(1,U477))*IF(AND(INDEX('SKU Catalog'!$F$1:$F$116,MAX(1,U477))="Hourly",OR(INDEX('SKU Catalog'!$J$1:$J$116,MAX(1,U477))=0,"PAYG"="PAYG")),I477,1),"UNPRICED"))))</f>
        <v>0</v>
      </c>
      <c r="W477" s="24">
        <f>IF(NOT(AND(A477=$B$2,G477&gt;0,H477&gt;0,OR(C477&lt;&gt;"Recommended baseline",Assumptions!$B$10=1))),0,IF(ISNUMBER(K477),G477*H477*K477,IF(U477=0,"UNPRICED",IF(ISNUMBER(INDEX('SKU Catalog'!$L$1:$L$116,MAX(1,U477))),G477*H477*INDEX('SKU Catalog'!$L$1:$L$116,MAX(1,U477))*IF(AND(INDEX('SKU Catalog'!$F$1:$F$116,MAX(1,U477))="Hourly",OR(INDEX('SKU Catalog'!$J$1:$J$116,MAX(1,U477))=0,"1Y"="PAYG")),I477,1),"UNPRICED"))))</f>
        <v>0</v>
      </c>
      <c r="X477" s="24">
        <f>IF(NOT(AND(A477=$B$2,G477&gt;0,H477&gt;0,OR(C477&lt;&gt;"Recommended baseline",Assumptions!$B$10=1))),0,IF(ISNUMBER(K477),G477*H477*K477,IF(U477=0,"UNPRICED",IF(ISNUMBER(INDEX('SKU Catalog'!$M$1:$M$116,MAX(1,U477))),G477*H477*INDEX('SKU Catalog'!$M$1:$M$116,MAX(1,U477))*IF(AND(INDEX('SKU Catalog'!$F$1:$F$116,MAX(1,U477))="Hourly",OR(INDEX('SKU Catalog'!$J$1:$J$116,MAX(1,U477))=0,"3Y"="PAYG")),I477,1),"UNPRICED"))))</f>
        <v>0</v>
      </c>
    </row>
    <row r="478" spans="1:24" ht="43.2" x14ac:dyDescent="0.35">
      <c r="A478" s="21" t="s">
        <v>1927</v>
      </c>
      <c r="B478" s="21" t="s">
        <v>89</v>
      </c>
      <c r="C478" s="21" t="s">
        <v>2299</v>
      </c>
      <c r="D478" s="21" t="s">
        <v>1309</v>
      </c>
      <c r="E478" s="21" t="s">
        <v>1310</v>
      </c>
      <c r="F478" s="26" t="s">
        <v>239</v>
      </c>
      <c r="G478" s="27">
        <v>1</v>
      </c>
      <c r="H478" s="27">
        <v>10</v>
      </c>
      <c r="I478" s="36">
        <v>1</v>
      </c>
      <c r="J478" s="26" t="s">
        <v>2297</v>
      </c>
      <c r="K478" s="37"/>
      <c r="L478" s="23" t="str">
        <f>IF(U478=0,"INVALID SKU",IF(INDEX('SKU Catalog'!$J$1:$J$116,MAX(1,U478))=0,"PAYG",IF(J478="Default",Assumptions!$B$7,J478)))</f>
        <v>PAYG</v>
      </c>
      <c r="M478" s="23" t="str">
        <f>IF(U478=0,"Review SKU",INDEX('SKU Catalog'!$E$1:$E$116,MAX(1,U478)))</f>
        <v>10K operations</v>
      </c>
      <c r="N478" s="31">
        <f>IF(ISNUMBER(K478),K478,IF(U478=0,"UNPRICED",IF(L478="PAYG",INDEX('SKU Catalog'!$K$1:$K$116,MAX(1,U478)),IF(L478="1Y",INDEX('SKU Catalog'!$L$1:$L$116,MAX(1,U478)),INDEX('SKU Catalog'!$M$1:$M$116,MAX(1,U478))))))</f>
        <v>6.5000000000000002E-2</v>
      </c>
      <c r="O478" s="24">
        <f>IF(NOT(AND(A478=$B$2,G478&gt;0,H478&gt;0,OR(C478&lt;&gt;"Recommended baseline",Assumptions!$B$10=1))),0,IF(ISNUMBER(N478),G478*H478*N478*IF(ISNUMBER(K478),1,IF(AND(L478="PAYG",INDEX('SKU Catalog'!$F$1:$F$116,MAX(1,U478))="Hourly"),I478,1)),"UNPRICED"))</f>
        <v>0</v>
      </c>
      <c r="P478" s="24">
        <f>IF(ISNUMBER(O478),O478*Assumptions!$B$8,"UNPRICED")</f>
        <v>0</v>
      </c>
      <c r="Q478" s="23" t="str">
        <f>IF(NOT(AND(A478=$B$2,G478&gt;0,H478&gt;0,OR(C478&lt;&gt;"Recommended baseline",Assumptions!$B$10=1))),"Inactive",IF(NOT(ISNUMBER(N478)),"UNPRICED - select SKU / quote",IF(ISNUMBER(K478),"Manual quote - verify source",IF(T478="Covered","Covered by capacity",IF(T478="Control plane","No direct fee","Priced - verify sizing")))))</f>
        <v>Inactive</v>
      </c>
      <c r="R478" s="21" t="s">
        <v>2317</v>
      </c>
      <c r="S478" s="21" t="s">
        <v>971</v>
      </c>
      <c r="T478" s="21" t="s">
        <v>271</v>
      </c>
      <c r="U478" s="23">
        <f>IF(COUNTIF('SKU Catalog'!$A$4:$A$116,T478&amp;"|"&amp;F478)=0,0,MATCH(T478&amp;"|"&amp;F478,'SKU Catalog'!$A$1:$A$116,0))</f>
        <v>42</v>
      </c>
      <c r="V478" s="24">
        <f>IF(NOT(AND(A478=$B$2,G478&gt;0,H478&gt;0,OR(C478&lt;&gt;"Recommended baseline",Assumptions!$B$10=1))),0,IF(ISNUMBER(K478),G478*H478*K478,IF(U478=0,"UNPRICED",IF(ISNUMBER(INDEX('SKU Catalog'!$K$1:$K$116,MAX(1,U478))),G478*H478*INDEX('SKU Catalog'!$K$1:$K$116,MAX(1,U478))*IF(AND(INDEX('SKU Catalog'!$F$1:$F$116,MAX(1,U478))="Hourly",OR(INDEX('SKU Catalog'!$J$1:$J$116,MAX(1,U478))=0,"PAYG"="PAYG")),I478,1),"UNPRICED"))))</f>
        <v>0</v>
      </c>
      <c r="W478" s="24">
        <f>IF(NOT(AND(A478=$B$2,G478&gt;0,H478&gt;0,OR(C478&lt;&gt;"Recommended baseline",Assumptions!$B$10=1))),0,IF(ISNUMBER(K478),G478*H478*K478,IF(U478=0,"UNPRICED",IF(ISNUMBER(INDEX('SKU Catalog'!$L$1:$L$116,MAX(1,U478))),G478*H478*INDEX('SKU Catalog'!$L$1:$L$116,MAX(1,U478))*IF(AND(INDEX('SKU Catalog'!$F$1:$F$116,MAX(1,U478))="Hourly",OR(INDEX('SKU Catalog'!$J$1:$J$116,MAX(1,U478))=0,"1Y"="PAYG")),I478,1),"UNPRICED"))))</f>
        <v>0</v>
      </c>
      <c r="X478" s="24">
        <f>IF(NOT(AND(A478=$B$2,G478&gt;0,H478&gt;0,OR(C478&lt;&gt;"Recommended baseline",Assumptions!$B$10=1))),0,IF(ISNUMBER(K478),G478*H478*K478,IF(U478=0,"UNPRICED",IF(ISNUMBER(INDEX('SKU Catalog'!$M$1:$M$116,MAX(1,U478))),G478*H478*INDEX('SKU Catalog'!$M$1:$M$116,MAX(1,U478))*IF(AND(INDEX('SKU Catalog'!$F$1:$F$116,MAX(1,U478))="Hourly",OR(INDEX('SKU Catalog'!$J$1:$J$116,MAX(1,U478))=0,"3Y"="PAYG")),I478,1),"UNPRICED"))))</f>
        <v>0</v>
      </c>
    </row>
    <row r="479" spans="1:24" ht="43.2" x14ac:dyDescent="0.35">
      <c r="A479" s="21" t="s">
        <v>1927</v>
      </c>
      <c r="B479" s="21" t="s">
        <v>89</v>
      </c>
      <c r="C479" s="21" t="s">
        <v>2299</v>
      </c>
      <c r="D479" s="21" t="s">
        <v>1309</v>
      </c>
      <c r="E479" s="21" t="s">
        <v>1310</v>
      </c>
      <c r="F479" s="26" t="s">
        <v>239</v>
      </c>
      <c r="G479" s="27">
        <v>1</v>
      </c>
      <c r="H479" s="27">
        <v>10</v>
      </c>
      <c r="I479" s="36">
        <v>1</v>
      </c>
      <c r="J479" s="26" t="s">
        <v>2297</v>
      </c>
      <c r="K479" s="37"/>
      <c r="L479" s="23" t="str">
        <f>IF(U479=0,"INVALID SKU",IF(INDEX('SKU Catalog'!$J$1:$J$116,MAX(1,U479))=0,"PAYG",IF(J479="Default",Assumptions!$B$7,J479)))</f>
        <v>PAYG</v>
      </c>
      <c r="M479" s="23" t="str">
        <f>IF(U479=0,"Review SKU",INDEX('SKU Catalog'!$E$1:$E$116,MAX(1,U479)))</f>
        <v>10K operations</v>
      </c>
      <c r="N479" s="31">
        <f>IF(ISNUMBER(K479),K479,IF(U479=0,"UNPRICED",IF(L479="PAYG",INDEX('SKU Catalog'!$K$1:$K$116,MAX(1,U479)),IF(L479="1Y",INDEX('SKU Catalog'!$L$1:$L$116,MAX(1,U479)),INDEX('SKU Catalog'!$M$1:$M$116,MAX(1,U479))))))</f>
        <v>5.0000000000000001E-3</v>
      </c>
      <c r="O479" s="24">
        <f>IF(NOT(AND(A479=$B$2,G479&gt;0,H479&gt;0,OR(C479&lt;&gt;"Recommended baseline",Assumptions!$B$10=1))),0,IF(ISNUMBER(N479),G479*H479*N479*IF(ISNUMBER(K479),1,IF(AND(L479="PAYG",INDEX('SKU Catalog'!$F$1:$F$116,MAX(1,U479))="Hourly"),I479,1)),"UNPRICED"))</f>
        <v>0</v>
      </c>
      <c r="P479" s="24">
        <f>IF(ISNUMBER(O479),O479*Assumptions!$B$8,"UNPRICED")</f>
        <v>0</v>
      </c>
      <c r="Q479" s="23" t="str">
        <f>IF(NOT(AND(A479=$B$2,G479&gt;0,H479&gt;0,OR(C479&lt;&gt;"Recommended baseline",Assumptions!$B$10=1))),"Inactive",IF(NOT(ISNUMBER(N479)),"UNPRICED - select SKU / quote",IF(ISNUMBER(K479),"Manual quote - verify source",IF(T479="Covered","Covered by capacity",IF(T479="Control plane","No direct fee","Priced - verify sizing")))))</f>
        <v>Inactive</v>
      </c>
      <c r="R479" s="21" t="s">
        <v>2317</v>
      </c>
      <c r="S479" s="21" t="s">
        <v>971</v>
      </c>
      <c r="T479" s="21" t="s">
        <v>273</v>
      </c>
      <c r="U479" s="23">
        <f>IF(COUNTIF('SKU Catalog'!$A$4:$A$116,T479&amp;"|"&amp;F479)=0,0,MATCH(T479&amp;"|"&amp;F479,'SKU Catalog'!$A$1:$A$116,0))</f>
        <v>43</v>
      </c>
      <c r="V479" s="24">
        <f>IF(NOT(AND(A479=$B$2,G479&gt;0,H479&gt;0,OR(C479&lt;&gt;"Recommended baseline",Assumptions!$B$10=1))),0,IF(ISNUMBER(K479),G479*H479*K479,IF(U479=0,"UNPRICED",IF(ISNUMBER(INDEX('SKU Catalog'!$K$1:$K$116,MAX(1,U479))),G479*H479*INDEX('SKU Catalog'!$K$1:$K$116,MAX(1,U479))*IF(AND(INDEX('SKU Catalog'!$F$1:$F$116,MAX(1,U479))="Hourly",OR(INDEX('SKU Catalog'!$J$1:$J$116,MAX(1,U479))=0,"PAYG"="PAYG")),I479,1),"UNPRICED"))))</f>
        <v>0</v>
      </c>
      <c r="W479" s="24">
        <f>IF(NOT(AND(A479=$B$2,G479&gt;0,H479&gt;0,OR(C479&lt;&gt;"Recommended baseline",Assumptions!$B$10=1))),0,IF(ISNUMBER(K479),G479*H479*K479,IF(U479=0,"UNPRICED",IF(ISNUMBER(INDEX('SKU Catalog'!$L$1:$L$116,MAX(1,U479))),G479*H479*INDEX('SKU Catalog'!$L$1:$L$116,MAX(1,U479))*IF(AND(INDEX('SKU Catalog'!$F$1:$F$116,MAX(1,U479))="Hourly",OR(INDEX('SKU Catalog'!$J$1:$J$116,MAX(1,U479))=0,"1Y"="PAYG")),I479,1),"UNPRICED"))))</f>
        <v>0</v>
      </c>
      <c r="X479" s="24">
        <f>IF(NOT(AND(A479=$B$2,G479&gt;0,H479&gt;0,OR(C479&lt;&gt;"Recommended baseline",Assumptions!$B$10=1))),0,IF(ISNUMBER(K479),G479*H479*K479,IF(U479=0,"UNPRICED",IF(ISNUMBER(INDEX('SKU Catalog'!$M$1:$M$116,MAX(1,U479))),G479*H479*INDEX('SKU Catalog'!$M$1:$M$116,MAX(1,U479))*IF(AND(INDEX('SKU Catalog'!$F$1:$F$116,MAX(1,U479))="Hourly",OR(INDEX('SKU Catalog'!$J$1:$J$116,MAX(1,U479))=0,"3Y"="PAYG")),I479,1),"UNPRICED"))))</f>
        <v>0</v>
      </c>
    </row>
    <row r="480" spans="1:24" ht="28.8" x14ac:dyDescent="0.35">
      <c r="A480" s="21" t="s">
        <v>1927</v>
      </c>
      <c r="B480" s="21" t="s">
        <v>89</v>
      </c>
      <c r="C480" s="21" t="s">
        <v>2299</v>
      </c>
      <c r="D480" s="21" t="s">
        <v>1313</v>
      </c>
      <c r="E480" s="21" t="s">
        <v>1315</v>
      </c>
      <c r="F480" s="26" t="s">
        <v>282</v>
      </c>
      <c r="G480" s="27">
        <v>1</v>
      </c>
      <c r="H480" s="38">
        <f>Assumptions!$B$15</f>
        <v>1024</v>
      </c>
      <c r="I480" s="36">
        <v>1</v>
      </c>
      <c r="J480" s="26" t="s">
        <v>2297</v>
      </c>
      <c r="K480" s="37"/>
      <c r="L480" s="23" t="str">
        <f>IF(U480=0,"INVALID SKU",IF(INDEX('SKU Catalog'!$J$1:$J$116,MAX(1,U480))=0,"PAYG",IF(J480="Default",Assumptions!$B$7,J480)))</f>
        <v>PAYG</v>
      </c>
      <c r="M480" s="23" t="str">
        <f>IF(U480=0,"Review SKU",INDEX('SKU Catalog'!$E$1:$E$116,MAX(1,U480)))</f>
        <v>provisioned GiB-month</v>
      </c>
      <c r="N480" s="31" t="str">
        <f>IF(ISNUMBER(K480),K480,IF(U480=0,"UNPRICED",IF(L480="PAYG",INDEX('SKU Catalog'!$K$1:$K$116,MAX(1,U480)),IF(L480="1Y",INDEX('SKU Catalog'!$L$1:$L$116,MAX(1,U480)),INDEX('SKU Catalog'!$M$1:$M$116,MAX(1,U480))))))</f>
        <v>UNPRICED</v>
      </c>
      <c r="O480" s="24">
        <f>IF(NOT(AND(A480=$B$2,G480&gt;0,H480&gt;0,OR(C480&lt;&gt;"Recommended baseline",Assumptions!$B$10=1))),0,IF(ISNUMBER(N480),G480*H480*N480*IF(ISNUMBER(K480),1,IF(AND(L480="PAYG",INDEX('SKU Catalog'!$F$1:$F$116,MAX(1,U480))="Hourly"),I480,1)),"UNPRICED"))</f>
        <v>0</v>
      </c>
      <c r="P480" s="24">
        <f>IF(ISNUMBER(O480),O480*Assumptions!$B$8,"UNPRICED")</f>
        <v>0</v>
      </c>
      <c r="Q480" s="23" t="str">
        <f>IF(NOT(AND(A480=$B$2,G480&gt;0,H480&gt;0,OR(C480&lt;&gt;"Recommended baseline",Assumptions!$B$10=1))),"Inactive",IF(NOT(ISNUMBER(N480)),"UNPRICED - select SKU / quote",IF(ISNUMBER(K480),"Manual quote - verify source",IF(T480="Covered","Covered by capacity",IF(T480="Control plane","No direct fee","Priced - verify sizing")))))</f>
        <v>Inactive</v>
      </c>
      <c r="R480" s="21" t="s">
        <v>2330</v>
      </c>
      <c r="S480" s="21" t="s">
        <v>971</v>
      </c>
      <c r="T480" s="21" t="s">
        <v>275</v>
      </c>
      <c r="U480" s="23">
        <f>IF(COUNTIF('SKU Catalog'!$A$4:$A$116,T480&amp;"|"&amp;F480)=0,0,MATCH(T480&amp;"|"&amp;F480,'SKU Catalog'!$A$1:$A$116,0))</f>
        <v>47</v>
      </c>
      <c r="V480" s="24">
        <f>IF(NOT(AND(A480=$B$2,G480&gt;0,H480&gt;0,OR(C480&lt;&gt;"Recommended baseline",Assumptions!$B$10=1))),0,IF(ISNUMBER(K480),G480*H480*K480,IF(U480=0,"UNPRICED",IF(ISNUMBER(INDEX('SKU Catalog'!$K$1:$K$116,MAX(1,U480))),G480*H480*INDEX('SKU Catalog'!$K$1:$K$116,MAX(1,U480))*IF(AND(INDEX('SKU Catalog'!$F$1:$F$116,MAX(1,U480))="Hourly",OR(INDEX('SKU Catalog'!$J$1:$J$116,MAX(1,U480))=0,"PAYG"="PAYG")),I480,1),"UNPRICED"))))</f>
        <v>0</v>
      </c>
      <c r="W480" s="24">
        <f>IF(NOT(AND(A480=$B$2,G480&gt;0,H480&gt;0,OR(C480&lt;&gt;"Recommended baseline",Assumptions!$B$10=1))),0,IF(ISNUMBER(K480),G480*H480*K480,IF(U480=0,"UNPRICED",IF(ISNUMBER(INDEX('SKU Catalog'!$L$1:$L$116,MAX(1,U480))),G480*H480*INDEX('SKU Catalog'!$L$1:$L$116,MAX(1,U480))*IF(AND(INDEX('SKU Catalog'!$F$1:$F$116,MAX(1,U480))="Hourly",OR(INDEX('SKU Catalog'!$J$1:$J$116,MAX(1,U480))=0,"1Y"="PAYG")),I480,1),"UNPRICED"))))</f>
        <v>0</v>
      </c>
      <c r="X480" s="24">
        <f>IF(NOT(AND(A480=$B$2,G480&gt;0,H480&gt;0,OR(C480&lt;&gt;"Recommended baseline",Assumptions!$B$10=1))),0,IF(ISNUMBER(K480),G480*H480*K480,IF(U480=0,"UNPRICED",IF(ISNUMBER(INDEX('SKU Catalog'!$M$1:$M$116,MAX(1,U480))),G480*H480*INDEX('SKU Catalog'!$M$1:$M$116,MAX(1,U480))*IF(AND(INDEX('SKU Catalog'!$F$1:$F$116,MAX(1,U480))="Hourly",OR(INDEX('SKU Catalog'!$J$1:$J$116,MAX(1,U480))=0,"3Y"="PAYG")),I480,1),"UNPRICED"))))</f>
        <v>0</v>
      </c>
    </row>
    <row r="481" spans="1:24" ht="28.8" x14ac:dyDescent="0.35">
      <c r="A481" s="21" t="s">
        <v>1927</v>
      </c>
      <c r="B481" s="21" t="s">
        <v>89</v>
      </c>
      <c r="C481" s="21" t="s">
        <v>2299</v>
      </c>
      <c r="D481" s="21" t="s">
        <v>1318</v>
      </c>
      <c r="E481" s="21" t="s">
        <v>1319</v>
      </c>
      <c r="F481" s="26" t="s">
        <v>278</v>
      </c>
      <c r="G481" s="27">
        <v>1</v>
      </c>
      <c r="H481" s="38">
        <f>Assumptions!$B$15</f>
        <v>1024</v>
      </c>
      <c r="I481" s="36">
        <v>1</v>
      </c>
      <c r="J481" s="26" t="s">
        <v>2297</v>
      </c>
      <c r="K481" s="37"/>
      <c r="L481" s="23" t="str">
        <f>IF(U481=0,"INVALID SKU",IF(INDEX('SKU Catalog'!$J$1:$J$116,MAX(1,U481))=0,"PAYG",IF(J481="Default",Assumptions!$B$7,J481)))</f>
        <v>PAYG</v>
      </c>
      <c r="M481" s="23" t="str">
        <f>IF(U481=0,"Review SKU",INDEX('SKU Catalog'!$E$1:$E$116,MAX(1,U481)))</f>
        <v>GB-month</v>
      </c>
      <c r="N481" s="31">
        <f>IF(ISNUMBER(K481),K481,IF(U481=0,"UNPRICED",IF(L481="PAYG",INDEX('SKU Catalog'!$K$1:$K$116,MAX(1,U481)),IF(L481="1Y",INDEX('SKU Catalog'!$L$1:$L$116,MAX(1,U481)),INDEX('SKU Catalog'!$M$1:$M$116,MAX(1,U481))))))</f>
        <v>4.4999999999999998E-2</v>
      </c>
      <c r="O481" s="24">
        <f>IF(NOT(AND(A481=$B$2,G481&gt;0,H481&gt;0,OR(C481&lt;&gt;"Recommended baseline",Assumptions!$B$10=1))),0,IF(ISNUMBER(N481),G481*H481*N481*IF(ISNUMBER(K481),1,IF(AND(L481="PAYG",INDEX('SKU Catalog'!$F$1:$F$116,MAX(1,U481))="Hourly"),I481,1)),"UNPRICED"))</f>
        <v>0</v>
      </c>
      <c r="P481" s="24">
        <f>IF(ISNUMBER(O481),O481*Assumptions!$B$8,"UNPRICED")</f>
        <v>0</v>
      </c>
      <c r="Q481" s="23" t="str">
        <f>IF(NOT(AND(A481=$B$2,G481&gt;0,H481&gt;0,OR(C481&lt;&gt;"Recommended baseline",Assumptions!$B$10=1))),"Inactive",IF(NOT(ISNUMBER(N481)),"UNPRICED - select SKU / quote",IF(ISNUMBER(K481),"Manual quote - verify source",IF(T481="Covered","Covered by capacity",IF(T481="Control plane","No direct fee","Priced - verify sizing")))))</f>
        <v>Inactive</v>
      </c>
      <c r="R481" s="21" t="s">
        <v>2331</v>
      </c>
      <c r="S481" s="21" t="s">
        <v>971</v>
      </c>
      <c r="T481" s="21" t="s">
        <v>277</v>
      </c>
      <c r="U481" s="23">
        <f>IF(COUNTIF('SKU Catalog'!$A$4:$A$116,T481&amp;"|"&amp;F481)=0,0,MATCH(T481&amp;"|"&amp;F481,'SKU Catalog'!$A$1:$A$116,0))</f>
        <v>45</v>
      </c>
      <c r="V481" s="24">
        <f>IF(NOT(AND(A481=$B$2,G481&gt;0,H481&gt;0,OR(C481&lt;&gt;"Recommended baseline",Assumptions!$B$10=1))),0,IF(ISNUMBER(K481),G481*H481*K481,IF(U481=0,"UNPRICED",IF(ISNUMBER(INDEX('SKU Catalog'!$K$1:$K$116,MAX(1,U481))),G481*H481*INDEX('SKU Catalog'!$K$1:$K$116,MAX(1,U481))*IF(AND(INDEX('SKU Catalog'!$F$1:$F$116,MAX(1,U481))="Hourly",OR(INDEX('SKU Catalog'!$J$1:$J$116,MAX(1,U481))=0,"PAYG"="PAYG")),I481,1),"UNPRICED"))))</f>
        <v>0</v>
      </c>
      <c r="W481" s="24">
        <f>IF(NOT(AND(A481=$B$2,G481&gt;0,H481&gt;0,OR(C481&lt;&gt;"Recommended baseline",Assumptions!$B$10=1))),0,IF(ISNUMBER(K481),G481*H481*K481,IF(U481=0,"UNPRICED",IF(ISNUMBER(INDEX('SKU Catalog'!$L$1:$L$116,MAX(1,U481))),G481*H481*INDEX('SKU Catalog'!$L$1:$L$116,MAX(1,U481))*IF(AND(INDEX('SKU Catalog'!$F$1:$F$116,MAX(1,U481))="Hourly",OR(INDEX('SKU Catalog'!$J$1:$J$116,MAX(1,U481))=0,"1Y"="PAYG")),I481,1),"UNPRICED"))))</f>
        <v>0</v>
      </c>
      <c r="X481" s="24">
        <f>IF(NOT(AND(A481=$B$2,G481&gt;0,H481&gt;0,OR(C481&lt;&gt;"Recommended baseline",Assumptions!$B$10=1))),0,IF(ISNUMBER(K481),G481*H481*K481,IF(U481=0,"UNPRICED",IF(ISNUMBER(INDEX('SKU Catalog'!$M$1:$M$116,MAX(1,U481))),G481*H481*INDEX('SKU Catalog'!$M$1:$M$116,MAX(1,U481))*IF(AND(INDEX('SKU Catalog'!$F$1:$F$116,MAX(1,U481))="Hourly",OR(INDEX('SKU Catalog'!$J$1:$J$116,MAX(1,U481))=0,"3Y"="PAYG")),I481,1),"UNPRICED"))))</f>
        <v>0</v>
      </c>
    </row>
    <row r="482" spans="1:24" ht="28.8" x14ac:dyDescent="0.35">
      <c r="A482" s="21" t="s">
        <v>1927</v>
      </c>
      <c r="B482" s="21" t="s">
        <v>96</v>
      </c>
      <c r="C482" s="21" t="s">
        <v>2299</v>
      </c>
      <c r="D482" s="21" t="s">
        <v>1318</v>
      </c>
      <c r="E482" s="21" t="s">
        <v>1319</v>
      </c>
      <c r="F482" s="26" t="s">
        <v>191</v>
      </c>
      <c r="G482" s="27">
        <v>1</v>
      </c>
      <c r="H482" s="27">
        <v>1</v>
      </c>
      <c r="I482" s="36">
        <v>1</v>
      </c>
      <c r="J482" s="26" t="s">
        <v>2297</v>
      </c>
      <c r="K482" s="37"/>
      <c r="L482" s="23" t="str">
        <f>IF(U482=0,"INVALID SKU",IF(INDEX('SKU Catalog'!$J$1:$J$116,MAX(1,U482))=0,"PAYG",IF(J482="Default",Assumptions!$B$7,J482)))</f>
        <v>PAYG</v>
      </c>
      <c r="M482" s="23" t="str">
        <f>IF(U482=0,"Review SKU",INDEX('SKU Catalog'!$E$1:$E$116,MAX(1,U482)))</f>
        <v>quoted unit</v>
      </c>
      <c r="N482" s="31" t="str">
        <f>IF(ISNUMBER(K482),K482,IF(U482=0,"UNPRICED",IF(L482="PAYG",INDEX('SKU Catalog'!$K$1:$K$116,MAX(1,U482)),IF(L482="1Y",INDEX('SKU Catalog'!$L$1:$L$116,MAX(1,U482)),INDEX('SKU Catalog'!$M$1:$M$116,MAX(1,U482))))))</f>
        <v>UNPRICED</v>
      </c>
      <c r="O482" s="24">
        <f>IF(NOT(AND(A482=$B$2,G482&gt;0,H482&gt;0,OR(C482&lt;&gt;"Recommended baseline",Assumptions!$B$10=1))),0,IF(ISNUMBER(N482),G482*H482*N482*IF(ISNUMBER(K482),1,IF(AND(L482="PAYG",INDEX('SKU Catalog'!$F$1:$F$116,MAX(1,U482))="Hourly"),I482,1)),"UNPRICED"))</f>
        <v>0</v>
      </c>
      <c r="P482" s="24">
        <f>IF(ISNUMBER(O482),O482*Assumptions!$B$8,"UNPRICED")</f>
        <v>0</v>
      </c>
      <c r="Q482" s="23" t="str">
        <f>IF(NOT(AND(A482=$B$2,G482&gt;0,H482&gt;0,OR(C482&lt;&gt;"Recommended baseline",Assumptions!$B$10=1))),"Inactive",IF(NOT(ISNUMBER(N482)),"UNPRICED - select SKU / quote",IF(ISNUMBER(K482),"Manual quote - verify source",IF(T482="Covered","Covered by capacity",IF(T482="Control plane","No direct fee","Priced - verify sizing")))))</f>
        <v>Inactive</v>
      </c>
      <c r="R482" s="21" t="s">
        <v>2332</v>
      </c>
      <c r="S482" s="21" t="s">
        <v>971</v>
      </c>
      <c r="T482" s="21" t="s">
        <v>96</v>
      </c>
      <c r="U482" s="23">
        <f>IF(COUNTIF('SKU Catalog'!$A$4:$A$116,T482&amp;"|"&amp;F482)=0,0,MATCH(T482&amp;"|"&amp;F482,'SKU Catalog'!$A$1:$A$116,0))</f>
        <v>6</v>
      </c>
      <c r="V482" s="24">
        <f>IF(NOT(AND(A482=$B$2,G482&gt;0,H482&gt;0,OR(C482&lt;&gt;"Recommended baseline",Assumptions!$B$10=1))),0,IF(ISNUMBER(K482),G482*H482*K482,IF(U482=0,"UNPRICED",IF(ISNUMBER(INDEX('SKU Catalog'!$K$1:$K$116,MAX(1,U482))),G482*H482*INDEX('SKU Catalog'!$K$1:$K$116,MAX(1,U482))*IF(AND(INDEX('SKU Catalog'!$F$1:$F$116,MAX(1,U482))="Hourly",OR(INDEX('SKU Catalog'!$J$1:$J$116,MAX(1,U482))=0,"PAYG"="PAYG")),I482,1),"UNPRICED"))))</f>
        <v>0</v>
      </c>
      <c r="W482" s="24">
        <f>IF(NOT(AND(A482=$B$2,G482&gt;0,H482&gt;0,OR(C482&lt;&gt;"Recommended baseline",Assumptions!$B$10=1))),0,IF(ISNUMBER(K482),G482*H482*K482,IF(U482=0,"UNPRICED",IF(ISNUMBER(INDEX('SKU Catalog'!$L$1:$L$116,MAX(1,U482))),G482*H482*INDEX('SKU Catalog'!$L$1:$L$116,MAX(1,U482))*IF(AND(INDEX('SKU Catalog'!$F$1:$F$116,MAX(1,U482))="Hourly",OR(INDEX('SKU Catalog'!$J$1:$J$116,MAX(1,U482))=0,"1Y"="PAYG")),I482,1),"UNPRICED"))))</f>
        <v>0</v>
      </c>
      <c r="X482" s="24">
        <f>IF(NOT(AND(A482=$B$2,G482&gt;0,H482&gt;0,OR(C482&lt;&gt;"Recommended baseline",Assumptions!$B$10=1))),0,IF(ISNUMBER(K482),G482*H482*K482,IF(U482=0,"UNPRICED",IF(ISNUMBER(INDEX('SKU Catalog'!$M$1:$M$116,MAX(1,U482))),G482*H482*INDEX('SKU Catalog'!$M$1:$M$116,MAX(1,U482))*IF(AND(INDEX('SKU Catalog'!$F$1:$F$116,MAX(1,U482))="Hourly",OR(INDEX('SKU Catalog'!$J$1:$J$116,MAX(1,U482))=0,"3Y"="PAYG")),I482,1),"UNPRICED"))))</f>
        <v>0</v>
      </c>
    </row>
    <row r="483" spans="1:24" ht="28.8" x14ac:dyDescent="0.35">
      <c r="A483" s="21" t="s">
        <v>1927</v>
      </c>
      <c r="B483" s="21" t="s">
        <v>89</v>
      </c>
      <c r="C483" s="21" t="s">
        <v>2299</v>
      </c>
      <c r="D483" s="21" t="s">
        <v>1322</v>
      </c>
      <c r="E483" s="21" t="s">
        <v>1323</v>
      </c>
      <c r="F483" s="26" t="s">
        <v>278</v>
      </c>
      <c r="G483" s="27">
        <v>1</v>
      </c>
      <c r="H483" s="38">
        <f>Assumptions!$B$15</f>
        <v>1024</v>
      </c>
      <c r="I483" s="36">
        <v>1</v>
      </c>
      <c r="J483" s="26" t="s">
        <v>2297</v>
      </c>
      <c r="K483" s="37"/>
      <c r="L483" s="23" t="str">
        <f>IF(U483=0,"INVALID SKU",IF(INDEX('SKU Catalog'!$J$1:$J$116,MAX(1,U483))=0,"PAYG",IF(J483="Default",Assumptions!$B$7,J483)))</f>
        <v>PAYG</v>
      </c>
      <c r="M483" s="23" t="str">
        <f>IF(U483=0,"Review SKU",INDEX('SKU Catalog'!$E$1:$E$116,MAX(1,U483)))</f>
        <v>GB-month</v>
      </c>
      <c r="N483" s="31">
        <f>IF(ISNUMBER(K483),K483,IF(U483=0,"UNPRICED",IF(L483="PAYG",INDEX('SKU Catalog'!$K$1:$K$116,MAX(1,U483)),IF(L483="1Y",INDEX('SKU Catalog'!$L$1:$L$116,MAX(1,U483)),INDEX('SKU Catalog'!$M$1:$M$116,MAX(1,U483))))))</f>
        <v>4.4999999999999998E-2</v>
      </c>
      <c r="O483" s="24">
        <f>IF(NOT(AND(A483=$B$2,G483&gt;0,H483&gt;0,OR(C483&lt;&gt;"Recommended baseline",Assumptions!$B$10=1))),0,IF(ISNUMBER(N483),G483*H483*N483*IF(ISNUMBER(K483),1,IF(AND(L483="PAYG",INDEX('SKU Catalog'!$F$1:$F$116,MAX(1,U483))="Hourly"),I483,1)),"UNPRICED"))</f>
        <v>0</v>
      </c>
      <c r="P483" s="24">
        <f>IF(ISNUMBER(O483),O483*Assumptions!$B$8,"UNPRICED")</f>
        <v>0</v>
      </c>
      <c r="Q483" s="23" t="str">
        <f>IF(NOT(AND(A483=$B$2,G483&gt;0,H483&gt;0,OR(C483&lt;&gt;"Recommended baseline",Assumptions!$B$10=1))),"Inactive",IF(NOT(ISNUMBER(N483)),"UNPRICED - select SKU / quote",IF(ISNUMBER(K483),"Manual quote - verify source",IF(T483="Covered","Covered by capacity",IF(T483="Control plane","No direct fee","Priced - verify sizing")))))</f>
        <v>Inactive</v>
      </c>
      <c r="R483" s="21" t="s">
        <v>2331</v>
      </c>
      <c r="S483" s="21" t="s">
        <v>971</v>
      </c>
      <c r="T483" s="21" t="s">
        <v>280</v>
      </c>
      <c r="U483" s="23">
        <f>IF(COUNTIF('SKU Catalog'!$A$4:$A$116,T483&amp;"|"&amp;F483)=0,0,MATCH(T483&amp;"|"&amp;F483,'SKU Catalog'!$A$1:$A$116,0))</f>
        <v>46</v>
      </c>
      <c r="V483" s="24">
        <f>IF(NOT(AND(A483=$B$2,G483&gt;0,H483&gt;0,OR(C483&lt;&gt;"Recommended baseline",Assumptions!$B$10=1))),0,IF(ISNUMBER(K483),G483*H483*K483,IF(U483=0,"UNPRICED",IF(ISNUMBER(INDEX('SKU Catalog'!$K$1:$K$116,MAX(1,U483))),G483*H483*INDEX('SKU Catalog'!$K$1:$K$116,MAX(1,U483))*IF(AND(INDEX('SKU Catalog'!$F$1:$F$116,MAX(1,U483))="Hourly",OR(INDEX('SKU Catalog'!$J$1:$J$116,MAX(1,U483))=0,"PAYG"="PAYG")),I483,1),"UNPRICED"))))</f>
        <v>0</v>
      </c>
      <c r="W483" s="24">
        <f>IF(NOT(AND(A483=$B$2,G483&gt;0,H483&gt;0,OR(C483&lt;&gt;"Recommended baseline",Assumptions!$B$10=1))),0,IF(ISNUMBER(K483),G483*H483*K483,IF(U483=0,"UNPRICED",IF(ISNUMBER(INDEX('SKU Catalog'!$L$1:$L$116,MAX(1,U483))),G483*H483*INDEX('SKU Catalog'!$L$1:$L$116,MAX(1,U483))*IF(AND(INDEX('SKU Catalog'!$F$1:$F$116,MAX(1,U483))="Hourly",OR(INDEX('SKU Catalog'!$J$1:$J$116,MAX(1,U483))=0,"1Y"="PAYG")),I483,1),"UNPRICED"))))</f>
        <v>0</v>
      </c>
      <c r="X483" s="24">
        <f>IF(NOT(AND(A483=$B$2,G483&gt;0,H483&gt;0,OR(C483&lt;&gt;"Recommended baseline",Assumptions!$B$10=1))),0,IF(ISNUMBER(K483),G483*H483*K483,IF(U483=0,"UNPRICED",IF(ISNUMBER(INDEX('SKU Catalog'!$M$1:$M$116,MAX(1,U483))),G483*H483*INDEX('SKU Catalog'!$M$1:$M$116,MAX(1,U483))*IF(AND(INDEX('SKU Catalog'!$F$1:$F$116,MAX(1,U483))="Hourly",OR(INDEX('SKU Catalog'!$J$1:$J$116,MAX(1,U483))=0,"3Y"="PAYG")),I483,1),"UNPRICED"))))</f>
        <v>0</v>
      </c>
    </row>
    <row r="484" spans="1:24" ht="28.8" x14ac:dyDescent="0.35">
      <c r="A484" s="21" t="s">
        <v>1927</v>
      </c>
      <c r="B484" s="21" t="s">
        <v>96</v>
      </c>
      <c r="C484" s="21" t="s">
        <v>2299</v>
      </c>
      <c r="D484" s="21" t="s">
        <v>1322</v>
      </c>
      <c r="E484" s="21" t="s">
        <v>1323</v>
      </c>
      <c r="F484" s="26" t="s">
        <v>191</v>
      </c>
      <c r="G484" s="27">
        <v>1</v>
      </c>
      <c r="H484" s="27">
        <v>1</v>
      </c>
      <c r="I484" s="36">
        <v>1</v>
      </c>
      <c r="J484" s="26" t="s">
        <v>2297</v>
      </c>
      <c r="K484" s="37"/>
      <c r="L484" s="23" t="str">
        <f>IF(U484=0,"INVALID SKU",IF(INDEX('SKU Catalog'!$J$1:$J$116,MAX(1,U484))=0,"PAYG",IF(J484="Default",Assumptions!$B$7,J484)))</f>
        <v>PAYG</v>
      </c>
      <c r="M484" s="23" t="str">
        <f>IF(U484=0,"Review SKU",INDEX('SKU Catalog'!$E$1:$E$116,MAX(1,U484)))</f>
        <v>quoted unit</v>
      </c>
      <c r="N484" s="31" t="str">
        <f>IF(ISNUMBER(K484),K484,IF(U484=0,"UNPRICED",IF(L484="PAYG",INDEX('SKU Catalog'!$K$1:$K$116,MAX(1,U484)),IF(L484="1Y",INDEX('SKU Catalog'!$L$1:$L$116,MAX(1,U484)),INDEX('SKU Catalog'!$M$1:$M$116,MAX(1,U484))))))</f>
        <v>UNPRICED</v>
      </c>
      <c r="O484" s="24">
        <f>IF(NOT(AND(A484=$B$2,G484&gt;0,H484&gt;0,OR(C484&lt;&gt;"Recommended baseline",Assumptions!$B$10=1))),0,IF(ISNUMBER(N484),G484*H484*N484*IF(ISNUMBER(K484),1,IF(AND(L484="PAYG",INDEX('SKU Catalog'!$F$1:$F$116,MAX(1,U484))="Hourly"),I484,1)),"UNPRICED"))</f>
        <v>0</v>
      </c>
      <c r="P484" s="24">
        <f>IF(ISNUMBER(O484),O484*Assumptions!$B$8,"UNPRICED")</f>
        <v>0</v>
      </c>
      <c r="Q484" s="23" t="str">
        <f>IF(NOT(AND(A484=$B$2,G484&gt;0,H484&gt;0,OR(C484&lt;&gt;"Recommended baseline",Assumptions!$B$10=1))),"Inactive",IF(NOT(ISNUMBER(N484)),"UNPRICED - select SKU / quote",IF(ISNUMBER(K484),"Manual quote - verify source",IF(T484="Covered","Covered by capacity",IF(T484="Control plane","No direct fee","Priced - verify sizing")))))</f>
        <v>Inactive</v>
      </c>
      <c r="R484" s="21" t="s">
        <v>2332</v>
      </c>
      <c r="S484" s="21" t="s">
        <v>971</v>
      </c>
      <c r="T484" s="21" t="s">
        <v>96</v>
      </c>
      <c r="U484" s="23">
        <f>IF(COUNTIF('SKU Catalog'!$A$4:$A$116,T484&amp;"|"&amp;F484)=0,0,MATCH(T484&amp;"|"&amp;F484,'SKU Catalog'!$A$1:$A$116,0))</f>
        <v>6</v>
      </c>
      <c r="V484" s="24">
        <f>IF(NOT(AND(A484=$B$2,G484&gt;0,H484&gt;0,OR(C484&lt;&gt;"Recommended baseline",Assumptions!$B$10=1))),0,IF(ISNUMBER(K484),G484*H484*K484,IF(U484=0,"UNPRICED",IF(ISNUMBER(INDEX('SKU Catalog'!$K$1:$K$116,MAX(1,U484))),G484*H484*INDEX('SKU Catalog'!$K$1:$K$116,MAX(1,U484))*IF(AND(INDEX('SKU Catalog'!$F$1:$F$116,MAX(1,U484))="Hourly",OR(INDEX('SKU Catalog'!$J$1:$J$116,MAX(1,U484))=0,"PAYG"="PAYG")),I484,1),"UNPRICED"))))</f>
        <v>0</v>
      </c>
      <c r="W484" s="24">
        <f>IF(NOT(AND(A484=$B$2,G484&gt;0,H484&gt;0,OR(C484&lt;&gt;"Recommended baseline",Assumptions!$B$10=1))),0,IF(ISNUMBER(K484),G484*H484*K484,IF(U484=0,"UNPRICED",IF(ISNUMBER(INDEX('SKU Catalog'!$L$1:$L$116,MAX(1,U484))),G484*H484*INDEX('SKU Catalog'!$L$1:$L$116,MAX(1,U484))*IF(AND(INDEX('SKU Catalog'!$F$1:$F$116,MAX(1,U484))="Hourly",OR(INDEX('SKU Catalog'!$J$1:$J$116,MAX(1,U484))=0,"1Y"="PAYG")),I484,1),"UNPRICED"))))</f>
        <v>0</v>
      </c>
      <c r="X484" s="24">
        <f>IF(NOT(AND(A484=$B$2,G484&gt;0,H484&gt;0,OR(C484&lt;&gt;"Recommended baseline",Assumptions!$B$10=1))),0,IF(ISNUMBER(K484),G484*H484*K484,IF(U484=0,"UNPRICED",IF(ISNUMBER(INDEX('SKU Catalog'!$M$1:$M$116,MAX(1,U484))),G484*H484*INDEX('SKU Catalog'!$M$1:$M$116,MAX(1,U484))*IF(AND(INDEX('SKU Catalog'!$F$1:$F$116,MAX(1,U484))="Hourly",OR(INDEX('SKU Catalog'!$J$1:$J$116,MAX(1,U484))=0,"3Y"="PAYG")),I484,1),"UNPRICED"))))</f>
        <v>0</v>
      </c>
    </row>
    <row r="485" spans="1:24" ht="28.8" x14ac:dyDescent="0.35">
      <c r="A485" s="21" t="s">
        <v>1927</v>
      </c>
      <c r="B485" s="21" t="s">
        <v>93</v>
      </c>
      <c r="C485" s="21" t="s">
        <v>2299</v>
      </c>
      <c r="D485" s="21" t="s">
        <v>1325</v>
      </c>
      <c r="E485" s="21" t="s">
        <v>1326</v>
      </c>
      <c r="F485" s="26" t="s">
        <v>438</v>
      </c>
      <c r="G485" s="27">
        <v>1</v>
      </c>
      <c r="H485" s="27">
        <v>1</v>
      </c>
      <c r="I485" s="36">
        <v>1</v>
      </c>
      <c r="J485" s="26" t="s">
        <v>2297</v>
      </c>
      <c r="K485" s="37"/>
      <c r="L485" s="23" t="str">
        <f>IF(U485=0,"INVALID SKU",IF(INDEX('SKU Catalog'!$J$1:$J$116,MAX(1,U485))=0,"PAYG",IF(J485="Default",Assumptions!$B$7,J485)))</f>
        <v>PAYG</v>
      </c>
      <c r="M485" s="23" t="str">
        <f>IF(U485=0,"Review SKU",INDEX('SKU Catalog'!$E$1:$E$116,MAX(1,U485)))</f>
        <v>database</v>
      </c>
      <c r="N485" s="31">
        <f>IF(ISNUMBER(K485),K485,IF(U485=0,"UNPRICED",IF(L485="PAYG",INDEX('SKU Catalog'!$K$1:$K$116,MAX(1,U485)),IF(L485="1Y",INDEX('SKU Catalog'!$L$1:$L$116,MAX(1,U485)),INDEX('SKU Catalog'!$M$1:$M$116,MAX(1,U485))))))</f>
        <v>14.718625000000001</v>
      </c>
      <c r="O485" s="24">
        <f>IF(NOT(AND(A485=$B$2,G485&gt;0,H485&gt;0,OR(C485&lt;&gt;"Recommended baseline",Assumptions!$B$10=1))),0,IF(ISNUMBER(N485),G485*H485*N485*IF(ISNUMBER(K485),1,IF(AND(L485="PAYG",INDEX('SKU Catalog'!$F$1:$F$116,MAX(1,U485))="Hourly"),I485,1)),"UNPRICED"))</f>
        <v>0</v>
      </c>
      <c r="P485" s="24">
        <f>IF(ISNUMBER(O485),O485*Assumptions!$B$8,"UNPRICED")</f>
        <v>0</v>
      </c>
      <c r="Q485" s="23" t="str">
        <f>IF(NOT(AND(A485=$B$2,G485&gt;0,H485&gt;0,OR(C485&lt;&gt;"Recommended baseline",Assumptions!$B$10=1))),"Inactive",IF(NOT(ISNUMBER(N485)),"UNPRICED - select SKU / quote",IF(ISNUMBER(K485),"Manual quote - verify source",IF(T485="Covered","Covered by capacity",IF(T485="Control plane","No direct fee","Priced - verify sizing")))))</f>
        <v>Inactive</v>
      </c>
      <c r="R485" s="21" t="s">
        <v>2326</v>
      </c>
      <c r="S485" s="21" t="s">
        <v>971</v>
      </c>
      <c r="T485" s="21" t="s">
        <v>437</v>
      </c>
      <c r="U485" s="23">
        <f>IF(COUNTIF('SKU Catalog'!$A$4:$A$116,T485&amp;"|"&amp;F485)=0,0,MATCH(T485&amp;"|"&amp;F485,'SKU Catalog'!$A$1:$A$116,0))</f>
        <v>99</v>
      </c>
      <c r="V485" s="24">
        <f>IF(NOT(AND(A485=$B$2,G485&gt;0,H485&gt;0,OR(C485&lt;&gt;"Recommended baseline",Assumptions!$B$10=1))),0,IF(ISNUMBER(K485),G485*H485*K485,IF(U485=0,"UNPRICED",IF(ISNUMBER(INDEX('SKU Catalog'!$K$1:$K$116,MAX(1,U485))),G485*H485*INDEX('SKU Catalog'!$K$1:$K$116,MAX(1,U485))*IF(AND(INDEX('SKU Catalog'!$F$1:$F$116,MAX(1,U485))="Hourly",OR(INDEX('SKU Catalog'!$J$1:$J$116,MAX(1,U485))=0,"PAYG"="PAYG")),I485,1),"UNPRICED"))))</f>
        <v>0</v>
      </c>
      <c r="W485" s="24">
        <f>IF(NOT(AND(A485=$B$2,G485&gt;0,H485&gt;0,OR(C485&lt;&gt;"Recommended baseline",Assumptions!$B$10=1))),0,IF(ISNUMBER(K485),G485*H485*K485,IF(U485=0,"UNPRICED",IF(ISNUMBER(INDEX('SKU Catalog'!$L$1:$L$116,MAX(1,U485))),G485*H485*INDEX('SKU Catalog'!$L$1:$L$116,MAX(1,U485))*IF(AND(INDEX('SKU Catalog'!$F$1:$F$116,MAX(1,U485))="Hourly",OR(INDEX('SKU Catalog'!$J$1:$J$116,MAX(1,U485))=0,"1Y"="PAYG")),I485,1),"UNPRICED"))))</f>
        <v>0</v>
      </c>
      <c r="X485" s="24">
        <f>IF(NOT(AND(A485=$B$2,G485&gt;0,H485&gt;0,OR(C485&lt;&gt;"Recommended baseline",Assumptions!$B$10=1))),0,IF(ISNUMBER(K485),G485*H485*K485,IF(U485=0,"UNPRICED",IF(ISNUMBER(INDEX('SKU Catalog'!$M$1:$M$116,MAX(1,U485))),G485*H485*INDEX('SKU Catalog'!$M$1:$M$116,MAX(1,U485))*IF(AND(INDEX('SKU Catalog'!$F$1:$F$116,MAX(1,U485))="Hourly",OR(INDEX('SKU Catalog'!$J$1:$J$116,MAX(1,U485))=0,"3Y"="PAYG")),I485,1),"UNPRICED"))))</f>
        <v>0</v>
      </c>
    </row>
    <row r="486" spans="1:24" ht="28.8" x14ac:dyDescent="0.35">
      <c r="A486" s="21" t="s">
        <v>1927</v>
      </c>
      <c r="B486" s="21" t="s">
        <v>93</v>
      </c>
      <c r="C486" s="21" t="s">
        <v>2299</v>
      </c>
      <c r="D486" s="21" t="s">
        <v>1329</v>
      </c>
      <c r="E486" s="21" t="s">
        <v>1331</v>
      </c>
      <c r="F486" s="26" t="s">
        <v>446</v>
      </c>
      <c r="G486" s="27">
        <v>1</v>
      </c>
      <c r="H486" s="27">
        <v>4</v>
      </c>
      <c r="I486" s="36">
        <v>1</v>
      </c>
      <c r="J486" s="26" t="s">
        <v>2297</v>
      </c>
      <c r="K486" s="37"/>
      <c r="L486" s="23" t="str">
        <f>IF(U486=0,"INVALID SKU",IF(INDEX('SKU Catalog'!$J$1:$J$116,MAX(1,U486))=0,"PAYG",IF(J486="Default",Assumptions!$B$7,J486)))</f>
        <v>PAYG</v>
      </c>
      <c r="M486" s="23" t="str">
        <f>IF(U486=0,"Review SKU",INDEX('SKU Catalog'!$E$1:$E$116,MAX(1,U486)))</f>
        <v>vCore</v>
      </c>
      <c r="N486" s="31">
        <f>IF(ISNUMBER(K486),K486,IF(U486=0,"UNPRICED",IF(L486="PAYG",INDEX('SKU Catalog'!$K$1:$K$116,MAX(1,U486)),IF(L486="1Y",INDEX('SKU Catalog'!$L$1:$L$116,MAX(1,U486)),INDEX('SKU Catalog'!$M$1:$M$116,MAX(1,U486))))))</f>
        <v>111.11913999999999</v>
      </c>
      <c r="O486" s="24">
        <f>IF(NOT(AND(A486=$B$2,G486&gt;0,H486&gt;0,OR(C486&lt;&gt;"Recommended baseline",Assumptions!$B$10=1))),0,IF(ISNUMBER(N486),G486*H486*N486*IF(ISNUMBER(K486),1,IF(AND(L486="PAYG",INDEX('SKU Catalog'!$F$1:$F$116,MAX(1,U486))="Hourly"),I486,1)),"UNPRICED"))</f>
        <v>0</v>
      </c>
      <c r="P486" s="24">
        <f>IF(ISNUMBER(O486),O486*Assumptions!$B$8,"UNPRICED")</f>
        <v>0</v>
      </c>
      <c r="Q486" s="23" t="str">
        <f>IF(NOT(AND(A486=$B$2,G486&gt;0,H486&gt;0,OR(C486&lt;&gt;"Recommended baseline",Assumptions!$B$10=1))),"Inactive",IF(NOT(ISNUMBER(N486)),"UNPRICED - select SKU / quote",IF(ISNUMBER(K486),"Manual quote - verify source",IF(T486="Covered","Covered by capacity",IF(T486="Control plane","No direct fee","Priced - verify sizing")))))</f>
        <v>Inactive</v>
      </c>
      <c r="R486" s="21" t="s">
        <v>2333</v>
      </c>
      <c r="S486" s="21" t="s">
        <v>971</v>
      </c>
      <c r="T486" s="21" t="s">
        <v>445</v>
      </c>
      <c r="U486" s="23">
        <f>IF(COUNTIF('SKU Catalog'!$A$4:$A$116,T486&amp;"|"&amp;F486)=0,0,MATCH(T486&amp;"|"&amp;F486,'SKU Catalog'!$A$1:$A$116,0))</f>
        <v>102</v>
      </c>
      <c r="V486" s="24">
        <f>IF(NOT(AND(A486=$B$2,G486&gt;0,H486&gt;0,OR(C486&lt;&gt;"Recommended baseline",Assumptions!$B$10=1))),0,IF(ISNUMBER(K486),G486*H486*K486,IF(U486=0,"UNPRICED",IF(ISNUMBER(INDEX('SKU Catalog'!$K$1:$K$116,MAX(1,U486))),G486*H486*INDEX('SKU Catalog'!$K$1:$K$116,MAX(1,U486))*IF(AND(INDEX('SKU Catalog'!$F$1:$F$116,MAX(1,U486))="Hourly",OR(INDEX('SKU Catalog'!$J$1:$J$116,MAX(1,U486))=0,"PAYG"="PAYG")),I486,1),"UNPRICED"))))</f>
        <v>0</v>
      </c>
      <c r="W486" s="24">
        <f>IF(NOT(AND(A486=$B$2,G486&gt;0,H486&gt;0,OR(C486&lt;&gt;"Recommended baseline",Assumptions!$B$10=1))),0,IF(ISNUMBER(K486),G486*H486*K486,IF(U486=0,"UNPRICED",IF(ISNUMBER(INDEX('SKU Catalog'!$L$1:$L$116,MAX(1,U486))),G486*H486*INDEX('SKU Catalog'!$L$1:$L$116,MAX(1,U486))*IF(AND(INDEX('SKU Catalog'!$F$1:$F$116,MAX(1,U486))="Hourly",OR(INDEX('SKU Catalog'!$J$1:$J$116,MAX(1,U486))=0,"1Y"="PAYG")),I486,1),"UNPRICED"))))</f>
        <v>0</v>
      </c>
      <c r="X486" s="24">
        <f>IF(NOT(AND(A486=$B$2,G486&gt;0,H486&gt;0,OR(C486&lt;&gt;"Recommended baseline",Assumptions!$B$10=1))),0,IF(ISNUMBER(K486),G486*H486*K486,IF(U486=0,"UNPRICED",IF(ISNUMBER(INDEX('SKU Catalog'!$M$1:$M$116,MAX(1,U486))),G486*H486*INDEX('SKU Catalog'!$M$1:$M$116,MAX(1,U486))*IF(AND(INDEX('SKU Catalog'!$F$1:$F$116,MAX(1,U486))="Hourly",OR(INDEX('SKU Catalog'!$J$1:$J$116,MAX(1,U486))=0,"3Y"="PAYG")),I486,1),"UNPRICED"))))</f>
        <v>0</v>
      </c>
    </row>
    <row r="487" spans="1:24" ht="28.8" x14ac:dyDescent="0.35">
      <c r="A487" s="21" t="s">
        <v>1927</v>
      </c>
      <c r="B487" s="21" t="s">
        <v>89</v>
      </c>
      <c r="C487" s="21" t="s">
        <v>2299</v>
      </c>
      <c r="D487" s="21" t="s">
        <v>1329</v>
      </c>
      <c r="E487" s="21" t="s">
        <v>1331</v>
      </c>
      <c r="F487" s="26" t="s">
        <v>460</v>
      </c>
      <c r="G487" s="27">
        <v>1</v>
      </c>
      <c r="H487" s="27">
        <v>32</v>
      </c>
      <c r="I487" s="36">
        <v>1</v>
      </c>
      <c r="J487" s="26" t="s">
        <v>2297</v>
      </c>
      <c r="K487" s="37"/>
      <c r="L487" s="23" t="str">
        <f>IF(U487=0,"INVALID SKU",IF(INDEX('SKU Catalog'!$J$1:$J$116,MAX(1,U487))=0,"PAYG",IF(J487="Default",Assumptions!$B$7,J487)))</f>
        <v>PAYG</v>
      </c>
      <c r="M487" s="23" t="str">
        <f>IF(U487=0,"Review SKU",INDEX('SKU Catalog'!$E$1:$E$116,MAX(1,U487)))</f>
        <v>GB-month</v>
      </c>
      <c r="N487" s="31">
        <f>IF(ISNUMBER(K487),K487,IF(U487=0,"UNPRICED",IF(L487="PAYG",INDEX('SKU Catalog'!$K$1:$K$116,MAX(1,U487)),IF(L487="1Y",INDEX('SKU Catalog'!$L$1:$L$116,MAX(1,U487)),INDEX('SKU Catalog'!$M$1:$M$116,MAX(1,U487))))))</f>
        <v>0.115</v>
      </c>
      <c r="O487" s="24">
        <f>IF(NOT(AND(A487=$B$2,G487&gt;0,H487&gt;0,OR(C487&lt;&gt;"Recommended baseline",Assumptions!$B$10=1))),0,IF(ISNUMBER(N487),G487*H487*N487*IF(ISNUMBER(K487),1,IF(AND(L487="PAYG",INDEX('SKU Catalog'!$F$1:$F$116,MAX(1,U487))="Hourly"),I487,1)),"UNPRICED"))</f>
        <v>0</v>
      </c>
      <c r="P487" s="24">
        <f>IF(ISNUMBER(O487),O487*Assumptions!$B$8,"UNPRICED")</f>
        <v>0</v>
      </c>
      <c r="Q487" s="23" t="str">
        <f>IF(NOT(AND(A487=$B$2,G487&gt;0,H487&gt;0,OR(C487&lt;&gt;"Recommended baseline",Assumptions!$B$10=1))),"Inactive",IF(NOT(ISNUMBER(N487)),"UNPRICED - select SKU / quote",IF(ISNUMBER(K487),"Manual quote - verify source",IF(T487="Covered","Covered by capacity",IF(T487="Control plane","No direct fee","Priced - verify sizing")))))</f>
        <v>Inactive</v>
      </c>
      <c r="R487" s="21"/>
      <c r="S487" s="21" t="s">
        <v>971</v>
      </c>
      <c r="T487" s="21" t="s">
        <v>459</v>
      </c>
      <c r="U487" s="23">
        <f>IF(COUNTIF('SKU Catalog'!$A$4:$A$116,T487&amp;"|"&amp;F487)=0,0,MATCH(T487&amp;"|"&amp;F487,'SKU Catalog'!$A$1:$A$116,0))</f>
        <v>107</v>
      </c>
      <c r="V487" s="24">
        <f>IF(NOT(AND(A487=$B$2,G487&gt;0,H487&gt;0,OR(C487&lt;&gt;"Recommended baseline",Assumptions!$B$10=1))),0,IF(ISNUMBER(K487),G487*H487*K487,IF(U487=0,"UNPRICED",IF(ISNUMBER(INDEX('SKU Catalog'!$K$1:$K$116,MAX(1,U487))),G487*H487*INDEX('SKU Catalog'!$K$1:$K$116,MAX(1,U487))*IF(AND(INDEX('SKU Catalog'!$F$1:$F$116,MAX(1,U487))="Hourly",OR(INDEX('SKU Catalog'!$J$1:$J$116,MAX(1,U487))=0,"PAYG"="PAYG")),I487,1),"UNPRICED"))))</f>
        <v>0</v>
      </c>
      <c r="W487" s="24">
        <f>IF(NOT(AND(A487=$B$2,G487&gt;0,H487&gt;0,OR(C487&lt;&gt;"Recommended baseline",Assumptions!$B$10=1))),0,IF(ISNUMBER(K487),G487*H487*K487,IF(U487=0,"UNPRICED",IF(ISNUMBER(INDEX('SKU Catalog'!$L$1:$L$116,MAX(1,U487))),G487*H487*INDEX('SKU Catalog'!$L$1:$L$116,MAX(1,U487))*IF(AND(INDEX('SKU Catalog'!$F$1:$F$116,MAX(1,U487))="Hourly",OR(INDEX('SKU Catalog'!$J$1:$J$116,MAX(1,U487))=0,"1Y"="PAYG")),I487,1),"UNPRICED"))))</f>
        <v>0</v>
      </c>
      <c r="X487" s="24">
        <f>IF(NOT(AND(A487=$B$2,G487&gt;0,H487&gt;0,OR(C487&lt;&gt;"Recommended baseline",Assumptions!$B$10=1))),0,IF(ISNUMBER(K487),G487*H487*K487,IF(U487=0,"UNPRICED",IF(ISNUMBER(INDEX('SKU Catalog'!$M$1:$M$116,MAX(1,U487))),G487*H487*INDEX('SKU Catalog'!$M$1:$M$116,MAX(1,U487))*IF(AND(INDEX('SKU Catalog'!$F$1:$F$116,MAX(1,U487))="Hourly",OR(INDEX('SKU Catalog'!$J$1:$J$116,MAX(1,U487))=0,"3Y"="PAYG")),I487,1),"UNPRICED"))))</f>
        <v>0</v>
      </c>
    </row>
    <row r="488" spans="1:24" ht="28.8" x14ac:dyDescent="0.35">
      <c r="A488" s="21" t="s">
        <v>1927</v>
      </c>
      <c r="B488" s="21" t="s">
        <v>93</v>
      </c>
      <c r="C488" s="21" t="s">
        <v>2299</v>
      </c>
      <c r="D488" s="21" t="s">
        <v>1329</v>
      </c>
      <c r="E488" s="21" t="s">
        <v>1331</v>
      </c>
      <c r="F488" s="26" t="s">
        <v>467</v>
      </c>
      <c r="G488" s="27">
        <v>1</v>
      </c>
      <c r="H488" s="27">
        <v>4</v>
      </c>
      <c r="I488" s="36">
        <v>1</v>
      </c>
      <c r="J488" s="26" t="s">
        <v>2297</v>
      </c>
      <c r="K488" s="37"/>
      <c r="L488" s="23" t="str">
        <f>IF(U488=0,"INVALID SKU",IF(INDEX('SKU Catalog'!$J$1:$J$116,MAX(1,U488))=0,"PAYG",IF(J488="Default",Assumptions!$B$7,J488)))</f>
        <v>PAYG</v>
      </c>
      <c r="M488" s="23" t="str">
        <f>IF(U488=0,"Review SKU",INDEX('SKU Catalog'!$E$1:$E$116,MAX(1,U488)))</f>
        <v>licensed vCore</v>
      </c>
      <c r="N488" s="31" t="str">
        <f>IF(ISNUMBER(K488),K488,IF(U488=0,"UNPRICED",IF(L488="PAYG",INDEX('SKU Catalog'!$K$1:$K$116,MAX(1,U488)),IF(L488="1Y",INDEX('SKU Catalog'!$L$1:$L$116,MAX(1,U488)),INDEX('SKU Catalog'!$M$1:$M$116,MAX(1,U488))))))</f>
        <v>UNPRICED</v>
      </c>
      <c r="O488" s="24">
        <f>IF(NOT(AND(A488=$B$2,G488&gt;0,H488&gt;0,OR(C488&lt;&gt;"Recommended baseline",Assumptions!$B$10=1))),0,IF(ISNUMBER(N488),G488*H488*N488*IF(ISNUMBER(K488),1,IF(AND(L488="PAYG",INDEX('SKU Catalog'!$F$1:$F$116,MAX(1,U488))="Hourly"),I488,1)),"UNPRICED"))</f>
        <v>0</v>
      </c>
      <c r="P488" s="24">
        <f>IF(ISNUMBER(O488),O488*Assumptions!$B$8,"UNPRICED")</f>
        <v>0</v>
      </c>
      <c r="Q488" s="23" t="str">
        <f>IF(NOT(AND(A488=$B$2,G488&gt;0,H488&gt;0,OR(C488&lt;&gt;"Recommended baseline",Assumptions!$B$10=1))),"Inactive",IF(NOT(ISNUMBER(N488)),"UNPRICED - select SKU / quote",IF(ISNUMBER(K488),"Manual quote - verify source",IF(T488="Covered","Covered by capacity",IF(T488="Control plane","No direct fee","Priced - verify sizing")))))</f>
        <v>Inactive</v>
      </c>
      <c r="R488" s="21" t="s">
        <v>2334</v>
      </c>
      <c r="S488" s="21" t="s">
        <v>971</v>
      </c>
      <c r="T488" s="21" t="s">
        <v>466</v>
      </c>
      <c r="U488" s="23">
        <f>IF(COUNTIF('SKU Catalog'!$A$4:$A$116,T488&amp;"|"&amp;F488)=0,0,MATCH(T488&amp;"|"&amp;F488,'SKU Catalog'!$A$1:$A$116,0))</f>
        <v>109</v>
      </c>
      <c r="V488" s="24">
        <f>IF(NOT(AND(A488=$B$2,G488&gt;0,H488&gt;0,OR(C488&lt;&gt;"Recommended baseline",Assumptions!$B$10=1))),0,IF(ISNUMBER(K488),G488*H488*K488,IF(U488=0,"UNPRICED",IF(ISNUMBER(INDEX('SKU Catalog'!$K$1:$K$116,MAX(1,U488))),G488*H488*INDEX('SKU Catalog'!$K$1:$K$116,MAX(1,U488))*IF(AND(INDEX('SKU Catalog'!$F$1:$F$116,MAX(1,U488))="Hourly",OR(INDEX('SKU Catalog'!$J$1:$J$116,MAX(1,U488))=0,"PAYG"="PAYG")),I488,1),"UNPRICED"))))</f>
        <v>0</v>
      </c>
      <c r="W488" s="24">
        <f>IF(NOT(AND(A488=$B$2,G488&gt;0,H488&gt;0,OR(C488&lt;&gt;"Recommended baseline",Assumptions!$B$10=1))),0,IF(ISNUMBER(K488),G488*H488*K488,IF(U488=0,"UNPRICED",IF(ISNUMBER(INDEX('SKU Catalog'!$L$1:$L$116,MAX(1,U488))),G488*H488*INDEX('SKU Catalog'!$L$1:$L$116,MAX(1,U488))*IF(AND(INDEX('SKU Catalog'!$F$1:$F$116,MAX(1,U488))="Hourly",OR(INDEX('SKU Catalog'!$J$1:$J$116,MAX(1,U488))=0,"1Y"="PAYG")),I488,1),"UNPRICED"))))</f>
        <v>0</v>
      </c>
      <c r="X488" s="24">
        <f>IF(NOT(AND(A488=$B$2,G488&gt;0,H488&gt;0,OR(C488&lt;&gt;"Recommended baseline",Assumptions!$B$10=1))),0,IF(ISNUMBER(K488),G488*H488*K488,IF(U488=0,"UNPRICED",IF(ISNUMBER(INDEX('SKU Catalog'!$M$1:$M$116,MAX(1,U488))),G488*H488*INDEX('SKU Catalog'!$M$1:$M$116,MAX(1,U488))*IF(AND(INDEX('SKU Catalog'!$F$1:$F$116,MAX(1,U488))="Hourly",OR(INDEX('SKU Catalog'!$J$1:$J$116,MAX(1,U488))=0,"3Y"="PAYG")),I488,1),"UNPRICED"))))</f>
        <v>0</v>
      </c>
    </row>
    <row r="489" spans="1:24" ht="28.8" x14ac:dyDescent="0.35">
      <c r="A489" s="21" t="s">
        <v>1927</v>
      </c>
      <c r="B489" s="21" t="s">
        <v>96</v>
      </c>
      <c r="C489" s="21" t="s">
        <v>2299</v>
      </c>
      <c r="D489" s="21" t="s">
        <v>1334</v>
      </c>
      <c r="E489" s="21" t="s">
        <v>1335</v>
      </c>
      <c r="F489" s="26" t="s">
        <v>191</v>
      </c>
      <c r="G489" s="27">
        <v>1</v>
      </c>
      <c r="H489" s="27">
        <v>1</v>
      </c>
      <c r="I489" s="36">
        <v>1</v>
      </c>
      <c r="J489" s="26" t="s">
        <v>2297</v>
      </c>
      <c r="K489" s="37"/>
      <c r="L489" s="23" t="str">
        <f>IF(U489=0,"INVALID SKU",IF(INDEX('SKU Catalog'!$J$1:$J$116,MAX(1,U489))=0,"PAYG",IF(J489="Default",Assumptions!$B$7,J489)))</f>
        <v>PAYG</v>
      </c>
      <c r="M489" s="23" t="str">
        <f>IF(U489=0,"Review SKU",INDEX('SKU Catalog'!$E$1:$E$116,MAX(1,U489)))</f>
        <v>quoted unit</v>
      </c>
      <c r="N489" s="31" t="str">
        <f>IF(ISNUMBER(K489),K489,IF(U489=0,"UNPRICED",IF(L489="PAYG",INDEX('SKU Catalog'!$K$1:$K$116,MAX(1,U489)),IF(L489="1Y",INDEX('SKU Catalog'!$L$1:$L$116,MAX(1,U489)),INDEX('SKU Catalog'!$M$1:$M$116,MAX(1,U489))))))</f>
        <v>UNPRICED</v>
      </c>
      <c r="O489" s="24">
        <f>IF(NOT(AND(A489=$B$2,G489&gt;0,H489&gt;0,OR(C489&lt;&gt;"Recommended baseline",Assumptions!$B$10=1))),0,IF(ISNUMBER(N489),G489*H489*N489*IF(ISNUMBER(K489),1,IF(AND(L489="PAYG",INDEX('SKU Catalog'!$F$1:$F$116,MAX(1,U489))="Hourly"),I489,1)),"UNPRICED"))</f>
        <v>0</v>
      </c>
      <c r="P489" s="24">
        <f>IF(ISNUMBER(O489),O489*Assumptions!$B$8,"UNPRICED")</f>
        <v>0</v>
      </c>
      <c r="Q489" s="23" t="str">
        <f>IF(NOT(AND(A489=$B$2,G489&gt;0,H489&gt;0,OR(C489&lt;&gt;"Recommended baseline",Assumptions!$B$10=1))),"Inactive",IF(NOT(ISNUMBER(N489)),"UNPRICED - select SKU / quote",IF(ISNUMBER(K489),"Manual quote - verify source",IF(T489="Covered","Covered by capacity",IF(T489="Control plane","No direct fee","Priced - verify sizing")))))</f>
        <v>Inactive</v>
      </c>
      <c r="R489" s="21" t="s">
        <v>2335</v>
      </c>
      <c r="S489" s="21" t="s">
        <v>971</v>
      </c>
      <c r="T489" s="21" t="s">
        <v>96</v>
      </c>
      <c r="U489" s="23">
        <f>IF(COUNTIF('SKU Catalog'!$A$4:$A$116,T489&amp;"|"&amp;F489)=0,0,MATCH(T489&amp;"|"&amp;F489,'SKU Catalog'!$A$1:$A$116,0))</f>
        <v>6</v>
      </c>
      <c r="V489" s="24">
        <f>IF(NOT(AND(A489=$B$2,G489&gt;0,H489&gt;0,OR(C489&lt;&gt;"Recommended baseline",Assumptions!$B$10=1))),0,IF(ISNUMBER(K489),G489*H489*K489,IF(U489=0,"UNPRICED",IF(ISNUMBER(INDEX('SKU Catalog'!$K$1:$K$116,MAX(1,U489))),G489*H489*INDEX('SKU Catalog'!$K$1:$K$116,MAX(1,U489))*IF(AND(INDEX('SKU Catalog'!$F$1:$F$116,MAX(1,U489))="Hourly",OR(INDEX('SKU Catalog'!$J$1:$J$116,MAX(1,U489))=0,"PAYG"="PAYG")),I489,1),"UNPRICED"))))</f>
        <v>0</v>
      </c>
      <c r="W489" s="24">
        <f>IF(NOT(AND(A489=$B$2,G489&gt;0,H489&gt;0,OR(C489&lt;&gt;"Recommended baseline",Assumptions!$B$10=1))),0,IF(ISNUMBER(K489),G489*H489*K489,IF(U489=0,"UNPRICED",IF(ISNUMBER(INDEX('SKU Catalog'!$L$1:$L$116,MAX(1,U489))),G489*H489*INDEX('SKU Catalog'!$L$1:$L$116,MAX(1,U489))*IF(AND(INDEX('SKU Catalog'!$F$1:$F$116,MAX(1,U489))="Hourly",OR(INDEX('SKU Catalog'!$J$1:$J$116,MAX(1,U489))=0,"1Y"="PAYG")),I489,1),"UNPRICED"))))</f>
        <v>0</v>
      </c>
      <c r="X489" s="24">
        <f>IF(NOT(AND(A489=$B$2,G489&gt;0,H489&gt;0,OR(C489&lt;&gt;"Recommended baseline",Assumptions!$B$10=1))),0,IF(ISNUMBER(K489),G489*H489*K489,IF(U489=0,"UNPRICED",IF(ISNUMBER(INDEX('SKU Catalog'!$M$1:$M$116,MAX(1,U489))),G489*H489*INDEX('SKU Catalog'!$M$1:$M$116,MAX(1,U489))*IF(AND(INDEX('SKU Catalog'!$F$1:$F$116,MAX(1,U489))="Hourly",OR(INDEX('SKU Catalog'!$J$1:$J$116,MAX(1,U489))=0,"3Y"="PAYG")),I489,1),"UNPRICED"))))</f>
        <v>0</v>
      </c>
    </row>
    <row r="490" spans="1:24" ht="28.8" x14ac:dyDescent="0.35">
      <c r="A490" s="21" t="s">
        <v>1927</v>
      </c>
      <c r="B490" s="21" t="s">
        <v>93</v>
      </c>
      <c r="C490" s="21" t="s">
        <v>2299</v>
      </c>
      <c r="D490" s="21" t="s">
        <v>1338</v>
      </c>
      <c r="E490" s="21" t="s">
        <v>1340</v>
      </c>
      <c r="F490" s="26" t="s">
        <v>451</v>
      </c>
      <c r="G490" s="27">
        <v>1</v>
      </c>
      <c r="H490" s="27">
        <v>2</v>
      </c>
      <c r="I490" s="36">
        <v>1</v>
      </c>
      <c r="J490" s="26" t="s">
        <v>2297</v>
      </c>
      <c r="K490" s="37"/>
      <c r="L490" s="23" t="str">
        <f>IF(U490=0,"INVALID SKU",IF(INDEX('SKU Catalog'!$J$1:$J$116,MAX(1,U490))=0,"PAYG",IF(J490="Default",Assumptions!$B$7,J490)))</f>
        <v>PAYG</v>
      </c>
      <c r="M490" s="23" t="str">
        <f>IF(U490=0,"Review SKU",INDEX('SKU Catalog'!$E$1:$E$116,MAX(1,U490)))</f>
        <v>vCore</v>
      </c>
      <c r="N490" s="31">
        <f>IF(ISNUMBER(K490),K490,IF(U490=0,"UNPRICED",IF(L490="PAYG",INDEX('SKU Catalog'!$K$1:$K$116,MAX(1,U490)),IF(L490="1Y",INDEX('SKU Catalog'!$L$1:$L$116,MAX(1,U490)),INDEX('SKU Catalog'!$M$1:$M$116,MAX(1,U490))))))</f>
        <v>62.415000000000006</v>
      </c>
      <c r="O490" s="24">
        <f>IF(NOT(AND(A490=$B$2,G490&gt;0,H490&gt;0,OR(C490&lt;&gt;"Recommended baseline",Assumptions!$B$10=1))),0,IF(ISNUMBER(N490),G490*H490*N490*IF(ISNUMBER(K490),1,IF(AND(L490="PAYG",INDEX('SKU Catalog'!$F$1:$F$116,MAX(1,U490))="Hourly"),I490,1)),"UNPRICED"))</f>
        <v>0</v>
      </c>
      <c r="P490" s="24">
        <f>IF(ISNUMBER(O490),O490*Assumptions!$B$8,"UNPRICED")</f>
        <v>0</v>
      </c>
      <c r="Q490" s="23" t="str">
        <f>IF(NOT(AND(A490=$B$2,G490&gt;0,H490&gt;0,OR(C490&lt;&gt;"Recommended baseline",Assumptions!$B$10=1))),"Inactive",IF(NOT(ISNUMBER(N490)),"UNPRICED - select SKU / quote",IF(ISNUMBER(K490),"Manual quote - verify source",IF(T490="Covered","Covered by capacity",IF(T490="Control plane","No direct fee","Priced - verify sizing")))))</f>
        <v>Inactive</v>
      </c>
      <c r="R490" s="21" t="s">
        <v>2336</v>
      </c>
      <c r="S490" s="21" t="s">
        <v>971</v>
      </c>
      <c r="T490" s="21" t="s">
        <v>450</v>
      </c>
      <c r="U490" s="23">
        <f>IF(COUNTIF('SKU Catalog'!$A$4:$A$116,T490&amp;"|"&amp;F490)=0,0,MATCH(T490&amp;"|"&amp;F490,'SKU Catalog'!$A$1:$A$116,0))</f>
        <v>103</v>
      </c>
      <c r="V490" s="24">
        <f>IF(NOT(AND(A490=$B$2,G490&gt;0,H490&gt;0,OR(C490&lt;&gt;"Recommended baseline",Assumptions!$B$10=1))),0,IF(ISNUMBER(K490),G490*H490*K490,IF(U490=0,"UNPRICED",IF(ISNUMBER(INDEX('SKU Catalog'!$K$1:$K$116,MAX(1,U490))),G490*H490*INDEX('SKU Catalog'!$K$1:$K$116,MAX(1,U490))*IF(AND(INDEX('SKU Catalog'!$F$1:$F$116,MAX(1,U490))="Hourly",OR(INDEX('SKU Catalog'!$J$1:$J$116,MAX(1,U490))=0,"PAYG"="PAYG")),I490,1),"UNPRICED"))))</f>
        <v>0</v>
      </c>
      <c r="W490" s="24">
        <f>IF(NOT(AND(A490=$B$2,G490&gt;0,H490&gt;0,OR(C490&lt;&gt;"Recommended baseline",Assumptions!$B$10=1))),0,IF(ISNUMBER(K490),G490*H490*K490,IF(U490=0,"UNPRICED",IF(ISNUMBER(INDEX('SKU Catalog'!$L$1:$L$116,MAX(1,U490))),G490*H490*INDEX('SKU Catalog'!$L$1:$L$116,MAX(1,U490))*IF(AND(INDEX('SKU Catalog'!$F$1:$F$116,MAX(1,U490))="Hourly",OR(INDEX('SKU Catalog'!$J$1:$J$116,MAX(1,U490))=0,"1Y"="PAYG")),I490,1),"UNPRICED"))))</f>
        <v>0</v>
      </c>
      <c r="X490" s="24">
        <f>IF(NOT(AND(A490=$B$2,G490&gt;0,H490&gt;0,OR(C490&lt;&gt;"Recommended baseline",Assumptions!$B$10=1))),0,IF(ISNUMBER(K490),G490*H490*K490,IF(U490=0,"UNPRICED",IF(ISNUMBER(INDEX('SKU Catalog'!$M$1:$M$116,MAX(1,U490))),G490*H490*INDEX('SKU Catalog'!$M$1:$M$116,MAX(1,U490))*IF(AND(INDEX('SKU Catalog'!$F$1:$F$116,MAX(1,U490))="Hourly",OR(INDEX('SKU Catalog'!$J$1:$J$116,MAX(1,U490))=0,"3Y"="PAYG")),I490,1),"UNPRICED"))))</f>
        <v>0</v>
      </c>
    </row>
    <row r="491" spans="1:24" ht="28.8" x14ac:dyDescent="0.35">
      <c r="A491" s="21" t="s">
        <v>1927</v>
      </c>
      <c r="B491" s="21" t="s">
        <v>89</v>
      </c>
      <c r="C491" s="21" t="s">
        <v>2299</v>
      </c>
      <c r="D491" s="21" t="s">
        <v>1338</v>
      </c>
      <c r="E491" s="21" t="s">
        <v>1340</v>
      </c>
      <c r="F491" s="26" t="s">
        <v>89</v>
      </c>
      <c r="G491" s="27">
        <v>1</v>
      </c>
      <c r="H491" s="27">
        <v>32</v>
      </c>
      <c r="I491" s="36">
        <v>1</v>
      </c>
      <c r="J491" s="26" t="s">
        <v>2297</v>
      </c>
      <c r="K491" s="37"/>
      <c r="L491" s="23" t="str">
        <f>IF(U491=0,"INVALID SKU",IF(INDEX('SKU Catalog'!$J$1:$J$116,MAX(1,U491))=0,"PAYG",IF(J491="Default",Assumptions!$B$7,J491)))</f>
        <v>PAYG</v>
      </c>
      <c r="M491" s="23" t="str">
        <f>IF(U491=0,"Review SKU",INDEX('SKU Catalog'!$E$1:$E$116,MAX(1,U491)))</f>
        <v>GB-month</v>
      </c>
      <c r="N491" s="31">
        <f>IF(ISNUMBER(K491),K491,IF(U491=0,"UNPRICED",IF(L491="PAYG",INDEX('SKU Catalog'!$K$1:$K$116,MAX(1,U491)),IF(L491="1Y",INDEX('SKU Catalog'!$L$1:$L$116,MAX(1,U491)),INDEX('SKU Catalog'!$M$1:$M$116,MAX(1,U491))))))</f>
        <v>0.115</v>
      </c>
      <c r="O491" s="24">
        <f>IF(NOT(AND(A491=$B$2,G491&gt;0,H491&gt;0,OR(C491&lt;&gt;"Recommended baseline",Assumptions!$B$10=1))),0,IF(ISNUMBER(N491),G491*H491*N491*IF(ISNUMBER(K491),1,IF(AND(L491="PAYG",INDEX('SKU Catalog'!$F$1:$F$116,MAX(1,U491))="Hourly"),I491,1)),"UNPRICED"))</f>
        <v>0</v>
      </c>
      <c r="P491" s="24">
        <f>IF(ISNUMBER(O491),O491*Assumptions!$B$8,"UNPRICED")</f>
        <v>0</v>
      </c>
      <c r="Q491" s="23" t="str">
        <f>IF(NOT(AND(A491=$B$2,G491&gt;0,H491&gt;0,OR(C491&lt;&gt;"Recommended baseline",Assumptions!$B$10=1))),"Inactive",IF(NOT(ISNUMBER(N491)),"UNPRICED - select SKU / quote",IF(ISNUMBER(K491),"Manual quote - verify source",IF(T491="Covered","Covered by capacity",IF(T491="Control plane","No direct fee","Priced - verify sizing")))))</f>
        <v>Inactive</v>
      </c>
      <c r="R491" s="21"/>
      <c r="S491" s="21" t="s">
        <v>971</v>
      </c>
      <c r="T491" s="21" t="s">
        <v>455</v>
      </c>
      <c r="U491" s="23">
        <f>IF(COUNTIF('SKU Catalog'!$A$4:$A$116,T491&amp;"|"&amp;F491)=0,0,MATCH(T491&amp;"|"&amp;F491,'SKU Catalog'!$A$1:$A$116,0))</f>
        <v>105</v>
      </c>
      <c r="V491" s="24">
        <f>IF(NOT(AND(A491=$B$2,G491&gt;0,H491&gt;0,OR(C491&lt;&gt;"Recommended baseline",Assumptions!$B$10=1))),0,IF(ISNUMBER(K491),G491*H491*K491,IF(U491=0,"UNPRICED",IF(ISNUMBER(INDEX('SKU Catalog'!$K$1:$K$116,MAX(1,U491))),G491*H491*INDEX('SKU Catalog'!$K$1:$K$116,MAX(1,U491))*IF(AND(INDEX('SKU Catalog'!$F$1:$F$116,MAX(1,U491))="Hourly",OR(INDEX('SKU Catalog'!$J$1:$J$116,MAX(1,U491))=0,"PAYG"="PAYG")),I491,1),"UNPRICED"))))</f>
        <v>0</v>
      </c>
      <c r="W491" s="24">
        <f>IF(NOT(AND(A491=$B$2,G491&gt;0,H491&gt;0,OR(C491&lt;&gt;"Recommended baseline",Assumptions!$B$10=1))),0,IF(ISNUMBER(K491),G491*H491*K491,IF(U491=0,"UNPRICED",IF(ISNUMBER(INDEX('SKU Catalog'!$L$1:$L$116,MAX(1,U491))),G491*H491*INDEX('SKU Catalog'!$L$1:$L$116,MAX(1,U491))*IF(AND(INDEX('SKU Catalog'!$F$1:$F$116,MAX(1,U491))="Hourly",OR(INDEX('SKU Catalog'!$J$1:$J$116,MAX(1,U491))=0,"1Y"="PAYG")),I491,1),"UNPRICED"))))</f>
        <v>0</v>
      </c>
      <c r="X491" s="24">
        <f>IF(NOT(AND(A491=$B$2,G491&gt;0,H491&gt;0,OR(C491&lt;&gt;"Recommended baseline",Assumptions!$B$10=1))),0,IF(ISNUMBER(K491),G491*H491*K491,IF(U491=0,"UNPRICED",IF(ISNUMBER(INDEX('SKU Catalog'!$M$1:$M$116,MAX(1,U491))),G491*H491*INDEX('SKU Catalog'!$M$1:$M$116,MAX(1,U491))*IF(AND(INDEX('SKU Catalog'!$F$1:$F$116,MAX(1,U491))="Hourly",OR(INDEX('SKU Catalog'!$J$1:$J$116,MAX(1,U491))=0,"3Y"="PAYG")),I491,1),"UNPRICED"))))</f>
        <v>0</v>
      </c>
    </row>
    <row r="492" spans="1:24" ht="28.8" x14ac:dyDescent="0.35">
      <c r="A492" s="21" t="s">
        <v>1927</v>
      </c>
      <c r="B492" s="21" t="s">
        <v>93</v>
      </c>
      <c r="C492" s="21" t="s">
        <v>2299</v>
      </c>
      <c r="D492" s="21" t="s">
        <v>1343</v>
      </c>
      <c r="E492" s="21" t="s">
        <v>1345</v>
      </c>
      <c r="F492" s="26" t="s">
        <v>462</v>
      </c>
      <c r="G492" s="27">
        <v>1</v>
      </c>
      <c r="H492" s="27">
        <v>1</v>
      </c>
      <c r="I492" s="36">
        <v>1</v>
      </c>
      <c r="J492" s="26" t="s">
        <v>2297</v>
      </c>
      <c r="K492" s="37"/>
      <c r="L492" s="23" t="str">
        <f>IF(U492=0,"INVALID SKU",IF(INDEX('SKU Catalog'!$J$1:$J$116,MAX(1,U492))=0,"PAYG",IF(J492="Default",Assumptions!$B$7,J492)))</f>
        <v>PAYG</v>
      </c>
      <c r="M492" s="23" t="str">
        <f>IF(U492=0,"Review SKU",INDEX('SKU Catalog'!$E$1:$E$116,MAX(1,U492)))</f>
        <v>server</v>
      </c>
      <c r="N492" s="31" t="str">
        <f>IF(ISNUMBER(K492),K492,IF(U492=0,"UNPRICED",IF(L492="PAYG",INDEX('SKU Catalog'!$K$1:$K$116,MAX(1,U492)),IF(L492="1Y",INDEX('SKU Catalog'!$L$1:$L$116,MAX(1,U492)),INDEX('SKU Catalog'!$M$1:$M$116,MAX(1,U492))))))</f>
        <v>UNPRICED</v>
      </c>
      <c r="O492" s="24">
        <f>IF(NOT(AND(A492=$B$2,G492&gt;0,H492&gt;0,OR(C492&lt;&gt;"Recommended baseline",Assumptions!$B$10=1))),0,IF(ISNUMBER(N492),G492*H492*N492*IF(ISNUMBER(K492),1,IF(AND(L492="PAYG",INDEX('SKU Catalog'!$F$1:$F$116,MAX(1,U492))="Hourly"),I492,1)),"UNPRICED"))</f>
        <v>0</v>
      </c>
      <c r="P492" s="24">
        <f>IF(ISNUMBER(O492),O492*Assumptions!$B$8,"UNPRICED")</f>
        <v>0</v>
      </c>
      <c r="Q492" s="23" t="str">
        <f>IF(NOT(AND(A492=$B$2,G492&gt;0,H492&gt;0,OR(C492&lt;&gt;"Recommended baseline",Assumptions!$B$10=1))),"Inactive",IF(NOT(ISNUMBER(N492)),"UNPRICED - select SKU / quote",IF(ISNUMBER(K492),"Manual quote - verify source",IF(T492="Covered","Covered by capacity",IF(T492="Control plane","No direct fee","Priced - verify sizing")))))</f>
        <v>Inactive</v>
      </c>
      <c r="R492" s="21" t="s">
        <v>2337</v>
      </c>
      <c r="S492" s="21" t="s">
        <v>971</v>
      </c>
      <c r="T492" s="21" t="s">
        <v>453</v>
      </c>
      <c r="U492" s="23">
        <f>IF(COUNTIF('SKU Catalog'!$A$4:$A$116,T492&amp;"|"&amp;F492)=0,0,MATCH(T492&amp;"|"&amp;F492,'SKU Catalog'!$A$1:$A$116,0))</f>
        <v>108</v>
      </c>
      <c r="V492" s="24">
        <f>IF(NOT(AND(A492=$B$2,G492&gt;0,H492&gt;0,OR(C492&lt;&gt;"Recommended baseline",Assumptions!$B$10=1))),0,IF(ISNUMBER(K492),G492*H492*K492,IF(U492=0,"UNPRICED",IF(ISNUMBER(INDEX('SKU Catalog'!$K$1:$K$116,MAX(1,U492))),G492*H492*INDEX('SKU Catalog'!$K$1:$K$116,MAX(1,U492))*IF(AND(INDEX('SKU Catalog'!$F$1:$F$116,MAX(1,U492))="Hourly",OR(INDEX('SKU Catalog'!$J$1:$J$116,MAX(1,U492))=0,"PAYG"="PAYG")),I492,1),"UNPRICED"))))</f>
        <v>0</v>
      </c>
      <c r="W492" s="24">
        <f>IF(NOT(AND(A492=$B$2,G492&gt;0,H492&gt;0,OR(C492&lt;&gt;"Recommended baseline",Assumptions!$B$10=1))),0,IF(ISNUMBER(K492),G492*H492*K492,IF(U492=0,"UNPRICED",IF(ISNUMBER(INDEX('SKU Catalog'!$L$1:$L$116,MAX(1,U492))),G492*H492*INDEX('SKU Catalog'!$L$1:$L$116,MAX(1,U492))*IF(AND(INDEX('SKU Catalog'!$F$1:$F$116,MAX(1,U492))="Hourly",OR(INDEX('SKU Catalog'!$J$1:$J$116,MAX(1,U492))=0,"1Y"="PAYG")),I492,1),"UNPRICED"))))</f>
        <v>0</v>
      </c>
      <c r="X492" s="24">
        <f>IF(NOT(AND(A492=$B$2,G492&gt;0,H492&gt;0,OR(C492&lt;&gt;"Recommended baseline",Assumptions!$B$10=1))),0,IF(ISNUMBER(K492),G492*H492*K492,IF(U492=0,"UNPRICED",IF(ISNUMBER(INDEX('SKU Catalog'!$M$1:$M$116,MAX(1,U492))),G492*H492*INDEX('SKU Catalog'!$M$1:$M$116,MAX(1,U492))*IF(AND(INDEX('SKU Catalog'!$F$1:$F$116,MAX(1,U492))="Hourly",OR(INDEX('SKU Catalog'!$J$1:$J$116,MAX(1,U492))=0,"3Y"="PAYG")),I492,1),"UNPRICED"))))</f>
        <v>0</v>
      </c>
    </row>
    <row r="493" spans="1:24" ht="28.8" x14ac:dyDescent="0.35">
      <c r="A493" s="21" t="s">
        <v>1927</v>
      </c>
      <c r="B493" s="21" t="s">
        <v>89</v>
      </c>
      <c r="C493" s="21" t="s">
        <v>2299</v>
      </c>
      <c r="D493" s="21" t="s">
        <v>1343</v>
      </c>
      <c r="E493" s="21" t="s">
        <v>1345</v>
      </c>
      <c r="F493" s="26" t="s">
        <v>89</v>
      </c>
      <c r="G493" s="27">
        <v>1</v>
      </c>
      <c r="H493" s="27">
        <v>32</v>
      </c>
      <c r="I493" s="36">
        <v>1</v>
      </c>
      <c r="J493" s="26" t="s">
        <v>2297</v>
      </c>
      <c r="K493" s="37"/>
      <c r="L493" s="23" t="str">
        <f>IF(U493=0,"INVALID SKU",IF(INDEX('SKU Catalog'!$J$1:$J$116,MAX(1,U493))=0,"PAYG",IF(J493="Default",Assumptions!$B$7,J493)))</f>
        <v>PAYG</v>
      </c>
      <c r="M493" s="23" t="str">
        <f>IF(U493=0,"Review SKU",INDEX('SKU Catalog'!$E$1:$E$116,MAX(1,U493)))</f>
        <v>GB-month</v>
      </c>
      <c r="N493" s="31">
        <f>IF(ISNUMBER(K493),K493,IF(U493=0,"UNPRICED",IF(L493="PAYG",INDEX('SKU Catalog'!$K$1:$K$116,MAX(1,U493)),IF(L493="1Y",INDEX('SKU Catalog'!$L$1:$L$116,MAX(1,U493)),INDEX('SKU Catalog'!$M$1:$M$116,MAX(1,U493))))))</f>
        <v>0.115</v>
      </c>
      <c r="O493" s="24">
        <f>IF(NOT(AND(A493=$B$2,G493&gt;0,H493&gt;0,OR(C493&lt;&gt;"Recommended baseline",Assumptions!$B$10=1))),0,IF(ISNUMBER(N493),G493*H493*N493*IF(ISNUMBER(K493),1,IF(AND(L493="PAYG",INDEX('SKU Catalog'!$F$1:$F$116,MAX(1,U493))="Hourly"),I493,1)),"UNPRICED"))</f>
        <v>0</v>
      </c>
      <c r="P493" s="24">
        <f>IF(ISNUMBER(O493),O493*Assumptions!$B$8,"UNPRICED")</f>
        <v>0</v>
      </c>
      <c r="Q493" s="23" t="str">
        <f>IF(NOT(AND(A493=$B$2,G493&gt;0,H493&gt;0,OR(C493&lt;&gt;"Recommended baseline",Assumptions!$B$10=1))),"Inactive",IF(NOT(ISNUMBER(N493)),"UNPRICED - select SKU / quote",IF(ISNUMBER(K493),"Manual quote - verify source",IF(T493="Covered","Covered by capacity",IF(T493="Control plane","No direct fee","Priced - verify sizing")))))</f>
        <v>Inactive</v>
      </c>
      <c r="R493" s="21"/>
      <c r="S493" s="21" t="s">
        <v>971</v>
      </c>
      <c r="T493" s="21" t="s">
        <v>457</v>
      </c>
      <c r="U493" s="23">
        <f>IF(COUNTIF('SKU Catalog'!$A$4:$A$116,T493&amp;"|"&amp;F493)=0,0,MATCH(T493&amp;"|"&amp;F493,'SKU Catalog'!$A$1:$A$116,0))</f>
        <v>106</v>
      </c>
      <c r="V493" s="24">
        <f>IF(NOT(AND(A493=$B$2,G493&gt;0,H493&gt;0,OR(C493&lt;&gt;"Recommended baseline",Assumptions!$B$10=1))),0,IF(ISNUMBER(K493),G493*H493*K493,IF(U493=0,"UNPRICED",IF(ISNUMBER(INDEX('SKU Catalog'!$K$1:$K$116,MAX(1,U493))),G493*H493*INDEX('SKU Catalog'!$K$1:$K$116,MAX(1,U493))*IF(AND(INDEX('SKU Catalog'!$F$1:$F$116,MAX(1,U493))="Hourly",OR(INDEX('SKU Catalog'!$J$1:$J$116,MAX(1,U493))=0,"PAYG"="PAYG")),I493,1),"UNPRICED"))))</f>
        <v>0</v>
      </c>
      <c r="W493" s="24">
        <f>IF(NOT(AND(A493=$B$2,G493&gt;0,H493&gt;0,OR(C493&lt;&gt;"Recommended baseline",Assumptions!$B$10=1))),0,IF(ISNUMBER(K493),G493*H493*K493,IF(U493=0,"UNPRICED",IF(ISNUMBER(INDEX('SKU Catalog'!$L$1:$L$116,MAX(1,U493))),G493*H493*INDEX('SKU Catalog'!$L$1:$L$116,MAX(1,U493))*IF(AND(INDEX('SKU Catalog'!$F$1:$F$116,MAX(1,U493))="Hourly",OR(INDEX('SKU Catalog'!$J$1:$J$116,MAX(1,U493))=0,"1Y"="PAYG")),I493,1),"UNPRICED"))))</f>
        <v>0</v>
      </c>
      <c r="X493" s="24">
        <f>IF(NOT(AND(A493=$B$2,G493&gt;0,H493&gt;0,OR(C493&lt;&gt;"Recommended baseline",Assumptions!$B$10=1))),0,IF(ISNUMBER(K493),G493*H493*K493,IF(U493=0,"UNPRICED",IF(ISNUMBER(INDEX('SKU Catalog'!$M$1:$M$116,MAX(1,U493))),G493*H493*INDEX('SKU Catalog'!$M$1:$M$116,MAX(1,U493))*IF(AND(INDEX('SKU Catalog'!$F$1:$F$116,MAX(1,U493))="Hourly",OR(INDEX('SKU Catalog'!$J$1:$J$116,MAX(1,U493))=0,"3Y"="PAYG")),I493,1),"UNPRICED"))))</f>
        <v>0</v>
      </c>
    </row>
    <row r="494" spans="1:24" ht="28.8" x14ac:dyDescent="0.35">
      <c r="A494" s="21" t="s">
        <v>1927</v>
      </c>
      <c r="B494" s="21" t="s">
        <v>96</v>
      </c>
      <c r="C494" s="21" t="s">
        <v>2299</v>
      </c>
      <c r="D494" s="21" t="s">
        <v>1348</v>
      </c>
      <c r="E494" s="21" t="s">
        <v>1350</v>
      </c>
      <c r="F494" s="26" t="s">
        <v>191</v>
      </c>
      <c r="G494" s="27">
        <v>1</v>
      </c>
      <c r="H494" s="27">
        <v>1</v>
      </c>
      <c r="I494" s="36">
        <v>1</v>
      </c>
      <c r="J494" s="26" t="s">
        <v>2297</v>
      </c>
      <c r="K494" s="37"/>
      <c r="L494" s="23" t="str">
        <f>IF(U494=0,"INVALID SKU",IF(INDEX('SKU Catalog'!$J$1:$J$116,MAX(1,U494))=0,"PAYG",IF(J494="Default",Assumptions!$B$7,J494)))</f>
        <v>PAYG</v>
      </c>
      <c r="M494" s="23" t="str">
        <f>IF(U494=0,"Review SKU",INDEX('SKU Catalog'!$E$1:$E$116,MAX(1,U494)))</f>
        <v>quoted unit</v>
      </c>
      <c r="N494" s="31" t="str">
        <f>IF(ISNUMBER(K494),K494,IF(U494=0,"UNPRICED",IF(L494="PAYG",INDEX('SKU Catalog'!$K$1:$K$116,MAX(1,U494)),IF(L494="1Y",INDEX('SKU Catalog'!$L$1:$L$116,MAX(1,U494)),INDEX('SKU Catalog'!$M$1:$M$116,MAX(1,U494))))))</f>
        <v>UNPRICED</v>
      </c>
      <c r="O494" s="24">
        <f>IF(NOT(AND(A494=$B$2,G494&gt;0,H494&gt;0,OR(C494&lt;&gt;"Recommended baseline",Assumptions!$B$10=1))),0,IF(ISNUMBER(N494),G494*H494*N494*IF(ISNUMBER(K494),1,IF(AND(L494="PAYG",INDEX('SKU Catalog'!$F$1:$F$116,MAX(1,U494))="Hourly"),I494,1)),"UNPRICED"))</f>
        <v>0</v>
      </c>
      <c r="P494" s="24">
        <f>IF(ISNUMBER(O494),O494*Assumptions!$B$8,"UNPRICED")</f>
        <v>0</v>
      </c>
      <c r="Q494" s="23" t="str">
        <f>IF(NOT(AND(A494=$B$2,G494&gt;0,H494&gt;0,OR(C494&lt;&gt;"Recommended baseline",Assumptions!$B$10=1))),"Inactive",IF(NOT(ISNUMBER(N494)),"UNPRICED - select SKU / quote",IF(ISNUMBER(K494),"Manual quote - verify source",IF(T494="Covered","Covered by capacity",IF(T494="Control plane","No direct fee","Priced - verify sizing")))))</f>
        <v>Inactive</v>
      </c>
      <c r="R494" s="21" t="s">
        <v>2338</v>
      </c>
      <c r="S494" s="21" t="s">
        <v>971</v>
      </c>
      <c r="T494" s="21" t="s">
        <v>96</v>
      </c>
      <c r="U494" s="23">
        <f>IF(COUNTIF('SKU Catalog'!$A$4:$A$116,T494&amp;"|"&amp;F494)=0,0,MATCH(T494&amp;"|"&amp;F494,'SKU Catalog'!$A$1:$A$116,0))</f>
        <v>6</v>
      </c>
      <c r="V494" s="24">
        <f>IF(NOT(AND(A494=$B$2,G494&gt;0,H494&gt;0,OR(C494&lt;&gt;"Recommended baseline",Assumptions!$B$10=1))),0,IF(ISNUMBER(K494),G494*H494*K494,IF(U494=0,"UNPRICED",IF(ISNUMBER(INDEX('SKU Catalog'!$K$1:$K$116,MAX(1,U494))),G494*H494*INDEX('SKU Catalog'!$K$1:$K$116,MAX(1,U494))*IF(AND(INDEX('SKU Catalog'!$F$1:$F$116,MAX(1,U494))="Hourly",OR(INDEX('SKU Catalog'!$J$1:$J$116,MAX(1,U494))=0,"PAYG"="PAYG")),I494,1),"UNPRICED"))))</f>
        <v>0</v>
      </c>
      <c r="W494" s="24">
        <f>IF(NOT(AND(A494=$B$2,G494&gt;0,H494&gt;0,OR(C494&lt;&gt;"Recommended baseline",Assumptions!$B$10=1))),0,IF(ISNUMBER(K494),G494*H494*K494,IF(U494=0,"UNPRICED",IF(ISNUMBER(INDEX('SKU Catalog'!$L$1:$L$116,MAX(1,U494))),G494*H494*INDEX('SKU Catalog'!$L$1:$L$116,MAX(1,U494))*IF(AND(INDEX('SKU Catalog'!$F$1:$F$116,MAX(1,U494))="Hourly",OR(INDEX('SKU Catalog'!$J$1:$J$116,MAX(1,U494))=0,"1Y"="PAYG")),I494,1),"UNPRICED"))))</f>
        <v>0</v>
      </c>
      <c r="X494" s="24">
        <f>IF(NOT(AND(A494=$B$2,G494&gt;0,H494&gt;0,OR(C494&lt;&gt;"Recommended baseline",Assumptions!$B$10=1))),0,IF(ISNUMBER(K494),G494*H494*K494,IF(U494=0,"UNPRICED",IF(ISNUMBER(INDEX('SKU Catalog'!$M$1:$M$116,MAX(1,U494))),G494*H494*INDEX('SKU Catalog'!$M$1:$M$116,MAX(1,U494))*IF(AND(INDEX('SKU Catalog'!$F$1:$F$116,MAX(1,U494))="Hourly",OR(INDEX('SKU Catalog'!$J$1:$J$116,MAX(1,U494))=0,"3Y"="PAYG")),I494,1),"UNPRICED"))))</f>
        <v>0</v>
      </c>
    </row>
    <row r="495" spans="1:24" ht="28.8" x14ac:dyDescent="0.35">
      <c r="A495" s="21" t="s">
        <v>1927</v>
      </c>
      <c r="B495" s="21" t="s">
        <v>93</v>
      </c>
      <c r="C495" s="21" t="s">
        <v>2299</v>
      </c>
      <c r="D495" s="21" t="s">
        <v>1353</v>
      </c>
      <c r="E495" s="21" t="s">
        <v>1354</v>
      </c>
      <c r="F495" s="26" t="s">
        <v>472</v>
      </c>
      <c r="G495" s="27">
        <v>1</v>
      </c>
      <c r="H495" s="27">
        <v>4</v>
      </c>
      <c r="I495" s="36">
        <v>1</v>
      </c>
      <c r="J495" s="26" t="s">
        <v>2297</v>
      </c>
      <c r="K495" s="37"/>
      <c r="L495" s="23" t="str">
        <f>IF(U495=0,"INVALID SKU",IF(INDEX('SKU Catalog'!$J$1:$J$116,MAX(1,U495))=0,"PAYG",IF(J495="Default",Assumptions!$B$7,J495)))</f>
        <v>PAYG</v>
      </c>
      <c r="M495" s="23" t="str">
        <f>IF(U495=0,"Review SKU",INDEX('SKU Catalog'!$E$1:$E$116,MAX(1,U495)))</f>
        <v>100 RU/s</v>
      </c>
      <c r="N495" s="31">
        <f>IF(ISNUMBER(K495),K495,IF(U495=0,"UNPRICED",IF(L495="PAYG",INDEX('SKU Catalog'!$K$1:$K$116,MAX(1,U495)),IF(L495="1Y",INDEX('SKU Catalog'!$L$1:$L$116,MAX(1,U495)),INDEX('SKU Catalog'!$M$1:$M$116,MAX(1,U495))))))</f>
        <v>5.84</v>
      </c>
      <c r="O495" s="24">
        <f>IF(NOT(AND(A495=$B$2,G495&gt;0,H495&gt;0,OR(C495&lt;&gt;"Recommended baseline",Assumptions!$B$10=1))),0,IF(ISNUMBER(N495),G495*H495*N495*IF(ISNUMBER(K495),1,IF(AND(L495="PAYG",INDEX('SKU Catalog'!$F$1:$F$116,MAX(1,U495))="Hourly"),I495,1)),"UNPRICED"))</f>
        <v>0</v>
      </c>
      <c r="P495" s="24">
        <f>IF(ISNUMBER(O495),O495*Assumptions!$B$8,"UNPRICED")</f>
        <v>0</v>
      </c>
      <c r="Q495" s="23" t="str">
        <f>IF(NOT(AND(A495=$B$2,G495&gt;0,H495&gt;0,OR(C495&lt;&gt;"Recommended baseline",Assumptions!$B$10=1))),"Inactive",IF(NOT(ISNUMBER(N495)),"UNPRICED - select SKU / quote",IF(ISNUMBER(K495),"Manual quote - verify source",IF(T495="Covered","Covered by capacity",IF(T495="Control plane","No direct fee","Priced - verify sizing")))))</f>
        <v>Inactive</v>
      </c>
      <c r="R495" s="21" t="s">
        <v>2326</v>
      </c>
      <c r="S495" s="21" t="s">
        <v>971</v>
      </c>
      <c r="T495" s="21" t="s">
        <v>471</v>
      </c>
      <c r="U495" s="23">
        <f>IF(COUNTIF('SKU Catalog'!$A$4:$A$116,T495&amp;"|"&amp;F495)=0,0,MATCH(T495&amp;"|"&amp;F495,'SKU Catalog'!$A$1:$A$116,0))</f>
        <v>110</v>
      </c>
      <c r="V495" s="24">
        <f>IF(NOT(AND(A495=$B$2,G495&gt;0,H495&gt;0,OR(C495&lt;&gt;"Recommended baseline",Assumptions!$B$10=1))),0,IF(ISNUMBER(K495),G495*H495*K495,IF(U495=0,"UNPRICED",IF(ISNUMBER(INDEX('SKU Catalog'!$K$1:$K$116,MAX(1,U495))),G495*H495*INDEX('SKU Catalog'!$K$1:$K$116,MAX(1,U495))*IF(AND(INDEX('SKU Catalog'!$F$1:$F$116,MAX(1,U495))="Hourly",OR(INDEX('SKU Catalog'!$J$1:$J$116,MAX(1,U495))=0,"PAYG"="PAYG")),I495,1),"UNPRICED"))))</f>
        <v>0</v>
      </c>
      <c r="W495" s="24">
        <f>IF(NOT(AND(A495=$B$2,G495&gt;0,H495&gt;0,OR(C495&lt;&gt;"Recommended baseline",Assumptions!$B$10=1))),0,IF(ISNUMBER(K495),G495*H495*K495,IF(U495=0,"UNPRICED",IF(ISNUMBER(INDEX('SKU Catalog'!$L$1:$L$116,MAX(1,U495))),G495*H495*INDEX('SKU Catalog'!$L$1:$L$116,MAX(1,U495))*IF(AND(INDEX('SKU Catalog'!$F$1:$F$116,MAX(1,U495))="Hourly",OR(INDEX('SKU Catalog'!$J$1:$J$116,MAX(1,U495))=0,"1Y"="PAYG")),I495,1),"UNPRICED"))))</f>
        <v>0</v>
      </c>
      <c r="X495" s="24">
        <f>IF(NOT(AND(A495=$B$2,G495&gt;0,H495&gt;0,OR(C495&lt;&gt;"Recommended baseline",Assumptions!$B$10=1))),0,IF(ISNUMBER(K495),G495*H495*K495,IF(U495=0,"UNPRICED",IF(ISNUMBER(INDEX('SKU Catalog'!$M$1:$M$116,MAX(1,U495))),G495*H495*INDEX('SKU Catalog'!$M$1:$M$116,MAX(1,U495))*IF(AND(INDEX('SKU Catalog'!$F$1:$F$116,MAX(1,U495))="Hourly",OR(INDEX('SKU Catalog'!$J$1:$J$116,MAX(1,U495))=0,"3Y"="PAYG")),I495,1),"UNPRICED"))))</f>
        <v>0</v>
      </c>
    </row>
    <row r="496" spans="1:24" ht="28.8" x14ac:dyDescent="0.35">
      <c r="A496" s="21" t="s">
        <v>1927</v>
      </c>
      <c r="B496" s="21" t="s">
        <v>96</v>
      </c>
      <c r="C496" s="21" t="s">
        <v>2299</v>
      </c>
      <c r="D496" s="21" t="s">
        <v>1353</v>
      </c>
      <c r="E496" s="21" t="s">
        <v>1354</v>
      </c>
      <c r="F496" s="26" t="s">
        <v>191</v>
      </c>
      <c r="G496" s="27">
        <v>1</v>
      </c>
      <c r="H496" s="27">
        <v>1</v>
      </c>
      <c r="I496" s="36">
        <v>1</v>
      </c>
      <c r="J496" s="26" t="s">
        <v>2297</v>
      </c>
      <c r="K496" s="37"/>
      <c r="L496" s="23" t="str">
        <f>IF(U496=0,"INVALID SKU",IF(INDEX('SKU Catalog'!$J$1:$J$116,MAX(1,U496))=0,"PAYG",IF(J496="Default",Assumptions!$B$7,J496)))</f>
        <v>PAYG</v>
      </c>
      <c r="M496" s="23" t="str">
        <f>IF(U496=0,"Review SKU",INDEX('SKU Catalog'!$E$1:$E$116,MAX(1,U496)))</f>
        <v>quoted unit</v>
      </c>
      <c r="N496" s="31" t="str">
        <f>IF(ISNUMBER(K496),K496,IF(U496=0,"UNPRICED",IF(L496="PAYG",INDEX('SKU Catalog'!$K$1:$K$116,MAX(1,U496)),IF(L496="1Y",INDEX('SKU Catalog'!$L$1:$L$116,MAX(1,U496)),INDEX('SKU Catalog'!$M$1:$M$116,MAX(1,U496))))))</f>
        <v>UNPRICED</v>
      </c>
      <c r="O496" s="24">
        <f>IF(NOT(AND(A496=$B$2,G496&gt;0,H496&gt;0,OR(C496&lt;&gt;"Recommended baseline",Assumptions!$B$10=1))),0,IF(ISNUMBER(N496),G496*H496*N496*IF(ISNUMBER(K496),1,IF(AND(L496="PAYG",INDEX('SKU Catalog'!$F$1:$F$116,MAX(1,U496))="Hourly"),I496,1)),"UNPRICED"))</f>
        <v>0</v>
      </c>
      <c r="P496" s="24">
        <f>IF(ISNUMBER(O496),O496*Assumptions!$B$8,"UNPRICED")</f>
        <v>0</v>
      </c>
      <c r="Q496" s="23" t="str">
        <f>IF(NOT(AND(A496=$B$2,G496&gt;0,H496&gt;0,OR(C496&lt;&gt;"Recommended baseline",Assumptions!$B$10=1))),"Inactive",IF(NOT(ISNUMBER(N496)),"UNPRICED - select SKU / quote",IF(ISNUMBER(K496),"Manual quote - verify source",IF(T496="Covered","Covered by capacity",IF(T496="Control plane","No direct fee","Priced - verify sizing")))))</f>
        <v>Inactive</v>
      </c>
      <c r="R496" s="21" t="s">
        <v>2339</v>
      </c>
      <c r="S496" s="21" t="s">
        <v>971</v>
      </c>
      <c r="T496" s="21" t="s">
        <v>96</v>
      </c>
      <c r="U496" s="23">
        <f>IF(COUNTIF('SKU Catalog'!$A$4:$A$116,T496&amp;"|"&amp;F496)=0,0,MATCH(T496&amp;"|"&amp;F496,'SKU Catalog'!$A$1:$A$116,0))</f>
        <v>6</v>
      </c>
      <c r="V496" s="24">
        <f>IF(NOT(AND(A496=$B$2,G496&gt;0,H496&gt;0,OR(C496&lt;&gt;"Recommended baseline",Assumptions!$B$10=1))),0,IF(ISNUMBER(K496),G496*H496*K496,IF(U496=0,"UNPRICED",IF(ISNUMBER(INDEX('SKU Catalog'!$K$1:$K$116,MAX(1,U496))),G496*H496*INDEX('SKU Catalog'!$K$1:$K$116,MAX(1,U496))*IF(AND(INDEX('SKU Catalog'!$F$1:$F$116,MAX(1,U496))="Hourly",OR(INDEX('SKU Catalog'!$J$1:$J$116,MAX(1,U496))=0,"PAYG"="PAYG")),I496,1),"UNPRICED"))))</f>
        <v>0</v>
      </c>
      <c r="W496" s="24">
        <f>IF(NOT(AND(A496=$B$2,G496&gt;0,H496&gt;0,OR(C496&lt;&gt;"Recommended baseline",Assumptions!$B$10=1))),0,IF(ISNUMBER(K496),G496*H496*K496,IF(U496=0,"UNPRICED",IF(ISNUMBER(INDEX('SKU Catalog'!$L$1:$L$116,MAX(1,U496))),G496*H496*INDEX('SKU Catalog'!$L$1:$L$116,MAX(1,U496))*IF(AND(INDEX('SKU Catalog'!$F$1:$F$116,MAX(1,U496))="Hourly",OR(INDEX('SKU Catalog'!$J$1:$J$116,MAX(1,U496))=0,"1Y"="PAYG")),I496,1),"UNPRICED"))))</f>
        <v>0</v>
      </c>
      <c r="X496" s="24">
        <f>IF(NOT(AND(A496=$B$2,G496&gt;0,H496&gt;0,OR(C496&lt;&gt;"Recommended baseline",Assumptions!$B$10=1))),0,IF(ISNUMBER(K496),G496*H496*K496,IF(U496=0,"UNPRICED",IF(ISNUMBER(INDEX('SKU Catalog'!$M$1:$M$116,MAX(1,U496))),G496*H496*INDEX('SKU Catalog'!$M$1:$M$116,MAX(1,U496))*IF(AND(INDEX('SKU Catalog'!$F$1:$F$116,MAX(1,U496))="Hourly",OR(INDEX('SKU Catalog'!$J$1:$J$116,MAX(1,U496))=0,"3Y"="PAYG")),I496,1),"UNPRICED"))))</f>
        <v>0</v>
      </c>
    </row>
    <row r="497" spans="1:24" ht="28.8" x14ac:dyDescent="0.35">
      <c r="A497" s="21" t="s">
        <v>1927</v>
      </c>
      <c r="B497" s="21" t="s">
        <v>93</v>
      </c>
      <c r="C497" s="21" t="s">
        <v>2299</v>
      </c>
      <c r="D497" s="21" t="s">
        <v>1357</v>
      </c>
      <c r="E497" s="21" t="s">
        <v>1359</v>
      </c>
      <c r="F497" s="26" t="s">
        <v>481</v>
      </c>
      <c r="G497" s="27">
        <v>1</v>
      </c>
      <c r="H497" s="27">
        <v>1</v>
      </c>
      <c r="I497" s="36">
        <v>1</v>
      </c>
      <c r="J497" s="26" t="s">
        <v>2297</v>
      </c>
      <c r="K497" s="37"/>
      <c r="L497" s="23" t="str">
        <f>IF(U497=0,"INVALID SKU",IF(INDEX('SKU Catalog'!$J$1:$J$116,MAX(1,U497))=0,"PAYG",IF(J497="Default",Assumptions!$B$7,J497)))</f>
        <v>PAYG</v>
      </c>
      <c r="M497" s="23" t="str">
        <f>IF(U497=0,"Review SKU",INDEX('SKU Catalog'!$E$1:$E$116,MAX(1,U497)))</f>
        <v>cache</v>
      </c>
      <c r="N497" s="31">
        <f>IF(ISNUMBER(K497),K497,IF(U497=0,"UNPRICED",IF(L497="PAYG",INDEX('SKU Catalog'!$K$1:$K$116,MAX(1,U497)),IF(L497="1Y",INDEX('SKU Catalog'!$L$1:$L$116,MAX(1,U497)),INDEX('SKU Catalog'!$M$1:$M$116,MAX(1,U497))))))</f>
        <v>100.74000000000001</v>
      </c>
      <c r="O497" s="24">
        <f>IF(NOT(AND(A497=$B$2,G497&gt;0,H497&gt;0,OR(C497&lt;&gt;"Recommended baseline",Assumptions!$B$10=1))),0,IF(ISNUMBER(N497),G497*H497*N497*IF(ISNUMBER(K497),1,IF(AND(L497="PAYG",INDEX('SKU Catalog'!$F$1:$F$116,MAX(1,U497))="Hourly"),I497,1)),"UNPRICED"))</f>
        <v>0</v>
      </c>
      <c r="P497" s="24">
        <f>IF(ISNUMBER(O497),O497*Assumptions!$B$8,"UNPRICED")</f>
        <v>0</v>
      </c>
      <c r="Q497" s="23" t="str">
        <f>IF(NOT(AND(A497=$B$2,G497&gt;0,H497&gt;0,OR(C497&lt;&gt;"Recommended baseline",Assumptions!$B$10=1))),"Inactive",IF(NOT(ISNUMBER(N497)),"UNPRICED - select SKU / quote",IF(ISNUMBER(K497),"Manual quote - verify source",IF(T497="Covered","Covered by capacity",IF(T497="Control plane","No direct fee","Priced - verify sizing")))))</f>
        <v>Inactive</v>
      </c>
      <c r="R497" s="21" t="s">
        <v>2340</v>
      </c>
      <c r="S497" s="21" t="s">
        <v>971</v>
      </c>
      <c r="T497" s="21" t="s">
        <v>476</v>
      </c>
      <c r="U497" s="23">
        <f>IF(COUNTIF('SKU Catalog'!$A$4:$A$116,T497&amp;"|"&amp;F497)=0,0,MATCH(T497&amp;"|"&amp;F497,'SKU Catalog'!$A$1:$A$116,0))</f>
        <v>112</v>
      </c>
      <c r="V497" s="24">
        <f>IF(NOT(AND(A497=$B$2,G497&gt;0,H497&gt;0,OR(C497&lt;&gt;"Recommended baseline",Assumptions!$B$10=1))),0,IF(ISNUMBER(K497),G497*H497*K497,IF(U497=0,"UNPRICED",IF(ISNUMBER(INDEX('SKU Catalog'!$K$1:$K$116,MAX(1,U497))),G497*H497*INDEX('SKU Catalog'!$K$1:$K$116,MAX(1,U497))*IF(AND(INDEX('SKU Catalog'!$F$1:$F$116,MAX(1,U497))="Hourly",OR(INDEX('SKU Catalog'!$J$1:$J$116,MAX(1,U497))=0,"PAYG"="PAYG")),I497,1),"UNPRICED"))))</f>
        <v>0</v>
      </c>
      <c r="W497" s="24">
        <f>IF(NOT(AND(A497=$B$2,G497&gt;0,H497&gt;0,OR(C497&lt;&gt;"Recommended baseline",Assumptions!$B$10=1))),0,IF(ISNUMBER(K497),G497*H497*K497,IF(U497=0,"UNPRICED",IF(ISNUMBER(INDEX('SKU Catalog'!$L$1:$L$116,MAX(1,U497))),G497*H497*INDEX('SKU Catalog'!$L$1:$L$116,MAX(1,U497))*IF(AND(INDEX('SKU Catalog'!$F$1:$F$116,MAX(1,U497))="Hourly",OR(INDEX('SKU Catalog'!$J$1:$J$116,MAX(1,U497))=0,"1Y"="PAYG")),I497,1),"UNPRICED"))))</f>
        <v>0</v>
      </c>
      <c r="X497" s="24">
        <f>IF(NOT(AND(A497=$B$2,G497&gt;0,H497&gt;0,OR(C497&lt;&gt;"Recommended baseline",Assumptions!$B$10=1))),0,IF(ISNUMBER(K497),G497*H497*K497,IF(U497=0,"UNPRICED",IF(ISNUMBER(INDEX('SKU Catalog'!$M$1:$M$116,MAX(1,U497))),G497*H497*INDEX('SKU Catalog'!$M$1:$M$116,MAX(1,U497))*IF(AND(INDEX('SKU Catalog'!$F$1:$F$116,MAX(1,U497))="Hourly",OR(INDEX('SKU Catalog'!$J$1:$J$116,MAX(1,U497))=0,"3Y"="PAYG")),I497,1),"UNPRICED"))))</f>
        <v>0</v>
      </c>
    </row>
    <row r="498" spans="1:24" ht="28.8" x14ac:dyDescent="0.35">
      <c r="A498" s="21" t="s">
        <v>1927</v>
      </c>
      <c r="B498" s="21" t="s">
        <v>96</v>
      </c>
      <c r="C498" s="21" t="s">
        <v>2299</v>
      </c>
      <c r="D498" s="21" t="s">
        <v>1362</v>
      </c>
      <c r="E498" s="21" t="s">
        <v>1364</v>
      </c>
      <c r="F498" s="26" t="s">
        <v>191</v>
      </c>
      <c r="G498" s="27">
        <v>1</v>
      </c>
      <c r="H498" s="27">
        <v>1</v>
      </c>
      <c r="I498" s="36">
        <v>1</v>
      </c>
      <c r="J498" s="26" t="s">
        <v>2297</v>
      </c>
      <c r="K498" s="37"/>
      <c r="L498" s="23" t="str">
        <f>IF(U498=0,"INVALID SKU",IF(INDEX('SKU Catalog'!$J$1:$J$116,MAX(1,U498))=0,"PAYG",IF(J498="Default",Assumptions!$B$7,J498)))</f>
        <v>PAYG</v>
      </c>
      <c r="M498" s="23" t="str">
        <f>IF(U498=0,"Review SKU",INDEX('SKU Catalog'!$E$1:$E$116,MAX(1,U498)))</f>
        <v>quoted unit</v>
      </c>
      <c r="N498" s="31" t="str">
        <f>IF(ISNUMBER(K498),K498,IF(U498=0,"UNPRICED",IF(L498="PAYG",INDEX('SKU Catalog'!$K$1:$K$116,MAX(1,U498)),IF(L498="1Y",INDEX('SKU Catalog'!$L$1:$L$116,MAX(1,U498)),INDEX('SKU Catalog'!$M$1:$M$116,MAX(1,U498))))))</f>
        <v>UNPRICED</v>
      </c>
      <c r="O498" s="24">
        <f>IF(NOT(AND(A498=$B$2,G498&gt;0,H498&gt;0,OR(C498&lt;&gt;"Recommended baseline",Assumptions!$B$10=1))),0,IF(ISNUMBER(N498),G498*H498*N498*IF(ISNUMBER(K498),1,IF(AND(L498="PAYG",INDEX('SKU Catalog'!$F$1:$F$116,MAX(1,U498))="Hourly"),I498,1)),"UNPRICED"))</f>
        <v>0</v>
      </c>
      <c r="P498" s="24">
        <f>IF(ISNUMBER(O498),O498*Assumptions!$B$8,"UNPRICED")</f>
        <v>0</v>
      </c>
      <c r="Q498" s="23" t="str">
        <f>IF(NOT(AND(A498=$B$2,G498&gt;0,H498&gt;0,OR(C498&lt;&gt;"Recommended baseline",Assumptions!$B$10=1))),"Inactive",IF(NOT(ISNUMBER(N498)),"UNPRICED - select SKU / quote",IF(ISNUMBER(K498),"Manual quote - verify source",IF(T498="Covered","Covered by capacity",IF(T498="Control plane","No direct fee","Priced - verify sizing")))))</f>
        <v>Inactive</v>
      </c>
      <c r="R498" s="21" t="s">
        <v>2341</v>
      </c>
      <c r="S498" s="21" t="s">
        <v>971</v>
      </c>
      <c r="T498" s="21" t="s">
        <v>96</v>
      </c>
      <c r="U498" s="23">
        <f>IF(COUNTIF('SKU Catalog'!$A$4:$A$116,T498&amp;"|"&amp;F498)=0,0,MATCH(T498&amp;"|"&amp;F498,'SKU Catalog'!$A$1:$A$116,0))</f>
        <v>6</v>
      </c>
      <c r="V498" s="24">
        <f>IF(NOT(AND(A498=$B$2,G498&gt;0,H498&gt;0,OR(C498&lt;&gt;"Recommended baseline",Assumptions!$B$10=1))),0,IF(ISNUMBER(K498),G498*H498*K498,IF(U498=0,"UNPRICED",IF(ISNUMBER(INDEX('SKU Catalog'!$K$1:$K$116,MAX(1,U498))),G498*H498*INDEX('SKU Catalog'!$K$1:$K$116,MAX(1,U498))*IF(AND(INDEX('SKU Catalog'!$F$1:$F$116,MAX(1,U498))="Hourly",OR(INDEX('SKU Catalog'!$J$1:$J$116,MAX(1,U498))=0,"PAYG"="PAYG")),I498,1),"UNPRICED"))))</f>
        <v>0</v>
      </c>
      <c r="W498" s="24">
        <f>IF(NOT(AND(A498=$B$2,G498&gt;0,H498&gt;0,OR(C498&lt;&gt;"Recommended baseline",Assumptions!$B$10=1))),0,IF(ISNUMBER(K498),G498*H498*K498,IF(U498=0,"UNPRICED",IF(ISNUMBER(INDEX('SKU Catalog'!$L$1:$L$116,MAX(1,U498))),G498*H498*INDEX('SKU Catalog'!$L$1:$L$116,MAX(1,U498))*IF(AND(INDEX('SKU Catalog'!$F$1:$F$116,MAX(1,U498))="Hourly",OR(INDEX('SKU Catalog'!$J$1:$J$116,MAX(1,U498))=0,"1Y"="PAYG")),I498,1),"UNPRICED"))))</f>
        <v>0</v>
      </c>
      <c r="X498" s="24">
        <f>IF(NOT(AND(A498=$B$2,G498&gt;0,H498&gt;0,OR(C498&lt;&gt;"Recommended baseline",Assumptions!$B$10=1))),0,IF(ISNUMBER(K498),G498*H498*K498,IF(U498=0,"UNPRICED",IF(ISNUMBER(INDEX('SKU Catalog'!$M$1:$M$116,MAX(1,U498))),G498*H498*INDEX('SKU Catalog'!$M$1:$M$116,MAX(1,U498))*IF(AND(INDEX('SKU Catalog'!$F$1:$F$116,MAX(1,U498))="Hourly",OR(INDEX('SKU Catalog'!$J$1:$J$116,MAX(1,U498))=0,"3Y"="PAYG")),I498,1),"UNPRICED"))))</f>
        <v>0</v>
      </c>
    </row>
    <row r="499" spans="1:24" ht="28.8" x14ac:dyDescent="0.35">
      <c r="A499" s="21" t="s">
        <v>1927</v>
      </c>
      <c r="B499" s="21" t="s">
        <v>95</v>
      </c>
      <c r="C499" s="21" t="s">
        <v>2299</v>
      </c>
      <c r="D499" s="21" t="s">
        <v>1367</v>
      </c>
      <c r="E499" s="21" t="s">
        <v>1368</v>
      </c>
      <c r="F499" s="26" t="s">
        <v>484</v>
      </c>
      <c r="G499" s="27">
        <v>1</v>
      </c>
      <c r="H499" s="27">
        <v>1</v>
      </c>
      <c r="I499" s="36">
        <v>1</v>
      </c>
      <c r="J499" s="26" t="s">
        <v>2297</v>
      </c>
      <c r="K499" s="37"/>
      <c r="L499" s="23" t="str">
        <f>IF(U499=0,"INVALID SKU",IF(INDEX('SKU Catalog'!$J$1:$J$116,MAX(1,U499))=0,"PAYG",IF(J499="Default",Assumptions!$B$7,J499)))</f>
        <v>PAYG</v>
      </c>
      <c r="M499" s="23" t="str">
        <f>IF(U499=0,"Review SKU",INDEX('SKU Catalog'!$E$1:$E$116,MAX(1,U499)))</f>
        <v>capacity unit</v>
      </c>
      <c r="N499" s="31" t="str">
        <f>IF(ISNUMBER(K499),K499,IF(U499=0,"UNPRICED",IF(L499="PAYG",INDEX('SKU Catalog'!$K$1:$K$116,MAX(1,U499)),IF(L499="1Y",INDEX('SKU Catalog'!$L$1:$L$116,MAX(1,U499)),INDEX('SKU Catalog'!$M$1:$M$116,MAX(1,U499))))))</f>
        <v>UNPRICED</v>
      </c>
      <c r="O499" s="24">
        <f>IF(NOT(AND(A499=$B$2,G499&gt;0,H499&gt;0,OR(C499&lt;&gt;"Recommended baseline",Assumptions!$B$10=1))),0,IF(ISNUMBER(N499),G499*H499*N499*IF(ISNUMBER(K499),1,IF(AND(L499="PAYG",INDEX('SKU Catalog'!$F$1:$F$116,MAX(1,U499))="Hourly"),I499,1)),"UNPRICED"))</f>
        <v>0</v>
      </c>
      <c r="P499" s="24">
        <f>IF(ISNUMBER(O499),O499*Assumptions!$B$8,"UNPRICED")</f>
        <v>0</v>
      </c>
      <c r="Q499" s="23" t="str">
        <f>IF(NOT(AND(A499=$B$2,G499&gt;0,H499&gt;0,OR(C499&lt;&gt;"Recommended baseline",Assumptions!$B$10=1))),"Inactive",IF(NOT(ISNUMBER(N499)),"UNPRICED - select SKU / quote",IF(ISNUMBER(K499),"Manual quote - verify source",IF(T499="Covered","Covered by capacity",IF(T499="Control plane","No direct fee","Priced - verify sizing")))))</f>
        <v>Inactive</v>
      </c>
      <c r="R499" s="21" t="s">
        <v>2326</v>
      </c>
      <c r="S499" s="21" t="s">
        <v>971</v>
      </c>
      <c r="T499" s="21" t="s">
        <v>483</v>
      </c>
      <c r="U499" s="23">
        <f>IF(COUNTIF('SKU Catalog'!$A$4:$A$116,T499&amp;"|"&amp;F499)=0,0,MATCH(T499&amp;"|"&amp;F499,'SKU Catalog'!$A$1:$A$116,0))</f>
        <v>113</v>
      </c>
      <c r="V499" s="24">
        <f>IF(NOT(AND(A499=$B$2,G499&gt;0,H499&gt;0,OR(C499&lt;&gt;"Recommended baseline",Assumptions!$B$10=1))),0,IF(ISNUMBER(K499),G499*H499*K499,IF(U499=0,"UNPRICED",IF(ISNUMBER(INDEX('SKU Catalog'!$K$1:$K$116,MAX(1,U499))),G499*H499*INDEX('SKU Catalog'!$K$1:$K$116,MAX(1,U499))*IF(AND(INDEX('SKU Catalog'!$F$1:$F$116,MAX(1,U499))="Hourly",OR(INDEX('SKU Catalog'!$J$1:$J$116,MAX(1,U499))=0,"PAYG"="PAYG")),I499,1),"UNPRICED"))))</f>
        <v>0</v>
      </c>
      <c r="W499" s="24">
        <f>IF(NOT(AND(A499=$B$2,G499&gt;0,H499&gt;0,OR(C499&lt;&gt;"Recommended baseline",Assumptions!$B$10=1))),0,IF(ISNUMBER(K499),G499*H499*K499,IF(U499=0,"UNPRICED",IF(ISNUMBER(INDEX('SKU Catalog'!$L$1:$L$116,MAX(1,U499))),G499*H499*INDEX('SKU Catalog'!$L$1:$L$116,MAX(1,U499))*IF(AND(INDEX('SKU Catalog'!$F$1:$F$116,MAX(1,U499))="Hourly",OR(INDEX('SKU Catalog'!$J$1:$J$116,MAX(1,U499))=0,"1Y"="PAYG")),I499,1),"UNPRICED"))))</f>
        <v>0</v>
      </c>
      <c r="X499" s="24">
        <f>IF(NOT(AND(A499=$B$2,G499&gt;0,H499&gt;0,OR(C499&lt;&gt;"Recommended baseline",Assumptions!$B$10=1))),0,IF(ISNUMBER(K499),G499*H499*K499,IF(U499=0,"UNPRICED",IF(ISNUMBER(INDEX('SKU Catalog'!$M$1:$M$116,MAX(1,U499))),G499*H499*INDEX('SKU Catalog'!$M$1:$M$116,MAX(1,U499))*IF(AND(INDEX('SKU Catalog'!$F$1:$F$116,MAX(1,U499))="Hourly",OR(INDEX('SKU Catalog'!$J$1:$J$116,MAX(1,U499))=0,"3Y"="PAYG")),I499,1),"UNPRICED"))))</f>
        <v>0</v>
      </c>
    </row>
    <row r="500" spans="1:24" ht="28.8" x14ac:dyDescent="0.35">
      <c r="A500" s="21" t="s">
        <v>1927</v>
      </c>
      <c r="B500" s="21" t="s">
        <v>88</v>
      </c>
      <c r="C500" s="21" t="s">
        <v>2299</v>
      </c>
      <c r="D500" s="21" t="s">
        <v>1371</v>
      </c>
      <c r="E500" s="21" t="s">
        <v>1373</v>
      </c>
      <c r="F500" s="26" t="s">
        <v>287</v>
      </c>
      <c r="G500" s="27">
        <v>1</v>
      </c>
      <c r="H500" s="38">
        <f>Assumptions!$B$23</f>
        <v>10</v>
      </c>
      <c r="I500" s="36">
        <v>1</v>
      </c>
      <c r="J500" s="26" t="s">
        <v>2297</v>
      </c>
      <c r="K500" s="37"/>
      <c r="L500" s="23" t="str">
        <f>IF(U500=0,"INVALID SKU",IF(INDEX('SKU Catalog'!$J$1:$J$116,MAX(1,U500))=0,"PAYG",IF(J500="Default",Assumptions!$B$7,J500)))</f>
        <v>PAYG</v>
      </c>
      <c r="M500" s="23" t="str">
        <f>IF(U500=0,"Review SKU",INDEX('SKU Catalog'!$E$1:$E$116,MAX(1,U500)))</f>
        <v>10K operations</v>
      </c>
      <c r="N500" s="31">
        <f>IF(ISNUMBER(K500),K500,IF(U500=0,"UNPRICED",IF(L500="PAYG",INDEX('SKU Catalog'!$K$1:$K$116,MAX(1,U500)),IF(L500="1Y",INDEX('SKU Catalog'!$L$1:$L$116,MAX(1,U500)),INDEX('SKU Catalog'!$M$1:$M$116,MAX(1,U500))))))</f>
        <v>0.03</v>
      </c>
      <c r="O500" s="24">
        <f>IF(NOT(AND(A500=$B$2,G500&gt;0,H500&gt;0,OR(C500&lt;&gt;"Recommended baseline",Assumptions!$B$10=1))),0,IF(ISNUMBER(N500),G500*H500*N500*IF(ISNUMBER(K500),1,IF(AND(L500="PAYG",INDEX('SKU Catalog'!$F$1:$F$116,MAX(1,U500))="Hourly"),I500,1)),"UNPRICED"))</f>
        <v>0</v>
      </c>
      <c r="P500" s="24">
        <f>IF(ISNUMBER(O500),O500*Assumptions!$B$8,"UNPRICED")</f>
        <v>0</v>
      </c>
      <c r="Q500" s="23" t="str">
        <f>IF(NOT(AND(A500=$B$2,G500&gt;0,H500&gt;0,OR(C500&lt;&gt;"Recommended baseline",Assumptions!$B$10=1))),"Inactive",IF(NOT(ISNUMBER(N500)),"UNPRICED - select SKU / quote",IF(ISNUMBER(K500),"Manual quote - verify source",IF(T500="Covered","Covered by capacity",IF(T500="Control plane","No direct fee","Priced - verify sizing")))))</f>
        <v>Inactive</v>
      </c>
      <c r="R500" s="21" t="s">
        <v>2326</v>
      </c>
      <c r="S500" s="21" t="s">
        <v>971</v>
      </c>
      <c r="T500" s="21" t="s">
        <v>286</v>
      </c>
      <c r="U500" s="23">
        <f>IF(COUNTIF('SKU Catalog'!$A$4:$A$116,T500&amp;"|"&amp;F500)=0,0,MATCH(T500&amp;"|"&amp;F500,'SKU Catalog'!$A$1:$A$116,0))</f>
        <v>48</v>
      </c>
      <c r="V500" s="24">
        <f>IF(NOT(AND(A500=$B$2,G500&gt;0,H500&gt;0,OR(C500&lt;&gt;"Recommended baseline",Assumptions!$B$10=1))),0,IF(ISNUMBER(K500),G500*H500*K500,IF(U500=0,"UNPRICED",IF(ISNUMBER(INDEX('SKU Catalog'!$K$1:$K$116,MAX(1,U500))),G500*H500*INDEX('SKU Catalog'!$K$1:$K$116,MAX(1,U500))*IF(AND(INDEX('SKU Catalog'!$F$1:$F$116,MAX(1,U500))="Hourly",OR(INDEX('SKU Catalog'!$J$1:$J$116,MAX(1,U500))=0,"PAYG"="PAYG")),I500,1),"UNPRICED"))))</f>
        <v>0</v>
      </c>
      <c r="W500" s="24">
        <f>IF(NOT(AND(A500=$B$2,G500&gt;0,H500&gt;0,OR(C500&lt;&gt;"Recommended baseline",Assumptions!$B$10=1))),0,IF(ISNUMBER(K500),G500*H500*K500,IF(U500=0,"UNPRICED",IF(ISNUMBER(INDEX('SKU Catalog'!$L$1:$L$116,MAX(1,U500))),G500*H500*INDEX('SKU Catalog'!$L$1:$L$116,MAX(1,U500))*IF(AND(INDEX('SKU Catalog'!$F$1:$F$116,MAX(1,U500))="Hourly",OR(INDEX('SKU Catalog'!$J$1:$J$116,MAX(1,U500))=0,"1Y"="PAYG")),I500,1),"UNPRICED"))))</f>
        <v>0</v>
      </c>
      <c r="X500" s="24">
        <f>IF(NOT(AND(A500=$B$2,G500&gt;0,H500&gt;0,OR(C500&lt;&gt;"Recommended baseline",Assumptions!$B$10=1))),0,IF(ISNUMBER(K500),G500*H500*K500,IF(U500=0,"UNPRICED",IF(ISNUMBER(INDEX('SKU Catalog'!$M$1:$M$116,MAX(1,U500))),G500*H500*INDEX('SKU Catalog'!$M$1:$M$116,MAX(1,U500))*IF(AND(INDEX('SKU Catalog'!$F$1:$F$116,MAX(1,U500))="Hourly",OR(INDEX('SKU Catalog'!$J$1:$J$116,MAX(1,U500))=0,"3Y"="PAYG")),I500,1),"UNPRICED"))))</f>
        <v>0</v>
      </c>
    </row>
    <row r="501" spans="1:24" ht="28.8" x14ac:dyDescent="0.35">
      <c r="A501" s="21" t="s">
        <v>1927</v>
      </c>
      <c r="B501" s="21" t="s">
        <v>95</v>
      </c>
      <c r="C501" s="21" t="s">
        <v>2299</v>
      </c>
      <c r="D501" s="21" t="s">
        <v>1376</v>
      </c>
      <c r="E501" s="21" t="s">
        <v>1377</v>
      </c>
      <c r="F501" s="26" t="s">
        <v>188</v>
      </c>
      <c r="G501" s="27">
        <v>1</v>
      </c>
      <c r="H501" s="27">
        <v>1</v>
      </c>
      <c r="I501" s="36">
        <v>1</v>
      </c>
      <c r="J501" s="26" t="s">
        <v>2297</v>
      </c>
      <c r="K501" s="37"/>
      <c r="L501" s="23" t="str">
        <f>IF(U501=0,"INVALID SKU",IF(INDEX('SKU Catalog'!$J$1:$J$116,MAX(1,U501))=0,"PAYG",IF(J501="Default",Assumptions!$B$7,J501)))</f>
        <v>PAYG</v>
      </c>
      <c r="M501" s="23" t="str">
        <f>IF(U501=0,"Review SKU",INDEX('SKU Catalog'!$E$1:$E$116,MAX(1,U501)))</f>
        <v>resource</v>
      </c>
      <c r="N501" s="31">
        <f>IF(ISNUMBER(K501),K501,IF(U501=0,"UNPRICED",IF(L501="PAYG",INDEX('SKU Catalog'!$K$1:$K$116,MAX(1,U501)),IF(L501="1Y",INDEX('SKU Catalog'!$L$1:$L$116,MAX(1,U501)),INDEX('SKU Catalog'!$M$1:$M$116,MAX(1,U501))))))</f>
        <v>0</v>
      </c>
      <c r="O501" s="24">
        <f>IF(NOT(AND(A501=$B$2,G501&gt;0,H501&gt;0,OR(C501&lt;&gt;"Recommended baseline",Assumptions!$B$10=1))),0,IF(ISNUMBER(N501),G501*H501*N501*IF(ISNUMBER(K501),1,IF(AND(L501="PAYG",INDEX('SKU Catalog'!$F$1:$F$116,MAX(1,U501))="Hourly"),I501,1)),"UNPRICED"))</f>
        <v>0</v>
      </c>
      <c r="P501" s="24">
        <f>IF(ISNUMBER(O501),O501*Assumptions!$B$8,"UNPRICED")</f>
        <v>0</v>
      </c>
      <c r="Q501" s="23" t="str">
        <f>IF(NOT(AND(A501=$B$2,G501&gt;0,H501&gt;0,OR(C501&lt;&gt;"Recommended baseline",Assumptions!$B$10=1))),"Inactive",IF(NOT(ISNUMBER(N501)),"UNPRICED - select SKU / quote",IF(ISNUMBER(K501),"Manual quote - verify source",IF(T501="Covered","Covered by capacity",IF(T501="Control plane","No direct fee","Priced - verify sizing")))))</f>
        <v>Inactive</v>
      </c>
      <c r="R501" s="21" t="s">
        <v>2315</v>
      </c>
      <c r="S501" s="21" t="s">
        <v>971</v>
      </c>
      <c r="T501" s="21" t="s">
        <v>187</v>
      </c>
      <c r="U501" s="23">
        <f>IF(COUNTIF('SKU Catalog'!$A$4:$A$116,T501&amp;"|"&amp;F501)=0,0,MATCH(T501&amp;"|"&amp;F501,'SKU Catalog'!$A$1:$A$116,0))</f>
        <v>5</v>
      </c>
      <c r="V501" s="24">
        <f>IF(NOT(AND(A501=$B$2,G501&gt;0,H501&gt;0,OR(C501&lt;&gt;"Recommended baseline",Assumptions!$B$10=1))),0,IF(ISNUMBER(K501),G501*H501*K501,IF(U501=0,"UNPRICED",IF(ISNUMBER(INDEX('SKU Catalog'!$K$1:$K$116,MAX(1,U501))),G501*H501*INDEX('SKU Catalog'!$K$1:$K$116,MAX(1,U501))*IF(AND(INDEX('SKU Catalog'!$F$1:$F$116,MAX(1,U501))="Hourly",OR(INDEX('SKU Catalog'!$J$1:$J$116,MAX(1,U501))=0,"PAYG"="PAYG")),I501,1),"UNPRICED"))))</f>
        <v>0</v>
      </c>
      <c r="W501" s="24">
        <f>IF(NOT(AND(A501=$B$2,G501&gt;0,H501&gt;0,OR(C501&lt;&gt;"Recommended baseline",Assumptions!$B$10=1))),0,IF(ISNUMBER(K501),G501*H501*K501,IF(U501=0,"UNPRICED",IF(ISNUMBER(INDEX('SKU Catalog'!$L$1:$L$116,MAX(1,U501))),G501*H501*INDEX('SKU Catalog'!$L$1:$L$116,MAX(1,U501))*IF(AND(INDEX('SKU Catalog'!$F$1:$F$116,MAX(1,U501))="Hourly",OR(INDEX('SKU Catalog'!$J$1:$J$116,MAX(1,U501))=0,"1Y"="PAYG")),I501,1),"UNPRICED"))))</f>
        <v>0</v>
      </c>
      <c r="X501" s="24">
        <f>IF(NOT(AND(A501=$B$2,G501&gt;0,H501&gt;0,OR(C501&lt;&gt;"Recommended baseline",Assumptions!$B$10=1))),0,IF(ISNUMBER(K501),G501*H501*K501,IF(U501=0,"UNPRICED",IF(ISNUMBER(INDEX('SKU Catalog'!$M$1:$M$116,MAX(1,U501))),G501*H501*INDEX('SKU Catalog'!$M$1:$M$116,MAX(1,U501))*IF(AND(INDEX('SKU Catalog'!$F$1:$F$116,MAX(1,U501))="Hourly",OR(INDEX('SKU Catalog'!$J$1:$J$116,MAX(1,U501))=0,"3Y"="PAYG")),I501,1),"UNPRICED"))))</f>
        <v>0</v>
      </c>
    </row>
    <row r="502" spans="1:24" ht="28.8" x14ac:dyDescent="0.35">
      <c r="A502" s="21" t="s">
        <v>1927</v>
      </c>
      <c r="B502" s="21" t="s">
        <v>88</v>
      </c>
      <c r="C502" s="21" t="s">
        <v>2299</v>
      </c>
      <c r="D502" s="21" t="s">
        <v>1380</v>
      </c>
      <c r="E502" s="21" t="s">
        <v>1381</v>
      </c>
      <c r="F502" s="26" t="s">
        <v>303</v>
      </c>
      <c r="G502" s="27">
        <v>1</v>
      </c>
      <c r="H502" s="27">
        <v>1</v>
      </c>
      <c r="I502" s="36">
        <v>1</v>
      </c>
      <c r="J502" s="26" t="s">
        <v>2297</v>
      </c>
      <c r="K502" s="37"/>
      <c r="L502" s="23" t="str">
        <f>IF(U502=0,"INVALID SKU",IF(INDEX('SKU Catalog'!$J$1:$J$116,MAX(1,U502))=0,"PAYG",IF(J502="Default",Assumptions!$B$7,J502)))</f>
        <v>PAYG</v>
      </c>
      <c r="M502" s="23" t="str">
        <f>IF(U502=0,"Review SKU",INDEX('SKU Catalog'!$E$1:$E$116,MAX(1,U502)))</f>
        <v>protected resource</v>
      </c>
      <c r="N502" s="31">
        <f>IF(ISNUMBER(K502),K502,IF(U502=0,"UNPRICED",IF(L502="PAYG",INDEX('SKU Catalog'!$K$1:$K$116,MAX(1,U502)),IF(L502="1Y",INDEX('SKU Catalog'!$L$1:$L$116,MAX(1,U502)),INDEX('SKU Catalog'!$M$1:$M$116,MAX(1,U502))))))</f>
        <v>14.6</v>
      </c>
      <c r="O502" s="24">
        <f>IF(NOT(AND(A502=$B$2,G502&gt;0,H502&gt;0,OR(C502&lt;&gt;"Recommended baseline",Assumptions!$B$10=1))),0,IF(ISNUMBER(N502),G502*H502*N502*IF(ISNUMBER(K502),1,IF(AND(L502="PAYG",INDEX('SKU Catalog'!$F$1:$F$116,MAX(1,U502))="Hourly"),I502,1)),"UNPRICED"))</f>
        <v>0</v>
      </c>
      <c r="P502" s="24">
        <f>IF(ISNUMBER(O502),O502*Assumptions!$B$8,"UNPRICED")</f>
        <v>0</v>
      </c>
      <c r="Q502" s="23" t="str">
        <f>IF(NOT(AND(A502=$B$2,G502&gt;0,H502&gt;0,OR(C502&lt;&gt;"Recommended baseline",Assumptions!$B$10=1))),"Inactive",IF(NOT(ISNUMBER(N502)),"UNPRICED - select SKU / quote",IF(ISNUMBER(K502),"Manual quote - verify source",IF(T502="Covered","Covered by capacity",IF(T502="Control plane","No direct fee","Priced - verify sizing")))))</f>
        <v>Inactive</v>
      </c>
      <c r="R502" s="21" t="s">
        <v>2342</v>
      </c>
      <c r="S502" s="21" t="s">
        <v>971</v>
      </c>
      <c r="T502" s="21" t="s">
        <v>302</v>
      </c>
      <c r="U502" s="23">
        <f>IF(COUNTIF('SKU Catalog'!$A$4:$A$116,T502&amp;"|"&amp;F502)=0,0,MATCH(T502&amp;"|"&amp;F502,'SKU Catalog'!$A$1:$A$116,0))</f>
        <v>52</v>
      </c>
      <c r="V502" s="24">
        <f>IF(NOT(AND(A502=$B$2,G502&gt;0,H502&gt;0,OR(C502&lt;&gt;"Recommended baseline",Assumptions!$B$10=1))),0,IF(ISNUMBER(K502),G502*H502*K502,IF(U502=0,"UNPRICED",IF(ISNUMBER(INDEX('SKU Catalog'!$K$1:$K$116,MAX(1,U502))),G502*H502*INDEX('SKU Catalog'!$K$1:$K$116,MAX(1,U502))*IF(AND(INDEX('SKU Catalog'!$F$1:$F$116,MAX(1,U502))="Hourly",OR(INDEX('SKU Catalog'!$J$1:$J$116,MAX(1,U502))=0,"PAYG"="PAYG")),I502,1),"UNPRICED"))))</f>
        <v>0</v>
      </c>
      <c r="W502" s="24">
        <f>IF(NOT(AND(A502=$B$2,G502&gt;0,H502&gt;0,OR(C502&lt;&gt;"Recommended baseline",Assumptions!$B$10=1))),0,IF(ISNUMBER(K502),G502*H502*K502,IF(U502=0,"UNPRICED",IF(ISNUMBER(INDEX('SKU Catalog'!$L$1:$L$116,MAX(1,U502))),G502*H502*INDEX('SKU Catalog'!$L$1:$L$116,MAX(1,U502))*IF(AND(INDEX('SKU Catalog'!$F$1:$F$116,MAX(1,U502))="Hourly",OR(INDEX('SKU Catalog'!$J$1:$J$116,MAX(1,U502))=0,"1Y"="PAYG")),I502,1),"UNPRICED"))))</f>
        <v>0</v>
      </c>
      <c r="X502" s="24">
        <f>IF(NOT(AND(A502=$B$2,G502&gt;0,H502&gt;0,OR(C502&lt;&gt;"Recommended baseline",Assumptions!$B$10=1))),0,IF(ISNUMBER(K502),G502*H502*K502,IF(U502=0,"UNPRICED",IF(ISNUMBER(INDEX('SKU Catalog'!$M$1:$M$116,MAX(1,U502))),G502*H502*INDEX('SKU Catalog'!$M$1:$M$116,MAX(1,U502))*IF(AND(INDEX('SKU Catalog'!$F$1:$F$116,MAX(1,U502))="Hourly",OR(INDEX('SKU Catalog'!$J$1:$J$116,MAX(1,U502))=0,"3Y"="PAYG")),I502,1),"UNPRICED"))))</f>
        <v>0</v>
      </c>
    </row>
    <row r="503" spans="1:24" ht="28.8" x14ac:dyDescent="0.35">
      <c r="A503" s="21" t="s">
        <v>1927</v>
      </c>
      <c r="B503" s="21" t="s">
        <v>95</v>
      </c>
      <c r="C503" s="21" t="s">
        <v>2299</v>
      </c>
      <c r="D503" s="21" t="s">
        <v>1384</v>
      </c>
      <c r="E503" s="21" t="s">
        <v>1385</v>
      </c>
      <c r="F503" s="26" t="s">
        <v>188</v>
      </c>
      <c r="G503" s="27">
        <v>1</v>
      </c>
      <c r="H503" s="27">
        <v>1</v>
      </c>
      <c r="I503" s="36">
        <v>1</v>
      </c>
      <c r="J503" s="26" t="s">
        <v>2297</v>
      </c>
      <c r="K503" s="37"/>
      <c r="L503" s="23" t="str">
        <f>IF(U503=0,"INVALID SKU",IF(INDEX('SKU Catalog'!$J$1:$J$116,MAX(1,U503))=0,"PAYG",IF(J503="Default",Assumptions!$B$7,J503)))</f>
        <v>PAYG</v>
      </c>
      <c r="M503" s="23" t="str">
        <f>IF(U503=0,"Review SKU",INDEX('SKU Catalog'!$E$1:$E$116,MAX(1,U503)))</f>
        <v>resource</v>
      </c>
      <c r="N503" s="31">
        <f>IF(ISNUMBER(K503),K503,IF(U503=0,"UNPRICED",IF(L503="PAYG",INDEX('SKU Catalog'!$K$1:$K$116,MAX(1,U503)),IF(L503="1Y",INDEX('SKU Catalog'!$L$1:$L$116,MAX(1,U503)),INDEX('SKU Catalog'!$M$1:$M$116,MAX(1,U503))))))</f>
        <v>0</v>
      </c>
      <c r="O503" s="24">
        <f>IF(NOT(AND(A503=$B$2,G503&gt;0,H503&gt;0,OR(C503&lt;&gt;"Recommended baseline",Assumptions!$B$10=1))),0,IF(ISNUMBER(N503),G503*H503*N503*IF(ISNUMBER(K503),1,IF(AND(L503="PAYG",INDEX('SKU Catalog'!$F$1:$F$116,MAX(1,U503))="Hourly"),I503,1)),"UNPRICED"))</f>
        <v>0</v>
      </c>
      <c r="P503" s="24">
        <f>IF(ISNUMBER(O503),O503*Assumptions!$B$8,"UNPRICED")</f>
        <v>0</v>
      </c>
      <c r="Q503" s="23" t="str">
        <f>IF(NOT(AND(A503=$B$2,G503&gt;0,H503&gt;0,OR(C503&lt;&gt;"Recommended baseline",Assumptions!$B$10=1))),"Inactive",IF(NOT(ISNUMBER(N503)),"UNPRICED - select SKU / quote",IF(ISNUMBER(K503),"Manual quote - verify source",IF(T503="Covered","Covered by capacity",IF(T503="Control plane","No direct fee","Priced - verify sizing")))))</f>
        <v>Inactive</v>
      </c>
      <c r="R503" s="21" t="s">
        <v>2343</v>
      </c>
      <c r="S503" s="21" t="s">
        <v>971</v>
      </c>
      <c r="T503" s="21" t="s">
        <v>187</v>
      </c>
      <c r="U503" s="23">
        <f>IF(COUNTIF('SKU Catalog'!$A$4:$A$116,T503&amp;"|"&amp;F503)=0,0,MATCH(T503&amp;"|"&amp;F503,'SKU Catalog'!$A$1:$A$116,0))</f>
        <v>5</v>
      </c>
      <c r="V503" s="24">
        <f>IF(NOT(AND(A503=$B$2,G503&gt;0,H503&gt;0,OR(C503&lt;&gt;"Recommended baseline",Assumptions!$B$10=1))),0,IF(ISNUMBER(K503),G503*H503*K503,IF(U503=0,"UNPRICED",IF(ISNUMBER(INDEX('SKU Catalog'!$K$1:$K$116,MAX(1,U503))),G503*H503*INDEX('SKU Catalog'!$K$1:$K$116,MAX(1,U503))*IF(AND(INDEX('SKU Catalog'!$F$1:$F$116,MAX(1,U503))="Hourly",OR(INDEX('SKU Catalog'!$J$1:$J$116,MAX(1,U503))=0,"PAYG"="PAYG")),I503,1),"UNPRICED"))))</f>
        <v>0</v>
      </c>
      <c r="W503" s="24">
        <f>IF(NOT(AND(A503=$B$2,G503&gt;0,H503&gt;0,OR(C503&lt;&gt;"Recommended baseline",Assumptions!$B$10=1))),0,IF(ISNUMBER(K503),G503*H503*K503,IF(U503=0,"UNPRICED",IF(ISNUMBER(INDEX('SKU Catalog'!$L$1:$L$116,MAX(1,U503))),G503*H503*INDEX('SKU Catalog'!$L$1:$L$116,MAX(1,U503))*IF(AND(INDEX('SKU Catalog'!$F$1:$F$116,MAX(1,U503))="Hourly",OR(INDEX('SKU Catalog'!$J$1:$J$116,MAX(1,U503))=0,"1Y"="PAYG")),I503,1),"UNPRICED"))))</f>
        <v>0</v>
      </c>
      <c r="X503" s="24">
        <f>IF(NOT(AND(A503=$B$2,G503&gt;0,H503&gt;0,OR(C503&lt;&gt;"Recommended baseline",Assumptions!$B$10=1))),0,IF(ISNUMBER(K503),G503*H503*K503,IF(U503=0,"UNPRICED",IF(ISNUMBER(INDEX('SKU Catalog'!$M$1:$M$116,MAX(1,U503))),G503*H503*INDEX('SKU Catalog'!$M$1:$M$116,MAX(1,U503))*IF(AND(INDEX('SKU Catalog'!$F$1:$F$116,MAX(1,U503))="Hourly",OR(INDEX('SKU Catalog'!$J$1:$J$116,MAX(1,U503))=0,"3Y"="PAYG")),I503,1),"UNPRICED"))))</f>
        <v>0</v>
      </c>
    </row>
    <row r="504" spans="1:24" ht="28.8" x14ac:dyDescent="0.35">
      <c r="A504" s="21" t="s">
        <v>1927</v>
      </c>
      <c r="B504" s="21" t="s">
        <v>96</v>
      </c>
      <c r="C504" s="21" t="s">
        <v>2299</v>
      </c>
      <c r="D504" s="21" t="s">
        <v>1384</v>
      </c>
      <c r="E504" s="21" t="s">
        <v>1385</v>
      </c>
      <c r="F504" s="26" t="s">
        <v>191</v>
      </c>
      <c r="G504" s="27">
        <v>1</v>
      </c>
      <c r="H504" s="27">
        <v>1</v>
      </c>
      <c r="I504" s="36">
        <v>1</v>
      </c>
      <c r="J504" s="26" t="s">
        <v>2297</v>
      </c>
      <c r="K504" s="37"/>
      <c r="L504" s="23" t="str">
        <f>IF(U504=0,"INVALID SKU",IF(INDEX('SKU Catalog'!$J$1:$J$116,MAX(1,U504))=0,"PAYG",IF(J504="Default",Assumptions!$B$7,J504)))</f>
        <v>PAYG</v>
      </c>
      <c r="M504" s="23" t="str">
        <f>IF(U504=0,"Review SKU",INDEX('SKU Catalog'!$E$1:$E$116,MAX(1,U504)))</f>
        <v>quoted unit</v>
      </c>
      <c r="N504" s="31" t="str">
        <f>IF(ISNUMBER(K504),K504,IF(U504=0,"UNPRICED",IF(L504="PAYG",INDEX('SKU Catalog'!$K$1:$K$116,MAX(1,U504)),IF(L504="1Y",INDEX('SKU Catalog'!$L$1:$L$116,MAX(1,U504)),INDEX('SKU Catalog'!$M$1:$M$116,MAX(1,U504))))))</f>
        <v>UNPRICED</v>
      </c>
      <c r="O504" s="24">
        <f>IF(NOT(AND(A504=$B$2,G504&gt;0,H504&gt;0,OR(C504&lt;&gt;"Recommended baseline",Assumptions!$B$10=1))),0,IF(ISNUMBER(N504),G504*H504*N504*IF(ISNUMBER(K504),1,IF(AND(L504="PAYG",INDEX('SKU Catalog'!$F$1:$F$116,MAX(1,U504))="Hourly"),I504,1)),"UNPRICED"))</f>
        <v>0</v>
      </c>
      <c r="P504" s="24">
        <f>IF(ISNUMBER(O504),O504*Assumptions!$B$8,"UNPRICED")</f>
        <v>0</v>
      </c>
      <c r="Q504" s="23" t="str">
        <f>IF(NOT(AND(A504=$B$2,G504&gt;0,H504&gt;0,OR(C504&lt;&gt;"Recommended baseline",Assumptions!$B$10=1))),"Inactive",IF(NOT(ISNUMBER(N504)),"UNPRICED - select SKU / quote",IF(ISNUMBER(K504),"Manual quote - verify source",IF(T504="Covered","Covered by capacity",IF(T504="Control plane","No direct fee","Priced - verify sizing")))))</f>
        <v>Inactive</v>
      </c>
      <c r="R504" s="21" t="s">
        <v>2344</v>
      </c>
      <c r="S504" s="21" t="s">
        <v>971</v>
      </c>
      <c r="T504" s="21" t="s">
        <v>96</v>
      </c>
      <c r="U504" s="23">
        <f>IF(COUNTIF('SKU Catalog'!$A$4:$A$116,T504&amp;"|"&amp;F504)=0,0,MATCH(T504&amp;"|"&amp;F504,'SKU Catalog'!$A$1:$A$116,0))</f>
        <v>6</v>
      </c>
      <c r="V504" s="24">
        <f>IF(NOT(AND(A504=$B$2,G504&gt;0,H504&gt;0,OR(C504&lt;&gt;"Recommended baseline",Assumptions!$B$10=1))),0,IF(ISNUMBER(K504),G504*H504*K504,IF(U504=0,"UNPRICED",IF(ISNUMBER(INDEX('SKU Catalog'!$K$1:$K$116,MAX(1,U504))),G504*H504*INDEX('SKU Catalog'!$K$1:$K$116,MAX(1,U504))*IF(AND(INDEX('SKU Catalog'!$F$1:$F$116,MAX(1,U504))="Hourly",OR(INDEX('SKU Catalog'!$J$1:$J$116,MAX(1,U504))=0,"PAYG"="PAYG")),I504,1),"UNPRICED"))))</f>
        <v>0</v>
      </c>
      <c r="W504" s="24">
        <f>IF(NOT(AND(A504=$B$2,G504&gt;0,H504&gt;0,OR(C504&lt;&gt;"Recommended baseline",Assumptions!$B$10=1))),0,IF(ISNUMBER(K504),G504*H504*K504,IF(U504=0,"UNPRICED",IF(ISNUMBER(INDEX('SKU Catalog'!$L$1:$L$116,MAX(1,U504))),G504*H504*INDEX('SKU Catalog'!$L$1:$L$116,MAX(1,U504))*IF(AND(INDEX('SKU Catalog'!$F$1:$F$116,MAX(1,U504))="Hourly",OR(INDEX('SKU Catalog'!$J$1:$J$116,MAX(1,U504))=0,"1Y"="PAYG")),I504,1),"UNPRICED"))))</f>
        <v>0</v>
      </c>
      <c r="X504" s="24">
        <f>IF(NOT(AND(A504=$B$2,G504&gt;0,H504&gt;0,OR(C504&lt;&gt;"Recommended baseline",Assumptions!$B$10=1))),0,IF(ISNUMBER(K504),G504*H504*K504,IF(U504=0,"UNPRICED",IF(ISNUMBER(INDEX('SKU Catalog'!$M$1:$M$116,MAX(1,U504))),G504*H504*INDEX('SKU Catalog'!$M$1:$M$116,MAX(1,U504))*IF(AND(INDEX('SKU Catalog'!$F$1:$F$116,MAX(1,U504))="Hourly",OR(INDEX('SKU Catalog'!$J$1:$J$116,MAX(1,U504))=0,"3Y"="PAYG")),I504,1),"UNPRICED"))))</f>
        <v>0</v>
      </c>
    </row>
    <row r="505" spans="1:24" ht="28.8" x14ac:dyDescent="0.35">
      <c r="A505" s="21" t="s">
        <v>1927</v>
      </c>
      <c r="B505" s="21" t="s">
        <v>95</v>
      </c>
      <c r="C505" s="21" t="s">
        <v>2299</v>
      </c>
      <c r="D505" s="21" t="s">
        <v>1388</v>
      </c>
      <c r="E505" s="21" t="s">
        <v>1389</v>
      </c>
      <c r="F505" s="26" t="s">
        <v>188</v>
      </c>
      <c r="G505" s="27">
        <v>1</v>
      </c>
      <c r="H505" s="27">
        <v>1</v>
      </c>
      <c r="I505" s="36">
        <v>1</v>
      </c>
      <c r="J505" s="26" t="s">
        <v>2297</v>
      </c>
      <c r="K505" s="37"/>
      <c r="L505" s="23" t="str">
        <f>IF(U505=0,"INVALID SKU",IF(INDEX('SKU Catalog'!$J$1:$J$116,MAX(1,U505))=0,"PAYG",IF(J505="Default",Assumptions!$B$7,J505)))</f>
        <v>PAYG</v>
      </c>
      <c r="M505" s="23" t="str">
        <f>IF(U505=0,"Review SKU",INDEX('SKU Catalog'!$E$1:$E$116,MAX(1,U505)))</f>
        <v>resource</v>
      </c>
      <c r="N505" s="31">
        <f>IF(ISNUMBER(K505),K505,IF(U505=0,"UNPRICED",IF(L505="PAYG",INDEX('SKU Catalog'!$K$1:$K$116,MAX(1,U505)),IF(L505="1Y",INDEX('SKU Catalog'!$L$1:$L$116,MAX(1,U505)),INDEX('SKU Catalog'!$M$1:$M$116,MAX(1,U505))))))</f>
        <v>0</v>
      </c>
      <c r="O505" s="24">
        <f>IF(NOT(AND(A505=$B$2,G505&gt;0,H505&gt;0,OR(C505&lt;&gt;"Recommended baseline",Assumptions!$B$10=1))),0,IF(ISNUMBER(N505),G505*H505*N505*IF(ISNUMBER(K505),1,IF(AND(L505="PAYG",INDEX('SKU Catalog'!$F$1:$F$116,MAX(1,U505))="Hourly"),I505,1)),"UNPRICED"))</f>
        <v>0</v>
      </c>
      <c r="P505" s="24">
        <f>IF(ISNUMBER(O505),O505*Assumptions!$B$8,"UNPRICED")</f>
        <v>0</v>
      </c>
      <c r="Q505" s="23" t="str">
        <f>IF(NOT(AND(A505=$B$2,G505&gt;0,H505&gt;0,OR(C505&lt;&gt;"Recommended baseline",Assumptions!$B$10=1))),"Inactive",IF(NOT(ISNUMBER(N505)),"UNPRICED - select SKU / quote",IF(ISNUMBER(K505),"Manual quote - verify source",IF(T505="Covered","Covered by capacity",IF(T505="Control plane","No direct fee","Priced - verify sizing")))))</f>
        <v>Inactive</v>
      </c>
      <c r="R505" s="21" t="s">
        <v>2343</v>
      </c>
      <c r="S505" s="21" t="s">
        <v>971</v>
      </c>
      <c r="T505" s="21" t="s">
        <v>187</v>
      </c>
      <c r="U505" s="23">
        <f>IF(COUNTIF('SKU Catalog'!$A$4:$A$116,T505&amp;"|"&amp;F505)=0,0,MATCH(T505&amp;"|"&amp;F505,'SKU Catalog'!$A$1:$A$116,0))</f>
        <v>5</v>
      </c>
      <c r="V505" s="24">
        <f>IF(NOT(AND(A505=$B$2,G505&gt;0,H505&gt;0,OR(C505&lt;&gt;"Recommended baseline",Assumptions!$B$10=1))),0,IF(ISNUMBER(K505),G505*H505*K505,IF(U505=0,"UNPRICED",IF(ISNUMBER(INDEX('SKU Catalog'!$K$1:$K$116,MAX(1,U505))),G505*H505*INDEX('SKU Catalog'!$K$1:$K$116,MAX(1,U505))*IF(AND(INDEX('SKU Catalog'!$F$1:$F$116,MAX(1,U505))="Hourly",OR(INDEX('SKU Catalog'!$J$1:$J$116,MAX(1,U505))=0,"PAYG"="PAYG")),I505,1),"UNPRICED"))))</f>
        <v>0</v>
      </c>
      <c r="W505" s="24">
        <f>IF(NOT(AND(A505=$B$2,G505&gt;0,H505&gt;0,OR(C505&lt;&gt;"Recommended baseline",Assumptions!$B$10=1))),0,IF(ISNUMBER(K505),G505*H505*K505,IF(U505=0,"UNPRICED",IF(ISNUMBER(INDEX('SKU Catalog'!$L$1:$L$116,MAX(1,U505))),G505*H505*INDEX('SKU Catalog'!$L$1:$L$116,MAX(1,U505))*IF(AND(INDEX('SKU Catalog'!$F$1:$F$116,MAX(1,U505))="Hourly",OR(INDEX('SKU Catalog'!$J$1:$J$116,MAX(1,U505))=0,"1Y"="PAYG")),I505,1),"UNPRICED"))))</f>
        <v>0</v>
      </c>
      <c r="X505" s="24">
        <f>IF(NOT(AND(A505=$B$2,G505&gt;0,H505&gt;0,OR(C505&lt;&gt;"Recommended baseline",Assumptions!$B$10=1))),0,IF(ISNUMBER(K505),G505*H505*K505,IF(U505=0,"UNPRICED",IF(ISNUMBER(INDEX('SKU Catalog'!$M$1:$M$116,MAX(1,U505))),G505*H505*INDEX('SKU Catalog'!$M$1:$M$116,MAX(1,U505))*IF(AND(INDEX('SKU Catalog'!$F$1:$F$116,MAX(1,U505))="Hourly",OR(INDEX('SKU Catalog'!$J$1:$J$116,MAX(1,U505))=0,"3Y"="PAYG")),I505,1),"UNPRICED"))))</f>
        <v>0</v>
      </c>
    </row>
    <row r="506" spans="1:24" ht="28.8" x14ac:dyDescent="0.35">
      <c r="A506" s="21" t="s">
        <v>1927</v>
      </c>
      <c r="B506" s="21" t="s">
        <v>96</v>
      </c>
      <c r="C506" s="21" t="s">
        <v>2299</v>
      </c>
      <c r="D506" s="21" t="s">
        <v>1388</v>
      </c>
      <c r="E506" s="21" t="s">
        <v>1389</v>
      </c>
      <c r="F506" s="26" t="s">
        <v>191</v>
      </c>
      <c r="G506" s="27">
        <v>1</v>
      </c>
      <c r="H506" s="27">
        <v>1</v>
      </c>
      <c r="I506" s="36">
        <v>1</v>
      </c>
      <c r="J506" s="26" t="s">
        <v>2297</v>
      </c>
      <c r="K506" s="37"/>
      <c r="L506" s="23" t="str">
        <f>IF(U506=0,"INVALID SKU",IF(INDEX('SKU Catalog'!$J$1:$J$116,MAX(1,U506))=0,"PAYG",IF(J506="Default",Assumptions!$B$7,J506)))</f>
        <v>PAYG</v>
      </c>
      <c r="M506" s="23" t="str">
        <f>IF(U506=0,"Review SKU",INDEX('SKU Catalog'!$E$1:$E$116,MAX(1,U506)))</f>
        <v>quoted unit</v>
      </c>
      <c r="N506" s="31" t="str">
        <f>IF(ISNUMBER(K506),K506,IF(U506=0,"UNPRICED",IF(L506="PAYG",INDEX('SKU Catalog'!$K$1:$K$116,MAX(1,U506)),IF(L506="1Y",INDEX('SKU Catalog'!$L$1:$L$116,MAX(1,U506)),INDEX('SKU Catalog'!$M$1:$M$116,MAX(1,U506))))))</f>
        <v>UNPRICED</v>
      </c>
      <c r="O506" s="24">
        <f>IF(NOT(AND(A506=$B$2,G506&gt;0,H506&gt;0,OR(C506&lt;&gt;"Recommended baseline",Assumptions!$B$10=1))),0,IF(ISNUMBER(N506),G506*H506*N506*IF(ISNUMBER(K506),1,IF(AND(L506="PAYG",INDEX('SKU Catalog'!$F$1:$F$116,MAX(1,U506))="Hourly"),I506,1)),"UNPRICED"))</f>
        <v>0</v>
      </c>
      <c r="P506" s="24">
        <f>IF(ISNUMBER(O506),O506*Assumptions!$B$8,"UNPRICED")</f>
        <v>0</v>
      </c>
      <c r="Q506" s="23" t="str">
        <f>IF(NOT(AND(A506=$B$2,G506&gt;0,H506&gt;0,OR(C506&lt;&gt;"Recommended baseline",Assumptions!$B$10=1))),"Inactive",IF(NOT(ISNUMBER(N506)),"UNPRICED - select SKU / quote",IF(ISNUMBER(K506),"Manual quote - verify source",IF(T506="Covered","Covered by capacity",IF(T506="Control plane","No direct fee","Priced - verify sizing")))))</f>
        <v>Inactive</v>
      </c>
      <c r="R506" s="21" t="s">
        <v>2344</v>
      </c>
      <c r="S506" s="21" t="s">
        <v>971</v>
      </c>
      <c r="T506" s="21" t="s">
        <v>96</v>
      </c>
      <c r="U506" s="23">
        <f>IF(COUNTIF('SKU Catalog'!$A$4:$A$116,T506&amp;"|"&amp;F506)=0,0,MATCH(T506&amp;"|"&amp;F506,'SKU Catalog'!$A$1:$A$116,0))</f>
        <v>6</v>
      </c>
      <c r="V506" s="24">
        <f>IF(NOT(AND(A506=$B$2,G506&gt;0,H506&gt;0,OR(C506&lt;&gt;"Recommended baseline",Assumptions!$B$10=1))),0,IF(ISNUMBER(K506),G506*H506*K506,IF(U506=0,"UNPRICED",IF(ISNUMBER(INDEX('SKU Catalog'!$K$1:$K$116,MAX(1,U506))),G506*H506*INDEX('SKU Catalog'!$K$1:$K$116,MAX(1,U506))*IF(AND(INDEX('SKU Catalog'!$F$1:$F$116,MAX(1,U506))="Hourly",OR(INDEX('SKU Catalog'!$J$1:$J$116,MAX(1,U506))=0,"PAYG"="PAYG")),I506,1),"UNPRICED"))))</f>
        <v>0</v>
      </c>
      <c r="W506" s="24">
        <f>IF(NOT(AND(A506=$B$2,G506&gt;0,H506&gt;0,OR(C506&lt;&gt;"Recommended baseline",Assumptions!$B$10=1))),0,IF(ISNUMBER(K506),G506*H506*K506,IF(U506=0,"UNPRICED",IF(ISNUMBER(INDEX('SKU Catalog'!$L$1:$L$116,MAX(1,U506))),G506*H506*INDEX('SKU Catalog'!$L$1:$L$116,MAX(1,U506))*IF(AND(INDEX('SKU Catalog'!$F$1:$F$116,MAX(1,U506))="Hourly",OR(INDEX('SKU Catalog'!$J$1:$J$116,MAX(1,U506))=0,"1Y"="PAYG")),I506,1),"UNPRICED"))))</f>
        <v>0</v>
      </c>
      <c r="X506" s="24">
        <f>IF(NOT(AND(A506=$B$2,G506&gt;0,H506&gt;0,OR(C506&lt;&gt;"Recommended baseline",Assumptions!$B$10=1))),0,IF(ISNUMBER(K506),G506*H506*K506,IF(U506=0,"UNPRICED",IF(ISNUMBER(INDEX('SKU Catalog'!$M$1:$M$116,MAX(1,U506))),G506*H506*INDEX('SKU Catalog'!$M$1:$M$116,MAX(1,U506))*IF(AND(INDEX('SKU Catalog'!$F$1:$F$116,MAX(1,U506))="Hourly",OR(INDEX('SKU Catalog'!$J$1:$J$116,MAX(1,U506))=0,"3Y"="PAYG")),I506,1),"UNPRICED"))))</f>
        <v>0</v>
      </c>
    </row>
    <row r="507" spans="1:24" ht="28.8" x14ac:dyDescent="0.35">
      <c r="A507" s="21" t="s">
        <v>1927</v>
      </c>
      <c r="B507" s="21" t="s">
        <v>95</v>
      </c>
      <c r="C507" s="21" t="s">
        <v>2299</v>
      </c>
      <c r="D507" s="21" t="s">
        <v>1391</v>
      </c>
      <c r="E507" s="21" t="s">
        <v>1392</v>
      </c>
      <c r="F507" s="26" t="s">
        <v>188</v>
      </c>
      <c r="G507" s="27">
        <v>1</v>
      </c>
      <c r="H507" s="27">
        <v>1</v>
      </c>
      <c r="I507" s="36">
        <v>1</v>
      </c>
      <c r="J507" s="26" t="s">
        <v>2297</v>
      </c>
      <c r="K507" s="37"/>
      <c r="L507" s="23" t="str">
        <f>IF(U507=0,"INVALID SKU",IF(INDEX('SKU Catalog'!$J$1:$J$116,MAX(1,U507))=0,"PAYG",IF(J507="Default",Assumptions!$B$7,J507)))</f>
        <v>PAYG</v>
      </c>
      <c r="M507" s="23" t="str">
        <f>IF(U507=0,"Review SKU",INDEX('SKU Catalog'!$E$1:$E$116,MAX(1,U507)))</f>
        <v>resource</v>
      </c>
      <c r="N507" s="31">
        <f>IF(ISNUMBER(K507),K507,IF(U507=0,"UNPRICED",IF(L507="PAYG",INDEX('SKU Catalog'!$K$1:$K$116,MAX(1,U507)),IF(L507="1Y",INDEX('SKU Catalog'!$L$1:$L$116,MAX(1,U507)),INDEX('SKU Catalog'!$M$1:$M$116,MAX(1,U507))))))</f>
        <v>0</v>
      </c>
      <c r="O507" s="24">
        <f>IF(NOT(AND(A507=$B$2,G507&gt;0,H507&gt;0,OR(C507&lt;&gt;"Recommended baseline",Assumptions!$B$10=1))),0,IF(ISNUMBER(N507),G507*H507*N507*IF(ISNUMBER(K507),1,IF(AND(L507="PAYG",INDEX('SKU Catalog'!$F$1:$F$116,MAX(1,U507))="Hourly"),I507,1)),"UNPRICED"))</f>
        <v>0</v>
      </c>
      <c r="P507" s="24">
        <f>IF(ISNUMBER(O507),O507*Assumptions!$B$8,"UNPRICED")</f>
        <v>0</v>
      </c>
      <c r="Q507" s="23" t="str">
        <f>IF(NOT(AND(A507=$B$2,G507&gt;0,H507&gt;0,OR(C507&lt;&gt;"Recommended baseline",Assumptions!$B$10=1))),"Inactive",IF(NOT(ISNUMBER(N507)),"UNPRICED - select SKU / quote",IF(ISNUMBER(K507),"Manual quote - verify source",IF(T507="Covered","Covered by capacity",IF(T507="Control plane","No direct fee","Priced - verify sizing")))))</f>
        <v>Inactive</v>
      </c>
      <c r="R507" s="21" t="s">
        <v>2343</v>
      </c>
      <c r="S507" s="21" t="s">
        <v>971</v>
      </c>
      <c r="T507" s="21" t="s">
        <v>187</v>
      </c>
      <c r="U507" s="23">
        <f>IF(COUNTIF('SKU Catalog'!$A$4:$A$116,T507&amp;"|"&amp;F507)=0,0,MATCH(T507&amp;"|"&amp;F507,'SKU Catalog'!$A$1:$A$116,0))</f>
        <v>5</v>
      </c>
      <c r="V507" s="24">
        <f>IF(NOT(AND(A507=$B$2,G507&gt;0,H507&gt;0,OR(C507&lt;&gt;"Recommended baseline",Assumptions!$B$10=1))),0,IF(ISNUMBER(K507),G507*H507*K507,IF(U507=0,"UNPRICED",IF(ISNUMBER(INDEX('SKU Catalog'!$K$1:$K$116,MAX(1,U507))),G507*H507*INDEX('SKU Catalog'!$K$1:$K$116,MAX(1,U507))*IF(AND(INDEX('SKU Catalog'!$F$1:$F$116,MAX(1,U507))="Hourly",OR(INDEX('SKU Catalog'!$J$1:$J$116,MAX(1,U507))=0,"PAYG"="PAYG")),I507,1),"UNPRICED"))))</f>
        <v>0</v>
      </c>
      <c r="W507" s="24">
        <f>IF(NOT(AND(A507=$B$2,G507&gt;0,H507&gt;0,OR(C507&lt;&gt;"Recommended baseline",Assumptions!$B$10=1))),0,IF(ISNUMBER(K507),G507*H507*K507,IF(U507=0,"UNPRICED",IF(ISNUMBER(INDEX('SKU Catalog'!$L$1:$L$116,MAX(1,U507))),G507*H507*INDEX('SKU Catalog'!$L$1:$L$116,MAX(1,U507))*IF(AND(INDEX('SKU Catalog'!$F$1:$F$116,MAX(1,U507))="Hourly",OR(INDEX('SKU Catalog'!$J$1:$J$116,MAX(1,U507))=0,"1Y"="PAYG")),I507,1),"UNPRICED"))))</f>
        <v>0</v>
      </c>
      <c r="X507" s="24">
        <f>IF(NOT(AND(A507=$B$2,G507&gt;0,H507&gt;0,OR(C507&lt;&gt;"Recommended baseline",Assumptions!$B$10=1))),0,IF(ISNUMBER(K507),G507*H507*K507,IF(U507=0,"UNPRICED",IF(ISNUMBER(INDEX('SKU Catalog'!$M$1:$M$116,MAX(1,U507))),G507*H507*INDEX('SKU Catalog'!$M$1:$M$116,MAX(1,U507))*IF(AND(INDEX('SKU Catalog'!$F$1:$F$116,MAX(1,U507))="Hourly",OR(INDEX('SKU Catalog'!$J$1:$J$116,MAX(1,U507))=0,"3Y"="PAYG")),I507,1),"UNPRICED"))))</f>
        <v>0</v>
      </c>
    </row>
    <row r="508" spans="1:24" ht="28.8" x14ac:dyDescent="0.35">
      <c r="A508" s="21" t="s">
        <v>1927</v>
      </c>
      <c r="B508" s="21" t="s">
        <v>96</v>
      </c>
      <c r="C508" s="21" t="s">
        <v>2299</v>
      </c>
      <c r="D508" s="21" t="s">
        <v>1391</v>
      </c>
      <c r="E508" s="21" t="s">
        <v>1392</v>
      </c>
      <c r="F508" s="26" t="s">
        <v>191</v>
      </c>
      <c r="G508" s="27">
        <v>1</v>
      </c>
      <c r="H508" s="27">
        <v>1</v>
      </c>
      <c r="I508" s="36">
        <v>1</v>
      </c>
      <c r="J508" s="26" t="s">
        <v>2297</v>
      </c>
      <c r="K508" s="37"/>
      <c r="L508" s="23" t="str">
        <f>IF(U508=0,"INVALID SKU",IF(INDEX('SKU Catalog'!$J$1:$J$116,MAX(1,U508))=0,"PAYG",IF(J508="Default",Assumptions!$B$7,J508)))</f>
        <v>PAYG</v>
      </c>
      <c r="M508" s="23" t="str">
        <f>IF(U508=0,"Review SKU",INDEX('SKU Catalog'!$E$1:$E$116,MAX(1,U508)))</f>
        <v>quoted unit</v>
      </c>
      <c r="N508" s="31" t="str">
        <f>IF(ISNUMBER(K508),K508,IF(U508=0,"UNPRICED",IF(L508="PAYG",INDEX('SKU Catalog'!$K$1:$K$116,MAX(1,U508)),IF(L508="1Y",INDEX('SKU Catalog'!$L$1:$L$116,MAX(1,U508)),INDEX('SKU Catalog'!$M$1:$M$116,MAX(1,U508))))))</f>
        <v>UNPRICED</v>
      </c>
      <c r="O508" s="24">
        <f>IF(NOT(AND(A508=$B$2,G508&gt;0,H508&gt;0,OR(C508&lt;&gt;"Recommended baseline",Assumptions!$B$10=1))),0,IF(ISNUMBER(N508),G508*H508*N508*IF(ISNUMBER(K508),1,IF(AND(L508="PAYG",INDEX('SKU Catalog'!$F$1:$F$116,MAX(1,U508))="Hourly"),I508,1)),"UNPRICED"))</f>
        <v>0</v>
      </c>
      <c r="P508" s="24">
        <f>IF(ISNUMBER(O508),O508*Assumptions!$B$8,"UNPRICED")</f>
        <v>0</v>
      </c>
      <c r="Q508" s="23" t="str">
        <f>IF(NOT(AND(A508=$B$2,G508&gt;0,H508&gt;0,OR(C508&lt;&gt;"Recommended baseline",Assumptions!$B$10=1))),"Inactive",IF(NOT(ISNUMBER(N508)),"UNPRICED - select SKU / quote",IF(ISNUMBER(K508),"Manual quote - verify source",IF(T508="Covered","Covered by capacity",IF(T508="Control plane","No direct fee","Priced - verify sizing")))))</f>
        <v>Inactive</v>
      </c>
      <c r="R508" s="21" t="s">
        <v>2344</v>
      </c>
      <c r="S508" s="21" t="s">
        <v>971</v>
      </c>
      <c r="T508" s="21" t="s">
        <v>96</v>
      </c>
      <c r="U508" s="23">
        <f>IF(COUNTIF('SKU Catalog'!$A$4:$A$116,T508&amp;"|"&amp;F508)=0,0,MATCH(T508&amp;"|"&amp;F508,'SKU Catalog'!$A$1:$A$116,0))</f>
        <v>6</v>
      </c>
      <c r="V508" s="24">
        <f>IF(NOT(AND(A508=$B$2,G508&gt;0,H508&gt;0,OR(C508&lt;&gt;"Recommended baseline",Assumptions!$B$10=1))),0,IF(ISNUMBER(K508),G508*H508*K508,IF(U508=0,"UNPRICED",IF(ISNUMBER(INDEX('SKU Catalog'!$K$1:$K$116,MAX(1,U508))),G508*H508*INDEX('SKU Catalog'!$K$1:$K$116,MAX(1,U508))*IF(AND(INDEX('SKU Catalog'!$F$1:$F$116,MAX(1,U508))="Hourly",OR(INDEX('SKU Catalog'!$J$1:$J$116,MAX(1,U508))=0,"PAYG"="PAYG")),I508,1),"UNPRICED"))))</f>
        <v>0</v>
      </c>
      <c r="W508" s="24">
        <f>IF(NOT(AND(A508=$B$2,G508&gt;0,H508&gt;0,OR(C508&lt;&gt;"Recommended baseline",Assumptions!$B$10=1))),0,IF(ISNUMBER(K508),G508*H508*K508,IF(U508=0,"UNPRICED",IF(ISNUMBER(INDEX('SKU Catalog'!$L$1:$L$116,MAX(1,U508))),G508*H508*INDEX('SKU Catalog'!$L$1:$L$116,MAX(1,U508))*IF(AND(INDEX('SKU Catalog'!$F$1:$F$116,MAX(1,U508))="Hourly",OR(INDEX('SKU Catalog'!$J$1:$J$116,MAX(1,U508))=0,"1Y"="PAYG")),I508,1),"UNPRICED"))))</f>
        <v>0</v>
      </c>
      <c r="X508" s="24">
        <f>IF(NOT(AND(A508=$B$2,G508&gt;0,H508&gt;0,OR(C508&lt;&gt;"Recommended baseline",Assumptions!$B$10=1))),0,IF(ISNUMBER(K508),G508*H508*K508,IF(U508=0,"UNPRICED",IF(ISNUMBER(INDEX('SKU Catalog'!$M$1:$M$116,MAX(1,U508))),G508*H508*INDEX('SKU Catalog'!$M$1:$M$116,MAX(1,U508))*IF(AND(INDEX('SKU Catalog'!$F$1:$F$116,MAX(1,U508))="Hourly",OR(INDEX('SKU Catalog'!$J$1:$J$116,MAX(1,U508))=0,"3Y"="PAYG")),I508,1),"UNPRICED"))))</f>
        <v>0</v>
      </c>
    </row>
    <row r="509" spans="1:24" ht="28.8" x14ac:dyDescent="0.35">
      <c r="A509" s="21" t="s">
        <v>1927</v>
      </c>
      <c r="B509" s="21" t="s">
        <v>88</v>
      </c>
      <c r="C509" s="21" t="s">
        <v>2299</v>
      </c>
      <c r="D509" s="21" t="s">
        <v>1395</v>
      </c>
      <c r="E509" s="21" t="s">
        <v>1396</v>
      </c>
      <c r="F509" s="26" t="s">
        <v>298</v>
      </c>
      <c r="G509" s="27">
        <v>1</v>
      </c>
      <c r="H509" s="38">
        <f>Assumptions!$B$12</f>
        <v>30</v>
      </c>
      <c r="I509" s="36">
        <v>1</v>
      </c>
      <c r="J509" s="26" t="s">
        <v>2297</v>
      </c>
      <c r="K509" s="37"/>
      <c r="L509" s="23" t="str">
        <f>IF(U509=0,"INVALID SKU",IF(INDEX('SKU Catalog'!$J$1:$J$116,MAX(1,U509))=0,"PAYG",IF(J509="Default",Assumptions!$B$7,J509)))</f>
        <v>PAYG</v>
      </c>
      <c r="M509" s="23" t="str">
        <f>IF(U509=0,"Review SKU",INDEX('SKU Catalog'!$E$1:$E$116,MAX(1,U509)))</f>
        <v>GB analyzed</v>
      </c>
      <c r="N509" s="31">
        <f>IF(ISNUMBER(K509),K509,IF(U509=0,"UNPRICED",IF(L509="PAYG",INDEX('SKU Catalog'!$K$1:$K$116,MAX(1,U509)),IF(L509="1Y",INDEX('SKU Catalog'!$L$1:$L$116,MAX(1,U509)),INDEX('SKU Catalog'!$M$1:$M$116,MAX(1,U509))))))</f>
        <v>4.3</v>
      </c>
      <c r="O509" s="24">
        <f>IF(NOT(AND(A509=$B$2,G509&gt;0,H509&gt;0,OR(C509&lt;&gt;"Recommended baseline",Assumptions!$B$10=1))),0,IF(ISNUMBER(N509),G509*H509*N509*IF(ISNUMBER(K509),1,IF(AND(L509="PAYG",INDEX('SKU Catalog'!$F$1:$F$116,MAX(1,U509))="Hourly"),I509,1)),"UNPRICED"))</f>
        <v>0</v>
      </c>
      <c r="P509" s="24">
        <f>IF(ISNUMBER(O509),O509*Assumptions!$B$8,"UNPRICED")</f>
        <v>0</v>
      </c>
      <c r="Q509" s="23" t="str">
        <f>IF(NOT(AND(A509=$B$2,G509&gt;0,H509&gt;0,OR(C509&lt;&gt;"Recommended baseline",Assumptions!$B$10=1))),"Inactive",IF(NOT(ISNUMBER(N509)),"UNPRICED - select SKU / quote",IF(ISNUMBER(K509),"Manual quote - verify source",IF(T509="Covered","Covered by capacity",IF(T509="Control plane","No direct fee","Priced - verify sizing")))))</f>
        <v>Inactive</v>
      </c>
      <c r="R509" s="21" t="s">
        <v>2326</v>
      </c>
      <c r="S509" s="21" t="s">
        <v>971</v>
      </c>
      <c r="T509" s="21" t="s">
        <v>297</v>
      </c>
      <c r="U509" s="23">
        <f>IF(COUNTIF('SKU Catalog'!$A$4:$A$116,T509&amp;"|"&amp;F509)=0,0,MATCH(T509&amp;"|"&amp;F509,'SKU Catalog'!$A$1:$A$116,0))</f>
        <v>51</v>
      </c>
      <c r="V509" s="24">
        <f>IF(NOT(AND(A509=$B$2,G509&gt;0,H509&gt;0,OR(C509&lt;&gt;"Recommended baseline",Assumptions!$B$10=1))),0,IF(ISNUMBER(K509),G509*H509*K509,IF(U509=0,"UNPRICED",IF(ISNUMBER(INDEX('SKU Catalog'!$K$1:$K$116,MAX(1,U509))),G509*H509*INDEX('SKU Catalog'!$K$1:$K$116,MAX(1,U509))*IF(AND(INDEX('SKU Catalog'!$F$1:$F$116,MAX(1,U509))="Hourly",OR(INDEX('SKU Catalog'!$J$1:$J$116,MAX(1,U509))=0,"PAYG"="PAYG")),I509,1),"UNPRICED"))))</f>
        <v>0</v>
      </c>
      <c r="W509" s="24">
        <f>IF(NOT(AND(A509=$B$2,G509&gt;0,H509&gt;0,OR(C509&lt;&gt;"Recommended baseline",Assumptions!$B$10=1))),0,IF(ISNUMBER(K509),G509*H509*K509,IF(U509=0,"UNPRICED",IF(ISNUMBER(INDEX('SKU Catalog'!$L$1:$L$116,MAX(1,U509))),G509*H509*INDEX('SKU Catalog'!$L$1:$L$116,MAX(1,U509))*IF(AND(INDEX('SKU Catalog'!$F$1:$F$116,MAX(1,U509))="Hourly",OR(INDEX('SKU Catalog'!$J$1:$J$116,MAX(1,U509))=0,"1Y"="PAYG")),I509,1),"UNPRICED"))))</f>
        <v>0</v>
      </c>
      <c r="X509" s="24">
        <f>IF(NOT(AND(A509=$B$2,G509&gt;0,H509&gt;0,OR(C509&lt;&gt;"Recommended baseline",Assumptions!$B$10=1))),0,IF(ISNUMBER(K509),G509*H509*K509,IF(U509=0,"UNPRICED",IF(ISNUMBER(INDEX('SKU Catalog'!$M$1:$M$116,MAX(1,U509))),G509*H509*INDEX('SKU Catalog'!$M$1:$M$116,MAX(1,U509))*IF(AND(INDEX('SKU Catalog'!$F$1:$F$116,MAX(1,U509))="Hourly",OR(INDEX('SKU Catalog'!$J$1:$J$116,MAX(1,U509))=0,"3Y"="PAYG")),I509,1),"UNPRICED"))))</f>
        <v>0</v>
      </c>
    </row>
    <row r="510" spans="1:24" ht="28.8" x14ac:dyDescent="0.35">
      <c r="A510" s="21" t="s">
        <v>1927</v>
      </c>
      <c r="B510" s="21" t="s">
        <v>90</v>
      </c>
      <c r="C510" s="21" t="s">
        <v>2299</v>
      </c>
      <c r="D510" s="21" t="s">
        <v>1399</v>
      </c>
      <c r="E510" s="21" t="s">
        <v>1400</v>
      </c>
      <c r="F510" s="26" t="s">
        <v>497</v>
      </c>
      <c r="G510" s="27">
        <v>1</v>
      </c>
      <c r="H510" s="27">
        <v>60</v>
      </c>
      <c r="I510" s="36">
        <v>1</v>
      </c>
      <c r="J510" s="26" t="s">
        <v>2297</v>
      </c>
      <c r="K510" s="37"/>
      <c r="L510" s="23" t="str">
        <f>IF(U510=0,"INVALID SKU",IF(INDEX('SKU Catalog'!$J$1:$J$116,MAX(1,U510))=0,"PAYG",IF(J510="Default",Assumptions!$B$7,J510)))</f>
        <v>PAYG</v>
      </c>
      <c r="M510" s="23" t="str">
        <f>IF(U510=0,"Review SKU",INDEX('SKU Catalog'!$E$1:$E$116,MAX(1,U510)))</f>
        <v>input minute</v>
      </c>
      <c r="N510" s="31">
        <f>IF(ISNUMBER(K510),K510,IF(U510=0,"UNPRICED",IF(L510="PAYG",INDEX('SKU Catalog'!$K$1:$K$116,MAX(1,U510)),IF(L510="1Y",INDEX('SKU Catalog'!$L$1:$L$116,MAX(1,U510)),INDEX('SKU Catalog'!$M$1:$M$116,MAX(1,U510))))))</f>
        <v>0.09</v>
      </c>
      <c r="O510" s="24">
        <f>IF(NOT(AND(A510=$B$2,G510&gt;0,H510&gt;0,OR(C510&lt;&gt;"Recommended baseline",Assumptions!$B$10=1))),0,IF(ISNUMBER(N510),G510*H510*N510*IF(ISNUMBER(K510),1,IF(AND(L510="PAYG",INDEX('SKU Catalog'!$F$1:$F$116,MAX(1,U510))="Hourly"),I510,1)),"UNPRICED"))</f>
        <v>0</v>
      </c>
      <c r="P510" s="24">
        <f>IF(ISNUMBER(O510),O510*Assumptions!$B$8,"UNPRICED")</f>
        <v>0</v>
      </c>
      <c r="Q510" s="23" t="str">
        <f>IF(NOT(AND(A510=$B$2,G510&gt;0,H510&gt;0,OR(C510&lt;&gt;"Recommended baseline",Assumptions!$B$10=1))),"Inactive",IF(NOT(ISNUMBER(N510)),"UNPRICED - select SKU / quote",IF(ISNUMBER(K510),"Manual quote - verify source",IF(T510="Covered","Covered by capacity",IF(T510="Control plane","No direct fee","Priced - verify sizing")))))</f>
        <v>Inactive</v>
      </c>
      <c r="R510" s="21" t="s">
        <v>2326</v>
      </c>
      <c r="S510" s="21" t="s">
        <v>971</v>
      </c>
      <c r="T510" s="21" t="s">
        <v>496</v>
      </c>
      <c r="U510" s="23">
        <f>IF(COUNTIF('SKU Catalog'!$A$4:$A$116,T510&amp;"|"&amp;F510)=0,0,MATCH(T510&amp;"|"&amp;F510,'SKU Catalog'!$A$1:$A$116,0))</f>
        <v>116</v>
      </c>
      <c r="V510" s="24">
        <f>IF(NOT(AND(A510=$B$2,G510&gt;0,H510&gt;0,OR(C510&lt;&gt;"Recommended baseline",Assumptions!$B$10=1))),0,IF(ISNUMBER(K510),G510*H510*K510,IF(U510=0,"UNPRICED",IF(ISNUMBER(INDEX('SKU Catalog'!$K$1:$K$116,MAX(1,U510))),G510*H510*INDEX('SKU Catalog'!$K$1:$K$116,MAX(1,U510))*IF(AND(INDEX('SKU Catalog'!$F$1:$F$116,MAX(1,U510))="Hourly",OR(INDEX('SKU Catalog'!$J$1:$J$116,MAX(1,U510))=0,"PAYG"="PAYG")),I510,1),"UNPRICED"))))</f>
        <v>0</v>
      </c>
      <c r="W510" s="24">
        <f>IF(NOT(AND(A510=$B$2,G510&gt;0,H510&gt;0,OR(C510&lt;&gt;"Recommended baseline",Assumptions!$B$10=1))),0,IF(ISNUMBER(K510),G510*H510*K510,IF(U510=0,"UNPRICED",IF(ISNUMBER(INDEX('SKU Catalog'!$L$1:$L$116,MAX(1,U510))),G510*H510*INDEX('SKU Catalog'!$L$1:$L$116,MAX(1,U510))*IF(AND(INDEX('SKU Catalog'!$F$1:$F$116,MAX(1,U510))="Hourly",OR(INDEX('SKU Catalog'!$J$1:$J$116,MAX(1,U510))=0,"1Y"="PAYG")),I510,1),"UNPRICED"))))</f>
        <v>0</v>
      </c>
      <c r="X510" s="24">
        <f>IF(NOT(AND(A510=$B$2,G510&gt;0,H510&gt;0,OR(C510&lt;&gt;"Recommended baseline",Assumptions!$B$10=1))),0,IF(ISNUMBER(K510),G510*H510*K510,IF(U510=0,"UNPRICED",IF(ISNUMBER(INDEX('SKU Catalog'!$M$1:$M$116,MAX(1,U510))),G510*H510*INDEX('SKU Catalog'!$M$1:$M$116,MAX(1,U510))*IF(AND(INDEX('SKU Catalog'!$F$1:$F$116,MAX(1,U510))="Hourly",OR(INDEX('SKU Catalog'!$J$1:$J$116,MAX(1,U510))=0,"3Y"="PAYG")),I510,1),"UNPRICED"))))</f>
        <v>0</v>
      </c>
    </row>
    <row r="511" spans="1:24" ht="28.8" x14ac:dyDescent="0.35">
      <c r="A511" s="21" t="s">
        <v>1927</v>
      </c>
      <c r="B511" s="21" t="s">
        <v>90</v>
      </c>
      <c r="C511" s="21" t="s">
        <v>2299</v>
      </c>
      <c r="D511" s="21" t="s">
        <v>1403</v>
      </c>
      <c r="E511" s="21" t="s">
        <v>1404</v>
      </c>
      <c r="F511" s="26" t="s">
        <v>317</v>
      </c>
      <c r="G511" s="27">
        <v>1</v>
      </c>
      <c r="H511" s="38">
        <f>Assumptions!$B$13</f>
        <v>10</v>
      </c>
      <c r="I511" s="36">
        <v>1</v>
      </c>
      <c r="J511" s="26" t="s">
        <v>2297</v>
      </c>
      <c r="K511" s="37"/>
      <c r="L511" s="23" t="str">
        <f>IF(U511=0,"INVALID SKU",IF(INDEX('SKU Catalog'!$J$1:$J$116,MAX(1,U511))=0,"PAYG",IF(J511="Default",Assumptions!$B$7,J511)))</f>
        <v>PAYG</v>
      </c>
      <c r="M511" s="23" t="str">
        <f>IF(U511=0,"Review SKU",INDEX('SKU Catalog'!$E$1:$E$116,MAX(1,U511)))</f>
        <v>million tokens</v>
      </c>
      <c r="N511" s="31">
        <f>IF(ISNUMBER(K511),K511,IF(U511=0,"UNPRICED",IF(L511="PAYG",INDEX('SKU Catalog'!$K$1:$K$116,MAX(1,U511)),IF(L511="1Y",INDEX('SKU Catalog'!$L$1:$L$116,MAX(1,U511)),INDEX('SKU Catalog'!$M$1:$M$116,MAX(1,U511))))))</f>
        <v>0.15</v>
      </c>
      <c r="O511" s="24">
        <f>IF(NOT(AND(A511=$B$2,G511&gt;0,H511&gt;0,OR(C511&lt;&gt;"Recommended baseline",Assumptions!$B$10=1))),0,IF(ISNUMBER(N511),G511*H511*N511*IF(ISNUMBER(K511),1,IF(AND(L511="PAYG",INDEX('SKU Catalog'!$F$1:$F$116,MAX(1,U511))="Hourly"),I511,1)),"UNPRICED"))</f>
        <v>0</v>
      </c>
      <c r="P511" s="24">
        <f>IF(ISNUMBER(O511),O511*Assumptions!$B$8,"UNPRICED")</f>
        <v>0</v>
      </c>
      <c r="Q511" s="23" t="str">
        <f>IF(NOT(AND(A511=$B$2,G511&gt;0,H511&gt;0,OR(C511&lt;&gt;"Recommended baseline",Assumptions!$B$10=1))),"Inactive",IF(NOT(ISNUMBER(N511)),"UNPRICED - select SKU / quote",IF(ISNUMBER(K511),"Manual quote - verify source",IF(T511="Covered","Covered by capacity",IF(T511="Control plane","No direct fee","Priced - verify sizing")))))</f>
        <v>Inactive</v>
      </c>
      <c r="R511" s="21" t="s">
        <v>2345</v>
      </c>
      <c r="S511" s="21" t="s">
        <v>971</v>
      </c>
      <c r="T511" s="21" t="s">
        <v>316</v>
      </c>
      <c r="U511" s="23">
        <f>IF(COUNTIF('SKU Catalog'!$A$4:$A$116,T511&amp;"|"&amp;F511)=0,0,MATCH(T511&amp;"|"&amp;F511,'SKU Catalog'!$A$1:$A$116,0))</f>
        <v>56</v>
      </c>
      <c r="V511" s="24">
        <f>IF(NOT(AND(A511=$B$2,G511&gt;0,H511&gt;0,OR(C511&lt;&gt;"Recommended baseline",Assumptions!$B$10=1))),0,IF(ISNUMBER(K511),G511*H511*K511,IF(U511=0,"UNPRICED",IF(ISNUMBER(INDEX('SKU Catalog'!$K$1:$K$116,MAX(1,U511))),G511*H511*INDEX('SKU Catalog'!$K$1:$K$116,MAX(1,U511))*IF(AND(INDEX('SKU Catalog'!$F$1:$F$116,MAX(1,U511))="Hourly",OR(INDEX('SKU Catalog'!$J$1:$J$116,MAX(1,U511))=0,"PAYG"="PAYG")),I511,1),"UNPRICED"))))</f>
        <v>0</v>
      </c>
      <c r="W511" s="24">
        <f>IF(NOT(AND(A511=$B$2,G511&gt;0,H511&gt;0,OR(C511&lt;&gt;"Recommended baseline",Assumptions!$B$10=1))),0,IF(ISNUMBER(K511),G511*H511*K511,IF(U511=0,"UNPRICED",IF(ISNUMBER(INDEX('SKU Catalog'!$L$1:$L$116,MAX(1,U511))),G511*H511*INDEX('SKU Catalog'!$L$1:$L$116,MAX(1,U511))*IF(AND(INDEX('SKU Catalog'!$F$1:$F$116,MAX(1,U511))="Hourly",OR(INDEX('SKU Catalog'!$J$1:$J$116,MAX(1,U511))=0,"1Y"="PAYG")),I511,1),"UNPRICED"))))</f>
        <v>0</v>
      </c>
      <c r="X511" s="24">
        <f>IF(NOT(AND(A511=$B$2,G511&gt;0,H511&gt;0,OR(C511&lt;&gt;"Recommended baseline",Assumptions!$B$10=1))),0,IF(ISNUMBER(K511),G511*H511*K511,IF(U511=0,"UNPRICED",IF(ISNUMBER(INDEX('SKU Catalog'!$M$1:$M$116,MAX(1,U511))),G511*H511*INDEX('SKU Catalog'!$M$1:$M$116,MAX(1,U511))*IF(AND(INDEX('SKU Catalog'!$F$1:$F$116,MAX(1,U511))="Hourly",OR(INDEX('SKU Catalog'!$J$1:$J$116,MAX(1,U511))=0,"3Y"="PAYG")),I511,1),"UNPRICED"))))</f>
        <v>0</v>
      </c>
    </row>
    <row r="512" spans="1:24" ht="28.8" x14ac:dyDescent="0.35">
      <c r="A512" s="21" t="s">
        <v>1927</v>
      </c>
      <c r="B512" s="21" t="s">
        <v>90</v>
      </c>
      <c r="C512" s="21" t="s">
        <v>2299</v>
      </c>
      <c r="D512" s="21" t="s">
        <v>1403</v>
      </c>
      <c r="E512" s="21" t="s">
        <v>1404</v>
      </c>
      <c r="F512" s="26" t="s">
        <v>317</v>
      </c>
      <c r="G512" s="27">
        <v>1</v>
      </c>
      <c r="H512" s="38">
        <f>Assumptions!$B$14</f>
        <v>2</v>
      </c>
      <c r="I512" s="36">
        <v>1</v>
      </c>
      <c r="J512" s="26" t="s">
        <v>2297</v>
      </c>
      <c r="K512" s="37"/>
      <c r="L512" s="23" t="str">
        <f>IF(U512=0,"INVALID SKU",IF(INDEX('SKU Catalog'!$J$1:$J$116,MAX(1,U512))=0,"PAYG",IF(J512="Default",Assumptions!$B$7,J512)))</f>
        <v>PAYG</v>
      </c>
      <c r="M512" s="23" t="str">
        <f>IF(U512=0,"Review SKU",INDEX('SKU Catalog'!$E$1:$E$116,MAX(1,U512)))</f>
        <v>million tokens</v>
      </c>
      <c r="N512" s="31">
        <f>IF(ISNUMBER(K512),K512,IF(U512=0,"UNPRICED",IF(L512="PAYG",INDEX('SKU Catalog'!$K$1:$K$116,MAX(1,U512)),IF(L512="1Y",INDEX('SKU Catalog'!$L$1:$L$116,MAX(1,U512)),INDEX('SKU Catalog'!$M$1:$M$116,MAX(1,U512))))))</f>
        <v>0.6</v>
      </c>
      <c r="O512" s="24">
        <f>IF(NOT(AND(A512=$B$2,G512&gt;0,H512&gt;0,OR(C512&lt;&gt;"Recommended baseline",Assumptions!$B$10=1))),0,IF(ISNUMBER(N512),G512*H512*N512*IF(ISNUMBER(K512),1,IF(AND(L512="PAYG",INDEX('SKU Catalog'!$F$1:$F$116,MAX(1,U512))="Hourly"),I512,1)),"UNPRICED"))</f>
        <v>0</v>
      </c>
      <c r="P512" s="24">
        <f>IF(ISNUMBER(O512),O512*Assumptions!$B$8,"UNPRICED")</f>
        <v>0</v>
      </c>
      <c r="Q512" s="23" t="str">
        <f>IF(NOT(AND(A512=$B$2,G512&gt;0,H512&gt;0,OR(C512&lt;&gt;"Recommended baseline",Assumptions!$B$10=1))),"Inactive",IF(NOT(ISNUMBER(N512)),"UNPRICED - select SKU / quote",IF(ISNUMBER(K512),"Manual quote - verify source",IF(T512="Covered","Covered by capacity",IF(T512="Control plane","No direct fee","Priced - verify sizing")))))</f>
        <v>Inactive</v>
      </c>
      <c r="R512" s="21" t="s">
        <v>2345</v>
      </c>
      <c r="S512" s="21" t="s">
        <v>971</v>
      </c>
      <c r="T512" s="21" t="s">
        <v>323</v>
      </c>
      <c r="U512" s="23">
        <f>IF(COUNTIF('SKU Catalog'!$A$4:$A$116,T512&amp;"|"&amp;F512)=0,0,MATCH(T512&amp;"|"&amp;F512,'SKU Catalog'!$A$1:$A$116,0))</f>
        <v>58</v>
      </c>
      <c r="V512" s="24">
        <f>IF(NOT(AND(A512=$B$2,G512&gt;0,H512&gt;0,OR(C512&lt;&gt;"Recommended baseline",Assumptions!$B$10=1))),0,IF(ISNUMBER(K512),G512*H512*K512,IF(U512=0,"UNPRICED",IF(ISNUMBER(INDEX('SKU Catalog'!$K$1:$K$116,MAX(1,U512))),G512*H512*INDEX('SKU Catalog'!$K$1:$K$116,MAX(1,U512))*IF(AND(INDEX('SKU Catalog'!$F$1:$F$116,MAX(1,U512))="Hourly",OR(INDEX('SKU Catalog'!$J$1:$J$116,MAX(1,U512))=0,"PAYG"="PAYG")),I512,1),"UNPRICED"))))</f>
        <v>0</v>
      </c>
      <c r="W512" s="24">
        <f>IF(NOT(AND(A512=$B$2,G512&gt;0,H512&gt;0,OR(C512&lt;&gt;"Recommended baseline",Assumptions!$B$10=1))),0,IF(ISNUMBER(K512),G512*H512*K512,IF(U512=0,"UNPRICED",IF(ISNUMBER(INDEX('SKU Catalog'!$L$1:$L$116,MAX(1,U512))),G512*H512*INDEX('SKU Catalog'!$L$1:$L$116,MAX(1,U512))*IF(AND(INDEX('SKU Catalog'!$F$1:$F$116,MAX(1,U512))="Hourly",OR(INDEX('SKU Catalog'!$J$1:$J$116,MAX(1,U512))=0,"1Y"="PAYG")),I512,1),"UNPRICED"))))</f>
        <v>0</v>
      </c>
      <c r="X512" s="24">
        <f>IF(NOT(AND(A512=$B$2,G512&gt;0,H512&gt;0,OR(C512&lt;&gt;"Recommended baseline",Assumptions!$B$10=1))),0,IF(ISNUMBER(K512),G512*H512*K512,IF(U512=0,"UNPRICED",IF(ISNUMBER(INDEX('SKU Catalog'!$M$1:$M$116,MAX(1,U512))),G512*H512*INDEX('SKU Catalog'!$M$1:$M$116,MAX(1,U512))*IF(AND(INDEX('SKU Catalog'!$F$1:$F$116,MAX(1,U512))="Hourly",OR(INDEX('SKU Catalog'!$J$1:$J$116,MAX(1,U512))=0,"3Y"="PAYG")),I512,1),"UNPRICED"))))</f>
        <v>0</v>
      </c>
    </row>
    <row r="513" spans="1:24" ht="28.8" x14ac:dyDescent="0.35">
      <c r="A513" s="21" t="s">
        <v>1927</v>
      </c>
      <c r="B513" s="21" t="s">
        <v>96</v>
      </c>
      <c r="C513" s="21" t="s">
        <v>2299</v>
      </c>
      <c r="D513" s="21" t="s">
        <v>1407</v>
      </c>
      <c r="E513" s="21" t="s">
        <v>1408</v>
      </c>
      <c r="F513" s="26" t="s">
        <v>191</v>
      </c>
      <c r="G513" s="27">
        <v>1</v>
      </c>
      <c r="H513" s="27">
        <v>1</v>
      </c>
      <c r="I513" s="36">
        <v>1</v>
      </c>
      <c r="J513" s="26" t="s">
        <v>2297</v>
      </c>
      <c r="K513" s="37"/>
      <c r="L513" s="23" t="str">
        <f>IF(U513=0,"INVALID SKU",IF(INDEX('SKU Catalog'!$J$1:$J$116,MAX(1,U513))=0,"PAYG",IF(J513="Default",Assumptions!$B$7,J513)))</f>
        <v>PAYG</v>
      </c>
      <c r="M513" s="23" t="str">
        <f>IF(U513=0,"Review SKU",INDEX('SKU Catalog'!$E$1:$E$116,MAX(1,U513)))</f>
        <v>quoted unit</v>
      </c>
      <c r="N513" s="31" t="str">
        <f>IF(ISNUMBER(K513),K513,IF(U513=0,"UNPRICED",IF(L513="PAYG",INDEX('SKU Catalog'!$K$1:$K$116,MAX(1,U513)),IF(L513="1Y",INDEX('SKU Catalog'!$L$1:$L$116,MAX(1,U513)),INDEX('SKU Catalog'!$M$1:$M$116,MAX(1,U513))))))</f>
        <v>UNPRICED</v>
      </c>
      <c r="O513" s="24">
        <f>IF(NOT(AND(A513=$B$2,G513&gt;0,H513&gt;0,OR(C513&lt;&gt;"Recommended baseline",Assumptions!$B$10=1))),0,IF(ISNUMBER(N513),G513*H513*N513*IF(ISNUMBER(K513),1,IF(AND(L513="PAYG",INDEX('SKU Catalog'!$F$1:$F$116,MAX(1,U513))="Hourly"),I513,1)),"UNPRICED"))</f>
        <v>0</v>
      </c>
      <c r="P513" s="24">
        <f>IF(ISNUMBER(O513),O513*Assumptions!$B$8,"UNPRICED")</f>
        <v>0</v>
      </c>
      <c r="Q513" s="23" t="str">
        <f>IF(NOT(AND(A513=$B$2,G513&gt;0,H513&gt;0,OR(C513&lt;&gt;"Recommended baseline",Assumptions!$B$10=1))),"Inactive",IF(NOT(ISNUMBER(N513)),"UNPRICED - select SKU / quote",IF(ISNUMBER(K513),"Manual quote - verify source",IF(T513="Covered","Covered by capacity",IF(T513="Control plane","No direct fee","Priced - verify sizing")))))</f>
        <v>Inactive</v>
      </c>
      <c r="R513" s="21" t="s">
        <v>2341</v>
      </c>
      <c r="S513" s="21" t="s">
        <v>971</v>
      </c>
      <c r="T513" s="21" t="s">
        <v>96</v>
      </c>
      <c r="U513" s="23">
        <f>IF(COUNTIF('SKU Catalog'!$A$4:$A$116,T513&amp;"|"&amp;F513)=0,0,MATCH(T513&amp;"|"&amp;F513,'SKU Catalog'!$A$1:$A$116,0))</f>
        <v>6</v>
      </c>
      <c r="V513" s="24">
        <f>IF(NOT(AND(A513=$B$2,G513&gt;0,H513&gt;0,OR(C513&lt;&gt;"Recommended baseline",Assumptions!$B$10=1))),0,IF(ISNUMBER(K513),G513*H513*K513,IF(U513=0,"UNPRICED",IF(ISNUMBER(INDEX('SKU Catalog'!$K$1:$K$116,MAX(1,U513))),G513*H513*INDEX('SKU Catalog'!$K$1:$K$116,MAX(1,U513))*IF(AND(INDEX('SKU Catalog'!$F$1:$F$116,MAX(1,U513))="Hourly",OR(INDEX('SKU Catalog'!$J$1:$J$116,MAX(1,U513))=0,"PAYG"="PAYG")),I513,1),"UNPRICED"))))</f>
        <v>0</v>
      </c>
      <c r="W513" s="24">
        <f>IF(NOT(AND(A513=$B$2,G513&gt;0,H513&gt;0,OR(C513&lt;&gt;"Recommended baseline",Assumptions!$B$10=1))),0,IF(ISNUMBER(K513),G513*H513*K513,IF(U513=0,"UNPRICED",IF(ISNUMBER(INDEX('SKU Catalog'!$L$1:$L$116,MAX(1,U513))),G513*H513*INDEX('SKU Catalog'!$L$1:$L$116,MAX(1,U513))*IF(AND(INDEX('SKU Catalog'!$F$1:$F$116,MAX(1,U513))="Hourly",OR(INDEX('SKU Catalog'!$J$1:$J$116,MAX(1,U513))=0,"1Y"="PAYG")),I513,1),"UNPRICED"))))</f>
        <v>0</v>
      </c>
      <c r="X513" s="24">
        <f>IF(NOT(AND(A513=$B$2,G513&gt;0,H513&gt;0,OR(C513&lt;&gt;"Recommended baseline",Assumptions!$B$10=1))),0,IF(ISNUMBER(K513),G513*H513*K513,IF(U513=0,"UNPRICED",IF(ISNUMBER(INDEX('SKU Catalog'!$M$1:$M$116,MAX(1,U513))),G513*H513*INDEX('SKU Catalog'!$M$1:$M$116,MAX(1,U513))*IF(AND(INDEX('SKU Catalog'!$F$1:$F$116,MAX(1,U513))="Hourly",OR(INDEX('SKU Catalog'!$J$1:$J$116,MAX(1,U513))=0,"3Y"="PAYG")),I513,1),"UNPRICED"))))</f>
        <v>0</v>
      </c>
    </row>
    <row r="514" spans="1:24" ht="28.8" x14ac:dyDescent="0.35">
      <c r="A514" s="21" t="s">
        <v>1927</v>
      </c>
      <c r="B514" s="21" t="s">
        <v>95</v>
      </c>
      <c r="C514" s="21" t="s">
        <v>2299</v>
      </c>
      <c r="D514" s="21" t="s">
        <v>1411</v>
      </c>
      <c r="E514" s="21" t="s">
        <v>1412</v>
      </c>
      <c r="F514" s="26" t="s">
        <v>188</v>
      </c>
      <c r="G514" s="27">
        <v>1</v>
      </c>
      <c r="H514" s="27">
        <v>1</v>
      </c>
      <c r="I514" s="36">
        <v>1</v>
      </c>
      <c r="J514" s="26" t="s">
        <v>2297</v>
      </c>
      <c r="K514" s="37"/>
      <c r="L514" s="23" t="str">
        <f>IF(U514=0,"INVALID SKU",IF(INDEX('SKU Catalog'!$J$1:$J$116,MAX(1,U514))=0,"PAYG",IF(J514="Default",Assumptions!$B$7,J514)))</f>
        <v>PAYG</v>
      </c>
      <c r="M514" s="23" t="str">
        <f>IF(U514=0,"Review SKU",INDEX('SKU Catalog'!$E$1:$E$116,MAX(1,U514)))</f>
        <v>resource</v>
      </c>
      <c r="N514" s="31">
        <f>IF(ISNUMBER(K514),K514,IF(U514=0,"UNPRICED",IF(L514="PAYG",INDEX('SKU Catalog'!$K$1:$K$116,MAX(1,U514)),IF(L514="1Y",INDEX('SKU Catalog'!$L$1:$L$116,MAX(1,U514)),INDEX('SKU Catalog'!$M$1:$M$116,MAX(1,U514))))))</f>
        <v>0</v>
      </c>
      <c r="O514" s="24">
        <f>IF(NOT(AND(A514=$B$2,G514&gt;0,H514&gt;0,OR(C514&lt;&gt;"Recommended baseline",Assumptions!$B$10=1))),0,IF(ISNUMBER(N514),G514*H514*N514*IF(ISNUMBER(K514),1,IF(AND(L514="PAYG",INDEX('SKU Catalog'!$F$1:$F$116,MAX(1,U514))="Hourly"),I514,1)),"UNPRICED"))</f>
        <v>0</v>
      </c>
      <c r="P514" s="24">
        <f>IF(ISNUMBER(O514),O514*Assumptions!$B$8,"UNPRICED")</f>
        <v>0</v>
      </c>
      <c r="Q514" s="23" t="str">
        <f>IF(NOT(AND(A514=$B$2,G514&gt;0,H514&gt;0,OR(C514&lt;&gt;"Recommended baseline",Assumptions!$B$10=1))),"Inactive",IF(NOT(ISNUMBER(N514)),"UNPRICED - select SKU / quote",IF(ISNUMBER(K514),"Manual quote - verify source",IF(T514="Covered","Covered by capacity",IF(T514="Control plane","No direct fee","Priced - verify sizing")))))</f>
        <v>Inactive</v>
      </c>
      <c r="R514" s="21" t="s">
        <v>2315</v>
      </c>
      <c r="S514" s="21" t="s">
        <v>971</v>
      </c>
      <c r="T514" s="21" t="s">
        <v>187</v>
      </c>
      <c r="U514" s="23">
        <f>IF(COUNTIF('SKU Catalog'!$A$4:$A$116,T514&amp;"|"&amp;F514)=0,0,MATCH(T514&amp;"|"&amp;F514,'SKU Catalog'!$A$1:$A$116,0))</f>
        <v>5</v>
      </c>
      <c r="V514" s="24">
        <f>IF(NOT(AND(A514=$B$2,G514&gt;0,H514&gt;0,OR(C514&lt;&gt;"Recommended baseline",Assumptions!$B$10=1))),0,IF(ISNUMBER(K514),G514*H514*K514,IF(U514=0,"UNPRICED",IF(ISNUMBER(INDEX('SKU Catalog'!$K$1:$K$116,MAX(1,U514))),G514*H514*INDEX('SKU Catalog'!$K$1:$K$116,MAX(1,U514))*IF(AND(INDEX('SKU Catalog'!$F$1:$F$116,MAX(1,U514))="Hourly",OR(INDEX('SKU Catalog'!$J$1:$J$116,MAX(1,U514))=0,"PAYG"="PAYG")),I514,1),"UNPRICED"))))</f>
        <v>0</v>
      </c>
      <c r="W514" s="24">
        <f>IF(NOT(AND(A514=$B$2,G514&gt;0,H514&gt;0,OR(C514&lt;&gt;"Recommended baseline",Assumptions!$B$10=1))),0,IF(ISNUMBER(K514),G514*H514*K514,IF(U514=0,"UNPRICED",IF(ISNUMBER(INDEX('SKU Catalog'!$L$1:$L$116,MAX(1,U514))),G514*H514*INDEX('SKU Catalog'!$L$1:$L$116,MAX(1,U514))*IF(AND(INDEX('SKU Catalog'!$F$1:$F$116,MAX(1,U514))="Hourly",OR(INDEX('SKU Catalog'!$J$1:$J$116,MAX(1,U514))=0,"1Y"="PAYG")),I514,1),"UNPRICED"))))</f>
        <v>0</v>
      </c>
      <c r="X514" s="24">
        <f>IF(NOT(AND(A514=$B$2,G514&gt;0,H514&gt;0,OR(C514&lt;&gt;"Recommended baseline",Assumptions!$B$10=1))),0,IF(ISNUMBER(K514),G514*H514*K514,IF(U514=0,"UNPRICED",IF(ISNUMBER(INDEX('SKU Catalog'!$M$1:$M$116,MAX(1,U514))),G514*H514*INDEX('SKU Catalog'!$M$1:$M$116,MAX(1,U514))*IF(AND(INDEX('SKU Catalog'!$F$1:$F$116,MAX(1,U514))="Hourly",OR(INDEX('SKU Catalog'!$J$1:$J$116,MAX(1,U514))=0,"3Y"="PAYG")),I514,1),"UNPRICED"))))</f>
        <v>0</v>
      </c>
    </row>
    <row r="515" spans="1:24" ht="28.8" x14ac:dyDescent="0.35">
      <c r="A515" s="21" t="s">
        <v>1927</v>
      </c>
      <c r="B515" s="21" t="s">
        <v>95</v>
      </c>
      <c r="C515" s="21" t="s">
        <v>2299</v>
      </c>
      <c r="D515" s="21" t="s">
        <v>1414</v>
      </c>
      <c r="E515" s="21" t="s">
        <v>1415</v>
      </c>
      <c r="F515" s="26" t="s">
        <v>188</v>
      </c>
      <c r="G515" s="27">
        <v>1</v>
      </c>
      <c r="H515" s="27">
        <v>1</v>
      </c>
      <c r="I515" s="36">
        <v>1</v>
      </c>
      <c r="J515" s="26" t="s">
        <v>2297</v>
      </c>
      <c r="K515" s="37"/>
      <c r="L515" s="23" t="str">
        <f>IF(U515=0,"INVALID SKU",IF(INDEX('SKU Catalog'!$J$1:$J$116,MAX(1,U515))=0,"PAYG",IF(J515="Default",Assumptions!$B$7,J515)))</f>
        <v>PAYG</v>
      </c>
      <c r="M515" s="23" t="str">
        <f>IF(U515=0,"Review SKU",INDEX('SKU Catalog'!$E$1:$E$116,MAX(1,U515)))</f>
        <v>resource</v>
      </c>
      <c r="N515" s="31">
        <f>IF(ISNUMBER(K515),K515,IF(U515=0,"UNPRICED",IF(L515="PAYG",INDEX('SKU Catalog'!$K$1:$K$116,MAX(1,U515)),IF(L515="1Y",INDEX('SKU Catalog'!$L$1:$L$116,MAX(1,U515)),INDEX('SKU Catalog'!$M$1:$M$116,MAX(1,U515))))))</f>
        <v>0</v>
      </c>
      <c r="O515" s="24">
        <f>IF(NOT(AND(A515=$B$2,G515&gt;0,H515&gt;0,OR(C515&lt;&gt;"Recommended baseline",Assumptions!$B$10=1))),0,IF(ISNUMBER(N515),G515*H515*N515*IF(ISNUMBER(K515),1,IF(AND(L515="PAYG",INDEX('SKU Catalog'!$F$1:$F$116,MAX(1,U515))="Hourly"),I515,1)),"UNPRICED"))</f>
        <v>0</v>
      </c>
      <c r="P515" s="24">
        <f>IF(ISNUMBER(O515),O515*Assumptions!$B$8,"UNPRICED")</f>
        <v>0</v>
      </c>
      <c r="Q515" s="23" t="str">
        <f>IF(NOT(AND(A515=$B$2,G515&gt;0,H515&gt;0,OR(C515&lt;&gt;"Recommended baseline",Assumptions!$B$10=1))),"Inactive",IF(NOT(ISNUMBER(N515)),"UNPRICED - select SKU / quote",IF(ISNUMBER(K515),"Manual quote - verify source",IF(T515="Covered","Covered by capacity",IF(T515="Control plane","No direct fee","Priced - verify sizing")))))</f>
        <v>Inactive</v>
      </c>
      <c r="R515" s="21" t="s">
        <v>2315</v>
      </c>
      <c r="S515" s="21" t="s">
        <v>971</v>
      </c>
      <c r="T515" s="21" t="s">
        <v>187</v>
      </c>
      <c r="U515" s="23">
        <f>IF(COUNTIF('SKU Catalog'!$A$4:$A$116,T515&amp;"|"&amp;F515)=0,0,MATCH(T515&amp;"|"&amp;F515,'SKU Catalog'!$A$1:$A$116,0))</f>
        <v>5</v>
      </c>
      <c r="V515" s="24">
        <f>IF(NOT(AND(A515=$B$2,G515&gt;0,H515&gt;0,OR(C515&lt;&gt;"Recommended baseline",Assumptions!$B$10=1))),0,IF(ISNUMBER(K515),G515*H515*K515,IF(U515=0,"UNPRICED",IF(ISNUMBER(INDEX('SKU Catalog'!$K$1:$K$116,MAX(1,U515))),G515*H515*INDEX('SKU Catalog'!$K$1:$K$116,MAX(1,U515))*IF(AND(INDEX('SKU Catalog'!$F$1:$F$116,MAX(1,U515))="Hourly",OR(INDEX('SKU Catalog'!$J$1:$J$116,MAX(1,U515))=0,"PAYG"="PAYG")),I515,1),"UNPRICED"))))</f>
        <v>0</v>
      </c>
      <c r="W515" s="24">
        <f>IF(NOT(AND(A515=$B$2,G515&gt;0,H515&gt;0,OR(C515&lt;&gt;"Recommended baseline",Assumptions!$B$10=1))),0,IF(ISNUMBER(K515),G515*H515*K515,IF(U515=0,"UNPRICED",IF(ISNUMBER(INDEX('SKU Catalog'!$L$1:$L$116,MAX(1,U515))),G515*H515*INDEX('SKU Catalog'!$L$1:$L$116,MAX(1,U515))*IF(AND(INDEX('SKU Catalog'!$F$1:$F$116,MAX(1,U515))="Hourly",OR(INDEX('SKU Catalog'!$J$1:$J$116,MAX(1,U515))=0,"1Y"="PAYG")),I515,1),"UNPRICED"))))</f>
        <v>0</v>
      </c>
      <c r="X515" s="24">
        <f>IF(NOT(AND(A515=$B$2,G515&gt;0,H515&gt;0,OR(C515&lt;&gt;"Recommended baseline",Assumptions!$B$10=1))),0,IF(ISNUMBER(K515),G515*H515*K515,IF(U515=0,"UNPRICED",IF(ISNUMBER(INDEX('SKU Catalog'!$M$1:$M$116,MAX(1,U515))),G515*H515*INDEX('SKU Catalog'!$M$1:$M$116,MAX(1,U515))*IF(AND(INDEX('SKU Catalog'!$F$1:$F$116,MAX(1,U515))="Hourly",OR(INDEX('SKU Catalog'!$J$1:$J$116,MAX(1,U515))=0,"3Y"="PAYG")),I515,1),"UNPRICED"))))</f>
        <v>0</v>
      </c>
    </row>
    <row r="516" spans="1:24" ht="28.8" x14ac:dyDescent="0.35">
      <c r="A516" s="21" t="s">
        <v>1927</v>
      </c>
      <c r="B516" s="21" t="s">
        <v>94</v>
      </c>
      <c r="C516" s="21" t="s">
        <v>2299</v>
      </c>
      <c r="D516" s="21" t="s">
        <v>1418</v>
      </c>
      <c r="E516" s="21" t="s">
        <v>1420</v>
      </c>
      <c r="F516" s="26" t="s">
        <v>290</v>
      </c>
      <c r="G516" s="27">
        <v>1</v>
      </c>
      <c r="H516" s="38">
        <f>Assumptions!$B$12</f>
        <v>30</v>
      </c>
      <c r="I516" s="36">
        <v>1</v>
      </c>
      <c r="J516" s="26" t="s">
        <v>2297</v>
      </c>
      <c r="K516" s="37"/>
      <c r="L516" s="23" t="str">
        <f>IF(U516=0,"INVALID SKU",IF(INDEX('SKU Catalog'!$J$1:$J$116,MAX(1,U516))=0,"PAYG",IF(J516="Default",Assumptions!$B$7,J516)))</f>
        <v>PAYG</v>
      </c>
      <c r="M516" s="23" t="str">
        <f>IF(U516=0,"Review SKU",INDEX('SKU Catalog'!$E$1:$E$116,MAX(1,U516)))</f>
        <v>GB ingested</v>
      </c>
      <c r="N516" s="31">
        <f>IF(ISNUMBER(K516),K516,IF(U516=0,"UNPRICED",IF(L516="PAYG",INDEX('SKU Catalog'!$K$1:$K$116,MAX(1,U516)),IF(L516="1Y",INDEX('SKU Catalog'!$L$1:$L$116,MAX(1,U516)),INDEX('SKU Catalog'!$M$1:$M$116,MAX(1,U516))))))</f>
        <v>2.2999999999999998</v>
      </c>
      <c r="O516" s="24">
        <f>IF(NOT(AND(A516=$B$2,G516&gt;0,H516&gt;0,OR(C516&lt;&gt;"Recommended baseline",Assumptions!$B$10=1))),0,IF(ISNUMBER(N516),G516*H516*N516*IF(ISNUMBER(K516),1,IF(AND(L516="PAYG",INDEX('SKU Catalog'!$F$1:$F$116,MAX(1,U516))="Hourly"),I516,1)),"UNPRICED"))</f>
        <v>0</v>
      </c>
      <c r="P516" s="24">
        <f>IF(ISNUMBER(O516),O516*Assumptions!$B$8,"UNPRICED")</f>
        <v>0</v>
      </c>
      <c r="Q516" s="23" t="str">
        <f>IF(NOT(AND(A516=$B$2,G516&gt;0,H516&gt;0,OR(C516&lt;&gt;"Recommended baseline",Assumptions!$B$10=1))),"Inactive",IF(NOT(ISNUMBER(N516)),"UNPRICED - select SKU / quote",IF(ISNUMBER(K516),"Manual quote - verify source",IF(T516="Covered","Covered by capacity",IF(T516="Control plane","No direct fee","Priced - verify sizing")))))</f>
        <v>Inactive</v>
      </c>
      <c r="R516" s="21" t="s">
        <v>2326</v>
      </c>
      <c r="S516" s="21" t="s">
        <v>971</v>
      </c>
      <c r="T516" s="21" t="s">
        <v>289</v>
      </c>
      <c r="U516" s="23">
        <f>IF(COUNTIF('SKU Catalog'!$A$4:$A$116,T516&amp;"|"&amp;F516)=0,0,MATCH(T516&amp;"|"&amp;F516,'SKU Catalog'!$A$1:$A$116,0))</f>
        <v>49</v>
      </c>
      <c r="V516" s="24">
        <f>IF(NOT(AND(A516=$B$2,G516&gt;0,H516&gt;0,OR(C516&lt;&gt;"Recommended baseline",Assumptions!$B$10=1))),0,IF(ISNUMBER(K516),G516*H516*K516,IF(U516=0,"UNPRICED",IF(ISNUMBER(INDEX('SKU Catalog'!$K$1:$K$116,MAX(1,U516))),G516*H516*INDEX('SKU Catalog'!$K$1:$K$116,MAX(1,U516))*IF(AND(INDEX('SKU Catalog'!$F$1:$F$116,MAX(1,U516))="Hourly",OR(INDEX('SKU Catalog'!$J$1:$J$116,MAX(1,U516))=0,"PAYG"="PAYG")),I516,1),"UNPRICED"))))</f>
        <v>0</v>
      </c>
      <c r="W516" s="24">
        <f>IF(NOT(AND(A516=$B$2,G516&gt;0,H516&gt;0,OR(C516&lt;&gt;"Recommended baseline",Assumptions!$B$10=1))),0,IF(ISNUMBER(K516),G516*H516*K516,IF(U516=0,"UNPRICED",IF(ISNUMBER(INDEX('SKU Catalog'!$L$1:$L$116,MAX(1,U516))),G516*H516*INDEX('SKU Catalog'!$L$1:$L$116,MAX(1,U516))*IF(AND(INDEX('SKU Catalog'!$F$1:$F$116,MAX(1,U516))="Hourly",OR(INDEX('SKU Catalog'!$J$1:$J$116,MAX(1,U516))=0,"1Y"="PAYG")),I516,1),"UNPRICED"))))</f>
        <v>0</v>
      </c>
      <c r="X516" s="24">
        <f>IF(NOT(AND(A516=$B$2,G516&gt;0,H516&gt;0,OR(C516&lt;&gt;"Recommended baseline",Assumptions!$B$10=1))),0,IF(ISNUMBER(K516),G516*H516*K516,IF(U516=0,"UNPRICED",IF(ISNUMBER(INDEX('SKU Catalog'!$M$1:$M$116,MAX(1,U516))),G516*H516*INDEX('SKU Catalog'!$M$1:$M$116,MAX(1,U516))*IF(AND(INDEX('SKU Catalog'!$F$1:$F$116,MAX(1,U516))="Hourly",OR(INDEX('SKU Catalog'!$J$1:$J$116,MAX(1,U516))=0,"3Y"="PAYG")),I516,1),"UNPRICED"))))</f>
        <v>0</v>
      </c>
    </row>
    <row r="517" spans="1:24" ht="28.8" x14ac:dyDescent="0.35">
      <c r="A517" s="21" t="s">
        <v>1927</v>
      </c>
      <c r="B517" s="21" t="s">
        <v>94</v>
      </c>
      <c r="C517" s="21" t="s">
        <v>2299</v>
      </c>
      <c r="D517" s="21" t="s">
        <v>1418</v>
      </c>
      <c r="E517" s="21" t="s">
        <v>1420</v>
      </c>
      <c r="F517" s="26" t="s">
        <v>290</v>
      </c>
      <c r="G517" s="27">
        <v>1</v>
      </c>
      <c r="H517" s="27">
        <v>30</v>
      </c>
      <c r="I517" s="36">
        <v>1</v>
      </c>
      <c r="J517" s="26" t="s">
        <v>2297</v>
      </c>
      <c r="K517" s="37"/>
      <c r="L517" s="23" t="str">
        <f>IF(U517=0,"INVALID SKU",IF(INDEX('SKU Catalog'!$J$1:$J$116,MAX(1,U517))=0,"PAYG",IF(J517="Default",Assumptions!$B$7,J517)))</f>
        <v>PAYG</v>
      </c>
      <c r="M517" s="23" t="str">
        <f>IF(U517=0,"Review SKU",INDEX('SKU Catalog'!$E$1:$E$116,MAX(1,U517)))</f>
        <v>GB-month beyond included retention</v>
      </c>
      <c r="N517" s="31">
        <f>IF(ISNUMBER(K517),K517,IF(U517=0,"UNPRICED",IF(L517="PAYG",INDEX('SKU Catalog'!$K$1:$K$116,MAX(1,U517)),IF(L517="1Y",INDEX('SKU Catalog'!$L$1:$L$116,MAX(1,U517)),INDEX('SKU Catalog'!$M$1:$M$116,MAX(1,U517))))))</f>
        <v>0.1</v>
      </c>
      <c r="O517" s="24">
        <f>IF(NOT(AND(A517=$B$2,G517&gt;0,H517&gt;0,OR(C517&lt;&gt;"Recommended baseline",Assumptions!$B$10=1))),0,IF(ISNUMBER(N517),G517*H517*N517*IF(ISNUMBER(K517),1,IF(AND(L517="PAYG",INDEX('SKU Catalog'!$F$1:$F$116,MAX(1,U517))="Hourly"),I517,1)),"UNPRICED"))</f>
        <v>0</v>
      </c>
      <c r="P517" s="24">
        <f>IF(ISNUMBER(O517),O517*Assumptions!$B$8,"UNPRICED")</f>
        <v>0</v>
      </c>
      <c r="Q517" s="23" t="str">
        <f>IF(NOT(AND(A517=$B$2,G517&gt;0,H517&gt;0,OR(C517&lt;&gt;"Recommended baseline",Assumptions!$B$10=1))),"Inactive",IF(NOT(ISNUMBER(N517)),"UNPRICED - select SKU / quote",IF(ISNUMBER(K517),"Manual quote - verify source",IF(T517="Covered","Covered by capacity",IF(T517="Control plane","No direct fee","Priced - verify sizing")))))</f>
        <v>Inactive</v>
      </c>
      <c r="R517" s="21" t="s">
        <v>2346</v>
      </c>
      <c r="S517" s="21" t="s">
        <v>971</v>
      </c>
      <c r="T517" s="21" t="s">
        <v>294</v>
      </c>
      <c r="U517" s="23">
        <f>IF(COUNTIF('SKU Catalog'!$A$4:$A$116,T517&amp;"|"&amp;F517)=0,0,MATCH(T517&amp;"|"&amp;F517,'SKU Catalog'!$A$1:$A$116,0))</f>
        <v>50</v>
      </c>
      <c r="V517" s="24">
        <f>IF(NOT(AND(A517=$B$2,G517&gt;0,H517&gt;0,OR(C517&lt;&gt;"Recommended baseline",Assumptions!$B$10=1))),0,IF(ISNUMBER(K517),G517*H517*K517,IF(U517=0,"UNPRICED",IF(ISNUMBER(INDEX('SKU Catalog'!$K$1:$K$116,MAX(1,U517))),G517*H517*INDEX('SKU Catalog'!$K$1:$K$116,MAX(1,U517))*IF(AND(INDEX('SKU Catalog'!$F$1:$F$116,MAX(1,U517))="Hourly",OR(INDEX('SKU Catalog'!$J$1:$J$116,MAX(1,U517))=0,"PAYG"="PAYG")),I517,1),"UNPRICED"))))</f>
        <v>0</v>
      </c>
      <c r="W517" s="24">
        <f>IF(NOT(AND(A517=$B$2,G517&gt;0,H517&gt;0,OR(C517&lt;&gt;"Recommended baseline",Assumptions!$B$10=1))),0,IF(ISNUMBER(K517),G517*H517*K517,IF(U517=0,"UNPRICED",IF(ISNUMBER(INDEX('SKU Catalog'!$L$1:$L$116,MAX(1,U517))),G517*H517*INDEX('SKU Catalog'!$L$1:$L$116,MAX(1,U517))*IF(AND(INDEX('SKU Catalog'!$F$1:$F$116,MAX(1,U517))="Hourly",OR(INDEX('SKU Catalog'!$J$1:$J$116,MAX(1,U517))=0,"1Y"="PAYG")),I517,1),"UNPRICED"))))</f>
        <v>0</v>
      </c>
      <c r="X517" s="24">
        <f>IF(NOT(AND(A517=$B$2,G517&gt;0,H517&gt;0,OR(C517&lt;&gt;"Recommended baseline",Assumptions!$B$10=1))),0,IF(ISNUMBER(K517),G517*H517*K517,IF(U517=0,"UNPRICED",IF(ISNUMBER(INDEX('SKU Catalog'!$M$1:$M$116,MAX(1,U517))),G517*H517*INDEX('SKU Catalog'!$M$1:$M$116,MAX(1,U517))*IF(AND(INDEX('SKU Catalog'!$F$1:$F$116,MAX(1,U517))="Hourly",OR(INDEX('SKU Catalog'!$J$1:$J$116,MAX(1,U517))=0,"3Y"="PAYG")),I517,1),"UNPRICED"))))</f>
        <v>0</v>
      </c>
    </row>
    <row r="518" spans="1:24" ht="28.8" x14ac:dyDescent="0.35">
      <c r="A518" s="21" t="s">
        <v>1927</v>
      </c>
      <c r="B518" s="21" t="s">
        <v>95</v>
      </c>
      <c r="C518" s="21" t="s">
        <v>2299</v>
      </c>
      <c r="D518" s="21" t="s">
        <v>1423</v>
      </c>
      <c r="E518" s="21" t="s">
        <v>1424</v>
      </c>
      <c r="F518" s="26" t="s">
        <v>188</v>
      </c>
      <c r="G518" s="27">
        <v>1</v>
      </c>
      <c r="H518" s="27">
        <v>1</v>
      </c>
      <c r="I518" s="36">
        <v>1</v>
      </c>
      <c r="J518" s="26" t="s">
        <v>2297</v>
      </c>
      <c r="K518" s="37"/>
      <c r="L518" s="23" t="str">
        <f>IF(U518=0,"INVALID SKU",IF(INDEX('SKU Catalog'!$J$1:$J$116,MAX(1,U518))=0,"PAYG",IF(J518="Default",Assumptions!$B$7,J518)))</f>
        <v>PAYG</v>
      </c>
      <c r="M518" s="23" t="str">
        <f>IF(U518=0,"Review SKU",INDEX('SKU Catalog'!$E$1:$E$116,MAX(1,U518)))</f>
        <v>resource</v>
      </c>
      <c r="N518" s="31">
        <f>IF(ISNUMBER(K518),K518,IF(U518=0,"UNPRICED",IF(L518="PAYG",INDEX('SKU Catalog'!$K$1:$K$116,MAX(1,U518)),IF(L518="1Y",INDEX('SKU Catalog'!$L$1:$L$116,MAX(1,U518)),INDEX('SKU Catalog'!$M$1:$M$116,MAX(1,U518))))))</f>
        <v>0</v>
      </c>
      <c r="O518" s="24">
        <f>IF(NOT(AND(A518=$B$2,G518&gt;0,H518&gt;0,OR(C518&lt;&gt;"Recommended baseline",Assumptions!$B$10=1))),0,IF(ISNUMBER(N518),G518*H518*N518*IF(ISNUMBER(K518),1,IF(AND(L518="PAYG",INDEX('SKU Catalog'!$F$1:$F$116,MAX(1,U518))="Hourly"),I518,1)),"UNPRICED"))</f>
        <v>0</v>
      </c>
      <c r="P518" s="24">
        <f>IF(ISNUMBER(O518),O518*Assumptions!$B$8,"UNPRICED")</f>
        <v>0</v>
      </c>
      <c r="Q518" s="23" t="str">
        <f>IF(NOT(AND(A518=$B$2,G518&gt;0,H518&gt;0,OR(C518&lt;&gt;"Recommended baseline",Assumptions!$B$10=1))),"Inactive",IF(NOT(ISNUMBER(N518)),"UNPRICED - select SKU / quote",IF(ISNUMBER(K518),"Manual quote - verify source",IF(T518="Covered","Covered by capacity",IF(T518="Control plane","No direct fee","Priced - verify sizing")))))</f>
        <v>Inactive</v>
      </c>
      <c r="R518" s="21" t="s">
        <v>2347</v>
      </c>
      <c r="S518" s="21" t="s">
        <v>971</v>
      </c>
      <c r="T518" s="21" t="s">
        <v>187</v>
      </c>
      <c r="U518" s="23">
        <f>IF(COUNTIF('SKU Catalog'!$A$4:$A$116,T518&amp;"|"&amp;F518)=0,0,MATCH(T518&amp;"|"&amp;F518,'SKU Catalog'!$A$1:$A$116,0))</f>
        <v>5</v>
      </c>
      <c r="V518" s="24">
        <f>IF(NOT(AND(A518=$B$2,G518&gt;0,H518&gt;0,OR(C518&lt;&gt;"Recommended baseline",Assumptions!$B$10=1))),0,IF(ISNUMBER(K518),G518*H518*K518,IF(U518=0,"UNPRICED",IF(ISNUMBER(INDEX('SKU Catalog'!$K$1:$K$116,MAX(1,U518))),G518*H518*INDEX('SKU Catalog'!$K$1:$K$116,MAX(1,U518))*IF(AND(INDEX('SKU Catalog'!$F$1:$F$116,MAX(1,U518))="Hourly",OR(INDEX('SKU Catalog'!$J$1:$J$116,MAX(1,U518))=0,"PAYG"="PAYG")),I518,1),"UNPRICED"))))</f>
        <v>0</v>
      </c>
      <c r="W518" s="24">
        <f>IF(NOT(AND(A518=$B$2,G518&gt;0,H518&gt;0,OR(C518&lt;&gt;"Recommended baseline",Assumptions!$B$10=1))),0,IF(ISNUMBER(K518),G518*H518*K518,IF(U518=0,"UNPRICED",IF(ISNUMBER(INDEX('SKU Catalog'!$L$1:$L$116,MAX(1,U518))),G518*H518*INDEX('SKU Catalog'!$L$1:$L$116,MAX(1,U518))*IF(AND(INDEX('SKU Catalog'!$F$1:$F$116,MAX(1,U518))="Hourly",OR(INDEX('SKU Catalog'!$J$1:$J$116,MAX(1,U518))=0,"1Y"="PAYG")),I518,1),"UNPRICED"))))</f>
        <v>0</v>
      </c>
      <c r="X518" s="24">
        <f>IF(NOT(AND(A518=$B$2,G518&gt;0,H518&gt;0,OR(C518&lt;&gt;"Recommended baseline",Assumptions!$B$10=1))),0,IF(ISNUMBER(K518),G518*H518*K518,IF(U518=0,"UNPRICED",IF(ISNUMBER(INDEX('SKU Catalog'!$M$1:$M$116,MAX(1,U518))),G518*H518*INDEX('SKU Catalog'!$M$1:$M$116,MAX(1,U518))*IF(AND(INDEX('SKU Catalog'!$F$1:$F$116,MAX(1,U518))="Hourly",OR(INDEX('SKU Catalog'!$J$1:$J$116,MAX(1,U518))=0,"3Y"="PAYG")),I518,1),"UNPRICED"))))</f>
        <v>0</v>
      </c>
    </row>
    <row r="519" spans="1:24" ht="28.8" x14ac:dyDescent="0.35">
      <c r="A519" s="21" t="s">
        <v>1927</v>
      </c>
      <c r="B519" s="21" t="s">
        <v>96</v>
      </c>
      <c r="C519" s="21" t="s">
        <v>2299</v>
      </c>
      <c r="D519" s="21" t="s">
        <v>1427</v>
      </c>
      <c r="E519" s="21" t="s">
        <v>1428</v>
      </c>
      <c r="F519" s="26" t="s">
        <v>191</v>
      </c>
      <c r="G519" s="27">
        <v>1</v>
      </c>
      <c r="H519" s="27">
        <v>1</v>
      </c>
      <c r="I519" s="36">
        <v>1</v>
      </c>
      <c r="J519" s="26" t="s">
        <v>2297</v>
      </c>
      <c r="K519" s="37"/>
      <c r="L519" s="23" t="str">
        <f>IF(U519=0,"INVALID SKU",IF(INDEX('SKU Catalog'!$J$1:$J$116,MAX(1,U519))=0,"PAYG",IF(J519="Default",Assumptions!$B$7,J519)))</f>
        <v>PAYG</v>
      </c>
      <c r="M519" s="23" t="str">
        <f>IF(U519=0,"Review SKU",INDEX('SKU Catalog'!$E$1:$E$116,MAX(1,U519)))</f>
        <v>quoted unit</v>
      </c>
      <c r="N519" s="31" t="str">
        <f>IF(ISNUMBER(K519),K519,IF(U519=0,"UNPRICED",IF(L519="PAYG",INDEX('SKU Catalog'!$K$1:$K$116,MAX(1,U519)),IF(L519="1Y",INDEX('SKU Catalog'!$L$1:$L$116,MAX(1,U519)),INDEX('SKU Catalog'!$M$1:$M$116,MAX(1,U519))))))</f>
        <v>UNPRICED</v>
      </c>
      <c r="O519" s="24">
        <f>IF(NOT(AND(A519=$B$2,G519&gt;0,H519&gt;0,OR(C519&lt;&gt;"Recommended baseline",Assumptions!$B$10=1))),0,IF(ISNUMBER(N519),G519*H519*N519*IF(ISNUMBER(K519),1,IF(AND(L519="PAYG",INDEX('SKU Catalog'!$F$1:$F$116,MAX(1,U519))="Hourly"),I519,1)),"UNPRICED"))</f>
        <v>0</v>
      </c>
      <c r="P519" s="24">
        <f>IF(ISNUMBER(O519),O519*Assumptions!$B$8,"UNPRICED")</f>
        <v>0</v>
      </c>
      <c r="Q519" s="23" t="str">
        <f>IF(NOT(AND(A519=$B$2,G519&gt;0,H519&gt;0,OR(C519&lt;&gt;"Recommended baseline",Assumptions!$B$10=1))),"Inactive",IF(NOT(ISNUMBER(N519)),"UNPRICED - select SKU / quote",IF(ISNUMBER(K519),"Manual quote - verify source",IF(T519="Covered","Covered by capacity",IF(T519="Control plane","No direct fee","Priced - verify sizing")))))</f>
        <v>Inactive</v>
      </c>
      <c r="R519" s="21" t="s">
        <v>2341</v>
      </c>
      <c r="S519" s="21" t="s">
        <v>971</v>
      </c>
      <c r="T519" s="21" t="s">
        <v>96</v>
      </c>
      <c r="U519" s="23">
        <f>IF(COUNTIF('SKU Catalog'!$A$4:$A$116,T519&amp;"|"&amp;F519)=0,0,MATCH(T519&amp;"|"&amp;F519,'SKU Catalog'!$A$1:$A$116,0))</f>
        <v>6</v>
      </c>
      <c r="V519" s="24">
        <f>IF(NOT(AND(A519=$B$2,G519&gt;0,H519&gt;0,OR(C519&lt;&gt;"Recommended baseline",Assumptions!$B$10=1))),0,IF(ISNUMBER(K519),G519*H519*K519,IF(U519=0,"UNPRICED",IF(ISNUMBER(INDEX('SKU Catalog'!$K$1:$K$116,MAX(1,U519))),G519*H519*INDEX('SKU Catalog'!$K$1:$K$116,MAX(1,U519))*IF(AND(INDEX('SKU Catalog'!$F$1:$F$116,MAX(1,U519))="Hourly",OR(INDEX('SKU Catalog'!$J$1:$J$116,MAX(1,U519))=0,"PAYG"="PAYG")),I519,1),"UNPRICED"))))</f>
        <v>0</v>
      </c>
      <c r="W519" s="24">
        <f>IF(NOT(AND(A519=$B$2,G519&gt;0,H519&gt;0,OR(C519&lt;&gt;"Recommended baseline",Assumptions!$B$10=1))),0,IF(ISNUMBER(K519),G519*H519*K519,IF(U519=0,"UNPRICED",IF(ISNUMBER(INDEX('SKU Catalog'!$L$1:$L$116,MAX(1,U519))),G519*H519*INDEX('SKU Catalog'!$L$1:$L$116,MAX(1,U519))*IF(AND(INDEX('SKU Catalog'!$F$1:$F$116,MAX(1,U519))="Hourly",OR(INDEX('SKU Catalog'!$J$1:$J$116,MAX(1,U519))=0,"1Y"="PAYG")),I519,1),"UNPRICED"))))</f>
        <v>0</v>
      </c>
      <c r="X519" s="24">
        <f>IF(NOT(AND(A519=$B$2,G519&gt;0,H519&gt;0,OR(C519&lt;&gt;"Recommended baseline",Assumptions!$B$10=1))),0,IF(ISNUMBER(K519),G519*H519*K519,IF(U519=0,"UNPRICED",IF(ISNUMBER(INDEX('SKU Catalog'!$M$1:$M$116,MAX(1,U519))),G519*H519*INDEX('SKU Catalog'!$M$1:$M$116,MAX(1,U519))*IF(AND(INDEX('SKU Catalog'!$F$1:$F$116,MAX(1,U519))="Hourly",OR(INDEX('SKU Catalog'!$J$1:$J$116,MAX(1,U519))=0,"3Y"="PAYG")),I519,1),"UNPRICED"))))</f>
        <v>0</v>
      </c>
    </row>
    <row r="520" spans="1:24" ht="28.8" x14ac:dyDescent="0.35">
      <c r="A520" s="21" t="s">
        <v>1927</v>
      </c>
      <c r="B520" s="21" t="s">
        <v>95</v>
      </c>
      <c r="C520" s="21" t="s">
        <v>2299</v>
      </c>
      <c r="D520" s="21" t="s">
        <v>1431</v>
      </c>
      <c r="E520" s="21" t="s">
        <v>1432</v>
      </c>
      <c r="F520" s="26" t="s">
        <v>188</v>
      </c>
      <c r="G520" s="27">
        <v>1</v>
      </c>
      <c r="H520" s="27">
        <v>1</v>
      </c>
      <c r="I520" s="36">
        <v>1</v>
      </c>
      <c r="J520" s="26" t="s">
        <v>2297</v>
      </c>
      <c r="K520" s="37"/>
      <c r="L520" s="23" t="str">
        <f>IF(U520=0,"INVALID SKU",IF(INDEX('SKU Catalog'!$J$1:$J$116,MAX(1,U520))=0,"PAYG",IF(J520="Default",Assumptions!$B$7,J520)))</f>
        <v>PAYG</v>
      </c>
      <c r="M520" s="23" t="str">
        <f>IF(U520=0,"Review SKU",INDEX('SKU Catalog'!$E$1:$E$116,MAX(1,U520)))</f>
        <v>resource</v>
      </c>
      <c r="N520" s="31">
        <f>IF(ISNUMBER(K520),K520,IF(U520=0,"UNPRICED",IF(L520="PAYG",INDEX('SKU Catalog'!$K$1:$K$116,MAX(1,U520)),IF(L520="1Y",INDEX('SKU Catalog'!$L$1:$L$116,MAX(1,U520)),INDEX('SKU Catalog'!$M$1:$M$116,MAX(1,U520))))))</f>
        <v>0</v>
      </c>
      <c r="O520" s="24">
        <f>IF(NOT(AND(A520=$B$2,G520&gt;0,H520&gt;0,OR(C520&lt;&gt;"Recommended baseline",Assumptions!$B$10=1))),0,IF(ISNUMBER(N520),G520*H520*N520*IF(ISNUMBER(K520),1,IF(AND(L520="PAYG",INDEX('SKU Catalog'!$F$1:$F$116,MAX(1,U520))="Hourly"),I520,1)),"UNPRICED"))</f>
        <v>0</v>
      </c>
      <c r="P520" s="24">
        <f>IF(ISNUMBER(O520),O520*Assumptions!$B$8,"UNPRICED")</f>
        <v>0</v>
      </c>
      <c r="Q520" s="23" t="str">
        <f>IF(NOT(AND(A520=$B$2,G520&gt;0,H520&gt;0,OR(C520&lt;&gt;"Recommended baseline",Assumptions!$B$10=1))),"Inactive",IF(NOT(ISNUMBER(N520)),"UNPRICED - select SKU / quote",IF(ISNUMBER(K520),"Manual quote - verify source",IF(T520="Covered","Covered by capacity",IF(T520="Control plane","No direct fee","Priced - verify sizing")))))</f>
        <v>Inactive</v>
      </c>
      <c r="R520" s="21" t="s">
        <v>2315</v>
      </c>
      <c r="S520" s="21" t="s">
        <v>971</v>
      </c>
      <c r="T520" s="21" t="s">
        <v>187</v>
      </c>
      <c r="U520" s="23">
        <f>IF(COUNTIF('SKU Catalog'!$A$4:$A$116,T520&amp;"|"&amp;F520)=0,0,MATCH(T520&amp;"|"&amp;F520,'SKU Catalog'!$A$1:$A$116,0))</f>
        <v>5</v>
      </c>
      <c r="V520" s="24">
        <f>IF(NOT(AND(A520=$B$2,G520&gt;0,H520&gt;0,OR(C520&lt;&gt;"Recommended baseline",Assumptions!$B$10=1))),0,IF(ISNUMBER(K520),G520*H520*K520,IF(U520=0,"UNPRICED",IF(ISNUMBER(INDEX('SKU Catalog'!$K$1:$K$116,MAX(1,U520))),G520*H520*INDEX('SKU Catalog'!$K$1:$K$116,MAX(1,U520))*IF(AND(INDEX('SKU Catalog'!$F$1:$F$116,MAX(1,U520))="Hourly",OR(INDEX('SKU Catalog'!$J$1:$J$116,MAX(1,U520))=0,"PAYG"="PAYG")),I520,1),"UNPRICED"))))</f>
        <v>0</v>
      </c>
      <c r="W520" s="24">
        <f>IF(NOT(AND(A520=$B$2,G520&gt;0,H520&gt;0,OR(C520&lt;&gt;"Recommended baseline",Assumptions!$B$10=1))),0,IF(ISNUMBER(K520),G520*H520*K520,IF(U520=0,"UNPRICED",IF(ISNUMBER(INDEX('SKU Catalog'!$L$1:$L$116,MAX(1,U520))),G520*H520*INDEX('SKU Catalog'!$L$1:$L$116,MAX(1,U520))*IF(AND(INDEX('SKU Catalog'!$F$1:$F$116,MAX(1,U520))="Hourly",OR(INDEX('SKU Catalog'!$J$1:$J$116,MAX(1,U520))=0,"1Y"="PAYG")),I520,1),"UNPRICED"))))</f>
        <v>0</v>
      </c>
      <c r="X520" s="24">
        <f>IF(NOT(AND(A520=$B$2,G520&gt;0,H520&gt;0,OR(C520&lt;&gt;"Recommended baseline",Assumptions!$B$10=1))),0,IF(ISNUMBER(K520),G520*H520*K520,IF(U520=0,"UNPRICED",IF(ISNUMBER(INDEX('SKU Catalog'!$M$1:$M$116,MAX(1,U520))),G520*H520*INDEX('SKU Catalog'!$M$1:$M$116,MAX(1,U520))*IF(AND(INDEX('SKU Catalog'!$F$1:$F$116,MAX(1,U520))="Hourly",OR(INDEX('SKU Catalog'!$J$1:$J$116,MAX(1,U520))=0,"3Y"="PAYG")),I520,1),"UNPRICED"))))</f>
        <v>0</v>
      </c>
    </row>
    <row r="521" spans="1:24" ht="28.8" x14ac:dyDescent="0.35">
      <c r="A521" s="21" t="s">
        <v>1927</v>
      </c>
      <c r="B521" s="21" t="s">
        <v>95</v>
      </c>
      <c r="C521" s="21" t="s">
        <v>2299</v>
      </c>
      <c r="D521" s="21" t="s">
        <v>1435</v>
      </c>
      <c r="E521" s="21" t="s">
        <v>1436</v>
      </c>
      <c r="F521" s="26" t="s">
        <v>188</v>
      </c>
      <c r="G521" s="27">
        <v>1</v>
      </c>
      <c r="H521" s="27">
        <v>1</v>
      </c>
      <c r="I521" s="36">
        <v>1</v>
      </c>
      <c r="J521" s="26" t="s">
        <v>2297</v>
      </c>
      <c r="K521" s="37"/>
      <c r="L521" s="23" t="str">
        <f>IF(U521=0,"INVALID SKU",IF(INDEX('SKU Catalog'!$J$1:$J$116,MAX(1,U521))=0,"PAYG",IF(J521="Default",Assumptions!$B$7,J521)))</f>
        <v>PAYG</v>
      </c>
      <c r="M521" s="23" t="str">
        <f>IF(U521=0,"Review SKU",INDEX('SKU Catalog'!$E$1:$E$116,MAX(1,U521)))</f>
        <v>resource</v>
      </c>
      <c r="N521" s="31">
        <f>IF(ISNUMBER(K521),K521,IF(U521=0,"UNPRICED",IF(L521="PAYG",INDEX('SKU Catalog'!$K$1:$K$116,MAX(1,U521)),IF(L521="1Y",INDEX('SKU Catalog'!$L$1:$L$116,MAX(1,U521)),INDEX('SKU Catalog'!$M$1:$M$116,MAX(1,U521))))))</f>
        <v>0</v>
      </c>
      <c r="O521" s="24">
        <f>IF(NOT(AND(A521=$B$2,G521&gt;0,H521&gt;0,OR(C521&lt;&gt;"Recommended baseline",Assumptions!$B$10=1))),0,IF(ISNUMBER(N521),G521*H521*N521*IF(ISNUMBER(K521),1,IF(AND(L521="PAYG",INDEX('SKU Catalog'!$F$1:$F$116,MAX(1,U521))="Hourly"),I521,1)),"UNPRICED"))</f>
        <v>0</v>
      </c>
      <c r="P521" s="24">
        <f>IF(ISNUMBER(O521),O521*Assumptions!$B$8,"UNPRICED")</f>
        <v>0</v>
      </c>
      <c r="Q521" s="23" t="str">
        <f>IF(NOT(AND(A521=$B$2,G521&gt;0,H521&gt;0,OR(C521&lt;&gt;"Recommended baseline",Assumptions!$B$10=1))),"Inactive",IF(NOT(ISNUMBER(N521)),"UNPRICED - select SKU / quote",IF(ISNUMBER(K521),"Manual quote - verify source",IF(T521="Covered","Covered by capacity",IF(T521="Control plane","No direct fee","Priced - verify sizing")))))</f>
        <v>Inactive</v>
      </c>
      <c r="R521" s="21" t="s">
        <v>2315</v>
      </c>
      <c r="S521" s="21" t="s">
        <v>971</v>
      </c>
      <c r="T521" s="21" t="s">
        <v>187</v>
      </c>
      <c r="U521" s="23">
        <f>IF(COUNTIF('SKU Catalog'!$A$4:$A$116,T521&amp;"|"&amp;F521)=0,0,MATCH(T521&amp;"|"&amp;F521,'SKU Catalog'!$A$1:$A$116,0))</f>
        <v>5</v>
      </c>
      <c r="V521" s="24">
        <f>IF(NOT(AND(A521=$B$2,G521&gt;0,H521&gt;0,OR(C521&lt;&gt;"Recommended baseline",Assumptions!$B$10=1))),0,IF(ISNUMBER(K521),G521*H521*K521,IF(U521=0,"UNPRICED",IF(ISNUMBER(INDEX('SKU Catalog'!$K$1:$K$116,MAX(1,U521))),G521*H521*INDEX('SKU Catalog'!$K$1:$K$116,MAX(1,U521))*IF(AND(INDEX('SKU Catalog'!$F$1:$F$116,MAX(1,U521))="Hourly",OR(INDEX('SKU Catalog'!$J$1:$J$116,MAX(1,U521))=0,"PAYG"="PAYG")),I521,1),"UNPRICED"))))</f>
        <v>0</v>
      </c>
      <c r="W521" s="24">
        <f>IF(NOT(AND(A521=$B$2,G521&gt;0,H521&gt;0,OR(C521&lt;&gt;"Recommended baseline",Assumptions!$B$10=1))),0,IF(ISNUMBER(K521),G521*H521*K521,IF(U521=0,"UNPRICED",IF(ISNUMBER(INDEX('SKU Catalog'!$L$1:$L$116,MAX(1,U521))),G521*H521*INDEX('SKU Catalog'!$L$1:$L$116,MAX(1,U521))*IF(AND(INDEX('SKU Catalog'!$F$1:$F$116,MAX(1,U521))="Hourly",OR(INDEX('SKU Catalog'!$J$1:$J$116,MAX(1,U521))=0,"1Y"="PAYG")),I521,1),"UNPRICED"))))</f>
        <v>0</v>
      </c>
      <c r="X521" s="24">
        <f>IF(NOT(AND(A521=$B$2,G521&gt;0,H521&gt;0,OR(C521&lt;&gt;"Recommended baseline",Assumptions!$B$10=1))),0,IF(ISNUMBER(K521),G521*H521*K521,IF(U521=0,"UNPRICED",IF(ISNUMBER(INDEX('SKU Catalog'!$M$1:$M$116,MAX(1,U521))),G521*H521*INDEX('SKU Catalog'!$M$1:$M$116,MAX(1,U521))*IF(AND(INDEX('SKU Catalog'!$F$1:$F$116,MAX(1,U521))="Hourly",OR(INDEX('SKU Catalog'!$J$1:$J$116,MAX(1,U521))=0,"3Y"="PAYG")),I521,1),"UNPRICED"))))</f>
        <v>0</v>
      </c>
    </row>
    <row r="522" spans="1:24" ht="28.8" x14ac:dyDescent="0.35">
      <c r="A522" s="21" t="s">
        <v>1927</v>
      </c>
      <c r="B522" s="21" t="s">
        <v>95</v>
      </c>
      <c r="C522" s="21" t="s">
        <v>2299</v>
      </c>
      <c r="D522" s="21" t="s">
        <v>1439</v>
      </c>
      <c r="E522" s="21" t="s">
        <v>1440</v>
      </c>
      <c r="F522" s="26" t="s">
        <v>188</v>
      </c>
      <c r="G522" s="27">
        <v>1</v>
      </c>
      <c r="H522" s="27">
        <v>1</v>
      </c>
      <c r="I522" s="36">
        <v>1</v>
      </c>
      <c r="J522" s="26" t="s">
        <v>2297</v>
      </c>
      <c r="K522" s="37"/>
      <c r="L522" s="23" t="str">
        <f>IF(U522=0,"INVALID SKU",IF(INDEX('SKU Catalog'!$J$1:$J$116,MAX(1,U522))=0,"PAYG",IF(J522="Default",Assumptions!$B$7,J522)))</f>
        <v>PAYG</v>
      </c>
      <c r="M522" s="23" t="str">
        <f>IF(U522=0,"Review SKU",INDEX('SKU Catalog'!$E$1:$E$116,MAX(1,U522)))</f>
        <v>resource</v>
      </c>
      <c r="N522" s="31">
        <f>IF(ISNUMBER(K522),K522,IF(U522=0,"UNPRICED",IF(L522="PAYG",INDEX('SKU Catalog'!$K$1:$K$116,MAX(1,U522)),IF(L522="1Y",INDEX('SKU Catalog'!$L$1:$L$116,MAX(1,U522)),INDEX('SKU Catalog'!$M$1:$M$116,MAX(1,U522))))))</f>
        <v>0</v>
      </c>
      <c r="O522" s="24">
        <f>IF(NOT(AND(A522=$B$2,G522&gt;0,H522&gt;0,OR(C522&lt;&gt;"Recommended baseline",Assumptions!$B$10=1))),0,IF(ISNUMBER(N522),G522*H522*N522*IF(ISNUMBER(K522),1,IF(AND(L522="PAYG",INDEX('SKU Catalog'!$F$1:$F$116,MAX(1,U522))="Hourly"),I522,1)),"UNPRICED"))</f>
        <v>0</v>
      </c>
      <c r="P522" s="24">
        <f>IF(ISNUMBER(O522),O522*Assumptions!$B$8,"UNPRICED")</f>
        <v>0</v>
      </c>
      <c r="Q522" s="23" t="str">
        <f>IF(NOT(AND(A522=$B$2,G522&gt;0,H522&gt;0,OR(C522&lt;&gt;"Recommended baseline",Assumptions!$B$10=1))),"Inactive",IF(NOT(ISNUMBER(N522)),"UNPRICED - select SKU / quote",IF(ISNUMBER(K522),"Manual quote - verify source",IF(T522="Covered","Covered by capacity",IF(T522="Control plane","No direct fee","Priced - verify sizing")))))</f>
        <v>Inactive</v>
      </c>
      <c r="R522" s="21" t="s">
        <v>2315</v>
      </c>
      <c r="S522" s="21" t="s">
        <v>971</v>
      </c>
      <c r="T522" s="21" t="s">
        <v>187</v>
      </c>
      <c r="U522" s="23">
        <f>IF(COUNTIF('SKU Catalog'!$A$4:$A$116,T522&amp;"|"&amp;F522)=0,0,MATCH(T522&amp;"|"&amp;F522,'SKU Catalog'!$A$1:$A$116,0))</f>
        <v>5</v>
      </c>
      <c r="V522" s="24">
        <f>IF(NOT(AND(A522=$B$2,G522&gt;0,H522&gt;0,OR(C522&lt;&gt;"Recommended baseline",Assumptions!$B$10=1))),0,IF(ISNUMBER(K522),G522*H522*K522,IF(U522=0,"UNPRICED",IF(ISNUMBER(INDEX('SKU Catalog'!$K$1:$K$116,MAX(1,U522))),G522*H522*INDEX('SKU Catalog'!$K$1:$K$116,MAX(1,U522))*IF(AND(INDEX('SKU Catalog'!$F$1:$F$116,MAX(1,U522))="Hourly",OR(INDEX('SKU Catalog'!$J$1:$J$116,MAX(1,U522))=0,"PAYG"="PAYG")),I522,1),"UNPRICED"))))</f>
        <v>0</v>
      </c>
      <c r="W522" s="24">
        <f>IF(NOT(AND(A522=$B$2,G522&gt;0,H522&gt;0,OR(C522&lt;&gt;"Recommended baseline",Assumptions!$B$10=1))),0,IF(ISNUMBER(K522),G522*H522*K522,IF(U522=0,"UNPRICED",IF(ISNUMBER(INDEX('SKU Catalog'!$L$1:$L$116,MAX(1,U522))),G522*H522*INDEX('SKU Catalog'!$L$1:$L$116,MAX(1,U522))*IF(AND(INDEX('SKU Catalog'!$F$1:$F$116,MAX(1,U522))="Hourly",OR(INDEX('SKU Catalog'!$J$1:$J$116,MAX(1,U522))=0,"1Y"="PAYG")),I522,1),"UNPRICED"))))</f>
        <v>0</v>
      </c>
      <c r="X522" s="24">
        <f>IF(NOT(AND(A522=$B$2,G522&gt;0,H522&gt;0,OR(C522&lt;&gt;"Recommended baseline",Assumptions!$B$10=1))),0,IF(ISNUMBER(K522),G522*H522*K522,IF(U522=0,"UNPRICED",IF(ISNUMBER(INDEX('SKU Catalog'!$M$1:$M$116,MAX(1,U522))),G522*H522*INDEX('SKU Catalog'!$M$1:$M$116,MAX(1,U522))*IF(AND(INDEX('SKU Catalog'!$F$1:$F$116,MAX(1,U522))="Hourly",OR(INDEX('SKU Catalog'!$J$1:$J$116,MAX(1,U522))=0,"3Y"="PAYG")),I522,1),"UNPRICED"))))</f>
        <v>0</v>
      </c>
    </row>
    <row r="523" spans="1:24" ht="28.8" x14ac:dyDescent="0.35">
      <c r="A523" s="21" t="s">
        <v>1927</v>
      </c>
      <c r="B523" s="21" t="s">
        <v>95</v>
      </c>
      <c r="C523" s="21" t="s">
        <v>2299</v>
      </c>
      <c r="D523" s="21" t="s">
        <v>1443</v>
      </c>
      <c r="E523" s="21" t="s">
        <v>1444</v>
      </c>
      <c r="F523" s="26" t="s">
        <v>188</v>
      </c>
      <c r="G523" s="27">
        <v>1</v>
      </c>
      <c r="H523" s="27">
        <v>1</v>
      </c>
      <c r="I523" s="36">
        <v>1</v>
      </c>
      <c r="J523" s="26" t="s">
        <v>2297</v>
      </c>
      <c r="K523" s="37"/>
      <c r="L523" s="23" t="str">
        <f>IF(U523=0,"INVALID SKU",IF(INDEX('SKU Catalog'!$J$1:$J$116,MAX(1,U523))=0,"PAYG",IF(J523="Default",Assumptions!$B$7,J523)))</f>
        <v>PAYG</v>
      </c>
      <c r="M523" s="23" t="str">
        <f>IF(U523=0,"Review SKU",INDEX('SKU Catalog'!$E$1:$E$116,MAX(1,U523)))</f>
        <v>resource</v>
      </c>
      <c r="N523" s="31">
        <f>IF(ISNUMBER(K523),K523,IF(U523=0,"UNPRICED",IF(L523="PAYG",INDEX('SKU Catalog'!$K$1:$K$116,MAX(1,U523)),IF(L523="1Y",INDEX('SKU Catalog'!$L$1:$L$116,MAX(1,U523)),INDEX('SKU Catalog'!$M$1:$M$116,MAX(1,U523))))))</f>
        <v>0</v>
      </c>
      <c r="O523" s="24">
        <f>IF(NOT(AND(A523=$B$2,G523&gt;0,H523&gt;0,OR(C523&lt;&gt;"Recommended baseline",Assumptions!$B$10=1))),0,IF(ISNUMBER(N523),G523*H523*N523*IF(ISNUMBER(K523),1,IF(AND(L523="PAYG",INDEX('SKU Catalog'!$F$1:$F$116,MAX(1,U523))="Hourly"),I523,1)),"UNPRICED"))</f>
        <v>0</v>
      </c>
      <c r="P523" s="24">
        <f>IF(ISNUMBER(O523),O523*Assumptions!$B$8,"UNPRICED")</f>
        <v>0</v>
      </c>
      <c r="Q523" s="23" t="str">
        <f>IF(NOT(AND(A523=$B$2,G523&gt;0,H523&gt;0,OR(C523&lt;&gt;"Recommended baseline",Assumptions!$B$10=1))),"Inactive",IF(NOT(ISNUMBER(N523)),"UNPRICED - select SKU / quote",IF(ISNUMBER(K523),"Manual quote - verify source",IF(T523="Covered","Covered by capacity",IF(T523="Control plane","No direct fee","Priced - verify sizing")))))</f>
        <v>Inactive</v>
      </c>
      <c r="R523" s="21" t="s">
        <v>2315</v>
      </c>
      <c r="S523" s="21" t="s">
        <v>971</v>
      </c>
      <c r="T523" s="21" t="s">
        <v>187</v>
      </c>
      <c r="U523" s="23">
        <f>IF(COUNTIF('SKU Catalog'!$A$4:$A$116,T523&amp;"|"&amp;F523)=0,0,MATCH(T523&amp;"|"&amp;F523,'SKU Catalog'!$A$1:$A$116,0))</f>
        <v>5</v>
      </c>
      <c r="V523" s="24">
        <f>IF(NOT(AND(A523=$B$2,G523&gt;0,H523&gt;0,OR(C523&lt;&gt;"Recommended baseline",Assumptions!$B$10=1))),0,IF(ISNUMBER(K523),G523*H523*K523,IF(U523=0,"UNPRICED",IF(ISNUMBER(INDEX('SKU Catalog'!$K$1:$K$116,MAX(1,U523))),G523*H523*INDEX('SKU Catalog'!$K$1:$K$116,MAX(1,U523))*IF(AND(INDEX('SKU Catalog'!$F$1:$F$116,MAX(1,U523))="Hourly",OR(INDEX('SKU Catalog'!$J$1:$J$116,MAX(1,U523))=0,"PAYG"="PAYG")),I523,1),"UNPRICED"))))</f>
        <v>0</v>
      </c>
      <c r="W523" s="24">
        <f>IF(NOT(AND(A523=$B$2,G523&gt;0,H523&gt;0,OR(C523&lt;&gt;"Recommended baseline",Assumptions!$B$10=1))),0,IF(ISNUMBER(K523),G523*H523*K523,IF(U523=0,"UNPRICED",IF(ISNUMBER(INDEX('SKU Catalog'!$L$1:$L$116,MAX(1,U523))),G523*H523*INDEX('SKU Catalog'!$L$1:$L$116,MAX(1,U523))*IF(AND(INDEX('SKU Catalog'!$F$1:$F$116,MAX(1,U523))="Hourly",OR(INDEX('SKU Catalog'!$J$1:$J$116,MAX(1,U523))=0,"1Y"="PAYG")),I523,1),"UNPRICED"))))</f>
        <v>0</v>
      </c>
      <c r="X523" s="24">
        <f>IF(NOT(AND(A523=$B$2,G523&gt;0,H523&gt;0,OR(C523&lt;&gt;"Recommended baseline",Assumptions!$B$10=1))),0,IF(ISNUMBER(K523),G523*H523*K523,IF(U523=0,"UNPRICED",IF(ISNUMBER(INDEX('SKU Catalog'!$M$1:$M$116,MAX(1,U523))),G523*H523*INDEX('SKU Catalog'!$M$1:$M$116,MAX(1,U523))*IF(AND(INDEX('SKU Catalog'!$F$1:$F$116,MAX(1,U523))="Hourly",OR(INDEX('SKU Catalog'!$J$1:$J$116,MAX(1,U523))=0,"3Y"="PAYG")),I523,1),"UNPRICED"))))</f>
        <v>0</v>
      </c>
    </row>
    <row r="524" spans="1:24" ht="28.8" x14ac:dyDescent="0.35">
      <c r="A524" s="21" t="s">
        <v>1927</v>
      </c>
      <c r="B524" s="21" t="s">
        <v>96</v>
      </c>
      <c r="C524" s="21" t="s">
        <v>2299</v>
      </c>
      <c r="D524" s="21" t="s">
        <v>1447</v>
      </c>
      <c r="E524" s="21" t="s">
        <v>1448</v>
      </c>
      <c r="F524" s="26" t="s">
        <v>191</v>
      </c>
      <c r="G524" s="27">
        <v>1</v>
      </c>
      <c r="H524" s="27">
        <v>1</v>
      </c>
      <c r="I524" s="36">
        <v>1</v>
      </c>
      <c r="J524" s="26" t="s">
        <v>2297</v>
      </c>
      <c r="K524" s="37"/>
      <c r="L524" s="23" t="str">
        <f>IF(U524=0,"INVALID SKU",IF(INDEX('SKU Catalog'!$J$1:$J$116,MAX(1,U524))=0,"PAYG",IF(J524="Default",Assumptions!$B$7,J524)))</f>
        <v>PAYG</v>
      </c>
      <c r="M524" s="23" t="str">
        <f>IF(U524=0,"Review SKU",INDEX('SKU Catalog'!$E$1:$E$116,MAX(1,U524)))</f>
        <v>quoted unit</v>
      </c>
      <c r="N524" s="31" t="str">
        <f>IF(ISNUMBER(K524),K524,IF(U524=0,"UNPRICED",IF(L524="PAYG",INDEX('SKU Catalog'!$K$1:$K$116,MAX(1,U524)),IF(L524="1Y",INDEX('SKU Catalog'!$L$1:$L$116,MAX(1,U524)),INDEX('SKU Catalog'!$M$1:$M$116,MAX(1,U524))))))</f>
        <v>UNPRICED</v>
      </c>
      <c r="O524" s="24">
        <f>IF(NOT(AND(A524=$B$2,G524&gt;0,H524&gt;0,OR(C524&lt;&gt;"Recommended baseline",Assumptions!$B$10=1))),0,IF(ISNUMBER(N524),G524*H524*N524*IF(ISNUMBER(K524),1,IF(AND(L524="PAYG",INDEX('SKU Catalog'!$F$1:$F$116,MAX(1,U524))="Hourly"),I524,1)),"UNPRICED"))</f>
        <v>0</v>
      </c>
      <c r="P524" s="24">
        <f>IF(ISNUMBER(O524),O524*Assumptions!$B$8,"UNPRICED")</f>
        <v>0</v>
      </c>
      <c r="Q524" s="23" t="str">
        <f>IF(NOT(AND(A524=$B$2,G524&gt;0,H524&gt;0,OR(C524&lt;&gt;"Recommended baseline",Assumptions!$B$10=1))),"Inactive",IF(NOT(ISNUMBER(N524)),"UNPRICED - select SKU / quote",IF(ISNUMBER(K524),"Manual quote - verify source",IF(T524="Covered","Covered by capacity",IF(T524="Control plane","No direct fee","Priced - verify sizing")))))</f>
        <v>Inactive</v>
      </c>
      <c r="R524" s="21" t="s">
        <v>2341</v>
      </c>
      <c r="S524" s="21" t="s">
        <v>971</v>
      </c>
      <c r="T524" s="21" t="s">
        <v>96</v>
      </c>
      <c r="U524" s="23">
        <f>IF(COUNTIF('SKU Catalog'!$A$4:$A$116,T524&amp;"|"&amp;F524)=0,0,MATCH(T524&amp;"|"&amp;F524,'SKU Catalog'!$A$1:$A$116,0))</f>
        <v>6</v>
      </c>
      <c r="V524" s="24">
        <f>IF(NOT(AND(A524=$B$2,G524&gt;0,H524&gt;0,OR(C524&lt;&gt;"Recommended baseline",Assumptions!$B$10=1))),0,IF(ISNUMBER(K524),G524*H524*K524,IF(U524=0,"UNPRICED",IF(ISNUMBER(INDEX('SKU Catalog'!$K$1:$K$116,MAX(1,U524))),G524*H524*INDEX('SKU Catalog'!$K$1:$K$116,MAX(1,U524))*IF(AND(INDEX('SKU Catalog'!$F$1:$F$116,MAX(1,U524))="Hourly",OR(INDEX('SKU Catalog'!$J$1:$J$116,MAX(1,U524))=0,"PAYG"="PAYG")),I524,1),"UNPRICED"))))</f>
        <v>0</v>
      </c>
      <c r="W524" s="24">
        <f>IF(NOT(AND(A524=$B$2,G524&gt;0,H524&gt;0,OR(C524&lt;&gt;"Recommended baseline",Assumptions!$B$10=1))),0,IF(ISNUMBER(K524),G524*H524*K524,IF(U524=0,"UNPRICED",IF(ISNUMBER(INDEX('SKU Catalog'!$L$1:$L$116,MAX(1,U524))),G524*H524*INDEX('SKU Catalog'!$L$1:$L$116,MAX(1,U524))*IF(AND(INDEX('SKU Catalog'!$F$1:$F$116,MAX(1,U524))="Hourly",OR(INDEX('SKU Catalog'!$J$1:$J$116,MAX(1,U524))=0,"1Y"="PAYG")),I524,1),"UNPRICED"))))</f>
        <v>0</v>
      </c>
      <c r="X524" s="24">
        <f>IF(NOT(AND(A524=$B$2,G524&gt;0,H524&gt;0,OR(C524&lt;&gt;"Recommended baseline",Assumptions!$B$10=1))),0,IF(ISNUMBER(K524),G524*H524*K524,IF(U524=0,"UNPRICED",IF(ISNUMBER(INDEX('SKU Catalog'!$M$1:$M$116,MAX(1,U524))),G524*H524*INDEX('SKU Catalog'!$M$1:$M$116,MAX(1,U524))*IF(AND(INDEX('SKU Catalog'!$F$1:$F$116,MAX(1,U524))="Hourly",OR(INDEX('SKU Catalog'!$J$1:$J$116,MAX(1,U524))=0,"3Y"="PAYG")),I524,1),"UNPRICED"))))</f>
        <v>0</v>
      </c>
    </row>
    <row r="525" spans="1:24" ht="28.8" x14ac:dyDescent="0.35">
      <c r="A525" s="21" t="s">
        <v>1927</v>
      </c>
      <c r="B525" s="21" t="s">
        <v>96</v>
      </c>
      <c r="C525" s="21" t="s">
        <v>2299</v>
      </c>
      <c r="D525" s="21" t="s">
        <v>1450</v>
      </c>
      <c r="E525" s="21" t="s">
        <v>1451</v>
      </c>
      <c r="F525" s="26" t="s">
        <v>191</v>
      </c>
      <c r="G525" s="27">
        <v>1</v>
      </c>
      <c r="H525" s="27">
        <v>1</v>
      </c>
      <c r="I525" s="36">
        <v>1</v>
      </c>
      <c r="J525" s="26" t="s">
        <v>2297</v>
      </c>
      <c r="K525" s="37"/>
      <c r="L525" s="23" t="str">
        <f>IF(U525=0,"INVALID SKU",IF(INDEX('SKU Catalog'!$J$1:$J$116,MAX(1,U525))=0,"PAYG",IF(J525="Default",Assumptions!$B$7,J525)))</f>
        <v>PAYG</v>
      </c>
      <c r="M525" s="23" t="str">
        <f>IF(U525=0,"Review SKU",INDEX('SKU Catalog'!$E$1:$E$116,MAX(1,U525)))</f>
        <v>quoted unit</v>
      </c>
      <c r="N525" s="31" t="str">
        <f>IF(ISNUMBER(K525),K525,IF(U525=0,"UNPRICED",IF(L525="PAYG",INDEX('SKU Catalog'!$K$1:$K$116,MAX(1,U525)),IF(L525="1Y",INDEX('SKU Catalog'!$L$1:$L$116,MAX(1,U525)),INDEX('SKU Catalog'!$M$1:$M$116,MAX(1,U525))))))</f>
        <v>UNPRICED</v>
      </c>
      <c r="O525" s="24">
        <f>IF(NOT(AND(A525=$B$2,G525&gt;0,H525&gt;0,OR(C525&lt;&gt;"Recommended baseline",Assumptions!$B$10=1))),0,IF(ISNUMBER(N525),G525*H525*N525*IF(ISNUMBER(K525),1,IF(AND(L525="PAYG",INDEX('SKU Catalog'!$F$1:$F$116,MAX(1,U525))="Hourly"),I525,1)),"UNPRICED"))</f>
        <v>0</v>
      </c>
      <c r="P525" s="24">
        <f>IF(ISNUMBER(O525),O525*Assumptions!$B$8,"UNPRICED")</f>
        <v>0</v>
      </c>
      <c r="Q525" s="23" t="str">
        <f>IF(NOT(AND(A525=$B$2,G525&gt;0,H525&gt;0,OR(C525&lt;&gt;"Recommended baseline",Assumptions!$B$10=1))),"Inactive",IF(NOT(ISNUMBER(N525)),"UNPRICED - select SKU / quote",IF(ISNUMBER(K525),"Manual quote - verify source",IF(T525="Covered","Covered by capacity",IF(T525="Control plane","No direct fee","Priced - verify sizing")))))</f>
        <v>Inactive</v>
      </c>
      <c r="R525" s="21" t="s">
        <v>2341</v>
      </c>
      <c r="S525" s="21" t="s">
        <v>971</v>
      </c>
      <c r="T525" s="21" t="s">
        <v>96</v>
      </c>
      <c r="U525" s="23">
        <f>IF(COUNTIF('SKU Catalog'!$A$4:$A$116,T525&amp;"|"&amp;F525)=0,0,MATCH(T525&amp;"|"&amp;F525,'SKU Catalog'!$A$1:$A$116,0))</f>
        <v>6</v>
      </c>
      <c r="V525" s="24">
        <f>IF(NOT(AND(A525=$B$2,G525&gt;0,H525&gt;0,OR(C525&lt;&gt;"Recommended baseline",Assumptions!$B$10=1))),0,IF(ISNUMBER(K525),G525*H525*K525,IF(U525=0,"UNPRICED",IF(ISNUMBER(INDEX('SKU Catalog'!$K$1:$K$116,MAX(1,U525))),G525*H525*INDEX('SKU Catalog'!$K$1:$K$116,MAX(1,U525))*IF(AND(INDEX('SKU Catalog'!$F$1:$F$116,MAX(1,U525))="Hourly",OR(INDEX('SKU Catalog'!$J$1:$J$116,MAX(1,U525))=0,"PAYG"="PAYG")),I525,1),"UNPRICED"))))</f>
        <v>0</v>
      </c>
      <c r="W525" s="24">
        <f>IF(NOT(AND(A525=$B$2,G525&gt;0,H525&gt;0,OR(C525&lt;&gt;"Recommended baseline",Assumptions!$B$10=1))),0,IF(ISNUMBER(K525),G525*H525*K525,IF(U525=0,"UNPRICED",IF(ISNUMBER(INDEX('SKU Catalog'!$L$1:$L$116,MAX(1,U525))),G525*H525*INDEX('SKU Catalog'!$L$1:$L$116,MAX(1,U525))*IF(AND(INDEX('SKU Catalog'!$F$1:$F$116,MAX(1,U525))="Hourly",OR(INDEX('SKU Catalog'!$J$1:$J$116,MAX(1,U525))=0,"1Y"="PAYG")),I525,1),"UNPRICED"))))</f>
        <v>0</v>
      </c>
      <c r="X525" s="24">
        <f>IF(NOT(AND(A525=$B$2,G525&gt;0,H525&gt;0,OR(C525&lt;&gt;"Recommended baseline",Assumptions!$B$10=1))),0,IF(ISNUMBER(K525),G525*H525*K525,IF(U525=0,"UNPRICED",IF(ISNUMBER(INDEX('SKU Catalog'!$M$1:$M$116,MAX(1,U525))),G525*H525*INDEX('SKU Catalog'!$M$1:$M$116,MAX(1,U525))*IF(AND(INDEX('SKU Catalog'!$F$1:$F$116,MAX(1,U525))="Hourly",OR(INDEX('SKU Catalog'!$J$1:$J$116,MAX(1,U525))=0,"3Y"="PAYG")),I525,1),"UNPRICED"))))</f>
        <v>0</v>
      </c>
    </row>
    <row r="526" spans="1:24" ht="28.8" x14ac:dyDescent="0.35">
      <c r="A526" s="21" t="s">
        <v>1927</v>
      </c>
      <c r="B526" s="21" t="s">
        <v>96</v>
      </c>
      <c r="C526" s="21" t="s">
        <v>2299</v>
      </c>
      <c r="D526" s="21" t="s">
        <v>1454</v>
      </c>
      <c r="E526" s="21" t="s">
        <v>1455</v>
      </c>
      <c r="F526" s="26" t="s">
        <v>191</v>
      </c>
      <c r="G526" s="27">
        <v>1</v>
      </c>
      <c r="H526" s="27">
        <v>1</v>
      </c>
      <c r="I526" s="36">
        <v>1</v>
      </c>
      <c r="J526" s="26" t="s">
        <v>2297</v>
      </c>
      <c r="K526" s="37"/>
      <c r="L526" s="23" t="str">
        <f>IF(U526=0,"INVALID SKU",IF(INDEX('SKU Catalog'!$J$1:$J$116,MAX(1,U526))=0,"PAYG",IF(J526="Default",Assumptions!$B$7,J526)))</f>
        <v>PAYG</v>
      </c>
      <c r="M526" s="23" t="str">
        <f>IF(U526=0,"Review SKU",INDEX('SKU Catalog'!$E$1:$E$116,MAX(1,U526)))</f>
        <v>quoted unit</v>
      </c>
      <c r="N526" s="31" t="str">
        <f>IF(ISNUMBER(K526),K526,IF(U526=0,"UNPRICED",IF(L526="PAYG",INDEX('SKU Catalog'!$K$1:$K$116,MAX(1,U526)),IF(L526="1Y",INDEX('SKU Catalog'!$L$1:$L$116,MAX(1,U526)),INDEX('SKU Catalog'!$M$1:$M$116,MAX(1,U526))))))</f>
        <v>UNPRICED</v>
      </c>
      <c r="O526" s="24">
        <f>IF(NOT(AND(A526=$B$2,G526&gt;0,H526&gt;0,OR(C526&lt;&gt;"Recommended baseline",Assumptions!$B$10=1))),0,IF(ISNUMBER(N526),G526*H526*N526*IF(ISNUMBER(K526),1,IF(AND(L526="PAYG",INDEX('SKU Catalog'!$F$1:$F$116,MAX(1,U526))="Hourly"),I526,1)),"UNPRICED"))</f>
        <v>0</v>
      </c>
      <c r="P526" s="24">
        <f>IF(ISNUMBER(O526),O526*Assumptions!$B$8,"UNPRICED")</f>
        <v>0</v>
      </c>
      <c r="Q526" s="23" t="str">
        <f>IF(NOT(AND(A526=$B$2,G526&gt;0,H526&gt;0,OR(C526&lt;&gt;"Recommended baseline",Assumptions!$B$10=1))),"Inactive",IF(NOT(ISNUMBER(N526)),"UNPRICED - select SKU / quote",IF(ISNUMBER(K526),"Manual quote - verify source",IF(T526="Covered","Covered by capacity",IF(T526="Control plane","No direct fee","Priced - verify sizing")))))</f>
        <v>Inactive</v>
      </c>
      <c r="R526" s="21" t="s">
        <v>2341</v>
      </c>
      <c r="S526" s="21" t="s">
        <v>971</v>
      </c>
      <c r="T526" s="21" t="s">
        <v>96</v>
      </c>
      <c r="U526" s="23">
        <f>IF(COUNTIF('SKU Catalog'!$A$4:$A$116,T526&amp;"|"&amp;F526)=0,0,MATCH(T526&amp;"|"&amp;F526,'SKU Catalog'!$A$1:$A$116,0))</f>
        <v>6</v>
      </c>
      <c r="V526" s="24">
        <f>IF(NOT(AND(A526=$B$2,G526&gt;0,H526&gt;0,OR(C526&lt;&gt;"Recommended baseline",Assumptions!$B$10=1))),0,IF(ISNUMBER(K526),G526*H526*K526,IF(U526=0,"UNPRICED",IF(ISNUMBER(INDEX('SKU Catalog'!$K$1:$K$116,MAX(1,U526))),G526*H526*INDEX('SKU Catalog'!$K$1:$K$116,MAX(1,U526))*IF(AND(INDEX('SKU Catalog'!$F$1:$F$116,MAX(1,U526))="Hourly",OR(INDEX('SKU Catalog'!$J$1:$J$116,MAX(1,U526))=0,"PAYG"="PAYG")),I526,1),"UNPRICED"))))</f>
        <v>0</v>
      </c>
      <c r="W526" s="24">
        <f>IF(NOT(AND(A526=$B$2,G526&gt;0,H526&gt;0,OR(C526&lt;&gt;"Recommended baseline",Assumptions!$B$10=1))),0,IF(ISNUMBER(K526),G526*H526*K526,IF(U526=0,"UNPRICED",IF(ISNUMBER(INDEX('SKU Catalog'!$L$1:$L$116,MAX(1,U526))),G526*H526*INDEX('SKU Catalog'!$L$1:$L$116,MAX(1,U526))*IF(AND(INDEX('SKU Catalog'!$F$1:$F$116,MAX(1,U526))="Hourly",OR(INDEX('SKU Catalog'!$J$1:$J$116,MAX(1,U526))=0,"1Y"="PAYG")),I526,1),"UNPRICED"))))</f>
        <v>0</v>
      </c>
      <c r="X526" s="24">
        <f>IF(NOT(AND(A526=$B$2,G526&gt;0,H526&gt;0,OR(C526&lt;&gt;"Recommended baseline",Assumptions!$B$10=1))),0,IF(ISNUMBER(K526),G526*H526*K526,IF(U526=0,"UNPRICED",IF(ISNUMBER(INDEX('SKU Catalog'!$M$1:$M$116,MAX(1,U526))),G526*H526*INDEX('SKU Catalog'!$M$1:$M$116,MAX(1,U526))*IF(AND(INDEX('SKU Catalog'!$F$1:$F$116,MAX(1,U526))="Hourly",OR(INDEX('SKU Catalog'!$J$1:$J$116,MAX(1,U526))=0,"3Y"="PAYG")),I526,1),"UNPRICED"))))</f>
        <v>0</v>
      </c>
    </row>
    <row r="527" spans="1:24" ht="28.8" x14ac:dyDescent="0.35">
      <c r="A527" s="21" t="s">
        <v>1927</v>
      </c>
      <c r="B527" s="21" t="s">
        <v>96</v>
      </c>
      <c r="C527" s="21" t="s">
        <v>2299</v>
      </c>
      <c r="D527" s="21" t="s">
        <v>1458</v>
      </c>
      <c r="E527" s="21" t="s">
        <v>1459</v>
      </c>
      <c r="F527" s="26" t="s">
        <v>191</v>
      </c>
      <c r="G527" s="27">
        <v>1</v>
      </c>
      <c r="H527" s="27">
        <v>1</v>
      </c>
      <c r="I527" s="36">
        <v>1</v>
      </c>
      <c r="J527" s="26" t="s">
        <v>2297</v>
      </c>
      <c r="K527" s="37"/>
      <c r="L527" s="23" t="str">
        <f>IF(U527=0,"INVALID SKU",IF(INDEX('SKU Catalog'!$J$1:$J$116,MAX(1,U527))=0,"PAYG",IF(J527="Default",Assumptions!$B$7,J527)))</f>
        <v>PAYG</v>
      </c>
      <c r="M527" s="23" t="str">
        <f>IF(U527=0,"Review SKU",INDEX('SKU Catalog'!$E$1:$E$116,MAX(1,U527)))</f>
        <v>quoted unit</v>
      </c>
      <c r="N527" s="31" t="str">
        <f>IF(ISNUMBER(K527),K527,IF(U527=0,"UNPRICED",IF(L527="PAYG",INDEX('SKU Catalog'!$K$1:$K$116,MAX(1,U527)),IF(L527="1Y",INDEX('SKU Catalog'!$L$1:$L$116,MAX(1,U527)),INDEX('SKU Catalog'!$M$1:$M$116,MAX(1,U527))))))</f>
        <v>UNPRICED</v>
      </c>
      <c r="O527" s="24">
        <f>IF(NOT(AND(A527=$B$2,G527&gt;0,H527&gt;0,OR(C527&lt;&gt;"Recommended baseline",Assumptions!$B$10=1))),0,IF(ISNUMBER(N527),G527*H527*N527*IF(ISNUMBER(K527),1,IF(AND(L527="PAYG",INDEX('SKU Catalog'!$F$1:$F$116,MAX(1,U527))="Hourly"),I527,1)),"UNPRICED"))</f>
        <v>0</v>
      </c>
      <c r="P527" s="24">
        <f>IF(ISNUMBER(O527),O527*Assumptions!$B$8,"UNPRICED")</f>
        <v>0</v>
      </c>
      <c r="Q527" s="23" t="str">
        <f>IF(NOT(AND(A527=$B$2,G527&gt;0,H527&gt;0,OR(C527&lt;&gt;"Recommended baseline",Assumptions!$B$10=1))),"Inactive",IF(NOT(ISNUMBER(N527)),"UNPRICED - select SKU / quote",IF(ISNUMBER(K527),"Manual quote - verify source",IF(T527="Covered","Covered by capacity",IF(T527="Control plane","No direct fee","Priced - verify sizing")))))</f>
        <v>Inactive</v>
      </c>
      <c r="R527" s="21" t="s">
        <v>2341</v>
      </c>
      <c r="S527" s="21" t="s">
        <v>971</v>
      </c>
      <c r="T527" s="21" t="s">
        <v>96</v>
      </c>
      <c r="U527" s="23">
        <f>IF(COUNTIF('SKU Catalog'!$A$4:$A$116,T527&amp;"|"&amp;F527)=0,0,MATCH(T527&amp;"|"&amp;F527,'SKU Catalog'!$A$1:$A$116,0))</f>
        <v>6</v>
      </c>
      <c r="V527" s="24">
        <f>IF(NOT(AND(A527=$B$2,G527&gt;0,H527&gt;0,OR(C527&lt;&gt;"Recommended baseline",Assumptions!$B$10=1))),0,IF(ISNUMBER(K527),G527*H527*K527,IF(U527=0,"UNPRICED",IF(ISNUMBER(INDEX('SKU Catalog'!$K$1:$K$116,MAX(1,U527))),G527*H527*INDEX('SKU Catalog'!$K$1:$K$116,MAX(1,U527))*IF(AND(INDEX('SKU Catalog'!$F$1:$F$116,MAX(1,U527))="Hourly",OR(INDEX('SKU Catalog'!$J$1:$J$116,MAX(1,U527))=0,"PAYG"="PAYG")),I527,1),"UNPRICED"))))</f>
        <v>0</v>
      </c>
      <c r="W527" s="24">
        <f>IF(NOT(AND(A527=$B$2,G527&gt;0,H527&gt;0,OR(C527&lt;&gt;"Recommended baseline",Assumptions!$B$10=1))),0,IF(ISNUMBER(K527),G527*H527*K527,IF(U527=0,"UNPRICED",IF(ISNUMBER(INDEX('SKU Catalog'!$L$1:$L$116,MAX(1,U527))),G527*H527*INDEX('SKU Catalog'!$L$1:$L$116,MAX(1,U527))*IF(AND(INDEX('SKU Catalog'!$F$1:$F$116,MAX(1,U527))="Hourly",OR(INDEX('SKU Catalog'!$J$1:$J$116,MAX(1,U527))=0,"1Y"="PAYG")),I527,1),"UNPRICED"))))</f>
        <v>0</v>
      </c>
      <c r="X527" s="24">
        <f>IF(NOT(AND(A527=$B$2,G527&gt;0,H527&gt;0,OR(C527&lt;&gt;"Recommended baseline",Assumptions!$B$10=1))),0,IF(ISNUMBER(K527),G527*H527*K527,IF(U527=0,"UNPRICED",IF(ISNUMBER(INDEX('SKU Catalog'!$M$1:$M$116,MAX(1,U527))),G527*H527*INDEX('SKU Catalog'!$M$1:$M$116,MAX(1,U527))*IF(AND(INDEX('SKU Catalog'!$F$1:$F$116,MAX(1,U527))="Hourly",OR(INDEX('SKU Catalog'!$J$1:$J$116,MAX(1,U527))=0,"3Y"="PAYG")),I527,1),"UNPRICED"))))</f>
        <v>0</v>
      </c>
    </row>
    <row r="528" spans="1:24" ht="28.8" x14ac:dyDescent="0.35">
      <c r="A528" s="21" t="s">
        <v>1927</v>
      </c>
      <c r="B528" s="21" t="s">
        <v>96</v>
      </c>
      <c r="C528" s="21" t="s">
        <v>2299</v>
      </c>
      <c r="D528" s="21" t="s">
        <v>1461</v>
      </c>
      <c r="E528" s="21" t="s">
        <v>1462</v>
      </c>
      <c r="F528" s="26" t="s">
        <v>191</v>
      </c>
      <c r="G528" s="27">
        <v>1</v>
      </c>
      <c r="H528" s="27">
        <v>1</v>
      </c>
      <c r="I528" s="36">
        <v>1</v>
      </c>
      <c r="J528" s="26" t="s">
        <v>2297</v>
      </c>
      <c r="K528" s="37"/>
      <c r="L528" s="23" t="str">
        <f>IF(U528=0,"INVALID SKU",IF(INDEX('SKU Catalog'!$J$1:$J$116,MAX(1,U528))=0,"PAYG",IF(J528="Default",Assumptions!$B$7,J528)))</f>
        <v>PAYG</v>
      </c>
      <c r="M528" s="23" t="str">
        <f>IF(U528=0,"Review SKU",INDEX('SKU Catalog'!$E$1:$E$116,MAX(1,U528)))</f>
        <v>quoted unit</v>
      </c>
      <c r="N528" s="31" t="str">
        <f>IF(ISNUMBER(K528),K528,IF(U528=0,"UNPRICED",IF(L528="PAYG",INDEX('SKU Catalog'!$K$1:$K$116,MAX(1,U528)),IF(L528="1Y",INDEX('SKU Catalog'!$L$1:$L$116,MAX(1,U528)),INDEX('SKU Catalog'!$M$1:$M$116,MAX(1,U528))))))</f>
        <v>UNPRICED</v>
      </c>
      <c r="O528" s="24">
        <f>IF(NOT(AND(A528=$B$2,G528&gt;0,H528&gt;0,OR(C528&lt;&gt;"Recommended baseline",Assumptions!$B$10=1))),0,IF(ISNUMBER(N528),G528*H528*N528*IF(ISNUMBER(K528),1,IF(AND(L528="PAYG",INDEX('SKU Catalog'!$F$1:$F$116,MAX(1,U528))="Hourly"),I528,1)),"UNPRICED"))</f>
        <v>0</v>
      </c>
      <c r="P528" s="24">
        <f>IF(ISNUMBER(O528),O528*Assumptions!$B$8,"UNPRICED")</f>
        <v>0</v>
      </c>
      <c r="Q528" s="23" t="str">
        <f>IF(NOT(AND(A528=$B$2,G528&gt;0,H528&gt;0,OR(C528&lt;&gt;"Recommended baseline",Assumptions!$B$10=1))),"Inactive",IF(NOT(ISNUMBER(N528)),"UNPRICED - select SKU / quote",IF(ISNUMBER(K528),"Manual quote - verify source",IF(T528="Covered","Covered by capacity",IF(T528="Control plane","No direct fee","Priced - verify sizing")))))</f>
        <v>Inactive</v>
      </c>
      <c r="R528" s="21" t="s">
        <v>2341</v>
      </c>
      <c r="S528" s="21" t="s">
        <v>971</v>
      </c>
      <c r="T528" s="21" t="s">
        <v>96</v>
      </c>
      <c r="U528" s="23">
        <f>IF(COUNTIF('SKU Catalog'!$A$4:$A$116,T528&amp;"|"&amp;F528)=0,0,MATCH(T528&amp;"|"&amp;F528,'SKU Catalog'!$A$1:$A$116,0))</f>
        <v>6</v>
      </c>
      <c r="V528" s="24">
        <f>IF(NOT(AND(A528=$B$2,G528&gt;0,H528&gt;0,OR(C528&lt;&gt;"Recommended baseline",Assumptions!$B$10=1))),0,IF(ISNUMBER(K528),G528*H528*K528,IF(U528=0,"UNPRICED",IF(ISNUMBER(INDEX('SKU Catalog'!$K$1:$K$116,MAX(1,U528))),G528*H528*INDEX('SKU Catalog'!$K$1:$K$116,MAX(1,U528))*IF(AND(INDEX('SKU Catalog'!$F$1:$F$116,MAX(1,U528))="Hourly",OR(INDEX('SKU Catalog'!$J$1:$J$116,MAX(1,U528))=0,"PAYG"="PAYG")),I528,1),"UNPRICED"))))</f>
        <v>0</v>
      </c>
      <c r="W528" s="24">
        <f>IF(NOT(AND(A528=$B$2,G528&gt;0,H528&gt;0,OR(C528&lt;&gt;"Recommended baseline",Assumptions!$B$10=1))),0,IF(ISNUMBER(K528),G528*H528*K528,IF(U528=0,"UNPRICED",IF(ISNUMBER(INDEX('SKU Catalog'!$L$1:$L$116,MAX(1,U528))),G528*H528*INDEX('SKU Catalog'!$L$1:$L$116,MAX(1,U528))*IF(AND(INDEX('SKU Catalog'!$F$1:$F$116,MAX(1,U528))="Hourly",OR(INDEX('SKU Catalog'!$J$1:$J$116,MAX(1,U528))=0,"1Y"="PAYG")),I528,1),"UNPRICED"))))</f>
        <v>0</v>
      </c>
      <c r="X528" s="24">
        <f>IF(NOT(AND(A528=$B$2,G528&gt;0,H528&gt;0,OR(C528&lt;&gt;"Recommended baseline",Assumptions!$B$10=1))),0,IF(ISNUMBER(K528),G528*H528*K528,IF(U528=0,"UNPRICED",IF(ISNUMBER(INDEX('SKU Catalog'!$M$1:$M$116,MAX(1,U528))),G528*H528*INDEX('SKU Catalog'!$M$1:$M$116,MAX(1,U528))*IF(AND(INDEX('SKU Catalog'!$F$1:$F$116,MAX(1,U528))="Hourly",OR(INDEX('SKU Catalog'!$J$1:$J$116,MAX(1,U528))=0,"3Y"="PAYG")),I528,1),"UNPRICED"))))</f>
        <v>0</v>
      </c>
    </row>
    <row r="529" spans="1:24" ht="28.8" x14ac:dyDescent="0.35">
      <c r="A529" s="21" t="s">
        <v>1927</v>
      </c>
      <c r="B529" s="21" t="s">
        <v>96</v>
      </c>
      <c r="C529" s="21" t="s">
        <v>2299</v>
      </c>
      <c r="D529" s="21" t="s">
        <v>1463</v>
      </c>
      <c r="E529" s="21" t="s">
        <v>1464</v>
      </c>
      <c r="F529" s="26" t="s">
        <v>191</v>
      </c>
      <c r="G529" s="27">
        <v>1</v>
      </c>
      <c r="H529" s="27">
        <v>1</v>
      </c>
      <c r="I529" s="36">
        <v>1</v>
      </c>
      <c r="J529" s="26" t="s">
        <v>2297</v>
      </c>
      <c r="K529" s="37"/>
      <c r="L529" s="23" t="str">
        <f>IF(U529=0,"INVALID SKU",IF(INDEX('SKU Catalog'!$J$1:$J$116,MAX(1,U529))=0,"PAYG",IF(J529="Default",Assumptions!$B$7,J529)))</f>
        <v>PAYG</v>
      </c>
      <c r="M529" s="23" t="str">
        <f>IF(U529=0,"Review SKU",INDEX('SKU Catalog'!$E$1:$E$116,MAX(1,U529)))</f>
        <v>quoted unit</v>
      </c>
      <c r="N529" s="31" t="str">
        <f>IF(ISNUMBER(K529),K529,IF(U529=0,"UNPRICED",IF(L529="PAYG",INDEX('SKU Catalog'!$K$1:$K$116,MAX(1,U529)),IF(L529="1Y",INDEX('SKU Catalog'!$L$1:$L$116,MAX(1,U529)),INDEX('SKU Catalog'!$M$1:$M$116,MAX(1,U529))))))</f>
        <v>UNPRICED</v>
      </c>
      <c r="O529" s="24">
        <f>IF(NOT(AND(A529=$B$2,G529&gt;0,H529&gt;0,OR(C529&lt;&gt;"Recommended baseline",Assumptions!$B$10=1))),0,IF(ISNUMBER(N529),G529*H529*N529*IF(ISNUMBER(K529),1,IF(AND(L529="PAYG",INDEX('SKU Catalog'!$F$1:$F$116,MAX(1,U529))="Hourly"),I529,1)),"UNPRICED"))</f>
        <v>0</v>
      </c>
      <c r="P529" s="24">
        <f>IF(ISNUMBER(O529),O529*Assumptions!$B$8,"UNPRICED")</f>
        <v>0</v>
      </c>
      <c r="Q529" s="23" t="str">
        <f>IF(NOT(AND(A529=$B$2,G529&gt;0,H529&gt;0,OR(C529&lt;&gt;"Recommended baseline",Assumptions!$B$10=1))),"Inactive",IF(NOT(ISNUMBER(N529)),"UNPRICED - select SKU / quote",IF(ISNUMBER(K529),"Manual quote - verify source",IF(T529="Covered","Covered by capacity",IF(T529="Control plane","No direct fee","Priced - verify sizing")))))</f>
        <v>Inactive</v>
      </c>
      <c r="R529" s="21" t="s">
        <v>2341</v>
      </c>
      <c r="S529" s="21" t="s">
        <v>971</v>
      </c>
      <c r="T529" s="21" t="s">
        <v>96</v>
      </c>
      <c r="U529" s="23">
        <f>IF(COUNTIF('SKU Catalog'!$A$4:$A$116,T529&amp;"|"&amp;F529)=0,0,MATCH(T529&amp;"|"&amp;F529,'SKU Catalog'!$A$1:$A$116,0))</f>
        <v>6</v>
      </c>
      <c r="V529" s="24">
        <f>IF(NOT(AND(A529=$B$2,G529&gt;0,H529&gt;0,OR(C529&lt;&gt;"Recommended baseline",Assumptions!$B$10=1))),0,IF(ISNUMBER(K529),G529*H529*K529,IF(U529=0,"UNPRICED",IF(ISNUMBER(INDEX('SKU Catalog'!$K$1:$K$116,MAX(1,U529))),G529*H529*INDEX('SKU Catalog'!$K$1:$K$116,MAX(1,U529))*IF(AND(INDEX('SKU Catalog'!$F$1:$F$116,MAX(1,U529))="Hourly",OR(INDEX('SKU Catalog'!$J$1:$J$116,MAX(1,U529))=0,"PAYG"="PAYG")),I529,1),"UNPRICED"))))</f>
        <v>0</v>
      </c>
      <c r="W529" s="24">
        <f>IF(NOT(AND(A529=$B$2,G529&gt;0,H529&gt;0,OR(C529&lt;&gt;"Recommended baseline",Assumptions!$B$10=1))),0,IF(ISNUMBER(K529),G529*H529*K529,IF(U529=0,"UNPRICED",IF(ISNUMBER(INDEX('SKU Catalog'!$L$1:$L$116,MAX(1,U529))),G529*H529*INDEX('SKU Catalog'!$L$1:$L$116,MAX(1,U529))*IF(AND(INDEX('SKU Catalog'!$F$1:$F$116,MAX(1,U529))="Hourly",OR(INDEX('SKU Catalog'!$J$1:$J$116,MAX(1,U529))=0,"1Y"="PAYG")),I529,1),"UNPRICED"))))</f>
        <v>0</v>
      </c>
      <c r="X529" s="24">
        <f>IF(NOT(AND(A529=$B$2,G529&gt;0,H529&gt;0,OR(C529&lt;&gt;"Recommended baseline",Assumptions!$B$10=1))),0,IF(ISNUMBER(K529),G529*H529*K529,IF(U529=0,"UNPRICED",IF(ISNUMBER(INDEX('SKU Catalog'!$M$1:$M$116,MAX(1,U529))),G529*H529*INDEX('SKU Catalog'!$M$1:$M$116,MAX(1,U529))*IF(AND(INDEX('SKU Catalog'!$F$1:$F$116,MAX(1,U529))="Hourly",OR(INDEX('SKU Catalog'!$J$1:$J$116,MAX(1,U529))=0,"3Y"="PAYG")),I529,1),"UNPRICED"))))</f>
        <v>0</v>
      </c>
    </row>
    <row r="530" spans="1:24" ht="28.8" x14ac:dyDescent="0.35">
      <c r="A530" s="21" t="s">
        <v>1927</v>
      </c>
      <c r="B530" s="21" t="s">
        <v>96</v>
      </c>
      <c r="C530" s="21" t="s">
        <v>2299</v>
      </c>
      <c r="D530" s="21" t="s">
        <v>1465</v>
      </c>
      <c r="E530" s="21" t="s">
        <v>1466</v>
      </c>
      <c r="F530" s="26" t="s">
        <v>191</v>
      </c>
      <c r="G530" s="27">
        <v>1</v>
      </c>
      <c r="H530" s="27">
        <v>1</v>
      </c>
      <c r="I530" s="36">
        <v>1</v>
      </c>
      <c r="J530" s="26" t="s">
        <v>2297</v>
      </c>
      <c r="K530" s="37"/>
      <c r="L530" s="23" t="str">
        <f>IF(U530=0,"INVALID SKU",IF(INDEX('SKU Catalog'!$J$1:$J$116,MAX(1,U530))=0,"PAYG",IF(J530="Default",Assumptions!$B$7,J530)))</f>
        <v>PAYG</v>
      </c>
      <c r="M530" s="23" t="str">
        <f>IF(U530=0,"Review SKU",INDEX('SKU Catalog'!$E$1:$E$116,MAX(1,U530)))</f>
        <v>quoted unit</v>
      </c>
      <c r="N530" s="31" t="str">
        <f>IF(ISNUMBER(K530),K530,IF(U530=0,"UNPRICED",IF(L530="PAYG",INDEX('SKU Catalog'!$K$1:$K$116,MAX(1,U530)),IF(L530="1Y",INDEX('SKU Catalog'!$L$1:$L$116,MAX(1,U530)),INDEX('SKU Catalog'!$M$1:$M$116,MAX(1,U530))))))</f>
        <v>UNPRICED</v>
      </c>
      <c r="O530" s="24">
        <f>IF(NOT(AND(A530=$B$2,G530&gt;0,H530&gt;0,OR(C530&lt;&gt;"Recommended baseline",Assumptions!$B$10=1))),0,IF(ISNUMBER(N530),G530*H530*N530*IF(ISNUMBER(K530),1,IF(AND(L530="PAYG",INDEX('SKU Catalog'!$F$1:$F$116,MAX(1,U530))="Hourly"),I530,1)),"UNPRICED"))</f>
        <v>0</v>
      </c>
      <c r="P530" s="24">
        <f>IF(ISNUMBER(O530),O530*Assumptions!$B$8,"UNPRICED")</f>
        <v>0</v>
      </c>
      <c r="Q530" s="23" t="str">
        <f>IF(NOT(AND(A530=$B$2,G530&gt;0,H530&gt;0,OR(C530&lt;&gt;"Recommended baseline",Assumptions!$B$10=1))),"Inactive",IF(NOT(ISNUMBER(N530)),"UNPRICED - select SKU / quote",IF(ISNUMBER(K530),"Manual quote - verify source",IF(T530="Covered","Covered by capacity",IF(T530="Control plane","No direct fee","Priced - verify sizing")))))</f>
        <v>Inactive</v>
      </c>
      <c r="R530" s="21" t="s">
        <v>2341</v>
      </c>
      <c r="S530" s="21" t="s">
        <v>971</v>
      </c>
      <c r="T530" s="21" t="s">
        <v>96</v>
      </c>
      <c r="U530" s="23">
        <f>IF(COUNTIF('SKU Catalog'!$A$4:$A$116,T530&amp;"|"&amp;F530)=0,0,MATCH(T530&amp;"|"&amp;F530,'SKU Catalog'!$A$1:$A$116,0))</f>
        <v>6</v>
      </c>
      <c r="V530" s="24">
        <f>IF(NOT(AND(A530=$B$2,G530&gt;0,H530&gt;0,OR(C530&lt;&gt;"Recommended baseline",Assumptions!$B$10=1))),0,IF(ISNUMBER(K530),G530*H530*K530,IF(U530=0,"UNPRICED",IF(ISNUMBER(INDEX('SKU Catalog'!$K$1:$K$116,MAX(1,U530))),G530*H530*INDEX('SKU Catalog'!$K$1:$K$116,MAX(1,U530))*IF(AND(INDEX('SKU Catalog'!$F$1:$F$116,MAX(1,U530))="Hourly",OR(INDEX('SKU Catalog'!$J$1:$J$116,MAX(1,U530))=0,"PAYG"="PAYG")),I530,1),"UNPRICED"))))</f>
        <v>0</v>
      </c>
      <c r="W530" s="24">
        <f>IF(NOT(AND(A530=$B$2,G530&gt;0,H530&gt;0,OR(C530&lt;&gt;"Recommended baseline",Assumptions!$B$10=1))),0,IF(ISNUMBER(K530),G530*H530*K530,IF(U530=0,"UNPRICED",IF(ISNUMBER(INDEX('SKU Catalog'!$L$1:$L$116,MAX(1,U530))),G530*H530*INDEX('SKU Catalog'!$L$1:$L$116,MAX(1,U530))*IF(AND(INDEX('SKU Catalog'!$F$1:$F$116,MAX(1,U530))="Hourly",OR(INDEX('SKU Catalog'!$J$1:$J$116,MAX(1,U530))=0,"1Y"="PAYG")),I530,1),"UNPRICED"))))</f>
        <v>0</v>
      </c>
      <c r="X530" s="24">
        <f>IF(NOT(AND(A530=$B$2,G530&gt;0,H530&gt;0,OR(C530&lt;&gt;"Recommended baseline",Assumptions!$B$10=1))),0,IF(ISNUMBER(K530),G530*H530*K530,IF(U530=0,"UNPRICED",IF(ISNUMBER(INDEX('SKU Catalog'!$M$1:$M$116,MAX(1,U530))),G530*H530*INDEX('SKU Catalog'!$M$1:$M$116,MAX(1,U530))*IF(AND(INDEX('SKU Catalog'!$F$1:$F$116,MAX(1,U530))="Hourly",OR(INDEX('SKU Catalog'!$J$1:$J$116,MAX(1,U530))=0,"3Y"="PAYG")),I530,1),"UNPRICED"))))</f>
        <v>0</v>
      </c>
    </row>
    <row r="531" spans="1:24" ht="28.8" x14ac:dyDescent="0.35">
      <c r="A531" s="21" t="s">
        <v>1927</v>
      </c>
      <c r="B531" s="21" t="s">
        <v>96</v>
      </c>
      <c r="C531" s="21" t="s">
        <v>2299</v>
      </c>
      <c r="D531" s="21" t="s">
        <v>1467</v>
      </c>
      <c r="E531" s="21" t="s">
        <v>1468</v>
      </c>
      <c r="F531" s="26" t="s">
        <v>191</v>
      </c>
      <c r="G531" s="27">
        <v>1</v>
      </c>
      <c r="H531" s="27">
        <v>1</v>
      </c>
      <c r="I531" s="36">
        <v>1</v>
      </c>
      <c r="J531" s="26" t="s">
        <v>2297</v>
      </c>
      <c r="K531" s="37"/>
      <c r="L531" s="23" t="str">
        <f>IF(U531=0,"INVALID SKU",IF(INDEX('SKU Catalog'!$J$1:$J$116,MAX(1,U531))=0,"PAYG",IF(J531="Default",Assumptions!$B$7,J531)))</f>
        <v>PAYG</v>
      </c>
      <c r="M531" s="23" t="str">
        <f>IF(U531=0,"Review SKU",INDEX('SKU Catalog'!$E$1:$E$116,MAX(1,U531)))</f>
        <v>quoted unit</v>
      </c>
      <c r="N531" s="31" t="str">
        <f>IF(ISNUMBER(K531),K531,IF(U531=0,"UNPRICED",IF(L531="PAYG",INDEX('SKU Catalog'!$K$1:$K$116,MAX(1,U531)),IF(L531="1Y",INDEX('SKU Catalog'!$L$1:$L$116,MAX(1,U531)),INDEX('SKU Catalog'!$M$1:$M$116,MAX(1,U531))))))</f>
        <v>UNPRICED</v>
      </c>
      <c r="O531" s="24">
        <f>IF(NOT(AND(A531=$B$2,G531&gt;0,H531&gt;0,OR(C531&lt;&gt;"Recommended baseline",Assumptions!$B$10=1))),0,IF(ISNUMBER(N531),G531*H531*N531*IF(ISNUMBER(K531),1,IF(AND(L531="PAYG",INDEX('SKU Catalog'!$F$1:$F$116,MAX(1,U531))="Hourly"),I531,1)),"UNPRICED"))</f>
        <v>0</v>
      </c>
      <c r="P531" s="24">
        <f>IF(ISNUMBER(O531),O531*Assumptions!$B$8,"UNPRICED")</f>
        <v>0</v>
      </c>
      <c r="Q531" s="23" t="str">
        <f>IF(NOT(AND(A531=$B$2,G531&gt;0,H531&gt;0,OR(C531&lt;&gt;"Recommended baseline",Assumptions!$B$10=1))),"Inactive",IF(NOT(ISNUMBER(N531)),"UNPRICED - select SKU / quote",IF(ISNUMBER(K531),"Manual quote - verify source",IF(T531="Covered","Covered by capacity",IF(T531="Control plane","No direct fee","Priced - verify sizing")))))</f>
        <v>Inactive</v>
      </c>
      <c r="R531" s="21" t="s">
        <v>2341</v>
      </c>
      <c r="S531" s="21" t="s">
        <v>971</v>
      </c>
      <c r="T531" s="21" t="s">
        <v>96</v>
      </c>
      <c r="U531" s="23">
        <f>IF(COUNTIF('SKU Catalog'!$A$4:$A$116,T531&amp;"|"&amp;F531)=0,0,MATCH(T531&amp;"|"&amp;F531,'SKU Catalog'!$A$1:$A$116,0))</f>
        <v>6</v>
      </c>
      <c r="V531" s="24">
        <f>IF(NOT(AND(A531=$B$2,G531&gt;0,H531&gt;0,OR(C531&lt;&gt;"Recommended baseline",Assumptions!$B$10=1))),0,IF(ISNUMBER(K531),G531*H531*K531,IF(U531=0,"UNPRICED",IF(ISNUMBER(INDEX('SKU Catalog'!$K$1:$K$116,MAX(1,U531))),G531*H531*INDEX('SKU Catalog'!$K$1:$K$116,MAX(1,U531))*IF(AND(INDEX('SKU Catalog'!$F$1:$F$116,MAX(1,U531))="Hourly",OR(INDEX('SKU Catalog'!$J$1:$J$116,MAX(1,U531))=0,"PAYG"="PAYG")),I531,1),"UNPRICED"))))</f>
        <v>0</v>
      </c>
      <c r="W531" s="24">
        <f>IF(NOT(AND(A531=$B$2,G531&gt;0,H531&gt;0,OR(C531&lt;&gt;"Recommended baseline",Assumptions!$B$10=1))),0,IF(ISNUMBER(K531),G531*H531*K531,IF(U531=0,"UNPRICED",IF(ISNUMBER(INDEX('SKU Catalog'!$L$1:$L$116,MAX(1,U531))),G531*H531*INDEX('SKU Catalog'!$L$1:$L$116,MAX(1,U531))*IF(AND(INDEX('SKU Catalog'!$F$1:$F$116,MAX(1,U531))="Hourly",OR(INDEX('SKU Catalog'!$J$1:$J$116,MAX(1,U531))=0,"1Y"="PAYG")),I531,1),"UNPRICED"))))</f>
        <v>0</v>
      </c>
      <c r="X531" s="24">
        <f>IF(NOT(AND(A531=$B$2,G531&gt;0,H531&gt;0,OR(C531&lt;&gt;"Recommended baseline",Assumptions!$B$10=1))),0,IF(ISNUMBER(K531),G531*H531*K531,IF(U531=0,"UNPRICED",IF(ISNUMBER(INDEX('SKU Catalog'!$M$1:$M$116,MAX(1,U531))),G531*H531*INDEX('SKU Catalog'!$M$1:$M$116,MAX(1,U531))*IF(AND(INDEX('SKU Catalog'!$F$1:$F$116,MAX(1,U531))="Hourly",OR(INDEX('SKU Catalog'!$J$1:$J$116,MAX(1,U531))=0,"3Y"="PAYG")),I531,1),"UNPRICED"))))</f>
        <v>0</v>
      </c>
    </row>
    <row r="532" spans="1:24" ht="28.8" x14ac:dyDescent="0.35">
      <c r="A532" s="21" t="s">
        <v>1927</v>
      </c>
      <c r="B532" s="21" t="s">
        <v>96</v>
      </c>
      <c r="C532" s="21" t="s">
        <v>2299</v>
      </c>
      <c r="D532" s="21" t="s">
        <v>1469</v>
      </c>
      <c r="E532" s="21" t="s">
        <v>1470</v>
      </c>
      <c r="F532" s="26" t="s">
        <v>191</v>
      </c>
      <c r="G532" s="27">
        <v>1</v>
      </c>
      <c r="H532" s="27">
        <v>1</v>
      </c>
      <c r="I532" s="36">
        <v>1</v>
      </c>
      <c r="J532" s="26" t="s">
        <v>2297</v>
      </c>
      <c r="K532" s="37"/>
      <c r="L532" s="23" t="str">
        <f>IF(U532=0,"INVALID SKU",IF(INDEX('SKU Catalog'!$J$1:$J$116,MAX(1,U532))=0,"PAYG",IF(J532="Default",Assumptions!$B$7,J532)))</f>
        <v>PAYG</v>
      </c>
      <c r="M532" s="23" t="str">
        <f>IF(U532=0,"Review SKU",INDEX('SKU Catalog'!$E$1:$E$116,MAX(1,U532)))</f>
        <v>quoted unit</v>
      </c>
      <c r="N532" s="31" t="str">
        <f>IF(ISNUMBER(K532),K532,IF(U532=0,"UNPRICED",IF(L532="PAYG",INDEX('SKU Catalog'!$K$1:$K$116,MAX(1,U532)),IF(L532="1Y",INDEX('SKU Catalog'!$L$1:$L$116,MAX(1,U532)),INDEX('SKU Catalog'!$M$1:$M$116,MAX(1,U532))))))</f>
        <v>UNPRICED</v>
      </c>
      <c r="O532" s="24">
        <f>IF(NOT(AND(A532=$B$2,G532&gt;0,H532&gt;0,OR(C532&lt;&gt;"Recommended baseline",Assumptions!$B$10=1))),0,IF(ISNUMBER(N532),G532*H532*N532*IF(ISNUMBER(K532),1,IF(AND(L532="PAYG",INDEX('SKU Catalog'!$F$1:$F$116,MAX(1,U532))="Hourly"),I532,1)),"UNPRICED"))</f>
        <v>0</v>
      </c>
      <c r="P532" s="24">
        <f>IF(ISNUMBER(O532),O532*Assumptions!$B$8,"UNPRICED")</f>
        <v>0</v>
      </c>
      <c r="Q532" s="23" t="str">
        <f>IF(NOT(AND(A532=$B$2,G532&gt;0,H532&gt;0,OR(C532&lt;&gt;"Recommended baseline",Assumptions!$B$10=1))),"Inactive",IF(NOT(ISNUMBER(N532)),"UNPRICED - select SKU / quote",IF(ISNUMBER(K532),"Manual quote - verify source",IF(T532="Covered","Covered by capacity",IF(T532="Control plane","No direct fee","Priced - verify sizing")))))</f>
        <v>Inactive</v>
      </c>
      <c r="R532" s="21" t="s">
        <v>2341</v>
      </c>
      <c r="S532" s="21" t="s">
        <v>971</v>
      </c>
      <c r="T532" s="21" t="s">
        <v>96</v>
      </c>
      <c r="U532" s="23">
        <f>IF(COUNTIF('SKU Catalog'!$A$4:$A$116,T532&amp;"|"&amp;F532)=0,0,MATCH(T532&amp;"|"&amp;F532,'SKU Catalog'!$A$1:$A$116,0))</f>
        <v>6</v>
      </c>
      <c r="V532" s="24">
        <f>IF(NOT(AND(A532=$B$2,G532&gt;0,H532&gt;0,OR(C532&lt;&gt;"Recommended baseline",Assumptions!$B$10=1))),0,IF(ISNUMBER(K532),G532*H532*K532,IF(U532=0,"UNPRICED",IF(ISNUMBER(INDEX('SKU Catalog'!$K$1:$K$116,MAX(1,U532))),G532*H532*INDEX('SKU Catalog'!$K$1:$K$116,MAX(1,U532))*IF(AND(INDEX('SKU Catalog'!$F$1:$F$116,MAX(1,U532))="Hourly",OR(INDEX('SKU Catalog'!$J$1:$J$116,MAX(1,U532))=0,"PAYG"="PAYG")),I532,1),"UNPRICED"))))</f>
        <v>0</v>
      </c>
      <c r="W532" s="24">
        <f>IF(NOT(AND(A532=$B$2,G532&gt;0,H532&gt;0,OR(C532&lt;&gt;"Recommended baseline",Assumptions!$B$10=1))),0,IF(ISNUMBER(K532),G532*H532*K532,IF(U532=0,"UNPRICED",IF(ISNUMBER(INDEX('SKU Catalog'!$L$1:$L$116,MAX(1,U532))),G532*H532*INDEX('SKU Catalog'!$L$1:$L$116,MAX(1,U532))*IF(AND(INDEX('SKU Catalog'!$F$1:$F$116,MAX(1,U532))="Hourly",OR(INDEX('SKU Catalog'!$J$1:$J$116,MAX(1,U532))=0,"1Y"="PAYG")),I532,1),"UNPRICED"))))</f>
        <v>0</v>
      </c>
      <c r="X532" s="24">
        <f>IF(NOT(AND(A532=$B$2,G532&gt;0,H532&gt;0,OR(C532&lt;&gt;"Recommended baseline",Assumptions!$B$10=1))),0,IF(ISNUMBER(K532),G532*H532*K532,IF(U532=0,"UNPRICED",IF(ISNUMBER(INDEX('SKU Catalog'!$M$1:$M$116,MAX(1,U532))),G532*H532*INDEX('SKU Catalog'!$M$1:$M$116,MAX(1,U532))*IF(AND(INDEX('SKU Catalog'!$F$1:$F$116,MAX(1,U532))="Hourly",OR(INDEX('SKU Catalog'!$J$1:$J$116,MAX(1,U532))=0,"3Y"="PAYG")),I532,1),"UNPRICED"))))</f>
        <v>0</v>
      </c>
    </row>
    <row r="533" spans="1:24" ht="28.8" x14ac:dyDescent="0.35">
      <c r="A533" s="21" t="s">
        <v>1927</v>
      </c>
      <c r="B533" s="21" t="s">
        <v>95</v>
      </c>
      <c r="C533" s="21" t="s">
        <v>2299</v>
      </c>
      <c r="D533" s="21" t="s">
        <v>1472</v>
      </c>
      <c r="E533" s="21" t="s">
        <v>1473</v>
      </c>
      <c r="F533" s="26" t="s">
        <v>188</v>
      </c>
      <c r="G533" s="27">
        <v>1</v>
      </c>
      <c r="H533" s="27">
        <v>1</v>
      </c>
      <c r="I533" s="36">
        <v>1</v>
      </c>
      <c r="J533" s="26" t="s">
        <v>2297</v>
      </c>
      <c r="K533" s="37"/>
      <c r="L533" s="23" t="str">
        <f>IF(U533=0,"INVALID SKU",IF(INDEX('SKU Catalog'!$J$1:$J$116,MAX(1,U533))=0,"PAYG",IF(J533="Default",Assumptions!$B$7,J533)))</f>
        <v>PAYG</v>
      </c>
      <c r="M533" s="23" t="str">
        <f>IF(U533=0,"Review SKU",INDEX('SKU Catalog'!$E$1:$E$116,MAX(1,U533)))</f>
        <v>resource</v>
      </c>
      <c r="N533" s="31">
        <f>IF(ISNUMBER(K533),K533,IF(U533=0,"UNPRICED",IF(L533="PAYG",INDEX('SKU Catalog'!$K$1:$K$116,MAX(1,U533)),IF(L533="1Y",INDEX('SKU Catalog'!$L$1:$L$116,MAX(1,U533)),INDEX('SKU Catalog'!$M$1:$M$116,MAX(1,U533))))))</f>
        <v>0</v>
      </c>
      <c r="O533" s="24">
        <f>IF(NOT(AND(A533=$B$2,G533&gt;0,H533&gt;0,OR(C533&lt;&gt;"Recommended baseline",Assumptions!$B$10=1))),0,IF(ISNUMBER(N533),G533*H533*N533*IF(ISNUMBER(K533),1,IF(AND(L533="PAYG",INDEX('SKU Catalog'!$F$1:$F$116,MAX(1,U533))="Hourly"),I533,1)),"UNPRICED"))</f>
        <v>0</v>
      </c>
      <c r="P533" s="24">
        <f>IF(ISNUMBER(O533),O533*Assumptions!$B$8,"UNPRICED")</f>
        <v>0</v>
      </c>
      <c r="Q533" s="23" t="str">
        <f>IF(NOT(AND(A533=$B$2,G533&gt;0,H533&gt;0,OR(C533&lt;&gt;"Recommended baseline",Assumptions!$B$10=1))),"Inactive",IF(NOT(ISNUMBER(N533)),"UNPRICED - select SKU / quote",IF(ISNUMBER(K533),"Manual quote - verify source",IF(T533="Covered","Covered by capacity",IF(T533="Control plane","No direct fee","Priced - verify sizing")))))</f>
        <v>Inactive</v>
      </c>
      <c r="R533" s="21" t="s">
        <v>2315</v>
      </c>
      <c r="S533" s="21" t="s">
        <v>971</v>
      </c>
      <c r="T533" s="21" t="s">
        <v>187</v>
      </c>
      <c r="U533" s="23">
        <f>IF(COUNTIF('SKU Catalog'!$A$4:$A$116,T533&amp;"|"&amp;F533)=0,0,MATCH(T533&amp;"|"&amp;F533,'SKU Catalog'!$A$1:$A$116,0))</f>
        <v>5</v>
      </c>
      <c r="V533" s="24">
        <f>IF(NOT(AND(A533=$B$2,G533&gt;0,H533&gt;0,OR(C533&lt;&gt;"Recommended baseline",Assumptions!$B$10=1))),0,IF(ISNUMBER(K533),G533*H533*K533,IF(U533=0,"UNPRICED",IF(ISNUMBER(INDEX('SKU Catalog'!$K$1:$K$116,MAX(1,U533))),G533*H533*INDEX('SKU Catalog'!$K$1:$K$116,MAX(1,U533))*IF(AND(INDEX('SKU Catalog'!$F$1:$F$116,MAX(1,U533))="Hourly",OR(INDEX('SKU Catalog'!$J$1:$J$116,MAX(1,U533))=0,"PAYG"="PAYG")),I533,1),"UNPRICED"))))</f>
        <v>0</v>
      </c>
      <c r="W533" s="24">
        <f>IF(NOT(AND(A533=$B$2,G533&gt;0,H533&gt;0,OR(C533&lt;&gt;"Recommended baseline",Assumptions!$B$10=1))),0,IF(ISNUMBER(K533),G533*H533*K533,IF(U533=0,"UNPRICED",IF(ISNUMBER(INDEX('SKU Catalog'!$L$1:$L$116,MAX(1,U533))),G533*H533*INDEX('SKU Catalog'!$L$1:$L$116,MAX(1,U533))*IF(AND(INDEX('SKU Catalog'!$F$1:$F$116,MAX(1,U533))="Hourly",OR(INDEX('SKU Catalog'!$J$1:$J$116,MAX(1,U533))=0,"1Y"="PAYG")),I533,1),"UNPRICED"))))</f>
        <v>0</v>
      </c>
      <c r="X533" s="24">
        <f>IF(NOT(AND(A533=$B$2,G533&gt;0,H533&gt;0,OR(C533&lt;&gt;"Recommended baseline",Assumptions!$B$10=1))),0,IF(ISNUMBER(K533),G533*H533*K533,IF(U533=0,"UNPRICED",IF(ISNUMBER(INDEX('SKU Catalog'!$M$1:$M$116,MAX(1,U533))),G533*H533*INDEX('SKU Catalog'!$M$1:$M$116,MAX(1,U533))*IF(AND(INDEX('SKU Catalog'!$F$1:$F$116,MAX(1,U533))="Hourly",OR(INDEX('SKU Catalog'!$J$1:$J$116,MAX(1,U533))=0,"3Y"="PAYG")),I533,1),"UNPRICED"))))</f>
        <v>0</v>
      </c>
    </row>
    <row r="534" spans="1:24" ht="28.8" x14ac:dyDescent="0.35">
      <c r="A534" s="21" t="s">
        <v>1927</v>
      </c>
      <c r="B534" s="21" t="s">
        <v>87</v>
      </c>
      <c r="C534" s="21" t="s">
        <v>2299</v>
      </c>
      <c r="D534" s="21" t="s">
        <v>1476</v>
      </c>
      <c r="E534" s="21" t="s">
        <v>1477</v>
      </c>
      <c r="F534" s="26" t="s">
        <v>368</v>
      </c>
      <c r="G534" s="27">
        <v>1</v>
      </c>
      <c r="H534" s="27">
        <v>1</v>
      </c>
      <c r="I534" s="36">
        <v>1</v>
      </c>
      <c r="J534" s="26" t="s">
        <v>2297</v>
      </c>
      <c r="K534" s="37"/>
      <c r="L534" s="23" t="str">
        <f>IF(U534=0,"INVALID SKU",IF(INDEX('SKU Catalog'!$J$1:$J$116,MAX(1,U534))=0,"PAYG",IF(J534="Default",Assumptions!$B$7,J534)))</f>
        <v>PAYG</v>
      </c>
      <c r="M534" s="23" t="str">
        <f>IF(U534=0,"Review SKU",INDEX('SKU Catalog'!$E$1:$E$116,MAX(1,U534)))</f>
        <v>address</v>
      </c>
      <c r="N534" s="31">
        <f>IF(ISNUMBER(K534),K534,IF(U534=0,"UNPRICED",IF(L534="PAYG",INDEX('SKU Catalog'!$K$1:$K$116,MAX(1,U534)),IF(L534="1Y",INDEX('SKU Catalog'!$L$1:$L$116,MAX(1,U534)),INDEX('SKU Catalog'!$M$1:$M$116,MAX(1,U534))))))</f>
        <v>3.65</v>
      </c>
      <c r="O534" s="24">
        <f>IF(NOT(AND(A534=$B$2,G534&gt;0,H534&gt;0,OR(C534&lt;&gt;"Recommended baseline",Assumptions!$B$10=1))),0,IF(ISNUMBER(N534),G534*H534*N534*IF(ISNUMBER(K534),1,IF(AND(L534="PAYG",INDEX('SKU Catalog'!$F$1:$F$116,MAX(1,U534))="Hourly"),I534,1)),"UNPRICED"))</f>
        <v>0</v>
      </c>
      <c r="P534" s="24">
        <f>IF(ISNUMBER(O534),O534*Assumptions!$B$8,"UNPRICED")</f>
        <v>0</v>
      </c>
      <c r="Q534" s="23" t="str">
        <f>IF(NOT(AND(A534=$B$2,G534&gt;0,H534&gt;0,OR(C534&lt;&gt;"Recommended baseline",Assumptions!$B$10=1))),"Inactive",IF(NOT(ISNUMBER(N534)),"UNPRICED - select SKU / quote",IF(ISNUMBER(K534),"Manual quote - verify source",IF(T534="Covered","Covered by capacity",IF(T534="Control plane","No direct fee","Priced - verify sizing")))))</f>
        <v>Inactive</v>
      </c>
      <c r="R534" s="21" t="s">
        <v>2326</v>
      </c>
      <c r="S534" s="21" t="s">
        <v>971</v>
      </c>
      <c r="T534" s="21" t="s">
        <v>367</v>
      </c>
      <c r="U534" s="23">
        <f>IF(COUNTIF('SKU Catalog'!$A$4:$A$116,T534&amp;"|"&amp;F534)=0,0,MATCH(T534&amp;"|"&amp;F534,'SKU Catalog'!$A$1:$A$116,0))</f>
        <v>76</v>
      </c>
      <c r="V534" s="24">
        <f>IF(NOT(AND(A534=$B$2,G534&gt;0,H534&gt;0,OR(C534&lt;&gt;"Recommended baseline",Assumptions!$B$10=1))),0,IF(ISNUMBER(K534),G534*H534*K534,IF(U534=0,"UNPRICED",IF(ISNUMBER(INDEX('SKU Catalog'!$K$1:$K$116,MAX(1,U534))),G534*H534*INDEX('SKU Catalog'!$K$1:$K$116,MAX(1,U534))*IF(AND(INDEX('SKU Catalog'!$F$1:$F$116,MAX(1,U534))="Hourly",OR(INDEX('SKU Catalog'!$J$1:$J$116,MAX(1,U534))=0,"PAYG"="PAYG")),I534,1),"UNPRICED"))))</f>
        <v>0</v>
      </c>
      <c r="W534" s="24">
        <f>IF(NOT(AND(A534=$B$2,G534&gt;0,H534&gt;0,OR(C534&lt;&gt;"Recommended baseline",Assumptions!$B$10=1))),0,IF(ISNUMBER(K534),G534*H534*K534,IF(U534=0,"UNPRICED",IF(ISNUMBER(INDEX('SKU Catalog'!$L$1:$L$116,MAX(1,U534))),G534*H534*INDEX('SKU Catalog'!$L$1:$L$116,MAX(1,U534))*IF(AND(INDEX('SKU Catalog'!$F$1:$F$116,MAX(1,U534))="Hourly",OR(INDEX('SKU Catalog'!$J$1:$J$116,MAX(1,U534))=0,"1Y"="PAYG")),I534,1),"UNPRICED"))))</f>
        <v>0</v>
      </c>
      <c r="X534" s="24">
        <f>IF(NOT(AND(A534=$B$2,G534&gt;0,H534&gt;0,OR(C534&lt;&gt;"Recommended baseline",Assumptions!$B$10=1))),0,IF(ISNUMBER(K534),G534*H534*K534,IF(U534=0,"UNPRICED",IF(ISNUMBER(INDEX('SKU Catalog'!$M$1:$M$116,MAX(1,U534))),G534*H534*INDEX('SKU Catalog'!$M$1:$M$116,MAX(1,U534))*IF(AND(INDEX('SKU Catalog'!$F$1:$F$116,MAX(1,U534))="Hourly",OR(INDEX('SKU Catalog'!$J$1:$J$116,MAX(1,U534))=0,"3Y"="PAYG")),I534,1),"UNPRICED"))))</f>
        <v>0</v>
      </c>
    </row>
    <row r="535" spans="1:24" ht="28.8" x14ac:dyDescent="0.35">
      <c r="A535" s="21" t="s">
        <v>1927</v>
      </c>
      <c r="B535" s="21" t="s">
        <v>95</v>
      </c>
      <c r="C535" s="21" t="s">
        <v>2299</v>
      </c>
      <c r="D535" s="21" t="s">
        <v>1480</v>
      </c>
      <c r="E535" s="21" t="s">
        <v>1481</v>
      </c>
      <c r="F535" s="26" t="s">
        <v>188</v>
      </c>
      <c r="G535" s="27">
        <v>1</v>
      </c>
      <c r="H535" s="27">
        <v>1</v>
      </c>
      <c r="I535" s="36">
        <v>1</v>
      </c>
      <c r="J535" s="26" t="s">
        <v>2297</v>
      </c>
      <c r="K535" s="37"/>
      <c r="L535" s="23" t="str">
        <f>IF(U535=0,"INVALID SKU",IF(INDEX('SKU Catalog'!$J$1:$J$116,MAX(1,U535))=0,"PAYG",IF(J535="Default",Assumptions!$B$7,J535)))</f>
        <v>PAYG</v>
      </c>
      <c r="M535" s="23" t="str">
        <f>IF(U535=0,"Review SKU",INDEX('SKU Catalog'!$E$1:$E$116,MAX(1,U535)))</f>
        <v>resource</v>
      </c>
      <c r="N535" s="31">
        <f>IF(ISNUMBER(K535),K535,IF(U535=0,"UNPRICED",IF(L535="PAYG",INDEX('SKU Catalog'!$K$1:$K$116,MAX(1,U535)),IF(L535="1Y",INDEX('SKU Catalog'!$L$1:$L$116,MAX(1,U535)),INDEX('SKU Catalog'!$M$1:$M$116,MAX(1,U535))))))</f>
        <v>0</v>
      </c>
      <c r="O535" s="24">
        <f>IF(NOT(AND(A535=$B$2,G535&gt;0,H535&gt;0,OR(C535&lt;&gt;"Recommended baseline",Assumptions!$B$10=1))),0,IF(ISNUMBER(N535),G535*H535*N535*IF(ISNUMBER(K535),1,IF(AND(L535="PAYG",INDEX('SKU Catalog'!$F$1:$F$116,MAX(1,U535))="Hourly"),I535,1)),"UNPRICED"))</f>
        <v>0</v>
      </c>
      <c r="P535" s="24">
        <f>IF(ISNUMBER(O535),O535*Assumptions!$B$8,"UNPRICED")</f>
        <v>0</v>
      </c>
      <c r="Q535" s="23" t="str">
        <f>IF(NOT(AND(A535=$B$2,G535&gt;0,H535&gt;0,OR(C535&lt;&gt;"Recommended baseline",Assumptions!$B$10=1))),"Inactive",IF(NOT(ISNUMBER(N535)),"UNPRICED - select SKU / quote",IF(ISNUMBER(K535),"Manual quote - verify source",IF(T535="Covered","Covered by capacity",IF(T535="Control plane","No direct fee","Priced - verify sizing")))))</f>
        <v>Inactive</v>
      </c>
      <c r="R535" s="21" t="s">
        <v>2315</v>
      </c>
      <c r="S535" s="21" t="s">
        <v>971</v>
      </c>
      <c r="T535" s="21" t="s">
        <v>187</v>
      </c>
      <c r="U535" s="23">
        <f>IF(COUNTIF('SKU Catalog'!$A$4:$A$116,T535&amp;"|"&amp;F535)=0,0,MATCH(T535&amp;"|"&amp;F535,'SKU Catalog'!$A$1:$A$116,0))</f>
        <v>5</v>
      </c>
      <c r="V535" s="24">
        <f>IF(NOT(AND(A535=$B$2,G535&gt;0,H535&gt;0,OR(C535&lt;&gt;"Recommended baseline",Assumptions!$B$10=1))),0,IF(ISNUMBER(K535),G535*H535*K535,IF(U535=0,"UNPRICED",IF(ISNUMBER(INDEX('SKU Catalog'!$K$1:$K$116,MAX(1,U535))),G535*H535*INDEX('SKU Catalog'!$K$1:$K$116,MAX(1,U535))*IF(AND(INDEX('SKU Catalog'!$F$1:$F$116,MAX(1,U535))="Hourly",OR(INDEX('SKU Catalog'!$J$1:$J$116,MAX(1,U535))=0,"PAYG"="PAYG")),I535,1),"UNPRICED"))))</f>
        <v>0</v>
      </c>
      <c r="W535" s="24">
        <f>IF(NOT(AND(A535=$B$2,G535&gt;0,H535&gt;0,OR(C535&lt;&gt;"Recommended baseline",Assumptions!$B$10=1))),0,IF(ISNUMBER(K535),G535*H535*K535,IF(U535=0,"UNPRICED",IF(ISNUMBER(INDEX('SKU Catalog'!$L$1:$L$116,MAX(1,U535))),G535*H535*INDEX('SKU Catalog'!$L$1:$L$116,MAX(1,U535))*IF(AND(INDEX('SKU Catalog'!$F$1:$F$116,MAX(1,U535))="Hourly",OR(INDEX('SKU Catalog'!$J$1:$J$116,MAX(1,U535))=0,"1Y"="PAYG")),I535,1),"UNPRICED"))))</f>
        <v>0</v>
      </c>
      <c r="X535" s="24">
        <f>IF(NOT(AND(A535=$B$2,G535&gt;0,H535&gt;0,OR(C535&lt;&gt;"Recommended baseline",Assumptions!$B$10=1))),0,IF(ISNUMBER(K535),G535*H535*K535,IF(U535=0,"UNPRICED",IF(ISNUMBER(INDEX('SKU Catalog'!$M$1:$M$116,MAX(1,U535))),G535*H535*INDEX('SKU Catalog'!$M$1:$M$116,MAX(1,U535))*IF(AND(INDEX('SKU Catalog'!$F$1:$F$116,MAX(1,U535))="Hourly",OR(INDEX('SKU Catalog'!$J$1:$J$116,MAX(1,U535))=0,"3Y"="PAYG")),I535,1),"UNPRICED"))))</f>
        <v>0</v>
      </c>
    </row>
    <row r="536" spans="1:24" ht="28.8" x14ac:dyDescent="0.35">
      <c r="A536" s="21" t="s">
        <v>1927</v>
      </c>
      <c r="B536" s="21" t="s">
        <v>95</v>
      </c>
      <c r="C536" s="21" t="s">
        <v>2299</v>
      </c>
      <c r="D536" s="21" t="s">
        <v>1484</v>
      </c>
      <c r="E536" s="21" t="s">
        <v>1485</v>
      </c>
      <c r="F536" s="26" t="s">
        <v>188</v>
      </c>
      <c r="G536" s="27">
        <v>1</v>
      </c>
      <c r="H536" s="27">
        <v>1</v>
      </c>
      <c r="I536" s="36">
        <v>1</v>
      </c>
      <c r="J536" s="26" t="s">
        <v>2297</v>
      </c>
      <c r="K536" s="37"/>
      <c r="L536" s="23" t="str">
        <f>IF(U536=0,"INVALID SKU",IF(INDEX('SKU Catalog'!$J$1:$J$116,MAX(1,U536))=0,"PAYG",IF(J536="Default",Assumptions!$B$7,J536)))</f>
        <v>PAYG</v>
      </c>
      <c r="M536" s="23" t="str">
        <f>IF(U536=0,"Review SKU",INDEX('SKU Catalog'!$E$1:$E$116,MAX(1,U536)))</f>
        <v>resource</v>
      </c>
      <c r="N536" s="31">
        <f>IF(ISNUMBER(K536),K536,IF(U536=0,"UNPRICED",IF(L536="PAYG",INDEX('SKU Catalog'!$K$1:$K$116,MAX(1,U536)),IF(L536="1Y",INDEX('SKU Catalog'!$L$1:$L$116,MAX(1,U536)),INDEX('SKU Catalog'!$M$1:$M$116,MAX(1,U536))))))</f>
        <v>0</v>
      </c>
      <c r="O536" s="24">
        <f>IF(NOT(AND(A536=$B$2,G536&gt;0,H536&gt;0,OR(C536&lt;&gt;"Recommended baseline",Assumptions!$B$10=1))),0,IF(ISNUMBER(N536),G536*H536*N536*IF(ISNUMBER(K536),1,IF(AND(L536="PAYG",INDEX('SKU Catalog'!$F$1:$F$116,MAX(1,U536))="Hourly"),I536,1)),"UNPRICED"))</f>
        <v>0</v>
      </c>
      <c r="P536" s="24">
        <f>IF(ISNUMBER(O536),O536*Assumptions!$B$8,"UNPRICED")</f>
        <v>0</v>
      </c>
      <c r="Q536" s="23" t="str">
        <f>IF(NOT(AND(A536=$B$2,G536&gt;0,H536&gt;0,OR(C536&lt;&gt;"Recommended baseline",Assumptions!$B$10=1))),"Inactive",IF(NOT(ISNUMBER(N536)),"UNPRICED - select SKU / quote",IF(ISNUMBER(K536),"Manual quote - verify source",IF(T536="Covered","Covered by capacity",IF(T536="Control plane","No direct fee","Priced - verify sizing")))))</f>
        <v>Inactive</v>
      </c>
      <c r="R536" s="21" t="s">
        <v>2315</v>
      </c>
      <c r="S536" s="21" t="s">
        <v>971</v>
      </c>
      <c r="T536" s="21" t="s">
        <v>187</v>
      </c>
      <c r="U536" s="23">
        <f>IF(COUNTIF('SKU Catalog'!$A$4:$A$116,T536&amp;"|"&amp;F536)=0,0,MATCH(T536&amp;"|"&amp;F536,'SKU Catalog'!$A$1:$A$116,0))</f>
        <v>5</v>
      </c>
      <c r="V536" s="24">
        <f>IF(NOT(AND(A536=$B$2,G536&gt;0,H536&gt;0,OR(C536&lt;&gt;"Recommended baseline",Assumptions!$B$10=1))),0,IF(ISNUMBER(K536),G536*H536*K536,IF(U536=0,"UNPRICED",IF(ISNUMBER(INDEX('SKU Catalog'!$K$1:$K$116,MAX(1,U536))),G536*H536*INDEX('SKU Catalog'!$K$1:$K$116,MAX(1,U536))*IF(AND(INDEX('SKU Catalog'!$F$1:$F$116,MAX(1,U536))="Hourly",OR(INDEX('SKU Catalog'!$J$1:$J$116,MAX(1,U536))=0,"PAYG"="PAYG")),I536,1),"UNPRICED"))))</f>
        <v>0</v>
      </c>
      <c r="W536" s="24">
        <f>IF(NOT(AND(A536=$B$2,G536&gt;0,H536&gt;0,OR(C536&lt;&gt;"Recommended baseline",Assumptions!$B$10=1))),0,IF(ISNUMBER(K536),G536*H536*K536,IF(U536=0,"UNPRICED",IF(ISNUMBER(INDEX('SKU Catalog'!$L$1:$L$116,MAX(1,U536))),G536*H536*INDEX('SKU Catalog'!$L$1:$L$116,MAX(1,U536))*IF(AND(INDEX('SKU Catalog'!$F$1:$F$116,MAX(1,U536))="Hourly",OR(INDEX('SKU Catalog'!$J$1:$J$116,MAX(1,U536))=0,"1Y"="PAYG")),I536,1),"UNPRICED"))))</f>
        <v>0</v>
      </c>
      <c r="X536" s="24">
        <f>IF(NOT(AND(A536=$B$2,G536&gt;0,H536&gt;0,OR(C536&lt;&gt;"Recommended baseline",Assumptions!$B$10=1))),0,IF(ISNUMBER(K536),G536*H536*K536,IF(U536=0,"UNPRICED",IF(ISNUMBER(INDEX('SKU Catalog'!$M$1:$M$116,MAX(1,U536))),G536*H536*INDEX('SKU Catalog'!$M$1:$M$116,MAX(1,U536))*IF(AND(INDEX('SKU Catalog'!$F$1:$F$116,MAX(1,U536))="Hourly",OR(INDEX('SKU Catalog'!$J$1:$J$116,MAX(1,U536))=0,"3Y"="PAYG")),I536,1),"UNPRICED"))))</f>
        <v>0</v>
      </c>
    </row>
    <row r="537" spans="1:24" ht="28.8" x14ac:dyDescent="0.35">
      <c r="A537" s="21" t="s">
        <v>1927</v>
      </c>
      <c r="B537" s="21" t="s">
        <v>95</v>
      </c>
      <c r="C537" s="21" t="s">
        <v>2299</v>
      </c>
      <c r="D537" s="21" t="s">
        <v>1488</v>
      </c>
      <c r="E537" s="21" t="s">
        <v>1489</v>
      </c>
      <c r="F537" s="26" t="s">
        <v>188</v>
      </c>
      <c r="G537" s="27">
        <v>1</v>
      </c>
      <c r="H537" s="27">
        <v>1</v>
      </c>
      <c r="I537" s="36">
        <v>1</v>
      </c>
      <c r="J537" s="26" t="s">
        <v>2297</v>
      </c>
      <c r="K537" s="37"/>
      <c r="L537" s="23" t="str">
        <f>IF(U537=0,"INVALID SKU",IF(INDEX('SKU Catalog'!$J$1:$J$116,MAX(1,U537))=0,"PAYG",IF(J537="Default",Assumptions!$B$7,J537)))</f>
        <v>PAYG</v>
      </c>
      <c r="M537" s="23" t="str">
        <f>IF(U537=0,"Review SKU",INDEX('SKU Catalog'!$E$1:$E$116,MAX(1,U537)))</f>
        <v>resource</v>
      </c>
      <c r="N537" s="31">
        <f>IF(ISNUMBER(K537),K537,IF(U537=0,"UNPRICED",IF(L537="PAYG",INDEX('SKU Catalog'!$K$1:$K$116,MAX(1,U537)),IF(L537="1Y",INDEX('SKU Catalog'!$L$1:$L$116,MAX(1,U537)),INDEX('SKU Catalog'!$M$1:$M$116,MAX(1,U537))))))</f>
        <v>0</v>
      </c>
      <c r="O537" s="24">
        <f>IF(NOT(AND(A537=$B$2,G537&gt;0,H537&gt;0,OR(C537&lt;&gt;"Recommended baseline",Assumptions!$B$10=1))),0,IF(ISNUMBER(N537),G537*H537*N537*IF(ISNUMBER(K537),1,IF(AND(L537="PAYG",INDEX('SKU Catalog'!$F$1:$F$116,MAX(1,U537))="Hourly"),I537,1)),"UNPRICED"))</f>
        <v>0</v>
      </c>
      <c r="P537" s="24">
        <f>IF(ISNUMBER(O537),O537*Assumptions!$B$8,"UNPRICED")</f>
        <v>0</v>
      </c>
      <c r="Q537" s="23" t="str">
        <f>IF(NOT(AND(A537=$B$2,G537&gt;0,H537&gt;0,OR(C537&lt;&gt;"Recommended baseline",Assumptions!$B$10=1))),"Inactive",IF(NOT(ISNUMBER(N537)),"UNPRICED - select SKU / quote",IF(ISNUMBER(K537),"Manual quote - verify source",IF(T537="Covered","Covered by capacity",IF(T537="Control plane","No direct fee","Priced - verify sizing")))))</f>
        <v>Inactive</v>
      </c>
      <c r="R537" s="21" t="s">
        <v>2315</v>
      </c>
      <c r="S537" s="21" t="s">
        <v>971</v>
      </c>
      <c r="T537" s="21" t="s">
        <v>187</v>
      </c>
      <c r="U537" s="23">
        <f>IF(COUNTIF('SKU Catalog'!$A$4:$A$116,T537&amp;"|"&amp;F537)=0,0,MATCH(T537&amp;"|"&amp;F537,'SKU Catalog'!$A$1:$A$116,0))</f>
        <v>5</v>
      </c>
      <c r="V537" s="24">
        <f>IF(NOT(AND(A537=$B$2,G537&gt;0,H537&gt;0,OR(C537&lt;&gt;"Recommended baseline",Assumptions!$B$10=1))),0,IF(ISNUMBER(K537),G537*H537*K537,IF(U537=0,"UNPRICED",IF(ISNUMBER(INDEX('SKU Catalog'!$K$1:$K$116,MAX(1,U537))),G537*H537*INDEX('SKU Catalog'!$K$1:$K$116,MAX(1,U537))*IF(AND(INDEX('SKU Catalog'!$F$1:$F$116,MAX(1,U537))="Hourly",OR(INDEX('SKU Catalog'!$J$1:$J$116,MAX(1,U537))=0,"PAYG"="PAYG")),I537,1),"UNPRICED"))))</f>
        <v>0</v>
      </c>
      <c r="W537" s="24">
        <f>IF(NOT(AND(A537=$B$2,G537&gt;0,H537&gt;0,OR(C537&lt;&gt;"Recommended baseline",Assumptions!$B$10=1))),0,IF(ISNUMBER(K537),G537*H537*K537,IF(U537=0,"UNPRICED",IF(ISNUMBER(INDEX('SKU Catalog'!$L$1:$L$116,MAX(1,U537))),G537*H537*INDEX('SKU Catalog'!$L$1:$L$116,MAX(1,U537))*IF(AND(INDEX('SKU Catalog'!$F$1:$F$116,MAX(1,U537))="Hourly",OR(INDEX('SKU Catalog'!$J$1:$J$116,MAX(1,U537))=0,"1Y"="PAYG")),I537,1),"UNPRICED"))))</f>
        <v>0</v>
      </c>
      <c r="X537" s="24">
        <f>IF(NOT(AND(A537=$B$2,G537&gt;0,H537&gt;0,OR(C537&lt;&gt;"Recommended baseline",Assumptions!$B$10=1))),0,IF(ISNUMBER(K537),G537*H537*K537,IF(U537=0,"UNPRICED",IF(ISNUMBER(INDEX('SKU Catalog'!$M$1:$M$116,MAX(1,U537))),G537*H537*INDEX('SKU Catalog'!$M$1:$M$116,MAX(1,U537))*IF(AND(INDEX('SKU Catalog'!$F$1:$F$116,MAX(1,U537))="Hourly",OR(INDEX('SKU Catalog'!$J$1:$J$116,MAX(1,U537))=0,"3Y"="PAYG")),I537,1),"UNPRICED"))))</f>
        <v>0</v>
      </c>
    </row>
    <row r="538" spans="1:24" ht="28.8" x14ac:dyDescent="0.35">
      <c r="A538" s="21" t="s">
        <v>1927</v>
      </c>
      <c r="B538" s="21" t="s">
        <v>96</v>
      </c>
      <c r="C538" s="21" t="s">
        <v>2299</v>
      </c>
      <c r="D538" s="21" t="s">
        <v>1492</v>
      </c>
      <c r="E538" s="21" t="s">
        <v>1493</v>
      </c>
      <c r="F538" s="26" t="s">
        <v>191</v>
      </c>
      <c r="G538" s="27">
        <v>1</v>
      </c>
      <c r="H538" s="27">
        <v>1</v>
      </c>
      <c r="I538" s="36">
        <v>1</v>
      </c>
      <c r="J538" s="26" t="s">
        <v>2297</v>
      </c>
      <c r="K538" s="37"/>
      <c r="L538" s="23" t="str">
        <f>IF(U538=0,"INVALID SKU",IF(INDEX('SKU Catalog'!$J$1:$J$116,MAX(1,U538))=0,"PAYG",IF(J538="Default",Assumptions!$B$7,J538)))</f>
        <v>PAYG</v>
      </c>
      <c r="M538" s="23" t="str">
        <f>IF(U538=0,"Review SKU",INDEX('SKU Catalog'!$E$1:$E$116,MAX(1,U538)))</f>
        <v>quoted unit</v>
      </c>
      <c r="N538" s="31" t="str">
        <f>IF(ISNUMBER(K538),K538,IF(U538=0,"UNPRICED",IF(L538="PAYG",INDEX('SKU Catalog'!$K$1:$K$116,MAX(1,U538)),IF(L538="1Y",INDEX('SKU Catalog'!$L$1:$L$116,MAX(1,U538)),INDEX('SKU Catalog'!$M$1:$M$116,MAX(1,U538))))))</f>
        <v>UNPRICED</v>
      </c>
      <c r="O538" s="24">
        <f>IF(NOT(AND(A538=$B$2,G538&gt;0,H538&gt;0,OR(C538&lt;&gt;"Recommended baseline",Assumptions!$B$10=1))),0,IF(ISNUMBER(N538),G538*H538*N538*IF(ISNUMBER(K538),1,IF(AND(L538="PAYG",INDEX('SKU Catalog'!$F$1:$F$116,MAX(1,U538))="Hourly"),I538,1)),"UNPRICED"))</f>
        <v>0</v>
      </c>
      <c r="P538" s="24">
        <f>IF(ISNUMBER(O538),O538*Assumptions!$B$8,"UNPRICED")</f>
        <v>0</v>
      </c>
      <c r="Q538" s="23" t="str">
        <f>IF(NOT(AND(A538=$B$2,G538&gt;0,H538&gt;0,OR(C538&lt;&gt;"Recommended baseline",Assumptions!$B$10=1))),"Inactive",IF(NOT(ISNUMBER(N538)),"UNPRICED - select SKU / quote",IF(ISNUMBER(K538),"Manual quote - verify source",IF(T538="Covered","Covered by capacity",IF(T538="Control plane","No direct fee","Priced - verify sizing")))))</f>
        <v>Inactive</v>
      </c>
      <c r="R538" s="21" t="s">
        <v>2341</v>
      </c>
      <c r="S538" s="21" t="s">
        <v>971</v>
      </c>
      <c r="T538" s="21" t="s">
        <v>96</v>
      </c>
      <c r="U538" s="23">
        <f>IF(COUNTIF('SKU Catalog'!$A$4:$A$116,T538&amp;"|"&amp;F538)=0,0,MATCH(T538&amp;"|"&amp;F538,'SKU Catalog'!$A$1:$A$116,0))</f>
        <v>6</v>
      </c>
      <c r="V538" s="24">
        <f>IF(NOT(AND(A538=$B$2,G538&gt;0,H538&gt;0,OR(C538&lt;&gt;"Recommended baseline",Assumptions!$B$10=1))),0,IF(ISNUMBER(K538),G538*H538*K538,IF(U538=0,"UNPRICED",IF(ISNUMBER(INDEX('SKU Catalog'!$K$1:$K$116,MAX(1,U538))),G538*H538*INDEX('SKU Catalog'!$K$1:$K$116,MAX(1,U538))*IF(AND(INDEX('SKU Catalog'!$F$1:$F$116,MAX(1,U538))="Hourly",OR(INDEX('SKU Catalog'!$J$1:$J$116,MAX(1,U538))=0,"PAYG"="PAYG")),I538,1),"UNPRICED"))))</f>
        <v>0</v>
      </c>
      <c r="W538" s="24">
        <f>IF(NOT(AND(A538=$B$2,G538&gt;0,H538&gt;0,OR(C538&lt;&gt;"Recommended baseline",Assumptions!$B$10=1))),0,IF(ISNUMBER(K538),G538*H538*K538,IF(U538=0,"UNPRICED",IF(ISNUMBER(INDEX('SKU Catalog'!$L$1:$L$116,MAX(1,U538))),G538*H538*INDEX('SKU Catalog'!$L$1:$L$116,MAX(1,U538))*IF(AND(INDEX('SKU Catalog'!$F$1:$F$116,MAX(1,U538))="Hourly",OR(INDEX('SKU Catalog'!$J$1:$J$116,MAX(1,U538))=0,"1Y"="PAYG")),I538,1),"UNPRICED"))))</f>
        <v>0</v>
      </c>
      <c r="X538" s="24">
        <f>IF(NOT(AND(A538=$B$2,G538&gt;0,H538&gt;0,OR(C538&lt;&gt;"Recommended baseline",Assumptions!$B$10=1))),0,IF(ISNUMBER(K538),G538*H538*K538,IF(U538=0,"UNPRICED",IF(ISNUMBER(INDEX('SKU Catalog'!$M$1:$M$116,MAX(1,U538))),G538*H538*INDEX('SKU Catalog'!$M$1:$M$116,MAX(1,U538))*IF(AND(INDEX('SKU Catalog'!$F$1:$F$116,MAX(1,U538))="Hourly",OR(INDEX('SKU Catalog'!$J$1:$J$116,MAX(1,U538))=0,"3Y"="PAYG")),I538,1),"UNPRICED"))))</f>
        <v>0</v>
      </c>
    </row>
    <row r="539" spans="1:24" ht="28.8" x14ac:dyDescent="0.35">
      <c r="A539" s="21" t="s">
        <v>1927</v>
      </c>
      <c r="B539" s="21" t="s">
        <v>96</v>
      </c>
      <c r="C539" s="21" t="s">
        <v>2299</v>
      </c>
      <c r="D539" s="21" t="s">
        <v>1495</v>
      </c>
      <c r="E539" s="21" t="s">
        <v>1496</v>
      </c>
      <c r="F539" s="26" t="s">
        <v>191</v>
      </c>
      <c r="G539" s="27">
        <v>1</v>
      </c>
      <c r="H539" s="27">
        <v>1</v>
      </c>
      <c r="I539" s="36">
        <v>1</v>
      </c>
      <c r="J539" s="26" t="s">
        <v>2297</v>
      </c>
      <c r="K539" s="37"/>
      <c r="L539" s="23" t="str">
        <f>IF(U539=0,"INVALID SKU",IF(INDEX('SKU Catalog'!$J$1:$J$116,MAX(1,U539))=0,"PAYG",IF(J539="Default",Assumptions!$B$7,J539)))</f>
        <v>PAYG</v>
      </c>
      <c r="M539" s="23" t="str">
        <f>IF(U539=0,"Review SKU",INDEX('SKU Catalog'!$E$1:$E$116,MAX(1,U539)))</f>
        <v>quoted unit</v>
      </c>
      <c r="N539" s="31" t="str">
        <f>IF(ISNUMBER(K539),K539,IF(U539=0,"UNPRICED",IF(L539="PAYG",INDEX('SKU Catalog'!$K$1:$K$116,MAX(1,U539)),IF(L539="1Y",INDEX('SKU Catalog'!$L$1:$L$116,MAX(1,U539)),INDEX('SKU Catalog'!$M$1:$M$116,MAX(1,U539))))))</f>
        <v>UNPRICED</v>
      </c>
      <c r="O539" s="24">
        <f>IF(NOT(AND(A539=$B$2,G539&gt;0,H539&gt;0,OR(C539&lt;&gt;"Recommended baseline",Assumptions!$B$10=1))),0,IF(ISNUMBER(N539),G539*H539*N539*IF(ISNUMBER(K539),1,IF(AND(L539="PAYG",INDEX('SKU Catalog'!$F$1:$F$116,MAX(1,U539))="Hourly"),I539,1)),"UNPRICED"))</f>
        <v>0</v>
      </c>
      <c r="P539" s="24">
        <f>IF(ISNUMBER(O539),O539*Assumptions!$B$8,"UNPRICED")</f>
        <v>0</v>
      </c>
      <c r="Q539" s="23" t="str">
        <f>IF(NOT(AND(A539=$B$2,G539&gt;0,H539&gt;0,OR(C539&lt;&gt;"Recommended baseline",Assumptions!$B$10=1))),"Inactive",IF(NOT(ISNUMBER(N539)),"UNPRICED - select SKU / quote",IF(ISNUMBER(K539),"Manual quote - verify source",IF(T539="Covered","Covered by capacity",IF(T539="Control plane","No direct fee","Priced - verify sizing")))))</f>
        <v>Inactive</v>
      </c>
      <c r="R539" s="21" t="s">
        <v>2341</v>
      </c>
      <c r="S539" s="21" t="s">
        <v>971</v>
      </c>
      <c r="T539" s="21" t="s">
        <v>96</v>
      </c>
      <c r="U539" s="23">
        <f>IF(COUNTIF('SKU Catalog'!$A$4:$A$116,T539&amp;"|"&amp;F539)=0,0,MATCH(T539&amp;"|"&amp;F539,'SKU Catalog'!$A$1:$A$116,0))</f>
        <v>6</v>
      </c>
      <c r="V539" s="24">
        <f>IF(NOT(AND(A539=$B$2,G539&gt;0,H539&gt;0,OR(C539&lt;&gt;"Recommended baseline",Assumptions!$B$10=1))),0,IF(ISNUMBER(K539),G539*H539*K539,IF(U539=0,"UNPRICED",IF(ISNUMBER(INDEX('SKU Catalog'!$K$1:$K$116,MAX(1,U539))),G539*H539*INDEX('SKU Catalog'!$K$1:$K$116,MAX(1,U539))*IF(AND(INDEX('SKU Catalog'!$F$1:$F$116,MAX(1,U539))="Hourly",OR(INDEX('SKU Catalog'!$J$1:$J$116,MAX(1,U539))=0,"PAYG"="PAYG")),I539,1),"UNPRICED"))))</f>
        <v>0</v>
      </c>
      <c r="W539" s="24">
        <f>IF(NOT(AND(A539=$B$2,G539&gt;0,H539&gt;0,OR(C539&lt;&gt;"Recommended baseline",Assumptions!$B$10=1))),0,IF(ISNUMBER(K539),G539*H539*K539,IF(U539=0,"UNPRICED",IF(ISNUMBER(INDEX('SKU Catalog'!$L$1:$L$116,MAX(1,U539))),G539*H539*INDEX('SKU Catalog'!$L$1:$L$116,MAX(1,U539))*IF(AND(INDEX('SKU Catalog'!$F$1:$F$116,MAX(1,U539))="Hourly",OR(INDEX('SKU Catalog'!$J$1:$J$116,MAX(1,U539))=0,"1Y"="PAYG")),I539,1),"UNPRICED"))))</f>
        <v>0</v>
      </c>
      <c r="X539" s="24">
        <f>IF(NOT(AND(A539=$B$2,G539&gt;0,H539&gt;0,OR(C539&lt;&gt;"Recommended baseline",Assumptions!$B$10=1))),0,IF(ISNUMBER(K539),G539*H539*K539,IF(U539=0,"UNPRICED",IF(ISNUMBER(INDEX('SKU Catalog'!$M$1:$M$116,MAX(1,U539))),G539*H539*INDEX('SKU Catalog'!$M$1:$M$116,MAX(1,U539))*IF(AND(INDEX('SKU Catalog'!$F$1:$F$116,MAX(1,U539))="Hourly",OR(INDEX('SKU Catalog'!$J$1:$J$116,MAX(1,U539))=0,"3Y"="PAYG")),I539,1),"UNPRICED"))))</f>
        <v>0</v>
      </c>
    </row>
    <row r="540" spans="1:24" ht="28.8" x14ac:dyDescent="0.35">
      <c r="A540" s="21" t="s">
        <v>1927</v>
      </c>
      <c r="B540" s="21" t="s">
        <v>87</v>
      </c>
      <c r="C540" s="21" t="s">
        <v>2299</v>
      </c>
      <c r="D540" s="21" t="s">
        <v>1498</v>
      </c>
      <c r="E540" s="21" t="s">
        <v>1499</v>
      </c>
      <c r="F540" s="26" t="s">
        <v>372</v>
      </c>
      <c r="G540" s="27">
        <v>1</v>
      </c>
      <c r="H540" s="27">
        <v>1</v>
      </c>
      <c r="I540" s="36">
        <v>1</v>
      </c>
      <c r="J540" s="26" t="s">
        <v>2297</v>
      </c>
      <c r="K540" s="37"/>
      <c r="L540" s="23" t="str">
        <f>IF(U540=0,"INVALID SKU",IF(INDEX('SKU Catalog'!$J$1:$J$116,MAX(1,U540))=0,"PAYG",IF(J540="Default",Assumptions!$B$7,J540)))</f>
        <v>PAYG</v>
      </c>
      <c r="M540" s="23" t="str">
        <f>IF(U540=0,"Review SKU",INDEX('SKU Catalog'!$E$1:$E$116,MAX(1,U540)))</f>
        <v>gateway</v>
      </c>
      <c r="N540" s="31">
        <f>IF(ISNUMBER(K540),K540,IF(U540=0,"UNPRICED",IF(L540="PAYG",INDEX('SKU Catalog'!$K$1:$K$116,MAX(1,U540)),IF(L540="1Y",INDEX('SKU Catalog'!$L$1:$L$116,MAX(1,U540)),INDEX('SKU Catalog'!$M$1:$M$116,MAX(1,U540))))))</f>
        <v>138.69999999999999</v>
      </c>
      <c r="O540" s="24">
        <f>IF(NOT(AND(A540=$B$2,G540&gt;0,H540&gt;0,OR(C540&lt;&gt;"Recommended baseline",Assumptions!$B$10=1))),0,IF(ISNUMBER(N540),G540*H540*N540*IF(ISNUMBER(K540),1,IF(AND(L540="PAYG",INDEX('SKU Catalog'!$F$1:$F$116,MAX(1,U540))="Hourly"),I540,1)),"UNPRICED"))</f>
        <v>0</v>
      </c>
      <c r="P540" s="24">
        <f>IF(ISNUMBER(O540),O540*Assumptions!$B$8,"UNPRICED")</f>
        <v>0</v>
      </c>
      <c r="Q540" s="23" t="str">
        <f>IF(NOT(AND(A540=$B$2,G540&gt;0,H540&gt;0,OR(C540&lt;&gt;"Recommended baseline",Assumptions!$B$10=1))),"Inactive",IF(NOT(ISNUMBER(N540)),"UNPRICED - select SKU / quote",IF(ISNUMBER(K540),"Manual quote - verify source",IF(T540="Covered","Covered by capacity",IF(T540="Control plane","No direct fee","Priced - verify sizing")))))</f>
        <v>Inactive</v>
      </c>
      <c r="R540" s="21" t="s">
        <v>2326</v>
      </c>
      <c r="S540" s="21" t="s">
        <v>971</v>
      </c>
      <c r="T540" s="21" t="s">
        <v>371</v>
      </c>
      <c r="U540" s="23">
        <f>IF(COUNTIF('SKU Catalog'!$A$4:$A$116,T540&amp;"|"&amp;F540)=0,0,MATCH(T540&amp;"|"&amp;F540,'SKU Catalog'!$A$1:$A$116,0))</f>
        <v>77</v>
      </c>
      <c r="V540" s="24">
        <f>IF(NOT(AND(A540=$B$2,G540&gt;0,H540&gt;0,OR(C540&lt;&gt;"Recommended baseline",Assumptions!$B$10=1))),0,IF(ISNUMBER(K540),G540*H540*K540,IF(U540=0,"UNPRICED",IF(ISNUMBER(INDEX('SKU Catalog'!$K$1:$K$116,MAX(1,U540))),G540*H540*INDEX('SKU Catalog'!$K$1:$K$116,MAX(1,U540))*IF(AND(INDEX('SKU Catalog'!$F$1:$F$116,MAX(1,U540))="Hourly",OR(INDEX('SKU Catalog'!$J$1:$J$116,MAX(1,U540))=0,"PAYG"="PAYG")),I540,1),"UNPRICED"))))</f>
        <v>0</v>
      </c>
      <c r="W540" s="24">
        <f>IF(NOT(AND(A540=$B$2,G540&gt;0,H540&gt;0,OR(C540&lt;&gt;"Recommended baseline",Assumptions!$B$10=1))),0,IF(ISNUMBER(K540),G540*H540*K540,IF(U540=0,"UNPRICED",IF(ISNUMBER(INDEX('SKU Catalog'!$L$1:$L$116,MAX(1,U540))),G540*H540*INDEX('SKU Catalog'!$L$1:$L$116,MAX(1,U540))*IF(AND(INDEX('SKU Catalog'!$F$1:$F$116,MAX(1,U540))="Hourly",OR(INDEX('SKU Catalog'!$J$1:$J$116,MAX(1,U540))=0,"1Y"="PAYG")),I540,1),"UNPRICED"))))</f>
        <v>0</v>
      </c>
      <c r="X540" s="24">
        <f>IF(NOT(AND(A540=$B$2,G540&gt;0,H540&gt;0,OR(C540&lt;&gt;"Recommended baseline",Assumptions!$B$10=1))),0,IF(ISNUMBER(K540),G540*H540*K540,IF(U540=0,"UNPRICED",IF(ISNUMBER(INDEX('SKU Catalog'!$M$1:$M$116,MAX(1,U540))),G540*H540*INDEX('SKU Catalog'!$M$1:$M$116,MAX(1,U540))*IF(AND(INDEX('SKU Catalog'!$F$1:$F$116,MAX(1,U540))="Hourly",OR(INDEX('SKU Catalog'!$J$1:$J$116,MAX(1,U540))=0,"3Y"="PAYG")),I540,1),"UNPRICED"))))</f>
        <v>0</v>
      </c>
    </row>
    <row r="541" spans="1:24" ht="28.8" x14ac:dyDescent="0.35">
      <c r="A541" s="21" t="s">
        <v>1927</v>
      </c>
      <c r="B541" s="21" t="s">
        <v>87</v>
      </c>
      <c r="C541" s="21" t="s">
        <v>2299</v>
      </c>
      <c r="D541" s="21" t="s">
        <v>1502</v>
      </c>
      <c r="E541" s="21" t="s">
        <v>1503</v>
      </c>
      <c r="F541" s="26" t="s">
        <v>380</v>
      </c>
      <c r="G541" s="27">
        <v>1</v>
      </c>
      <c r="H541" s="27">
        <v>1</v>
      </c>
      <c r="I541" s="36">
        <v>1</v>
      </c>
      <c r="J541" s="26" t="s">
        <v>2297</v>
      </c>
      <c r="K541" s="37"/>
      <c r="L541" s="23" t="str">
        <f>IF(U541=0,"INVALID SKU",IF(INDEX('SKU Catalog'!$J$1:$J$116,MAX(1,U541))=0,"PAYG",IF(J541="Default",Assumptions!$B$7,J541)))</f>
        <v>PAYG</v>
      </c>
      <c r="M541" s="23" t="str">
        <f>IF(U541=0,"Review SKU",INDEX('SKU Catalog'!$E$1:$E$116,MAX(1,U541)))</f>
        <v>hub routing unit</v>
      </c>
      <c r="N541" s="31">
        <f>IF(ISNUMBER(K541),K541,IF(U541=0,"UNPRICED",IF(L541="PAYG",INDEX('SKU Catalog'!$K$1:$K$116,MAX(1,U541)),IF(L541="1Y",INDEX('SKU Catalog'!$L$1:$L$116,MAX(1,U541)),INDEX('SKU Catalog'!$M$1:$M$116,MAX(1,U541))))))</f>
        <v>73</v>
      </c>
      <c r="O541" s="24">
        <f>IF(NOT(AND(A541=$B$2,G541&gt;0,H541&gt;0,OR(C541&lt;&gt;"Recommended baseline",Assumptions!$B$10=1))),0,IF(ISNUMBER(N541),G541*H541*N541*IF(ISNUMBER(K541),1,IF(AND(L541="PAYG",INDEX('SKU Catalog'!$F$1:$F$116,MAX(1,U541))="Hourly"),I541,1)),"UNPRICED"))</f>
        <v>0</v>
      </c>
      <c r="P541" s="24">
        <f>IF(ISNUMBER(O541),O541*Assumptions!$B$8,"UNPRICED")</f>
        <v>0</v>
      </c>
      <c r="Q541" s="23" t="str">
        <f>IF(NOT(AND(A541=$B$2,G541&gt;0,H541&gt;0,OR(C541&lt;&gt;"Recommended baseline",Assumptions!$B$10=1))),"Inactive",IF(NOT(ISNUMBER(N541)),"UNPRICED - select SKU / quote",IF(ISNUMBER(K541),"Manual quote - verify source",IF(T541="Covered","Covered by capacity",IF(T541="Control plane","No direct fee","Priced - verify sizing")))))</f>
        <v>Inactive</v>
      </c>
      <c r="R541" s="21" t="s">
        <v>2326</v>
      </c>
      <c r="S541" s="21" t="s">
        <v>971</v>
      </c>
      <c r="T541" s="21" t="s">
        <v>379</v>
      </c>
      <c r="U541" s="23">
        <f>IF(COUNTIF('SKU Catalog'!$A$4:$A$116,T541&amp;"|"&amp;F541)=0,0,MATCH(T541&amp;"|"&amp;F541,'SKU Catalog'!$A$1:$A$116,0))</f>
        <v>80</v>
      </c>
      <c r="V541" s="24">
        <f>IF(NOT(AND(A541=$B$2,G541&gt;0,H541&gt;0,OR(C541&lt;&gt;"Recommended baseline",Assumptions!$B$10=1))),0,IF(ISNUMBER(K541),G541*H541*K541,IF(U541=0,"UNPRICED",IF(ISNUMBER(INDEX('SKU Catalog'!$K$1:$K$116,MAX(1,U541))),G541*H541*INDEX('SKU Catalog'!$K$1:$K$116,MAX(1,U541))*IF(AND(INDEX('SKU Catalog'!$F$1:$F$116,MAX(1,U541))="Hourly",OR(INDEX('SKU Catalog'!$J$1:$J$116,MAX(1,U541))=0,"PAYG"="PAYG")),I541,1),"UNPRICED"))))</f>
        <v>0</v>
      </c>
      <c r="W541" s="24">
        <f>IF(NOT(AND(A541=$B$2,G541&gt;0,H541&gt;0,OR(C541&lt;&gt;"Recommended baseline",Assumptions!$B$10=1))),0,IF(ISNUMBER(K541),G541*H541*K541,IF(U541=0,"UNPRICED",IF(ISNUMBER(INDEX('SKU Catalog'!$L$1:$L$116,MAX(1,U541))),G541*H541*INDEX('SKU Catalog'!$L$1:$L$116,MAX(1,U541))*IF(AND(INDEX('SKU Catalog'!$F$1:$F$116,MAX(1,U541))="Hourly",OR(INDEX('SKU Catalog'!$J$1:$J$116,MAX(1,U541))=0,"1Y"="PAYG")),I541,1),"UNPRICED"))))</f>
        <v>0</v>
      </c>
      <c r="X541" s="24">
        <f>IF(NOT(AND(A541=$B$2,G541&gt;0,H541&gt;0,OR(C541&lt;&gt;"Recommended baseline",Assumptions!$B$10=1))),0,IF(ISNUMBER(K541),G541*H541*K541,IF(U541=0,"UNPRICED",IF(ISNUMBER(INDEX('SKU Catalog'!$M$1:$M$116,MAX(1,U541))),G541*H541*INDEX('SKU Catalog'!$M$1:$M$116,MAX(1,U541))*IF(AND(INDEX('SKU Catalog'!$F$1:$F$116,MAX(1,U541))="Hourly",OR(INDEX('SKU Catalog'!$J$1:$J$116,MAX(1,U541))=0,"3Y"="PAYG")),I541,1),"UNPRICED"))))</f>
        <v>0</v>
      </c>
    </row>
    <row r="542" spans="1:24" ht="28.8" x14ac:dyDescent="0.35">
      <c r="A542" s="21" t="s">
        <v>1927</v>
      </c>
      <c r="B542" s="21" t="s">
        <v>96</v>
      </c>
      <c r="C542" s="21" t="s">
        <v>2299</v>
      </c>
      <c r="D542" s="21" t="s">
        <v>1506</v>
      </c>
      <c r="E542" s="21" t="s">
        <v>1507</v>
      </c>
      <c r="F542" s="26" t="s">
        <v>191</v>
      </c>
      <c r="G542" s="27">
        <v>1</v>
      </c>
      <c r="H542" s="27">
        <v>1</v>
      </c>
      <c r="I542" s="36">
        <v>1</v>
      </c>
      <c r="J542" s="26" t="s">
        <v>2297</v>
      </c>
      <c r="K542" s="37"/>
      <c r="L542" s="23" t="str">
        <f>IF(U542=0,"INVALID SKU",IF(INDEX('SKU Catalog'!$J$1:$J$116,MAX(1,U542))=0,"PAYG",IF(J542="Default",Assumptions!$B$7,J542)))</f>
        <v>PAYG</v>
      </c>
      <c r="M542" s="23" t="str">
        <f>IF(U542=0,"Review SKU",INDEX('SKU Catalog'!$E$1:$E$116,MAX(1,U542)))</f>
        <v>quoted unit</v>
      </c>
      <c r="N542" s="31" t="str">
        <f>IF(ISNUMBER(K542),K542,IF(U542=0,"UNPRICED",IF(L542="PAYG",INDEX('SKU Catalog'!$K$1:$K$116,MAX(1,U542)),IF(L542="1Y",INDEX('SKU Catalog'!$L$1:$L$116,MAX(1,U542)),INDEX('SKU Catalog'!$M$1:$M$116,MAX(1,U542))))))</f>
        <v>UNPRICED</v>
      </c>
      <c r="O542" s="24">
        <f>IF(NOT(AND(A542=$B$2,G542&gt;0,H542&gt;0,OR(C542&lt;&gt;"Recommended baseline",Assumptions!$B$10=1))),0,IF(ISNUMBER(N542),G542*H542*N542*IF(ISNUMBER(K542),1,IF(AND(L542="PAYG",INDEX('SKU Catalog'!$F$1:$F$116,MAX(1,U542))="Hourly"),I542,1)),"UNPRICED"))</f>
        <v>0</v>
      </c>
      <c r="P542" s="24">
        <f>IF(ISNUMBER(O542),O542*Assumptions!$B$8,"UNPRICED")</f>
        <v>0</v>
      </c>
      <c r="Q542" s="23" t="str">
        <f>IF(NOT(AND(A542=$B$2,G542&gt;0,H542&gt;0,OR(C542&lt;&gt;"Recommended baseline",Assumptions!$B$10=1))),"Inactive",IF(NOT(ISNUMBER(N542)),"UNPRICED - select SKU / quote",IF(ISNUMBER(K542),"Manual quote - verify source",IF(T542="Covered","Covered by capacity",IF(T542="Control plane","No direct fee","Priced - verify sizing")))))</f>
        <v>Inactive</v>
      </c>
      <c r="R542" s="21" t="s">
        <v>2341</v>
      </c>
      <c r="S542" s="21" t="s">
        <v>971</v>
      </c>
      <c r="T542" s="21" t="s">
        <v>96</v>
      </c>
      <c r="U542" s="23">
        <f>IF(COUNTIF('SKU Catalog'!$A$4:$A$116,T542&amp;"|"&amp;F542)=0,0,MATCH(T542&amp;"|"&amp;F542,'SKU Catalog'!$A$1:$A$116,0))</f>
        <v>6</v>
      </c>
      <c r="V542" s="24">
        <f>IF(NOT(AND(A542=$B$2,G542&gt;0,H542&gt;0,OR(C542&lt;&gt;"Recommended baseline",Assumptions!$B$10=1))),0,IF(ISNUMBER(K542),G542*H542*K542,IF(U542=0,"UNPRICED",IF(ISNUMBER(INDEX('SKU Catalog'!$K$1:$K$116,MAX(1,U542))),G542*H542*INDEX('SKU Catalog'!$K$1:$K$116,MAX(1,U542))*IF(AND(INDEX('SKU Catalog'!$F$1:$F$116,MAX(1,U542))="Hourly",OR(INDEX('SKU Catalog'!$J$1:$J$116,MAX(1,U542))=0,"PAYG"="PAYG")),I542,1),"UNPRICED"))))</f>
        <v>0</v>
      </c>
      <c r="W542" s="24">
        <f>IF(NOT(AND(A542=$B$2,G542&gt;0,H542&gt;0,OR(C542&lt;&gt;"Recommended baseline",Assumptions!$B$10=1))),0,IF(ISNUMBER(K542),G542*H542*K542,IF(U542=0,"UNPRICED",IF(ISNUMBER(INDEX('SKU Catalog'!$L$1:$L$116,MAX(1,U542))),G542*H542*INDEX('SKU Catalog'!$L$1:$L$116,MAX(1,U542))*IF(AND(INDEX('SKU Catalog'!$F$1:$F$116,MAX(1,U542))="Hourly",OR(INDEX('SKU Catalog'!$J$1:$J$116,MAX(1,U542))=0,"1Y"="PAYG")),I542,1),"UNPRICED"))))</f>
        <v>0</v>
      </c>
      <c r="X542" s="24">
        <f>IF(NOT(AND(A542=$B$2,G542&gt;0,H542&gt;0,OR(C542&lt;&gt;"Recommended baseline",Assumptions!$B$10=1))),0,IF(ISNUMBER(K542),G542*H542*K542,IF(U542=0,"UNPRICED",IF(ISNUMBER(INDEX('SKU Catalog'!$M$1:$M$116,MAX(1,U542))),G542*H542*INDEX('SKU Catalog'!$M$1:$M$116,MAX(1,U542))*IF(AND(INDEX('SKU Catalog'!$F$1:$F$116,MAX(1,U542))="Hourly",OR(INDEX('SKU Catalog'!$J$1:$J$116,MAX(1,U542))=0,"3Y"="PAYG")),I542,1),"UNPRICED"))))</f>
        <v>0</v>
      </c>
    </row>
    <row r="543" spans="1:24" ht="28.8" x14ac:dyDescent="0.35">
      <c r="A543" s="21" t="s">
        <v>1927</v>
      </c>
      <c r="B543" s="21" t="s">
        <v>88</v>
      </c>
      <c r="C543" s="21" t="s">
        <v>2299</v>
      </c>
      <c r="D543" s="21" t="s">
        <v>1509</v>
      </c>
      <c r="E543" s="21" t="s">
        <v>1511</v>
      </c>
      <c r="F543" s="26" t="s">
        <v>287</v>
      </c>
      <c r="G543" s="27">
        <v>1</v>
      </c>
      <c r="H543" s="27">
        <v>1</v>
      </c>
      <c r="I543" s="36">
        <v>1</v>
      </c>
      <c r="J543" s="26" t="s">
        <v>2297</v>
      </c>
      <c r="K543" s="37"/>
      <c r="L543" s="23" t="str">
        <f>IF(U543=0,"INVALID SKU",IF(INDEX('SKU Catalog'!$J$1:$J$116,MAX(1,U543))=0,"PAYG",IF(J543="Default",Assumptions!$B$7,J543)))</f>
        <v>PAYG</v>
      </c>
      <c r="M543" s="23" t="str">
        <f>IF(U543=0,"Review SKU",INDEX('SKU Catalog'!$E$1:$E$116,MAX(1,U543)))</f>
        <v>firewall</v>
      </c>
      <c r="N543" s="31">
        <f>IF(ISNUMBER(K543),K543,IF(U543=0,"UNPRICED",IF(L543="PAYG",INDEX('SKU Catalog'!$K$1:$K$116,MAX(1,U543)),IF(L543="1Y",INDEX('SKU Catalog'!$L$1:$L$116,MAX(1,U543)),INDEX('SKU Catalog'!$M$1:$M$116,MAX(1,U543))))))</f>
        <v>912.5</v>
      </c>
      <c r="O543" s="24">
        <f>IF(NOT(AND(A543=$B$2,G543&gt;0,H543&gt;0,OR(C543&lt;&gt;"Recommended baseline",Assumptions!$B$10=1))),0,IF(ISNUMBER(N543),G543*H543*N543*IF(ISNUMBER(K543),1,IF(AND(L543="PAYG",INDEX('SKU Catalog'!$F$1:$F$116,MAX(1,U543))="Hourly"),I543,1)),"UNPRICED"))</f>
        <v>0</v>
      </c>
      <c r="P543" s="24">
        <f>IF(ISNUMBER(O543),O543*Assumptions!$B$8,"UNPRICED")</f>
        <v>0</v>
      </c>
      <c r="Q543" s="23" t="str">
        <f>IF(NOT(AND(A543=$B$2,G543&gt;0,H543&gt;0,OR(C543&lt;&gt;"Recommended baseline",Assumptions!$B$10=1))),"Inactive",IF(NOT(ISNUMBER(N543)),"UNPRICED - select SKU / quote",IF(ISNUMBER(K543),"Manual quote - verify source",IF(T543="Covered","Covered by capacity",IF(T543="Control plane","No direct fee","Priced - verify sizing")))))</f>
        <v>Inactive</v>
      </c>
      <c r="R543" s="21" t="s">
        <v>2326</v>
      </c>
      <c r="S543" s="21" t="s">
        <v>971</v>
      </c>
      <c r="T543" s="21" t="s">
        <v>357</v>
      </c>
      <c r="U543" s="23">
        <f>IF(COUNTIF('SKU Catalog'!$A$4:$A$116,T543&amp;"|"&amp;F543)=0,0,MATCH(T543&amp;"|"&amp;F543,'SKU Catalog'!$A$1:$A$116,0))</f>
        <v>72</v>
      </c>
      <c r="V543" s="24">
        <f>IF(NOT(AND(A543=$B$2,G543&gt;0,H543&gt;0,OR(C543&lt;&gt;"Recommended baseline",Assumptions!$B$10=1))),0,IF(ISNUMBER(K543),G543*H543*K543,IF(U543=0,"UNPRICED",IF(ISNUMBER(INDEX('SKU Catalog'!$K$1:$K$116,MAX(1,U543))),G543*H543*INDEX('SKU Catalog'!$K$1:$K$116,MAX(1,U543))*IF(AND(INDEX('SKU Catalog'!$F$1:$F$116,MAX(1,U543))="Hourly",OR(INDEX('SKU Catalog'!$J$1:$J$116,MAX(1,U543))=0,"PAYG"="PAYG")),I543,1),"UNPRICED"))))</f>
        <v>0</v>
      </c>
      <c r="W543" s="24">
        <f>IF(NOT(AND(A543=$B$2,G543&gt;0,H543&gt;0,OR(C543&lt;&gt;"Recommended baseline",Assumptions!$B$10=1))),0,IF(ISNUMBER(K543),G543*H543*K543,IF(U543=0,"UNPRICED",IF(ISNUMBER(INDEX('SKU Catalog'!$L$1:$L$116,MAX(1,U543))),G543*H543*INDEX('SKU Catalog'!$L$1:$L$116,MAX(1,U543))*IF(AND(INDEX('SKU Catalog'!$F$1:$F$116,MAX(1,U543))="Hourly",OR(INDEX('SKU Catalog'!$J$1:$J$116,MAX(1,U543))=0,"1Y"="PAYG")),I543,1),"UNPRICED"))))</f>
        <v>0</v>
      </c>
      <c r="X543" s="24">
        <f>IF(NOT(AND(A543=$B$2,G543&gt;0,H543&gt;0,OR(C543&lt;&gt;"Recommended baseline",Assumptions!$B$10=1))),0,IF(ISNUMBER(K543),G543*H543*K543,IF(U543=0,"UNPRICED",IF(ISNUMBER(INDEX('SKU Catalog'!$M$1:$M$116,MAX(1,U543))),G543*H543*INDEX('SKU Catalog'!$M$1:$M$116,MAX(1,U543))*IF(AND(INDEX('SKU Catalog'!$F$1:$F$116,MAX(1,U543))="Hourly",OR(INDEX('SKU Catalog'!$J$1:$J$116,MAX(1,U543))=0,"3Y"="PAYG")),I543,1),"UNPRICED"))))</f>
        <v>0</v>
      </c>
    </row>
    <row r="544" spans="1:24" ht="28.8" x14ac:dyDescent="0.35">
      <c r="A544" s="21" t="s">
        <v>1927</v>
      </c>
      <c r="B544" s="21" t="s">
        <v>88</v>
      </c>
      <c r="C544" s="21" t="s">
        <v>2299</v>
      </c>
      <c r="D544" s="21" t="s">
        <v>1509</v>
      </c>
      <c r="E544" s="21" t="s">
        <v>1511</v>
      </c>
      <c r="F544" s="26" t="s">
        <v>287</v>
      </c>
      <c r="G544" s="27">
        <v>1</v>
      </c>
      <c r="H544" s="27">
        <v>100</v>
      </c>
      <c r="I544" s="36">
        <v>1</v>
      </c>
      <c r="J544" s="26" t="s">
        <v>2297</v>
      </c>
      <c r="K544" s="37"/>
      <c r="L544" s="23" t="str">
        <f>IF(U544=0,"INVALID SKU",IF(INDEX('SKU Catalog'!$J$1:$J$116,MAX(1,U544))=0,"PAYG",IF(J544="Default",Assumptions!$B$7,J544)))</f>
        <v>PAYG</v>
      </c>
      <c r="M544" s="23" t="str">
        <f>IF(U544=0,"Review SKU",INDEX('SKU Catalog'!$E$1:$E$116,MAX(1,U544)))</f>
        <v>GB processed</v>
      </c>
      <c r="N544" s="31">
        <f>IF(ISNUMBER(K544),K544,IF(U544=0,"UNPRICED",IF(L544="PAYG",INDEX('SKU Catalog'!$K$1:$K$116,MAX(1,U544)),IF(L544="1Y",INDEX('SKU Catalog'!$L$1:$L$116,MAX(1,U544)),INDEX('SKU Catalog'!$M$1:$M$116,MAX(1,U544))))))</f>
        <v>1.6E-2</v>
      </c>
      <c r="O544" s="24">
        <f>IF(NOT(AND(A544=$B$2,G544&gt;0,H544&gt;0,OR(C544&lt;&gt;"Recommended baseline",Assumptions!$B$10=1))),0,IF(ISNUMBER(N544),G544*H544*N544*IF(ISNUMBER(K544),1,IF(AND(L544="PAYG",INDEX('SKU Catalog'!$F$1:$F$116,MAX(1,U544))="Hourly"),I544,1)),"UNPRICED"))</f>
        <v>0</v>
      </c>
      <c r="P544" s="24">
        <f>IF(ISNUMBER(O544),O544*Assumptions!$B$8,"UNPRICED")</f>
        <v>0</v>
      </c>
      <c r="Q544" s="23" t="str">
        <f>IF(NOT(AND(A544=$B$2,G544&gt;0,H544&gt;0,OR(C544&lt;&gt;"Recommended baseline",Assumptions!$B$10=1))),"Inactive",IF(NOT(ISNUMBER(N544)),"UNPRICED - select SKU / quote",IF(ISNUMBER(K544),"Manual quote - verify source",IF(T544="Covered","Covered by capacity",IF(T544="Control plane","No direct fee","Priced - verify sizing")))))</f>
        <v>Inactive</v>
      </c>
      <c r="R544" s="21" t="s">
        <v>2348</v>
      </c>
      <c r="S544" s="21" t="s">
        <v>971</v>
      </c>
      <c r="T544" s="21" t="s">
        <v>360</v>
      </c>
      <c r="U544" s="23">
        <f>IF(COUNTIF('SKU Catalog'!$A$4:$A$116,T544&amp;"|"&amp;F544)=0,0,MATCH(T544&amp;"|"&amp;F544,'SKU Catalog'!$A$1:$A$116,0))</f>
        <v>73</v>
      </c>
      <c r="V544" s="24">
        <f>IF(NOT(AND(A544=$B$2,G544&gt;0,H544&gt;0,OR(C544&lt;&gt;"Recommended baseline",Assumptions!$B$10=1))),0,IF(ISNUMBER(K544),G544*H544*K544,IF(U544=0,"UNPRICED",IF(ISNUMBER(INDEX('SKU Catalog'!$K$1:$K$116,MAX(1,U544))),G544*H544*INDEX('SKU Catalog'!$K$1:$K$116,MAX(1,U544))*IF(AND(INDEX('SKU Catalog'!$F$1:$F$116,MAX(1,U544))="Hourly",OR(INDEX('SKU Catalog'!$J$1:$J$116,MAX(1,U544))=0,"PAYG"="PAYG")),I544,1),"UNPRICED"))))</f>
        <v>0</v>
      </c>
      <c r="W544" s="24">
        <f>IF(NOT(AND(A544=$B$2,G544&gt;0,H544&gt;0,OR(C544&lt;&gt;"Recommended baseline",Assumptions!$B$10=1))),0,IF(ISNUMBER(K544),G544*H544*K544,IF(U544=0,"UNPRICED",IF(ISNUMBER(INDEX('SKU Catalog'!$L$1:$L$116,MAX(1,U544))),G544*H544*INDEX('SKU Catalog'!$L$1:$L$116,MAX(1,U544))*IF(AND(INDEX('SKU Catalog'!$F$1:$F$116,MAX(1,U544))="Hourly",OR(INDEX('SKU Catalog'!$J$1:$J$116,MAX(1,U544))=0,"1Y"="PAYG")),I544,1),"UNPRICED"))))</f>
        <v>0</v>
      </c>
      <c r="X544" s="24">
        <f>IF(NOT(AND(A544=$B$2,G544&gt;0,H544&gt;0,OR(C544&lt;&gt;"Recommended baseline",Assumptions!$B$10=1))),0,IF(ISNUMBER(K544),G544*H544*K544,IF(U544=0,"UNPRICED",IF(ISNUMBER(INDEX('SKU Catalog'!$M$1:$M$116,MAX(1,U544))),G544*H544*INDEX('SKU Catalog'!$M$1:$M$116,MAX(1,U544))*IF(AND(INDEX('SKU Catalog'!$F$1:$F$116,MAX(1,U544))="Hourly",OR(INDEX('SKU Catalog'!$J$1:$J$116,MAX(1,U544))=0,"3Y"="PAYG")),I544,1),"UNPRICED"))))</f>
        <v>0</v>
      </c>
    </row>
    <row r="545" spans="1:24" ht="28.8" x14ac:dyDescent="0.35">
      <c r="A545" s="21" t="s">
        <v>1927</v>
      </c>
      <c r="B545" s="21" t="s">
        <v>95</v>
      </c>
      <c r="C545" s="21" t="s">
        <v>2299</v>
      </c>
      <c r="D545" s="21" t="s">
        <v>1514</v>
      </c>
      <c r="E545" s="21" t="s">
        <v>1515</v>
      </c>
      <c r="F545" s="26" t="s">
        <v>188</v>
      </c>
      <c r="G545" s="27">
        <v>1</v>
      </c>
      <c r="H545" s="27">
        <v>1</v>
      </c>
      <c r="I545" s="36">
        <v>1</v>
      </c>
      <c r="J545" s="26" t="s">
        <v>2297</v>
      </c>
      <c r="K545" s="37"/>
      <c r="L545" s="23" t="str">
        <f>IF(U545=0,"INVALID SKU",IF(INDEX('SKU Catalog'!$J$1:$J$116,MAX(1,U545))=0,"PAYG",IF(J545="Default",Assumptions!$B$7,J545)))</f>
        <v>PAYG</v>
      </c>
      <c r="M545" s="23" t="str">
        <f>IF(U545=0,"Review SKU",INDEX('SKU Catalog'!$E$1:$E$116,MAX(1,U545)))</f>
        <v>resource</v>
      </c>
      <c r="N545" s="31">
        <f>IF(ISNUMBER(K545),K545,IF(U545=0,"UNPRICED",IF(L545="PAYG",INDEX('SKU Catalog'!$K$1:$K$116,MAX(1,U545)),IF(L545="1Y",INDEX('SKU Catalog'!$L$1:$L$116,MAX(1,U545)),INDEX('SKU Catalog'!$M$1:$M$116,MAX(1,U545))))))</f>
        <v>0</v>
      </c>
      <c r="O545" s="24">
        <f>IF(NOT(AND(A545=$B$2,G545&gt;0,H545&gt;0,OR(C545&lt;&gt;"Recommended baseline",Assumptions!$B$10=1))),0,IF(ISNUMBER(N545),G545*H545*N545*IF(ISNUMBER(K545),1,IF(AND(L545="PAYG",INDEX('SKU Catalog'!$F$1:$F$116,MAX(1,U545))="Hourly"),I545,1)),"UNPRICED"))</f>
        <v>0</v>
      </c>
      <c r="P545" s="24">
        <f>IF(ISNUMBER(O545),O545*Assumptions!$B$8,"UNPRICED")</f>
        <v>0</v>
      </c>
      <c r="Q545" s="23" t="str">
        <f>IF(NOT(AND(A545=$B$2,G545&gt;0,H545&gt;0,OR(C545&lt;&gt;"Recommended baseline",Assumptions!$B$10=1))),"Inactive",IF(NOT(ISNUMBER(N545)),"UNPRICED - select SKU / quote",IF(ISNUMBER(K545),"Manual quote - verify source",IF(T545="Covered","Covered by capacity",IF(T545="Control plane","No direct fee","Priced - verify sizing")))))</f>
        <v>Inactive</v>
      </c>
      <c r="R545" s="21" t="s">
        <v>2315</v>
      </c>
      <c r="S545" s="21" t="s">
        <v>971</v>
      </c>
      <c r="T545" s="21" t="s">
        <v>187</v>
      </c>
      <c r="U545" s="23">
        <f>IF(COUNTIF('SKU Catalog'!$A$4:$A$116,T545&amp;"|"&amp;F545)=0,0,MATCH(T545&amp;"|"&amp;F545,'SKU Catalog'!$A$1:$A$116,0))</f>
        <v>5</v>
      </c>
      <c r="V545" s="24">
        <f>IF(NOT(AND(A545=$B$2,G545&gt;0,H545&gt;0,OR(C545&lt;&gt;"Recommended baseline",Assumptions!$B$10=1))),0,IF(ISNUMBER(K545),G545*H545*K545,IF(U545=0,"UNPRICED",IF(ISNUMBER(INDEX('SKU Catalog'!$K$1:$K$116,MAX(1,U545))),G545*H545*INDEX('SKU Catalog'!$K$1:$K$116,MAX(1,U545))*IF(AND(INDEX('SKU Catalog'!$F$1:$F$116,MAX(1,U545))="Hourly",OR(INDEX('SKU Catalog'!$J$1:$J$116,MAX(1,U545))=0,"PAYG"="PAYG")),I545,1),"UNPRICED"))))</f>
        <v>0</v>
      </c>
      <c r="W545" s="24">
        <f>IF(NOT(AND(A545=$B$2,G545&gt;0,H545&gt;0,OR(C545&lt;&gt;"Recommended baseline",Assumptions!$B$10=1))),0,IF(ISNUMBER(K545),G545*H545*K545,IF(U545=0,"UNPRICED",IF(ISNUMBER(INDEX('SKU Catalog'!$L$1:$L$116,MAX(1,U545))),G545*H545*INDEX('SKU Catalog'!$L$1:$L$116,MAX(1,U545))*IF(AND(INDEX('SKU Catalog'!$F$1:$F$116,MAX(1,U545))="Hourly",OR(INDEX('SKU Catalog'!$J$1:$J$116,MAX(1,U545))=0,"1Y"="PAYG")),I545,1),"UNPRICED"))))</f>
        <v>0</v>
      </c>
      <c r="X545" s="24">
        <f>IF(NOT(AND(A545=$B$2,G545&gt;0,H545&gt;0,OR(C545&lt;&gt;"Recommended baseline",Assumptions!$B$10=1))),0,IF(ISNUMBER(K545),G545*H545*K545,IF(U545=0,"UNPRICED",IF(ISNUMBER(INDEX('SKU Catalog'!$M$1:$M$116,MAX(1,U545))),G545*H545*INDEX('SKU Catalog'!$M$1:$M$116,MAX(1,U545))*IF(AND(INDEX('SKU Catalog'!$F$1:$F$116,MAX(1,U545))="Hourly",OR(INDEX('SKU Catalog'!$J$1:$J$116,MAX(1,U545))=0,"3Y"="PAYG")),I545,1),"UNPRICED"))))</f>
        <v>0</v>
      </c>
    </row>
    <row r="546" spans="1:24" ht="28.8" x14ac:dyDescent="0.35">
      <c r="A546" s="21" t="s">
        <v>1927</v>
      </c>
      <c r="B546" s="21" t="s">
        <v>95</v>
      </c>
      <c r="C546" s="21" t="s">
        <v>2299</v>
      </c>
      <c r="D546" s="21" t="s">
        <v>1518</v>
      </c>
      <c r="E546" s="21" t="s">
        <v>1519</v>
      </c>
      <c r="F546" s="26" t="s">
        <v>188</v>
      </c>
      <c r="G546" s="27">
        <v>1</v>
      </c>
      <c r="H546" s="27">
        <v>1</v>
      </c>
      <c r="I546" s="36">
        <v>1</v>
      </c>
      <c r="J546" s="26" t="s">
        <v>2297</v>
      </c>
      <c r="K546" s="37"/>
      <c r="L546" s="23" t="str">
        <f>IF(U546=0,"INVALID SKU",IF(INDEX('SKU Catalog'!$J$1:$J$116,MAX(1,U546))=0,"PAYG",IF(J546="Default",Assumptions!$B$7,J546)))</f>
        <v>PAYG</v>
      </c>
      <c r="M546" s="23" t="str">
        <f>IF(U546=0,"Review SKU",INDEX('SKU Catalog'!$E$1:$E$116,MAX(1,U546)))</f>
        <v>resource</v>
      </c>
      <c r="N546" s="31">
        <f>IF(ISNUMBER(K546),K546,IF(U546=0,"UNPRICED",IF(L546="PAYG",INDEX('SKU Catalog'!$K$1:$K$116,MAX(1,U546)),IF(L546="1Y",INDEX('SKU Catalog'!$L$1:$L$116,MAX(1,U546)),INDEX('SKU Catalog'!$M$1:$M$116,MAX(1,U546))))))</f>
        <v>0</v>
      </c>
      <c r="O546" s="24">
        <f>IF(NOT(AND(A546=$B$2,G546&gt;0,H546&gt;0,OR(C546&lt;&gt;"Recommended baseline",Assumptions!$B$10=1))),0,IF(ISNUMBER(N546),G546*H546*N546*IF(ISNUMBER(K546),1,IF(AND(L546="PAYG",INDEX('SKU Catalog'!$F$1:$F$116,MAX(1,U546))="Hourly"),I546,1)),"UNPRICED"))</f>
        <v>0</v>
      </c>
      <c r="P546" s="24">
        <f>IF(ISNUMBER(O546),O546*Assumptions!$B$8,"UNPRICED")</f>
        <v>0</v>
      </c>
      <c r="Q546" s="23" t="str">
        <f>IF(NOT(AND(A546=$B$2,G546&gt;0,H546&gt;0,OR(C546&lt;&gt;"Recommended baseline",Assumptions!$B$10=1))),"Inactive",IF(NOT(ISNUMBER(N546)),"UNPRICED - select SKU / quote",IF(ISNUMBER(K546),"Manual quote - verify source",IF(T546="Covered","Covered by capacity",IF(T546="Control plane","No direct fee","Priced - verify sizing")))))</f>
        <v>Inactive</v>
      </c>
      <c r="R546" s="21" t="s">
        <v>2315</v>
      </c>
      <c r="S546" s="21" t="s">
        <v>971</v>
      </c>
      <c r="T546" s="21" t="s">
        <v>187</v>
      </c>
      <c r="U546" s="23">
        <f>IF(COUNTIF('SKU Catalog'!$A$4:$A$116,T546&amp;"|"&amp;F546)=0,0,MATCH(T546&amp;"|"&amp;F546,'SKU Catalog'!$A$1:$A$116,0))</f>
        <v>5</v>
      </c>
      <c r="V546" s="24">
        <f>IF(NOT(AND(A546=$B$2,G546&gt;0,H546&gt;0,OR(C546&lt;&gt;"Recommended baseline",Assumptions!$B$10=1))),0,IF(ISNUMBER(K546),G546*H546*K546,IF(U546=0,"UNPRICED",IF(ISNUMBER(INDEX('SKU Catalog'!$K$1:$K$116,MAX(1,U546))),G546*H546*INDEX('SKU Catalog'!$K$1:$K$116,MAX(1,U546))*IF(AND(INDEX('SKU Catalog'!$F$1:$F$116,MAX(1,U546))="Hourly",OR(INDEX('SKU Catalog'!$J$1:$J$116,MAX(1,U546))=0,"PAYG"="PAYG")),I546,1),"UNPRICED"))))</f>
        <v>0</v>
      </c>
      <c r="W546" s="24">
        <f>IF(NOT(AND(A546=$B$2,G546&gt;0,H546&gt;0,OR(C546&lt;&gt;"Recommended baseline",Assumptions!$B$10=1))),0,IF(ISNUMBER(K546),G546*H546*K546,IF(U546=0,"UNPRICED",IF(ISNUMBER(INDEX('SKU Catalog'!$L$1:$L$116,MAX(1,U546))),G546*H546*INDEX('SKU Catalog'!$L$1:$L$116,MAX(1,U546))*IF(AND(INDEX('SKU Catalog'!$F$1:$F$116,MAX(1,U546))="Hourly",OR(INDEX('SKU Catalog'!$J$1:$J$116,MAX(1,U546))=0,"1Y"="PAYG")),I546,1),"UNPRICED"))))</f>
        <v>0</v>
      </c>
      <c r="X546" s="24">
        <f>IF(NOT(AND(A546=$B$2,G546&gt;0,H546&gt;0,OR(C546&lt;&gt;"Recommended baseline",Assumptions!$B$10=1))),0,IF(ISNUMBER(K546),G546*H546*K546,IF(U546=0,"UNPRICED",IF(ISNUMBER(INDEX('SKU Catalog'!$M$1:$M$116,MAX(1,U546))),G546*H546*INDEX('SKU Catalog'!$M$1:$M$116,MAX(1,U546))*IF(AND(INDEX('SKU Catalog'!$F$1:$F$116,MAX(1,U546))="Hourly",OR(INDEX('SKU Catalog'!$J$1:$J$116,MAX(1,U546))=0,"3Y"="PAYG")),I546,1),"UNPRICED"))))</f>
        <v>0</v>
      </c>
    </row>
    <row r="547" spans="1:24" ht="28.8" x14ac:dyDescent="0.35">
      <c r="A547" s="21" t="s">
        <v>1927</v>
      </c>
      <c r="B547" s="21" t="s">
        <v>87</v>
      </c>
      <c r="C547" s="21" t="s">
        <v>2299</v>
      </c>
      <c r="D547" s="21" t="s">
        <v>1522</v>
      </c>
      <c r="E547" s="21" t="s">
        <v>1523</v>
      </c>
      <c r="F547" s="26" t="s">
        <v>303</v>
      </c>
      <c r="G547" s="27">
        <v>1</v>
      </c>
      <c r="H547" s="27">
        <v>1</v>
      </c>
      <c r="I547" s="36">
        <v>1</v>
      </c>
      <c r="J547" s="26" t="s">
        <v>2297</v>
      </c>
      <c r="K547" s="37"/>
      <c r="L547" s="23" t="str">
        <f>IF(U547=0,"INVALID SKU",IF(INDEX('SKU Catalog'!$J$1:$J$116,MAX(1,U547))=0,"PAYG",IF(J547="Default",Assumptions!$B$7,J547)))</f>
        <v>PAYG</v>
      </c>
      <c r="M547" s="23" t="str">
        <f>IF(U547=0,"Review SKU",INDEX('SKU Catalog'!$E$1:$E$116,MAX(1,U547)))</f>
        <v>gateway</v>
      </c>
      <c r="N547" s="31">
        <f>IF(ISNUMBER(K547),K547,IF(U547=0,"UNPRICED",IF(L547="PAYG",INDEX('SKU Catalog'!$K$1:$K$116,MAX(1,U547)),IF(L547="1Y",INDEX('SKU Catalog'!$L$1:$L$116,MAX(1,U547)),INDEX('SKU Catalog'!$M$1:$M$116,MAX(1,U547))))))</f>
        <v>146</v>
      </c>
      <c r="O547" s="24">
        <f>IF(NOT(AND(A547=$B$2,G547&gt;0,H547&gt;0,OR(C547&lt;&gt;"Recommended baseline",Assumptions!$B$10=1))),0,IF(ISNUMBER(N547),G547*H547*N547*IF(ISNUMBER(K547),1,IF(AND(L547="PAYG",INDEX('SKU Catalog'!$F$1:$F$116,MAX(1,U547))="Hourly"),I547,1)),"UNPRICED"))</f>
        <v>0</v>
      </c>
      <c r="P547" s="24">
        <f>IF(ISNUMBER(O547),O547*Assumptions!$B$8,"UNPRICED")</f>
        <v>0</v>
      </c>
      <c r="Q547" s="23" t="str">
        <f>IF(NOT(AND(A547=$B$2,G547&gt;0,H547&gt;0,OR(C547&lt;&gt;"Recommended baseline",Assumptions!$B$10=1))),"Inactive",IF(NOT(ISNUMBER(N547)),"UNPRICED - select SKU / quote",IF(ISNUMBER(K547),"Manual quote - verify source",IF(T547="Covered","Covered by capacity",IF(T547="Control plane","No direct fee","Priced - verify sizing")))))</f>
        <v>Inactive</v>
      </c>
      <c r="R547" s="21" t="s">
        <v>2326</v>
      </c>
      <c r="S547" s="21" t="s">
        <v>971</v>
      </c>
      <c r="T547" s="21" t="s">
        <v>384</v>
      </c>
      <c r="U547" s="23">
        <f>IF(COUNTIF('SKU Catalog'!$A$4:$A$116,T547&amp;"|"&amp;F547)=0,0,MATCH(T547&amp;"|"&amp;F547,'SKU Catalog'!$A$1:$A$116,0))</f>
        <v>81</v>
      </c>
      <c r="V547" s="24">
        <f>IF(NOT(AND(A547=$B$2,G547&gt;0,H547&gt;0,OR(C547&lt;&gt;"Recommended baseline",Assumptions!$B$10=1))),0,IF(ISNUMBER(K547),G547*H547*K547,IF(U547=0,"UNPRICED",IF(ISNUMBER(INDEX('SKU Catalog'!$K$1:$K$116,MAX(1,U547))),G547*H547*INDEX('SKU Catalog'!$K$1:$K$116,MAX(1,U547))*IF(AND(INDEX('SKU Catalog'!$F$1:$F$116,MAX(1,U547))="Hourly",OR(INDEX('SKU Catalog'!$J$1:$J$116,MAX(1,U547))=0,"PAYG"="PAYG")),I547,1),"UNPRICED"))))</f>
        <v>0</v>
      </c>
      <c r="W547" s="24">
        <f>IF(NOT(AND(A547=$B$2,G547&gt;0,H547&gt;0,OR(C547&lt;&gt;"Recommended baseline",Assumptions!$B$10=1))),0,IF(ISNUMBER(K547),G547*H547*K547,IF(U547=0,"UNPRICED",IF(ISNUMBER(INDEX('SKU Catalog'!$L$1:$L$116,MAX(1,U547))),G547*H547*INDEX('SKU Catalog'!$L$1:$L$116,MAX(1,U547))*IF(AND(INDEX('SKU Catalog'!$F$1:$F$116,MAX(1,U547))="Hourly",OR(INDEX('SKU Catalog'!$J$1:$J$116,MAX(1,U547))=0,"1Y"="PAYG")),I547,1),"UNPRICED"))))</f>
        <v>0</v>
      </c>
      <c r="X547" s="24">
        <f>IF(NOT(AND(A547=$B$2,G547&gt;0,H547&gt;0,OR(C547&lt;&gt;"Recommended baseline",Assumptions!$B$10=1))),0,IF(ISNUMBER(K547),G547*H547*K547,IF(U547=0,"UNPRICED",IF(ISNUMBER(INDEX('SKU Catalog'!$M$1:$M$116,MAX(1,U547))),G547*H547*INDEX('SKU Catalog'!$M$1:$M$116,MAX(1,U547))*IF(AND(INDEX('SKU Catalog'!$F$1:$F$116,MAX(1,U547))="Hourly",OR(INDEX('SKU Catalog'!$J$1:$J$116,MAX(1,U547))=0,"3Y"="PAYG")),I547,1),"UNPRICED"))))</f>
        <v>0</v>
      </c>
    </row>
    <row r="548" spans="1:24" ht="43.2" x14ac:dyDescent="0.35">
      <c r="A548" s="21" t="s">
        <v>1927</v>
      </c>
      <c r="B548" s="21" t="s">
        <v>87</v>
      </c>
      <c r="C548" s="21" t="s">
        <v>2299</v>
      </c>
      <c r="D548" s="21" t="s">
        <v>1522</v>
      </c>
      <c r="E548" s="21" t="s">
        <v>1523</v>
      </c>
      <c r="F548" s="26" t="s">
        <v>303</v>
      </c>
      <c r="G548" s="27">
        <v>1</v>
      </c>
      <c r="H548" s="27">
        <v>1</v>
      </c>
      <c r="I548" s="36">
        <v>1</v>
      </c>
      <c r="J548" s="26" t="s">
        <v>2297</v>
      </c>
      <c r="K548" s="37"/>
      <c r="L548" s="23" t="str">
        <f>IF(U548=0,"INVALID SKU",IF(INDEX('SKU Catalog'!$J$1:$J$116,MAX(1,U548))=0,"PAYG",IF(J548="Default",Assumptions!$B$7,J548)))</f>
        <v>PAYG</v>
      </c>
      <c r="M548" s="23" t="str">
        <f>IF(U548=0,"Review SKU",INDEX('SKU Catalog'!$E$1:$E$116,MAX(1,U548)))</f>
        <v>capacity unit</v>
      </c>
      <c r="N548" s="31">
        <f>IF(ISNUMBER(K548),K548,IF(U548=0,"UNPRICED",IF(L548="PAYG",INDEX('SKU Catalog'!$K$1:$K$116,MAX(1,U548)),IF(L548="1Y",INDEX('SKU Catalog'!$L$1:$L$116,MAX(1,U548)),INDEX('SKU Catalog'!$M$1:$M$116,MAX(1,U548))))))</f>
        <v>5.84</v>
      </c>
      <c r="O548" s="24">
        <f>IF(NOT(AND(A548=$B$2,G548&gt;0,H548&gt;0,OR(C548&lt;&gt;"Recommended baseline",Assumptions!$B$10=1))),0,IF(ISNUMBER(N548),G548*H548*N548*IF(ISNUMBER(K548),1,IF(AND(L548="PAYG",INDEX('SKU Catalog'!$F$1:$F$116,MAX(1,U548))="Hourly"),I548,1)),"UNPRICED"))</f>
        <v>0</v>
      </c>
      <c r="P548" s="24">
        <f>IF(ISNUMBER(O548),O548*Assumptions!$B$8,"UNPRICED")</f>
        <v>0</v>
      </c>
      <c r="Q548" s="23" t="str">
        <f>IF(NOT(AND(A548=$B$2,G548&gt;0,H548&gt;0,OR(C548&lt;&gt;"Recommended baseline",Assumptions!$B$10=1))),"Inactive",IF(NOT(ISNUMBER(N548)),"UNPRICED - select SKU / quote",IF(ISNUMBER(K548),"Manual quote - verify source",IF(T548="Covered","Covered by capacity",IF(T548="Control plane","No direct fee","Priced - verify sizing")))))</f>
        <v>Inactive</v>
      </c>
      <c r="R548" s="21" t="s">
        <v>2349</v>
      </c>
      <c r="S548" s="21" t="s">
        <v>971</v>
      </c>
      <c r="T548" s="21" t="s">
        <v>386</v>
      </c>
      <c r="U548" s="23">
        <f>IF(COUNTIF('SKU Catalog'!$A$4:$A$116,T548&amp;"|"&amp;F548)=0,0,MATCH(T548&amp;"|"&amp;F548,'SKU Catalog'!$A$1:$A$116,0))</f>
        <v>82</v>
      </c>
      <c r="V548" s="24">
        <f>IF(NOT(AND(A548=$B$2,G548&gt;0,H548&gt;0,OR(C548&lt;&gt;"Recommended baseline",Assumptions!$B$10=1))),0,IF(ISNUMBER(K548),G548*H548*K548,IF(U548=0,"UNPRICED",IF(ISNUMBER(INDEX('SKU Catalog'!$K$1:$K$116,MAX(1,U548))),G548*H548*INDEX('SKU Catalog'!$K$1:$K$116,MAX(1,U548))*IF(AND(INDEX('SKU Catalog'!$F$1:$F$116,MAX(1,U548))="Hourly",OR(INDEX('SKU Catalog'!$J$1:$J$116,MAX(1,U548))=0,"PAYG"="PAYG")),I548,1),"UNPRICED"))))</f>
        <v>0</v>
      </c>
      <c r="W548" s="24">
        <f>IF(NOT(AND(A548=$B$2,G548&gt;0,H548&gt;0,OR(C548&lt;&gt;"Recommended baseline",Assumptions!$B$10=1))),0,IF(ISNUMBER(K548),G548*H548*K548,IF(U548=0,"UNPRICED",IF(ISNUMBER(INDEX('SKU Catalog'!$L$1:$L$116,MAX(1,U548))),G548*H548*INDEX('SKU Catalog'!$L$1:$L$116,MAX(1,U548))*IF(AND(INDEX('SKU Catalog'!$F$1:$F$116,MAX(1,U548))="Hourly",OR(INDEX('SKU Catalog'!$J$1:$J$116,MAX(1,U548))=0,"1Y"="PAYG")),I548,1),"UNPRICED"))))</f>
        <v>0</v>
      </c>
      <c r="X548" s="24">
        <f>IF(NOT(AND(A548=$B$2,G548&gt;0,H548&gt;0,OR(C548&lt;&gt;"Recommended baseline",Assumptions!$B$10=1))),0,IF(ISNUMBER(K548),G548*H548*K548,IF(U548=0,"UNPRICED",IF(ISNUMBER(INDEX('SKU Catalog'!$M$1:$M$116,MAX(1,U548))),G548*H548*INDEX('SKU Catalog'!$M$1:$M$116,MAX(1,U548))*IF(AND(INDEX('SKU Catalog'!$F$1:$F$116,MAX(1,U548))="Hourly",OR(INDEX('SKU Catalog'!$J$1:$J$116,MAX(1,U548))=0,"3Y"="PAYG")),I548,1),"UNPRICED"))))</f>
        <v>0</v>
      </c>
    </row>
    <row r="549" spans="1:24" ht="28.8" x14ac:dyDescent="0.35">
      <c r="A549" s="21" t="s">
        <v>1927</v>
      </c>
      <c r="B549" s="21" t="s">
        <v>95</v>
      </c>
      <c r="C549" s="21" t="s">
        <v>2299</v>
      </c>
      <c r="D549" s="21" t="s">
        <v>1525</v>
      </c>
      <c r="E549" s="21" t="s">
        <v>1526</v>
      </c>
      <c r="F549" s="26" t="s">
        <v>188</v>
      </c>
      <c r="G549" s="27">
        <v>1</v>
      </c>
      <c r="H549" s="27">
        <v>1</v>
      </c>
      <c r="I549" s="36">
        <v>1</v>
      </c>
      <c r="J549" s="26" t="s">
        <v>2297</v>
      </c>
      <c r="K549" s="37"/>
      <c r="L549" s="23" t="str">
        <f>IF(U549=0,"INVALID SKU",IF(INDEX('SKU Catalog'!$J$1:$J$116,MAX(1,U549))=0,"PAYG",IF(J549="Default",Assumptions!$B$7,J549)))</f>
        <v>PAYG</v>
      </c>
      <c r="M549" s="23" t="str">
        <f>IF(U549=0,"Review SKU",INDEX('SKU Catalog'!$E$1:$E$116,MAX(1,U549)))</f>
        <v>resource</v>
      </c>
      <c r="N549" s="31">
        <f>IF(ISNUMBER(K549),K549,IF(U549=0,"UNPRICED",IF(L549="PAYG",INDEX('SKU Catalog'!$K$1:$K$116,MAX(1,U549)),IF(L549="1Y",INDEX('SKU Catalog'!$L$1:$L$116,MAX(1,U549)),INDEX('SKU Catalog'!$M$1:$M$116,MAX(1,U549))))))</f>
        <v>0</v>
      </c>
      <c r="O549" s="24">
        <f>IF(NOT(AND(A549=$B$2,G549&gt;0,H549&gt;0,OR(C549&lt;&gt;"Recommended baseline",Assumptions!$B$10=1))),0,IF(ISNUMBER(N549),G549*H549*N549*IF(ISNUMBER(K549),1,IF(AND(L549="PAYG",INDEX('SKU Catalog'!$F$1:$F$116,MAX(1,U549))="Hourly"),I549,1)),"UNPRICED"))</f>
        <v>0</v>
      </c>
      <c r="P549" s="24">
        <f>IF(ISNUMBER(O549),O549*Assumptions!$B$8,"UNPRICED")</f>
        <v>0</v>
      </c>
      <c r="Q549" s="23" t="str">
        <f>IF(NOT(AND(A549=$B$2,G549&gt;0,H549&gt;0,OR(C549&lt;&gt;"Recommended baseline",Assumptions!$B$10=1))),"Inactive",IF(NOT(ISNUMBER(N549)),"UNPRICED - select SKU / quote",IF(ISNUMBER(K549),"Manual quote - verify source",IF(T549="Covered","Covered by capacity",IF(T549="Control plane","No direct fee","Priced - verify sizing")))))</f>
        <v>Inactive</v>
      </c>
      <c r="R549" s="21" t="s">
        <v>2315</v>
      </c>
      <c r="S549" s="21" t="s">
        <v>971</v>
      </c>
      <c r="T549" s="21" t="s">
        <v>187</v>
      </c>
      <c r="U549" s="23">
        <f>IF(COUNTIF('SKU Catalog'!$A$4:$A$116,T549&amp;"|"&amp;F549)=0,0,MATCH(T549&amp;"|"&amp;F549,'SKU Catalog'!$A$1:$A$116,0))</f>
        <v>5</v>
      </c>
      <c r="V549" s="24">
        <f>IF(NOT(AND(A549=$B$2,G549&gt;0,H549&gt;0,OR(C549&lt;&gt;"Recommended baseline",Assumptions!$B$10=1))),0,IF(ISNUMBER(K549),G549*H549*K549,IF(U549=0,"UNPRICED",IF(ISNUMBER(INDEX('SKU Catalog'!$K$1:$K$116,MAX(1,U549))),G549*H549*INDEX('SKU Catalog'!$K$1:$K$116,MAX(1,U549))*IF(AND(INDEX('SKU Catalog'!$F$1:$F$116,MAX(1,U549))="Hourly",OR(INDEX('SKU Catalog'!$J$1:$J$116,MAX(1,U549))=0,"PAYG"="PAYG")),I549,1),"UNPRICED"))))</f>
        <v>0</v>
      </c>
      <c r="W549" s="24">
        <f>IF(NOT(AND(A549=$B$2,G549&gt;0,H549&gt;0,OR(C549&lt;&gt;"Recommended baseline",Assumptions!$B$10=1))),0,IF(ISNUMBER(K549),G549*H549*K549,IF(U549=0,"UNPRICED",IF(ISNUMBER(INDEX('SKU Catalog'!$L$1:$L$116,MAX(1,U549))),G549*H549*INDEX('SKU Catalog'!$L$1:$L$116,MAX(1,U549))*IF(AND(INDEX('SKU Catalog'!$F$1:$F$116,MAX(1,U549))="Hourly",OR(INDEX('SKU Catalog'!$J$1:$J$116,MAX(1,U549))=0,"1Y"="PAYG")),I549,1),"UNPRICED"))))</f>
        <v>0</v>
      </c>
      <c r="X549" s="24">
        <f>IF(NOT(AND(A549=$B$2,G549&gt;0,H549&gt;0,OR(C549&lt;&gt;"Recommended baseline",Assumptions!$B$10=1))),0,IF(ISNUMBER(K549),G549*H549*K549,IF(U549=0,"UNPRICED",IF(ISNUMBER(INDEX('SKU Catalog'!$M$1:$M$116,MAX(1,U549))),G549*H549*INDEX('SKU Catalog'!$M$1:$M$116,MAX(1,U549))*IF(AND(INDEX('SKU Catalog'!$F$1:$F$116,MAX(1,U549))="Hourly",OR(INDEX('SKU Catalog'!$J$1:$J$116,MAX(1,U549))=0,"3Y"="PAYG")),I549,1),"UNPRICED"))))</f>
        <v>0</v>
      </c>
    </row>
    <row r="550" spans="1:24" ht="28.8" x14ac:dyDescent="0.35">
      <c r="A550" s="21" t="s">
        <v>1927</v>
      </c>
      <c r="B550" s="21" t="s">
        <v>95</v>
      </c>
      <c r="C550" s="21" t="s">
        <v>2299</v>
      </c>
      <c r="D550" s="21" t="s">
        <v>1527</v>
      </c>
      <c r="E550" s="21" t="s">
        <v>1528</v>
      </c>
      <c r="F550" s="26" t="s">
        <v>188</v>
      </c>
      <c r="G550" s="27">
        <v>1</v>
      </c>
      <c r="H550" s="27">
        <v>1</v>
      </c>
      <c r="I550" s="36">
        <v>1</v>
      </c>
      <c r="J550" s="26" t="s">
        <v>2297</v>
      </c>
      <c r="K550" s="37"/>
      <c r="L550" s="23" t="str">
        <f>IF(U550=0,"INVALID SKU",IF(INDEX('SKU Catalog'!$J$1:$J$116,MAX(1,U550))=0,"PAYG",IF(J550="Default",Assumptions!$B$7,J550)))</f>
        <v>PAYG</v>
      </c>
      <c r="M550" s="23" t="str">
        <f>IF(U550=0,"Review SKU",INDEX('SKU Catalog'!$E$1:$E$116,MAX(1,U550)))</f>
        <v>resource</v>
      </c>
      <c r="N550" s="31">
        <f>IF(ISNUMBER(K550),K550,IF(U550=0,"UNPRICED",IF(L550="PAYG",INDEX('SKU Catalog'!$K$1:$K$116,MAX(1,U550)),IF(L550="1Y",INDEX('SKU Catalog'!$L$1:$L$116,MAX(1,U550)),INDEX('SKU Catalog'!$M$1:$M$116,MAX(1,U550))))))</f>
        <v>0</v>
      </c>
      <c r="O550" s="24">
        <f>IF(NOT(AND(A550=$B$2,G550&gt;0,H550&gt;0,OR(C550&lt;&gt;"Recommended baseline",Assumptions!$B$10=1))),0,IF(ISNUMBER(N550),G550*H550*N550*IF(ISNUMBER(K550),1,IF(AND(L550="PAYG",INDEX('SKU Catalog'!$F$1:$F$116,MAX(1,U550))="Hourly"),I550,1)),"UNPRICED"))</f>
        <v>0</v>
      </c>
      <c r="P550" s="24">
        <f>IF(ISNUMBER(O550),O550*Assumptions!$B$8,"UNPRICED")</f>
        <v>0</v>
      </c>
      <c r="Q550" s="23" t="str">
        <f>IF(NOT(AND(A550=$B$2,G550&gt;0,H550&gt;0,OR(C550&lt;&gt;"Recommended baseline",Assumptions!$B$10=1))),"Inactive",IF(NOT(ISNUMBER(N550)),"UNPRICED - select SKU / quote",IF(ISNUMBER(K550),"Manual quote - verify source",IF(T550="Covered","Covered by capacity",IF(T550="Control plane","No direct fee","Priced - verify sizing")))))</f>
        <v>Inactive</v>
      </c>
      <c r="R550" s="21" t="s">
        <v>2300</v>
      </c>
      <c r="S550" s="21" t="s">
        <v>971</v>
      </c>
      <c r="T550" s="21" t="s">
        <v>187</v>
      </c>
      <c r="U550" s="23">
        <f>IF(COUNTIF('SKU Catalog'!$A$4:$A$116,T550&amp;"|"&amp;F550)=0,0,MATCH(T550&amp;"|"&amp;F550,'SKU Catalog'!$A$1:$A$116,0))</f>
        <v>5</v>
      </c>
      <c r="V550" s="24">
        <f>IF(NOT(AND(A550=$B$2,G550&gt;0,H550&gt;0,OR(C550&lt;&gt;"Recommended baseline",Assumptions!$B$10=1))),0,IF(ISNUMBER(K550),G550*H550*K550,IF(U550=0,"UNPRICED",IF(ISNUMBER(INDEX('SKU Catalog'!$K$1:$K$116,MAX(1,U550))),G550*H550*INDEX('SKU Catalog'!$K$1:$K$116,MAX(1,U550))*IF(AND(INDEX('SKU Catalog'!$F$1:$F$116,MAX(1,U550))="Hourly",OR(INDEX('SKU Catalog'!$J$1:$J$116,MAX(1,U550))=0,"PAYG"="PAYG")),I550,1),"UNPRICED"))))</f>
        <v>0</v>
      </c>
      <c r="W550" s="24">
        <f>IF(NOT(AND(A550=$B$2,G550&gt;0,H550&gt;0,OR(C550&lt;&gt;"Recommended baseline",Assumptions!$B$10=1))),0,IF(ISNUMBER(K550),G550*H550*K550,IF(U550=0,"UNPRICED",IF(ISNUMBER(INDEX('SKU Catalog'!$L$1:$L$116,MAX(1,U550))),G550*H550*INDEX('SKU Catalog'!$L$1:$L$116,MAX(1,U550))*IF(AND(INDEX('SKU Catalog'!$F$1:$F$116,MAX(1,U550))="Hourly",OR(INDEX('SKU Catalog'!$J$1:$J$116,MAX(1,U550))=0,"1Y"="PAYG")),I550,1),"UNPRICED"))))</f>
        <v>0</v>
      </c>
      <c r="X550" s="24">
        <f>IF(NOT(AND(A550=$B$2,G550&gt;0,H550&gt;0,OR(C550&lt;&gt;"Recommended baseline",Assumptions!$B$10=1))),0,IF(ISNUMBER(K550),G550*H550*K550,IF(U550=0,"UNPRICED",IF(ISNUMBER(INDEX('SKU Catalog'!$M$1:$M$116,MAX(1,U550))),G550*H550*INDEX('SKU Catalog'!$M$1:$M$116,MAX(1,U550))*IF(AND(INDEX('SKU Catalog'!$F$1:$F$116,MAX(1,U550))="Hourly",OR(INDEX('SKU Catalog'!$J$1:$J$116,MAX(1,U550))=0,"3Y"="PAYG")),I550,1),"UNPRICED"))))</f>
        <v>0</v>
      </c>
    </row>
    <row r="551" spans="1:24" ht="28.8" x14ac:dyDescent="0.35">
      <c r="A551" s="21" t="s">
        <v>1927</v>
      </c>
      <c r="B551" s="21" t="s">
        <v>95</v>
      </c>
      <c r="C551" s="21" t="s">
        <v>2299</v>
      </c>
      <c r="D551" s="21" t="s">
        <v>1530</v>
      </c>
      <c r="E551" s="21" t="s">
        <v>1531</v>
      </c>
      <c r="F551" s="26" t="s">
        <v>188</v>
      </c>
      <c r="G551" s="27">
        <v>1</v>
      </c>
      <c r="H551" s="27">
        <v>1</v>
      </c>
      <c r="I551" s="36">
        <v>1</v>
      </c>
      <c r="J551" s="26" t="s">
        <v>2297</v>
      </c>
      <c r="K551" s="37"/>
      <c r="L551" s="23" t="str">
        <f>IF(U551=0,"INVALID SKU",IF(INDEX('SKU Catalog'!$J$1:$J$116,MAX(1,U551))=0,"PAYG",IF(J551="Default",Assumptions!$B$7,J551)))</f>
        <v>PAYG</v>
      </c>
      <c r="M551" s="23" t="str">
        <f>IF(U551=0,"Review SKU",INDEX('SKU Catalog'!$E$1:$E$116,MAX(1,U551)))</f>
        <v>resource</v>
      </c>
      <c r="N551" s="31">
        <f>IF(ISNUMBER(K551),K551,IF(U551=0,"UNPRICED",IF(L551="PAYG",INDEX('SKU Catalog'!$K$1:$K$116,MAX(1,U551)),IF(L551="1Y",INDEX('SKU Catalog'!$L$1:$L$116,MAX(1,U551)),INDEX('SKU Catalog'!$M$1:$M$116,MAX(1,U551))))))</f>
        <v>0</v>
      </c>
      <c r="O551" s="24">
        <f>IF(NOT(AND(A551=$B$2,G551&gt;0,H551&gt;0,OR(C551&lt;&gt;"Recommended baseline",Assumptions!$B$10=1))),0,IF(ISNUMBER(N551),G551*H551*N551*IF(ISNUMBER(K551),1,IF(AND(L551="PAYG",INDEX('SKU Catalog'!$F$1:$F$116,MAX(1,U551))="Hourly"),I551,1)),"UNPRICED"))</f>
        <v>0</v>
      </c>
      <c r="P551" s="24">
        <f>IF(ISNUMBER(O551),O551*Assumptions!$B$8,"UNPRICED")</f>
        <v>0</v>
      </c>
      <c r="Q551" s="23" t="str">
        <f>IF(NOT(AND(A551=$B$2,G551&gt;0,H551&gt;0,OR(C551&lt;&gt;"Recommended baseline",Assumptions!$B$10=1))),"Inactive",IF(NOT(ISNUMBER(N551)),"UNPRICED - select SKU / quote",IF(ISNUMBER(K551),"Manual quote - verify source",IF(T551="Covered","Covered by capacity",IF(T551="Control plane","No direct fee","Priced - verify sizing")))))</f>
        <v>Inactive</v>
      </c>
      <c r="R551" s="21" t="s">
        <v>2300</v>
      </c>
      <c r="S551" s="21" t="s">
        <v>971</v>
      </c>
      <c r="T551" s="21" t="s">
        <v>187</v>
      </c>
      <c r="U551" s="23">
        <f>IF(COUNTIF('SKU Catalog'!$A$4:$A$116,T551&amp;"|"&amp;F551)=0,0,MATCH(T551&amp;"|"&amp;F551,'SKU Catalog'!$A$1:$A$116,0))</f>
        <v>5</v>
      </c>
      <c r="V551" s="24">
        <f>IF(NOT(AND(A551=$B$2,G551&gt;0,H551&gt;0,OR(C551&lt;&gt;"Recommended baseline",Assumptions!$B$10=1))),0,IF(ISNUMBER(K551),G551*H551*K551,IF(U551=0,"UNPRICED",IF(ISNUMBER(INDEX('SKU Catalog'!$K$1:$K$116,MAX(1,U551))),G551*H551*INDEX('SKU Catalog'!$K$1:$K$116,MAX(1,U551))*IF(AND(INDEX('SKU Catalog'!$F$1:$F$116,MAX(1,U551))="Hourly",OR(INDEX('SKU Catalog'!$J$1:$J$116,MAX(1,U551))=0,"PAYG"="PAYG")),I551,1),"UNPRICED"))))</f>
        <v>0</v>
      </c>
      <c r="W551" s="24">
        <f>IF(NOT(AND(A551=$B$2,G551&gt;0,H551&gt;0,OR(C551&lt;&gt;"Recommended baseline",Assumptions!$B$10=1))),0,IF(ISNUMBER(K551),G551*H551*K551,IF(U551=0,"UNPRICED",IF(ISNUMBER(INDEX('SKU Catalog'!$L$1:$L$116,MAX(1,U551))),G551*H551*INDEX('SKU Catalog'!$L$1:$L$116,MAX(1,U551))*IF(AND(INDEX('SKU Catalog'!$F$1:$F$116,MAX(1,U551))="Hourly",OR(INDEX('SKU Catalog'!$J$1:$J$116,MAX(1,U551))=0,"1Y"="PAYG")),I551,1),"UNPRICED"))))</f>
        <v>0</v>
      </c>
      <c r="X551" s="24">
        <f>IF(NOT(AND(A551=$B$2,G551&gt;0,H551&gt;0,OR(C551&lt;&gt;"Recommended baseline",Assumptions!$B$10=1))),0,IF(ISNUMBER(K551),G551*H551*K551,IF(U551=0,"UNPRICED",IF(ISNUMBER(INDEX('SKU Catalog'!$M$1:$M$116,MAX(1,U551))),G551*H551*INDEX('SKU Catalog'!$M$1:$M$116,MAX(1,U551))*IF(AND(INDEX('SKU Catalog'!$F$1:$F$116,MAX(1,U551))="Hourly",OR(INDEX('SKU Catalog'!$J$1:$J$116,MAX(1,U551))=0,"3Y"="PAYG")),I551,1),"UNPRICED"))))</f>
        <v>0</v>
      </c>
    </row>
    <row r="552" spans="1:24" ht="28.8" x14ac:dyDescent="0.35">
      <c r="A552" s="21" t="s">
        <v>1927</v>
      </c>
      <c r="B552" s="21" t="s">
        <v>95</v>
      </c>
      <c r="C552" s="21" t="s">
        <v>2299</v>
      </c>
      <c r="D552" s="21" t="s">
        <v>1532</v>
      </c>
      <c r="E552" s="21" t="s">
        <v>1533</v>
      </c>
      <c r="F552" s="26" t="s">
        <v>188</v>
      </c>
      <c r="G552" s="27">
        <v>1</v>
      </c>
      <c r="H552" s="27">
        <v>1</v>
      </c>
      <c r="I552" s="36">
        <v>1</v>
      </c>
      <c r="J552" s="26" t="s">
        <v>2297</v>
      </c>
      <c r="K552" s="37"/>
      <c r="L552" s="23" t="str">
        <f>IF(U552=0,"INVALID SKU",IF(INDEX('SKU Catalog'!$J$1:$J$116,MAX(1,U552))=0,"PAYG",IF(J552="Default",Assumptions!$B$7,J552)))</f>
        <v>PAYG</v>
      </c>
      <c r="M552" s="23" t="str">
        <f>IF(U552=0,"Review SKU",INDEX('SKU Catalog'!$E$1:$E$116,MAX(1,U552)))</f>
        <v>resource</v>
      </c>
      <c r="N552" s="31">
        <f>IF(ISNUMBER(K552),K552,IF(U552=0,"UNPRICED",IF(L552="PAYG",INDEX('SKU Catalog'!$K$1:$K$116,MAX(1,U552)),IF(L552="1Y",INDEX('SKU Catalog'!$L$1:$L$116,MAX(1,U552)),INDEX('SKU Catalog'!$M$1:$M$116,MAX(1,U552))))))</f>
        <v>0</v>
      </c>
      <c r="O552" s="24">
        <f>IF(NOT(AND(A552=$B$2,G552&gt;0,H552&gt;0,OR(C552&lt;&gt;"Recommended baseline",Assumptions!$B$10=1))),0,IF(ISNUMBER(N552),G552*H552*N552*IF(ISNUMBER(K552),1,IF(AND(L552="PAYG",INDEX('SKU Catalog'!$F$1:$F$116,MAX(1,U552))="Hourly"),I552,1)),"UNPRICED"))</f>
        <v>0</v>
      </c>
      <c r="P552" s="24">
        <f>IF(ISNUMBER(O552),O552*Assumptions!$B$8,"UNPRICED")</f>
        <v>0</v>
      </c>
      <c r="Q552" s="23" t="str">
        <f>IF(NOT(AND(A552=$B$2,G552&gt;0,H552&gt;0,OR(C552&lt;&gt;"Recommended baseline",Assumptions!$B$10=1))),"Inactive",IF(NOT(ISNUMBER(N552)),"UNPRICED - select SKU / quote",IF(ISNUMBER(K552),"Manual quote - verify source",IF(T552="Covered","Covered by capacity",IF(T552="Control plane","No direct fee","Priced - verify sizing")))))</f>
        <v>Inactive</v>
      </c>
      <c r="R552" s="21" t="s">
        <v>2300</v>
      </c>
      <c r="S552" s="21" t="s">
        <v>971</v>
      </c>
      <c r="T552" s="21" t="s">
        <v>187</v>
      </c>
      <c r="U552" s="23">
        <f>IF(COUNTIF('SKU Catalog'!$A$4:$A$116,T552&amp;"|"&amp;F552)=0,0,MATCH(T552&amp;"|"&amp;F552,'SKU Catalog'!$A$1:$A$116,0))</f>
        <v>5</v>
      </c>
      <c r="V552" s="24">
        <f>IF(NOT(AND(A552=$B$2,G552&gt;0,H552&gt;0,OR(C552&lt;&gt;"Recommended baseline",Assumptions!$B$10=1))),0,IF(ISNUMBER(K552),G552*H552*K552,IF(U552=0,"UNPRICED",IF(ISNUMBER(INDEX('SKU Catalog'!$K$1:$K$116,MAX(1,U552))),G552*H552*INDEX('SKU Catalog'!$K$1:$K$116,MAX(1,U552))*IF(AND(INDEX('SKU Catalog'!$F$1:$F$116,MAX(1,U552))="Hourly",OR(INDEX('SKU Catalog'!$J$1:$J$116,MAX(1,U552))=0,"PAYG"="PAYG")),I552,1),"UNPRICED"))))</f>
        <v>0</v>
      </c>
      <c r="W552" s="24">
        <f>IF(NOT(AND(A552=$B$2,G552&gt;0,H552&gt;0,OR(C552&lt;&gt;"Recommended baseline",Assumptions!$B$10=1))),0,IF(ISNUMBER(K552),G552*H552*K552,IF(U552=0,"UNPRICED",IF(ISNUMBER(INDEX('SKU Catalog'!$L$1:$L$116,MAX(1,U552))),G552*H552*INDEX('SKU Catalog'!$L$1:$L$116,MAX(1,U552))*IF(AND(INDEX('SKU Catalog'!$F$1:$F$116,MAX(1,U552))="Hourly",OR(INDEX('SKU Catalog'!$J$1:$J$116,MAX(1,U552))=0,"1Y"="PAYG")),I552,1),"UNPRICED"))))</f>
        <v>0</v>
      </c>
      <c r="X552" s="24">
        <f>IF(NOT(AND(A552=$B$2,G552&gt;0,H552&gt;0,OR(C552&lt;&gt;"Recommended baseline",Assumptions!$B$10=1))),0,IF(ISNUMBER(K552),G552*H552*K552,IF(U552=0,"UNPRICED",IF(ISNUMBER(INDEX('SKU Catalog'!$M$1:$M$116,MAX(1,U552))),G552*H552*INDEX('SKU Catalog'!$M$1:$M$116,MAX(1,U552))*IF(AND(INDEX('SKU Catalog'!$F$1:$F$116,MAX(1,U552))="Hourly",OR(INDEX('SKU Catalog'!$J$1:$J$116,MAX(1,U552))=0,"3Y"="PAYG")),I552,1),"UNPRICED"))))</f>
        <v>0</v>
      </c>
    </row>
    <row r="553" spans="1:24" ht="28.8" x14ac:dyDescent="0.35">
      <c r="A553" s="21" t="s">
        <v>1927</v>
      </c>
      <c r="B553" s="21" t="s">
        <v>95</v>
      </c>
      <c r="C553" s="21" t="s">
        <v>2299</v>
      </c>
      <c r="D553" s="21" t="s">
        <v>1534</v>
      </c>
      <c r="E553" s="21" t="s">
        <v>1535</v>
      </c>
      <c r="F553" s="26" t="s">
        <v>188</v>
      </c>
      <c r="G553" s="27">
        <v>1</v>
      </c>
      <c r="H553" s="27">
        <v>1</v>
      </c>
      <c r="I553" s="36">
        <v>1</v>
      </c>
      <c r="J553" s="26" t="s">
        <v>2297</v>
      </c>
      <c r="K553" s="37"/>
      <c r="L553" s="23" t="str">
        <f>IF(U553=0,"INVALID SKU",IF(INDEX('SKU Catalog'!$J$1:$J$116,MAX(1,U553))=0,"PAYG",IF(J553="Default",Assumptions!$B$7,J553)))</f>
        <v>PAYG</v>
      </c>
      <c r="M553" s="23" t="str">
        <f>IF(U553=0,"Review SKU",INDEX('SKU Catalog'!$E$1:$E$116,MAX(1,U553)))</f>
        <v>resource</v>
      </c>
      <c r="N553" s="31">
        <f>IF(ISNUMBER(K553),K553,IF(U553=0,"UNPRICED",IF(L553="PAYG",INDEX('SKU Catalog'!$K$1:$K$116,MAX(1,U553)),IF(L553="1Y",INDEX('SKU Catalog'!$L$1:$L$116,MAX(1,U553)),INDEX('SKU Catalog'!$M$1:$M$116,MAX(1,U553))))))</f>
        <v>0</v>
      </c>
      <c r="O553" s="24">
        <f>IF(NOT(AND(A553=$B$2,G553&gt;0,H553&gt;0,OR(C553&lt;&gt;"Recommended baseline",Assumptions!$B$10=1))),0,IF(ISNUMBER(N553),G553*H553*N553*IF(ISNUMBER(K553),1,IF(AND(L553="PAYG",INDEX('SKU Catalog'!$F$1:$F$116,MAX(1,U553))="Hourly"),I553,1)),"UNPRICED"))</f>
        <v>0</v>
      </c>
      <c r="P553" s="24">
        <f>IF(ISNUMBER(O553),O553*Assumptions!$B$8,"UNPRICED")</f>
        <v>0</v>
      </c>
      <c r="Q553" s="23" t="str">
        <f>IF(NOT(AND(A553=$B$2,G553&gt;0,H553&gt;0,OR(C553&lt;&gt;"Recommended baseline",Assumptions!$B$10=1))),"Inactive",IF(NOT(ISNUMBER(N553)),"UNPRICED - select SKU / quote",IF(ISNUMBER(K553),"Manual quote - verify source",IF(T553="Covered","Covered by capacity",IF(T553="Control plane","No direct fee","Priced - verify sizing")))))</f>
        <v>Inactive</v>
      </c>
      <c r="R553" s="21" t="s">
        <v>2300</v>
      </c>
      <c r="S553" s="21" t="s">
        <v>971</v>
      </c>
      <c r="T553" s="21" t="s">
        <v>187</v>
      </c>
      <c r="U553" s="23">
        <f>IF(COUNTIF('SKU Catalog'!$A$4:$A$116,T553&amp;"|"&amp;F553)=0,0,MATCH(T553&amp;"|"&amp;F553,'SKU Catalog'!$A$1:$A$116,0))</f>
        <v>5</v>
      </c>
      <c r="V553" s="24">
        <f>IF(NOT(AND(A553=$B$2,G553&gt;0,H553&gt;0,OR(C553&lt;&gt;"Recommended baseline",Assumptions!$B$10=1))),0,IF(ISNUMBER(K553),G553*H553*K553,IF(U553=0,"UNPRICED",IF(ISNUMBER(INDEX('SKU Catalog'!$K$1:$K$116,MAX(1,U553))),G553*H553*INDEX('SKU Catalog'!$K$1:$K$116,MAX(1,U553))*IF(AND(INDEX('SKU Catalog'!$F$1:$F$116,MAX(1,U553))="Hourly",OR(INDEX('SKU Catalog'!$J$1:$J$116,MAX(1,U553))=0,"PAYG"="PAYG")),I553,1),"UNPRICED"))))</f>
        <v>0</v>
      </c>
      <c r="W553" s="24">
        <f>IF(NOT(AND(A553=$B$2,G553&gt;0,H553&gt;0,OR(C553&lt;&gt;"Recommended baseline",Assumptions!$B$10=1))),0,IF(ISNUMBER(K553),G553*H553*K553,IF(U553=0,"UNPRICED",IF(ISNUMBER(INDEX('SKU Catalog'!$L$1:$L$116,MAX(1,U553))),G553*H553*INDEX('SKU Catalog'!$L$1:$L$116,MAX(1,U553))*IF(AND(INDEX('SKU Catalog'!$F$1:$F$116,MAX(1,U553))="Hourly",OR(INDEX('SKU Catalog'!$J$1:$J$116,MAX(1,U553))=0,"1Y"="PAYG")),I553,1),"UNPRICED"))))</f>
        <v>0</v>
      </c>
      <c r="X553" s="24">
        <f>IF(NOT(AND(A553=$B$2,G553&gt;0,H553&gt;0,OR(C553&lt;&gt;"Recommended baseline",Assumptions!$B$10=1))),0,IF(ISNUMBER(K553),G553*H553*K553,IF(U553=0,"UNPRICED",IF(ISNUMBER(INDEX('SKU Catalog'!$M$1:$M$116,MAX(1,U553))),G553*H553*INDEX('SKU Catalog'!$M$1:$M$116,MAX(1,U553))*IF(AND(INDEX('SKU Catalog'!$F$1:$F$116,MAX(1,U553))="Hourly",OR(INDEX('SKU Catalog'!$J$1:$J$116,MAX(1,U553))=0,"3Y"="PAYG")),I553,1),"UNPRICED"))))</f>
        <v>0</v>
      </c>
    </row>
    <row r="554" spans="1:24" ht="28.8" x14ac:dyDescent="0.35">
      <c r="A554" s="21" t="s">
        <v>1927</v>
      </c>
      <c r="B554" s="21" t="s">
        <v>95</v>
      </c>
      <c r="C554" s="21" t="s">
        <v>2299</v>
      </c>
      <c r="D554" s="21" t="s">
        <v>1536</v>
      </c>
      <c r="E554" s="21" t="s">
        <v>1537</v>
      </c>
      <c r="F554" s="26" t="s">
        <v>188</v>
      </c>
      <c r="G554" s="27">
        <v>1</v>
      </c>
      <c r="H554" s="27">
        <v>1</v>
      </c>
      <c r="I554" s="36">
        <v>1</v>
      </c>
      <c r="J554" s="26" t="s">
        <v>2297</v>
      </c>
      <c r="K554" s="37"/>
      <c r="L554" s="23" t="str">
        <f>IF(U554=0,"INVALID SKU",IF(INDEX('SKU Catalog'!$J$1:$J$116,MAX(1,U554))=0,"PAYG",IF(J554="Default",Assumptions!$B$7,J554)))</f>
        <v>PAYG</v>
      </c>
      <c r="M554" s="23" t="str">
        <f>IF(U554=0,"Review SKU",INDEX('SKU Catalog'!$E$1:$E$116,MAX(1,U554)))</f>
        <v>resource</v>
      </c>
      <c r="N554" s="31">
        <f>IF(ISNUMBER(K554),K554,IF(U554=0,"UNPRICED",IF(L554="PAYG",INDEX('SKU Catalog'!$K$1:$K$116,MAX(1,U554)),IF(L554="1Y",INDEX('SKU Catalog'!$L$1:$L$116,MAX(1,U554)),INDEX('SKU Catalog'!$M$1:$M$116,MAX(1,U554))))))</f>
        <v>0</v>
      </c>
      <c r="O554" s="24">
        <f>IF(NOT(AND(A554=$B$2,G554&gt;0,H554&gt;0,OR(C554&lt;&gt;"Recommended baseline",Assumptions!$B$10=1))),0,IF(ISNUMBER(N554),G554*H554*N554*IF(ISNUMBER(K554),1,IF(AND(L554="PAYG",INDEX('SKU Catalog'!$F$1:$F$116,MAX(1,U554))="Hourly"),I554,1)),"UNPRICED"))</f>
        <v>0</v>
      </c>
      <c r="P554" s="24">
        <f>IF(ISNUMBER(O554),O554*Assumptions!$B$8,"UNPRICED")</f>
        <v>0</v>
      </c>
      <c r="Q554" s="23" t="str">
        <f>IF(NOT(AND(A554=$B$2,G554&gt;0,H554&gt;0,OR(C554&lt;&gt;"Recommended baseline",Assumptions!$B$10=1))),"Inactive",IF(NOT(ISNUMBER(N554)),"UNPRICED - select SKU / quote",IF(ISNUMBER(K554),"Manual quote - verify source",IF(T554="Covered","Covered by capacity",IF(T554="Control plane","No direct fee","Priced - verify sizing")))))</f>
        <v>Inactive</v>
      </c>
      <c r="R554" s="21" t="s">
        <v>2300</v>
      </c>
      <c r="S554" s="21" t="s">
        <v>971</v>
      </c>
      <c r="T554" s="21" t="s">
        <v>187</v>
      </c>
      <c r="U554" s="23">
        <f>IF(COUNTIF('SKU Catalog'!$A$4:$A$116,T554&amp;"|"&amp;F554)=0,0,MATCH(T554&amp;"|"&amp;F554,'SKU Catalog'!$A$1:$A$116,0))</f>
        <v>5</v>
      </c>
      <c r="V554" s="24">
        <f>IF(NOT(AND(A554=$B$2,G554&gt;0,H554&gt;0,OR(C554&lt;&gt;"Recommended baseline",Assumptions!$B$10=1))),0,IF(ISNUMBER(K554),G554*H554*K554,IF(U554=0,"UNPRICED",IF(ISNUMBER(INDEX('SKU Catalog'!$K$1:$K$116,MAX(1,U554))),G554*H554*INDEX('SKU Catalog'!$K$1:$K$116,MAX(1,U554))*IF(AND(INDEX('SKU Catalog'!$F$1:$F$116,MAX(1,U554))="Hourly",OR(INDEX('SKU Catalog'!$J$1:$J$116,MAX(1,U554))=0,"PAYG"="PAYG")),I554,1),"UNPRICED"))))</f>
        <v>0</v>
      </c>
      <c r="W554" s="24">
        <f>IF(NOT(AND(A554=$B$2,G554&gt;0,H554&gt;0,OR(C554&lt;&gt;"Recommended baseline",Assumptions!$B$10=1))),0,IF(ISNUMBER(K554),G554*H554*K554,IF(U554=0,"UNPRICED",IF(ISNUMBER(INDEX('SKU Catalog'!$L$1:$L$116,MAX(1,U554))),G554*H554*INDEX('SKU Catalog'!$L$1:$L$116,MAX(1,U554))*IF(AND(INDEX('SKU Catalog'!$F$1:$F$116,MAX(1,U554))="Hourly",OR(INDEX('SKU Catalog'!$J$1:$J$116,MAX(1,U554))=0,"1Y"="PAYG")),I554,1),"UNPRICED"))))</f>
        <v>0</v>
      </c>
      <c r="X554" s="24">
        <f>IF(NOT(AND(A554=$B$2,G554&gt;0,H554&gt;0,OR(C554&lt;&gt;"Recommended baseline",Assumptions!$B$10=1))),0,IF(ISNUMBER(K554),G554*H554*K554,IF(U554=0,"UNPRICED",IF(ISNUMBER(INDEX('SKU Catalog'!$M$1:$M$116,MAX(1,U554))),G554*H554*INDEX('SKU Catalog'!$M$1:$M$116,MAX(1,U554))*IF(AND(INDEX('SKU Catalog'!$F$1:$F$116,MAX(1,U554))="Hourly",OR(INDEX('SKU Catalog'!$J$1:$J$116,MAX(1,U554))=0,"3Y"="PAYG")),I554,1),"UNPRICED"))))</f>
        <v>0</v>
      </c>
    </row>
    <row r="555" spans="1:24" ht="28.8" x14ac:dyDescent="0.35">
      <c r="A555" s="21" t="s">
        <v>1927</v>
      </c>
      <c r="B555" s="21" t="s">
        <v>95</v>
      </c>
      <c r="C555" s="21" t="s">
        <v>2299</v>
      </c>
      <c r="D555" s="21" t="s">
        <v>1539</v>
      </c>
      <c r="E555" s="21" t="s">
        <v>1540</v>
      </c>
      <c r="F555" s="26" t="s">
        <v>188</v>
      </c>
      <c r="G555" s="27">
        <v>1</v>
      </c>
      <c r="H555" s="27">
        <v>1</v>
      </c>
      <c r="I555" s="36">
        <v>1</v>
      </c>
      <c r="J555" s="26" t="s">
        <v>2297</v>
      </c>
      <c r="K555" s="37"/>
      <c r="L555" s="23" t="str">
        <f>IF(U555=0,"INVALID SKU",IF(INDEX('SKU Catalog'!$J$1:$J$116,MAX(1,U555))=0,"PAYG",IF(J555="Default",Assumptions!$B$7,J555)))</f>
        <v>PAYG</v>
      </c>
      <c r="M555" s="23" t="str">
        <f>IF(U555=0,"Review SKU",INDEX('SKU Catalog'!$E$1:$E$116,MAX(1,U555)))</f>
        <v>resource</v>
      </c>
      <c r="N555" s="31">
        <f>IF(ISNUMBER(K555),K555,IF(U555=0,"UNPRICED",IF(L555="PAYG",INDEX('SKU Catalog'!$K$1:$K$116,MAX(1,U555)),IF(L555="1Y",INDEX('SKU Catalog'!$L$1:$L$116,MAX(1,U555)),INDEX('SKU Catalog'!$M$1:$M$116,MAX(1,U555))))))</f>
        <v>0</v>
      </c>
      <c r="O555" s="24">
        <f>IF(NOT(AND(A555=$B$2,G555&gt;0,H555&gt;0,OR(C555&lt;&gt;"Recommended baseline",Assumptions!$B$10=1))),0,IF(ISNUMBER(N555),G555*H555*N555*IF(ISNUMBER(K555),1,IF(AND(L555="PAYG",INDEX('SKU Catalog'!$F$1:$F$116,MAX(1,U555))="Hourly"),I555,1)),"UNPRICED"))</f>
        <v>0</v>
      </c>
      <c r="P555" s="24">
        <f>IF(ISNUMBER(O555),O555*Assumptions!$B$8,"UNPRICED")</f>
        <v>0</v>
      </c>
      <c r="Q555" s="23" t="str">
        <f>IF(NOT(AND(A555=$B$2,G555&gt;0,H555&gt;0,OR(C555&lt;&gt;"Recommended baseline",Assumptions!$B$10=1))),"Inactive",IF(NOT(ISNUMBER(N555)),"UNPRICED - select SKU / quote",IF(ISNUMBER(K555),"Manual quote - verify source",IF(T555="Covered","Covered by capacity",IF(T555="Control plane","No direct fee","Priced - verify sizing")))))</f>
        <v>Inactive</v>
      </c>
      <c r="R555" s="21" t="s">
        <v>2300</v>
      </c>
      <c r="S555" s="21" t="s">
        <v>971</v>
      </c>
      <c r="T555" s="21" t="s">
        <v>187</v>
      </c>
      <c r="U555" s="23">
        <f>IF(COUNTIF('SKU Catalog'!$A$4:$A$116,T555&amp;"|"&amp;F555)=0,0,MATCH(T555&amp;"|"&amp;F555,'SKU Catalog'!$A$1:$A$116,0))</f>
        <v>5</v>
      </c>
      <c r="V555" s="24">
        <f>IF(NOT(AND(A555=$B$2,G555&gt;0,H555&gt;0,OR(C555&lt;&gt;"Recommended baseline",Assumptions!$B$10=1))),0,IF(ISNUMBER(K555),G555*H555*K555,IF(U555=0,"UNPRICED",IF(ISNUMBER(INDEX('SKU Catalog'!$K$1:$K$116,MAX(1,U555))),G555*H555*INDEX('SKU Catalog'!$K$1:$K$116,MAX(1,U555))*IF(AND(INDEX('SKU Catalog'!$F$1:$F$116,MAX(1,U555))="Hourly",OR(INDEX('SKU Catalog'!$J$1:$J$116,MAX(1,U555))=0,"PAYG"="PAYG")),I555,1),"UNPRICED"))))</f>
        <v>0</v>
      </c>
      <c r="W555" s="24">
        <f>IF(NOT(AND(A555=$B$2,G555&gt;0,H555&gt;0,OR(C555&lt;&gt;"Recommended baseline",Assumptions!$B$10=1))),0,IF(ISNUMBER(K555),G555*H555*K555,IF(U555=0,"UNPRICED",IF(ISNUMBER(INDEX('SKU Catalog'!$L$1:$L$116,MAX(1,U555))),G555*H555*INDEX('SKU Catalog'!$L$1:$L$116,MAX(1,U555))*IF(AND(INDEX('SKU Catalog'!$F$1:$F$116,MAX(1,U555))="Hourly",OR(INDEX('SKU Catalog'!$J$1:$J$116,MAX(1,U555))=0,"1Y"="PAYG")),I555,1),"UNPRICED"))))</f>
        <v>0</v>
      </c>
      <c r="X555" s="24">
        <f>IF(NOT(AND(A555=$B$2,G555&gt;0,H555&gt;0,OR(C555&lt;&gt;"Recommended baseline",Assumptions!$B$10=1))),0,IF(ISNUMBER(K555),G555*H555*K555,IF(U555=0,"UNPRICED",IF(ISNUMBER(INDEX('SKU Catalog'!$M$1:$M$116,MAX(1,U555))),G555*H555*INDEX('SKU Catalog'!$M$1:$M$116,MAX(1,U555))*IF(AND(INDEX('SKU Catalog'!$F$1:$F$116,MAX(1,U555))="Hourly",OR(INDEX('SKU Catalog'!$J$1:$J$116,MAX(1,U555))=0,"3Y"="PAYG")),I555,1),"UNPRICED"))))</f>
        <v>0</v>
      </c>
    </row>
    <row r="556" spans="1:24" ht="28.8" x14ac:dyDescent="0.35">
      <c r="A556" s="21" t="s">
        <v>1927</v>
      </c>
      <c r="B556" s="21" t="s">
        <v>95</v>
      </c>
      <c r="C556" s="21" t="s">
        <v>2299</v>
      </c>
      <c r="D556" s="21" t="s">
        <v>1541</v>
      </c>
      <c r="E556" s="21" t="s">
        <v>1542</v>
      </c>
      <c r="F556" s="26" t="s">
        <v>188</v>
      </c>
      <c r="G556" s="27">
        <v>1</v>
      </c>
      <c r="H556" s="27">
        <v>1</v>
      </c>
      <c r="I556" s="36">
        <v>1</v>
      </c>
      <c r="J556" s="26" t="s">
        <v>2297</v>
      </c>
      <c r="K556" s="37"/>
      <c r="L556" s="23" t="str">
        <f>IF(U556=0,"INVALID SKU",IF(INDEX('SKU Catalog'!$J$1:$J$116,MAX(1,U556))=0,"PAYG",IF(J556="Default",Assumptions!$B$7,J556)))</f>
        <v>PAYG</v>
      </c>
      <c r="M556" s="23" t="str">
        <f>IF(U556=0,"Review SKU",INDEX('SKU Catalog'!$E$1:$E$116,MAX(1,U556)))</f>
        <v>resource</v>
      </c>
      <c r="N556" s="31">
        <f>IF(ISNUMBER(K556),K556,IF(U556=0,"UNPRICED",IF(L556="PAYG",INDEX('SKU Catalog'!$K$1:$K$116,MAX(1,U556)),IF(L556="1Y",INDEX('SKU Catalog'!$L$1:$L$116,MAX(1,U556)),INDEX('SKU Catalog'!$M$1:$M$116,MAX(1,U556))))))</f>
        <v>0</v>
      </c>
      <c r="O556" s="24">
        <f>IF(NOT(AND(A556=$B$2,G556&gt;0,H556&gt;0,OR(C556&lt;&gt;"Recommended baseline",Assumptions!$B$10=1))),0,IF(ISNUMBER(N556),G556*H556*N556*IF(ISNUMBER(K556),1,IF(AND(L556="PAYG",INDEX('SKU Catalog'!$F$1:$F$116,MAX(1,U556))="Hourly"),I556,1)),"UNPRICED"))</f>
        <v>0</v>
      </c>
      <c r="P556" s="24">
        <f>IF(ISNUMBER(O556),O556*Assumptions!$B$8,"UNPRICED")</f>
        <v>0</v>
      </c>
      <c r="Q556" s="23" t="str">
        <f>IF(NOT(AND(A556=$B$2,G556&gt;0,H556&gt;0,OR(C556&lt;&gt;"Recommended baseline",Assumptions!$B$10=1))),"Inactive",IF(NOT(ISNUMBER(N556)),"UNPRICED - select SKU / quote",IF(ISNUMBER(K556),"Manual quote - verify source",IF(T556="Covered","Covered by capacity",IF(T556="Control plane","No direct fee","Priced - verify sizing")))))</f>
        <v>Inactive</v>
      </c>
      <c r="R556" s="21" t="s">
        <v>2300</v>
      </c>
      <c r="S556" s="21" t="s">
        <v>971</v>
      </c>
      <c r="T556" s="21" t="s">
        <v>187</v>
      </c>
      <c r="U556" s="23">
        <f>IF(COUNTIF('SKU Catalog'!$A$4:$A$116,T556&amp;"|"&amp;F556)=0,0,MATCH(T556&amp;"|"&amp;F556,'SKU Catalog'!$A$1:$A$116,0))</f>
        <v>5</v>
      </c>
      <c r="V556" s="24">
        <f>IF(NOT(AND(A556=$B$2,G556&gt;0,H556&gt;0,OR(C556&lt;&gt;"Recommended baseline",Assumptions!$B$10=1))),0,IF(ISNUMBER(K556),G556*H556*K556,IF(U556=0,"UNPRICED",IF(ISNUMBER(INDEX('SKU Catalog'!$K$1:$K$116,MAX(1,U556))),G556*H556*INDEX('SKU Catalog'!$K$1:$K$116,MAX(1,U556))*IF(AND(INDEX('SKU Catalog'!$F$1:$F$116,MAX(1,U556))="Hourly",OR(INDEX('SKU Catalog'!$J$1:$J$116,MAX(1,U556))=0,"PAYG"="PAYG")),I556,1),"UNPRICED"))))</f>
        <v>0</v>
      </c>
      <c r="W556" s="24">
        <f>IF(NOT(AND(A556=$B$2,G556&gt;0,H556&gt;0,OR(C556&lt;&gt;"Recommended baseline",Assumptions!$B$10=1))),0,IF(ISNUMBER(K556),G556*H556*K556,IF(U556=0,"UNPRICED",IF(ISNUMBER(INDEX('SKU Catalog'!$L$1:$L$116,MAX(1,U556))),G556*H556*INDEX('SKU Catalog'!$L$1:$L$116,MAX(1,U556))*IF(AND(INDEX('SKU Catalog'!$F$1:$F$116,MAX(1,U556))="Hourly",OR(INDEX('SKU Catalog'!$J$1:$J$116,MAX(1,U556))=0,"1Y"="PAYG")),I556,1),"UNPRICED"))))</f>
        <v>0</v>
      </c>
      <c r="X556" s="24">
        <f>IF(NOT(AND(A556=$B$2,G556&gt;0,H556&gt;0,OR(C556&lt;&gt;"Recommended baseline",Assumptions!$B$10=1))),0,IF(ISNUMBER(K556),G556*H556*K556,IF(U556=0,"UNPRICED",IF(ISNUMBER(INDEX('SKU Catalog'!$M$1:$M$116,MAX(1,U556))),G556*H556*INDEX('SKU Catalog'!$M$1:$M$116,MAX(1,U556))*IF(AND(INDEX('SKU Catalog'!$F$1:$F$116,MAX(1,U556))="Hourly",OR(INDEX('SKU Catalog'!$J$1:$J$116,MAX(1,U556))=0,"3Y"="PAYG")),I556,1),"UNPRICED"))))</f>
        <v>0</v>
      </c>
    </row>
    <row r="557" spans="1:24" ht="28.8" x14ac:dyDescent="0.35">
      <c r="A557" s="21" t="s">
        <v>1927</v>
      </c>
      <c r="B557" s="21" t="s">
        <v>95</v>
      </c>
      <c r="C557" s="21" t="s">
        <v>2299</v>
      </c>
      <c r="D557" s="21" t="s">
        <v>1543</v>
      </c>
      <c r="E557" s="21" t="s">
        <v>1544</v>
      </c>
      <c r="F557" s="26" t="s">
        <v>188</v>
      </c>
      <c r="G557" s="27">
        <v>1</v>
      </c>
      <c r="H557" s="27">
        <v>1</v>
      </c>
      <c r="I557" s="36">
        <v>1</v>
      </c>
      <c r="J557" s="26" t="s">
        <v>2297</v>
      </c>
      <c r="K557" s="37"/>
      <c r="L557" s="23" t="str">
        <f>IF(U557=0,"INVALID SKU",IF(INDEX('SKU Catalog'!$J$1:$J$116,MAX(1,U557))=0,"PAYG",IF(J557="Default",Assumptions!$B$7,J557)))</f>
        <v>PAYG</v>
      </c>
      <c r="M557" s="23" t="str">
        <f>IF(U557=0,"Review SKU",INDEX('SKU Catalog'!$E$1:$E$116,MAX(1,U557)))</f>
        <v>resource</v>
      </c>
      <c r="N557" s="31">
        <f>IF(ISNUMBER(K557),K557,IF(U557=0,"UNPRICED",IF(L557="PAYG",INDEX('SKU Catalog'!$K$1:$K$116,MAX(1,U557)),IF(L557="1Y",INDEX('SKU Catalog'!$L$1:$L$116,MAX(1,U557)),INDEX('SKU Catalog'!$M$1:$M$116,MAX(1,U557))))))</f>
        <v>0</v>
      </c>
      <c r="O557" s="24">
        <f>IF(NOT(AND(A557=$B$2,G557&gt;0,H557&gt;0,OR(C557&lt;&gt;"Recommended baseline",Assumptions!$B$10=1))),0,IF(ISNUMBER(N557),G557*H557*N557*IF(ISNUMBER(K557),1,IF(AND(L557="PAYG",INDEX('SKU Catalog'!$F$1:$F$116,MAX(1,U557))="Hourly"),I557,1)),"UNPRICED"))</f>
        <v>0</v>
      </c>
      <c r="P557" s="24">
        <f>IF(ISNUMBER(O557),O557*Assumptions!$B$8,"UNPRICED")</f>
        <v>0</v>
      </c>
      <c r="Q557" s="23" t="str">
        <f>IF(NOT(AND(A557=$B$2,G557&gt;0,H557&gt;0,OR(C557&lt;&gt;"Recommended baseline",Assumptions!$B$10=1))),"Inactive",IF(NOT(ISNUMBER(N557)),"UNPRICED - select SKU / quote",IF(ISNUMBER(K557),"Manual quote - verify source",IF(T557="Covered","Covered by capacity",IF(T557="Control plane","No direct fee","Priced - verify sizing")))))</f>
        <v>Inactive</v>
      </c>
      <c r="R557" s="21" t="s">
        <v>2300</v>
      </c>
      <c r="S557" s="21" t="s">
        <v>971</v>
      </c>
      <c r="T557" s="21" t="s">
        <v>187</v>
      </c>
      <c r="U557" s="23">
        <f>IF(COUNTIF('SKU Catalog'!$A$4:$A$116,T557&amp;"|"&amp;F557)=0,0,MATCH(T557&amp;"|"&amp;F557,'SKU Catalog'!$A$1:$A$116,0))</f>
        <v>5</v>
      </c>
      <c r="V557" s="24">
        <f>IF(NOT(AND(A557=$B$2,G557&gt;0,H557&gt;0,OR(C557&lt;&gt;"Recommended baseline",Assumptions!$B$10=1))),0,IF(ISNUMBER(K557),G557*H557*K557,IF(U557=0,"UNPRICED",IF(ISNUMBER(INDEX('SKU Catalog'!$K$1:$K$116,MAX(1,U557))),G557*H557*INDEX('SKU Catalog'!$K$1:$K$116,MAX(1,U557))*IF(AND(INDEX('SKU Catalog'!$F$1:$F$116,MAX(1,U557))="Hourly",OR(INDEX('SKU Catalog'!$J$1:$J$116,MAX(1,U557))=0,"PAYG"="PAYG")),I557,1),"UNPRICED"))))</f>
        <v>0</v>
      </c>
      <c r="W557" s="24">
        <f>IF(NOT(AND(A557=$B$2,G557&gt;0,H557&gt;0,OR(C557&lt;&gt;"Recommended baseline",Assumptions!$B$10=1))),0,IF(ISNUMBER(K557),G557*H557*K557,IF(U557=0,"UNPRICED",IF(ISNUMBER(INDEX('SKU Catalog'!$L$1:$L$116,MAX(1,U557))),G557*H557*INDEX('SKU Catalog'!$L$1:$L$116,MAX(1,U557))*IF(AND(INDEX('SKU Catalog'!$F$1:$F$116,MAX(1,U557))="Hourly",OR(INDEX('SKU Catalog'!$J$1:$J$116,MAX(1,U557))=0,"1Y"="PAYG")),I557,1),"UNPRICED"))))</f>
        <v>0</v>
      </c>
      <c r="X557" s="24">
        <f>IF(NOT(AND(A557=$B$2,G557&gt;0,H557&gt;0,OR(C557&lt;&gt;"Recommended baseline",Assumptions!$B$10=1))),0,IF(ISNUMBER(K557),G557*H557*K557,IF(U557=0,"UNPRICED",IF(ISNUMBER(INDEX('SKU Catalog'!$M$1:$M$116,MAX(1,U557))),G557*H557*INDEX('SKU Catalog'!$M$1:$M$116,MAX(1,U557))*IF(AND(INDEX('SKU Catalog'!$F$1:$F$116,MAX(1,U557))="Hourly",OR(INDEX('SKU Catalog'!$J$1:$J$116,MAX(1,U557))=0,"3Y"="PAYG")),I557,1),"UNPRICED"))))</f>
        <v>0</v>
      </c>
    </row>
    <row r="558" spans="1:24" ht="28.8" x14ac:dyDescent="0.35">
      <c r="A558" s="21" t="s">
        <v>1927</v>
      </c>
      <c r="B558" s="21" t="s">
        <v>95</v>
      </c>
      <c r="C558" s="21" t="s">
        <v>2299</v>
      </c>
      <c r="D558" s="21" t="s">
        <v>1545</v>
      </c>
      <c r="E558" s="21" t="s">
        <v>1546</v>
      </c>
      <c r="F558" s="26" t="s">
        <v>188</v>
      </c>
      <c r="G558" s="27">
        <v>1</v>
      </c>
      <c r="H558" s="27">
        <v>1</v>
      </c>
      <c r="I558" s="36">
        <v>1</v>
      </c>
      <c r="J558" s="26" t="s">
        <v>2297</v>
      </c>
      <c r="K558" s="37"/>
      <c r="L558" s="23" t="str">
        <f>IF(U558=0,"INVALID SKU",IF(INDEX('SKU Catalog'!$J$1:$J$116,MAX(1,U558))=0,"PAYG",IF(J558="Default",Assumptions!$B$7,J558)))</f>
        <v>PAYG</v>
      </c>
      <c r="M558" s="23" t="str">
        <f>IF(U558=0,"Review SKU",INDEX('SKU Catalog'!$E$1:$E$116,MAX(1,U558)))</f>
        <v>resource</v>
      </c>
      <c r="N558" s="31">
        <f>IF(ISNUMBER(K558),K558,IF(U558=0,"UNPRICED",IF(L558="PAYG",INDEX('SKU Catalog'!$K$1:$K$116,MAX(1,U558)),IF(L558="1Y",INDEX('SKU Catalog'!$L$1:$L$116,MAX(1,U558)),INDEX('SKU Catalog'!$M$1:$M$116,MAX(1,U558))))))</f>
        <v>0</v>
      </c>
      <c r="O558" s="24">
        <f>IF(NOT(AND(A558=$B$2,G558&gt;0,H558&gt;0,OR(C558&lt;&gt;"Recommended baseline",Assumptions!$B$10=1))),0,IF(ISNUMBER(N558),G558*H558*N558*IF(ISNUMBER(K558),1,IF(AND(L558="PAYG",INDEX('SKU Catalog'!$F$1:$F$116,MAX(1,U558))="Hourly"),I558,1)),"UNPRICED"))</f>
        <v>0</v>
      </c>
      <c r="P558" s="24">
        <f>IF(ISNUMBER(O558),O558*Assumptions!$B$8,"UNPRICED")</f>
        <v>0</v>
      </c>
      <c r="Q558" s="23" t="str">
        <f>IF(NOT(AND(A558=$B$2,G558&gt;0,H558&gt;0,OR(C558&lt;&gt;"Recommended baseline",Assumptions!$B$10=1))),"Inactive",IF(NOT(ISNUMBER(N558)),"UNPRICED - select SKU / quote",IF(ISNUMBER(K558),"Manual quote - verify source",IF(T558="Covered","Covered by capacity",IF(T558="Control plane","No direct fee","Priced - verify sizing")))))</f>
        <v>Inactive</v>
      </c>
      <c r="R558" s="21" t="s">
        <v>2300</v>
      </c>
      <c r="S558" s="21" t="s">
        <v>971</v>
      </c>
      <c r="T558" s="21" t="s">
        <v>187</v>
      </c>
      <c r="U558" s="23">
        <f>IF(COUNTIF('SKU Catalog'!$A$4:$A$116,T558&amp;"|"&amp;F558)=0,0,MATCH(T558&amp;"|"&amp;F558,'SKU Catalog'!$A$1:$A$116,0))</f>
        <v>5</v>
      </c>
      <c r="V558" s="24">
        <f>IF(NOT(AND(A558=$B$2,G558&gt;0,H558&gt;0,OR(C558&lt;&gt;"Recommended baseline",Assumptions!$B$10=1))),0,IF(ISNUMBER(K558),G558*H558*K558,IF(U558=0,"UNPRICED",IF(ISNUMBER(INDEX('SKU Catalog'!$K$1:$K$116,MAX(1,U558))),G558*H558*INDEX('SKU Catalog'!$K$1:$K$116,MAX(1,U558))*IF(AND(INDEX('SKU Catalog'!$F$1:$F$116,MAX(1,U558))="Hourly",OR(INDEX('SKU Catalog'!$J$1:$J$116,MAX(1,U558))=0,"PAYG"="PAYG")),I558,1),"UNPRICED"))))</f>
        <v>0</v>
      </c>
      <c r="W558" s="24">
        <f>IF(NOT(AND(A558=$B$2,G558&gt;0,H558&gt;0,OR(C558&lt;&gt;"Recommended baseline",Assumptions!$B$10=1))),0,IF(ISNUMBER(K558),G558*H558*K558,IF(U558=0,"UNPRICED",IF(ISNUMBER(INDEX('SKU Catalog'!$L$1:$L$116,MAX(1,U558))),G558*H558*INDEX('SKU Catalog'!$L$1:$L$116,MAX(1,U558))*IF(AND(INDEX('SKU Catalog'!$F$1:$F$116,MAX(1,U558))="Hourly",OR(INDEX('SKU Catalog'!$J$1:$J$116,MAX(1,U558))=0,"1Y"="PAYG")),I558,1),"UNPRICED"))))</f>
        <v>0</v>
      </c>
      <c r="X558" s="24">
        <f>IF(NOT(AND(A558=$B$2,G558&gt;0,H558&gt;0,OR(C558&lt;&gt;"Recommended baseline",Assumptions!$B$10=1))),0,IF(ISNUMBER(K558),G558*H558*K558,IF(U558=0,"UNPRICED",IF(ISNUMBER(INDEX('SKU Catalog'!$M$1:$M$116,MAX(1,U558))),G558*H558*INDEX('SKU Catalog'!$M$1:$M$116,MAX(1,U558))*IF(AND(INDEX('SKU Catalog'!$F$1:$F$116,MAX(1,U558))="Hourly",OR(INDEX('SKU Catalog'!$J$1:$J$116,MAX(1,U558))=0,"3Y"="PAYG")),I558,1),"UNPRICED"))))</f>
        <v>0</v>
      </c>
    </row>
    <row r="559" spans="1:24" ht="28.8" x14ac:dyDescent="0.35">
      <c r="A559" s="21" t="s">
        <v>1927</v>
      </c>
      <c r="B559" s="21" t="s">
        <v>95</v>
      </c>
      <c r="C559" s="21" t="s">
        <v>2299</v>
      </c>
      <c r="D559" s="21" t="s">
        <v>1548</v>
      </c>
      <c r="E559" s="21" t="s">
        <v>1549</v>
      </c>
      <c r="F559" s="26" t="s">
        <v>188</v>
      </c>
      <c r="G559" s="27">
        <v>1</v>
      </c>
      <c r="H559" s="27">
        <v>1</v>
      </c>
      <c r="I559" s="36">
        <v>1</v>
      </c>
      <c r="J559" s="26" t="s">
        <v>2297</v>
      </c>
      <c r="K559" s="37"/>
      <c r="L559" s="23" t="str">
        <f>IF(U559=0,"INVALID SKU",IF(INDEX('SKU Catalog'!$J$1:$J$116,MAX(1,U559))=0,"PAYG",IF(J559="Default",Assumptions!$B$7,J559)))</f>
        <v>PAYG</v>
      </c>
      <c r="M559" s="23" t="str">
        <f>IF(U559=0,"Review SKU",INDEX('SKU Catalog'!$E$1:$E$116,MAX(1,U559)))</f>
        <v>resource</v>
      </c>
      <c r="N559" s="31">
        <f>IF(ISNUMBER(K559),K559,IF(U559=0,"UNPRICED",IF(L559="PAYG",INDEX('SKU Catalog'!$K$1:$K$116,MAX(1,U559)),IF(L559="1Y",INDEX('SKU Catalog'!$L$1:$L$116,MAX(1,U559)),INDEX('SKU Catalog'!$M$1:$M$116,MAX(1,U559))))))</f>
        <v>0</v>
      </c>
      <c r="O559" s="24">
        <f>IF(NOT(AND(A559=$B$2,G559&gt;0,H559&gt;0,OR(C559&lt;&gt;"Recommended baseline",Assumptions!$B$10=1))),0,IF(ISNUMBER(N559),G559*H559*N559*IF(ISNUMBER(K559),1,IF(AND(L559="PAYG",INDEX('SKU Catalog'!$F$1:$F$116,MAX(1,U559))="Hourly"),I559,1)),"UNPRICED"))</f>
        <v>0</v>
      </c>
      <c r="P559" s="24">
        <f>IF(ISNUMBER(O559),O559*Assumptions!$B$8,"UNPRICED")</f>
        <v>0</v>
      </c>
      <c r="Q559" s="23" t="str">
        <f>IF(NOT(AND(A559=$B$2,G559&gt;0,H559&gt;0,OR(C559&lt;&gt;"Recommended baseline",Assumptions!$B$10=1))),"Inactive",IF(NOT(ISNUMBER(N559)),"UNPRICED - select SKU / quote",IF(ISNUMBER(K559),"Manual quote - verify source",IF(T559="Covered","Covered by capacity",IF(T559="Control plane","No direct fee","Priced - verify sizing")))))</f>
        <v>Inactive</v>
      </c>
      <c r="R559" s="21" t="s">
        <v>2300</v>
      </c>
      <c r="S559" s="21" t="s">
        <v>971</v>
      </c>
      <c r="T559" s="21" t="s">
        <v>187</v>
      </c>
      <c r="U559" s="23">
        <f>IF(COUNTIF('SKU Catalog'!$A$4:$A$116,T559&amp;"|"&amp;F559)=0,0,MATCH(T559&amp;"|"&amp;F559,'SKU Catalog'!$A$1:$A$116,0))</f>
        <v>5</v>
      </c>
      <c r="V559" s="24">
        <f>IF(NOT(AND(A559=$B$2,G559&gt;0,H559&gt;0,OR(C559&lt;&gt;"Recommended baseline",Assumptions!$B$10=1))),0,IF(ISNUMBER(K559),G559*H559*K559,IF(U559=0,"UNPRICED",IF(ISNUMBER(INDEX('SKU Catalog'!$K$1:$K$116,MAX(1,U559))),G559*H559*INDEX('SKU Catalog'!$K$1:$K$116,MAX(1,U559))*IF(AND(INDEX('SKU Catalog'!$F$1:$F$116,MAX(1,U559))="Hourly",OR(INDEX('SKU Catalog'!$J$1:$J$116,MAX(1,U559))=0,"PAYG"="PAYG")),I559,1),"UNPRICED"))))</f>
        <v>0</v>
      </c>
      <c r="W559" s="24">
        <f>IF(NOT(AND(A559=$B$2,G559&gt;0,H559&gt;0,OR(C559&lt;&gt;"Recommended baseline",Assumptions!$B$10=1))),0,IF(ISNUMBER(K559),G559*H559*K559,IF(U559=0,"UNPRICED",IF(ISNUMBER(INDEX('SKU Catalog'!$L$1:$L$116,MAX(1,U559))),G559*H559*INDEX('SKU Catalog'!$L$1:$L$116,MAX(1,U559))*IF(AND(INDEX('SKU Catalog'!$F$1:$F$116,MAX(1,U559))="Hourly",OR(INDEX('SKU Catalog'!$J$1:$J$116,MAX(1,U559))=0,"1Y"="PAYG")),I559,1),"UNPRICED"))))</f>
        <v>0</v>
      </c>
      <c r="X559" s="24">
        <f>IF(NOT(AND(A559=$B$2,G559&gt;0,H559&gt;0,OR(C559&lt;&gt;"Recommended baseline",Assumptions!$B$10=1))),0,IF(ISNUMBER(K559),G559*H559*K559,IF(U559=0,"UNPRICED",IF(ISNUMBER(INDEX('SKU Catalog'!$M$1:$M$116,MAX(1,U559))),G559*H559*INDEX('SKU Catalog'!$M$1:$M$116,MAX(1,U559))*IF(AND(INDEX('SKU Catalog'!$F$1:$F$116,MAX(1,U559))="Hourly",OR(INDEX('SKU Catalog'!$J$1:$J$116,MAX(1,U559))=0,"3Y"="PAYG")),I559,1),"UNPRICED"))))</f>
        <v>0</v>
      </c>
    </row>
    <row r="560" spans="1:24" ht="28.8" x14ac:dyDescent="0.35">
      <c r="A560" s="21" t="s">
        <v>1927</v>
      </c>
      <c r="B560" s="21" t="s">
        <v>95</v>
      </c>
      <c r="C560" s="21" t="s">
        <v>2299</v>
      </c>
      <c r="D560" s="21" t="s">
        <v>1550</v>
      </c>
      <c r="E560" s="21" t="s">
        <v>1551</v>
      </c>
      <c r="F560" s="26" t="s">
        <v>188</v>
      </c>
      <c r="G560" s="27">
        <v>1</v>
      </c>
      <c r="H560" s="27">
        <v>1</v>
      </c>
      <c r="I560" s="36">
        <v>1</v>
      </c>
      <c r="J560" s="26" t="s">
        <v>2297</v>
      </c>
      <c r="K560" s="37"/>
      <c r="L560" s="23" t="str">
        <f>IF(U560=0,"INVALID SKU",IF(INDEX('SKU Catalog'!$J$1:$J$116,MAX(1,U560))=0,"PAYG",IF(J560="Default",Assumptions!$B$7,J560)))</f>
        <v>PAYG</v>
      </c>
      <c r="M560" s="23" t="str">
        <f>IF(U560=0,"Review SKU",INDEX('SKU Catalog'!$E$1:$E$116,MAX(1,U560)))</f>
        <v>resource</v>
      </c>
      <c r="N560" s="31">
        <f>IF(ISNUMBER(K560),K560,IF(U560=0,"UNPRICED",IF(L560="PAYG",INDEX('SKU Catalog'!$K$1:$K$116,MAX(1,U560)),IF(L560="1Y",INDEX('SKU Catalog'!$L$1:$L$116,MAX(1,U560)),INDEX('SKU Catalog'!$M$1:$M$116,MAX(1,U560))))))</f>
        <v>0</v>
      </c>
      <c r="O560" s="24">
        <f>IF(NOT(AND(A560=$B$2,G560&gt;0,H560&gt;0,OR(C560&lt;&gt;"Recommended baseline",Assumptions!$B$10=1))),0,IF(ISNUMBER(N560),G560*H560*N560*IF(ISNUMBER(K560),1,IF(AND(L560="PAYG",INDEX('SKU Catalog'!$F$1:$F$116,MAX(1,U560))="Hourly"),I560,1)),"UNPRICED"))</f>
        <v>0</v>
      </c>
      <c r="P560" s="24">
        <f>IF(ISNUMBER(O560),O560*Assumptions!$B$8,"UNPRICED")</f>
        <v>0</v>
      </c>
      <c r="Q560" s="23" t="str">
        <f>IF(NOT(AND(A560=$B$2,G560&gt;0,H560&gt;0,OR(C560&lt;&gt;"Recommended baseline",Assumptions!$B$10=1))),"Inactive",IF(NOT(ISNUMBER(N560)),"UNPRICED - select SKU / quote",IF(ISNUMBER(K560),"Manual quote - verify source",IF(T560="Covered","Covered by capacity",IF(T560="Control plane","No direct fee","Priced - verify sizing")))))</f>
        <v>Inactive</v>
      </c>
      <c r="R560" s="21" t="s">
        <v>2300</v>
      </c>
      <c r="S560" s="21" t="s">
        <v>971</v>
      </c>
      <c r="T560" s="21" t="s">
        <v>187</v>
      </c>
      <c r="U560" s="23">
        <f>IF(COUNTIF('SKU Catalog'!$A$4:$A$116,T560&amp;"|"&amp;F560)=0,0,MATCH(T560&amp;"|"&amp;F560,'SKU Catalog'!$A$1:$A$116,0))</f>
        <v>5</v>
      </c>
      <c r="V560" s="24">
        <f>IF(NOT(AND(A560=$B$2,G560&gt;0,H560&gt;0,OR(C560&lt;&gt;"Recommended baseline",Assumptions!$B$10=1))),0,IF(ISNUMBER(K560),G560*H560*K560,IF(U560=0,"UNPRICED",IF(ISNUMBER(INDEX('SKU Catalog'!$K$1:$K$116,MAX(1,U560))),G560*H560*INDEX('SKU Catalog'!$K$1:$K$116,MAX(1,U560))*IF(AND(INDEX('SKU Catalog'!$F$1:$F$116,MAX(1,U560))="Hourly",OR(INDEX('SKU Catalog'!$J$1:$J$116,MAX(1,U560))=0,"PAYG"="PAYG")),I560,1),"UNPRICED"))))</f>
        <v>0</v>
      </c>
      <c r="W560" s="24">
        <f>IF(NOT(AND(A560=$B$2,G560&gt;0,H560&gt;0,OR(C560&lt;&gt;"Recommended baseline",Assumptions!$B$10=1))),0,IF(ISNUMBER(K560),G560*H560*K560,IF(U560=0,"UNPRICED",IF(ISNUMBER(INDEX('SKU Catalog'!$L$1:$L$116,MAX(1,U560))),G560*H560*INDEX('SKU Catalog'!$L$1:$L$116,MAX(1,U560))*IF(AND(INDEX('SKU Catalog'!$F$1:$F$116,MAX(1,U560))="Hourly",OR(INDEX('SKU Catalog'!$J$1:$J$116,MAX(1,U560))=0,"1Y"="PAYG")),I560,1),"UNPRICED"))))</f>
        <v>0</v>
      </c>
      <c r="X560" s="24">
        <f>IF(NOT(AND(A560=$B$2,G560&gt;0,H560&gt;0,OR(C560&lt;&gt;"Recommended baseline",Assumptions!$B$10=1))),0,IF(ISNUMBER(K560),G560*H560*K560,IF(U560=0,"UNPRICED",IF(ISNUMBER(INDEX('SKU Catalog'!$M$1:$M$116,MAX(1,U560))),G560*H560*INDEX('SKU Catalog'!$M$1:$M$116,MAX(1,U560))*IF(AND(INDEX('SKU Catalog'!$F$1:$F$116,MAX(1,U560))="Hourly",OR(INDEX('SKU Catalog'!$J$1:$J$116,MAX(1,U560))=0,"3Y"="PAYG")),I560,1),"UNPRICED"))))</f>
        <v>0</v>
      </c>
    </row>
    <row r="561" spans="1:24" ht="28.8" x14ac:dyDescent="0.35">
      <c r="A561" s="21" t="s">
        <v>1927</v>
      </c>
      <c r="B561" s="21" t="s">
        <v>95</v>
      </c>
      <c r="C561" s="21" t="s">
        <v>2299</v>
      </c>
      <c r="D561" s="21" t="s">
        <v>1552</v>
      </c>
      <c r="E561" s="21" t="s">
        <v>1553</v>
      </c>
      <c r="F561" s="26" t="s">
        <v>188</v>
      </c>
      <c r="G561" s="27">
        <v>1</v>
      </c>
      <c r="H561" s="27">
        <v>1</v>
      </c>
      <c r="I561" s="36">
        <v>1</v>
      </c>
      <c r="J561" s="26" t="s">
        <v>2297</v>
      </c>
      <c r="K561" s="37"/>
      <c r="L561" s="23" t="str">
        <f>IF(U561=0,"INVALID SKU",IF(INDEX('SKU Catalog'!$J$1:$J$116,MAX(1,U561))=0,"PAYG",IF(J561="Default",Assumptions!$B$7,J561)))</f>
        <v>PAYG</v>
      </c>
      <c r="M561" s="23" t="str">
        <f>IF(U561=0,"Review SKU",INDEX('SKU Catalog'!$E$1:$E$116,MAX(1,U561)))</f>
        <v>resource</v>
      </c>
      <c r="N561" s="31">
        <f>IF(ISNUMBER(K561),K561,IF(U561=0,"UNPRICED",IF(L561="PAYG",INDEX('SKU Catalog'!$K$1:$K$116,MAX(1,U561)),IF(L561="1Y",INDEX('SKU Catalog'!$L$1:$L$116,MAX(1,U561)),INDEX('SKU Catalog'!$M$1:$M$116,MAX(1,U561))))))</f>
        <v>0</v>
      </c>
      <c r="O561" s="24">
        <f>IF(NOT(AND(A561=$B$2,G561&gt;0,H561&gt;0,OR(C561&lt;&gt;"Recommended baseline",Assumptions!$B$10=1))),0,IF(ISNUMBER(N561),G561*H561*N561*IF(ISNUMBER(K561),1,IF(AND(L561="PAYG",INDEX('SKU Catalog'!$F$1:$F$116,MAX(1,U561))="Hourly"),I561,1)),"UNPRICED"))</f>
        <v>0</v>
      </c>
      <c r="P561" s="24">
        <f>IF(ISNUMBER(O561),O561*Assumptions!$B$8,"UNPRICED")</f>
        <v>0</v>
      </c>
      <c r="Q561" s="23" t="str">
        <f>IF(NOT(AND(A561=$B$2,G561&gt;0,H561&gt;0,OR(C561&lt;&gt;"Recommended baseline",Assumptions!$B$10=1))),"Inactive",IF(NOT(ISNUMBER(N561)),"UNPRICED - select SKU / quote",IF(ISNUMBER(K561),"Manual quote - verify source",IF(T561="Covered","Covered by capacity",IF(T561="Control plane","No direct fee","Priced - verify sizing")))))</f>
        <v>Inactive</v>
      </c>
      <c r="R561" s="21" t="s">
        <v>2300</v>
      </c>
      <c r="S561" s="21" t="s">
        <v>971</v>
      </c>
      <c r="T561" s="21" t="s">
        <v>187</v>
      </c>
      <c r="U561" s="23">
        <f>IF(COUNTIF('SKU Catalog'!$A$4:$A$116,T561&amp;"|"&amp;F561)=0,0,MATCH(T561&amp;"|"&amp;F561,'SKU Catalog'!$A$1:$A$116,0))</f>
        <v>5</v>
      </c>
      <c r="V561" s="24">
        <f>IF(NOT(AND(A561=$B$2,G561&gt;0,H561&gt;0,OR(C561&lt;&gt;"Recommended baseline",Assumptions!$B$10=1))),0,IF(ISNUMBER(K561),G561*H561*K561,IF(U561=0,"UNPRICED",IF(ISNUMBER(INDEX('SKU Catalog'!$K$1:$K$116,MAX(1,U561))),G561*H561*INDEX('SKU Catalog'!$K$1:$K$116,MAX(1,U561))*IF(AND(INDEX('SKU Catalog'!$F$1:$F$116,MAX(1,U561))="Hourly",OR(INDEX('SKU Catalog'!$J$1:$J$116,MAX(1,U561))=0,"PAYG"="PAYG")),I561,1),"UNPRICED"))))</f>
        <v>0</v>
      </c>
      <c r="W561" s="24">
        <f>IF(NOT(AND(A561=$B$2,G561&gt;0,H561&gt;0,OR(C561&lt;&gt;"Recommended baseline",Assumptions!$B$10=1))),0,IF(ISNUMBER(K561),G561*H561*K561,IF(U561=0,"UNPRICED",IF(ISNUMBER(INDEX('SKU Catalog'!$L$1:$L$116,MAX(1,U561))),G561*H561*INDEX('SKU Catalog'!$L$1:$L$116,MAX(1,U561))*IF(AND(INDEX('SKU Catalog'!$F$1:$F$116,MAX(1,U561))="Hourly",OR(INDEX('SKU Catalog'!$J$1:$J$116,MAX(1,U561))=0,"1Y"="PAYG")),I561,1),"UNPRICED"))))</f>
        <v>0</v>
      </c>
      <c r="X561" s="24">
        <f>IF(NOT(AND(A561=$B$2,G561&gt;0,H561&gt;0,OR(C561&lt;&gt;"Recommended baseline",Assumptions!$B$10=1))),0,IF(ISNUMBER(K561),G561*H561*K561,IF(U561=0,"UNPRICED",IF(ISNUMBER(INDEX('SKU Catalog'!$M$1:$M$116,MAX(1,U561))),G561*H561*INDEX('SKU Catalog'!$M$1:$M$116,MAX(1,U561))*IF(AND(INDEX('SKU Catalog'!$F$1:$F$116,MAX(1,U561))="Hourly",OR(INDEX('SKU Catalog'!$J$1:$J$116,MAX(1,U561))=0,"3Y"="PAYG")),I561,1),"UNPRICED"))))</f>
        <v>0</v>
      </c>
    </row>
    <row r="562" spans="1:24" ht="28.8" x14ac:dyDescent="0.35">
      <c r="A562" s="21" t="s">
        <v>1927</v>
      </c>
      <c r="B562" s="21" t="s">
        <v>95</v>
      </c>
      <c r="C562" s="21" t="s">
        <v>2299</v>
      </c>
      <c r="D562" s="21" t="s">
        <v>1554</v>
      </c>
      <c r="E562" s="21" t="s">
        <v>1555</v>
      </c>
      <c r="F562" s="26" t="s">
        <v>188</v>
      </c>
      <c r="G562" s="27">
        <v>1</v>
      </c>
      <c r="H562" s="27">
        <v>1</v>
      </c>
      <c r="I562" s="36">
        <v>1</v>
      </c>
      <c r="J562" s="26" t="s">
        <v>2297</v>
      </c>
      <c r="K562" s="37"/>
      <c r="L562" s="23" t="str">
        <f>IF(U562=0,"INVALID SKU",IF(INDEX('SKU Catalog'!$J$1:$J$116,MAX(1,U562))=0,"PAYG",IF(J562="Default",Assumptions!$B$7,J562)))</f>
        <v>PAYG</v>
      </c>
      <c r="M562" s="23" t="str">
        <f>IF(U562=0,"Review SKU",INDEX('SKU Catalog'!$E$1:$E$116,MAX(1,U562)))</f>
        <v>resource</v>
      </c>
      <c r="N562" s="31">
        <f>IF(ISNUMBER(K562),K562,IF(U562=0,"UNPRICED",IF(L562="PAYG",INDEX('SKU Catalog'!$K$1:$K$116,MAX(1,U562)),IF(L562="1Y",INDEX('SKU Catalog'!$L$1:$L$116,MAX(1,U562)),INDEX('SKU Catalog'!$M$1:$M$116,MAX(1,U562))))))</f>
        <v>0</v>
      </c>
      <c r="O562" s="24">
        <f>IF(NOT(AND(A562=$B$2,G562&gt;0,H562&gt;0,OR(C562&lt;&gt;"Recommended baseline",Assumptions!$B$10=1))),0,IF(ISNUMBER(N562),G562*H562*N562*IF(ISNUMBER(K562),1,IF(AND(L562="PAYG",INDEX('SKU Catalog'!$F$1:$F$116,MAX(1,U562))="Hourly"),I562,1)),"UNPRICED"))</f>
        <v>0</v>
      </c>
      <c r="P562" s="24">
        <f>IF(ISNUMBER(O562),O562*Assumptions!$B$8,"UNPRICED")</f>
        <v>0</v>
      </c>
      <c r="Q562" s="23" t="str">
        <f>IF(NOT(AND(A562=$B$2,G562&gt;0,H562&gt;0,OR(C562&lt;&gt;"Recommended baseline",Assumptions!$B$10=1))),"Inactive",IF(NOT(ISNUMBER(N562)),"UNPRICED - select SKU / quote",IF(ISNUMBER(K562),"Manual quote - verify source",IF(T562="Covered","Covered by capacity",IF(T562="Control plane","No direct fee","Priced - verify sizing")))))</f>
        <v>Inactive</v>
      </c>
      <c r="R562" s="21" t="s">
        <v>2300</v>
      </c>
      <c r="S562" s="21" t="s">
        <v>971</v>
      </c>
      <c r="T562" s="21" t="s">
        <v>187</v>
      </c>
      <c r="U562" s="23">
        <f>IF(COUNTIF('SKU Catalog'!$A$4:$A$116,T562&amp;"|"&amp;F562)=0,0,MATCH(T562&amp;"|"&amp;F562,'SKU Catalog'!$A$1:$A$116,0))</f>
        <v>5</v>
      </c>
      <c r="V562" s="24">
        <f>IF(NOT(AND(A562=$B$2,G562&gt;0,H562&gt;0,OR(C562&lt;&gt;"Recommended baseline",Assumptions!$B$10=1))),0,IF(ISNUMBER(K562),G562*H562*K562,IF(U562=0,"UNPRICED",IF(ISNUMBER(INDEX('SKU Catalog'!$K$1:$K$116,MAX(1,U562))),G562*H562*INDEX('SKU Catalog'!$K$1:$K$116,MAX(1,U562))*IF(AND(INDEX('SKU Catalog'!$F$1:$F$116,MAX(1,U562))="Hourly",OR(INDEX('SKU Catalog'!$J$1:$J$116,MAX(1,U562))=0,"PAYG"="PAYG")),I562,1),"UNPRICED"))))</f>
        <v>0</v>
      </c>
      <c r="W562" s="24">
        <f>IF(NOT(AND(A562=$B$2,G562&gt;0,H562&gt;0,OR(C562&lt;&gt;"Recommended baseline",Assumptions!$B$10=1))),0,IF(ISNUMBER(K562),G562*H562*K562,IF(U562=0,"UNPRICED",IF(ISNUMBER(INDEX('SKU Catalog'!$L$1:$L$116,MAX(1,U562))),G562*H562*INDEX('SKU Catalog'!$L$1:$L$116,MAX(1,U562))*IF(AND(INDEX('SKU Catalog'!$F$1:$F$116,MAX(1,U562))="Hourly",OR(INDEX('SKU Catalog'!$J$1:$J$116,MAX(1,U562))=0,"1Y"="PAYG")),I562,1),"UNPRICED"))))</f>
        <v>0</v>
      </c>
      <c r="X562" s="24">
        <f>IF(NOT(AND(A562=$B$2,G562&gt;0,H562&gt;0,OR(C562&lt;&gt;"Recommended baseline",Assumptions!$B$10=1))),0,IF(ISNUMBER(K562),G562*H562*K562,IF(U562=0,"UNPRICED",IF(ISNUMBER(INDEX('SKU Catalog'!$M$1:$M$116,MAX(1,U562))),G562*H562*INDEX('SKU Catalog'!$M$1:$M$116,MAX(1,U562))*IF(AND(INDEX('SKU Catalog'!$F$1:$F$116,MAX(1,U562))="Hourly",OR(INDEX('SKU Catalog'!$J$1:$J$116,MAX(1,U562))=0,"3Y"="PAYG")),I562,1),"UNPRICED"))))</f>
        <v>0</v>
      </c>
    </row>
    <row r="563" spans="1:24" ht="28.8" x14ac:dyDescent="0.35">
      <c r="A563" s="21" t="s">
        <v>1927</v>
      </c>
      <c r="B563" s="21" t="s">
        <v>95</v>
      </c>
      <c r="C563" s="21" t="s">
        <v>2299</v>
      </c>
      <c r="D563" s="21" t="s">
        <v>1556</v>
      </c>
      <c r="E563" s="21" t="s">
        <v>1557</v>
      </c>
      <c r="F563" s="26" t="s">
        <v>188</v>
      </c>
      <c r="G563" s="27">
        <v>1</v>
      </c>
      <c r="H563" s="27">
        <v>1</v>
      </c>
      <c r="I563" s="36">
        <v>1</v>
      </c>
      <c r="J563" s="26" t="s">
        <v>2297</v>
      </c>
      <c r="K563" s="37"/>
      <c r="L563" s="23" t="str">
        <f>IF(U563=0,"INVALID SKU",IF(INDEX('SKU Catalog'!$J$1:$J$116,MAX(1,U563))=0,"PAYG",IF(J563="Default",Assumptions!$B$7,J563)))</f>
        <v>PAYG</v>
      </c>
      <c r="M563" s="23" t="str">
        <f>IF(U563=0,"Review SKU",INDEX('SKU Catalog'!$E$1:$E$116,MAX(1,U563)))</f>
        <v>resource</v>
      </c>
      <c r="N563" s="31">
        <f>IF(ISNUMBER(K563),K563,IF(U563=0,"UNPRICED",IF(L563="PAYG",INDEX('SKU Catalog'!$K$1:$K$116,MAX(1,U563)),IF(L563="1Y",INDEX('SKU Catalog'!$L$1:$L$116,MAX(1,U563)),INDEX('SKU Catalog'!$M$1:$M$116,MAX(1,U563))))))</f>
        <v>0</v>
      </c>
      <c r="O563" s="24">
        <f>IF(NOT(AND(A563=$B$2,G563&gt;0,H563&gt;0,OR(C563&lt;&gt;"Recommended baseline",Assumptions!$B$10=1))),0,IF(ISNUMBER(N563),G563*H563*N563*IF(ISNUMBER(K563),1,IF(AND(L563="PAYG",INDEX('SKU Catalog'!$F$1:$F$116,MAX(1,U563))="Hourly"),I563,1)),"UNPRICED"))</f>
        <v>0</v>
      </c>
      <c r="P563" s="24">
        <f>IF(ISNUMBER(O563),O563*Assumptions!$B$8,"UNPRICED")</f>
        <v>0</v>
      </c>
      <c r="Q563" s="23" t="str">
        <f>IF(NOT(AND(A563=$B$2,G563&gt;0,H563&gt;0,OR(C563&lt;&gt;"Recommended baseline",Assumptions!$B$10=1))),"Inactive",IF(NOT(ISNUMBER(N563)),"UNPRICED - select SKU / quote",IF(ISNUMBER(K563),"Manual quote - verify source",IF(T563="Covered","Covered by capacity",IF(T563="Control plane","No direct fee","Priced - verify sizing")))))</f>
        <v>Inactive</v>
      </c>
      <c r="R563" s="21" t="s">
        <v>2300</v>
      </c>
      <c r="S563" s="21" t="s">
        <v>971</v>
      </c>
      <c r="T563" s="21" t="s">
        <v>187</v>
      </c>
      <c r="U563" s="23">
        <f>IF(COUNTIF('SKU Catalog'!$A$4:$A$116,T563&amp;"|"&amp;F563)=0,0,MATCH(T563&amp;"|"&amp;F563,'SKU Catalog'!$A$1:$A$116,0))</f>
        <v>5</v>
      </c>
      <c r="V563" s="24">
        <f>IF(NOT(AND(A563=$B$2,G563&gt;0,H563&gt;0,OR(C563&lt;&gt;"Recommended baseline",Assumptions!$B$10=1))),0,IF(ISNUMBER(K563),G563*H563*K563,IF(U563=0,"UNPRICED",IF(ISNUMBER(INDEX('SKU Catalog'!$K$1:$K$116,MAX(1,U563))),G563*H563*INDEX('SKU Catalog'!$K$1:$K$116,MAX(1,U563))*IF(AND(INDEX('SKU Catalog'!$F$1:$F$116,MAX(1,U563))="Hourly",OR(INDEX('SKU Catalog'!$J$1:$J$116,MAX(1,U563))=0,"PAYG"="PAYG")),I563,1),"UNPRICED"))))</f>
        <v>0</v>
      </c>
      <c r="W563" s="24">
        <f>IF(NOT(AND(A563=$B$2,G563&gt;0,H563&gt;0,OR(C563&lt;&gt;"Recommended baseline",Assumptions!$B$10=1))),0,IF(ISNUMBER(K563),G563*H563*K563,IF(U563=0,"UNPRICED",IF(ISNUMBER(INDEX('SKU Catalog'!$L$1:$L$116,MAX(1,U563))),G563*H563*INDEX('SKU Catalog'!$L$1:$L$116,MAX(1,U563))*IF(AND(INDEX('SKU Catalog'!$F$1:$F$116,MAX(1,U563))="Hourly",OR(INDEX('SKU Catalog'!$J$1:$J$116,MAX(1,U563))=0,"1Y"="PAYG")),I563,1),"UNPRICED"))))</f>
        <v>0</v>
      </c>
      <c r="X563" s="24">
        <f>IF(NOT(AND(A563=$B$2,G563&gt;0,H563&gt;0,OR(C563&lt;&gt;"Recommended baseline",Assumptions!$B$10=1))),0,IF(ISNUMBER(K563),G563*H563*K563,IF(U563=0,"UNPRICED",IF(ISNUMBER(INDEX('SKU Catalog'!$M$1:$M$116,MAX(1,U563))),G563*H563*INDEX('SKU Catalog'!$M$1:$M$116,MAX(1,U563))*IF(AND(INDEX('SKU Catalog'!$F$1:$F$116,MAX(1,U563))="Hourly",OR(INDEX('SKU Catalog'!$J$1:$J$116,MAX(1,U563))=0,"3Y"="PAYG")),I563,1),"UNPRICED"))))</f>
        <v>0</v>
      </c>
    </row>
    <row r="564" spans="1:24" ht="28.8" x14ac:dyDescent="0.35">
      <c r="A564" s="21" t="s">
        <v>1927</v>
      </c>
      <c r="B564" s="21" t="s">
        <v>95</v>
      </c>
      <c r="C564" s="21" t="s">
        <v>2299</v>
      </c>
      <c r="D564" s="21" t="s">
        <v>1559</v>
      </c>
      <c r="E564" s="21" t="s">
        <v>1560</v>
      </c>
      <c r="F564" s="26" t="s">
        <v>188</v>
      </c>
      <c r="G564" s="27">
        <v>1</v>
      </c>
      <c r="H564" s="27">
        <v>1</v>
      </c>
      <c r="I564" s="36">
        <v>1</v>
      </c>
      <c r="J564" s="26" t="s">
        <v>2297</v>
      </c>
      <c r="K564" s="37"/>
      <c r="L564" s="23" t="str">
        <f>IF(U564=0,"INVALID SKU",IF(INDEX('SKU Catalog'!$J$1:$J$116,MAX(1,U564))=0,"PAYG",IF(J564="Default",Assumptions!$B$7,J564)))</f>
        <v>PAYG</v>
      </c>
      <c r="M564" s="23" t="str">
        <f>IF(U564=0,"Review SKU",INDEX('SKU Catalog'!$E$1:$E$116,MAX(1,U564)))</f>
        <v>resource</v>
      </c>
      <c r="N564" s="31">
        <f>IF(ISNUMBER(K564),K564,IF(U564=0,"UNPRICED",IF(L564="PAYG",INDEX('SKU Catalog'!$K$1:$K$116,MAX(1,U564)),IF(L564="1Y",INDEX('SKU Catalog'!$L$1:$L$116,MAX(1,U564)),INDEX('SKU Catalog'!$M$1:$M$116,MAX(1,U564))))))</f>
        <v>0</v>
      </c>
      <c r="O564" s="24">
        <f>IF(NOT(AND(A564=$B$2,G564&gt;0,H564&gt;0,OR(C564&lt;&gt;"Recommended baseline",Assumptions!$B$10=1))),0,IF(ISNUMBER(N564),G564*H564*N564*IF(ISNUMBER(K564),1,IF(AND(L564="PAYG",INDEX('SKU Catalog'!$F$1:$F$116,MAX(1,U564))="Hourly"),I564,1)),"UNPRICED"))</f>
        <v>0</v>
      </c>
      <c r="P564" s="24">
        <f>IF(ISNUMBER(O564),O564*Assumptions!$B$8,"UNPRICED")</f>
        <v>0</v>
      </c>
      <c r="Q564" s="23" t="str">
        <f>IF(NOT(AND(A564=$B$2,G564&gt;0,H564&gt;0,OR(C564&lt;&gt;"Recommended baseline",Assumptions!$B$10=1))),"Inactive",IF(NOT(ISNUMBER(N564)),"UNPRICED - select SKU / quote",IF(ISNUMBER(K564),"Manual quote - verify source",IF(T564="Covered","Covered by capacity",IF(T564="Control plane","No direct fee","Priced - verify sizing")))))</f>
        <v>Inactive</v>
      </c>
      <c r="R564" s="21" t="s">
        <v>2300</v>
      </c>
      <c r="S564" s="21" t="s">
        <v>971</v>
      </c>
      <c r="T564" s="21" t="s">
        <v>187</v>
      </c>
      <c r="U564" s="23">
        <f>IF(COUNTIF('SKU Catalog'!$A$4:$A$116,T564&amp;"|"&amp;F564)=0,0,MATCH(T564&amp;"|"&amp;F564,'SKU Catalog'!$A$1:$A$116,0))</f>
        <v>5</v>
      </c>
      <c r="V564" s="24">
        <f>IF(NOT(AND(A564=$B$2,G564&gt;0,H564&gt;0,OR(C564&lt;&gt;"Recommended baseline",Assumptions!$B$10=1))),0,IF(ISNUMBER(K564),G564*H564*K564,IF(U564=0,"UNPRICED",IF(ISNUMBER(INDEX('SKU Catalog'!$K$1:$K$116,MAX(1,U564))),G564*H564*INDEX('SKU Catalog'!$K$1:$K$116,MAX(1,U564))*IF(AND(INDEX('SKU Catalog'!$F$1:$F$116,MAX(1,U564))="Hourly",OR(INDEX('SKU Catalog'!$J$1:$J$116,MAX(1,U564))=0,"PAYG"="PAYG")),I564,1),"UNPRICED"))))</f>
        <v>0</v>
      </c>
      <c r="W564" s="24">
        <f>IF(NOT(AND(A564=$B$2,G564&gt;0,H564&gt;0,OR(C564&lt;&gt;"Recommended baseline",Assumptions!$B$10=1))),0,IF(ISNUMBER(K564),G564*H564*K564,IF(U564=0,"UNPRICED",IF(ISNUMBER(INDEX('SKU Catalog'!$L$1:$L$116,MAX(1,U564))),G564*H564*INDEX('SKU Catalog'!$L$1:$L$116,MAX(1,U564))*IF(AND(INDEX('SKU Catalog'!$F$1:$F$116,MAX(1,U564))="Hourly",OR(INDEX('SKU Catalog'!$J$1:$J$116,MAX(1,U564))=0,"1Y"="PAYG")),I564,1),"UNPRICED"))))</f>
        <v>0</v>
      </c>
      <c r="X564" s="24">
        <f>IF(NOT(AND(A564=$B$2,G564&gt;0,H564&gt;0,OR(C564&lt;&gt;"Recommended baseline",Assumptions!$B$10=1))),0,IF(ISNUMBER(K564),G564*H564*K564,IF(U564=0,"UNPRICED",IF(ISNUMBER(INDEX('SKU Catalog'!$M$1:$M$116,MAX(1,U564))),G564*H564*INDEX('SKU Catalog'!$M$1:$M$116,MAX(1,U564))*IF(AND(INDEX('SKU Catalog'!$F$1:$F$116,MAX(1,U564))="Hourly",OR(INDEX('SKU Catalog'!$J$1:$J$116,MAX(1,U564))=0,"3Y"="PAYG")),I564,1),"UNPRICED"))))</f>
        <v>0</v>
      </c>
    </row>
    <row r="565" spans="1:24" ht="28.8" x14ac:dyDescent="0.35">
      <c r="A565" s="21" t="s">
        <v>1927</v>
      </c>
      <c r="B565" s="21" t="s">
        <v>95</v>
      </c>
      <c r="C565" s="21" t="s">
        <v>2299</v>
      </c>
      <c r="D565" s="21" t="s">
        <v>1561</v>
      </c>
      <c r="E565" s="21" t="s">
        <v>1562</v>
      </c>
      <c r="F565" s="26" t="s">
        <v>188</v>
      </c>
      <c r="G565" s="27">
        <v>1</v>
      </c>
      <c r="H565" s="27">
        <v>1</v>
      </c>
      <c r="I565" s="36">
        <v>1</v>
      </c>
      <c r="J565" s="26" t="s">
        <v>2297</v>
      </c>
      <c r="K565" s="37"/>
      <c r="L565" s="23" t="str">
        <f>IF(U565=0,"INVALID SKU",IF(INDEX('SKU Catalog'!$J$1:$J$116,MAX(1,U565))=0,"PAYG",IF(J565="Default",Assumptions!$B$7,J565)))</f>
        <v>PAYG</v>
      </c>
      <c r="M565" s="23" t="str">
        <f>IF(U565=0,"Review SKU",INDEX('SKU Catalog'!$E$1:$E$116,MAX(1,U565)))</f>
        <v>resource</v>
      </c>
      <c r="N565" s="31">
        <f>IF(ISNUMBER(K565),K565,IF(U565=0,"UNPRICED",IF(L565="PAYG",INDEX('SKU Catalog'!$K$1:$K$116,MAX(1,U565)),IF(L565="1Y",INDEX('SKU Catalog'!$L$1:$L$116,MAX(1,U565)),INDEX('SKU Catalog'!$M$1:$M$116,MAX(1,U565))))))</f>
        <v>0</v>
      </c>
      <c r="O565" s="24">
        <f>IF(NOT(AND(A565=$B$2,G565&gt;0,H565&gt;0,OR(C565&lt;&gt;"Recommended baseline",Assumptions!$B$10=1))),0,IF(ISNUMBER(N565),G565*H565*N565*IF(ISNUMBER(K565),1,IF(AND(L565="PAYG",INDEX('SKU Catalog'!$F$1:$F$116,MAX(1,U565))="Hourly"),I565,1)),"UNPRICED"))</f>
        <v>0</v>
      </c>
      <c r="P565" s="24">
        <f>IF(ISNUMBER(O565),O565*Assumptions!$B$8,"UNPRICED")</f>
        <v>0</v>
      </c>
      <c r="Q565" s="23" t="str">
        <f>IF(NOT(AND(A565=$B$2,G565&gt;0,H565&gt;0,OR(C565&lt;&gt;"Recommended baseline",Assumptions!$B$10=1))),"Inactive",IF(NOT(ISNUMBER(N565)),"UNPRICED - select SKU / quote",IF(ISNUMBER(K565),"Manual quote - verify source",IF(T565="Covered","Covered by capacity",IF(T565="Control plane","No direct fee","Priced - verify sizing")))))</f>
        <v>Inactive</v>
      </c>
      <c r="R565" s="21" t="s">
        <v>2300</v>
      </c>
      <c r="S565" s="21" t="s">
        <v>971</v>
      </c>
      <c r="T565" s="21" t="s">
        <v>187</v>
      </c>
      <c r="U565" s="23">
        <f>IF(COUNTIF('SKU Catalog'!$A$4:$A$116,T565&amp;"|"&amp;F565)=0,0,MATCH(T565&amp;"|"&amp;F565,'SKU Catalog'!$A$1:$A$116,0))</f>
        <v>5</v>
      </c>
      <c r="V565" s="24">
        <f>IF(NOT(AND(A565=$B$2,G565&gt;0,H565&gt;0,OR(C565&lt;&gt;"Recommended baseline",Assumptions!$B$10=1))),0,IF(ISNUMBER(K565),G565*H565*K565,IF(U565=0,"UNPRICED",IF(ISNUMBER(INDEX('SKU Catalog'!$K$1:$K$116,MAX(1,U565))),G565*H565*INDEX('SKU Catalog'!$K$1:$K$116,MAX(1,U565))*IF(AND(INDEX('SKU Catalog'!$F$1:$F$116,MAX(1,U565))="Hourly",OR(INDEX('SKU Catalog'!$J$1:$J$116,MAX(1,U565))=0,"PAYG"="PAYG")),I565,1),"UNPRICED"))))</f>
        <v>0</v>
      </c>
      <c r="W565" s="24">
        <f>IF(NOT(AND(A565=$B$2,G565&gt;0,H565&gt;0,OR(C565&lt;&gt;"Recommended baseline",Assumptions!$B$10=1))),0,IF(ISNUMBER(K565),G565*H565*K565,IF(U565=0,"UNPRICED",IF(ISNUMBER(INDEX('SKU Catalog'!$L$1:$L$116,MAX(1,U565))),G565*H565*INDEX('SKU Catalog'!$L$1:$L$116,MAX(1,U565))*IF(AND(INDEX('SKU Catalog'!$F$1:$F$116,MAX(1,U565))="Hourly",OR(INDEX('SKU Catalog'!$J$1:$J$116,MAX(1,U565))=0,"1Y"="PAYG")),I565,1),"UNPRICED"))))</f>
        <v>0</v>
      </c>
      <c r="X565" s="24">
        <f>IF(NOT(AND(A565=$B$2,G565&gt;0,H565&gt;0,OR(C565&lt;&gt;"Recommended baseline",Assumptions!$B$10=1))),0,IF(ISNUMBER(K565),G565*H565*K565,IF(U565=0,"UNPRICED",IF(ISNUMBER(INDEX('SKU Catalog'!$M$1:$M$116,MAX(1,U565))),G565*H565*INDEX('SKU Catalog'!$M$1:$M$116,MAX(1,U565))*IF(AND(INDEX('SKU Catalog'!$F$1:$F$116,MAX(1,U565))="Hourly",OR(INDEX('SKU Catalog'!$J$1:$J$116,MAX(1,U565))=0,"3Y"="PAYG")),I565,1),"UNPRICED"))))</f>
        <v>0</v>
      </c>
    </row>
    <row r="566" spans="1:24" ht="28.8" x14ac:dyDescent="0.35">
      <c r="A566" s="21" t="s">
        <v>1927</v>
      </c>
      <c r="B566" s="21" t="s">
        <v>95</v>
      </c>
      <c r="C566" s="21" t="s">
        <v>2299</v>
      </c>
      <c r="D566" s="21" t="s">
        <v>1563</v>
      </c>
      <c r="E566" s="21" t="s">
        <v>1564</v>
      </c>
      <c r="F566" s="26" t="s">
        <v>188</v>
      </c>
      <c r="G566" s="27">
        <v>1</v>
      </c>
      <c r="H566" s="27">
        <v>1</v>
      </c>
      <c r="I566" s="36">
        <v>1</v>
      </c>
      <c r="J566" s="26" t="s">
        <v>2297</v>
      </c>
      <c r="K566" s="37"/>
      <c r="L566" s="23" t="str">
        <f>IF(U566=0,"INVALID SKU",IF(INDEX('SKU Catalog'!$J$1:$J$116,MAX(1,U566))=0,"PAYG",IF(J566="Default",Assumptions!$B$7,J566)))</f>
        <v>PAYG</v>
      </c>
      <c r="M566" s="23" t="str">
        <f>IF(U566=0,"Review SKU",INDEX('SKU Catalog'!$E$1:$E$116,MAX(1,U566)))</f>
        <v>resource</v>
      </c>
      <c r="N566" s="31">
        <f>IF(ISNUMBER(K566),K566,IF(U566=0,"UNPRICED",IF(L566="PAYG",INDEX('SKU Catalog'!$K$1:$K$116,MAX(1,U566)),IF(L566="1Y",INDEX('SKU Catalog'!$L$1:$L$116,MAX(1,U566)),INDEX('SKU Catalog'!$M$1:$M$116,MAX(1,U566))))))</f>
        <v>0</v>
      </c>
      <c r="O566" s="24">
        <f>IF(NOT(AND(A566=$B$2,G566&gt;0,H566&gt;0,OR(C566&lt;&gt;"Recommended baseline",Assumptions!$B$10=1))),0,IF(ISNUMBER(N566),G566*H566*N566*IF(ISNUMBER(K566),1,IF(AND(L566="PAYG",INDEX('SKU Catalog'!$F$1:$F$116,MAX(1,U566))="Hourly"),I566,1)),"UNPRICED"))</f>
        <v>0</v>
      </c>
      <c r="P566" s="24">
        <f>IF(ISNUMBER(O566),O566*Assumptions!$B$8,"UNPRICED")</f>
        <v>0</v>
      </c>
      <c r="Q566" s="23" t="str">
        <f>IF(NOT(AND(A566=$B$2,G566&gt;0,H566&gt;0,OR(C566&lt;&gt;"Recommended baseline",Assumptions!$B$10=1))),"Inactive",IF(NOT(ISNUMBER(N566)),"UNPRICED - select SKU / quote",IF(ISNUMBER(K566),"Manual quote - verify source",IF(T566="Covered","Covered by capacity",IF(T566="Control plane","No direct fee","Priced - verify sizing")))))</f>
        <v>Inactive</v>
      </c>
      <c r="R566" s="21" t="s">
        <v>2300</v>
      </c>
      <c r="S566" s="21" t="s">
        <v>971</v>
      </c>
      <c r="T566" s="21" t="s">
        <v>187</v>
      </c>
      <c r="U566" s="23">
        <f>IF(COUNTIF('SKU Catalog'!$A$4:$A$116,T566&amp;"|"&amp;F566)=0,0,MATCH(T566&amp;"|"&amp;F566,'SKU Catalog'!$A$1:$A$116,0))</f>
        <v>5</v>
      </c>
      <c r="V566" s="24">
        <f>IF(NOT(AND(A566=$B$2,G566&gt;0,H566&gt;0,OR(C566&lt;&gt;"Recommended baseline",Assumptions!$B$10=1))),0,IF(ISNUMBER(K566),G566*H566*K566,IF(U566=0,"UNPRICED",IF(ISNUMBER(INDEX('SKU Catalog'!$K$1:$K$116,MAX(1,U566))),G566*H566*INDEX('SKU Catalog'!$K$1:$K$116,MAX(1,U566))*IF(AND(INDEX('SKU Catalog'!$F$1:$F$116,MAX(1,U566))="Hourly",OR(INDEX('SKU Catalog'!$J$1:$J$116,MAX(1,U566))=0,"PAYG"="PAYG")),I566,1),"UNPRICED"))))</f>
        <v>0</v>
      </c>
      <c r="W566" s="24">
        <f>IF(NOT(AND(A566=$B$2,G566&gt;0,H566&gt;0,OR(C566&lt;&gt;"Recommended baseline",Assumptions!$B$10=1))),0,IF(ISNUMBER(K566),G566*H566*K566,IF(U566=0,"UNPRICED",IF(ISNUMBER(INDEX('SKU Catalog'!$L$1:$L$116,MAX(1,U566))),G566*H566*INDEX('SKU Catalog'!$L$1:$L$116,MAX(1,U566))*IF(AND(INDEX('SKU Catalog'!$F$1:$F$116,MAX(1,U566))="Hourly",OR(INDEX('SKU Catalog'!$J$1:$J$116,MAX(1,U566))=0,"1Y"="PAYG")),I566,1),"UNPRICED"))))</f>
        <v>0</v>
      </c>
      <c r="X566" s="24">
        <f>IF(NOT(AND(A566=$B$2,G566&gt;0,H566&gt;0,OR(C566&lt;&gt;"Recommended baseline",Assumptions!$B$10=1))),0,IF(ISNUMBER(K566),G566*H566*K566,IF(U566=0,"UNPRICED",IF(ISNUMBER(INDEX('SKU Catalog'!$M$1:$M$116,MAX(1,U566))),G566*H566*INDEX('SKU Catalog'!$M$1:$M$116,MAX(1,U566))*IF(AND(INDEX('SKU Catalog'!$F$1:$F$116,MAX(1,U566))="Hourly",OR(INDEX('SKU Catalog'!$J$1:$J$116,MAX(1,U566))=0,"3Y"="PAYG")),I566,1),"UNPRICED"))))</f>
        <v>0</v>
      </c>
    </row>
    <row r="567" spans="1:24" ht="28.8" x14ac:dyDescent="0.35">
      <c r="A567" s="21" t="s">
        <v>1927</v>
      </c>
      <c r="B567" s="21" t="s">
        <v>95</v>
      </c>
      <c r="C567" s="21" t="s">
        <v>2299</v>
      </c>
      <c r="D567" s="21" t="s">
        <v>1565</v>
      </c>
      <c r="E567" s="21" t="s">
        <v>1566</v>
      </c>
      <c r="F567" s="26" t="s">
        <v>188</v>
      </c>
      <c r="G567" s="27">
        <v>1</v>
      </c>
      <c r="H567" s="27">
        <v>1</v>
      </c>
      <c r="I567" s="36">
        <v>1</v>
      </c>
      <c r="J567" s="26" t="s">
        <v>2297</v>
      </c>
      <c r="K567" s="37"/>
      <c r="L567" s="23" t="str">
        <f>IF(U567=0,"INVALID SKU",IF(INDEX('SKU Catalog'!$J$1:$J$116,MAX(1,U567))=0,"PAYG",IF(J567="Default",Assumptions!$B$7,J567)))</f>
        <v>PAYG</v>
      </c>
      <c r="M567" s="23" t="str">
        <f>IF(U567=0,"Review SKU",INDEX('SKU Catalog'!$E$1:$E$116,MAX(1,U567)))</f>
        <v>resource</v>
      </c>
      <c r="N567" s="31">
        <f>IF(ISNUMBER(K567),K567,IF(U567=0,"UNPRICED",IF(L567="PAYG",INDEX('SKU Catalog'!$K$1:$K$116,MAX(1,U567)),IF(L567="1Y",INDEX('SKU Catalog'!$L$1:$L$116,MAX(1,U567)),INDEX('SKU Catalog'!$M$1:$M$116,MAX(1,U567))))))</f>
        <v>0</v>
      </c>
      <c r="O567" s="24">
        <f>IF(NOT(AND(A567=$B$2,G567&gt;0,H567&gt;0,OR(C567&lt;&gt;"Recommended baseline",Assumptions!$B$10=1))),0,IF(ISNUMBER(N567),G567*H567*N567*IF(ISNUMBER(K567),1,IF(AND(L567="PAYG",INDEX('SKU Catalog'!$F$1:$F$116,MAX(1,U567))="Hourly"),I567,1)),"UNPRICED"))</f>
        <v>0</v>
      </c>
      <c r="P567" s="24">
        <f>IF(ISNUMBER(O567),O567*Assumptions!$B$8,"UNPRICED")</f>
        <v>0</v>
      </c>
      <c r="Q567" s="23" t="str">
        <f>IF(NOT(AND(A567=$B$2,G567&gt;0,H567&gt;0,OR(C567&lt;&gt;"Recommended baseline",Assumptions!$B$10=1))),"Inactive",IF(NOT(ISNUMBER(N567)),"UNPRICED - select SKU / quote",IF(ISNUMBER(K567),"Manual quote - verify source",IF(T567="Covered","Covered by capacity",IF(T567="Control plane","No direct fee","Priced - verify sizing")))))</f>
        <v>Inactive</v>
      </c>
      <c r="R567" s="21" t="s">
        <v>2300</v>
      </c>
      <c r="S567" s="21" t="s">
        <v>971</v>
      </c>
      <c r="T567" s="21" t="s">
        <v>187</v>
      </c>
      <c r="U567" s="23">
        <f>IF(COUNTIF('SKU Catalog'!$A$4:$A$116,T567&amp;"|"&amp;F567)=0,0,MATCH(T567&amp;"|"&amp;F567,'SKU Catalog'!$A$1:$A$116,0))</f>
        <v>5</v>
      </c>
      <c r="V567" s="24">
        <f>IF(NOT(AND(A567=$B$2,G567&gt;0,H567&gt;0,OR(C567&lt;&gt;"Recommended baseline",Assumptions!$B$10=1))),0,IF(ISNUMBER(K567),G567*H567*K567,IF(U567=0,"UNPRICED",IF(ISNUMBER(INDEX('SKU Catalog'!$K$1:$K$116,MAX(1,U567))),G567*H567*INDEX('SKU Catalog'!$K$1:$K$116,MAX(1,U567))*IF(AND(INDEX('SKU Catalog'!$F$1:$F$116,MAX(1,U567))="Hourly",OR(INDEX('SKU Catalog'!$J$1:$J$116,MAX(1,U567))=0,"PAYG"="PAYG")),I567,1),"UNPRICED"))))</f>
        <v>0</v>
      </c>
      <c r="W567" s="24">
        <f>IF(NOT(AND(A567=$B$2,G567&gt;0,H567&gt;0,OR(C567&lt;&gt;"Recommended baseline",Assumptions!$B$10=1))),0,IF(ISNUMBER(K567),G567*H567*K567,IF(U567=0,"UNPRICED",IF(ISNUMBER(INDEX('SKU Catalog'!$L$1:$L$116,MAX(1,U567))),G567*H567*INDEX('SKU Catalog'!$L$1:$L$116,MAX(1,U567))*IF(AND(INDEX('SKU Catalog'!$F$1:$F$116,MAX(1,U567))="Hourly",OR(INDEX('SKU Catalog'!$J$1:$J$116,MAX(1,U567))=0,"1Y"="PAYG")),I567,1),"UNPRICED"))))</f>
        <v>0</v>
      </c>
      <c r="X567" s="24">
        <f>IF(NOT(AND(A567=$B$2,G567&gt;0,H567&gt;0,OR(C567&lt;&gt;"Recommended baseline",Assumptions!$B$10=1))),0,IF(ISNUMBER(K567),G567*H567*K567,IF(U567=0,"UNPRICED",IF(ISNUMBER(INDEX('SKU Catalog'!$M$1:$M$116,MAX(1,U567))),G567*H567*INDEX('SKU Catalog'!$M$1:$M$116,MAX(1,U567))*IF(AND(INDEX('SKU Catalog'!$F$1:$F$116,MAX(1,U567))="Hourly",OR(INDEX('SKU Catalog'!$J$1:$J$116,MAX(1,U567))=0,"3Y"="PAYG")),I567,1),"UNPRICED"))))</f>
        <v>0</v>
      </c>
    </row>
    <row r="568" spans="1:24" ht="28.8" x14ac:dyDescent="0.35">
      <c r="A568" s="21" t="s">
        <v>1927</v>
      </c>
      <c r="B568" s="21" t="s">
        <v>95</v>
      </c>
      <c r="C568" s="21" t="s">
        <v>2299</v>
      </c>
      <c r="D568" s="21" t="s">
        <v>1567</v>
      </c>
      <c r="E568" s="21" t="s">
        <v>1568</v>
      </c>
      <c r="F568" s="26" t="s">
        <v>188</v>
      </c>
      <c r="G568" s="27">
        <v>1</v>
      </c>
      <c r="H568" s="27">
        <v>1</v>
      </c>
      <c r="I568" s="36">
        <v>1</v>
      </c>
      <c r="J568" s="26" t="s">
        <v>2297</v>
      </c>
      <c r="K568" s="37"/>
      <c r="L568" s="23" t="str">
        <f>IF(U568=0,"INVALID SKU",IF(INDEX('SKU Catalog'!$J$1:$J$116,MAX(1,U568))=0,"PAYG",IF(J568="Default",Assumptions!$B$7,J568)))</f>
        <v>PAYG</v>
      </c>
      <c r="M568" s="23" t="str">
        <f>IF(U568=0,"Review SKU",INDEX('SKU Catalog'!$E$1:$E$116,MAX(1,U568)))</f>
        <v>resource</v>
      </c>
      <c r="N568" s="31">
        <f>IF(ISNUMBER(K568),K568,IF(U568=0,"UNPRICED",IF(L568="PAYG",INDEX('SKU Catalog'!$K$1:$K$116,MAX(1,U568)),IF(L568="1Y",INDEX('SKU Catalog'!$L$1:$L$116,MAX(1,U568)),INDEX('SKU Catalog'!$M$1:$M$116,MAX(1,U568))))))</f>
        <v>0</v>
      </c>
      <c r="O568" s="24">
        <f>IF(NOT(AND(A568=$B$2,G568&gt;0,H568&gt;0,OR(C568&lt;&gt;"Recommended baseline",Assumptions!$B$10=1))),0,IF(ISNUMBER(N568),G568*H568*N568*IF(ISNUMBER(K568),1,IF(AND(L568="PAYG",INDEX('SKU Catalog'!$F$1:$F$116,MAX(1,U568))="Hourly"),I568,1)),"UNPRICED"))</f>
        <v>0</v>
      </c>
      <c r="P568" s="24">
        <f>IF(ISNUMBER(O568),O568*Assumptions!$B$8,"UNPRICED")</f>
        <v>0</v>
      </c>
      <c r="Q568" s="23" t="str">
        <f>IF(NOT(AND(A568=$B$2,G568&gt;0,H568&gt;0,OR(C568&lt;&gt;"Recommended baseline",Assumptions!$B$10=1))),"Inactive",IF(NOT(ISNUMBER(N568)),"UNPRICED - select SKU / quote",IF(ISNUMBER(K568),"Manual quote - verify source",IF(T568="Covered","Covered by capacity",IF(T568="Control plane","No direct fee","Priced - verify sizing")))))</f>
        <v>Inactive</v>
      </c>
      <c r="R568" s="21" t="s">
        <v>2300</v>
      </c>
      <c r="S568" s="21" t="s">
        <v>971</v>
      </c>
      <c r="T568" s="21" t="s">
        <v>187</v>
      </c>
      <c r="U568" s="23">
        <f>IF(COUNTIF('SKU Catalog'!$A$4:$A$116,T568&amp;"|"&amp;F568)=0,0,MATCH(T568&amp;"|"&amp;F568,'SKU Catalog'!$A$1:$A$116,0))</f>
        <v>5</v>
      </c>
      <c r="V568" s="24">
        <f>IF(NOT(AND(A568=$B$2,G568&gt;0,H568&gt;0,OR(C568&lt;&gt;"Recommended baseline",Assumptions!$B$10=1))),0,IF(ISNUMBER(K568),G568*H568*K568,IF(U568=0,"UNPRICED",IF(ISNUMBER(INDEX('SKU Catalog'!$K$1:$K$116,MAX(1,U568))),G568*H568*INDEX('SKU Catalog'!$K$1:$K$116,MAX(1,U568))*IF(AND(INDEX('SKU Catalog'!$F$1:$F$116,MAX(1,U568))="Hourly",OR(INDEX('SKU Catalog'!$J$1:$J$116,MAX(1,U568))=0,"PAYG"="PAYG")),I568,1),"UNPRICED"))))</f>
        <v>0</v>
      </c>
      <c r="W568" s="24">
        <f>IF(NOT(AND(A568=$B$2,G568&gt;0,H568&gt;0,OR(C568&lt;&gt;"Recommended baseline",Assumptions!$B$10=1))),0,IF(ISNUMBER(K568),G568*H568*K568,IF(U568=0,"UNPRICED",IF(ISNUMBER(INDEX('SKU Catalog'!$L$1:$L$116,MAX(1,U568))),G568*H568*INDEX('SKU Catalog'!$L$1:$L$116,MAX(1,U568))*IF(AND(INDEX('SKU Catalog'!$F$1:$F$116,MAX(1,U568))="Hourly",OR(INDEX('SKU Catalog'!$J$1:$J$116,MAX(1,U568))=0,"1Y"="PAYG")),I568,1),"UNPRICED"))))</f>
        <v>0</v>
      </c>
      <c r="X568" s="24">
        <f>IF(NOT(AND(A568=$B$2,G568&gt;0,H568&gt;0,OR(C568&lt;&gt;"Recommended baseline",Assumptions!$B$10=1))),0,IF(ISNUMBER(K568),G568*H568*K568,IF(U568=0,"UNPRICED",IF(ISNUMBER(INDEX('SKU Catalog'!$M$1:$M$116,MAX(1,U568))),G568*H568*INDEX('SKU Catalog'!$M$1:$M$116,MAX(1,U568))*IF(AND(INDEX('SKU Catalog'!$F$1:$F$116,MAX(1,U568))="Hourly",OR(INDEX('SKU Catalog'!$J$1:$J$116,MAX(1,U568))=0,"3Y"="PAYG")),I568,1),"UNPRICED"))))</f>
        <v>0</v>
      </c>
    </row>
    <row r="569" spans="1:24" ht="28.8" x14ac:dyDescent="0.35">
      <c r="A569" s="21" t="s">
        <v>1927</v>
      </c>
      <c r="B569" s="21" t="s">
        <v>95</v>
      </c>
      <c r="C569" s="21" t="s">
        <v>2299</v>
      </c>
      <c r="D569" s="21" t="s">
        <v>1570</v>
      </c>
      <c r="E569" s="21" t="s">
        <v>1571</v>
      </c>
      <c r="F569" s="26" t="s">
        <v>188</v>
      </c>
      <c r="G569" s="27">
        <v>1</v>
      </c>
      <c r="H569" s="27">
        <v>1</v>
      </c>
      <c r="I569" s="36">
        <v>1</v>
      </c>
      <c r="J569" s="26" t="s">
        <v>2297</v>
      </c>
      <c r="K569" s="37"/>
      <c r="L569" s="23" t="str">
        <f>IF(U569=0,"INVALID SKU",IF(INDEX('SKU Catalog'!$J$1:$J$116,MAX(1,U569))=0,"PAYG",IF(J569="Default",Assumptions!$B$7,J569)))</f>
        <v>PAYG</v>
      </c>
      <c r="M569" s="23" t="str">
        <f>IF(U569=0,"Review SKU",INDEX('SKU Catalog'!$E$1:$E$116,MAX(1,U569)))</f>
        <v>resource</v>
      </c>
      <c r="N569" s="31">
        <f>IF(ISNUMBER(K569),K569,IF(U569=0,"UNPRICED",IF(L569="PAYG",INDEX('SKU Catalog'!$K$1:$K$116,MAX(1,U569)),IF(L569="1Y",INDEX('SKU Catalog'!$L$1:$L$116,MAX(1,U569)),INDEX('SKU Catalog'!$M$1:$M$116,MAX(1,U569))))))</f>
        <v>0</v>
      </c>
      <c r="O569" s="24">
        <f>IF(NOT(AND(A569=$B$2,G569&gt;0,H569&gt;0,OR(C569&lt;&gt;"Recommended baseline",Assumptions!$B$10=1))),0,IF(ISNUMBER(N569),G569*H569*N569*IF(ISNUMBER(K569),1,IF(AND(L569="PAYG",INDEX('SKU Catalog'!$F$1:$F$116,MAX(1,U569))="Hourly"),I569,1)),"UNPRICED"))</f>
        <v>0</v>
      </c>
      <c r="P569" s="24">
        <f>IF(ISNUMBER(O569),O569*Assumptions!$B$8,"UNPRICED")</f>
        <v>0</v>
      </c>
      <c r="Q569" s="23" t="str">
        <f>IF(NOT(AND(A569=$B$2,G569&gt;0,H569&gt;0,OR(C569&lt;&gt;"Recommended baseline",Assumptions!$B$10=1))),"Inactive",IF(NOT(ISNUMBER(N569)),"UNPRICED - select SKU / quote",IF(ISNUMBER(K569),"Manual quote - verify source",IF(T569="Covered","Covered by capacity",IF(T569="Control plane","No direct fee","Priced - verify sizing")))))</f>
        <v>Inactive</v>
      </c>
      <c r="R569" s="21" t="s">
        <v>2300</v>
      </c>
      <c r="S569" s="21" t="s">
        <v>971</v>
      </c>
      <c r="T569" s="21" t="s">
        <v>187</v>
      </c>
      <c r="U569" s="23">
        <f>IF(COUNTIF('SKU Catalog'!$A$4:$A$116,T569&amp;"|"&amp;F569)=0,0,MATCH(T569&amp;"|"&amp;F569,'SKU Catalog'!$A$1:$A$116,0))</f>
        <v>5</v>
      </c>
      <c r="V569" s="24">
        <f>IF(NOT(AND(A569=$B$2,G569&gt;0,H569&gt;0,OR(C569&lt;&gt;"Recommended baseline",Assumptions!$B$10=1))),0,IF(ISNUMBER(K569),G569*H569*K569,IF(U569=0,"UNPRICED",IF(ISNUMBER(INDEX('SKU Catalog'!$K$1:$K$116,MAX(1,U569))),G569*H569*INDEX('SKU Catalog'!$K$1:$K$116,MAX(1,U569))*IF(AND(INDEX('SKU Catalog'!$F$1:$F$116,MAX(1,U569))="Hourly",OR(INDEX('SKU Catalog'!$J$1:$J$116,MAX(1,U569))=0,"PAYG"="PAYG")),I569,1),"UNPRICED"))))</f>
        <v>0</v>
      </c>
      <c r="W569" s="24">
        <f>IF(NOT(AND(A569=$B$2,G569&gt;0,H569&gt;0,OR(C569&lt;&gt;"Recommended baseline",Assumptions!$B$10=1))),0,IF(ISNUMBER(K569),G569*H569*K569,IF(U569=0,"UNPRICED",IF(ISNUMBER(INDEX('SKU Catalog'!$L$1:$L$116,MAX(1,U569))),G569*H569*INDEX('SKU Catalog'!$L$1:$L$116,MAX(1,U569))*IF(AND(INDEX('SKU Catalog'!$F$1:$F$116,MAX(1,U569))="Hourly",OR(INDEX('SKU Catalog'!$J$1:$J$116,MAX(1,U569))=0,"1Y"="PAYG")),I569,1),"UNPRICED"))))</f>
        <v>0</v>
      </c>
      <c r="X569" s="24">
        <f>IF(NOT(AND(A569=$B$2,G569&gt;0,H569&gt;0,OR(C569&lt;&gt;"Recommended baseline",Assumptions!$B$10=1))),0,IF(ISNUMBER(K569),G569*H569*K569,IF(U569=0,"UNPRICED",IF(ISNUMBER(INDEX('SKU Catalog'!$M$1:$M$116,MAX(1,U569))),G569*H569*INDEX('SKU Catalog'!$M$1:$M$116,MAX(1,U569))*IF(AND(INDEX('SKU Catalog'!$F$1:$F$116,MAX(1,U569))="Hourly",OR(INDEX('SKU Catalog'!$J$1:$J$116,MAX(1,U569))=0,"3Y"="PAYG")),I569,1),"UNPRICED"))))</f>
        <v>0</v>
      </c>
    </row>
    <row r="570" spans="1:24" ht="28.8" x14ac:dyDescent="0.35">
      <c r="A570" s="21" t="s">
        <v>1927</v>
      </c>
      <c r="B570" s="21" t="s">
        <v>95</v>
      </c>
      <c r="C570" s="21" t="s">
        <v>2299</v>
      </c>
      <c r="D570" s="21" t="s">
        <v>1573</v>
      </c>
      <c r="E570" s="21" t="s">
        <v>1574</v>
      </c>
      <c r="F570" s="26" t="s">
        <v>188</v>
      </c>
      <c r="G570" s="27">
        <v>1</v>
      </c>
      <c r="H570" s="27">
        <v>1</v>
      </c>
      <c r="I570" s="36">
        <v>1</v>
      </c>
      <c r="J570" s="26" t="s">
        <v>2297</v>
      </c>
      <c r="K570" s="37"/>
      <c r="L570" s="23" t="str">
        <f>IF(U570=0,"INVALID SKU",IF(INDEX('SKU Catalog'!$J$1:$J$116,MAX(1,U570))=0,"PAYG",IF(J570="Default",Assumptions!$B$7,J570)))</f>
        <v>PAYG</v>
      </c>
      <c r="M570" s="23" t="str">
        <f>IF(U570=0,"Review SKU",INDEX('SKU Catalog'!$E$1:$E$116,MAX(1,U570)))</f>
        <v>resource</v>
      </c>
      <c r="N570" s="31">
        <f>IF(ISNUMBER(K570),K570,IF(U570=0,"UNPRICED",IF(L570="PAYG",INDEX('SKU Catalog'!$K$1:$K$116,MAX(1,U570)),IF(L570="1Y",INDEX('SKU Catalog'!$L$1:$L$116,MAX(1,U570)),INDEX('SKU Catalog'!$M$1:$M$116,MAX(1,U570))))))</f>
        <v>0</v>
      </c>
      <c r="O570" s="24">
        <f>IF(NOT(AND(A570=$B$2,G570&gt;0,H570&gt;0,OR(C570&lt;&gt;"Recommended baseline",Assumptions!$B$10=1))),0,IF(ISNUMBER(N570),G570*H570*N570*IF(ISNUMBER(K570),1,IF(AND(L570="PAYG",INDEX('SKU Catalog'!$F$1:$F$116,MAX(1,U570))="Hourly"),I570,1)),"UNPRICED"))</f>
        <v>0</v>
      </c>
      <c r="P570" s="24">
        <f>IF(ISNUMBER(O570),O570*Assumptions!$B$8,"UNPRICED")</f>
        <v>0</v>
      </c>
      <c r="Q570" s="23" t="str">
        <f>IF(NOT(AND(A570=$B$2,G570&gt;0,H570&gt;0,OR(C570&lt;&gt;"Recommended baseline",Assumptions!$B$10=1))),"Inactive",IF(NOT(ISNUMBER(N570)),"UNPRICED - select SKU / quote",IF(ISNUMBER(K570),"Manual quote - verify source",IF(T570="Covered","Covered by capacity",IF(T570="Control plane","No direct fee","Priced - verify sizing")))))</f>
        <v>Inactive</v>
      </c>
      <c r="R570" s="21" t="s">
        <v>2300</v>
      </c>
      <c r="S570" s="21" t="s">
        <v>971</v>
      </c>
      <c r="T570" s="21" t="s">
        <v>187</v>
      </c>
      <c r="U570" s="23">
        <f>IF(COUNTIF('SKU Catalog'!$A$4:$A$116,T570&amp;"|"&amp;F570)=0,0,MATCH(T570&amp;"|"&amp;F570,'SKU Catalog'!$A$1:$A$116,0))</f>
        <v>5</v>
      </c>
      <c r="V570" s="24">
        <f>IF(NOT(AND(A570=$B$2,G570&gt;0,H570&gt;0,OR(C570&lt;&gt;"Recommended baseline",Assumptions!$B$10=1))),0,IF(ISNUMBER(K570),G570*H570*K570,IF(U570=0,"UNPRICED",IF(ISNUMBER(INDEX('SKU Catalog'!$K$1:$K$116,MAX(1,U570))),G570*H570*INDEX('SKU Catalog'!$K$1:$K$116,MAX(1,U570))*IF(AND(INDEX('SKU Catalog'!$F$1:$F$116,MAX(1,U570))="Hourly",OR(INDEX('SKU Catalog'!$J$1:$J$116,MAX(1,U570))=0,"PAYG"="PAYG")),I570,1),"UNPRICED"))))</f>
        <v>0</v>
      </c>
      <c r="W570" s="24">
        <f>IF(NOT(AND(A570=$B$2,G570&gt;0,H570&gt;0,OR(C570&lt;&gt;"Recommended baseline",Assumptions!$B$10=1))),0,IF(ISNUMBER(K570),G570*H570*K570,IF(U570=0,"UNPRICED",IF(ISNUMBER(INDEX('SKU Catalog'!$L$1:$L$116,MAX(1,U570))),G570*H570*INDEX('SKU Catalog'!$L$1:$L$116,MAX(1,U570))*IF(AND(INDEX('SKU Catalog'!$F$1:$F$116,MAX(1,U570))="Hourly",OR(INDEX('SKU Catalog'!$J$1:$J$116,MAX(1,U570))=0,"1Y"="PAYG")),I570,1),"UNPRICED"))))</f>
        <v>0</v>
      </c>
      <c r="X570" s="24">
        <f>IF(NOT(AND(A570=$B$2,G570&gt;0,H570&gt;0,OR(C570&lt;&gt;"Recommended baseline",Assumptions!$B$10=1))),0,IF(ISNUMBER(K570),G570*H570*K570,IF(U570=0,"UNPRICED",IF(ISNUMBER(INDEX('SKU Catalog'!$M$1:$M$116,MAX(1,U570))),G570*H570*INDEX('SKU Catalog'!$M$1:$M$116,MAX(1,U570))*IF(AND(INDEX('SKU Catalog'!$F$1:$F$116,MAX(1,U570))="Hourly",OR(INDEX('SKU Catalog'!$J$1:$J$116,MAX(1,U570))=0,"3Y"="PAYG")),I570,1),"UNPRICED"))))</f>
        <v>0</v>
      </c>
    </row>
    <row r="571" spans="1:24" ht="28.8" x14ac:dyDescent="0.35">
      <c r="A571" s="21" t="s">
        <v>1927</v>
      </c>
      <c r="B571" s="21" t="s">
        <v>95</v>
      </c>
      <c r="C571" s="21" t="s">
        <v>2299</v>
      </c>
      <c r="D571" s="21" t="s">
        <v>1575</v>
      </c>
      <c r="E571" s="21" t="s">
        <v>1576</v>
      </c>
      <c r="F571" s="26" t="s">
        <v>188</v>
      </c>
      <c r="G571" s="27">
        <v>1</v>
      </c>
      <c r="H571" s="27">
        <v>1</v>
      </c>
      <c r="I571" s="36">
        <v>1</v>
      </c>
      <c r="J571" s="26" t="s">
        <v>2297</v>
      </c>
      <c r="K571" s="37"/>
      <c r="L571" s="23" t="str">
        <f>IF(U571=0,"INVALID SKU",IF(INDEX('SKU Catalog'!$J$1:$J$116,MAX(1,U571))=0,"PAYG",IF(J571="Default",Assumptions!$B$7,J571)))</f>
        <v>PAYG</v>
      </c>
      <c r="M571" s="23" t="str">
        <f>IF(U571=0,"Review SKU",INDEX('SKU Catalog'!$E$1:$E$116,MAX(1,U571)))</f>
        <v>resource</v>
      </c>
      <c r="N571" s="31">
        <f>IF(ISNUMBER(K571),K571,IF(U571=0,"UNPRICED",IF(L571="PAYG",INDEX('SKU Catalog'!$K$1:$K$116,MAX(1,U571)),IF(L571="1Y",INDEX('SKU Catalog'!$L$1:$L$116,MAX(1,U571)),INDEX('SKU Catalog'!$M$1:$M$116,MAX(1,U571))))))</f>
        <v>0</v>
      </c>
      <c r="O571" s="24">
        <f>IF(NOT(AND(A571=$B$2,G571&gt;0,H571&gt;0,OR(C571&lt;&gt;"Recommended baseline",Assumptions!$B$10=1))),0,IF(ISNUMBER(N571),G571*H571*N571*IF(ISNUMBER(K571),1,IF(AND(L571="PAYG",INDEX('SKU Catalog'!$F$1:$F$116,MAX(1,U571))="Hourly"),I571,1)),"UNPRICED"))</f>
        <v>0</v>
      </c>
      <c r="P571" s="24">
        <f>IF(ISNUMBER(O571),O571*Assumptions!$B$8,"UNPRICED")</f>
        <v>0</v>
      </c>
      <c r="Q571" s="23" t="str">
        <f>IF(NOT(AND(A571=$B$2,G571&gt;0,H571&gt;0,OR(C571&lt;&gt;"Recommended baseline",Assumptions!$B$10=1))),"Inactive",IF(NOT(ISNUMBER(N571)),"UNPRICED - select SKU / quote",IF(ISNUMBER(K571),"Manual quote - verify source",IF(T571="Covered","Covered by capacity",IF(T571="Control plane","No direct fee","Priced - verify sizing")))))</f>
        <v>Inactive</v>
      </c>
      <c r="R571" s="21" t="s">
        <v>2300</v>
      </c>
      <c r="S571" s="21" t="s">
        <v>971</v>
      </c>
      <c r="T571" s="21" t="s">
        <v>187</v>
      </c>
      <c r="U571" s="23">
        <f>IF(COUNTIF('SKU Catalog'!$A$4:$A$116,T571&amp;"|"&amp;F571)=0,0,MATCH(T571&amp;"|"&amp;F571,'SKU Catalog'!$A$1:$A$116,0))</f>
        <v>5</v>
      </c>
      <c r="V571" s="24">
        <f>IF(NOT(AND(A571=$B$2,G571&gt;0,H571&gt;0,OR(C571&lt;&gt;"Recommended baseline",Assumptions!$B$10=1))),0,IF(ISNUMBER(K571),G571*H571*K571,IF(U571=0,"UNPRICED",IF(ISNUMBER(INDEX('SKU Catalog'!$K$1:$K$116,MAX(1,U571))),G571*H571*INDEX('SKU Catalog'!$K$1:$K$116,MAX(1,U571))*IF(AND(INDEX('SKU Catalog'!$F$1:$F$116,MAX(1,U571))="Hourly",OR(INDEX('SKU Catalog'!$J$1:$J$116,MAX(1,U571))=0,"PAYG"="PAYG")),I571,1),"UNPRICED"))))</f>
        <v>0</v>
      </c>
      <c r="W571" s="24">
        <f>IF(NOT(AND(A571=$B$2,G571&gt;0,H571&gt;0,OR(C571&lt;&gt;"Recommended baseline",Assumptions!$B$10=1))),0,IF(ISNUMBER(K571),G571*H571*K571,IF(U571=0,"UNPRICED",IF(ISNUMBER(INDEX('SKU Catalog'!$L$1:$L$116,MAX(1,U571))),G571*H571*INDEX('SKU Catalog'!$L$1:$L$116,MAX(1,U571))*IF(AND(INDEX('SKU Catalog'!$F$1:$F$116,MAX(1,U571))="Hourly",OR(INDEX('SKU Catalog'!$J$1:$J$116,MAX(1,U571))=0,"1Y"="PAYG")),I571,1),"UNPRICED"))))</f>
        <v>0</v>
      </c>
      <c r="X571" s="24">
        <f>IF(NOT(AND(A571=$B$2,G571&gt;0,H571&gt;0,OR(C571&lt;&gt;"Recommended baseline",Assumptions!$B$10=1))),0,IF(ISNUMBER(K571),G571*H571*K571,IF(U571=0,"UNPRICED",IF(ISNUMBER(INDEX('SKU Catalog'!$M$1:$M$116,MAX(1,U571))),G571*H571*INDEX('SKU Catalog'!$M$1:$M$116,MAX(1,U571))*IF(AND(INDEX('SKU Catalog'!$F$1:$F$116,MAX(1,U571))="Hourly",OR(INDEX('SKU Catalog'!$J$1:$J$116,MAX(1,U571))=0,"3Y"="PAYG")),I571,1),"UNPRICED"))))</f>
        <v>0</v>
      </c>
    </row>
    <row r="572" spans="1:24" ht="28.8" x14ac:dyDescent="0.35">
      <c r="A572" s="21" t="s">
        <v>1927</v>
      </c>
      <c r="B572" s="21" t="s">
        <v>95</v>
      </c>
      <c r="C572" s="21" t="s">
        <v>2299</v>
      </c>
      <c r="D572" s="21" t="s">
        <v>1577</v>
      </c>
      <c r="E572" s="21" t="s">
        <v>1578</v>
      </c>
      <c r="F572" s="26" t="s">
        <v>188</v>
      </c>
      <c r="G572" s="27">
        <v>1</v>
      </c>
      <c r="H572" s="27">
        <v>1</v>
      </c>
      <c r="I572" s="36">
        <v>1</v>
      </c>
      <c r="J572" s="26" t="s">
        <v>2297</v>
      </c>
      <c r="K572" s="37"/>
      <c r="L572" s="23" t="str">
        <f>IF(U572=0,"INVALID SKU",IF(INDEX('SKU Catalog'!$J$1:$J$116,MAX(1,U572))=0,"PAYG",IF(J572="Default",Assumptions!$B$7,J572)))</f>
        <v>PAYG</v>
      </c>
      <c r="M572" s="23" t="str">
        <f>IF(U572=0,"Review SKU",INDEX('SKU Catalog'!$E$1:$E$116,MAX(1,U572)))</f>
        <v>resource</v>
      </c>
      <c r="N572" s="31">
        <f>IF(ISNUMBER(K572),K572,IF(U572=0,"UNPRICED",IF(L572="PAYG",INDEX('SKU Catalog'!$K$1:$K$116,MAX(1,U572)),IF(L572="1Y",INDEX('SKU Catalog'!$L$1:$L$116,MAX(1,U572)),INDEX('SKU Catalog'!$M$1:$M$116,MAX(1,U572))))))</f>
        <v>0</v>
      </c>
      <c r="O572" s="24">
        <f>IF(NOT(AND(A572=$B$2,G572&gt;0,H572&gt;0,OR(C572&lt;&gt;"Recommended baseline",Assumptions!$B$10=1))),0,IF(ISNUMBER(N572),G572*H572*N572*IF(ISNUMBER(K572),1,IF(AND(L572="PAYG",INDEX('SKU Catalog'!$F$1:$F$116,MAX(1,U572))="Hourly"),I572,1)),"UNPRICED"))</f>
        <v>0</v>
      </c>
      <c r="P572" s="24">
        <f>IF(ISNUMBER(O572),O572*Assumptions!$B$8,"UNPRICED")</f>
        <v>0</v>
      </c>
      <c r="Q572" s="23" t="str">
        <f>IF(NOT(AND(A572=$B$2,G572&gt;0,H572&gt;0,OR(C572&lt;&gt;"Recommended baseline",Assumptions!$B$10=1))),"Inactive",IF(NOT(ISNUMBER(N572)),"UNPRICED - select SKU / quote",IF(ISNUMBER(K572),"Manual quote - verify source",IF(T572="Covered","Covered by capacity",IF(T572="Control plane","No direct fee","Priced - verify sizing")))))</f>
        <v>Inactive</v>
      </c>
      <c r="R572" s="21" t="s">
        <v>2300</v>
      </c>
      <c r="S572" s="21" t="s">
        <v>971</v>
      </c>
      <c r="T572" s="21" t="s">
        <v>187</v>
      </c>
      <c r="U572" s="23">
        <f>IF(COUNTIF('SKU Catalog'!$A$4:$A$116,T572&amp;"|"&amp;F572)=0,0,MATCH(T572&amp;"|"&amp;F572,'SKU Catalog'!$A$1:$A$116,0))</f>
        <v>5</v>
      </c>
      <c r="V572" s="24">
        <f>IF(NOT(AND(A572=$B$2,G572&gt;0,H572&gt;0,OR(C572&lt;&gt;"Recommended baseline",Assumptions!$B$10=1))),0,IF(ISNUMBER(K572),G572*H572*K572,IF(U572=0,"UNPRICED",IF(ISNUMBER(INDEX('SKU Catalog'!$K$1:$K$116,MAX(1,U572))),G572*H572*INDEX('SKU Catalog'!$K$1:$K$116,MAX(1,U572))*IF(AND(INDEX('SKU Catalog'!$F$1:$F$116,MAX(1,U572))="Hourly",OR(INDEX('SKU Catalog'!$J$1:$J$116,MAX(1,U572))=0,"PAYG"="PAYG")),I572,1),"UNPRICED"))))</f>
        <v>0</v>
      </c>
      <c r="W572" s="24">
        <f>IF(NOT(AND(A572=$B$2,G572&gt;0,H572&gt;0,OR(C572&lt;&gt;"Recommended baseline",Assumptions!$B$10=1))),0,IF(ISNUMBER(K572),G572*H572*K572,IF(U572=0,"UNPRICED",IF(ISNUMBER(INDEX('SKU Catalog'!$L$1:$L$116,MAX(1,U572))),G572*H572*INDEX('SKU Catalog'!$L$1:$L$116,MAX(1,U572))*IF(AND(INDEX('SKU Catalog'!$F$1:$F$116,MAX(1,U572))="Hourly",OR(INDEX('SKU Catalog'!$J$1:$J$116,MAX(1,U572))=0,"1Y"="PAYG")),I572,1),"UNPRICED"))))</f>
        <v>0</v>
      </c>
      <c r="X572" s="24">
        <f>IF(NOT(AND(A572=$B$2,G572&gt;0,H572&gt;0,OR(C572&lt;&gt;"Recommended baseline",Assumptions!$B$10=1))),0,IF(ISNUMBER(K572),G572*H572*K572,IF(U572=0,"UNPRICED",IF(ISNUMBER(INDEX('SKU Catalog'!$M$1:$M$116,MAX(1,U572))),G572*H572*INDEX('SKU Catalog'!$M$1:$M$116,MAX(1,U572))*IF(AND(INDEX('SKU Catalog'!$F$1:$F$116,MAX(1,U572))="Hourly",OR(INDEX('SKU Catalog'!$J$1:$J$116,MAX(1,U572))=0,"3Y"="PAYG")),I572,1),"UNPRICED"))))</f>
        <v>0</v>
      </c>
    </row>
    <row r="573" spans="1:24" ht="28.8" x14ac:dyDescent="0.35">
      <c r="A573" s="21" t="s">
        <v>1927</v>
      </c>
      <c r="B573" s="21" t="s">
        <v>95</v>
      </c>
      <c r="C573" s="21" t="s">
        <v>2299</v>
      </c>
      <c r="D573" s="21" t="s">
        <v>1580</v>
      </c>
      <c r="E573" s="21" t="s">
        <v>1581</v>
      </c>
      <c r="F573" s="26" t="s">
        <v>188</v>
      </c>
      <c r="G573" s="27">
        <v>1</v>
      </c>
      <c r="H573" s="27">
        <v>1</v>
      </c>
      <c r="I573" s="36">
        <v>1</v>
      </c>
      <c r="J573" s="26" t="s">
        <v>2297</v>
      </c>
      <c r="K573" s="37"/>
      <c r="L573" s="23" t="str">
        <f>IF(U573=0,"INVALID SKU",IF(INDEX('SKU Catalog'!$J$1:$J$116,MAX(1,U573))=0,"PAYG",IF(J573="Default",Assumptions!$B$7,J573)))</f>
        <v>PAYG</v>
      </c>
      <c r="M573" s="23" t="str">
        <f>IF(U573=0,"Review SKU",INDEX('SKU Catalog'!$E$1:$E$116,MAX(1,U573)))</f>
        <v>resource</v>
      </c>
      <c r="N573" s="31">
        <f>IF(ISNUMBER(K573),K573,IF(U573=0,"UNPRICED",IF(L573="PAYG",INDEX('SKU Catalog'!$K$1:$K$116,MAX(1,U573)),IF(L573="1Y",INDEX('SKU Catalog'!$L$1:$L$116,MAX(1,U573)),INDEX('SKU Catalog'!$M$1:$M$116,MAX(1,U573))))))</f>
        <v>0</v>
      </c>
      <c r="O573" s="24">
        <f>IF(NOT(AND(A573=$B$2,G573&gt;0,H573&gt;0,OR(C573&lt;&gt;"Recommended baseline",Assumptions!$B$10=1))),0,IF(ISNUMBER(N573),G573*H573*N573*IF(ISNUMBER(K573),1,IF(AND(L573="PAYG",INDEX('SKU Catalog'!$F$1:$F$116,MAX(1,U573))="Hourly"),I573,1)),"UNPRICED"))</f>
        <v>0</v>
      </c>
      <c r="P573" s="24">
        <f>IF(ISNUMBER(O573),O573*Assumptions!$B$8,"UNPRICED")</f>
        <v>0</v>
      </c>
      <c r="Q573" s="23" t="str">
        <f>IF(NOT(AND(A573=$B$2,G573&gt;0,H573&gt;0,OR(C573&lt;&gt;"Recommended baseline",Assumptions!$B$10=1))),"Inactive",IF(NOT(ISNUMBER(N573)),"UNPRICED - select SKU / quote",IF(ISNUMBER(K573),"Manual quote - verify source",IF(T573="Covered","Covered by capacity",IF(T573="Control plane","No direct fee","Priced - verify sizing")))))</f>
        <v>Inactive</v>
      </c>
      <c r="R573" s="21" t="s">
        <v>2300</v>
      </c>
      <c r="S573" s="21" t="s">
        <v>971</v>
      </c>
      <c r="T573" s="21" t="s">
        <v>187</v>
      </c>
      <c r="U573" s="23">
        <f>IF(COUNTIF('SKU Catalog'!$A$4:$A$116,T573&amp;"|"&amp;F573)=0,0,MATCH(T573&amp;"|"&amp;F573,'SKU Catalog'!$A$1:$A$116,0))</f>
        <v>5</v>
      </c>
      <c r="V573" s="24">
        <f>IF(NOT(AND(A573=$B$2,G573&gt;0,H573&gt;0,OR(C573&lt;&gt;"Recommended baseline",Assumptions!$B$10=1))),0,IF(ISNUMBER(K573),G573*H573*K573,IF(U573=0,"UNPRICED",IF(ISNUMBER(INDEX('SKU Catalog'!$K$1:$K$116,MAX(1,U573))),G573*H573*INDEX('SKU Catalog'!$K$1:$K$116,MAX(1,U573))*IF(AND(INDEX('SKU Catalog'!$F$1:$F$116,MAX(1,U573))="Hourly",OR(INDEX('SKU Catalog'!$J$1:$J$116,MAX(1,U573))=0,"PAYG"="PAYG")),I573,1),"UNPRICED"))))</f>
        <v>0</v>
      </c>
      <c r="W573" s="24">
        <f>IF(NOT(AND(A573=$B$2,G573&gt;0,H573&gt;0,OR(C573&lt;&gt;"Recommended baseline",Assumptions!$B$10=1))),0,IF(ISNUMBER(K573),G573*H573*K573,IF(U573=0,"UNPRICED",IF(ISNUMBER(INDEX('SKU Catalog'!$L$1:$L$116,MAX(1,U573))),G573*H573*INDEX('SKU Catalog'!$L$1:$L$116,MAX(1,U573))*IF(AND(INDEX('SKU Catalog'!$F$1:$F$116,MAX(1,U573))="Hourly",OR(INDEX('SKU Catalog'!$J$1:$J$116,MAX(1,U573))=0,"1Y"="PAYG")),I573,1),"UNPRICED"))))</f>
        <v>0</v>
      </c>
      <c r="X573" s="24">
        <f>IF(NOT(AND(A573=$B$2,G573&gt;0,H573&gt;0,OR(C573&lt;&gt;"Recommended baseline",Assumptions!$B$10=1))),0,IF(ISNUMBER(K573),G573*H573*K573,IF(U573=0,"UNPRICED",IF(ISNUMBER(INDEX('SKU Catalog'!$M$1:$M$116,MAX(1,U573))),G573*H573*INDEX('SKU Catalog'!$M$1:$M$116,MAX(1,U573))*IF(AND(INDEX('SKU Catalog'!$F$1:$F$116,MAX(1,U573))="Hourly",OR(INDEX('SKU Catalog'!$J$1:$J$116,MAX(1,U573))=0,"3Y"="PAYG")),I573,1),"UNPRICED"))))</f>
        <v>0</v>
      </c>
    </row>
    <row r="574" spans="1:24" ht="28.8" x14ac:dyDescent="0.35">
      <c r="A574" s="21" t="s">
        <v>1927</v>
      </c>
      <c r="B574" s="21" t="s">
        <v>95</v>
      </c>
      <c r="C574" s="21" t="s">
        <v>2299</v>
      </c>
      <c r="D574" s="21" t="s">
        <v>1582</v>
      </c>
      <c r="E574" s="21" t="s">
        <v>1583</v>
      </c>
      <c r="F574" s="26" t="s">
        <v>188</v>
      </c>
      <c r="G574" s="27">
        <v>1</v>
      </c>
      <c r="H574" s="27">
        <v>1</v>
      </c>
      <c r="I574" s="36">
        <v>1</v>
      </c>
      <c r="J574" s="26" t="s">
        <v>2297</v>
      </c>
      <c r="K574" s="37"/>
      <c r="L574" s="23" t="str">
        <f>IF(U574=0,"INVALID SKU",IF(INDEX('SKU Catalog'!$J$1:$J$116,MAX(1,U574))=0,"PAYG",IF(J574="Default",Assumptions!$B$7,J574)))</f>
        <v>PAYG</v>
      </c>
      <c r="M574" s="23" t="str">
        <f>IF(U574=0,"Review SKU",INDEX('SKU Catalog'!$E$1:$E$116,MAX(1,U574)))</f>
        <v>resource</v>
      </c>
      <c r="N574" s="31">
        <f>IF(ISNUMBER(K574),K574,IF(U574=0,"UNPRICED",IF(L574="PAYG",INDEX('SKU Catalog'!$K$1:$K$116,MAX(1,U574)),IF(L574="1Y",INDEX('SKU Catalog'!$L$1:$L$116,MAX(1,U574)),INDEX('SKU Catalog'!$M$1:$M$116,MAX(1,U574))))))</f>
        <v>0</v>
      </c>
      <c r="O574" s="24">
        <f>IF(NOT(AND(A574=$B$2,G574&gt;0,H574&gt;0,OR(C574&lt;&gt;"Recommended baseline",Assumptions!$B$10=1))),0,IF(ISNUMBER(N574),G574*H574*N574*IF(ISNUMBER(K574),1,IF(AND(L574="PAYG",INDEX('SKU Catalog'!$F$1:$F$116,MAX(1,U574))="Hourly"),I574,1)),"UNPRICED"))</f>
        <v>0</v>
      </c>
      <c r="P574" s="24">
        <f>IF(ISNUMBER(O574),O574*Assumptions!$B$8,"UNPRICED")</f>
        <v>0</v>
      </c>
      <c r="Q574" s="23" t="str">
        <f>IF(NOT(AND(A574=$B$2,G574&gt;0,H574&gt;0,OR(C574&lt;&gt;"Recommended baseline",Assumptions!$B$10=1))),"Inactive",IF(NOT(ISNUMBER(N574)),"UNPRICED - select SKU / quote",IF(ISNUMBER(K574),"Manual quote - verify source",IF(T574="Covered","Covered by capacity",IF(T574="Control plane","No direct fee","Priced - verify sizing")))))</f>
        <v>Inactive</v>
      </c>
      <c r="R574" s="21" t="s">
        <v>2300</v>
      </c>
      <c r="S574" s="21" t="s">
        <v>971</v>
      </c>
      <c r="T574" s="21" t="s">
        <v>187</v>
      </c>
      <c r="U574" s="23">
        <f>IF(COUNTIF('SKU Catalog'!$A$4:$A$116,T574&amp;"|"&amp;F574)=0,0,MATCH(T574&amp;"|"&amp;F574,'SKU Catalog'!$A$1:$A$116,0))</f>
        <v>5</v>
      </c>
      <c r="V574" s="24">
        <f>IF(NOT(AND(A574=$B$2,G574&gt;0,H574&gt;0,OR(C574&lt;&gt;"Recommended baseline",Assumptions!$B$10=1))),0,IF(ISNUMBER(K574),G574*H574*K574,IF(U574=0,"UNPRICED",IF(ISNUMBER(INDEX('SKU Catalog'!$K$1:$K$116,MAX(1,U574))),G574*H574*INDEX('SKU Catalog'!$K$1:$K$116,MAX(1,U574))*IF(AND(INDEX('SKU Catalog'!$F$1:$F$116,MAX(1,U574))="Hourly",OR(INDEX('SKU Catalog'!$J$1:$J$116,MAX(1,U574))=0,"PAYG"="PAYG")),I574,1),"UNPRICED"))))</f>
        <v>0</v>
      </c>
      <c r="W574" s="24">
        <f>IF(NOT(AND(A574=$B$2,G574&gt;0,H574&gt;0,OR(C574&lt;&gt;"Recommended baseline",Assumptions!$B$10=1))),0,IF(ISNUMBER(K574),G574*H574*K574,IF(U574=0,"UNPRICED",IF(ISNUMBER(INDEX('SKU Catalog'!$L$1:$L$116,MAX(1,U574))),G574*H574*INDEX('SKU Catalog'!$L$1:$L$116,MAX(1,U574))*IF(AND(INDEX('SKU Catalog'!$F$1:$F$116,MAX(1,U574))="Hourly",OR(INDEX('SKU Catalog'!$J$1:$J$116,MAX(1,U574))=0,"1Y"="PAYG")),I574,1),"UNPRICED"))))</f>
        <v>0</v>
      </c>
      <c r="X574" s="24">
        <f>IF(NOT(AND(A574=$B$2,G574&gt;0,H574&gt;0,OR(C574&lt;&gt;"Recommended baseline",Assumptions!$B$10=1))),0,IF(ISNUMBER(K574),G574*H574*K574,IF(U574=0,"UNPRICED",IF(ISNUMBER(INDEX('SKU Catalog'!$M$1:$M$116,MAX(1,U574))),G574*H574*INDEX('SKU Catalog'!$M$1:$M$116,MAX(1,U574))*IF(AND(INDEX('SKU Catalog'!$F$1:$F$116,MAX(1,U574))="Hourly",OR(INDEX('SKU Catalog'!$J$1:$J$116,MAX(1,U574))=0,"3Y"="PAYG")),I574,1),"UNPRICED"))))</f>
        <v>0</v>
      </c>
    </row>
    <row r="575" spans="1:24" ht="28.8" x14ac:dyDescent="0.35">
      <c r="A575" s="21" t="s">
        <v>1927</v>
      </c>
      <c r="B575" s="21" t="s">
        <v>95</v>
      </c>
      <c r="C575" s="21" t="s">
        <v>2299</v>
      </c>
      <c r="D575" s="21" t="s">
        <v>1584</v>
      </c>
      <c r="E575" s="21" t="s">
        <v>1585</v>
      </c>
      <c r="F575" s="26" t="s">
        <v>188</v>
      </c>
      <c r="G575" s="27">
        <v>1</v>
      </c>
      <c r="H575" s="27">
        <v>1</v>
      </c>
      <c r="I575" s="36">
        <v>1</v>
      </c>
      <c r="J575" s="26" t="s">
        <v>2297</v>
      </c>
      <c r="K575" s="37"/>
      <c r="L575" s="23" t="str">
        <f>IF(U575=0,"INVALID SKU",IF(INDEX('SKU Catalog'!$J$1:$J$116,MAX(1,U575))=0,"PAYG",IF(J575="Default",Assumptions!$B$7,J575)))</f>
        <v>PAYG</v>
      </c>
      <c r="M575" s="23" t="str">
        <f>IF(U575=0,"Review SKU",INDEX('SKU Catalog'!$E$1:$E$116,MAX(1,U575)))</f>
        <v>resource</v>
      </c>
      <c r="N575" s="31">
        <f>IF(ISNUMBER(K575),K575,IF(U575=0,"UNPRICED",IF(L575="PAYG",INDEX('SKU Catalog'!$K$1:$K$116,MAX(1,U575)),IF(L575="1Y",INDEX('SKU Catalog'!$L$1:$L$116,MAX(1,U575)),INDEX('SKU Catalog'!$M$1:$M$116,MAX(1,U575))))))</f>
        <v>0</v>
      </c>
      <c r="O575" s="24">
        <f>IF(NOT(AND(A575=$B$2,G575&gt;0,H575&gt;0,OR(C575&lt;&gt;"Recommended baseline",Assumptions!$B$10=1))),0,IF(ISNUMBER(N575),G575*H575*N575*IF(ISNUMBER(K575),1,IF(AND(L575="PAYG",INDEX('SKU Catalog'!$F$1:$F$116,MAX(1,U575))="Hourly"),I575,1)),"UNPRICED"))</f>
        <v>0</v>
      </c>
      <c r="P575" s="24">
        <f>IF(ISNUMBER(O575),O575*Assumptions!$B$8,"UNPRICED")</f>
        <v>0</v>
      </c>
      <c r="Q575" s="23" t="str">
        <f>IF(NOT(AND(A575=$B$2,G575&gt;0,H575&gt;0,OR(C575&lt;&gt;"Recommended baseline",Assumptions!$B$10=1))),"Inactive",IF(NOT(ISNUMBER(N575)),"UNPRICED - select SKU / quote",IF(ISNUMBER(K575),"Manual quote - verify source",IF(T575="Covered","Covered by capacity",IF(T575="Control plane","No direct fee","Priced - verify sizing")))))</f>
        <v>Inactive</v>
      </c>
      <c r="R575" s="21" t="s">
        <v>2300</v>
      </c>
      <c r="S575" s="21" t="s">
        <v>971</v>
      </c>
      <c r="T575" s="21" t="s">
        <v>187</v>
      </c>
      <c r="U575" s="23">
        <f>IF(COUNTIF('SKU Catalog'!$A$4:$A$116,T575&amp;"|"&amp;F575)=0,0,MATCH(T575&amp;"|"&amp;F575,'SKU Catalog'!$A$1:$A$116,0))</f>
        <v>5</v>
      </c>
      <c r="V575" s="24">
        <f>IF(NOT(AND(A575=$B$2,G575&gt;0,H575&gt;0,OR(C575&lt;&gt;"Recommended baseline",Assumptions!$B$10=1))),0,IF(ISNUMBER(K575),G575*H575*K575,IF(U575=0,"UNPRICED",IF(ISNUMBER(INDEX('SKU Catalog'!$K$1:$K$116,MAX(1,U575))),G575*H575*INDEX('SKU Catalog'!$K$1:$K$116,MAX(1,U575))*IF(AND(INDEX('SKU Catalog'!$F$1:$F$116,MAX(1,U575))="Hourly",OR(INDEX('SKU Catalog'!$J$1:$J$116,MAX(1,U575))=0,"PAYG"="PAYG")),I575,1),"UNPRICED"))))</f>
        <v>0</v>
      </c>
      <c r="W575" s="24">
        <f>IF(NOT(AND(A575=$B$2,G575&gt;0,H575&gt;0,OR(C575&lt;&gt;"Recommended baseline",Assumptions!$B$10=1))),0,IF(ISNUMBER(K575),G575*H575*K575,IF(U575=0,"UNPRICED",IF(ISNUMBER(INDEX('SKU Catalog'!$L$1:$L$116,MAX(1,U575))),G575*H575*INDEX('SKU Catalog'!$L$1:$L$116,MAX(1,U575))*IF(AND(INDEX('SKU Catalog'!$F$1:$F$116,MAX(1,U575))="Hourly",OR(INDEX('SKU Catalog'!$J$1:$J$116,MAX(1,U575))=0,"1Y"="PAYG")),I575,1),"UNPRICED"))))</f>
        <v>0</v>
      </c>
      <c r="X575" s="24">
        <f>IF(NOT(AND(A575=$B$2,G575&gt;0,H575&gt;0,OR(C575&lt;&gt;"Recommended baseline",Assumptions!$B$10=1))),0,IF(ISNUMBER(K575),G575*H575*K575,IF(U575=0,"UNPRICED",IF(ISNUMBER(INDEX('SKU Catalog'!$M$1:$M$116,MAX(1,U575))),G575*H575*INDEX('SKU Catalog'!$M$1:$M$116,MAX(1,U575))*IF(AND(INDEX('SKU Catalog'!$F$1:$F$116,MAX(1,U575))="Hourly",OR(INDEX('SKU Catalog'!$J$1:$J$116,MAX(1,U575))=0,"3Y"="PAYG")),I575,1),"UNPRICED"))))</f>
        <v>0</v>
      </c>
    </row>
    <row r="576" spans="1:24" ht="28.8" x14ac:dyDescent="0.35">
      <c r="A576" s="21" t="s">
        <v>1927</v>
      </c>
      <c r="B576" s="21" t="s">
        <v>95</v>
      </c>
      <c r="C576" s="21" t="s">
        <v>2299</v>
      </c>
      <c r="D576" s="21" t="s">
        <v>1586</v>
      </c>
      <c r="E576" s="21" t="s">
        <v>1587</v>
      </c>
      <c r="F576" s="26" t="s">
        <v>188</v>
      </c>
      <c r="G576" s="27">
        <v>1</v>
      </c>
      <c r="H576" s="27">
        <v>1</v>
      </c>
      <c r="I576" s="36">
        <v>1</v>
      </c>
      <c r="J576" s="26" t="s">
        <v>2297</v>
      </c>
      <c r="K576" s="37"/>
      <c r="L576" s="23" t="str">
        <f>IF(U576=0,"INVALID SKU",IF(INDEX('SKU Catalog'!$J$1:$J$116,MAX(1,U576))=0,"PAYG",IF(J576="Default",Assumptions!$B$7,J576)))</f>
        <v>PAYG</v>
      </c>
      <c r="M576" s="23" t="str">
        <f>IF(U576=0,"Review SKU",INDEX('SKU Catalog'!$E$1:$E$116,MAX(1,U576)))</f>
        <v>resource</v>
      </c>
      <c r="N576" s="31">
        <f>IF(ISNUMBER(K576),K576,IF(U576=0,"UNPRICED",IF(L576="PAYG",INDEX('SKU Catalog'!$K$1:$K$116,MAX(1,U576)),IF(L576="1Y",INDEX('SKU Catalog'!$L$1:$L$116,MAX(1,U576)),INDEX('SKU Catalog'!$M$1:$M$116,MAX(1,U576))))))</f>
        <v>0</v>
      </c>
      <c r="O576" s="24">
        <f>IF(NOT(AND(A576=$B$2,G576&gt;0,H576&gt;0,OR(C576&lt;&gt;"Recommended baseline",Assumptions!$B$10=1))),0,IF(ISNUMBER(N576),G576*H576*N576*IF(ISNUMBER(K576),1,IF(AND(L576="PAYG",INDEX('SKU Catalog'!$F$1:$F$116,MAX(1,U576))="Hourly"),I576,1)),"UNPRICED"))</f>
        <v>0</v>
      </c>
      <c r="P576" s="24">
        <f>IF(ISNUMBER(O576),O576*Assumptions!$B$8,"UNPRICED")</f>
        <v>0</v>
      </c>
      <c r="Q576" s="23" t="str">
        <f>IF(NOT(AND(A576=$B$2,G576&gt;0,H576&gt;0,OR(C576&lt;&gt;"Recommended baseline",Assumptions!$B$10=1))),"Inactive",IF(NOT(ISNUMBER(N576)),"UNPRICED - select SKU / quote",IF(ISNUMBER(K576),"Manual quote - verify source",IF(T576="Covered","Covered by capacity",IF(T576="Control plane","No direct fee","Priced - verify sizing")))))</f>
        <v>Inactive</v>
      </c>
      <c r="R576" s="21" t="s">
        <v>2300</v>
      </c>
      <c r="S576" s="21" t="s">
        <v>971</v>
      </c>
      <c r="T576" s="21" t="s">
        <v>187</v>
      </c>
      <c r="U576" s="23">
        <f>IF(COUNTIF('SKU Catalog'!$A$4:$A$116,T576&amp;"|"&amp;F576)=0,0,MATCH(T576&amp;"|"&amp;F576,'SKU Catalog'!$A$1:$A$116,0))</f>
        <v>5</v>
      </c>
      <c r="V576" s="24">
        <f>IF(NOT(AND(A576=$B$2,G576&gt;0,H576&gt;0,OR(C576&lt;&gt;"Recommended baseline",Assumptions!$B$10=1))),0,IF(ISNUMBER(K576),G576*H576*K576,IF(U576=0,"UNPRICED",IF(ISNUMBER(INDEX('SKU Catalog'!$K$1:$K$116,MAX(1,U576))),G576*H576*INDEX('SKU Catalog'!$K$1:$K$116,MAX(1,U576))*IF(AND(INDEX('SKU Catalog'!$F$1:$F$116,MAX(1,U576))="Hourly",OR(INDEX('SKU Catalog'!$J$1:$J$116,MAX(1,U576))=0,"PAYG"="PAYG")),I576,1),"UNPRICED"))))</f>
        <v>0</v>
      </c>
      <c r="W576" s="24">
        <f>IF(NOT(AND(A576=$B$2,G576&gt;0,H576&gt;0,OR(C576&lt;&gt;"Recommended baseline",Assumptions!$B$10=1))),0,IF(ISNUMBER(K576),G576*H576*K576,IF(U576=0,"UNPRICED",IF(ISNUMBER(INDEX('SKU Catalog'!$L$1:$L$116,MAX(1,U576))),G576*H576*INDEX('SKU Catalog'!$L$1:$L$116,MAX(1,U576))*IF(AND(INDEX('SKU Catalog'!$F$1:$F$116,MAX(1,U576))="Hourly",OR(INDEX('SKU Catalog'!$J$1:$J$116,MAX(1,U576))=0,"1Y"="PAYG")),I576,1),"UNPRICED"))))</f>
        <v>0</v>
      </c>
      <c r="X576" s="24">
        <f>IF(NOT(AND(A576=$B$2,G576&gt;0,H576&gt;0,OR(C576&lt;&gt;"Recommended baseline",Assumptions!$B$10=1))),0,IF(ISNUMBER(K576),G576*H576*K576,IF(U576=0,"UNPRICED",IF(ISNUMBER(INDEX('SKU Catalog'!$M$1:$M$116,MAX(1,U576))),G576*H576*INDEX('SKU Catalog'!$M$1:$M$116,MAX(1,U576))*IF(AND(INDEX('SKU Catalog'!$F$1:$F$116,MAX(1,U576))="Hourly",OR(INDEX('SKU Catalog'!$J$1:$J$116,MAX(1,U576))=0,"3Y"="PAYG")),I576,1),"UNPRICED"))))</f>
        <v>0</v>
      </c>
    </row>
    <row r="577" spans="1:24" ht="28.8" x14ac:dyDescent="0.35">
      <c r="A577" s="21" t="s">
        <v>1927</v>
      </c>
      <c r="B577" s="21" t="s">
        <v>95</v>
      </c>
      <c r="C577" s="21" t="s">
        <v>2299</v>
      </c>
      <c r="D577" s="21" t="s">
        <v>1588</v>
      </c>
      <c r="E577" s="21" t="s">
        <v>1589</v>
      </c>
      <c r="F577" s="26" t="s">
        <v>188</v>
      </c>
      <c r="G577" s="27">
        <v>1</v>
      </c>
      <c r="H577" s="27">
        <v>1</v>
      </c>
      <c r="I577" s="36">
        <v>1</v>
      </c>
      <c r="J577" s="26" t="s">
        <v>2297</v>
      </c>
      <c r="K577" s="37"/>
      <c r="L577" s="23" t="str">
        <f>IF(U577=0,"INVALID SKU",IF(INDEX('SKU Catalog'!$J$1:$J$116,MAX(1,U577))=0,"PAYG",IF(J577="Default",Assumptions!$B$7,J577)))</f>
        <v>PAYG</v>
      </c>
      <c r="M577" s="23" t="str">
        <f>IF(U577=0,"Review SKU",INDEX('SKU Catalog'!$E$1:$E$116,MAX(1,U577)))</f>
        <v>resource</v>
      </c>
      <c r="N577" s="31">
        <f>IF(ISNUMBER(K577),K577,IF(U577=0,"UNPRICED",IF(L577="PAYG",INDEX('SKU Catalog'!$K$1:$K$116,MAX(1,U577)),IF(L577="1Y",INDEX('SKU Catalog'!$L$1:$L$116,MAX(1,U577)),INDEX('SKU Catalog'!$M$1:$M$116,MAX(1,U577))))))</f>
        <v>0</v>
      </c>
      <c r="O577" s="24">
        <f>IF(NOT(AND(A577=$B$2,G577&gt;0,H577&gt;0,OR(C577&lt;&gt;"Recommended baseline",Assumptions!$B$10=1))),0,IF(ISNUMBER(N577),G577*H577*N577*IF(ISNUMBER(K577),1,IF(AND(L577="PAYG",INDEX('SKU Catalog'!$F$1:$F$116,MAX(1,U577))="Hourly"),I577,1)),"UNPRICED"))</f>
        <v>0</v>
      </c>
      <c r="P577" s="24">
        <f>IF(ISNUMBER(O577),O577*Assumptions!$B$8,"UNPRICED")</f>
        <v>0</v>
      </c>
      <c r="Q577" s="23" t="str">
        <f>IF(NOT(AND(A577=$B$2,G577&gt;0,H577&gt;0,OR(C577&lt;&gt;"Recommended baseline",Assumptions!$B$10=1))),"Inactive",IF(NOT(ISNUMBER(N577)),"UNPRICED - select SKU / quote",IF(ISNUMBER(K577),"Manual quote - verify source",IF(T577="Covered","Covered by capacity",IF(T577="Control plane","No direct fee","Priced - verify sizing")))))</f>
        <v>Inactive</v>
      </c>
      <c r="R577" s="21" t="s">
        <v>2300</v>
      </c>
      <c r="S577" s="21" t="s">
        <v>971</v>
      </c>
      <c r="T577" s="21" t="s">
        <v>187</v>
      </c>
      <c r="U577" s="23">
        <f>IF(COUNTIF('SKU Catalog'!$A$4:$A$116,T577&amp;"|"&amp;F577)=0,0,MATCH(T577&amp;"|"&amp;F577,'SKU Catalog'!$A$1:$A$116,0))</f>
        <v>5</v>
      </c>
      <c r="V577" s="24">
        <f>IF(NOT(AND(A577=$B$2,G577&gt;0,H577&gt;0,OR(C577&lt;&gt;"Recommended baseline",Assumptions!$B$10=1))),0,IF(ISNUMBER(K577),G577*H577*K577,IF(U577=0,"UNPRICED",IF(ISNUMBER(INDEX('SKU Catalog'!$K$1:$K$116,MAX(1,U577))),G577*H577*INDEX('SKU Catalog'!$K$1:$K$116,MAX(1,U577))*IF(AND(INDEX('SKU Catalog'!$F$1:$F$116,MAX(1,U577))="Hourly",OR(INDEX('SKU Catalog'!$J$1:$J$116,MAX(1,U577))=0,"PAYG"="PAYG")),I577,1),"UNPRICED"))))</f>
        <v>0</v>
      </c>
      <c r="W577" s="24">
        <f>IF(NOT(AND(A577=$B$2,G577&gt;0,H577&gt;0,OR(C577&lt;&gt;"Recommended baseline",Assumptions!$B$10=1))),0,IF(ISNUMBER(K577),G577*H577*K577,IF(U577=0,"UNPRICED",IF(ISNUMBER(INDEX('SKU Catalog'!$L$1:$L$116,MAX(1,U577))),G577*H577*INDEX('SKU Catalog'!$L$1:$L$116,MAX(1,U577))*IF(AND(INDEX('SKU Catalog'!$F$1:$F$116,MAX(1,U577))="Hourly",OR(INDEX('SKU Catalog'!$J$1:$J$116,MAX(1,U577))=0,"1Y"="PAYG")),I577,1),"UNPRICED"))))</f>
        <v>0</v>
      </c>
      <c r="X577" s="24">
        <f>IF(NOT(AND(A577=$B$2,G577&gt;0,H577&gt;0,OR(C577&lt;&gt;"Recommended baseline",Assumptions!$B$10=1))),0,IF(ISNUMBER(K577),G577*H577*K577,IF(U577=0,"UNPRICED",IF(ISNUMBER(INDEX('SKU Catalog'!$M$1:$M$116,MAX(1,U577))),G577*H577*INDEX('SKU Catalog'!$M$1:$M$116,MAX(1,U577))*IF(AND(INDEX('SKU Catalog'!$F$1:$F$116,MAX(1,U577))="Hourly",OR(INDEX('SKU Catalog'!$J$1:$J$116,MAX(1,U577))=0,"3Y"="PAYG")),I577,1),"UNPRICED"))))</f>
        <v>0</v>
      </c>
    </row>
    <row r="578" spans="1:24" ht="28.8" x14ac:dyDescent="0.35">
      <c r="A578" s="21" t="s">
        <v>1927</v>
      </c>
      <c r="B578" s="21" t="s">
        <v>95</v>
      </c>
      <c r="C578" s="21" t="s">
        <v>2299</v>
      </c>
      <c r="D578" s="21" t="s">
        <v>1590</v>
      </c>
      <c r="E578" s="21" t="s">
        <v>1591</v>
      </c>
      <c r="F578" s="26" t="s">
        <v>188</v>
      </c>
      <c r="G578" s="27">
        <v>1</v>
      </c>
      <c r="H578" s="27">
        <v>1</v>
      </c>
      <c r="I578" s="36">
        <v>1</v>
      </c>
      <c r="J578" s="26" t="s">
        <v>2297</v>
      </c>
      <c r="K578" s="37"/>
      <c r="L578" s="23" t="str">
        <f>IF(U578=0,"INVALID SKU",IF(INDEX('SKU Catalog'!$J$1:$J$116,MAX(1,U578))=0,"PAYG",IF(J578="Default",Assumptions!$B$7,J578)))</f>
        <v>PAYG</v>
      </c>
      <c r="M578" s="23" t="str">
        <f>IF(U578=0,"Review SKU",INDEX('SKU Catalog'!$E$1:$E$116,MAX(1,U578)))</f>
        <v>resource</v>
      </c>
      <c r="N578" s="31">
        <f>IF(ISNUMBER(K578),K578,IF(U578=0,"UNPRICED",IF(L578="PAYG",INDEX('SKU Catalog'!$K$1:$K$116,MAX(1,U578)),IF(L578="1Y",INDEX('SKU Catalog'!$L$1:$L$116,MAX(1,U578)),INDEX('SKU Catalog'!$M$1:$M$116,MAX(1,U578))))))</f>
        <v>0</v>
      </c>
      <c r="O578" s="24">
        <f>IF(NOT(AND(A578=$B$2,G578&gt;0,H578&gt;0,OR(C578&lt;&gt;"Recommended baseline",Assumptions!$B$10=1))),0,IF(ISNUMBER(N578),G578*H578*N578*IF(ISNUMBER(K578),1,IF(AND(L578="PAYG",INDEX('SKU Catalog'!$F$1:$F$116,MAX(1,U578))="Hourly"),I578,1)),"UNPRICED"))</f>
        <v>0</v>
      </c>
      <c r="P578" s="24">
        <f>IF(ISNUMBER(O578),O578*Assumptions!$B$8,"UNPRICED")</f>
        <v>0</v>
      </c>
      <c r="Q578" s="23" t="str">
        <f>IF(NOT(AND(A578=$B$2,G578&gt;0,H578&gt;0,OR(C578&lt;&gt;"Recommended baseline",Assumptions!$B$10=1))),"Inactive",IF(NOT(ISNUMBER(N578)),"UNPRICED - select SKU / quote",IF(ISNUMBER(K578),"Manual quote - verify source",IF(T578="Covered","Covered by capacity",IF(T578="Control plane","No direct fee","Priced - verify sizing")))))</f>
        <v>Inactive</v>
      </c>
      <c r="R578" s="21" t="s">
        <v>2300</v>
      </c>
      <c r="S578" s="21" t="s">
        <v>971</v>
      </c>
      <c r="T578" s="21" t="s">
        <v>187</v>
      </c>
      <c r="U578" s="23">
        <f>IF(COUNTIF('SKU Catalog'!$A$4:$A$116,T578&amp;"|"&amp;F578)=0,0,MATCH(T578&amp;"|"&amp;F578,'SKU Catalog'!$A$1:$A$116,0))</f>
        <v>5</v>
      </c>
      <c r="V578" s="24">
        <f>IF(NOT(AND(A578=$B$2,G578&gt;0,H578&gt;0,OR(C578&lt;&gt;"Recommended baseline",Assumptions!$B$10=1))),0,IF(ISNUMBER(K578),G578*H578*K578,IF(U578=0,"UNPRICED",IF(ISNUMBER(INDEX('SKU Catalog'!$K$1:$K$116,MAX(1,U578))),G578*H578*INDEX('SKU Catalog'!$K$1:$K$116,MAX(1,U578))*IF(AND(INDEX('SKU Catalog'!$F$1:$F$116,MAX(1,U578))="Hourly",OR(INDEX('SKU Catalog'!$J$1:$J$116,MAX(1,U578))=0,"PAYG"="PAYG")),I578,1),"UNPRICED"))))</f>
        <v>0</v>
      </c>
      <c r="W578" s="24">
        <f>IF(NOT(AND(A578=$B$2,G578&gt;0,H578&gt;0,OR(C578&lt;&gt;"Recommended baseline",Assumptions!$B$10=1))),0,IF(ISNUMBER(K578),G578*H578*K578,IF(U578=0,"UNPRICED",IF(ISNUMBER(INDEX('SKU Catalog'!$L$1:$L$116,MAX(1,U578))),G578*H578*INDEX('SKU Catalog'!$L$1:$L$116,MAX(1,U578))*IF(AND(INDEX('SKU Catalog'!$F$1:$F$116,MAX(1,U578))="Hourly",OR(INDEX('SKU Catalog'!$J$1:$J$116,MAX(1,U578))=0,"1Y"="PAYG")),I578,1),"UNPRICED"))))</f>
        <v>0</v>
      </c>
      <c r="X578" s="24">
        <f>IF(NOT(AND(A578=$B$2,G578&gt;0,H578&gt;0,OR(C578&lt;&gt;"Recommended baseline",Assumptions!$B$10=1))),0,IF(ISNUMBER(K578),G578*H578*K578,IF(U578=0,"UNPRICED",IF(ISNUMBER(INDEX('SKU Catalog'!$M$1:$M$116,MAX(1,U578))),G578*H578*INDEX('SKU Catalog'!$M$1:$M$116,MAX(1,U578))*IF(AND(INDEX('SKU Catalog'!$F$1:$F$116,MAX(1,U578))="Hourly",OR(INDEX('SKU Catalog'!$J$1:$J$116,MAX(1,U578))=0,"3Y"="PAYG")),I578,1),"UNPRICED"))))</f>
        <v>0</v>
      </c>
    </row>
    <row r="579" spans="1:24" ht="28.8" x14ac:dyDescent="0.35">
      <c r="A579" s="21" t="s">
        <v>1927</v>
      </c>
      <c r="B579" s="21" t="s">
        <v>95</v>
      </c>
      <c r="C579" s="21" t="s">
        <v>2299</v>
      </c>
      <c r="D579" s="21" t="s">
        <v>1592</v>
      </c>
      <c r="E579" s="21" t="s">
        <v>1593</v>
      </c>
      <c r="F579" s="26" t="s">
        <v>188</v>
      </c>
      <c r="G579" s="27">
        <v>1</v>
      </c>
      <c r="H579" s="27">
        <v>1</v>
      </c>
      <c r="I579" s="36">
        <v>1</v>
      </c>
      <c r="J579" s="26" t="s">
        <v>2297</v>
      </c>
      <c r="K579" s="37"/>
      <c r="L579" s="23" t="str">
        <f>IF(U579=0,"INVALID SKU",IF(INDEX('SKU Catalog'!$J$1:$J$116,MAX(1,U579))=0,"PAYG",IF(J579="Default",Assumptions!$B$7,J579)))</f>
        <v>PAYG</v>
      </c>
      <c r="M579" s="23" t="str">
        <f>IF(U579=0,"Review SKU",INDEX('SKU Catalog'!$E$1:$E$116,MAX(1,U579)))</f>
        <v>resource</v>
      </c>
      <c r="N579" s="31">
        <f>IF(ISNUMBER(K579),K579,IF(U579=0,"UNPRICED",IF(L579="PAYG",INDEX('SKU Catalog'!$K$1:$K$116,MAX(1,U579)),IF(L579="1Y",INDEX('SKU Catalog'!$L$1:$L$116,MAX(1,U579)),INDEX('SKU Catalog'!$M$1:$M$116,MAX(1,U579))))))</f>
        <v>0</v>
      </c>
      <c r="O579" s="24">
        <f>IF(NOT(AND(A579=$B$2,G579&gt;0,H579&gt;0,OR(C579&lt;&gt;"Recommended baseline",Assumptions!$B$10=1))),0,IF(ISNUMBER(N579),G579*H579*N579*IF(ISNUMBER(K579),1,IF(AND(L579="PAYG",INDEX('SKU Catalog'!$F$1:$F$116,MAX(1,U579))="Hourly"),I579,1)),"UNPRICED"))</f>
        <v>0</v>
      </c>
      <c r="P579" s="24">
        <f>IF(ISNUMBER(O579),O579*Assumptions!$B$8,"UNPRICED")</f>
        <v>0</v>
      </c>
      <c r="Q579" s="23" t="str">
        <f>IF(NOT(AND(A579=$B$2,G579&gt;0,H579&gt;0,OR(C579&lt;&gt;"Recommended baseline",Assumptions!$B$10=1))),"Inactive",IF(NOT(ISNUMBER(N579)),"UNPRICED - select SKU / quote",IF(ISNUMBER(K579),"Manual quote - verify source",IF(T579="Covered","Covered by capacity",IF(T579="Control plane","No direct fee","Priced - verify sizing")))))</f>
        <v>Inactive</v>
      </c>
      <c r="R579" s="21" t="s">
        <v>2300</v>
      </c>
      <c r="S579" s="21" t="s">
        <v>971</v>
      </c>
      <c r="T579" s="21" t="s">
        <v>187</v>
      </c>
      <c r="U579" s="23">
        <f>IF(COUNTIF('SKU Catalog'!$A$4:$A$116,T579&amp;"|"&amp;F579)=0,0,MATCH(T579&amp;"|"&amp;F579,'SKU Catalog'!$A$1:$A$116,0))</f>
        <v>5</v>
      </c>
      <c r="V579" s="24">
        <f>IF(NOT(AND(A579=$B$2,G579&gt;0,H579&gt;0,OR(C579&lt;&gt;"Recommended baseline",Assumptions!$B$10=1))),0,IF(ISNUMBER(K579),G579*H579*K579,IF(U579=0,"UNPRICED",IF(ISNUMBER(INDEX('SKU Catalog'!$K$1:$K$116,MAX(1,U579))),G579*H579*INDEX('SKU Catalog'!$K$1:$K$116,MAX(1,U579))*IF(AND(INDEX('SKU Catalog'!$F$1:$F$116,MAX(1,U579))="Hourly",OR(INDEX('SKU Catalog'!$J$1:$J$116,MAX(1,U579))=0,"PAYG"="PAYG")),I579,1),"UNPRICED"))))</f>
        <v>0</v>
      </c>
      <c r="W579" s="24">
        <f>IF(NOT(AND(A579=$B$2,G579&gt;0,H579&gt;0,OR(C579&lt;&gt;"Recommended baseline",Assumptions!$B$10=1))),0,IF(ISNUMBER(K579),G579*H579*K579,IF(U579=0,"UNPRICED",IF(ISNUMBER(INDEX('SKU Catalog'!$L$1:$L$116,MAX(1,U579))),G579*H579*INDEX('SKU Catalog'!$L$1:$L$116,MAX(1,U579))*IF(AND(INDEX('SKU Catalog'!$F$1:$F$116,MAX(1,U579))="Hourly",OR(INDEX('SKU Catalog'!$J$1:$J$116,MAX(1,U579))=0,"1Y"="PAYG")),I579,1),"UNPRICED"))))</f>
        <v>0</v>
      </c>
      <c r="X579" s="24">
        <f>IF(NOT(AND(A579=$B$2,G579&gt;0,H579&gt;0,OR(C579&lt;&gt;"Recommended baseline",Assumptions!$B$10=1))),0,IF(ISNUMBER(K579),G579*H579*K579,IF(U579=0,"UNPRICED",IF(ISNUMBER(INDEX('SKU Catalog'!$M$1:$M$116,MAX(1,U579))),G579*H579*INDEX('SKU Catalog'!$M$1:$M$116,MAX(1,U579))*IF(AND(INDEX('SKU Catalog'!$F$1:$F$116,MAX(1,U579))="Hourly",OR(INDEX('SKU Catalog'!$J$1:$J$116,MAX(1,U579))=0,"3Y"="PAYG")),I579,1),"UNPRICED"))))</f>
        <v>0</v>
      </c>
    </row>
    <row r="580" spans="1:24" ht="28.8" x14ac:dyDescent="0.35">
      <c r="A580" s="21" t="s">
        <v>1927</v>
      </c>
      <c r="B580" s="21" t="s">
        <v>95</v>
      </c>
      <c r="C580" s="21" t="s">
        <v>2299</v>
      </c>
      <c r="D580" s="21" t="s">
        <v>1594</v>
      </c>
      <c r="E580" s="21" t="s">
        <v>1595</v>
      </c>
      <c r="F580" s="26" t="s">
        <v>188</v>
      </c>
      <c r="G580" s="27">
        <v>1</v>
      </c>
      <c r="H580" s="27">
        <v>1</v>
      </c>
      <c r="I580" s="36">
        <v>1</v>
      </c>
      <c r="J580" s="26" t="s">
        <v>2297</v>
      </c>
      <c r="K580" s="37"/>
      <c r="L580" s="23" t="str">
        <f>IF(U580=0,"INVALID SKU",IF(INDEX('SKU Catalog'!$J$1:$J$116,MAX(1,U580))=0,"PAYG",IF(J580="Default",Assumptions!$B$7,J580)))</f>
        <v>PAYG</v>
      </c>
      <c r="M580" s="23" t="str">
        <f>IF(U580=0,"Review SKU",INDEX('SKU Catalog'!$E$1:$E$116,MAX(1,U580)))</f>
        <v>resource</v>
      </c>
      <c r="N580" s="31">
        <f>IF(ISNUMBER(K580),K580,IF(U580=0,"UNPRICED",IF(L580="PAYG",INDEX('SKU Catalog'!$K$1:$K$116,MAX(1,U580)),IF(L580="1Y",INDEX('SKU Catalog'!$L$1:$L$116,MAX(1,U580)),INDEX('SKU Catalog'!$M$1:$M$116,MAX(1,U580))))))</f>
        <v>0</v>
      </c>
      <c r="O580" s="24">
        <f>IF(NOT(AND(A580=$B$2,G580&gt;0,H580&gt;0,OR(C580&lt;&gt;"Recommended baseline",Assumptions!$B$10=1))),0,IF(ISNUMBER(N580),G580*H580*N580*IF(ISNUMBER(K580),1,IF(AND(L580="PAYG",INDEX('SKU Catalog'!$F$1:$F$116,MAX(1,U580))="Hourly"),I580,1)),"UNPRICED"))</f>
        <v>0</v>
      </c>
      <c r="P580" s="24">
        <f>IF(ISNUMBER(O580),O580*Assumptions!$B$8,"UNPRICED")</f>
        <v>0</v>
      </c>
      <c r="Q580" s="23" t="str">
        <f>IF(NOT(AND(A580=$B$2,G580&gt;0,H580&gt;0,OR(C580&lt;&gt;"Recommended baseline",Assumptions!$B$10=1))),"Inactive",IF(NOT(ISNUMBER(N580)),"UNPRICED - select SKU / quote",IF(ISNUMBER(K580),"Manual quote - verify source",IF(T580="Covered","Covered by capacity",IF(T580="Control plane","No direct fee","Priced - verify sizing")))))</f>
        <v>Inactive</v>
      </c>
      <c r="R580" s="21" t="s">
        <v>2300</v>
      </c>
      <c r="S580" s="21" t="s">
        <v>971</v>
      </c>
      <c r="T580" s="21" t="s">
        <v>187</v>
      </c>
      <c r="U580" s="23">
        <f>IF(COUNTIF('SKU Catalog'!$A$4:$A$116,T580&amp;"|"&amp;F580)=0,0,MATCH(T580&amp;"|"&amp;F580,'SKU Catalog'!$A$1:$A$116,0))</f>
        <v>5</v>
      </c>
      <c r="V580" s="24">
        <f>IF(NOT(AND(A580=$B$2,G580&gt;0,H580&gt;0,OR(C580&lt;&gt;"Recommended baseline",Assumptions!$B$10=1))),0,IF(ISNUMBER(K580),G580*H580*K580,IF(U580=0,"UNPRICED",IF(ISNUMBER(INDEX('SKU Catalog'!$K$1:$K$116,MAX(1,U580))),G580*H580*INDEX('SKU Catalog'!$K$1:$K$116,MAX(1,U580))*IF(AND(INDEX('SKU Catalog'!$F$1:$F$116,MAX(1,U580))="Hourly",OR(INDEX('SKU Catalog'!$J$1:$J$116,MAX(1,U580))=0,"PAYG"="PAYG")),I580,1),"UNPRICED"))))</f>
        <v>0</v>
      </c>
      <c r="W580" s="24">
        <f>IF(NOT(AND(A580=$B$2,G580&gt;0,H580&gt;0,OR(C580&lt;&gt;"Recommended baseline",Assumptions!$B$10=1))),0,IF(ISNUMBER(K580),G580*H580*K580,IF(U580=0,"UNPRICED",IF(ISNUMBER(INDEX('SKU Catalog'!$L$1:$L$116,MAX(1,U580))),G580*H580*INDEX('SKU Catalog'!$L$1:$L$116,MAX(1,U580))*IF(AND(INDEX('SKU Catalog'!$F$1:$F$116,MAX(1,U580))="Hourly",OR(INDEX('SKU Catalog'!$J$1:$J$116,MAX(1,U580))=0,"1Y"="PAYG")),I580,1),"UNPRICED"))))</f>
        <v>0</v>
      </c>
      <c r="X580" s="24">
        <f>IF(NOT(AND(A580=$B$2,G580&gt;0,H580&gt;0,OR(C580&lt;&gt;"Recommended baseline",Assumptions!$B$10=1))),0,IF(ISNUMBER(K580),G580*H580*K580,IF(U580=0,"UNPRICED",IF(ISNUMBER(INDEX('SKU Catalog'!$M$1:$M$116,MAX(1,U580))),G580*H580*INDEX('SKU Catalog'!$M$1:$M$116,MAX(1,U580))*IF(AND(INDEX('SKU Catalog'!$F$1:$F$116,MAX(1,U580))="Hourly",OR(INDEX('SKU Catalog'!$J$1:$J$116,MAX(1,U580))=0,"3Y"="PAYG")),I580,1),"UNPRICED"))))</f>
        <v>0</v>
      </c>
    </row>
    <row r="581" spans="1:24" ht="28.8" x14ac:dyDescent="0.35">
      <c r="A581" s="21" t="s">
        <v>1927</v>
      </c>
      <c r="B581" s="21" t="s">
        <v>95</v>
      </c>
      <c r="C581" s="21" t="s">
        <v>2299</v>
      </c>
      <c r="D581" s="21" t="s">
        <v>1597</v>
      </c>
      <c r="E581" s="21" t="s">
        <v>1598</v>
      </c>
      <c r="F581" s="26" t="s">
        <v>188</v>
      </c>
      <c r="G581" s="27">
        <v>1</v>
      </c>
      <c r="H581" s="27">
        <v>1</v>
      </c>
      <c r="I581" s="36">
        <v>1</v>
      </c>
      <c r="J581" s="26" t="s">
        <v>2297</v>
      </c>
      <c r="K581" s="37"/>
      <c r="L581" s="23" t="str">
        <f>IF(U581=0,"INVALID SKU",IF(INDEX('SKU Catalog'!$J$1:$J$116,MAX(1,U581))=0,"PAYG",IF(J581="Default",Assumptions!$B$7,J581)))</f>
        <v>PAYG</v>
      </c>
      <c r="M581" s="23" t="str">
        <f>IF(U581=0,"Review SKU",INDEX('SKU Catalog'!$E$1:$E$116,MAX(1,U581)))</f>
        <v>resource</v>
      </c>
      <c r="N581" s="31">
        <f>IF(ISNUMBER(K581),K581,IF(U581=0,"UNPRICED",IF(L581="PAYG",INDEX('SKU Catalog'!$K$1:$K$116,MAX(1,U581)),IF(L581="1Y",INDEX('SKU Catalog'!$L$1:$L$116,MAX(1,U581)),INDEX('SKU Catalog'!$M$1:$M$116,MAX(1,U581))))))</f>
        <v>0</v>
      </c>
      <c r="O581" s="24">
        <f>IF(NOT(AND(A581=$B$2,G581&gt;0,H581&gt;0,OR(C581&lt;&gt;"Recommended baseline",Assumptions!$B$10=1))),0,IF(ISNUMBER(N581),G581*H581*N581*IF(ISNUMBER(K581),1,IF(AND(L581="PAYG",INDEX('SKU Catalog'!$F$1:$F$116,MAX(1,U581))="Hourly"),I581,1)),"UNPRICED"))</f>
        <v>0</v>
      </c>
      <c r="P581" s="24">
        <f>IF(ISNUMBER(O581),O581*Assumptions!$B$8,"UNPRICED")</f>
        <v>0</v>
      </c>
      <c r="Q581" s="23" t="str">
        <f>IF(NOT(AND(A581=$B$2,G581&gt;0,H581&gt;0,OR(C581&lt;&gt;"Recommended baseline",Assumptions!$B$10=1))),"Inactive",IF(NOT(ISNUMBER(N581)),"UNPRICED - select SKU / quote",IF(ISNUMBER(K581),"Manual quote - verify source",IF(T581="Covered","Covered by capacity",IF(T581="Control plane","No direct fee","Priced - verify sizing")))))</f>
        <v>Inactive</v>
      </c>
      <c r="R581" s="21" t="s">
        <v>2300</v>
      </c>
      <c r="S581" s="21" t="s">
        <v>971</v>
      </c>
      <c r="T581" s="21" t="s">
        <v>187</v>
      </c>
      <c r="U581" s="23">
        <f>IF(COUNTIF('SKU Catalog'!$A$4:$A$116,T581&amp;"|"&amp;F581)=0,0,MATCH(T581&amp;"|"&amp;F581,'SKU Catalog'!$A$1:$A$116,0))</f>
        <v>5</v>
      </c>
      <c r="V581" s="24">
        <f>IF(NOT(AND(A581=$B$2,G581&gt;0,H581&gt;0,OR(C581&lt;&gt;"Recommended baseline",Assumptions!$B$10=1))),0,IF(ISNUMBER(K581),G581*H581*K581,IF(U581=0,"UNPRICED",IF(ISNUMBER(INDEX('SKU Catalog'!$K$1:$K$116,MAX(1,U581))),G581*H581*INDEX('SKU Catalog'!$K$1:$K$116,MAX(1,U581))*IF(AND(INDEX('SKU Catalog'!$F$1:$F$116,MAX(1,U581))="Hourly",OR(INDEX('SKU Catalog'!$J$1:$J$116,MAX(1,U581))=0,"PAYG"="PAYG")),I581,1),"UNPRICED"))))</f>
        <v>0</v>
      </c>
      <c r="W581" s="24">
        <f>IF(NOT(AND(A581=$B$2,G581&gt;0,H581&gt;0,OR(C581&lt;&gt;"Recommended baseline",Assumptions!$B$10=1))),0,IF(ISNUMBER(K581),G581*H581*K581,IF(U581=0,"UNPRICED",IF(ISNUMBER(INDEX('SKU Catalog'!$L$1:$L$116,MAX(1,U581))),G581*H581*INDEX('SKU Catalog'!$L$1:$L$116,MAX(1,U581))*IF(AND(INDEX('SKU Catalog'!$F$1:$F$116,MAX(1,U581))="Hourly",OR(INDEX('SKU Catalog'!$J$1:$J$116,MAX(1,U581))=0,"1Y"="PAYG")),I581,1),"UNPRICED"))))</f>
        <v>0</v>
      </c>
      <c r="X581" s="24">
        <f>IF(NOT(AND(A581=$B$2,G581&gt;0,H581&gt;0,OR(C581&lt;&gt;"Recommended baseline",Assumptions!$B$10=1))),0,IF(ISNUMBER(K581),G581*H581*K581,IF(U581=0,"UNPRICED",IF(ISNUMBER(INDEX('SKU Catalog'!$M$1:$M$116,MAX(1,U581))),G581*H581*INDEX('SKU Catalog'!$M$1:$M$116,MAX(1,U581))*IF(AND(INDEX('SKU Catalog'!$F$1:$F$116,MAX(1,U581))="Hourly",OR(INDEX('SKU Catalog'!$J$1:$J$116,MAX(1,U581))=0,"3Y"="PAYG")),I581,1),"UNPRICED"))))</f>
        <v>0</v>
      </c>
    </row>
    <row r="582" spans="1:24" ht="28.8" x14ac:dyDescent="0.35">
      <c r="A582" s="21" t="s">
        <v>1927</v>
      </c>
      <c r="B582" s="21" t="s">
        <v>95</v>
      </c>
      <c r="C582" s="21" t="s">
        <v>2299</v>
      </c>
      <c r="D582" s="21" t="s">
        <v>1599</v>
      </c>
      <c r="E582" s="21" t="s">
        <v>1600</v>
      </c>
      <c r="F582" s="26" t="s">
        <v>188</v>
      </c>
      <c r="G582" s="27">
        <v>1</v>
      </c>
      <c r="H582" s="27">
        <v>1</v>
      </c>
      <c r="I582" s="36">
        <v>1</v>
      </c>
      <c r="J582" s="26" t="s">
        <v>2297</v>
      </c>
      <c r="K582" s="37"/>
      <c r="L582" s="23" t="str">
        <f>IF(U582=0,"INVALID SKU",IF(INDEX('SKU Catalog'!$J$1:$J$116,MAX(1,U582))=0,"PAYG",IF(J582="Default",Assumptions!$B$7,J582)))</f>
        <v>PAYG</v>
      </c>
      <c r="M582" s="23" t="str">
        <f>IF(U582=0,"Review SKU",INDEX('SKU Catalog'!$E$1:$E$116,MAX(1,U582)))</f>
        <v>resource</v>
      </c>
      <c r="N582" s="31">
        <f>IF(ISNUMBER(K582),K582,IF(U582=0,"UNPRICED",IF(L582="PAYG",INDEX('SKU Catalog'!$K$1:$K$116,MAX(1,U582)),IF(L582="1Y",INDEX('SKU Catalog'!$L$1:$L$116,MAX(1,U582)),INDEX('SKU Catalog'!$M$1:$M$116,MAX(1,U582))))))</f>
        <v>0</v>
      </c>
      <c r="O582" s="24">
        <f>IF(NOT(AND(A582=$B$2,G582&gt;0,H582&gt;0,OR(C582&lt;&gt;"Recommended baseline",Assumptions!$B$10=1))),0,IF(ISNUMBER(N582),G582*H582*N582*IF(ISNUMBER(K582),1,IF(AND(L582="PAYG",INDEX('SKU Catalog'!$F$1:$F$116,MAX(1,U582))="Hourly"),I582,1)),"UNPRICED"))</f>
        <v>0</v>
      </c>
      <c r="P582" s="24">
        <f>IF(ISNUMBER(O582),O582*Assumptions!$B$8,"UNPRICED")</f>
        <v>0</v>
      </c>
      <c r="Q582" s="23" t="str">
        <f>IF(NOT(AND(A582=$B$2,G582&gt;0,H582&gt;0,OR(C582&lt;&gt;"Recommended baseline",Assumptions!$B$10=1))),"Inactive",IF(NOT(ISNUMBER(N582)),"UNPRICED - select SKU / quote",IF(ISNUMBER(K582),"Manual quote - verify source",IF(T582="Covered","Covered by capacity",IF(T582="Control plane","No direct fee","Priced - verify sizing")))))</f>
        <v>Inactive</v>
      </c>
      <c r="R582" s="21" t="s">
        <v>2300</v>
      </c>
      <c r="S582" s="21" t="s">
        <v>971</v>
      </c>
      <c r="T582" s="21" t="s">
        <v>187</v>
      </c>
      <c r="U582" s="23">
        <f>IF(COUNTIF('SKU Catalog'!$A$4:$A$116,T582&amp;"|"&amp;F582)=0,0,MATCH(T582&amp;"|"&amp;F582,'SKU Catalog'!$A$1:$A$116,0))</f>
        <v>5</v>
      </c>
      <c r="V582" s="24">
        <f>IF(NOT(AND(A582=$B$2,G582&gt;0,H582&gt;0,OR(C582&lt;&gt;"Recommended baseline",Assumptions!$B$10=1))),0,IF(ISNUMBER(K582),G582*H582*K582,IF(U582=0,"UNPRICED",IF(ISNUMBER(INDEX('SKU Catalog'!$K$1:$K$116,MAX(1,U582))),G582*H582*INDEX('SKU Catalog'!$K$1:$K$116,MAX(1,U582))*IF(AND(INDEX('SKU Catalog'!$F$1:$F$116,MAX(1,U582))="Hourly",OR(INDEX('SKU Catalog'!$J$1:$J$116,MAX(1,U582))=0,"PAYG"="PAYG")),I582,1),"UNPRICED"))))</f>
        <v>0</v>
      </c>
      <c r="W582" s="24">
        <f>IF(NOT(AND(A582=$B$2,G582&gt;0,H582&gt;0,OR(C582&lt;&gt;"Recommended baseline",Assumptions!$B$10=1))),0,IF(ISNUMBER(K582),G582*H582*K582,IF(U582=0,"UNPRICED",IF(ISNUMBER(INDEX('SKU Catalog'!$L$1:$L$116,MAX(1,U582))),G582*H582*INDEX('SKU Catalog'!$L$1:$L$116,MAX(1,U582))*IF(AND(INDEX('SKU Catalog'!$F$1:$F$116,MAX(1,U582))="Hourly",OR(INDEX('SKU Catalog'!$J$1:$J$116,MAX(1,U582))=0,"1Y"="PAYG")),I582,1),"UNPRICED"))))</f>
        <v>0</v>
      </c>
      <c r="X582" s="24">
        <f>IF(NOT(AND(A582=$B$2,G582&gt;0,H582&gt;0,OR(C582&lt;&gt;"Recommended baseline",Assumptions!$B$10=1))),0,IF(ISNUMBER(K582),G582*H582*K582,IF(U582=0,"UNPRICED",IF(ISNUMBER(INDEX('SKU Catalog'!$M$1:$M$116,MAX(1,U582))),G582*H582*INDEX('SKU Catalog'!$M$1:$M$116,MAX(1,U582))*IF(AND(INDEX('SKU Catalog'!$F$1:$F$116,MAX(1,U582))="Hourly",OR(INDEX('SKU Catalog'!$J$1:$J$116,MAX(1,U582))=0,"3Y"="PAYG")),I582,1),"UNPRICED"))))</f>
        <v>0</v>
      </c>
    </row>
    <row r="583" spans="1:24" ht="28.8" x14ac:dyDescent="0.35">
      <c r="A583" s="21" t="s">
        <v>1927</v>
      </c>
      <c r="B583" s="21" t="s">
        <v>95</v>
      </c>
      <c r="C583" s="21" t="s">
        <v>2299</v>
      </c>
      <c r="D583" s="21" t="s">
        <v>1602</v>
      </c>
      <c r="E583" s="21" t="s">
        <v>1603</v>
      </c>
      <c r="F583" s="26" t="s">
        <v>188</v>
      </c>
      <c r="G583" s="27">
        <v>1</v>
      </c>
      <c r="H583" s="27">
        <v>1</v>
      </c>
      <c r="I583" s="36">
        <v>1</v>
      </c>
      <c r="J583" s="26" t="s">
        <v>2297</v>
      </c>
      <c r="K583" s="37"/>
      <c r="L583" s="23" t="str">
        <f>IF(U583=0,"INVALID SKU",IF(INDEX('SKU Catalog'!$J$1:$J$116,MAX(1,U583))=0,"PAYG",IF(J583="Default",Assumptions!$B$7,J583)))</f>
        <v>PAYG</v>
      </c>
      <c r="M583" s="23" t="str">
        <f>IF(U583=0,"Review SKU",INDEX('SKU Catalog'!$E$1:$E$116,MAX(1,U583)))</f>
        <v>resource</v>
      </c>
      <c r="N583" s="31">
        <f>IF(ISNUMBER(K583),K583,IF(U583=0,"UNPRICED",IF(L583="PAYG",INDEX('SKU Catalog'!$K$1:$K$116,MAX(1,U583)),IF(L583="1Y",INDEX('SKU Catalog'!$L$1:$L$116,MAX(1,U583)),INDEX('SKU Catalog'!$M$1:$M$116,MAX(1,U583))))))</f>
        <v>0</v>
      </c>
      <c r="O583" s="24">
        <f>IF(NOT(AND(A583=$B$2,G583&gt;0,H583&gt;0,OR(C583&lt;&gt;"Recommended baseline",Assumptions!$B$10=1))),0,IF(ISNUMBER(N583),G583*H583*N583*IF(ISNUMBER(K583),1,IF(AND(L583="PAYG",INDEX('SKU Catalog'!$F$1:$F$116,MAX(1,U583))="Hourly"),I583,1)),"UNPRICED"))</f>
        <v>0</v>
      </c>
      <c r="P583" s="24">
        <f>IF(ISNUMBER(O583),O583*Assumptions!$B$8,"UNPRICED")</f>
        <v>0</v>
      </c>
      <c r="Q583" s="23" t="str">
        <f>IF(NOT(AND(A583=$B$2,G583&gt;0,H583&gt;0,OR(C583&lt;&gt;"Recommended baseline",Assumptions!$B$10=1))),"Inactive",IF(NOT(ISNUMBER(N583)),"UNPRICED - select SKU / quote",IF(ISNUMBER(K583),"Manual quote - verify source",IF(T583="Covered","Covered by capacity",IF(T583="Control plane","No direct fee","Priced - verify sizing")))))</f>
        <v>Inactive</v>
      </c>
      <c r="R583" s="21" t="s">
        <v>2300</v>
      </c>
      <c r="S583" s="21" t="s">
        <v>971</v>
      </c>
      <c r="T583" s="21" t="s">
        <v>187</v>
      </c>
      <c r="U583" s="23">
        <f>IF(COUNTIF('SKU Catalog'!$A$4:$A$116,T583&amp;"|"&amp;F583)=0,0,MATCH(T583&amp;"|"&amp;F583,'SKU Catalog'!$A$1:$A$116,0))</f>
        <v>5</v>
      </c>
      <c r="V583" s="24">
        <f>IF(NOT(AND(A583=$B$2,G583&gt;0,H583&gt;0,OR(C583&lt;&gt;"Recommended baseline",Assumptions!$B$10=1))),0,IF(ISNUMBER(K583),G583*H583*K583,IF(U583=0,"UNPRICED",IF(ISNUMBER(INDEX('SKU Catalog'!$K$1:$K$116,MAX(1,U583))),G583*H583*INDEX('SKU Catalog'!$K$1:$K$116,MAX(1,U583))*IF(AND(INDEX('SKU Catalog'!$F$1:$F$116,MAX(1,U583))="Hourly",OR(INDEX('SKU Catalog'!$J$1:$J$116,MAX(1,U583))=0,"PAYG"="PAYG")),I583,1),"UNPRICED"))))</f>
        <v>0</v>
      </c>
      <c r="W583" s="24">
        <f>IF(NOT(AND(A583=$B$2,G583&gt;0,H583&gt;0,OR(C583&lt;&gt;"Recommended baseline",Assumptions!$B$10=1))),0,IF(ISNUMBER(K583),G583*H583*K583,IF(U583=0,"UNPRICED",IF(ISNUMBER(INDEX('SKU Catalog'!$L$1:$L$116,MAX(1,U583))),G583*H583*INDEX('SKU Catalog'!$L$1:$L$116,MAX(1,U583))*IF(AND(INDEX('SKU Catalog'!$F$1:$F$116,MAX(1,U583))="Hourly",OR(INDEX('SKU Catalog'!$J$1:$J$116,MAX(1,U583))=0,"1Y"="PAYG")),I583,1),"UNPRICED"))))</f>
        <v>0</v>
      </c>
      <c r="X583" s="24">
        <f>IF(NOT(AND(A583=$B$2,G583&gt;0,H583&gt;0,OR(C583&lt;&gt;"Recommended baseline",Assumptions!$B$10=1))),0,IF(ISNUMBER(K583),G583*H583*K583,IF(U583=0,"UNPRICED",IF(ISNUMBER(INDEX('SKU Catalog'!$M$1:$M$116,MAX(1,U583))),G583*H583*INDEX('SKU Catalog'!$M$1:$M$116,MAX(1,U583))*IF(AND(INDEX('SKU Catalog'!$F$1:$F$116,MAX(1,U583))="Hourly",OR(INDEX('SKU Catalog'!$J$1:$J$116,MAX(1,U583))=0,"3Y"="PAYG")),I583,1),"UNPRICED"))))</f>
        <v>0</v>
      </c>
    </row>
    <row r="584" spans="1:24" ht="28.8" x14ac:dyDescent="0.35">
      <c r="A584" s="21" t="s">
        <v>1927</v>
      </c>
      <c r="B584" s="21" t="s">
        <v>95</v>
      </c>
      <c r="C584" s="21" t="s">
        <v>2299</v>
      </c>
      <c r="D584" s="21" t="s">
        <v>1605</v>
      </c>
      <c r="E584" s="21" t="s">
        <v>1606</v>
      </c>
      <c r="F584" s="26" t="s">
        <v>188</v>
      </c>
      <c r="G584" s="27">
        <v>1</v>
      </c>
      <c r="H584" s="27">
        <v>1</v>
      </c>
      <c r="I584" s="36">
        <v>1</v>
      </c>
      <c r="J584" s="26" t="s">
        <v>2297</v>
      </c>
      <c r="K584" s="37"/>
      <c r="L584" s="23" t="str">
        <f>IF(U584=0,"INVALID SKU",IF(INDEX('SKU Catalog'!$J$1:$J$116,MAX(1,U584))=0,"PAYG",IF(J584="Default",Assumptions!$B$7,J584)))</f>
        <v>PAYG</v>
      </c>
      <c r="M584" s="23" t="str">
        <f>IF(U584=0,"Review SKU",INDEX('SKU Catalog'!$E$1:$E$116,MAX(1,U584)))</f>
        <v>resource</v>
      </c>
      <c r="N584" s="31">
        <f>IF(ISNUMBER(K584),K584,IF(U584=0,"UNPRICED",IF(L584="PAYG",INDEX('SKU Catalog'!$K$1:$K$116,MAX(1,U584)),IF(L584="1Y",INDEX('SKU Catalog'!$L$1:$L$116,MAX(1,U584)),INDEX('SKU Catalog'!$M$1:$M$116,MAX(1,U584))))))</f>
        <v>0</v>
      </c>
      <c r="O584" s="24">
        <f>IF(NOT(AND(A584=$B$2,G584&gt;0,H584&gt;0,OR(C584&lt;&gt;"Recommended baseline",Assumptions!$B$10=1))),0,IF(ISNUMBER(N584),G584*H584*N584*IF(ISNUMBER(K584),1,IF(AND(L584="PAYG",INDEX('SKU Catalog'!$F$1:$F$116,MAX(1,U584))="Hourly"),I584,1)),"UNPRICED"))</f>
        <v>0</v>
      </c>
      <c r="P584" s="24">
        <f>IF(ISNUMBER(O584),O584*Assumptions!$B$8,"UNPRICED")</f>
        <v>0</v>
      </c>
      <c r="Q584" s="23" t="str">
        <f>IF(NOT(AND(A584=$B$2,G584&gt;0,H584&gt;0,OR(C584&lt;&gt;"Recommended baseline",Assumptions!$B$10=1))),"Inactive",IF(NOT(ISNUMBER(N584)),"UNPRICED - select SKU / quote",IF(ISNUMBER(K584),"Manual quote - verify source",IF(T584="Covered","Covered by capacity",IF(T584="Control plane","No direct fee","Priced - verify sizing")))))</f>
        <v>Inactive</v>
      </c>
      <c r="R584" s="21" t="s">
        <v>2300</v>
      </c>
      <c r="S584" s="21" t="s">
        <v>971</v>
      </c>
      <c r="T584" s="21" t="s">
        <v>187</v>
      </c>
      <c r="U584" s="23">
        <f>IF(COUNTIF('SKU Catalog'!$A$4:$A$116,T584&amp;"|"&amp;F584)=0,0,MATCH(T584&amp;"|"&amp;F584,'SKU Catalog'!$A$1:$A$116,0))</f>
        <v>5</v>
      </c>
      <c r="V584" s="24">
        <f>IF(NOT(AND(A584=$B$2,G584&gt;0,H584&gt;0,OR(C584&lt;&gt;"Recommended baseline",Assumptions!$B$10=1))),0,IF(ISNUMBER(K584),G584*H584*K584,IF(U584=0,"UNPRICED",IF(ISNUMBER(INDEX('SKU Catalog'!$K$1:$K$116,MAX(1,U584))),G584*H584*INDEX('SKU Catalog'!$K$1:$K$116,MAX(1,U584))*IF(AND(INDEX('SKU Catalog'!$F$1:$F$116,MAX(1,U584))="Hourly",OR(INDEX('SKU Catalog'!$J$1:$J$116,MAX(1,U584))=0,"PAYG"="PAYG")),I584,1),"UNPRICED"))))</f>
        <v>0</v>
      </c>
      <c r="W584" s="24">
        <f>IF(NOT(AND(A584=$B$2,G584&gt;0,H584&gt;0,OR(C584&lt;&gt;"Recommended baseline",Assumptions!$B$10=1))),0,IF(ISNUMBER(K584),G584*H584*K584,IF(U584=0,"UNPRICED",IF(ISNUMBER(INDEX('SKU Catalog'!$L$1:$L$116,MAX(1,U584))),G584*H584*INDEX('SKU Catalog'!$L$1:$L$116,MAX(1,U584))*IF(AND(INDEX('SKU Catalog'!$F$1:$F$116,MAX(1,U584))="Hourly",OR(INDEX('SKU Catalog'!$J$1:$J$116,MAX(1,U584))=0,"1Y"="PAYG")),I584,1),"UNPRICED"))))</f>
        <v>0</v>
      </c>
      <c r="X584" s="24">
        <f>IF(NOT(AND(A584=$B$2,G584&gt;0,H584&gt;0,OR(C584&lt;&gt;"Recommended baseline",Assumptions!$B$10=1))),0,IF(ISNUMBER(K584),G584*H584*K584,IF(U584=0,"UNPRICED",IF(ISNUMBER(INDEX('SKU Catalog'!$M$1:$M$116,MAX(1,U584))),G584*H584*INDEX('SKU Catalog'!$M$1:$M$116,MAX(1,U584))*IF(AND(INDEX('SKU Catalog'!$F$1:$F$116,MAX(1,U584))="Hourly",OR(INDEX('SKU Catalog'!$J$1:$J$116,MAX(1,U584))=0,"3Y"="PAYG")),I584,1),"UNPRICED"))))</f>
        <v>0</v>
      </c>
    </row>
    <row r="585" spans="1:24" ht="28.8" x14ac:dyDescent="0.35">
      <c r="A585" s="21" t="s">
        <v>1927</v>
      </c>
      <c r="B585" s="21" t="s">
        <v>95</v>
      </c>
      <c r="C585" s="21" t="s">
        <v>2299</v>
      </c>
      <c r="D585" s="21" t="s">
        <v>1607</v>
      </c>
      <c r="E585" s="21" t="s">
        <v>1608</v>
      </c>
      <c r="F585" s="26" t="s">
        <v>188</v>
      </c>
      <c r="G585" s="27">
        <v>1</v>
      </c>
      <c r="H585" s="27">
        <v>1</v>
      </c>
      <c r="I585" s="36">
        <v>1</v>
      </c>
      <c r="J585" s="26" t="s">
        <v>2297</v>
      </c>
      <c r="K585" s="37"/>
      <c r="L585" s="23" t="str">
        <f>IF(U585=0,"INVALID SKU",IF(INDEX('SKU Catalog'!$J$1:$J$116,MAX(1,U585))=0,"PAYG",IF(J585="Default",Assumptions!$B$7,J585)))</f>
        <v>PAYG</v>
      </c>
      <c r="M585" s="23" t="str">
        <f>IF(U585=0,"Review SKU",INDEX('SKU Catalog'!$E$1:$E$116,MAX(1,U585)))</f>
        <v>resource</v>
      </c>
      <c r="N585" s="31">
        <f>IF(ISNUMBER(K585),K585,IF(U585=0,"UNPRICED",IF(L585="PAYG",INDEX('SKU Catalog'!$K$1:$K$116,MAX(1,U585)),IF(L585="1Y",INDEX('SKU Catalog'!$L$1:$L$116,MAX(1,U585)),INDEX('SKU Catalog'!$M$1:$M$116,MAX(1,U585))))))</f>
        <v>0</v>
      </c>
      <c r="O585" s="24">
        <f>IF(NOT(AND(A585=$B$2,G585&gt;0,H585&gt;0,OR(C585&lt;&gt;"Recommended baseline",Assumptions!$B$10=1))),0,IF(ISNUMBER(N585),G585*H585*N585*IF(ISNUMBER(K585),1,IF(AND(L585="PAYG",INDEX('SKU Catalog'!$F$1:$F$116,MAX(1,U585))="Hourly"),I585,1)),"UNPRICED"))</f>
        <v>0</v>
      </c>
      <c r="P585" s="24">
        <f>IF(ISNUMBER(O585),O585*Assumptions!$B$8,"UNPRICED")</f>
        <v>0</v>
      </c>
      <c r="Q585" s="23" t="str">
        <f>IF(NOT(AND(A585=$B$2,G585&gt;0,H585&gt;0,OR(C585&lt;&gt;"Recommended baseline",Assumptions!$B$10=1))),"Inactive",IF(NOT(ISNUMBER(N585)),"UNPRICED - select SKU / quote",IF(ISNUMBER(K585),"Manual quote - verify source",IF(T585="Covered","Covered by capacity",IF(T585="Control plane","No direct fee","Priced - verify sizing")))))</f>
        <v>Inactive</v>
      </c>
      <c r="R585" s="21" t="s">
        <v>2300</v>
      </c>
      <c r="S585" s="21" t="s">
        <v>971</v>
      </c>
      <c r="T585" s="21" t="s">
        <v>187</v>
      </c>
      <c r="U585" s="23">
        <f>IF(COUNTIF('SKU Catalog'!$A$4:$A$116,T585&amp;"|"&amp;F585)=0,0,MATCH(T585&amp;"|"&amp;F585,'SKU Catalog'!$A$1:$A$116,0))</f>
        <v>5</v>
      </c>
      <c r="V585" s="24">
        <f>IF(NOT(AND(A585=$B$2,G585&gt;0,H585&gt;0,OR(C585&lt;&gt;"Recommended baseline",Assumptions!$B$10=1))),0,IF(ISNUMBER(K585),G585*H585*K585,IF(U585=0,"UNPRICED",IF(ISNUMBER(INDEX('SKU Catalog'!$K$1:$K$116,MAX(1,U585))),G585*H585*INDEX('SKU Catalog'!$K$1:$K$116,MAX(1,U585))*IF(AND(INDEX('SKU Catalog'!$F$1:$F$116,MAX(1,U585))="Hourly",OR(INDEX('SKU Catalog'!$J$1:$J$116,MAX(1,U585))=0,"PAYG"="PAYG")),I585,1),"UNPRICED"))))</f>
        <v>0</v>
      </c>
      <c r="W585" s="24">
        <f>IF(NOT(AND(A585=$B$2,G585&gt;0,H585&gt;0,OR(C585&lt;&gt;"Recommended baseline",Assumptions!$B$10=1))),0,IF(ISNUMBER(K585),G585*H585*K585,IF(U585=0,"UNPRICED",IF(ISNUMBER(INDEX('SKU Catalog'!$L$1:$L$116,MAX(1,U585))),G585*H585*INDEX('SKU Catalog'!$L$1:$L$116,MAX(1,U585))*IF(AND(INDEX('SKU Catalog'!$F$1:$F$116,MAX(1,U585))="Hourly",OR(INDEX('SKU Catalog'!$J$1:$J$116,MAX(1,U585))=0,"1Y"="PAYG")),I585,1),"UNPRICED"))))</f>
        <v>0</v>
      </c>
      <c r="X585" s="24">
        <f>IF(NOT(AND(A585=$B$2,G585&gt;0,H585&gt;0,OR(C585&lt;&gt;"Recommended baseline",Assumptions!$B$10=1))),0,IF(ISNUMBER(K585),G585*H585*K585,IF(U585=0,"UNPRICED",IF(ISNUMBER(INDEX('SKU Catalog'!$M$1:$M$116,MAX(1,U585))),G585*H585*INDEX('SKU Catalog'!$M$1:$M$116,MAX(1,U585))*IF(AND(INDEX('SKU Catalog'!$F$1:$F$116,MAX(1,U585))="Hourly",OR(INDEX('SKU Catalog'!$J$1:$J$116,MAX(1,U585))=0,"3Y"="PAYG")),I585,1),"UNPRICED"))))</f>
        <v>0</v>
      </c>
    </row>
    <row r="586" spans="1:24" ht="28.8" x14ac:dyDescent="0.35">
      <c r="A586" s="21" t="s">
        <v>1927</v>
      </c>
      <c r="B586" s="21" t="s">
        <v>95</v>
      </c>
      <c r="C586" s="21" t="s">
        <v>2299</v>
      </c>
      <c r="D586" s="21" t="s">
        <v>1609</v>
      </c>
      <c r="E586" s="21" t="s">
        <v>1610</v>
      </c>
      <c r="F586" s="26" t="s">
        <v>188</v>
      </c>
      <c r="G586" s="27">
        <v>1</v>
      </c>
      <c r="H586" s="27">
        <v>1</v>
      </c>
      <c r="I586" s="36">
        <v>1</v>
      </c>
      <c r="J586" s="26" t="s">
        <v>2297</v>
      </c>
      <c r="K586" s="37"/>
      <c r="L586" s="23" t="str">
        <f>IF(U586=0,"INVALID SKU",IF(INDEX('SKU Catalog'!$J$1:$J$116,MAX(1,U586))=0,"PAYG",IF(J586="Default",Assumptions!$B$7,J586)))</f>
        <v>PAYG</v>
      </c>
      <c r="M586" s="23" t="str">
        <f>IF(U586=0,"Review SKU",INDEX('SKU Catalog'!$E$1:$E$116,MAX(1,U586)))</f>
        <v>resource</v>
      </c>
      <c r="N586" s="31">
        <f>IF(ISNUMBER(K586),K586,IF(U586=0,"UNPRICED",IF(L586="PAYG",INDEX('SKU Catalog'!$K$1:$K$116,MAX(1,U586)),IF(L586="1Y",INDEX('SKU Catalog'!$L$1:$L$116,MAX(1,U586)),INDEX('SKU Catalog'!$M$1:$M$116,MAX(1,U586))))))</f>
        <v>0</v>
      </c>
      <c r="O586" s="24">
        <f>IF(NOT(AND(A586=$B$2,G586&gt;0,H586&gt;0,OR(C586&lt;&gt;"Recommended baseline",Assumptions!$B$10=1))),0,IF(ISNUMBER(N586),G586*H586*N586*IF(ISNUMBER(K586),1,IF(AND(L586="PAYG",INDEX('SKU Catalog'!$F$1:$F$116,MAX(1,U586))="Hourly"),I586,1)),"UNPRICED"))</f>
        <v>0</v>
      </c>
      <c r="P586" s="24">
        <f>IF(ISNUMBER(O586),O586*Assumptions!$B$8,"UNPRICED")</f>
        <v>0</v>
      </c>
      <c r="Q586" s="23" t="str">
        <f>IF(NOT(AND(A586=$B$2,G586&gt;0,H586&gt;0,OR(C586&lt;&gt;"Recommended baseline",Assumptions!$B$10=1))),"Inactive",IF(NOT(ISNUMBER(N586)),"UNPRICED - select SKU / quote",IF(ISNUMBER(K586),"Manual quote - verify source",IF(T586="Covered","Covered by capacity",IF(T586="Control plane","No direct fee","Priced - verify sizing")))))</f>
        <v>Inactive</v>
      </c>
      <c r="R586" s="21" t="s">
        <v>2300</v>
      </c>
      <c r="S586" s="21" t="s">
        <v>971</v>
      </c>
      <c r="T586" s="21" t="s">
        <v>187</v>
      </c>
      <c r="U586" s="23">
        <f>IF(COUNTIF('SKU Catalog'!$A$4:$A$116,T586&amp;"|"&amp;F586)=0,0,MATCH(T586&amp;"|"&amp;F586,'SKU Catalog'!$A$1:$A$116,0))</f>
        <v>5</v>
      </c>
      <c r="V586" s="24">
        <f>IF(NOT(AND(A586=$B$2,G586&gt;0,H586&gt;0,OR(C586&lt;&gt;"Recommended baseline",Assumptions!$B$10=1))),0,IF(ISNUMBER(K586),G586*H586*K586,IF(U586=0,"UNPRICED",IF(ISNUMBER(INDEX('SKU Catalog'!$K$1:$K$116,MAX(1,U586))),G586*H586*INDEX('SKU Catalog'!$K$1:$K$116,MAX(1,U586))*IF(AND(INDEX('SKU Catalog'!$F$1:$F$116,MAX(1,U586))="Hourly",OR(INDEX('SKU Catalog'!$J$1:$J$116,MAX(1,U586))=0,"PAYG"="PAYG")),I586,1),"UNPRICED"))))</f>
        <v>0</v>
      </c>
      <c r="W586" s="24">
        <f>IF(NOT(AND(A586=$B$2,G586&gt;0,H586&gt;0,OR(C586&lt;&gt;"Recommended baseline",Assumptions!$B$10=1))),0,IF(ISNUMBER(K586),G586*H586*K586,IF(U586=0,"UNPRICED",IF(ISNUMBER(INDEX('SKU Catalog'!$L$1:$L$116,MAX(1,U586))),G586*H586*INDEX('SKU Catalog'!$L$1:$L$116,MAX(1,U586))*IF(AND(INDEX('SKU Catalog'!$F$1:$F$116,MAX(1,U586))="Hourly",OR(INDEX('SKU Catalog'!$J$1:$J$116,MAX(1,U586))=0,"1Y"="PAYG")),I586,1),"UNPRICED"))))</f>
        <v>0</v>
      </c>
      <c r="X586" s="24">
        <f>IF(NOT(AND(A586=$B$2,G586&gt;0,H586&gt;0,OR(C586&lt;&gt;"Recommended baseline",Assumptions!$B$10=1))),0,IF(ISNUMBER(K586),G586*H586*K586,IF(U586=0,"UNPRICED",IF(ISNUMBER(INDEX('SKU Catalog'!$M$1:$M$116,MAX(1,U586))),G586*H586*INDEX('SKU Catalog'!$M$1:$M$116,MAX(1,U586))*IF(AND(INDEX('SKU Catalog'!$F$1:$F$116,MAX(1,U586))="Hourly",OR(INDEX('SKU Catalog'!$J$1:$J$116,MAX(1,U586))=0,"3Y"="PAYG")),I586,1),"UNPRICED"))))</f>
        <v>0</v>
      </c>
    </row>
    <row r="587" spans="1:24" ht="28.8" x14ac:dyDescent="0.35">
      <c r="A587" s="21" t="s">
        <v>1927</v>
      </c>
      <c r="B587" s="21" t="s">
        <v>95</v>
      </c>
      <c r="C587" s="21" t="s">
        <v>2299</v>
      </c>
      <c r="D587" s="21" t="s">
        <v>1611</v>
      </c>
      <c r="E587" s="21" t="s">
        <v>1612</v>
      </c>
      <c r="F587" s="26" t="s">
        <v>188</v>
      </c>
      <c r="G587" s="27">
        <v>1</v>
      </c>
      <c r="H587" s="27">
        <v>1</v>
      </c>
      <c r="I587" s="36">
        <v>1</v>
      </c>
      <c r="J587" s="26" t="s">
        <v>2297</v>
      </c>
      <c r="K587" s="37"/>
      <c r="L587" s="23" t="str">
        <f>IF(U587=0,"INVALID SKU",IF(INDEX('SKU Catalog'!$J$1:$J$116,MAX(1,U587))=0,"PAYG",IF(J587="Default",Assumptions!$B$7,J587)))</f>
        <v>PAYG</v>
      </c>
      <c r="M587" s="23" t="str">
        <f>IF(U587=0,"Review SKU",INDEX('SKU Catalog'!$E$1:$E$116,MAX(1,U587)))</f>
        <v>resource</v>
      </c>
      <c r="N587" s="31">
        <f>IF(ISNUMBER(K587),K587,IF(U587=0,"UNPRICED",IF(L587="PAYG",INDEX('SKU Catalog'!$K$1:$K$116,MAX(1,U587)),IF(L587="1Y",INDEX('SKU Catalog'!$L$1:$L$116,MAX(1,U587)),INDEX('SKU Catalog'!$M$1:$M$116,MAX(1,U587))))))</f>
        <v>0</v>
      </c>
      <c r="O587" s="24">
        <f>IF(NOT(AND(A587=$B$2,G587&gt;0,H587&gt;0,OR(C587&lt;&gt;"Recommended baseline",Assumptions!$B$10=1))),0,IF(ISNUMBER(N587),G587*H587*N587*IF(ISNUMBER(K587),1,IF(AND(L587="PAYG",INDEX('SKU Catalog'!$F$1:$F$116,MAX(1,U587))="Hourly"),I587,1)),"UNPRICED"))</f>
        <v>0</v>
      </c>
      <c r="P587" s="24">
        <f>IF(ISNUMBER(O587),O587*Assumptions!$B$8,"UNPRICED")</f>
        <v>0</v>
      </c>
      <c r="Q587" s="23" t="str">
        <f>IF(NOT(AND(A587=$B$2,G587&gt;0,H587&gt;0,OR(C587&lt;&gt;"Recommended baseline",Assumptions!$B$10=1))),"Inactive",IF(NOT(ISNUMBER(N587)),"UNPRICED - select SKU / quote",IF(ISNUMBER(K587),"Manual quote - verify source",IF(T587="Covered","Covered by capacity",IF(T587="Control plane","No direct fee","Priced - verify sizing")))))</f>
        <v>Inactive</v>
      </c>
      <c r="R587" s="21" t="s">
        <v>2300</v>
      </c>
      <c r="S587" s="21" t="s">
        <v>971</v>
      </c>
      <c r="T587" s="21" t="s">
        <v>187</v>
      </c>
      <c r="U587" s="23">
        <f>IF(COUNTIF('SKU Catalog'!$A$4:$A$116,T587&amp;"|"&amp;F587)=0,0,MATCH(T587&amp;"|"&amp;F587,'SKU Catalog'!$A$1:$A$116,0))</f>
        <v>5</v>
      </c>
      <c r="V587" s="24">
        <f>IF(NOT(AND(A587=$B$2,G587&gt;0,H587&gt;0,OR(C587&lt;&gt;"Recommended baseline",Assumptions!$B$10=1))),0,IF(ISNUMBER(K587),G587*H587*K587,IF(U587=0,"UNPRICED",IF(ISNUMBER(INDEX('SKU Catalog'!$K$1:$K$116,MAX(1,U587))),G587*H587*INDEX('SKU Catalog'!$K$1:$K$116,MAX(1,U587))*IF(AND(INDEX('SKU Catalog'!$F$1:$F$116,MAX(1,U587))="Hourly",OR(INDEX('SKU Catalog'!$J$1:$J$116,MAX(1,U587))=0,"PAYG"="PAYG")),I587,1),"UNPRICED"))))</f>
        <v>0</v>
      </c>
      <c r="W587" s="24">
        <f>IF(NOT(AND(A587=$B$2,G587&gt;0,H587&gt;0,OR(C587&lt;&gt;"Recommended baseline",Assumptions!$B$10=1))),0,IF(ISNUMBER(K587),G587*H587*K587,IF(U587=0,"UNPRICED",IF(ISNUMBER(INDEX('SKU Catalog'!$L$1:$L$116,MAX(1,U587))),G587*H587*INDEX('SKU Catalog'!$L$1:$L$116,MAX(1,U587))*IF(AND(INDEX('SKU Catalog'!$F$1:$F$116,MAX(1,U587))="Hourly",OR(INDEX('SKU Catalog'!$J$1:$J$116,MAX(1,U587))=0,"1Y"="PAYG")),I587,1),"UNPRICED"))))</f>
        <v>0</v>
      </c>
      <c r="X587" s="24">
        <f>IF(NOT(AND(A587=$B$2,G587&gt;0,H587&gt;0,OR(C587&lt;&gt;"Recommended baseline",Assumptions!$B$10=1))),0,IF(ISNUMBER(K587),G587*H587*K587,IF(U587=0,"UNPRICED",IF(ISNUMBER(INDEX('SKU Catalog'!$M$1:$M$116,MAX(1,U587))),G587*H587*INDEX('SKU Catalog'!$M$1:$M$116,MAX(1,U587))*IF(AND(INDEX('SKU Catalog'!$F$1:$F$116,MAX(1,U587))="Hourly",OR(INDEX('SKU Catalog'!$J$1:$J$116,MAX(1,U587))=0,"3Y"="PAYG")),I587,1),"UNPRICED"))))</f>
        <v>0</v>
      </c>
    </row>
    <row r="588" spans="1:24" ht="28.8" x14ac:dyDescent="0.35">
      <c r="A588" s="21" t="s">
        <v>1927</v>
      </c>
      <c r="B588" s="21" t="s">
        <v>95</v>
      </c>
      <c r="C588" s="21" t="s">
        <v>2299</v>
      </c>
      <c r="D588" s="21" t="s">
        <v>1613</v>
      </c>
      <c r="E588" s="21" t="s">
        <v>1614</v>
      </c>
      <c r="F588" s="26" t="s">
        <v>188</v>
      </c>
      <c r="G588" s="27">
        <v>1</v>
      </c>
      <c r="H588" s="27">
        <v>1</v>
      </c>
      <c r="I588" s="36">
        <v>1</v>
      </c>
      <c r="J588" s="26" t="s">
        <v>2297</v>
      </c>
      <c r="K588" s="37"/>
      <c r="L588" s="23" t="str">
        <f>IF(U588=0,"INVALID SKU",IF(INDEX('SKU Catalog'!$J$1:$J$116,MAX(1,U588))=0,"PAYG",IF(J588="Default",Assumptions!$B$7,J588)))</f>
        <v>PAYG</v>
      </c>
      <c r="M588" s="23" t="str">
        <f>IF(U588=0,"Review SKU",INDEX('SKU Catalog'!$E$1:$E$116,MAX(1,U588)))</f>
        <v>resource</v>
      </c>
      <c r="N588" s="31">
        <f>IF(ISNUMBER(K588),K588,IF(U588=0,"UNPRICED",IF(L588="PAYG",INDEX('SKU Catalog'!$K$1:$K$116,MAX(1,U588)),IF(L588="1Y",INDEX('SKU Catalog'!$L$1:$L$116,MAX(1,U588)),INDEX('SKU Catalog'!$M$1:$M$116,MAX(1,U588))))))</f>
        <v>0</v>
      </c>
      <c r="O588" s="24">
        <f>IF(NOT(AND(A588=$B$2,G588&gt;0,H588&gt;0,OR(C588&lt;&gt;"Recommended baseline",Assumptions!$B$10=1))),0,IF(ISNUMBER(N588),G588*H588*N588*IF(ISNUMBER(K588),1,IF(AND(L588="PAYG",INDEX('SKU Catalog'!$F$1:$F$116,MAX(1,U588))="Hourly"),I588,1)),"UNPRICED"))</f>
        <v>0</v>
      </c>
      <c r="P588" s="24">
        <f>IF(ISNUMBER(O588),O588*Assumptions!$B$8,"UNPRICED")</f>
        <v>0</v>
      </c>
      <c r="Q588" s="23" t="str">
        <f>IF(NOT(AND(A588=$B$2,G588&gt;0,H588&gt;0,OR(C588&lt;&gt;"Recommended baseline",Assumptions!$B$10=1))),"Inactive",IF(NOT(ISNUMBER(N588)),"UNPRICED - select SKU / quote",IF(ISNUMBER(K588),"Manual quote - verify source",IF(T588="Covered","Covered by capacity",IF(T588="Control plane","No direct fee","Priced - verify sizing")))))</f>
        <v>Inactive</v>
      </c>
      <c r="R588" s="21" t="s">
        <v>2300</v>
      </c>
      <c r="S588" s="21" t="s">
        <v>971</v>
      </c>
      <c r="T588" s="21" t="s">
        <v>187</v>
      </c>
      <c r="U588" s="23">
        <f>IF(COUNTIF('SKU Catalog'!$A$4:$A$116,T588&amp;"|"&amp;F588)=0,0,MATCH(T588&amp;"|"&amp;F588,'SKU Catalog'!$A$1:$A$116,0))</f>
        <v>5</v>
      </c>
      <c r="V588" s="24">
        <f>IF(NOT(AND(A588=$B$2,G588&gt;0,H588&gt;0,OR(C588&lt;&gt;"Recommended baseline",Assumptions!$B$10=1))),0,IF(ISNUMBER(K588),G588*H588*K588,IF(U588=0,"UNPRICED",IF(ISNUMBER(INDEX('SKU Catalog'!$K$1:$K$116,MAX(1,U588))),G588*H588*INDEX('SKU Catalog'!$K$1:$K$116,MAX(1,U588))*IF(AND(INDEX('SKU Catalog'!$F$1:$F$116,MAX(1,U588))="Hourly",OR(INDEX('SKU Catalog'!$J$1:$J$116,MAX(1,U588))=0,"PAYG"="PAYG")),I588,1),"UNPRICED"))))</f>
        <v>0</v>
      </c>
      <c r="W588" s="24">
        <f>IF(NOT(AND(A588=$B$2,G588&gt;0,H588&gt;0,OR(C588&lt;&gt;"Recommended baseline",Assumptions!$B$10=1))),0,IF(ISNUMBER(K588),G588*H588*K588,IF(U588=0,"UNPRICED",IF(ISNUMBER(INDEX('SKU Catalog'!$L$1:$L$116,MAX(1,U588))),G588*H588*INDEX('SKU Catalog'!$L$1:$L$116,MAX(1,U588))*IF(AND(INDEX('SKU Catalog'!$F$1:$F$116,MAX(1,U588))="Hourly",OR(INDEX('SKU Catalog'!$J$1:$J$116,MAX(1,U588))=0,"1Y"="PAYG")),I588,1),"UNPRICED"))))</f>
        <v>0</v>
      </c>
      <c r="X588" s="24">
        <f>IF(NOT(AND(A588=$B$2,G588&gt;0,H588&gt;0,OR(C588&lt;&gt;"Recommended baseline",Assumptions!$B$10=1))),0,IF(ISNUMBER(K588),G588*H588*K588,IF(U588=0,"UNPRICED",IF(ISNUMBER(INDEX('SKU Catalog'!$M$1:$M$116,MAX(1,U588))),G588*H588*INDEX('SKU Catalog'!$M$1:$M$116,MAX(1,U588))*IF(AND(INDEX('SKU Catalog'!$F$1:$F$116,MAX(1,U588))="Hourly",OR(INDEX('SKU Catalog'!$J$1:$J$116,MAX(1,U588))=0,"3Y"="PAYG")),I588,1),"UNPRICED"))))</f>
        <v>0</v>
      </c>
    </row>
    <row r="589" spans="1:24" ht="28.8" x14ac:dyDescent="0.35">
      <c r="A589" s="21" t="s">
        <v>1927</v>
      </c>
      <c r="B589" s="21" t="s">
        <v>95</v>
      </c>
      <c r="C589" s="21" t="s">
        <v>2299</v>
      </c>
      <c r="D589" s="21" t="s">
        <v>1616</v>
      </c>
      <c r="E589" s="21" t="s">
        <v>1617</v>
      </c>
      <c r="F589" s="26" t="s">
        <v>188</v>
      </c>
      <c r="G589" s="27">
        <v>1</v>
      </c>
      <c r="H589" s="27">
        <v>1</v>
      </c>
      <c r="I589" s="36">
        <v>1</v>
      </c>
      <c r="J589" s="26" t="s">
        <v>2297</v>
      </c>
      <c r="K589" s="37"/>
      <c r="L589" s="23" t="str">
        <f>IF(U589=0,"INVALID SKU",IF(INDEX('SKU Catalog'!$J$1:$J$116,MAX(1,U589))=0,"PAYG",IF(J589="Default",Assumptions!$B$7,J589)))</f>
        <v>PAYG</v>
      </c>
      <c r="M589" s="23" t="str">
        <f>IF(U589=0,"Review SKU",INDEX('SKU Catalog'!$E$1:$E$116,MAX(1,U589)))</f>
        <v>resource</v>
      </c>
      <c r="N589" s="31">
        <f>IF(ISNUMBER(K589),K589,IF(U589=0,"UNPRICED",IF(L589="PAYG",INDEX('SKU Catalog'!$K$1:$K$116,MAX(1,U589)),IF(L589="1Y",INDEX('SKU Catalog'!$L$1:$L$116,MAX(1,U589)),INDEX('SKU Catalog'!$M$1:$M$116,MAX(1,U589))))))</f>
        <v>0</v>
      </c>
      <c r="O589" s="24">
        <f>IF(NOT(AND(A589=$B$2,G589&gt;0,H589&gt;0,OR(C589&lt;&gt;"Recommended baseline",Assumptions!$B$10=1))),0,IF(ISNUMBER(N589),G589*H589*N589*IF(ISNUMBER(K589),1,IF(AND(L589="PAYG",INDEX('SKU Catalog'!$F$1:$F$116,MAX(1,U589))="Hourly"),I589,1)),"UNPRICED"))</f>
        <v>0</v>
      </c>
      <c r="P589" s="24">
        <f>IF(ISNUMBER(O589),O589*Assumptions!$B$8,"UNPRICED")</f>
        <v>0</v>
      </c>
      <c r="Q589" s="23" t="str">
        <f>IF(NOT(AND(A589=$B$2,G589&gt;0,H589&gt;0,OR(C589&lt;&gt;"Recommended baseline",Assumptions!$B$10=1))),"Inactive",IF(NOT(ISNUMBER(N589)),"UNPRICED - select SKU / quote",IF(ISNUMBER(K589),"Manual quote - verify source",IF(T589="Covered","Covered by capacity",IF(T589="Control plane","No direct fee","Priced - verify sizing")))))</f>
        <v>Inactive</v>
      </c>
      <c r="R589" s="21" t="s">
        <v>2300</v>
      </c>
      <c r="S589" s="21" t="s">
        <v>971</v>
      </c>
      <c r="T589" s="21" t="s">
        <v>187</v>
      </c>
      <c r="U589" s="23">
        <f>IF(COUNTIF('SKU Catalog'!$A$4:$A$116,T589&amp;"|"&amp;F589)=0,0,MATCH(T589&amp;"|"&amp;F589,'SKU Catalog'!$A$1:$A$116,0))</f>
        <v>5</v>
      </c>
      <c r="V589" s="24">
        <f>IF(NOT(AND(A589=$B$2,G589&gt;0,H589&gt;0,OR(C589&lt;&gt;"Recommended baseline",Assumptions!$B$10=1))),0,IF(ISNUMBER(K589),G589*H589*K589,IF(U589=0,"UNPRICED",IF(ISNUMBER(INDEX('SKU Catalog'!$K$1:$K$116,MAX(1,U589))),G589*H589*INDEX('SKU Catalog'!$K$1:$K$116,MAX(1,U589))*IF(AND(INDEX('SKU Catalog'!$F$1:$F$116,MAX(1,U589))="Hourly",OR(INDEX('SKU Catalog'!$J$1:$J$116,MAX(1,U589))=0,"PAYG"="PAYG")),I589,1),"UNPRICED"))))</f>
        <v>0</v>
      </c>
      <c r="W589" s="24">
        <f>IF(NOT(AND(A589=$B$2,G589&gt;0,H589&gt;0,OR(C589&lt;&gt;"Recommended baseline",Assumptions!$B$10=1))),0,IF(ISNUMBER(K589),G589*H589*K589,IF(U589=0,"UNPRICED",IF(ISNUMBER(INDEX('SKU Catalog'!$L$1:$L$116,MAX(1,U589))),G589*H589*INDEX('SKU Catalog'!$L$1:$L$116,MAX(1,U589))*IF(AND(INDEX('SKU Catalog'!$F$1:$F$116,MAX(1,U589))="Hourly",OR(INDEX('SKU Catalog'!$J$1:$J$116,MAX(1,U589))=0,"1Y"="PAYG")),I589,1),"UNPRICED"))))</f>
        <v>0</v>
      </c>
      <c r="X589" s="24">
        <f>IF(NOT(AND(A589=$B$2,G589&gt;0,H589&gt;0,OR(C589&lt;&gt;"Recommended baseline",Assumptions!$B$10=1))),0,IF(ISNUMBER(K589),G589*H589*K589,IF(U589=0,"UNPRICED",IF(ISNUMBER(INDEX('SKU Catalog'!$M$1:$M$116,MAX(1,U589))),G589*H589*INDEX('SKU Catalog'!$M$1:$M$116,MAX(1,U589))*IF(AND(INDEX('SKU Catalog'!$F$1:$F$116,MAX(1,U589))="Hourly",OR(INDEX('SKU Catalog'!$J$1:$J$116,MAX(1,U589))=0,"3Y"="PAYG")),I589,1),"UNPRICED"))))</f>
        <v>0</v>
      </c>
    </row>
    <row r="590" spans="1:24" ht="28.8" x14ac:dyDescent="0.35">
      <c r="A590" s="21" t="s">
        <v>1927</v>
      </c>
      <c r="B590" s="21" t="s">
        <v>95</v>
      </c>
      <c r="C590" s="21" t="s">
        <v>2299</v>
      </c>
      <c r="D590" s="21" t="s">
        <v>1618</v>
      </c>
      <c r="E590" s="21" t="s">
        <v>1619</v>
      </c>
      <c r="F590" s="26" t="s">
        <v>188</v>
      </c>
      <c r="G590" s="27">
        <v>1</v>
      </c>
      <c r="H590" s="27">
        <v>1</v>
      </c>
      <c r="I590" s="36">
        <v>1</v>
      </c>
      <c r="J590" s="26" t="s">
        <v>2297</v>
      </c>
      <c r="K590" s="37"/>
      <c r="L590" s="23" t="str">
        <f>IF(U590=0,"INVALID SKU",IF(INDEX('SKU Catalog'!$J$1:$J$116,MAX(1,U590))=0,"PAYG",IF(J590="Default",Assumptions!$B$7,J590)))</f>
        <v>PAYG</v>
      </c>
      <c r="M590" s="23" t="str">
        <f>IF(U590=0,"Review SKU",INDEX('SKU Catalog'!$E$1:$E$116,MAX(1,U590)))</f>
        <v>resource</v>
      </c>
      <c r="N590" s="31">
        <f>IF(ISNUMBER(K590),K590,IF(U590=0,"UNPRICED",IF(L590="PAYG",INDEX('SKU Catalog'!$K$1:$K$116,MAX(1,U590)),IF(L590="1Y",INDEX('SKU Catalog'!$L$1:$L$116,MAX(1,U590)),INDEX('SKU Catalog'!$M$1:$M$116,MAX(1,U590))))))</f>
        <v>0</v>
      </c>
      <c r="O590" s="24">
        <f>IF(NOT(AND(A590=$B$2,G590&gt;0,H590&gt;0,OR(C590&lt;&gt;"Recommended baseline",Assumptions!$B$10=1))),0,IF(ISNUMBER(N590),G590*H590*N590*IF(ISNUMBER(K590),1,IF(AND(L590="PAYG",INDEX('SKU Catalog'!$F$1:$F$116,MAX(1,U590))="Hourly"),I590,1)),"UNPRICED"))</f>
        <v>0</v>
      </c>
      <c r="P590" s="24">
        <f>IF(ISNUMBER(O590),O590*Assumptions!$B$8,"UNPRICED")</f>
        <v>0</v>
      </c>
      <c r="Q590" s="23" t="str">
        <f>IF(NOT(AND(A590=$B$2,G590&gt;0,H590&gt;0,OR(C590&lt;&gt;"Recommended baseline",Assumptions!$B$10=1))),"Inactive",IF(NOT(ISNUMBER(N590)),"UNPRICED - select SKU / quote",IF(ISNUMBER(K590),"Manual quote - verify source",IF(T590="Covered","Covered by capacity",IF(T590="Control plane","No direct fee","Priced - verify sizing")))))</f>
        <v>Inactive</v>
      </c>
      <c r="R590" s="21" t="s">
        <v>2300</v>
      </c>
      <c r="S590" s="21" t="s">
        <v>971</v>
      </c>
      <c r="T590" s="21" t="s">
        <v>187</v>
      </c>
      <c r="U590" s="23">
        <f>IF(COUNTIF('SKU Catalog'!$A$4:$A$116,T590&amp;"|"&amp;F590)=0,0,MATCH(T590&amp;"|"&amp;F590,'SKU Catalog'!$A$1:$A$116,0))</f>
        <v>5</v>
      </c>
      <c r="V590" s="24">
        <f>IF(NOT(AND(A590=$B$2,G590&gt;0,H590&gt;0,OR(C590&lt;&gt;"Recommended baseline",Assumptions!$B$10=1))),0,IF(ISNUMBER(K590),G590*H590*K590,IF(U590=0,"UNPRICED",IF(ISNUMBER(INDEX('SKU Catalog'!$K$1:$K$116,MAX(1,U590))),G590*H590*INDEX('SKU Catalog'!$K$1:$K$116,MAX(1,U590))*IF(AND(INDEX('SKU Catalog'!$F$1:$F$116,MAX(1,U590))="Hourly",OR(INDEX('SKU Catalog'!$J$1:$J$116,MAX(1,U590))=0,"PAYG"="PAYG")),I590,1),"UNPRICED"))))</f>
        <v>0</v>
      </c>
      <c r="W590" s="24">
        <f>IF(NOT(AND(A590=$B$2,G590&gt;0,H590&gt;0,OR(C590&lt;&gt;"Recommended baseline",Assumptions!$B$10=1))),0,IF(ISNUMBER(K590),G590*H590*K590,IF(U590=0,"UNPRICED",IF(ISNUMBER(INDEX('SKU Catalog'!$L$1:$L$116,MAX(1,U590))),G590*H590*INDEX('SKU Catalog'!$L$1:$L$116,MAX(1,U590))*IF(AND(INDEX('SKU Catalog'!$F$1:$F$116,MAX(1,U590))="Hourly",OR(INDEX('SKU Catalog'!$J$1:$J$116,MAX(1,U590))=0,"1Y"="PAYG")),I590,1),"UNPRICED"))))</f>
        <v>0</v>
      </c>
      <c r="X590" s="24">
        <f>IF(NOT(AND(A590=$B$2,G590&gt;0,H590&gt;0,OR(C590&lt;&gt;"Recommended baseline",Assumptions!$B$10=1))),0,IF(ISNUMBER(K590),G590*H590*K590,IF(U590=0,"UNPRICED",IF(ISNUMBER(INDEX('SKU Catalog'!$M$1:$M$116,MAX(1,U590))),G590*H590*INDEX('SKU Catalog'!$M$1:$M$116,MAX(1,U590))*IF(AND(INDEX('SKU Catalog'!$F$1:$F$116,MAX(1,U590))="Hourly",OR(INDEX('SKU Catalog'!$J$1:$J$116,MAX(1,U590))=0,"3Y"="PAYG")),I590,1),"UNPRICED"))))</f>
        <v>0</v>
      </c>
    </row>
    <row r="591" spans="1:24" ht="28.8" x14ac:dyDescent="0.35">
      <c r="A591" s="21" t="s">
        <v>1927</v>
      </c>
      <c r="B591" s="21" t="s">
        <v>95</v>
      </c>
      <c r="C591" s="21" t="s">
        <v>2299</v>
      </c>
      <c r="D591" s="21" t="s">
        <v>1620</v>
      </c>
      <c r="E591" s="21" t="s">
        <v>1621</v>
      </c>
      <c r="F591" s="26" t="s">
        <v>188</v>
      </c>
      <c r="G591" s="27">
        <v>1</v>
      </c>
      <c r="H591" s="27">
        <v>1</v>
      </c>
      <c r="I591" s="36">
        <v>1</v>
      </c>
      <c r="J591" s="26" t="s">
        <v>2297</v>
      </c>
      <c r="K591" s="37"/>
      <c r="L591" s="23" t="str">
        <f>IF(U591=0,"INVALID SKU",IF(INDEX('SKU Catalog'!$J$1:$J$116,MAX(1,U591))=0,"PAYG",IF(J591="Default",Assumptions!$B$7,J591)))</f>
        <v>PAYG</v>
      </c>
      <c r="M591" s="23" t="str">
        <f>IF(U591=0,"Review SKU",INDEX('SKU Catalog'!$E$1:$E$116,MAX(1,U591)))</f>
        <v>resource</v>
      </c>
      <c r="N591" s="31">
        <f>IF(ISNUMBER(K591),K591,IF(U591=0,"UNPRICED",IF(L591="PAYG",INDEX('SKU Catalog'!$K$1:$K$116,MAX(1,U591)),IF(L591="1Y",INDEX('SKU Catalog'!$L$1:$L$116,MAX(1,U591)),INDEX('SKU Catalog'!$M$1:$M$116,MAX(1,U591))))))</f>
        <v>0</v>
      </c>
      <c r="O591" s="24">
        <f>IF(NOT(AND(A591=$B$2,G591&gt;0,H591&gt;0,OR(C591&lt;&gt;"Recommended baseline",Assumptions!$B$10=1))),0,IF(ISNUMBER(N591),G591*H591*N591*IF(ISNUMBER(K591),1,IF(AND(L591="PAYG",INDEX('SKU Catalog'!$F$1:$F$116,MAX(1,U591))="Hourly"),I591,1)),"UNPRICED"))</f>
        <v>0</v>
      </c>
      <c r="P591" s="24">
        <f>IF(ISNUMBER(O591),O591*Assumptions!$B$8,"UNPRICED")</f>
        <v>0</v>
      </c>
      <c r="Q591" s="23" t="str">
        <f>IF(NOT(AND(A591=$B$2,G591&gt;0,H591&gt;0,OR(C591&lt;&gt;"Recommended baseline",Assumptions!$B$10=1))),"Inactive",IF(NOT(ISNUMBER(N591)),"UNPRICED - select SKU / quote",IF(ISNUMBER(K591),"Manual quote - verify source",IF(T591="Covered","Covered by capacity",IF(T591="Control plane","No direct fee","Priced - verify sizing")))))</f>
        <v>Inactive</v>
      </c>
      <c r="R591" s="21" t="s">
        <v>2300</v>
      </c>
      <c r="S591" s="21" t="s">
        <v>971</v>
      </c>
      <c r="T591" s="21" t="s">
        <v>187</v>
      </c>
      <c r="U591" s="23">
        <f>IF(COUNTIF('SKU Catalog'!$A$4:$A$116,T591&amp;"|"&amp;F591)=0,0,MATCH(T591&amp;"|"&amp;F591,'SKU Catalog'!$A$1:$A$116,0))</f>
        <v>5</v>
      </c>
      <c r="V591" s="24">
        <f>IF(NOT(AND(A591=$B$2,G591&gt;0,H591&gt;0,OR(C591&lt;&gt;"Recommended baseline",Assumptions!$B$10=1))),0,IF(ISNUMBER(K591),G591*H591*K591,IF(U591=0,"UNPRICED",IF(ISNUMBER(INDEX('SKU Catalog'!$K$1:$K$116,MAX(1,U591))),G591*H591*INDEX('SKU Catalog'!$K$1:$K$116,MAX(1,U591))*IF(AND(INDEX('SKU Catalog'!$F$1:$F$116,MAX(1,U591))="Hourly",OR(INDEX('SKU Catalog'!$J$1:$J$116,MAX(1,U591))=0,"PAYG"="PAYG")),I591,1),"UNPRICED"))))</f>
        <v>0</v>
      </c>
      <c r="W591" s="24">
        <f>IF(NOT(AND(A591=$B$2,G591&gt;0,H591&gt;0,OR(C591&lt;&gt;"Recommended baseline",Assumptions!$B$10=1))),0,IF(ISNUMBER(K591),G591*H591*K591,IF(U591=0,"UNPRICED",IF(ISNUMBER(INDEX('SKU Catalog'!$L$1:$L$116,MAX(1,U591))),G591*H591*INDEX('SKU Catalog'!$L$1:$L$116,MAX(1,U591))*IF(AND(INDEX('SKU Catalog'!$F$1:$F$116,MAX(1,U591))="Hourly",OR(INDEX('SKU Catalog'!$J$1:$J$116,MAX(1,U591))=0,"1Y"="PAYG")),I591,1),"UNPRICED"))))</f>
        <v>0</v>
      </c>
      <c r="X591" s="24">
        <f>IF(NOT(AND(A591=$B$2,G591&gt;0,H591&gt;0,OR(C591&lt;&gt;"Recommended baseline",Assumptions!$B$10=1))),0,IF(ISNUMBER(K591),G591*H591*K591,IF(U591=0,"UNPRICED",IF(ISNUMBER(INDEX('SKU Catalog'!$M$1:$M$116,MAX(1,U591))),G591*H591*INDEX('SKU Catalog'!$M$1:$M$116,MAX(1,U591))*IF(AND(INDEX('SKU Catalog'!$F$1:$F$116,MAX(1,U591))="Hourly",OR(INDEX('SKU Catalog'!$J$1:$J$116,MAX(1,U591))=0,"3Y"="PAYG")),I591,1),"UNPRICED"))))</f>
        <v>0</v>
      </c>
    </row>
    <row r="592" spans="1:24" ht="28.8" x14ac:dyDescent="0.35">
      <c r="A592" s="21" t="s">
        <v>1927</v>
      </c>
      <c r="B592" s="21" t="s">
        <v>95</v>
      </c>
      <c r="C592" s="21" t="s">
        <v>2299</v>
      </c>
      <c r="D592" s="21" t="s">
        <v>1622</v>
      </c>
      <c r="E592" s="21" t="s">
        <v>1623</v>
      </c>
      <c r="F592" s="26" t="s">
        <v>188</v>
      </c>
      <c r="G592" s="27">
        <v>1</v>
      </c>
      <c r="H592" s="27">
        <v>1</v>
      </c>
      <c r="I592" s="36">
        <v>1</v>
      </c>
      <c r="J592" s="26" t="s">
        <v>2297</v>
      </c>
      <c r="K592" s="37"/>
      <c r="L592" s="23" t="str">
        <f>IF(U592=0,"INVALID SKU",IF(INDEX('SKU Catalog'!$J$1:$J$116,MAX(1,U592))=0,"PAYG",IF(J592="Default",Assumptions!$B$7,J592)))</f>
        <v>PAYG</v>
      </c>
      <c r="M592" s="23" t="str">
        <f>IF(U592=0,"Review SKU",INDEX('SKU Catalog'!$E$1:$E$116,MAX(1,U592)))</f>
        <v>resource</v>
      </c>
      <c r="N592" s="31">
        <f>IF(ISNUMBER(K592),K592,IF(U592=0,"UNPRICED",IF(L592="PAYG",INDEX('SKU Catalog'!$K$1:$K$116,MAX(1,U592)),IF(L592="1Y",INDEX('SKU Catalog'!$L$1:$L$116,MAX(1,U592)),INDEX('SKU Catalog'!$M$1:$M$116,MAX(1,U592))))))</f>
        <v>0</v>
      </c>
      <c r="O592" s="24">
        <f>IF(NOT(AND(A592=$B$2,G592&gt;0,H592&gt;0,OR(C592&lt;&gt;"Recommended baseline",Assumptions!$B$10=1))),0,IF(ISNUMBER(N592),G592*H592*N592*IF(ISNUMBER(K592),1,IF(AND(L592="PAYG",INDEX('SKU Catalog'!$F$1:$F$116,MAX(1,U592))="Hourly"),I592,1)),"UNPRICED"))</f>
        <v>0</v>
      </c>
      <c r="P592" s="24">
        <f>IF(ISNUMBER(O592),O592*Assumptions!$B$8,"UNPRICED")</f>
        <v>0</v>
      </c>
      <c r="Q592" s="23" t="str">
        <f>IF(NOT(AND(A592=$B$2,G592&gt;0,H592&gt;0,OR(C592&lt;&gt;"Recommended baseline",Assumptions!$B$10=1))),"Inactive",IF(NOT(ISNUMBER(N592)),"UNPRICED - select SKU / quote",IF(ISNUMBER(K592),"Manual quote - verify source",IF(T592="Covered","Covered by capacity",IF(T592="Control plane","No direct fee","Priced - verify sizing")))))</f>
        <v>Inactive</v>
      </c>
      <c r="R592" s="21" t="s">
        <v>2300</v>
      </c>
      <c r="S592" s="21" t="s">
        <v>971</v>
      </c>
      <c r="T592" s="21" t="s">
        <v>187</v>
      </c>
      <c r="U592" s="23">
        <f>IF(COUNTIF('SKU Catalog'!$A$4:$A$116,T592&amp;"|"&amp;F592)=0,0,MATCH(T592&amp;"|"&amp;F592,'SKU Catalog'!$A$1:$A$116,0))</f>
        <v>5</v>
      </c>
      <c r="V592" s="24">
        <f>IF(NOT(AND(A592=$B$2,G592&gt;0,H592&gt;0,OR(C592&lt;&gt;"Recommended baseline",Assumptions!$B$10=1))),0,IF(ISNUMBER(K592),G592*H592*K592,IF(U592=0,"UNPRICED",IF(ISNUMBER(INDEX('SKU Catalog'!$K$1:$K$116,MAX(1,U592))),G592*H592*INDEX('SKU Catalog'!$K$1:$K$116,MAX(1,U592))*IF(AND(INDEX('SKU Catalog'!$F$1:$F$116,MAX(1,U592))="Hourly",OR(INDEX('SKU Catalog'!$J$1:$J$116,MAX(1,U592))=0,"PAYG"="PAYG")),I592,1),"UNPRICED"))))</f>
        <v>0</v>
      </c>
      <c r="W592" s="24">
        <f>IF(NOT(AND(A592=$B$2,G592&gt;0,H592&gt;0,OR(C592&lt;&gt;"Recommended baseline",Assumptions!$B$10=1))),0,IF(ISNUMBER(K592),G592*H592*K592,IF(U592=0,"UNPRICED",IF(ISNUMBER(INDEX('SKU Catalog'!$L$1:$L$116,MAX(1,U592))),G592*H592*INDEX('SKU Catalog'!$L$1:$L$116,MAX(1,U592))*IF(AND(INDEX('SKU Catalog'!$F$1:$F$116,MAX(1,U592))="Hourly",OR(INDEX('SKU Catalog'!$J$1:$J$116,MAX(1,U592))=0,"1Y"="PAYG")),I592,1),"UNPRICED"))))</f>
        <v>0</v>
      </c>
      <c r="X592" s="24">
        <f>IF(NOT(AND(A592=$B$2,G592&gt;0,H592&gt;0,OR(C592&lt;&gt;"Recommended baseline",Assumptions!$B$10=1))),0,IF(ISNUMBER(K592),G592*H592*K592,IF(U592=0,"UNPRICED",IF(ISNUMBER(INDEX('SKU Catalog'!$M$1:$M$116,MAX(1,U592))),G592*H592*INDEX('SKU Catalog'!$M$1:$M$116,MAX(1,U592))*IF(AND(INDEX('SKU Catalog'!$F$1:$F$116,MAX(1,U592))="Hourly",OR(INDEX('SKU Catalog'!$J$1:$J$116,MAX(1,U592))=0,"3Y"="PAYG")),I592,1),"UNPRICED"))))</f>
        <v>0</v>
      </c>
    </row>
    <row r="593" spans="1:24" ht="28.8" x14ac:dyDescent="0.35">
      <c r="A593" s="21" t="s">
        <v>1927</v>
      </c>
      <c r="B593" s="21" t="s">
        <v>95</v>
      </c>
      <c r="C593" s="21" t="s">
        <v>2299</v>
      </c>
      <c r="D593" s="21" t="s">
        <v>1624</v>
      </c>
      <c r="E593" s="21" t="s">
        <v>1625</v>
      </c>
      <c r="F593" s="26" t="s">
        <v>188</v>
      </c>
      <c r="G593" s="27">
        <v>1</v>
      </c>
      <c r="H593" s="27">
        <v>1</v>
      </c>
      <c r="I593" s="36">
        <v>1</v>
      </c>
      <c r="J593" s="26" t="s">
        <v>2297</v>
      </c>
      <c r="K593" s="37"/>
      <c r="L593" s="23" t="str">
        <f>IF(U593=0,"INVALID SKU",IF(INDEX('SKU Catalog'!$J$1:$J$116,MAX(1,U593))=0,"PAYG",IF(J593="Default",Assumptions!$B$7,J593)))</f>
        <v>PAYG</v>
      </c>
      <c r="M593" s="23" t="str">
        <f>IF(U593=0,"Review SKU",INDEX('SKU Catalog'!$E$1:$E$116,MAX(1,U593)))</f>
        <v>resource</v>
      </c>
      <c r="N593" s="31">
        <f>IF(ISNUMBER(K593),K593,IF(U593=0,"UNPRICED",IF(L593="PAYG",INDEX('SKU Catalog'!$K$1:$K$116,MAX(1,U593)),IF(L593="1Y",INDEX('SKU Catalog'!$L$1:$L$116,MAX(1,U593)),INDEX('SKU Catalog'!$M$1:$M$116,MAX(1,U593))))))</f>
        <v>0</v>
      </c>
      <c r="O593" s="24">
        <f>IF(NOT(AND(A593=$B$2,G593&gt;0,H593&gt;0,OR(C593&lt;&gt;"Recommended baseline",Assumptions!$B$10=1))),0,IF(ISNUMBER(N593),G593*H593*N593*IF(ISNUMBER(K593),1,IF(AND(L593="PAYG",INDEX('SKU Catalog'!$F$1:$F$116,MAX(1,U593))="Hourly"),I593,1)),"UNPRICED"))</f>
        <v>0</v>
      </c>
      <c r="P593" s="24">
        <f>IF(ISNUMBER(O593),O593*Assumptions!$B$8,"UNPRICED")</f>
        <v>0</v>
      </c>
      <c r="Q593" s="23" t="str">
        <f>IF(NOT(AND(A593=$B$2,G593&gt;0,H593&gt;0,OR(C593&lt;&gt;"Recommended baseline",Assumptions!$B$10=1))),"Inactive",IF(NOT(ISNUMBER(N593)),"UNPRICED - select SKU / quote",IF(ISNUMBER(K593),"Manual quote - verify source",IF(T593="Covered","Covered by capacity",IF(T593="Control plane","No direct fee","Priced - verify sizing")))))</f>
        <v>Inactive</v>
      </c>
      <c r="R593" s="21" t="s">
        <v>2300</v>
      </c>
      <c r="S593" s="21" t="s">
        <v>971</v>
      </c>
      <c r="T593" s="21" t="s">
        <v>187</v>
      </c>
      <c r="U593" s="23">
        <f>IF(COUNTIF('SKU Catalog'!$A$4:$A$116,T593&amp;"|"&amp;F593)=0,0,MATCH(T593&amp;"|"&amp;F593,'SKU Catalog'!$A$1:$A$116,0))</f>
        <v>5</v>
      </c>
      <c r="V593" s="24">
        <f>IF(NOT(AND(A593=$B$2,G593&gt;0,H593&gt;0,OR(C593&lt;&gt;"Recommended baseline",Assumptions!$B$10=1))),0,IF(ISNUMBER(K593),G593*H593*K593,IF(U593=0,"UNPRICED",IF(ISNUMBER(INDEX('SKU Catalog'!$K$1:$K$116,MAX(1,U593))),G593*H593*INDEX('SKU Catalog'!$K$1:$K$116,MAX(1,U593))*IF(AND(INDEX('SKU Catalog'!$F$1:$F$116,MAX(1,U593))="Hourly",OR(INDEX('SKU Catalog'!$J$1:$J$116,MAX(1,U593))=0,"PAYG"="PAYG")),I593,1),"UNPRICED"))))</f>
        <v>0</v>
      </c>
      <c r="W593" s="24">
        <f>IF(NOT(AND(A593=$B$2,G593&gt;0,H593&gt;0,OR(C593&lt;&gt;"Recommended baseline",Assumptions!$B$10=1))),0,IF(ISNUMBER(K593),G593*H593*K593,IF(U593=0,"UNPRICED",IF(ISNUMBER(INDEX('SKU Catalog'!$L$1:$L$116,MAX(1,U593))),G593*H593*INDEX('SKU Catalog'!$L$1:$L$116,MAX(1,U593))*IF(AND(INDEX('SKU Catalog'!$F$1:$F$116,MAX(1,U593))="Hourly",OR(INDEX('SKU Catalog'!$J$1:$J$116,MAX(1,U593))=0,"1Y"="PAYG")),I593,1),"UNPRICED"))))</f>
        <v>0</v>
      </c>
      <c r="X593" s="24">
        <f>IF(NOT(AND(A593=$B$2,G593&gt;0,H593&gt;0,OR(C593&lt;&gt;"Recommended baseline",Assumptions!$B$10=1))),0,IF(ISNUMBER(K593),G593*H593*K593,IF(U593=0,"UNPRICED",IF(ISNUMBER(INDEX('SKU Catalog'!$M$1:$M$116,MAX(1,U593))),G593*H593*INDEX('SKU Catalog'!$M$1:$M$116,MAX(1,U593))*IF(AND(INDEX('SKU Catalog'!$F$1:$F$116,MAX(1,U593))="Hourly",OR(INDEX('SKU Catalog'!$J$1:$J$116,MAX(1,U593))=0,"3Y"="PAYG")),I593,1),"UNPRICED"))))</f>
        <v>0</v>
      </c>
    </row>
    <row r="594" spans="1:24" ht="28.8" x14ac:dyDescent="0.35">
      <c r="A594" s="21" t="s">
        <v>1927</v>
      </c>
      <c r="B594" s="21" t="s">
        <v>95</v>
      </c>
      <c r="C594" s="21" t="s">
        <v>2299</v>
      </c>
      <c r="D594" s="21" t="s">
        <v>1626</v>
      </c>
      <c r="E594" s="21" t="s">
        <v>1627</v>
      </c>
      <c r="F594" s="26" t="s">
        <v>188</v>
      </c>
      <c r="G594" s="27">
        <v>1</v>
      </c>
      <c r="H594" s="27">
        <v>1</v>
      </c>
      <c r="I594" s="36">
        <v>1</v>
      </c>
      <c r="J594" s="26" t="s">
        <v>2297</v>
      </c>
      <c r="K594" s="37"/>
      <c r="L594" s="23" t="str">
        <f>IF(U594=0,"INVALID SKU",IF(INDEX('SKU Catalog'!$J$1:$J$116,MAX(1,U594))=0,"PAYG",IF(J594="Default",Assumptions!$B$7,J594)))</f>
        <v>PAYG</v>
      </c>
      <c r="M594" s="23" t="str">
        <f>IF(U594=0,"Review SKU",INDEX('SKU Catalog'!$E$1:$E$116,MAX(1,U594)))</f>
        <v>resource</v>
      </c>
      <c r="N594" s="31">
        <f>IF(ISNUMBER(K594),K594,IF(U594=0,"UNPRICED",IF(L594="PAYG",INDEX('SKU Catalog'!$K$1:$K$116,MAX(1,U594)),IF(L594="1Y",INDEX('SKU Catalog'!$L$1:$L$116,MAX(1,U594)),INDEX('SKU Catalog'!$M$1:$M$116,MAX(1,U594))))))</f>
        <v>0</v>
      </c>
      <c r="O594" s="24">
        <f>IF(NOT(AND(A594=$B$2,G594&gt;0,H594&gt;0,OR(C594&lt;&gt;"Recommended baseline",Assumptions!$B$10=1))),0,IF(ISNUMBER(N594),G594*H594*N594*IF(ISNUMBER(K594),1,IF(AND(L594="PAYG",INDEX('SKU Catalog'!$F$1:$F$116,MAX(1,U594))="Hourly"),I594,1)),"UNPRICED"))</f>
        <v>0</v>
      </c>
      <c r="P594" s="24">
        <f>IF(ISNUMBER(O594),O594*Assumptions!$B$8,"UNPRICED")</f>
        <v>0</v>
      </c>
      <c r="Q594" s="23" t="str">
        <f>IF(NOT(AND(A594=$B$2,G594&gt;0,H594&gt;0,OR(C594&lt;&gt;"Recommended baseline",Assumptions!$B$10=1))),"Inactive",IF(NOT(ISNUMBER(N594)),"UNPRICED - select SKU / quote",IF(ISNUMBER(K594),"Manual quote - verify source",IF(T594="Covered","Covered by capacity",IF(T594="Control plane","No direct fee","Priced - verify sizing")))))</f>
        <v>Inactive</v>
      </c>
      <c r="R594" s="21" t="s">
        <v>2300</v>
      </c>
      <c r="S594" s="21" t="s">
        <v>971</v>
      </c>
      <c r="T594" s="21" t="s">
        <v>187</v>
      </c>
      <c r="U594" s="23">
        <f>IF(COUNTIF('SKU Catalog'!$A$4:$A$116,T594&amp;"|"&amp;F594)=0,0,MATCH(T594&amp;"|"&amp;F594,'SKU Catalog'!$A$1:$A$116,0))</f>
        <v>5</v>
      </c>
      <c r="V594" s="24">
        <f>IF(NOT(AND(A594=$B$2,G594&gt;0,H594&gt;0,OR(C594&lt;&gt;"Recommended baseline",Assumptions!$B$10=1))),0,IF(ISNUMBER(K594),G594*H594*K594,IF(U594=0,"UNPRICED",IF(ISNUMBER(INDEX('SKU Catalog'!$K$1:$K$116,MAX(1,U594))),G594*H594*INDEX('SKU Catalog'!$K$1:$K$116,MAX(1,U594))*IF(AND(INDEX('SKU Catalog'!$F$1:$F$116,MAX(1,U594))="Hourly",OR(INDEX('SKU Catalog'!$J$1:$J$116,MAX(1,U594))=0,"PAYG"="PAYG")),I594,1),"UNPRICED"))))</f>
        <v>0</v>
      </c>
      <c r="W594" s="24">
        <f>IF(NOT(AND(A594=$B$2,G594&gt;0,H594&gt;0,OR(C594&lt;&gt;"Recommended baseline",Assumptions!$B$10=1))),0,IF(ISNUMBER(K594),G594*H594*K594,IF(U594=0,"UNPRICED",IF(ISNUMBER(INDEX('SKU Catalog'!$L$1:$L$116,MAX(1,U594))),G594*H594*INDEX('SKU Catalog'!$L$1:$L$116,MAX(1,U594))*IF(AND(INDEX('SKU Catalog'!$F$1:$F$116,MAX(1,U594))="Hourly",OR(INDEX('SKU Catalog'!$J$1:$J$116,MAX(1,U594))=0,"1Y"="PAYG")),I594,1),"UNPRICED"))))</f>
        <v>0</v>
      </c>
      <c r="X594" s="24">
        <f>IF(NOT(AND(A594=$B$2,G594&gt;0,H594&gt;0,OR(C594&lt;&gt;"Recommended baseline",Assumptions!$B$10=1))),0,IF(ISNUMBER(K594),G594*H594*K594,IF(U594=0,"UNPRICED",IF(ISNUMBER(INDEX('SKU Catalog'!$M$1:$M$116,MAX(1,U594))),G594*H594*INDEX('SKU Catalog'!$M$1:$M$116,MAX(1,U594))*IF(AND(INDEX('SKU Catalog'!$F$1:$F$116,MAX(1,U594))="Hourly",OR(INDEX('SKU Catalog'!$J$1:$J$116,MAX(1,U594))=0,"3Y"="PAYG")),I594,1),"UNPRICED"))))</f>
        <v>0</v>
      </c>
    </row>
    <row r="595" spans="1:24" ht="28.8" x14ac:dyDescent="0.35">
      <c r="A595" s="21" t="s">
        <v>1927</v>
      </c>
      <c r="B595" s="21" t="s">
        <v>95</v>
      </c>
      <c r="C595" s="21" t="s">
        <v>2299</v>
      </c>
      <c r="D595" s="21" t="s">
        <v>1628</v>
      </c>
      <c r="E595" s="21" t="s">
        <v>1629</v>
      </c>
      <c r="F595" s="26" t="s">
        <v>188</v>
      </c>
      <c r="G595" s="27">
        <v>1</v>
      </c>
      <c r="H595" s="27">
        <v>1</v>
      </c>
      <c r="I595" s="36">
        <v>1</v>
      </c>
      <c r="J595" s="26" t="s">
        <v>2297</v>
      </c>
      <c r="K595" s="37"/>
      <c r="L595" s="23" t="str">
        <f>IF(U595=0,"INVALID SKU",IF(INDEX('SKU Catalog'!$J$1:$J$116,MAX(1,U595))=0,"PAYG",IF(J595="Default",Assumptions!$B$7,J595)))</f>
        <v>PAYG</v>
      </c>
      <c r="M595" s="23" t="str">
        <f>IF(U595=0,"Review SKU",INDEX('SKU Catalog'!$E$1:$E$116,MAX(1,U595)))</f>
        <v>resource</v>
      </c>
      <c r="N595" s="31">
        <f>IF(ISNUMBER(K595),K595,IF(U595=0,"UNPRICED",IF(L595="PAYG",INDEX('SKU Catalog'!$K$1:$K$116,MAX(1,U595)),IF(L595="1Y",INDEX('SKU Catalog'!$L$1:$L$116,MAX(1,U595)),INDEX('SKU Catalog'!$M$1:$M$116,MAX(1,U595))))))</f>
        <v>0</v>
      </c>
      <c r="O595" s="24">
        <f>IF(NOT(AND(A595=$B$2,G595&gt;0,H595&gt;0,OR(C595&lt;&gt;"Recommended baseline",Assumptions!$B$10=1))),0,IF(ISNUMBER(N595),G595*H595*N595*IF(ISNUMBER(K595),1,IF(AND(L595="PAYG",INDEX('SKU Catalog'!$F$1:$F$116,MAX(1,U595))="Hourly"),I595,1)),"UNPRICED"))</f>
        <v>0</v>
      </c>
      <c r="P595" s="24">
        <f>IF(ISNUMBER(O595),O595*Assumptions!$B$8,"UNPRICED")</f>
        <v>0</v>
      </c>
      <c r="Q595" s="23" t="str">
        <f>IF(NOT(AND(A595=$B$2,G595&gt;0,H595&gt;0,OR(C595&lt;&gt;"Recommended baseline",Assumptions!$B$10=1))),"Inactive",IF(NOT(ISNUMBER(N595)),"UNPRICED - select SKU / quote",IF(ISNUMBER(K595),"Manual quote - verify source",IF(T595="Covered","Covered by capacity",IF(T595="Control plane","No direct fee","Priced - verify sizing")))))</f>
        <v>Inactive</v>
      </c>
      <c r="R595" s="21" t="s">
        <v>2300</v>
      </c>
      <c r="S595" s="21" t="s">
        <v>971</v>
      </c>
      <c r="T595" s="21" t="s">
        <v>187</v>
      </c>
      <c r="U595" s="23">
        <f>IF(COUNTIF('SKU Catalog'!$A$4:$A$116,T595&amp;"|"&amp;F595)=0,0,MATCH(T595&amp;"|"&amp;F595,'SKU Catalog'!$A$1:$A$116,0))</f>
        <v>5</v>
      </c>
      <c r="V595" s="24">
        <f>IF(NOT(AND(A595=$B$2,G595&gt;0,H595&gt;0,OR(C595&lt;&gt;"Recommended baseline",Assumptions!$B$10=1))),0,IF(ISNUMBER(K595),G595*H595*K595,IF(U595=0,"UNPRICED",IF(ISNUMBER(INDEX('SKU Catalog'!$K$1:$K$116,MAX(1,U595))),G595*H595*INDEX('SKU Catalog'!$K$1:$K$116,MAX(1,U595))*IF(AND(INDEX('SKU Catalog'!$F$1:$F$116,MAX(1,U595))="Hourly",OR(INDEX('SKU Catalog'!$J$1:$J$116,MAX(1,U595))=0,"PAYG"="PAYG")),I595,1),"UNPRICED"))))</f>
        <v>0</v>
      </c>
      <c r="W595" s="24">
        <f>IF(NOT(AND(A595=$B$2,G595&gt;0,H595&gt;0,OR(C595&lt;&gt;"Recommended baseline",Assumptions!$B$10=1))),0,IF(ISNUMBER(K595),G595*H595*K595,IF(U595=0,"UNPRICED",IF(ISNUMBER(INDEX('SKU Catalog'!$L$1:$L$116,MAX(1,U595))),G595*H595*INDEX('SKU Catalog'!$L$1:$L$116,MAX(1,U595))*IF(AND(INDEX('SKU Catalog'!$F$1:$F$116,MAX(1,U595))="Hourly",OR(INDEX('SKU Catalog'!$J$1:$J$116,MAX(1,U595))=0,"1Y"="PAYG")),I595,1),"UNPRICED"))))</f>
        <v>0</v>
      </c>
      <c r="X595" s="24">
        <f>IF(NOT(AND(A595=$B$2,G595&gt;0,H595&gt;0,OR(C595&lt;&gt;"Recommended baseline",Assumptions!$B$10=1))),0,IF(ISNUMBER(K595),G595*H595*K595,IF(U595=0,"UNPRICED",IF(ISNUMBER(INDEX('SKU Catalog'!$M$1:$M$116,MAX(1,U595))),G595*H595*INDEX('SKU Catalog'!$M$1:$M$116,MAX(1,U595))*IF(AND(INDEX('SKU Catalog'!$F$1:$F$116,MAX(1,U595))="Hourly",OR(INDEX('SKU Catalog'!$J$1:$J$116,MAX(1,U595))=0,"3Y"="PAYG")),I595,1),"UNPRICED"))))</f>
        <v>0</v>
      </c>
    </row>
    <row r="596" spans="1:24" ht="28.8" x14ac:dyDescent="0.35">
      <c r="A596" s="21" t="s">
        <v>1927</v>
      </c>
      <c r="B596" s="21" t="s">
        <v>95</v>
      </c>
      <c r="C596" s="21" t="s">
        <v>2299</v>
      </c>
      <c r="D596" s="21" t="s">
        <v>1630</v>
      </c>
      <c r="E596" s="21" t="s">
        <v>1631</v>
      </c>
      <c r="F596" s="26" t="s">
        <v>188</v>
      </c>
      <c r="G596" s="27">
        <v>1</v>
      </c>
      <c r="H596" s="27">
        <v>1</v>
      </c>
      <c r="I596" s="36">
        <v>1</v>
      </c>
      <c r="J596" s="26" t="s">
        <v>2297</v>
      </c>
      <c r="K596" s="37"/>
      <c r="L596" s="23" t="str">
        <f>IF(U596=0,"INVALID SKU",IF(INDEX('SKU Catalog'!$J$1:$J$116,MAX(1,U596))=0,"PAYG",IF(J596="Default",Assumptions!$B$7,J596)))</f>
        <v>PAYG</v>
      </c>
      <c r="M596" s="23" t="str">
        <f>IF(U596=0,"Review SKU",INDEX('SKU Catalog'!$E$1:$E$116,MAX(1,U596)))</f>
        <v>resource</v>
      </c>
      <c r="N596" s="31">
        <f>IF(ISNUMBER(K596),K596,IF(U596=0,"UNPRICED",IF(L596="PAYG",INDEX('SKU Catalog'!$K$1:$K$116,MAX(1,U596)),IF(L596="1Y",INDEX('SKU Catalog'!$L$1:$L$116,MAX(1,U596)),INDEX('SKU Catalog'!$M$1:$M$116,MAX(1,U596))))))</f>
        <v>0</v>
      </c>
      <c r="O596" s="24">
        <f>IF(NOT(AND(A596=$B$2,G596&gt;0,H596&gt;0,OR(C596&lt;&gt;"Recommended baseline",Assumptions!$B$10=1))),0,IF(ISNUMBER(N596),G596*H596*N596*IF(ISNUMBER(K596),1,IF(AND(L596="PAYG",INDEX('SKU Catalog'!$F$1:$F$116,MAX(1,U596))="Hourly"),I596,1)),"UNPRICED"))</f>
        <v>0</v>
      </c>
      <c r="P596" s="24">
        <f>IF(ISNUMBER(O596),O596*Assumptions!$B$8,"UNPRICED")</f>
        <v>0</v>
      </c>
      <c r="Q596" s="23" t="str">
        <f>IF(NOT(AND(A596=$B$2,G596&gt;0,H596&gt;0,OR(C596&lt;&gt;"Recommended baseline",Assumptions!$B$10=1))),"Inactive",IF(NOT(ISNUMBER(N596)),"UNPRICED - select SKU / quote",IF(ISNUMBER(K596),"Manual quote - verify source",IF(T596="Covered","Covered by capacity",IF(T596="Control plane","No direct fee","Priced - verify sizing")))))</f>
        <v>Inactive</v>
      </c>
      <c r="R596" s="21" t="s">
        <v>2300</v>
      </c>
      <c r="S596" s="21" t="s">
        <v>971</v>
      </c>
      <c r="T596" s="21" t="s">
        <v>187</v>
      </c>
      <c r="U596" s="23">
        <f>IF(COUNTIF('SKU Catalog'!$A$4:$A$116,T596&amp;"|"&amp;F596)=0,0,MATCH(T596&amp;"|"&amp;F596,'SKU Catalog'!$A$1:$A$116,0))</f>
        <v>5</v>
      </c>
      <c r="V596" s="24">
        <f>IF(NOT(AND(A596=$B$2,G596&gt;0,H596&gt;0,OR(C596&lt;&gt;"Recommended baseline",Assumptions!$B$10=1))),0,IF(ISNUMBER(K596),G596*H596*K596,IF(U596=0,"UNPRICED",IF(ISNUMBER(INDEX('SKU Catalog'!$K$1:$K$116,MAX(1,U596))),G596*H596*INDEX('SKU Catalog'!$K$1:$K$116,MAX(1,U596))*IF(AND(INDEX('SKU Catalog'!$F$1:$F$116,MAX(1,U596))="Hourly",OR(INDEX('SKU Catalog'!$J$1:$J$116,MAX(1,U596))=0,"PAYG"="PAYG")),I596,1),"UNPRICED"))))</f>
        <v>0</v>
      </c>
      <c r="W596" s="24">
        <f>IF(NOT(AND(A596=$B$2,G596&gt;0,H596&gt;0,OR(C596&lt;&gt;"Recommended baseline",Assumptions!$B$10=1))),0,IF(ISNUMBER(K596),G596*H596*K596,IF(U596=0,"UNPRICED",IF(ISNUMBER(INDEX('SKU Catalog'!$L$1:$L$116,MAX(1,U596))),G596*H596*INDEX('SKU Catalog'!$L$1:$L$116,MAX(1,U596))*IF(AND(INDEX('SKU Catalog'!$F$1:$F$116,MAX(1,U596))="Hourly",OR(INDEX('SKU Catalog'!$J$1:$J$116,MAX(1,U596))=0,"1Y"="PAYG")),I596,1),"UNPRICED"))))</f>
        <v>0</v>
      </c>
      <c r="X596" s="24">
        <f>IF(NOT(AND(A596=$B$2,G596&gt;0,H596&gt;0,OR(C596&lt;&gt;"Recommended baseline",Assumptions!$B$10=1))),0,IF(ISNUMBER(K596),G596*H596*K596,IF(U596=0,"UNPRICED",IF(ISNUMBER(INDEX('SKU Catalog'!$M$1:$M$116,MAX(1,U596))),G596*H596*INDEX('SKU Catalog'!$M$1:$M$116,MAX(1,U596))*IF(AND(INDEX('SKU Catalog'!$F$1:$F$116,MAX(1,U596))="Hourly",OR(INDEX('SKU Catalog'!$J$1:$J$116,MAX(1,U596))=0,"3Y"="PAYG")),I596,1),"UNPRICED"))))</f>
        <v>0</v>
      </c>
    </row>
    <row r="597" spans="1:24" ht="28.8" x14ac:dyDescent="0.35">
      <c r="A597" s="21" t="s">
        <v>1927</v>
      </c>
      <c r="B597" s="21" t="s">
        <v>95</v>
      </c>
      <c r="C597" s="21" t="s">
        <v>2299</v>
      </c>
      <c r="D597" s="21" t="s">
        <v>1632</v>
      </c>
      <c r="E597" s="21" t="s">
        <v>1633</v>
      </c>
      <c r="F597" s="26" t="s">
        <v>188</v>
      </c>
      <c r="G597" s="27">
        <v>1</v>
      </c>
      <c r="H597" s="27">
        <v>1</v>
      </c>
      <c r="I597" s="36">
        <v>1</v>
      </c>
      <c r="J597" s="26" t="s">
        <v>2297</v>
      </c>
      <c r="K597" s="37"/>
      <c r="L597" s="23" t="str">
        <f>IF(U597=0,"INVALID SKU",IF(INDEX('SKU Catalog'!$J$1:$J$116,MAX(1,U597))=0,"PAYG",IF(J597="Default",Assumptions!$B$7,J597)))</f>
        <v>PAYG</v>
      </c>
      <c r="M597" s="23" t="str">
        <f>IF(U597=0,"Review SKU",INDEX('SKU Catalog'!$E$1:$E$116,MAX(1,U597)))</f>
        <v>resource</v>
      </c>
      <c r="N597" s="31">
        <f>IF(ISNUMBER(K597),K597,IF(U597=0,"UNPRICED",IF(L597="PAYG",INDEX('SKU Catalog'!$K$1:$K$116,MAX(1,U597)),IF(L597="1Y",INDEX('SKU Catalog'!$L$1:$L$116,MAX(1,U597)),INDEX('SKU Catalog'!$M$1:$M$116,MAX(1,U597))))))</f>
        <v>0</v>
      </c>
      <c r="O597" s="24">
        <f>IF(NOT(AND(A597=$B$2,G597&gt;0,H597&gt;0,OR(C597&lt;&gt;"Recommended baseline",Assumptions!$B$10=1))),0,IF(ISNUMBER(N597),G597*H597*N597*IF(ISNUMBER(K597),1,IF(AND(L597="PAYG",INDEX('SKU Catalog'!$F$1:$F$116,MAX(1,U597))="Hourly"),I597,1)),"UNPRICED"))</f>
        <v>0</v>
      </c>
      <c r="P597" s="24">
        <f>IF(ISNUMBER(O597),O597*Assumptions!$B$8,"UNPRICED")</f>
        <v>0</v>
      </c>
      <c r="Q597" s="23" t="str">
        <f>IF(NOT(AND(A597=$B$2,G597&gt;0,H597&gt;0,OR(C597&lt;&gt;"Recommended baseline",Assumptions!$B$10=1))),"Inactive",IF(NOT(ISNUMBER(N597)),"UNPRICED - select SKU / quote",IF(ISNUMBER(K597),"Manual quote - verify source",IF(T597="Covered","Covered by capacity",IF(T597="Control plane","No direct fee","Priced - verify sizing")))))</f>
        <v>Inactive</v>
      </c>
      <c r="R597" s="21" t="s">
        <v>2300</v>
      </c>
      <c r="S597" s="21" t="s">
        <v>971</v>
      </c>
      <c r="T597" s="21" t="s">
        <v>187</v>
      </c>
      <c r="U597" s="23">
        <f>IF(COUNTIF('SKU Catalog'!$A$4:$A$116,T597&amp;"|"&amp;F597)=0,0,MATCH(T597&amp;"|"&amp;F597,'SKU Catalog'!$A$1:$A$116,0))</f>
        <v>5</v>
      </c>
      <c r="V597" s="24">
        <f>IF(NOT(AND(A597=$B$2,G597&gt;0,H597&gt;0,OR(C597&lt;&gt;"Recommended baseline",Assumptions!$B$10=1))),0,IF(ISNUMBER(K597),G597*H597*K597,IF(U597=0,"UNPRICED",IF(ISNUMBER(INDEX('SKU Catalog'!$K$1:$K$116,MAX(1,U597))),G597*H597*INDEX('SKU Catalog'!$K$1:$K$116,MAX(1,U597))*IF(AND(INDEX('SKU Catalog'!$F$1:$F$116,MAX(1,U597))="Hourly",OR(INDEX('SKU Catalog'!$J$1:$J$116,MAX(1,U597))=0,"PAYG"="PAYG")),I597,1),"UNPRICED"))))</f>
        <v>0</v>
      </c>
      <c r="W597" s="24">
        <f>IF(NOT(AND(A597=$B$2,G597&gt;0,H597&gt;0,OR(C597&lt;&gt;"Recommended baseline",Assumptions!$B$10=1))),0,IF(ISNUMBER(K597),G597*H597*K597,IF(U597=0,"UNPRICED",IF(ISNUMBER(INDEX('SKU Catalog'!$L$1:$L$116,MAX(1,U597))),G597*H597*INDEX('SKU Catalog'!$L$1:$L$116,MAX(1,U597))*IF(AND(INDEX('SKU Catalog'!$F$1:$F$116,MAX(1,U597))="Hourly",OR(INDEX('SKU Catalog'!$J$1:$J$116,MAX(1,U597))=0,"1Y"="PAYG")),I597,1),"UNPRICED"))))</f>
        <v>0</v>
      </c>
      <c r="X597" s="24">
        <f>IF(NOT(AND(A597=$B$2,G597&gt;0,H597&gt;0,OR(C597&lt;&gt;"Recommended baseline",Assumptions!$B$10=1))),0,IF(ISNUMBER(K597),G597*H597*K597,IF(U597=0,"UNPRICED",IF(ISNUMBER(INDEX('SKU Catalog'!$M$1:$M$116,MAX(1,U597))),G597*H597*INDEX('SKU Catalog'!$M$1:$M$116,MAX(1,U597))*IF(AND(INDEX('SKU Catalog'!$F$1:$F$116,MAX(1,U597))="Hourly",OR(INDEX('SKU Catalog'!$J$1:$J$116,MAX(1,U597))=0,"3Y"="PAYG")),I597,1),"UNPRICED"))))</f>
        <v>0</v>
      </c>
    </row>
    <row r="598" spans="1:24" ht="28.8" x14ac:dyDescent="0.35">
      <c r="A598" s="21" t="s">
        <v>1927</v>
      </c>
      <c r="B598" s="21" t="s">
        <v>95</v>
      </c>
      <c r="C598" s="21" t="s">
        <v>2299</v>
      </c>
      <c r="D598" s="21" t="s">
        <v>1634</v>
      </c>
      <c r="E598" s="21" t="s">
        <v>1635</v>
      </c>
      <c r="F598" s="26" t="s">
        <v>188</v>
      </c>
      <c r="G598" s="27">
        <v>1</v>
      </c>
      <c r="H598" s="27">
        <v>1</v>
      </c>
      <c r="I598" s="36">
        <v>1</v>
      </c>
      <c r="J598" s="26" t="s">
        <v>2297</v>
      </c>
      <c r="K598" s="37"/>
      <c r="L598" s="23" t="str">
        <f>IF(U598=0,"INVALID SKU",IF(INDEX('SKU Catalog'!$J$1:$J$116,MAX(1,U598))=0,"PAYG",IF(J598="Default",Assumptions!$B$7,J598)))</f>
        <v>PAYG</v>
      </c>
      <c r="M598" s="23" t="str">
        <f>IF(U598=0,"Review SKU",INDEX('SKU Catalog'!$E$1:$E$116,MAX(1,U598)))</f>
        <v>resource</v>
      </c>
      <c r="N598" s="31">
        <f>IF(ISNUMBER(K598),K598,IF(U598=0,"UNPRICED",IF(L598="PAYG",INDEX('SKU Catalog'!$K$1:$K$116,MAX(1,U598)),IF(L598="1Y",INDEX('SKU Catalog'!$L$1:$L$116,MAX(1,U598)),INDEX('SKU Catalog'!$M$1:$M$116,MAX(1,U598))))))</f>
        <v>0</v>
      </c>
      <c r="O598" s="24">
        <f>IF(NOT(AND(A598=$B$2,G598&gt;0,H598&gt;0,OR(C598&lt;&gt;"Recommended baseline",Assumptions!$B$10=1))),0,IF(ISNUMBER(N598),G598*H598*N598*IF(ISNUMBER(K598),1,IF(AND(L598="PAYG",INDEX('SKU Catalog'!$F$1:$F$116,MAX(1,U598))="Hourly"),I598,1)),"UNPRICED"))</f>
        <v>0</v>
      </c>
      <c r="P598" s="24">
        <f>IF(ISNUMBER(O598),O598*Assumptions!$B$8,"UNPRICED")</f>
        <v>0</v>
      </c>
      <c r="Q598" s="23" t="str">
        <f>IF(NOT(AND(A598=$B$2,G598&gt;0,H598&gt;0,OR(C598&lt;&gt;"Recommended baseline",Assumptions!$B$10=1))),"Inactive",IF(NOT(ISNUMBER(N598)),"UNPRICED - select SKU / quote",IF(ISNUMBER(K598),"Manual quote - verify source",IF(T598="Covered","Covered by capacity",IF(T598="Control plane","No direct fee","Priced - verify sizing")))))</f>
        <v>Inactive</v>
      </c>
      <c r="R598" s="21" t="s">
        <v>2300</v>
      </c>
      <c r="S598" s="21" t="s">
        <v>971</v>
      </c>
      <c r="T598" s="21" t="s">
        <v>187</v>
      </c>
      <c r="U598" s="23">
        <f>IF(COUNTIF('SKU Catalog'!$A$4:$A$116,T598&amp;"|"&amp;F598)=0,0,MATCH(T598&amp;"|"&amp;F598,'SKU Catalog'!$A$1:$A$116,0))</f>
        <v>5</v>
      </c>
      <c r="V598" s="24">
        <f>IF(NOT(AND(A598=$B$2,G598&gt;0,H598&gt;0,OR(C598&lt;&gt;"Recommended baseline",Assumptions!$B$10=1))),0,IF(ISNUMBER(K598),G598*H598*K598,IF(U598=0,"UNPRICED",IF(ISNUMBER(INDEX('SKU Catalog'!$K$1:$K$116,MAX(1,U598))),G598*H598*INDEX('SKU Catalog'!$K$1:$K$116,MAX(1,U598))*IF(AND(INDEX('SKU Catalog'!$F$1:$F$116,MAX(1,U598))="Hourly",OR(INDEX('SKU Catalog'!$J$1:$J$116,MAX(1,U598))=0,"PAYG"="PAYG")),I598,1),"UNPRICED"))))</f>
        <v>0</v>
      </c>
      <c r="W598" s="24">
        <f>IF(NOT(AND(A598=$B$2,G598&gt;0,H598&gt;0,OR(C598&lt;&gt;"Recommended baseline",Assumptions!$B$10=1))),0,IF(ISNUMBER(K598),G598*H598*K598,IF(U598=0,"UNPRICED",IF(ISNUMBER(INDEX('SKU Catalog'!$L$1:$L$116,MAX(1,U598))),G598*H598*INDEX('SKU Catalog'!$L$1:$L$116,MAX(1,U598))*IF(AND(INDEX('SKU Catalog'!$F$1:$F$116,MAX(1,U598))="Hourly",OR(INDEX('SKU Catalog'!$J$1:$J$116,MAX(1,U598))=0,"1Y"="PAYG")),I598,1),"UNPRICED"))))</f>
        <v>0</v>
      </c>
      <c r="X598" s="24">
        <f>IF(NOT(AND(A598=$B$2,G598&gt;0,H598&gt;0,OR(C598&lt;&gt;"Recommended baseline",Assumptions!$B$10=1))),0,IF(ISNUMBER(K598),G598*H598*K598,IF(U598=0,"UNPRICED",IF(ISNUMBER(INDEX('SKU Catalog'!$M$1:$M$116,MAX(1,U598))),G598*H598*INDEX('SKU Catalog'!$M$1:$M$116,MAX(1,U598))*IF(AND(INDEX('SKU Catalog'!$F$1:$F$116,MAX(1,U598))="Hourly",OR(INDEX('SKU Catalog'!$J$1:$J$116,MAX(1,U598))=0,"3Y"="PAYG")),I598,1),"UNPRICED"))))</f>
        <v>0</v>
      </c>
    </row>
    <row r="599" spans="1:24" ht="28.8" x14ac:dyDescent="0.35">
      <c r="A599" s="21" t="s">
        <v>1927</v>
      </c>
      <c r="B599" s="21" t="s">
        <v>95</v>
      </c>
      <c r="C599" s="21" t="s">
        <v>2299</v>
      </c>
      <c r="D599" s="21" t="s">
        <v>1636</v>
      </c>
      <c r="E599" s="21" t="s">
        <v>1637</v>
      </c>
      <c r="F599" s="26" t="s">
        <v>188</v>
      </c>
      <c r="G599" s="27">
        <v>1</v>
      </c>
      <c r="H599" s="27">
        <v>1</v>
      </c>
      <c r="I599" s="36">
        <v>1</v>
      </c>
      <c r="J599" s="26" t="s">
        <v>2297</v>
      </c>
      <c r="K599" s="37"/>
      <c r="L599" s="23" t="str">
        <f>IF(U599=0,"INVALID SKU",IF(INDEX('SKU Catalog'!$J$1:$J$116,MAX(1,U599))=0,"PAYG",IF(J599="Default",Assumptions!$B$7,J599)))</f>
        <v>PAYG</v>
      </c>
      <c r="M599" s="23" t="str">
        <f>IF(U599=0,"Review SKU",INDEX('SKU Catalog'!$E$1:$E$116,MAX(1,U599)))</f>
        <v>resource</v>
      </c>
      <c r="N599" s="31">
        <f>IF(ISNUMBER(K599),K599,IF(U599=0,"UNPRICED",IF(L599="PAYG",INDEX('SKU Catalog'!$K$1:$K$116,MAX(1,U599)),IF(L599="1Y",INDEX('SKU Catalog'!$L$1:$L$116,MAX(1,U599)),INDEX('SKU Catalog'!$M$1:$M$116,MAX(1,U599))))))</f>
        <v>0</v>
      </c>
      <c r="O599" s="24">
        <f>IF(NOT(AND(A599=$B$2,G599&gt;0,H599&gt;0,OR(C599&lt;&gt;"Recommended baseline",Assumptions!$B$10=1))),0,IF(ISNUMBER(N599),G599*H599*N599*IF(ISNUMBER(K599),1,IF(AND(L599="PAYG",INDEX('SKU Catalog'!$F$1:$F$116,MAX(1,U599))="Hourly"),I599,1)),"UNPRICED"))</f>
        <v>0</v>
      </c>
      <c r="P599" s="24">
        <f>IF(ISNUMBER(O599),O599*Assumptions!$B$8,"UNPRICED")</f>
        <v>0</v>
      </c>
      <c r="Q599" s="23" t="str">
        <f>IF(NOT(AND(A599=$B$2,G599&gt;0,H599&gt;0,OR(C599&lt;&gt;"Recommended baseline",Assumptions!$B$10=1))),"Inactive",IF(NOT(ISNUMBER(N599)),"UNPRICED - select SKU / quote",IF(ISNUMBER(K599),"Manual quote - verify source",IF(T599="Covered","Covered by capacity",IF(T599="Control plane","No direct fee","Priced - verify sizing")))))</f>
        <v>Inactive</v>
      </c>
      <c r="R599" s="21" t="s">
        <v>2300</v>
      </c>
      <c r="S599" s="21" t="s">
        <v>971</v>
      </c>
      <c r="T599" s="21" t="s">
        <v>187</v>
      </c>
      <c r="U599" s="23">
        <f>IF(COUNTIF('SKU Catalog'!$A$4:$A$116,T599&amp;"|"&amp;F599)=0,0,MATCH(T599&amp;"|"&amp;F599,'SKU Catalog'!$A$1:$A$116,0))</f>
        <v>5</v>
      </c>
      <c r="V599" s="24">
        <f>IF(NOT(AND(A599=$B$2,G599&gt;0,H599&gt;0,OR(C599&lt;&gt;"Recommended baseline",Assumptions!$B$10=1))),0,IF(ISNUMBER(K599),G599*H599*K599,IF(U599=0,"UNPRICED",IF(ISNUMBER(INDEX('SKU Catalog'!$K$1:$K$116,MAX(1,U599))),G599*H599*INDEX('SKU Catalog'!$K$1:$K$116,MAX(1,U599))*IF(AND(INDEX('SKU Catalog'!$F$1:$F$116,MAX(1,U599))="Hourly",OR(INDEX('SKU Catalog'!$J$1:$J$116,MAX(1,U599))=0,"PAYG"="PAYG")),I599,1),"UNPRICED"))))</f>
        <v>0</v>
      </c>
      <c r="W599" s="24">
        <f>IF(NOT(AND(A599=$B$2,G599&gt;0,H599&gt;0,OR(C599&lt;&gt;"Recommended baseline",Assumptions!$B$10=1))),0,IF(ISNUMBER(K599),G599*H599*K599,IF(U599=0,"UNPRICED",IF(ISNUMBER(INDEX('SKU Catalog'!$L$1:$L$116,MAX(1,U599))),G599*H599*INDEX('SKU Catalog'!$L$1:$L$116,MAX(1,U599))*IF(AND(INDEX('SKU Catalog'!$F$1:$F$116,MAX(1,U599))="Hourly",OR(INDEX('SKU Catalog'!$J$1:$J$116,MAX(1,U599))=0,"1Y"="PAYG")),I599,1),"UNPRICED"))))</f>
        <v>0</v>
      </c>
      <c r="X599" s="24">
        <f>IF(NOT(AND(A599=$B$2,G599&gt;0,H599&gt;0,OR(C599&lt;&gt;"Recommended baseline",Assumptions!$B$10=1))),0,IF(ISNUMBER(K599),G599*H599*K599,IF(U599=0,"UNPRICED",IF(ISNUMBER(INDEX('SKU Catalog'!$M$1:$M$116,MAX(1,U599))),G599*H599*INDEX('SKU Catalog'!$M$1:$M$116,MAX(1,U599))*IF(AND(INDEX('SKU Catalog'!$F$1:$F$116,MAX(1,U599))="Hourly",OR(INDEX('SKU Catalog'!$J$1:$J$116,MAX(1,U599))=0,"3Y"="PAYG")),I599,1),"UNPRICED"))))</f>
        <v>0</v>
      </c>
    </row>
    <row r="600" spans="1:24" ht="28.8" x14ac:dyDescent="0.35">
      <c r="A600" s="21" t="s">
        <v>1927</v>
      </c>
      <c r="B600" s="21" t="s">
        <v>95</v>
      </c>
      <c r="C600" s="21" t="s">
        <v>2299</v>
      </c>
      <c r="D600" s="21" t="s">
        <v>1638</v>
      </c>
      <c r="E600" s="21" t="s">
        <v>1639</v>
      </c>
      <c r="F600" s="26" t="s">
        <v>188</v>
      </c>
      <c r="G600" s="27">
        <v>1</v>
      </c>
      <c r="H600" s="27">
        <v>1</v>
      </c>
      <c r="I600" s="36">
        <v>1</v>
      </c>
      <c r="J600" s="26" t="s">
        <v>2297</v>
      </c>
      <c r="K600" s="37"/>
      <c r="L600" s="23" t="str">
        <f>IF(U600=0,"INVALID SKU",IF(INDEX('SKU Catalog'!$J$1:$J$116,MAX(1,U600))=0,"PAYG",IF(J600="Default",Assumptions!$B$7,J600)))</f>
        <v>PAYG</v>
      </c>
      <c r="M600" s="23" t="str">
        <f>IF(U600=0,"Review SKU",INDEX('SKU Catalog'!$E$1:$E$116,MAX(1,U600)))</f>
        <v>resource</v>
      </c>
      <c r="N600" s="31">
        <f>IF(ISNUMBER(K600),K600,IF(U600=0,"UNPRICED",IF(L600="PAYG",INDEX('SKU Catalog'!$K$1:$K$116,MAX(1,U600)),IF(L600="1Y",INDEX('SKU Catalog'!$L$1:$L$116,MAX(1,U600)),INDEX('SKU Catalog'!$M$1:$M$116,MAX(1,U600))))))</f>
        <v>0</v>
      </c>
      <c r="O600" s="24">
        <f>IF(NOT(AND(A600=$B$2,G600&gt;0,H600&gt;0,OR(C600&lt;&gt;"Recommended baseline",Assumptions!$B$10=1))),0,IF(ISNUMBER(N600),G600*H600*N600*IF(ISNUMBER(K600),1,IF(AND(L600="PAYG",INDEX('SKU Catalog'!$F$1:$F$116,MAX(1,U600))="Hourly"),I600,1)),"UNPRICED"))</f>
        <v>0</v>
      </c>
      <c r="P600" s="24">
        <f>IF(ISNUMBER(O600),O600*Assumptions!$B$8,"UNPRICED")</f>
        <v>0</v>
      </c>
      <c r="Q600" s="23" t="str">
        <f>IF(NOT(AND(A600=$B$2,G600&gt;0,H600&gt;0,OR(C600&lt;&gt;"Recommended baseline",Assumptions!$B$10=1))),"Inactive",IF(NOT(ISNUMBER(N600)),"UNPRICED - select SKU / quote",IF(ISNUMBER(K600),"Manual quote - verify source",IF(T600="Covered","Covered by capacity",IF(T600="Control plane","No direct fee","Priced - verify sizing")))))</f>
        <v>Inactive</v>
      </c>
      <c r="R600" s="21" t="s">
        <v>2300</v>
      </c>
      <c r="S600" s="21" t="s">
        <v>971</v>
      </c>
      <c r="T600" s="21" t="s">
        <v>187</v>
      </c>
      <c r="U600" s="23">
        <f>IF(COUNTIF('SKU Catalog'!$A$4:$A$116,T600&amp;"|"&amp;F600)=0,0,MATCH(T600&amp;"|"&amp;F600,'SKU Catalog'!$A$1:$A$116,0))</f>
        <v>5</v>
      </c>
      <c r="V600" s="24">
        <f>IF(NOT(AND(A600=$B$2,G600&gt;0,H600&gt;0,OR(C600&lt;&gt;"Recommended baseline",Assumptions!$B$10=1))),0,IF(ISNUMBER(K600),G600*H600*K600,IF(U600=0,"UNPRICED",IF(ISNUMBER(INDEX('SKU Catalog'!$K$1:$K$116,MAX(1,U600))),G600*H600*INDEX('SKU Catalog'!$K$1:$K$116,MAX(1,U600))*IF(AND(INDEX('SKU Catalog'!$F$1:$F$116,MAX(1,U600))="Hourly",OR(INDEX('SKU Catalog'!$J$1:$J$116,MAX(1,U600))=0,"PAYG"="PAYG")),I600,1),"UNPRICED"))))</f>
        <v>0</v>
      </c>
      <c r="W600" s="24">
        <f>IF(NOT(AND(A600=$B$2,G600&gt;0,H600&gt;0,OR(C600&lt;&gt;"Recommended baseline",Assumptions!$B$10=1))),0,IF(ISNUMBER(K600),G600*H600*K600,IF(U600=0,"UNPRICED",IF(ISNUMBER(INDEX('SKU Catalog'!$L$1:$L$116,MAX(1,U600))),G600*H600*INDEX('SKU Catalog'!$L$1:$L$116,MAX(1,U600))*IF(AND(INDEX('SKU Catalog'!$F$1:$F$116,MAX(1,U600))="Hourly",OR(INDEX('SKU Catalog'!$J$1:$J$116,MAX(1,U600))=0,"1Y"="PAYG")),I600,1),"UNPRICED"))))</f>
        <v>0</v>
      </c>
      <c r="X600" s="24">
        <f>IF(NOT(AND(A600=$B$2,G600&gt;0,H600&gt;0,OR(C600&lt;&gt;"Recommended baseline",Assumptions!$B$10=1))),0,IF(ISNUMBER(K600),G600*H600*K600,IF(U600=0,"UNPRICED",IF(ISNUMBER(INDEX('SKU Catalog'!$M$1:$M$116,MAX(1,U600))),G600*H600*INDEX('SKU Catalog'!$M$1:$M$116,MAX(1,U600))*IF(AND(INDEX('SKU Catalog'!$F$1:$F$116,MAX(1,U600))="Hourly",OR(INDEX('SKU Catalog'!$J$1:$J$116,MAX(1,U600))=0,"3Y"="PAYG")),I600,1),"UNPRICED"))))</f>
        <v>0</v>
      </c>
    </row>
    <row r="601" spans="1:24" ht="28.8" x14ac:dyDescent="0.35">
      <c r="A601" s="21" t="s">
        <v>1927</v>
      </c>
      <c r="B601" s="21" t="s">
        <v>95</v>
      </c>
      <c r="C601" s="21" t="s">
        <v>2299</v>
      </c>
      <c r="D601" s="21" t="s">
        <v>1641</v>
      </c>
      <c r="E601" s="21" t="s">
        <v>1642</v>
      </c>
      <c r="F601" s="26" t="s">
        <v>188</v>
      </c>
      <c r="G601" s="27">
        <v>1</v>
      </c>
      <c r="H601" s="27">
        <v>1</v>
      </c>
      <c r="I601" s="36">
        <v>1</v>
      </c>
      <c r="J601" s="26" t="s">
        <v>2297</v>
      </c>
      <c r="K601" s="37"/>
      <c r="L601" s="23" t="str">
        <f>IF(U601=0,"INVALID SKU",IF(INDEX('SKU Catalog'!$J$1:$J$116,MAX(1,U601))=0,"PAYG",IF(J601="Default",Assumptions!$B$7,J601)))</f>
        <v>PAYG</v>
      </c>
      <c r="M601" s="23" t="str">
        <f>IF(U601=0,"Review SKU",INDEX('SKU Catalog'!$E$1:$E$116,MAX(1,U601)))</f>
        <v>resource</v>
      </c>
      <c r="N601" s="31">
        <f>IF(ISNUMBER(K601),K601,IF(U601=0,"UNPRICED",IF(L601="PAYG",INDEX('SKU Catalog'!$K$1:$K$116,MAX(1,U601)),IF(L601="1Y",INDEX('SKU Catalog'!$L$1:$L$116,MAX(1,U601)),INDEX('SKU Catalog'!$M$1:$M$116,MAX(1,U601))))))</f>
        <v>0</v>
      </c>
      <c r="O601" s="24">
        <f>IF(NOT(AND(A601=$B$2,G601&gt;0,H601&gt;0,OR(C601&lt;&gt;"Recommended baseline",Assumptions!$B$10=1))),0,IF(ISNUMBER(N601),G601*H601*N601*IF(ISNUMBER(K601),1,IF(AND(L601="PAYG",INDEX('SKU Catalog'!$F$1:$F$116,MAX(1,U601))="Hourly"),I601,1)),"UNPRICED"))</f>
        <v>0</v>
      </c>
      <c r="P601" s="24">
        <f>IF(ISNUMBER(O601),O601*Assumptions!$B$8,"UNPRICED")</f>
        <v>0</v>
      </c>
      <c r="Q601" s="23" t="str">
        <f>IF(NOT(AND(A601=$B$2,G601&gt;0,H601&gt;0,OR(C601&lt;&gt;"Recommended baseline",Assumptions!$B$10=1))),"Inactive",IF(NOT(ISNUMBER(N601)),"UNPRICED - select SKU / quote",IF(ISNUMBER(K601),"Manual quote - verify source",IF(T601="Covered","Covered by capacity",IF(T601="Control plane","No direct fee","Priced - verify sizing")))))</f>
        <v>Inactive</v>
      </c>
      <c r="R601" s="21" t="s">
        <v>2300</v>
      </c>
      <c r="S601" s="21" t="s">
        <v>971</v>
      </c>
      <c r="T601" s="21" t="s">
        <v>187</v>
      </c>
      <c r="U601" s="23">
        <f>IF(COUNTIF('SKU Catalog'!$A$4:$A$116,T601&amp;"|"&amp;F601)=0,0,MATCH(T601&amp;"|"&amp;F601,'SKU Catalog'!$A$1:$A$116,0))</f>
        <v>5</v>
      </c>
      <c r="V601" s="24">
        <f>IF(NOT(AND(A601=$B$2,G601&gt;0,H601&gt;0,OR(C601&lt;&gt;"Recommended baseline",Assumptions!$B$10=1))),0,IF(ISNUMBER(K601),G601*H601*K601,IF(U601=0,"UNPRICED",IF(ISNUMBER(INDEX('SKU Catalog'!$K$1:$K$116,MAX(1,U601))),G601*H601*INDEX('SKU Catalog'!$K$1:$K$116,MAX(1,U601))*IF(AND(INDEX('SKU Catalog'!$F$1:$F$116,MAX(1,U601))="Hourly",OR(INDEX('SKU Catalog'!$J$1:$J$116,MAX(1,U601))=0,"PAYG"="PAYG")),I601,1),"UNPRICED"))))</f>
        <v>0</v>
      </c>
      <c r="W601" s="24">
        <f>IF(NOT(AND(A601=$B$2,G601&gt;0,H601&gt;0,OR(C601&lt;&gt;"Recommended baseline",Assumptions!$B$10=1))),0,IF(ISNUMBER(K601),G601*H601*K601,IF(U601=0,"UNPRICED",IF(ISNUMBER(INDEX('SKU Catalog'!$L$1:$L$116,MAX(1,U601))),G601*H601*INDEX('SKU Catalog'!$L$1:$L$116,MAX(1,U601))*IF(AND(INDEX('SKU Catalog'!$F$1:$F$116,MAX(1,U601))="Hourly",OR(INDEX('SKU Catalog'!$J$1:$J$116,MAX(1,U601))=0,"1Y"="PAYG")),I601,1),"UNPRICED"))))</f>
        <v>0</v>
      </c>
      <c r="X601" s="24">
        <f>IF(NOT(AND(A601=$B$2,G601&gt;0,H601&gt;0,OR(C601&lt;&gt;"Recommended baseline",Assumptions!$B$10=1))),0,IF(ISNUMBER(K601),G601*H601*K601,IF(U601=0,"UNPRICED",IF(ISNUMBER(INDEX('SKU Catalog'!$M$1:$M$116,MAX(1,U601))),G601*H601*INDEX('SKU Catalog'!$M$1:$M$116,MAX(1,U601))*IF(AND(INDEX('SKU Catalog'!$F$1:$F$116,MAX(1,U601))="Hourly",OR(INDEX('SKU Catalog'!$J$1:$J$116,MAX(1,U601))=0,"3Y"="PAYG")),I601,1),"UNPRICED"))))</f>
        <v>0</v>
      </c>
    </row>
    <row r="602" spans="1:24" ht="28.8" x14ac:dyDescent="0.35">
      <c r="A602" s="21" t="s">
        <v>1927</v>
      </c>
      <c r="B602" s="21" t="s">
        <v>95</v>
      </c>
      <c r="C602" s="21" t="s">
        <v>2299</v>
      </c>
      <c r="D602" s="21" t="s">
        <v>1644</v>
      </c>
      <c r="E602" s="21" t="s">
        <v>1645</v>
      </c>
      <c r="F602" s="26" t="s">
        <v>188</v>
      </c>
      <c r="G602" s="27">
        <v>1</v>
      </c>
      <c r="H602" s="27">
        <v>1</v>
      </c>
      <c r="I602" s="36">
        <v>1</v>
      </c>
      <c r="J602" s="26" t="s">
        <v>2297</v>
      </c>
      <c r="K602" s="37"/>
      <c r="L602" s="23" t="str">
        <f>IF(U602=0,"INVALID SKU",IF(INDEX('SKU Catalog'!$J$1:$J$116,MAX(1,U602))=0,"PAYG",IF(J602="Default",Assumptions!$B$7,J602)))</f>
        <v>PAYG</v>
      </c>
      <c r="M602" s="23" t="str">
        <f>IF(U602=0,"Review SKU",INDEX('SKU Catalog'!$E$1:$E$116,MAX(1,U602)))</f>
        <v>resource</v>
      </c>
      <c r="N602" s="31">
        <f>IF(ISNUMBER(K602),K602,IF(U602=0,"UNPRICED",IF(L602="PAYG",INDEX('SKU Catalog'!$K$1:$K$116,MAX(1,U602)),IF(L602="1Y",INDEX('SKU Catalog'!$L$1:$L$116,MAX(1,U602)),INDEX('SKU Catalog'!$M$1:$M$116,MAX(1,U602))))))</f>
        <v>0</v>
      </c>
      <c r="O602" s="24">
        <f>IF(NOT(AND(A602=$B$2,G602&gt;0,H602&gt;0,OR(C602&lt;&gt;"Recommended baseline",Assumptions!$B$10=1))),0,IF(ISNUMBER(N602),G602*H602*N602*IF(ISNUMBER(K602),1,IF(AND(L602="PAYG",INDEX('SKU Catalog'!$F$1:$F$116,MAX(1,U602))="Hourly"),I602,1)),"UNPRICED"))</f>
        <v>0</v>
      </c>
      <c r="P602" s="24">
        <f>IF(ISNUMBER(O602),O602*Assumptions!$B$8,"UNPRICED")</f>
        <v>0</v>
      </c>
      <c r="Q602" s="23" t="str">
        <f>IF(NOT(AND(A602=$B$2,G602&gt;0,H602&gt;0,OR(C602&lt;&gt;"Recommended baseline",Assumptions!$B$10=1))),"Inactive",IF(NOT(ISNUMBER(N602)),"UNPRICED - select SKU / quote",IF(ISNUMBER(K602),"Manual quote - verify source",IF(T602="Covered","Covered by capacity",IF(T602="Control plane","No direct fee","Priced - verify sizing")))))</f>
        <v>Inactive</v>
      </c>
      <c r="R602" s="21" t="s">
        <v>2300</v>
      </c>
      <c r="S602" s="21" t="s">
        <v>971</v>
      </c>
      <c r="T602" s="21" t="s">
        <v>187</v>
      </c>
      <c r="U602" s="23">
        <f>IF(COUNTIF('SKU Catalog'!$A$4:$A$116,T602&amp;"|"&amp;F602)=0,0,MATCH(T602&amp;"|"&amp;F602,'SKU Catalog'!$A$1:$A$116,0))</f>
        <v>5</v>
      </c>
      <c r="V602" s="24">
        <f>IF(NOT(AND(A602=$B$2,G602&gt;0,H602&gt;0,OR(C602&lt;&gt;"Recommended baseline",Assumptions!$B$10=1))),0,IF(ISNUMBER(K602),G602*H602*K602,IF(U602=0,"UNPRICED",IF(ISNUMBER(INDEX('SKU Catalog'!$K$1:$K$116,MAX(1,U602))),G602*H602*INDEX('SKU Catalog'!$K$1:$K$116,MAX(1,U602))*IF(AND(INDEX('SKU Catalog'!$F$1:$F$116,MAX(1,U602))="Hourly",OR(INDEX('SKU Catalog'!$J$1:$J$116,MAX(1,U602))=0,"PAYG"="PAYG")),I602,1),"UNPRICED"))))</f>
        <v>0</v>
      </c>
      <c r="W602" s="24">
        <f>IF(NOT(AND(A602=$B$2,G602&gt;0,H602&gt;0,OR(C602&lt;&gt;"Recommended baseline",Assumptions!$B$10=1))),0,IF(ISNUMBER(K602),G602*H602*K602,IF(U602=0,"UNPRICED",IF(ISNUMBER(INDEX('SKU Catalog'!$L$1:$L$116,MAX(1,U602))),G602*H602*INDEX('SKU Catalog'!$L$1:$L$116,MAX(1,U602))*IF(AND(INDEX('SKU Catalog'!$F$1:$F$116,MAX(1,U602))="Hourly",OR(INDEX('SKU Catalog'!$J$1:$J$116,MAX(1,U602))=0,"1Y"="PAYG")),I602,1),"UNPRICED"))))</f>
        <v>0</v>
      </c>
      <c r="X602" s="24">
        <f>IF(NOT(AND(A602=$B$2,G602&gt;0,H602&gt;0,OR(C602&lt;&gt;"Recommended baseline",Assumptions!$B$10=1))),0,IF(ISNUMBER(K602),G602*H602*K602,IF(U602=0,"UNPRICED",IF(ISNUMBER(INDEX('SKU Catalog'!$M$1:$M$116,MAX(1,U602))),G602*H602*INDEX('SKU Catalog'!$M$1:$M$116,MAX(1,U602))*IF(AND(INDEX('SKU Catalog'!$F$1:$F$116,MAX(1,U602))="Hourly",OR(INDEX('SKU Catalog'!$J$1:$J$116,MAX(1,U602))=0,"3Y"="PAYG")),I602,1),"UNPRICED"))))</f>
        <v>0</v>
      </c>
    </row>
    <row r="603" spans="1:24" ht="28.8" x14ac:dyDescent="0.35">
      <c r="A603" s="21" t="s">
        <v>1927</v>
      </c>
      <c r="B603" s="21" t="s">
        <v>95</v>
      </c>
      <c r="C603" s="21" t="s">
        <v>2299</v>
      </c>
      <c r="D603" s="21" t="s">
        <v>1646</v>
      </c>
      <c r="E603" s="21" t="s">
        <v>1647</v>
      </c>
      <c r="F603" s="26" t="s">
        <v>188</v>
      </c>
      <c r="G603" s="27">
        <v>1</v>
      </c>
      <c r="H603" s="27">
        <v>1</v>
      </c>
      <c r="I603" s="36">
        <v>1</v>
      </c>
      <c r="J603" s="26" t="s">
        <v>2297</v>
      </c>
      <c r="K603" s="37"/>
      <c r="L603" s="23" t="str">
        <f>IF(U603=0,"INVALID SKU",IF(INDEX('SKU Catalog'!$J$1:$J$116,MAX(1,U603))=0,"PAYG",IF(J603="Default",Assumptions!$B$7,J603)))</f>
        <v>PAYG</v>
      </c>
      <c r="M603" s="23" t="str">
        <f>IF(U603=0,"Review SKU",INDEX('SKU Catalog'!$E$1:$E$116,MAX(1,U603)))</f>
        <v>resource</v>
      </c>
      <c r="N603" s="31">
        <f>IF(ISNUMBER(K603),K603,IF(U603=0,"UNPRICED",IF(L603="PAYG",INDEX('SKU Catalog'!$K$1:$K$116,MAX(1,U603)),IF(L603="1Y",INDEX('SKU Catalog'!$L$1:$L$116,MAX(1,U603)),INDEX('SKU Catalog'!$M$1:$M$116,MAX(1,U603))))))</f>
        <v>0</v>
      </c>
      <c r="O603" s="24">
        <f>IF(NOT(AND(A603=$B$2,G603&gt;0,H603&gt;0,OR(C603&lt;&gt;"Recommended baseline",Assumptions!$B$10=1))),0,IF(ISNUMBER(N603),G603*H603*N603*IF(ISNUMBER(K603),1,IF(AND(L603="PAYG",INDEX('SKU Catalog'!$F$1:$F$116,MAX(1,U603))="Hourly"),I603,1)),"UNPRICED"))</f>
        <v>0</v>
      </c>
      <c r="P603" s="24">
        <f>IF(ISNUMBER(O603),O603*Assumptions!$B$8,"UNPRICED")</f>
        <v>0</v>
      </c>
      <c r="Q603" s="23" t="str">
        <f>IF(NOT(AND(A603=$B$2,G603&gt;0,H603&gt;0,OR(C603&lt;&gt;"Recommended baseline",Assumptions!$B$10=1))),"Inactive",IF(NOT(ISNUMBER(N603)),"UNPRICED - select SKU / quote",IF(ISNUMBER(K603),"Manual quote - verify source",IF(T603="Covered","Covered by capacity",IF(T603="Control plane","No direct fee","Priced - verify sizing")))))</f>
        <v>Inactive</v>
      </c>
      <c r="R603" s="21" t="s">
        <v>2300</v>
      </c>
      <c r="S603" s="21" t="s">
        <v>971</v>
      </c>
      <c r="T603" s="21" t="s">
        <v>187</v>
      </c>
      <c r="U603" s="23">
        <f>IF(COUNTIF('SKU Catalog'!$A$4:$A$116,T603&amp;"|"&amp;F603)=0,0,MATCH(T603&amp;"|"&amp;F603,'SKU Catalog'!$A$1:$A$116,0))</f>
        <v>5</v>
      </c>
      <c r="V603" s="24">
        <f>IF(NOT(AND(A603=$B$2,G603&gt;0,H603&gt;0,OR(C603&lt;&gt;"Recommended baseline",Assumptions!$B$10=1))),0,IF(ISNUMBER(K603),G603*H603*K603,IF(U603=0,"UNPRICED",IF(ISNUMBER(INDEX('SKU Catalog'!$K$1:$K$116,MAX(1,U603))),G603*H603*INDEX('SKU Catalog'!$K$1:$K$116,MAX(1,U603))*IF(AND(INDEX('SKU Catalog'!$F$1:$F$116,MAX(1,U603))="Hourly",OR(INDEX('SKU Catalog'!$J$1:$J$116,MAX(1,U603))=0,"PAYG"="PAYG")),I603,1),"UNPRICED"))))</f>
        <v>0</v>
      </c>
      <c r="W603" s="24">
        <f>IF(NOT(AND(A603=$B$2,G603&gt;0,H603&gt;0,OR(C603&lt;&gt;"Recommended baseline",Assumptions!$B$10=1))),0,IF(ISNUMBER(K603),G603*H603*K603,IF(U603=0,"UNPRICED",IF(ISNUMBER(INDEX('SKU Catalog'!$L$1:$L$116,MAX(1,U603))),G603*H603*INDEX('SKU Catalog'!$L$1:$L$116,MAX(1,U603))*IF(AND(INDEX('SKU Catalog'!$F$1:$F$116,MAX(1,U603))="Hourly",OR(INDEX('SKU Catalog'!$J$1:$J$116,MAX(1,U603))=0,"1Y"="PAYG")),I603,1),"UNPRICED"))))</f>
        <v>0</v>
      </c>
      <c r="X603" s="24">
        <f>IF(NOT(AND(A603=$B$2,G603&gt;0,H603&gt;0,OR(C603&lt;&gt;"Recommended baseline",Assumptions!$B$10=1))),0,IF(ISNUMBER(K603),G603*H603*K603,IF(U603=0,"UNPRICED",IF(ISNUMBER(INDEX('SKU Catalog'!$M$1:$M$116,MAX(1,U603))),G603*H603*INDEX('SKU Catalog'!$M$1:$M$116,MAX(1,U603))*IF(AND(INDEX('SKU Catalog'!$F$1:$F$116,MAX(1,U603))="Hourly",OR(INDEX('SKU Catalog'!$J$1:$J$116,MAX(1,U603))=0,"3Y"="PAYG")),I603,1),"UNPRICED"))))</f>
        <v>0</v>
      </c>
    </row>
    <row r="604" spans="1:24" ht="28.8" x14ac:dyDescent="0.35">
      <c r="A604" s="21" t="s">
        <v>1927</v>
      </c>
      <c r="B604" s="21" t="s">
        <v>95</v>
      </c>
      <c r="C604" s="21" t="s">
        <v>2299</v>
      </c>
      <c r="D604" s="21" t="s">
        <v>1648</v>
      </c>
      <c r="E604" s="21" t="s">
        <v>1649</v>
      </c>
      <c r="F604" s="26" t="s">
        <v>188</v>
      </c>
      <c r="G604" s="27">
        <v>1</v>
      </c>
      <c r="H604" s="27">
        <v>1</v>
      </c>
      <c r="I604" s="36">
        <v>1</v>
      </c>
      <c r="J604" s="26" t="s">
        <v>2297</v>
      </c>
      <c r="K604" s="37"/>
      <c r="L604" s="23" t="str">
        <f>IF(U604=0,"INVALID SKU",IF(INDEX('SKU Catalog'!$J$1:$J$116,MAX(1,U604))=0,"PAYG",IF(J604="Default",Assumptions!$B$7,J604)))</f>
        <v>PAYG</v>
      </c>
      <c r="M604" s="23" t="str">
        <f>IF(U604=0,"Review SKU",INDEX('SKU Catalog'!$E$1:$E$116,MAX(1,U604)))</f>
        <v>resource</v>
      </c>
      <c r="N604" s="31">
        <f>IF(ISNUMBER(K604),K604,IF(U604=0,"UNPRICED",IF(L604="PAYG",INDEX('SKU Catalog'!$K$1:$K$116,MAX(1,U604)),IF(L604="1Y",INDEX('SKU Catalog'!$L$1:$L$116,MAX(1,U604)),INDEX('SKU Catalog'!$M$1:$M$116,MAX(1,U604))))))</f>
        <v>0</v>
      </c>
      <c r="O604" s="24">
        <f>IF(NOT(AND(A604=$B$2,G604&gt;0,H604&gt;0,OR(C604&lt;&gt;"Recommended baseline",Assumptions!$B$10=1))),0,IF(ISNUMBER(N604),G604*H604*N604*IF(ISNUMBER(K604),1,IF(AND(L604="PAYG",INDEX('SKU Catalog'!$F$1:$F$116,MAX(1,U604))="Hourly"),I604,1)),"UNPRICED"))</f>
        <v>0</v>
      </c>
      <c r="P604" s="24">
        <f>IF(ISNUMBER(O604),O604*Assumptions!$B$8,"UNPRICED")</f>
        <v>0</v>
      </c>
      <c r="Q604" s="23" t="str">
        <f>IF(NOT(AND(A604=$B$2,G604&gt;0,H604&gt;0,OR(C604&lt;&gt;"Recommended baseline",Assumptions!$B$10=1))),"Inactive",IF(NOT(ISNUMBER(N604)),"UNPRICED - select SKU / quote",IF(ISNUMBER(K604),"Manual quote - verify source",IF(T604="Covered","Covered by capacity",IF(T604="Control plane","No direct fee","Priced - verify sizing")))))</f>
        <v>Inactive</v>
      </c>
      <c r="R604" s="21" t="s">
        <v>2300</v>
      </c>
      <c r="S604" s="21" t="s">
        <v>971</v>
      </c>
      <c r="T604" s="21" t="s">
        <v>187</v>
      </c>
      <c r="U604" s="23">
        <f>IF(COUNTIF('SKU Catalog'!$A$4:$A$116,T604&amp;"|"&amp;F604)=0,0,MATCH(T604&amp;"|"&amp;F604,'SKU Catalog'!$A$1:$A$116,0))</f>
        <v>5</v>
      </c>
      <c r="V604" s="24">
        <f>IF(NOT(AND(A604=$B$2,G604&gt;0,H604&gt;0,OR(C604&lt;&gt;"Recommended baseline",Assumptions!$B$10=1))),0,IF(ISNUMBER(K604),G604*H604*K604,IF(U604=0,"UNPRICED",IF(ISNUMBER(INDEX('SKU Catalog'!$K$1:$K$116,MAX(1,U604))),G604*H604*INDEX('SKU Catalog'!$K$1:$K$116,MAX(1,U604))*IF(AND(INDEX('SKU Catalog'!$F$1:$F$116,MAX(1,U604))="Hourly",OR(INDEX('SKU Catalog'!$J$1:$J$116,MAX(1,U604))=0,"PAYG"="PAYG")),I604,1),"UNPRICED"))))</f>
        <v>0</v>
      </c>
      <c r="W604" s="24">
        <f>IF(NOT(AND(A604=$B$2,G604&gt;0,H604&gt;0,OR(C604&lt;&gt;"Recommended baseline",Assumptions!$B$10=1))),0,IF(ISNUMBER(K604),G604*H604*K604,IF(U604=0,"UNPRICED",IF(ISNUMBER(INDEX('SKU Catalog'!$L$1:$L$116,MAX(1,U604))),G604*H604*INDEX('SKU Catalog'!$L$1:$L$116,MAX(1,U604))*IF(AND(INDEX('SKU Catalog'!$F$1:$F$116,MAX(1,U604))="Hourly",OR(INDEX('SKU Catalog'!$J$1:$J$116,MAX(1,U604))=0,"1Y"="PAYG")),I604,1),"UNPRICED"))))</f>
        <v>0</v>
      </c>
      <c r="X604" s="24">
        <f>IF(NOT(AND(A604=$B$2,G604&gt;0,H604&gt;0,OR(C604&lt;&gt;"Recommended baseline",Assumptions!$B$10=1))),0,IF(ISNUMBER(K604),G604*H604*K604,IF(U604=0,"UNPRICED",IF(ISNUMBER(INDEX('SKU Catalog'!$M$1:$M$116,MAX(1,U604))),G604*H604*INDEX('SKU Catalog'!$M$1:$M$116,MAX(1,U604))*IF(AND(INDEX('SKU Catalog'!$F$1:$F$116,MAX(1,U604))="Hourly",OR(INDEX('SKU Catalog'!$J$1:$J$116,MAX(1,U604))=0,"3Y"="PAYG")),I604,1),"UNPRICED"))))</f>
        <v>0</v>
      </c>
    </row>
    <row r="605" spans="1:24" ht="28.8" x14ac:dyDescent="0.35">
      <c r="A605" s="21" t="s">
        <v>1927</v>
      </c>
      <c r="B605" s="21" t="s">
        <v>95</v>
      </c>
      <c r="C605" s="21" t="s">
        <v>2299</v>
      </c>
      <c r="D605" s="21" t="s">
        <v>1650</v>
      </c>
      <c r="E605" s="21" t="s">
        <v>1651</v>
      </c>
      <c r="F605" s="26" t="s">
        <v>188</v>
      </c>
      <c r="G605" s="27">
        <v>1</v>
      </c>
      <c r="H605" s="27">
        <v>1</v>
      </c>
      <c r="I605" s="36">
        <v>1</v>
      </c>
      <c r="J605" s="26" t="s">
        <v>2297</v>
      </c>
      <c r="K605" s="37"/>
      <c r="L605" s="23" t="str">
        <f>IF(U605=0,"INVALID SKU",IF(INDEX('SKU Catalog'!$J$1:$J$116,MAX(1,U605))=0,"PAYG",IF(J605="Default",Assumptions!$B$7,J605)))</f>
        <v>PAYG</v>
      </c>
      <c r="M605" s="23" t="str">
        <f>IF(U605=0,"Review SKU",INDEX('SKU Catalog'!$E$1:$E$116,MAX(1,U605)))</f>
        <v>resource</v>
      </c>
      <c r="N605" s="31">
        <f>IF(ISNUMBER(K605),K605,IF(U605=0,"UNPRICED",IF(L605="PAYG",INDEX('SKU Catalog'!$K$1:$K$116,MAX(1,U605)),IF(L605="1Y",INDEX('SKU Catalog'!$L$1:$L$116,MAX(1,U605)),INDEX('SKU Catalog'!$M$1:$M$116,MAX(1,U605))))))</f>
        <v>0</v>
      </c>
      <c r="O605" s="24">
        <f>IF(NOT(AND(A605=$B$2,G605&gt;0,H605&gt;0,OR(C605&lt;&gt;"Recommended baseline",Assumptions!$B$10=1))),0,IF(ISNUMBER(N605),G605*H605*N605*IF(ISNUMBER(K605),1,IF(AND(L605="PAYG",INDEX('SKU Catalog'!$F$1:$F$116,MAX(1,U605))="Hourly"),I605,1)),"UNPRICED"))</f>
        <v>0</v>
      </c>
      <c r="P605" s="24">
        <f>IF(ISNUMBER(O605),O605*Assumptions!$B$8,"UNPRICED")</f>
        <v>0</v>
      </c>
      <c r="Q605" s="23" t="str">
        <f>IF(NOT(AND(A605=$B$2,G605&gt;0,H605&gt;0,OR(C605&lt;&gt;"Recommended baseline",Assumptions!$B$10=1))),"Inactive",IF(NOT(ISNUMBER(N605)),"UNPRICED - select SKU / quote",IF(ISNUMBER(K605),"Manual quote - verify source",IF(T605="Covered","Covered by capacity",IF(T605="Control plane","No direct fee","Priced - verify sizing")))))</f>
        <v>Inactive</v>
      </c>
      <c r="R605" s="21" t="s">
        <v>2300</v>
      </c>
      <c r="S605" s="21" t="s">
        <v>971</v>
      </c>
      <c r="T605" s="21" t="s">
        <v>187</v>
      </c>
      <c r="U605" s="23">
        <f>IF(COUNTIF('SKU Catalog'!$A$4:$A$116,T605&amp;"|"&amp;F605)=0,0,MATCH(T605&amp;"|"&amp;F605,'SKU Catalog'!$A$1:$A$116,0))</f>
        <v>5</v>
      </c>
      <c r="V605" s="24">
        <f>IF(NOT(AND(A605=$B$2,G605&gt;0,H605&gt;0,OR(C605&lt;&gt;"Recommended baseline",Assumptions!$B$10=1))),0,IF(ISNUMBER(K605),G605*H605*K605,IF(U605=0,"UNPRICED",IF(ISNUMBER(INDEX('SKU Catalog'!$K$1:$K$116,MAX(1,U605))),G605*H605*INDEX('SKU Catalog'!$K$1:$K$116,MAX(1,U605))*IF(AND(INDEX('SKU Catalog'!$F$1:$F$116,MAX(1,U605))="Hourly",OR(INDEX('SKU Catalog'!$J$1:$J$116,MAX(1,U605))=0,"PAYG"="PAYG")),I605,1),"UNPRICED"))))</f>
        <v>0</v>
      </c>
      <c r="W605" s="24">
        <f>IF(NOT(AND(A605=$B$2,G605&gt;0,H605&gt;0,OR(C605&lt;&gt;"Recommended baseline",Assumptions!$B$10=1))),0,IF(ISNUMBER(K605),G605*H605*K605,IF(U605=0,"UNPRICED",IF(ISNUMBER(INDEX('SKU Catalog'!$L$1:$L$116,MAX(1,U605))),G605*H605*INDEX('SKU Catalog'!$L$1:$L$116,MAX(1,U605))*IF(AND(INDEX('SKU Catalog'!$F$1:$F$116,MAX(1,U605))="Hourly",OR(INDEX('SKU Catalog'!$J$1:$J$116,MAX(1,U605))=0,"1Y"="PAYG")),I605,1),"UNPRICED"))))</f>
        <v>0</v>
      </c>
      <c r="X605" s="24">
        <f>IF(NOT(AND(A605=$B$2,G605&gt;0,H605&gt;0,OR(C605&lt;&gt;"Recommended baseline",Assumptions!$B$10=1))),0,IF(ISNUMBER(K605),G605*H605*K605,IF(U605=0,"UNPRICED",IF(ISNUMBER(INDEX('SKU Catalog'!$M$1:$M$116,MAX(1,U605))),G605*H605*INDEX('SKU Catalog'!$M$1:$M$116,MAX(1,U605))*IF(AND(INDEX('SKU Catalog'!$F$1:$F$116,MAX(1,U605))="Hourly",OR(INDEX('SKU Catalog'!$J$1:$J$116,MAX(1,U605))=0,"3Y"="PAYG")),I605,1),"UNPRICED"))))</f>
        <v>0</v>
      </c>
    </row>
    <row r="606" spans="1:24" ht="28.8" x14ac:dyDescent="0.35">
      <c r="A606" s="21" t="s">
        <v>1927</v>
      </c>
      <c r="B606" s="21" t="s">
        <v>95</v>
      </c>
      <c r="C606" s="21" t="s">
        <v>2299</v>
      </c>
      <c r="D606" s="21" t="s">
        <v>1652</v>
      </c>
      <c r="E606" s="21" t="s">
        <v>1653</v>
      </c>
      <c r="F606" s="26" t="s">
        <v>188</v>
      </c>
      <c r="G606" s="27">
        <v>1</v>
      </c>
      <c r="H606" s="27">
        <v>1</v>
      </c>
      <c r="I606" s="36">
        <v>1</v>
      </c>
      <c r="J606" s="26" t="s">
        <v>2297</v>
      </c>
      <c r="K606" s="37"/>
      <c r="L606" s="23" t="str">
        <f>IF(U606=0,"INVALID SKU",IF(INDEX('SKU Catalog'!$J$1:$J$116,MAX(1,U606))=0,"PAYG",IF(J606="Default",Assumptions!$B$7,J606)))</f>
        <v>PAYG</v>
      </c>
      <c r="M606" s="23" t="str">
        <f>IF(U606=0,"Review SKU",INDEX('SKU Catalog'!$E$1:$E$116,MAX(1,U606)))</f>
        <v>resource</v>
      </c>
      <c r="N606" s="31">
        <f>IF(ISNUMBER(K606),K606,IF(U606=0,"UNPRICED",IF(L606="PAYG",INDEX('SKU Catalog'!$K$1:$K$116,MAX(1,U606)),IF(L606="1Y",INDEX('SKU Catalog'!$L$1:$L$116,MAX(1,U606)),INDEX('SKU Catalog'!$M$1:$M$116,MAX(1,U606))))))</f>
        <v>0</v>
      </c>
      <c r="O606" s="24">
        <f>IF(NOT(AND(A606=$B$2,G606&gt;0,H606&gt;0,OR(C606&lt;&gt;"Recommended baseline",Assumptions!$B$10=1))),0,IF(ISNUMBER(N606),G606*H606*N606*IF(ISNUMBER(K606),1,IF(AND(L606="PAYG",INDEX('SKU Catalog'!$F$1:$F$116,MAX(1,U606))="Hourly"),I606,1)),"UNPRICED"))</f>
        <v>0</v>
      </c>
      <c r="P606" s="24">
        <f>IF(ISNUMBER(O606),O606*Assumptions!$B$8,"UNPRICED")</f>
        <v>0</v>
      </c>
      <c r="Q606" s="23" t="str">
        <f>IF(NOT(AND(A606=$B$2,G606&gt;0,H606&gt;0,OR(C606&lt;&gt;"Recommended baseline",Assumptions!$B$10=1))),"Inactive",IF(NOT(ISNUMBER(N606)),"UNPRICED - select SKU / quote",IF(ISNUMBER(K606),"Manual quote - verify source",IF(T606="Covered","Covered by capacity",IF(T606="Control plane","No direct fee","Priced - verify sizing")))))</f>
        <v>Inactive</v>
      </c>
      <c r="R606" s="21" t="s">
        <v>2300</v>
      </c>
      <c r="S606" s="21" t="s">
        <v>971</v>
      </c>
      <c r="T606" s="21" t="s">
        <v>187</v>
      </c>
      <c r="U606" s="23">
        <f>IF(COUNTIF('SKU Catalog'!$A$4:$A$116,T606&amp;"|"&amp;F606)=0,0,MATCH(T606&amp;"|"&amp;F606,'SKU Catalog'!$A$1:$A$116,0))</f>
        <v>5</v>
      </c>
      <c r="V606" s="24">
        <f>IF(NOT(AND(A606=$B$2,G606&gt;0,H606&gt;0,OR(C606&lt;&gt;"Recommended baseline",Assumptions!$B$10=1))),0,IF(ISNUMBER(K606),G606*H606*K606,IF(U606=0,"UNPRICED",IF(ISNUMBER(INDEX('SKU Catalog'!$K$1:$K$116,MAX(1,U606))),G606*H606*INDEX('SKU Catalog'!$K$1:$K$116,MAX(1,U606))*IF(AND(INDEX('SKU Catalog'!$F$1:$F$116,MAX(1,U606))="Hourly",OR(INDEX('SKU Catalog'!$J$1:$J$116,MAX(1,U606))=0,"PAYG"="PAYG")),I606,1),"UNPRICED"))))</f>
        <v>0</v>
      </c>
      <c r="W606" s="24">
        <f>IF(NOT(AND(A606=$B$2,G606&gt;0,H606&gt;0,OR(C606&lt;&gt;"Recommended baseline",Assumptions!$B$10=1))),0,IF(ISNUMBER(K606),G606*H606*K606,IF(U606=0,"UNPRICED",IF(ISNUMBER(INDEX('SKU Catalog'!$L$1:$L$116,MAX(1,U606))),G606*H606*INDEX('SKU Catalog'!$L$1:$L$116,MAX(1,U606))*IF(AND(INDEX('SKU Catalog'!$F$1:$F$116,MAX(1,U606))="Hourly",OR(INDEX('SKU Catalog'!$J$1:$J$116,MAX(1,U606))=0,"1Y"="PAYG")),I606,1),"UNPRICED"))))</f>
        <v>0</v>
      </c>
      <c r="X606" s="24">
        <f>IF(NOT(AND(A606=$B$2,G606&gt;0,H606&gt;0,OR(C606&lt;&gt;"Recommended baseline",Assumptions!$B$10=1))),0,IF(ISNUMBER(K606),G606*H606*K606,IF(U606=0,"UNPRICED",IF(ISNUMBER(INDEX('SKU Catalog'!$M$1:$M$116,MAX(1,U606))),G606*H606*INDEX('SKU Catalog'!$M$1:$M$116,MAX(1,U606))*IF(AND(INDEX('SKU Catalog'!$F$1:$F$116,MAX(1,U606))="Hourly",OR(INDEX('SKU Catalog'!$J$1:$J$116,MAX(1,U606))=0,"3Y"="PAYG")),I606,1),"UNPRICED"))))</f>
        <v>0</v>
      </c>
    </row>
    <row r="607" spans="1:24" ht="28.8" x14ac:dyDescent="0.35">
      <c r="A607" s="21" t="s">
        <v>1927</v>
      </c>
      <c r="B607" s="21" t="s">
        <v>95</v>
      </c>
      <c r="C607" s="21" t="s">
        <v>2299</v>
      </c>
      <c r="D607" s="21" t="s">
        <v>1654</v>
      </c>
      <c r="E607" s="21" t="s">
        <v>1655</v>
      </c>
      <c r="F607" s="26" t="s">
        <v>188</v>
      </c>
      <c r="G607" s="27">
        <v>1</v>
      </c>
      <c r="H607" s="27">
        <v>1</v>
      </c>
      <c r="I607" s="36">
        <v>1</v>
      </c>
      <c r="J607" s="26" t="s">
        <v>2297</v>
      </c>
      <c r="K607" s="37"/>
      <c r="L607" s="23" t="str">
        <f>IF(U607=0,"INVALID SKU",IF(INDEX('SKU Catalog'!$J$1:$J$116,MAX(1,U607))=0,"PAYG",IF(J607="Default",Assumptions!$B$7,J607)))</f>
        <v>PAYG</v>
      </c>
      <c r="M607" s="23" t="str">
        <f>IF(U607=0,"Review SKU",INDEX('SKU Catalog'!$E$1:$E$116,MAX(1,U607)))</f>
        <v>resource</v>
      </c>
      <c r="N607" s="31">
        <f>IF(ISNUMBER(K607),K607,IF(U607=0,"UNPRICED",IF(L607="PAYG",INDEX('SKU Catalog'!$K$1:$K$116,MAX(1,U607)),IF(L607="1Y",INDEX('SKU Catalog'!$L$1:$L$116,MAX(1,U607)),INDEX('SKU Catalog'!$M$1:$M$116,MAX(1,U607))))))</f>
        <v>0</v>
      </c>
      <c r="O607" s="24">
        <f>IF(NOT(AND(A607=$B$2,G607&gt;0,H607&gt;0,OR(C607&lt;&gt;"Recommended baseline",Assumptions!$B$10=1))),0,IF(ISNUMBER(N607),G607*H607*N607*IF(ISNUMBER(K607),1,IF(AND(L607="PAYG",INDEX('SKU Catalog'!$F$1:$F$116,MAX(1,U607))="Hourly"),I607,1)),"UNPRICED"))</f>
        <v>0</v>
      </c>
      <c r="P607" s="24">
        <f>IF(ISNUMBER(O607),O607*Assumptions!$B$8,"UNPRICED")</f>
        <v>0</v>
      </c>
      <c r="Q607" s="23" t="str">
        <f>IF(NOT(AND(A607=$B$2,G607&gt;0,H607&gt;0,OR(C607&lt;&gt;"Recommended baseline",Assumptions!$B$10=1))),"Inactive",IF(NOT(ISNUMBER(N607)),"UNPRICED - select SKU / quote",IF(ISNUMBER(K607),"Manual quote - verify source",IF(T607="Covered","Covered by capacity",IF(T607="Control plane","No direct fee","Priced - verify sizing")))))</f>
        <v>Inactive</v>
      </c>
      <c r="R607" s="21" t="s">
        <v>2300</v>
      </c>
      <c r="S607" s="21" t="s">
        <v>971</v>
      </c>
      <c r="T607" s="21" t="s">
        <v>187</v>
      </c>
      <c r="U607" s="23">
        <f>IF(COUNTIF('SKU Catalog'!$A$4:$A$116,T607&amp;"|"&amp;F607)=0,0,MATCH(T607&amp;"|"&amp;F607,'SKU Catalog'!$A$1:$A$116,0))</f>
        <v>5</v>
      </c>
      <c r="V607" s="24">
        <f>IF(NOT(AND(A607=$B$2,G607&gt;0,H607&gt;0,OR(C607&lt;&gt;"Recommended baseline",Assumptions!$B$10=1))),0,IF(ISNUMBER(K607),G607*H607*K607,IF(U607=0,"UNPRICED",IF(ISNUMBER(INDEX('SKU Catalog'!$K$1:$K$116,MAX(1,U607))),G607*H607*INDEX('SKU Catalog'!$K$1:$K$116,MAX(1,U607))*IF(AND(INDEX('SKU Catalog'!$F$1:$F$116,MAX(1,U607))="Hourly",OR(INDEX('SKU Catalog'!$J$1:$J$116,MAX(1,U607))=0,"PAYG"="PAYG")),I607,1),"UNPRICED"))))</f>
        <v>0</v>
      </c>
      <c r="W607" s="24">
        <f>IF(NOT(AND(A607=$B$2,G607&gt;0,H607&gt;0,OR(C607&lt;&gt;"Recommended baseline",Assumptions!$B$10=1))),0,IF(ISNUMBER(K607),G607*H607*K607,IF(U607=0,"UNPRICED",IF(ISNUMBER(INDEX('SKU Catalog'!$L$1:$L$116,MAX(1,U607))),G607*H607*INDEX('SKU Catalog'!$L$1:$L$116,MAX(1,U607))*IF(AND(INDEX('SKU Catalog'!$F$1:$F$116,MAX(1,U607))="Hourly",OR(INDEX('SKU Catalog'!$J$1:$J$116,MAX(1,U607))=0,"1Y"="PAYG")),I607,1),"UNPRICED"))))</f>
        <v>0</v>
      </c>
      <c r="X607" s="24">
        <f>IF(NOT(AND(A607=$B$2,G607&gt;0,H607&gt;0,OR(C607&lt;&gt;"Recommended baseline",Assumptions!$B$10=1))),0,IF(ISNUMBER(K607),G607*H607*K607,IF(U607=0,"UNPRICED",IF(ISNUMBER(INDEX('SKU Catalog'!$M$1:$M$116,MAX(1,U607))),G607*H607*INDEX('SKU Catalog'!$M$1:$M$116,MAX(1,U607))*IF(AND(INDEX('SKU Catalog'!$F$1:$F$116,MAX(1,U607))="Hourly",OR(INDEX('SKU Catalog'!$J$1:$J$116,MAX(1,U607))=0,"3Y"="PAYG")),I607,1),"UNPRICED"))))</f>
        <v>0</v>
      </c>
    </row>
    <row r="608" spans="1:24" ht="28.8" x14ac:dyDescent="0.35">
      <c r="A608" s="21" t="s">
        <v>1927</v>
      </c>
      <c r="B608" s="21" t="s">
        <v>95</v>
      </c>
      <c r="C608" s="21" t="s">
        <v>2299</v>
      </c>
      <c r="D608" s="21" t="s">
        <v>1656</v>
      </c>
      <c r="E608" s="21" t="s">
        <v>1657</v>
      </c>
      <c r="F608" s="26" t="s">
        <v>188</v>
      </c>
      <c r="G608" s="27">
        <v>1</v>
      </c>
      <c r="H608" s="27">
        <v>1</v>
      </c>
      <c r="I608" s="36">
        <v>1</v>
      </c>
      <c r="J608" s="26" t="s">
        <v>2297</v>
      </c>
      <c r="K608" s="37"/>
      <c r="L608" s="23" t="str">
        <f>IF(U608=0,"INVALID SKU",IF(INDEX('SKU Catalog'!$J$1:$J$116,MAX(1,U608))=0,"PAYG",IF(J608="Default",Assumptions!$B$7,J608)))</f>
        <v>PAYG</v>
      </c>
      <c r="M608" s="23" t="str">
        <f>IF(U608=0,"Review SKU",INDEX('SKU Catalog'!$E$1:$E$116,MAX(1,U608)))</f>
        <v>resource</v>
      </c>
      <c r="N608" s="31">
        <f>IF(ISNUMBER(K608),K608,IF(U608=0,"UNPRICED",IF(L608="PAYG",INDEX('SKU Catalog'!$K$1:$K$116,MAX(1,U608)),IF(L608="1Y",INDEX('SKU Catalog'!$L$1:$L$116,MAX(1,U608)),INDEX('SKU Catalog'!$M$1:$M$116,MAX(1,U608))))))</f>
        <v>0</v>
      </c>
      <c r="O608" s="24">
        <f>IF(NOT(AND(A608=$B$2,G608&gt;0,H608&gt;0,OR(C608&lt;&gt;"Recommended baseline",Assumptions!$B$10=1))),0,IF(ISNUMBER(N608),G608*H608*N608*IF(ISNUMBER(K608),1,IF(AND(L608="PAYG",INDEX('SKU Catalog'!$F$1:$F$116,MAX(1,U608))="Hourly"),I608,1)),"UNPRICED"))</f>
        <v>0</v>
      </c>
      <c r="P608" s="24">
        <f>IF(ISNUMBER(O608),O608*Assumptions!$B$8,"UNPRICED")</f>
        <v>0</v>
      </c>
      <c r="Q608" s="23" t="str">
        <f>IF(NOT(AND(A608=$B$2,G608&gt;0,H608&gt;0,OR(C608&lt;&gt;"Recommended baseline",Assumptions!$B$10=1))),"Inactive",IF(NOT(ISNUMBER(N608)),"UNPRICED - select SKU / quote",IF(ISNUMBER(K608),"Manual quote - verify source",IF(T608="Covered","Covered by capacity",IF(T608="Control plane","No direct fee","Priced - verify sizing")))))</f>
        <v>Inactive</v>
      </c>
      <c r="R608" s="21" t="s">
        <v>2300</v>
      </c>
      <c r="S608" s="21" t="s">
        <v>971</v>
      </c>
      <c r="T608" s="21" t="s">
        <v>187</v>
      </c>
      <c r="U608" s="23">
        <f>IF(COUNTIF('SKU Catalog'!$A$4:$A$116,T608&amp;"|"&amp;F608)=0,0,MATCH(T608&amp;"|"&amp;F608,'SKU Catalog'!$A$1:$A$116,0))</f>
        <v>5</v>
      </c>
      <c r="V608" s="24">
        <f>IF(NOT(AND(A608=$B$2,G608&gt;0,H608&gt;0,OR(C608&lt;&gt;"Recommended baseline",Assumptions!$B$10=1))),0,IF(ISNUMBER(K608),G608*H608*K608,IF(U608=0,"UNPRICED",IF(ISNUMBER(INDEX('SKU Catalog'!$K$1:$K$116,MAX(1,U608))),G608*H608*INDEX('SKU Catalog'!$K$1:$K$116,MAX(1,U608))*IF(AND(INDEX('SKU Catalog'!$F$1:$F$116,MAX(1,U608))="Hourly",OR(INDEX('SKU Catalog'!$J$1:$J$116,MAX(1,U608))=0,"PAYG"="PAYG")),I608,1),"UNPRICED"))))</f>
        <v>0</v>
      </c>
      <c r="W608" s="24">
        <f>IF(NOT(AND(A608=$B$2,G608&gt;0,H608&gt;0,OR(C608&lt;&gt;"Recommended baseline",Assumptions!$B$10=1))),0,IF(ISNUMBER(K608),G608*H608*K608,IF(U608=0,"UNPRICED",IF(ISNUMBER(INDEX('SKU Catalog'!$L$1:$L$116,MAX(1,U608))),G608*H608*INDEX('SKU Catalog'!$L$1:$L$116,MAX(1,U608))*IF(AND(INDEX('SKU Catalog'!$F$1:$F$116,MAX(1,U608))="Hourly",OR(INDEX('SKU Catalog'!$J$1:$J$116,MAX(1,U608))=0,"1Y"="PAYG")),I608,1),"UNPRICED"))))</f>
        <v>0</v>
      </c>
      <c r="X608" s="24">
        <f>IF(NOT(AND(A608=$B$2,G608&gt;0,H608&gt;0,OR(C608&lt;&gt;"Recommended baseline",Assumptions!$B$10=1))),0,IF(ISNUMBER(K608),G608*H608*K608,IF(U608=0,"UNPRICED",IF(ISNUMBER(INDEX('SKU Catalog'!$M$1:$M$116,MAX(1,U608))),G608*H608*INDEX('SKU Catalog'!$M$1:$M$116,MAX(1,U608))*IF(AND(INDEX('SKU Catalog'!$F$1:$F$116,MAX(1,U608))="Hourly",OR(INDEX('SKU Catalog'!$J$1:$J$116,MAX(1,U608))=0,"3Y"="PAYG")),I608,1),"UNPRICED"))))</f>
        <v>0</v>
      </c>
    </row>
    <row r="609" spans="1:24" ht="28.8" x14ac:dyDescent="0.35">
      <c r="A609" s="21" t="s">
        <v>1927</v>
      </c>
      <c r="B609" s="21" t="s">
        <v>95</v>
      </c>
      <c r="C609" s="21" t="s">
        <v>2299</v>
      </c>
      <c r="D609" s="21" t="s">
        <v>1659</v>
      </c>
      <c r="E609" s="21" t="s">
        <v>1660</v>
      </c>
      <c r="F609" s="26" t="s">
        <v>188</v>
      </c>
      <c r="G609" s="27">
        <v>1</v>
      </c>
      <c r="H609" s="27">
        <v>1</v>
      </c>
      <c r="I609" s="36">
        <v>1</v>
      </c>
      <c r="J609" s="26" t="s">
        <v>2297</v>
      </c>
      <c r="K609" s="37"/>
      <c r="L609" s="23" t="str">
        <f>IF(U609=0,"INVALID SKU",IF(INDEX('SKU Catalog'!$J$1:$J$116,MAX(1,U609))=0,"PAYG",IF(J609="Default",Assumptions!$B$7,J609)))</f>
        <v>PAYG</v>
      </c>
      <c r="M609" s="23" t="str">
        <f>IF(U609=0,"Review SKU",INDEX('SKU Catalog'!$E$1:$E$116,MAX(1,U609)))</f>
        <v>resource</v>
      </c>
      <c r="N609" s="31">
        <f>IF(ISNUMBER(K609),K609,IF(U609=0,"UNPRICED",IF(L609="PAYG",INDEX('SKU Catalog'!$K$1:$K$116,MAX(1,U609)),IF(L609="1Y",INDEX('SKU Catalog'!$L$1:$L$116,MAX(1,U609)),INDEX('SKU Catalog'!$M$1:$M$116,MAX(1,U609))))))</f>
        <v>0</v>
      </c>
      <c r="O609" s="24">
        <f>IF(NOT(AND(A609=$B$2,G609&gt;0,H609&gt;0,OR(C609&lt;&gt;"Recommended baseline",Assumptions!$B$10=1))),0,IF(ISNUMBER(N609),G609*H609*N609*IF(ISNUMBER(K609),1,IF(AND(L609="PAYG",INDEX('SKU Catalog'!$F$1:$F$116,MAX(1,U609))="Hourly"),I609,1)),"UNPRICED"))</f>
        <v>0</v>
      </c>
      <c r="P609" s="24">
        <f>IF(ISNUMBER(O609),O609*Assumptions!$B$8,"UNPRICED")</f>
        <v>0</v>
      </c>
      <c r="Q609" s="23" t="str">
        <f>IF(NOT(AND(A609=$B$2,G609&gt;0,H609&gt;0,OR(C609&lt;&gt;"Recommended baseline",Assumptions!$B$10=1))),"Inactive",IF(NOT(ISNUMBER(N609)),"UNPRICED - select SKU / quote",IF(ISNUMBER(K609),"Manual quote - verify source",IF(T609="Covered","Covered by capacity",IF(T609="Control plane","No direct fee","Priced - verify sizing")))))</f>
        <v>Inactive</v>
      </c>
      <c r="R609" s="21" t="s">
        <v>2300</v>
      </c>
      <c r="S609" s="21" t="s">
        <v>971</v>
      </c>
      <c r="T609" s="21" t="s">
        <v>187</v>
      </c>
      <c r="U609" s="23">
        <f>IF(COUNTIF('SKU Catalog'!$A$4:$A$116,T609&amp;"|"&amp;F609)=0,0,MATCH(T609&amp;"|"&amp;F609,'SKU Catalog'!$A$1:$A$116,0))</f>
        <v>5</v>
      </c>
      <c r="V609" s="24">
        <f>IF(NOT(AND(A609=$B$2,G609&gt;0,H609&gt;0,OR(C609&lt;&gt;"Recommended baseline",Assumptions!$B$10=1))),0,IF(ISNUMBER(K609),G609*H609*K609,IF(U609=0,"UNPRICED",IF(ISNUMBER(INDEX('SKU Catalog'!$K$1:$K$116,MAX(1,U609))),G609*H609*INDEX('SKU Catalog'!$K$1:$K$116,MAX(1,U609))*IF(AND(INDEX('SKU Catalog'!$F$1:$F$116,MAX(1,U609))="Hourly",OR(INDEX('SKU Catalog'!$J$1:$J$116,MAX(1,U609))=0,"PAYG"="PAYG")),I609,1),"UNPRICED"))))</f>
        <v>0</v>
      </c>
      <c r="W609" s="24">
        <f>IF(NOT(AND(A609=$B$2,G609&gt;0,H609&gt;0,OR(C609&lt;&gt;"Recommended baseline",Assumptions!$B$10=1))),0,IF(ISNUMBER(K609),G609*H609*K609,IF(U609=0,"UNPRICED",IF(ISNUMBER(INDEX('SKU Catalog'!$L$1:$L$116,MAX(1,U609))),G609*H609*INDEX('SKU Catalog'!$L$1:$L$116,MAX(1,U609))*IF(AND(INDEX('SKU Catalog'!$F$1:$F$116,MAX(1,U609))="Hourly",OR(INDEX('SKU Catalog'!$J$1:$J$116,MAX(1,U609))=0,"1Y"="PAYG")),I609,1),"UNPRICED"))))</f>
        <v>0</v>
      </c>
      <c r="X609" s="24">
        <f>IF(NOT(AND(A609=$B$2,G609&gt;0,H609&gt;0,OR(C609&lt;&gt;"Recommended baseline",Assumptions!$B$10=1))),0,IF(ISNUMBER(K609),G609*H609*K609,IF(U609=0,"UNPRICED",IF(ISNUMBER(INDEX('SKU Catalog'!$M$1:$M$116,MAX(1,U609))),G609*H609*INDEX('SKU Catalog'!$M$1:$M$116,MAX(1,U609))*IF(AND(INDEX('SKU Catalog'!$F$1:$F$116,MAX(1,U609))="Hourly",OR(INDEX('SKU Catalog'!$J$1:$J$116,MAX(1,U609))=0,"3Y"="PAYG")),I609,1),"UNPRICED"))))</f>
        <v>0</v>
      </c>
    </row>
    <row r="610" spans="1:24" ht="28.8" x14ac:dyDescent="0.35">
      <c r="A610" s="21" t="s">
        <v>1927</v>
      </c>
      <c r="B610" s="21" t="s">
        <v>95</v>
      </c>
      <c r="C610" s="21" t="s">
        <v>2299</v>
      </c>
      <c r="D610" s="21" t="s">
        <v>1661</v>
      </c>
      <c r="E610" s="21" t="s">
        <v>1662</v>
      </c>
      <c r="F610" s="26" t="s">
        <v>188</v>
      </c>
      <c r="G610" s="27">
        <v>1</v>
      </c>
      <c r="H610" s="27">
        <v>1</v>
      </c>
      <c r="I610" s="36">
        <v>1</v>
      </c>
      <c r="J610" s="26" t="s">
        <v>2297</v>
      </c>
      <c r="K610" s="37"/>
      <c r="L610" s="23" t="str">
        <f>IF(U610=0,"INVALID SKU",IF(INDEX('SKU Catalog'!$J$1:$J$116,MAX(1,U610))=0,"PAYG",IF(J610="Default",Assumptions!$B$7,J610)))</f>
        <v>PAYG</v>
      </c>
      <c r="M610" s="23" t="str">
        <f>IF(U610=0,"Review SKU",INDEX('SKU Catalog'!$E$1:$E$116,MAX(1,U610)))</f>
        <v>resource</v>
      </c>
      <c r="N610" s="31">
        <f>IF(ISNUMBER(K610),K610,IF(U610=0,"UNPRICED",IF(L610="PAYG",INDEX('SKU Catalog'!$K$1:$K$116,MAX(1,U610)),IF(L610="1Y",INDEX('SKU Catalog'!$L$1:$L$116,MAX(1,U610)),INDEX('SKU Catalog'!$M$1:$M$116,MAX(1,U610))))))</f>
        <v>0</v>
      </c>
      <c r="O610" s="24">
        <f>IF(NOT(AND(A610=$B$2,G610&gt;0,H610&gt;0,OR(C610&lt;&gt;"Recommended baseline",Assumptions!$B$10=1))),0,IF(ISNUMBER(N610),G610*H610*N610*IF(ISNUMBER(K610),1,IF(AND(L610="PAYG",INDEX('SKU Catalog'!$F$1:$F$116,MAX(1,U610))="Hourly"),I610,1)),"UNPRICED"))</f>
        <v>0</v>
      </c>
      <c r="P610" s="24">
        <f>IF(ISNUMBER(O610),O610*Assumptions!$B$8,"UNPRICED")</f>
        <v>0</v>
      </c>
      <c r="Q610" s="23" t="str">
        <f>IF(NOT(AND(A610=$B$2,G610&gt;0,H610&gt;0,OR(C610&lt;&gt;"Recommended baseline",Assumptions!$B$10=1))),"Inactive",IF(NOT(ISNUMBER(N610)),"UNPRICED - select SKU / quote",IF(ISNUMBER(K610),"Manual quote - verify source",IF(T610="Covered","Covered by capacity",IF(T610="Control plane","No direct fee","Priced - verify sizing")))))</f>
        <v>Inactive</v>
      </c>
      <c r="R610" s="21" t="s">
        <v>2300</v>
      </c>
      <c r="S610" s="21" t="s">
        <v>971</v>
      </c>
      <c r="T610" s="21" t="s">
        <v>187</v>
      </c>
      <c r="U610" s="23">
        <f>IF(COUNTIF('SKU Catalog'!$A$4:$A$116,T610&amp;"|"&amp;F610)=0,0,MATCH(T610&amp;"|"&amp;F610,'SKU Catalog'!$A$1:$A$116,0))</f>
        <v>5</v>
      </c>
      <c r="V610" s="24">
        <f>IF(NOT(AND(A610=$B$2,G610&gt;0,H610&gt;0,OR(C610&lt;&gt;"Recommended baseline",Assumptions!$B$10=1))),0,IF(ISNUMBER(K610),G610*H610*K610,IF(U610=0,"UNPRICED",IF(ISNUMBER(INDEX('SKU Catalog'!$K$1:$K$116,MAX(1,U610))),G610*H610*INDEX('SKU Catalog'!$K$1:$K$116,MAX(1,U610))*IF(AND(INDEX('SKU Catalog'!$F$1:$F$116,MAX(1,U610))="Hourly",OR(INDEX('SKU Catalog'!$J$1:$J$116,MAX(1,U610))=0,"PAYG"="PAYG")),I610,1),"UNPRICED"))))</f>
        <v>0</v>
      </c>
      <c r="W610" s="24">
        <f>IF(NOT(AND(A610=$B$2,G610&gt;0,H610&gt;0,OR(C610&lt;&gt;"Recommended baseline",Assumptions!$B$10=1))),0,IF(ISNUMBER(K610),G610*H610*K610,IF(U610=0,"UNPRICED",IF(ISNUMBER(INDEX('SKU Catalog'!$L$1:$L$116,MAX(1,U610))),G610*H610*INDEX('SKU Catalog'!$L$1:$L$116,MAX(1,U610))*IF(AND(INDEX('SKU Catalog'!$F$1:$F$116,MAX(1,U610))="Hourly",OR(INDEX('SKU Catalog'!$J$1:$J$116,MAX(1,U610))=0,"1Y"="PAYG")),I610,1),"UNPRICED"))))</f>
        <v>0</v>
      </c>
      <c r="X610" s="24">
        <f>IF(NOT(AND(A610=$B$2,G610&gt;0,H610&gt;0,OR(C610&lt;&gt;"Recommended baseline",Assumptions!$B$10=1))),0,IF(ISNUMBER(K610),G610*H610*K610,IF(U610=0,"UNPRICED",IF(ISNUMBER(INDEX('SKU Catalog'!$M$1:$M$116,MAX(1,U610))),G610*H610*INDEX('SKU Catalog'!$M$1:$M$116,MAX(1,U610))*IF(AND(INDEX('SKU Catalog'!$F$1:$F$116,MAX(1,U610))="Hourly",OR(INDEX('SKU Catalog'!$J$1:$J$116,MAX(1,U610))=0,"3Y"="PAYG")),I610,1),"UNPRICED"))))</f>
        <v>0</v>
      </c>
    </row>
    <row r="611" spans="1:24" ht="28.8" x14ac:dyDescent="0.35">
      <c r="A611" s="21" t="s">
        <v>1927</v>
      </c>
      <c r="B611" s="21" t="s">
        <v>95</v>
      </c>
      <c r="C611" s="21" t="s">
        <v>2299</v>
      </c>
      <c r="D611" s="21" t="s">
        <v>1663</v>
      </c>
      <c r="E611" s="21" t="s">
        <v>1664</v>
      </c>
      <c r="F611" s="26" t="s">
        <v>188</v>
      </c>
      <c r="G611" s="27">
        <v>1</v>
      </c>
      <c r="H611" s="27">
        <v>1</v>
      </c>
      <c r="I611" s="36">
        <v>1</v>
      </c>
      <c r="J611" s="26" t="s">
        <v>2297</v>
      </c>
      <c r="K611" s="37"/>
      <c r="L611" s="23" t="str">
        <f>IF(U611=0,"INVALID SKU",IF(INDEX('SKU Catalog'!$J$1:$J$116,MAX(1,U611))=0,"PAYG",IF(J611="Default",Assumptions!$B$7,J611)))</f>
        <v>PAYG</v>
      </c>
      <c r="M611" s="23" t="str">
        <f>IF(U611=0,"Review SKU",INDEX('SKU Catalog'!$E$1:$E$116,MAX(1,U611)))</f>
        <v>resource</v>
      </c>
      <c r="N611" s="31">
        <f>IF(ISNUMBER(K611),K611,IF(U611=0,"UNPRICED",IF(L611="PAYG",INDEX('SKU Catalog'!$K$1:$K$116,MAX(1,U611)),IF(L611="1Y",INDEX('SKU Catalog'!$L$1:$L$116,MAX(1,U611)),INDEX('SKU Catalog'!$M$1:$M$116,MAX(1,U611))))))</f>
        <v>0</v>
      </c>
      <c r="O611" s="24">
        <f>IF(NOT(AND(A611=$B$2,G611&gt;0,H611&gt;0,OR(C611&lt;&gt;"Recommended baseline",Assumptions!$B$10=1))),0,IF(ISNUMBER(N611),G611*H611*N611*IF(ISNUMBER(K611),1,IF(AND(L611="PAYG",INDEX('SKU Catalog'!$F$1:$F$116,MAX(1,U611))="Hourly"),I611,1)),"UNPRICED"))</f>
        <v>0</v>
      </c>
      <c r="P611" s="24">
        <f>IF(ISNUMBER(O611),O611*Assumptions!$B$8,"UNPRICED")</f>
        <v>0</v>
      </c>
      <c r="Q611" s="23" t="str">
        <f>IF(NOT(AND(A611=$B$2,G611&gt;0,H611&gt;0,OR(C611&lt;&gt;"Recommended baseline",Assumptions!$B$10=1))),"Inactive",IF(NOT(ISNUMBER(N611)),"UNPRICED - select SKU / quote",IF(ISNUMBER(K611),"Manual quote - verify source",IF(T611="Covered","Covered by capacity",IF(T611="Control plane","No direct fee","Priced - verify sizing")))))</f>
        <v>Inactive</v>
      </c>
      <c r="R611" s="21" t="s">
        <v>2300</v>
      </c>
      <c r="S611" s="21" t="s">
        <v>971</v>
      </c>
      <c r="T611" s="21" t="s">
        <v>187</v>
      </c>
      <c r="U611" s="23">
        <f>IF(COUNTIF('SKU Catalog'!$A$4:$A$116,T611&amp;"|"&amp;F611)=0,0,MATCH(T611&amp;"|"&amp;F611,'SKU Catalog'!$A$1:$A$116,0))</f>
        <v>5</v>
      </c>
      <c r="V611" s="24">
        <f>IF(NOT(AND(A611=$B$2,G611&gt;0,H611&gt;0,OR(C611&lt;&gt;"Recommended baseline",Assumptions!$B$10=1))),0,IF(ISNUMBER(K611),G611*H611*K611,IF(U611=0,"UNPRICED",IF(ISNUMBER(INDEX('SKU Catalog'!$K$1:$K$116,MAX(1,U611))),G611*H611*INDEX('SKU Catalog'!$K$1:$K$116,MAX(1,U611))*IF(AND(INDEX('SKU Catalog'!$F$1:$F$116,MAX(1,U611))="Hourly",OR(INDEX('SKU Catalog'!$J$1:$J$116,MAX(1,U611))=0,"PAYG"="PAYG")),I611,1),"UNPRICED"))))</f>
        <v>0</v>
      </c>
      <c r="W611" s="24">
        <f>IF(NOT(AND(A611=$B$2,G611&gt;0,H611&gt;0,OR(C611&lt;&gt;"Recommended baseline",Assumptions!$B$10=1))),0,IF(ISNUMBER(K611),G611*H611*K611,IF(U611=0,"UNPRICED",IF(ISNUMBER(INDEX('SKU Catalog'!$L$1:$L$116,MAX(1,U611))),G611*H611*INDEX('SKU Catalog'!$L$1:$L$116,MAX(1,U611))*IF(AND(INDEX('SKU Catalog'!$F$1:$F$116,MAX(1,U611))="Hourly",OR(INDEX('SKU Catalog'!$J$1:$J$116,MAX(1,U611))=0,"1Y"="PAYG")),I611,1),"UNPRICED"))))</f>
        <v>0</v>
      </c>
      <c r="X611" s="24">
        <f>IF(NOT(AND(A611=$B$2,G611&gt;0,H611&gt;0,OR(C611&lt;&gt;"Recommended baseline",Assumptions!$B$10=1))),0,IF(ISNUMBER(K611),G611*H611*K611,IF(U611=0,"UNPRICED",IF(ISNUMBER(INDEX('SKU Catalog'!$M$1:$M$116,MAX(1,U611))),G611*H611*INDEX('SKU Catalog'!$M$1:$M$116,MAX(1,U611))*IF(AND(INDEX('SKU Catalog'!$F$1:$F$116,MAX(1,U611))="Hourly",OR(INDEX('SKU Catalog'!$J$1:$J$116,MAX(1,U611))=0,"3Y"="PAYG")),I611,1),"UNPRICED"))))</f>
        <v>0</v>
      </c>
    </row>
    <row r="612" spans="1:24" ht="28.8" x14ac:dyDescent="0.35">
      <c r="A612" s="21" t="s">
        <v>1927</v>
      </c>
      <c r="B612" s="21" t="s">
        <v>95</v>
      </c>
      <c r="C612" s="21" t="s">
        <v>2299</v>
      </c>
      <c r="D612" s="21" t="s">
        <v>1665</v>
      </c>
      <c r="E612" s="21" t="s">
        <v>1666</v>
      </c>
      <c r="F612" s="26" t="s">
        <v>188</v>
      </c>
      <c r="G612" s="27">
        <v>1</v>
      </c>
      <c r="H612" s="27">
        <v>1</v>
      </c>
      <c r="I612" s="36">
        <v>1</v>
      </c>
      <c r="J612" s="26" t="s">
        <v>2297</v>
      </c>
      <c r="K612" s="37"/>
      <c r="L612" s="23" t="str">
        <f>IF(U612=0,"INVALID SKU",IF(INDEX('SKU Catalog'!$J$1:$J$116,MAX(1,U612))=0,"PAYG",IF(J612="Default",Assumptions!$B$7,J612)))</f>
        <v>PAYG</v>
      </c>
      <c r="M612" s="23" t="str">
        <f>IF(U612=0,"Review SKU",INDEX('SKU Catalog'!$E$1:$E$116,MAX(1,U612)))</f>
        <v>resource</v>
      </c>
      <c r="N612" s="31">
        <f>IF(ISNUMBER(K612),K612,IF(U612=0,"UNPRICED",IF(L612="PAYG",INDEX('SKU Catalog'!$K$1:$K$116,MAX(1,U612)),IF(L612="1Y",INDEX('SKU Catalog'!$L$1:$L$116,MAX(1,U612)),INDEX('SKU Catalog'!$M$1:$M$116,MAX(1,U612))))))</f>
        <v>0</v>
      </c>
      <c r="O612" s="24">
        <f>IF(NOT(AND(A612=$B$2,G612&gt;0,H612&gt;0,OR(C612&lt;&gt;"Recommended baseline",Assumptions!$B$10=1))),0,IF(ISNUMBER(N612),G612*H612*N612*IF(ISNUMBER(K612),1,IF(AND(L612="PAYG",INDEX('SKU Catalog'!$F$1:$F$116,MAX(1,U612))="Hourly"),I612,1)),"UNPRICED"))</f>
        <v>0</v>
      </c>
      <c r="P612" s="24">
        <f>IF(ISNUMBER(O612),O612*Assumptions!$B$8,"UNPRICED")</f>
        <v>0</v>
      </c>
      <c r="Q612" s="23" t="str">
        <f>IF(NOT(AND(A612=$B$2,G612&gt;0,H612&gt;0,OR(C612&lt;&gt;"Recommended baseline",Assumptions!$B$10=1))),"Inactive",IF(NOT(ISNUMBER(N612)),"UNPRICED - select SKU / quote",IF(ISNUMBER(K612),"Manual quote - verify source",IF(T612="Covered","Covered by capacity",IF(T612="Control plane","No direct fee","Priced - verify sizing")))))</f>
        <v>Inactive</v>
      </c>
      <c r="R612" s="21" t="s">
        <v>2300</v>
      </c>
      <c r="S612" s="21" t="s">
        <v>971</v>
      </c>
      <c r="T612" s="21" t="s">
        <v>187</v>
      </c>
      <c r="U612" s="23">
        <f>IF(COUNTIF('SKU Catalog'!$A$4:$A$116,T612&amp;"|"&amp;F612)=0,0,MATCH(T612&amp;"|"&amp;F612,'SKU Catalog'!$A$1:$A$116,0))</f>
        <v>5</v>
      </c>
      <c r="V612" s="24">
        <f>IF(NOT(AND(A612=$B$2,G612&gt;0,H612&gt;0,OR(C612&lt;&gt;"Recommended baseline",Assumptions!$B$10=1))),0,IF(ISNUMBER(K612),G612*H612*K612,IF(U612=0,"UNPRICED",IF(ISNUMBER(INDEX('SKU Catalog'!$K$1:$K$116,MAX(1,U612))),G612*H612*INDEX('SKU Catalog'!$K$1:$K$116,MAX(1,U612))*IF(AND(INDEX('SKU Catalog'!$F$1:$F$116,MAX(1,U612))="Hourly",OR(INDEX('SKU Catalog'!$J$1:$J$116,MAX(1,U612))=0,"PAYG"="PAYG")),I612,1),"UNPRICED"))))</f>
        <v>0</v>
      </c>
      <c r="W612" s="24">
        <f>IF(NOT(AND(A612=$B$2,G612&gt;0,H612&gt;0,OR(C612&lt;&gt;"Recommended baseline",Assumptions!$B$10=1))),0,IF(ISNUMBER(K612),G612*H612*K612,IF(U612=0,"UNPRICED",IF(ISNUMBER(INDEX('SKU Catalog'!$L$1:$L$116,MAX(1,U612))),G612*H612*INDEX('SKU Catalog'!$L$1:$L$116,MAX(1,U612))*IF(AND(INDEX('SKU Catalog'!$F$1:$F$116,MAX(1,U612))="Hourly",OR(INDEX('SKU Catalog'!$J$1:$J$116,MAX(1,U612))=0,"1Y"="PAYG")),I612,1),"UNPRICED"))))</f>
        <v>0</v>
      </c>
      <c r="X612" s="24">
        <f>IF(NOT(AND(A612=$B$2,G612&gt;0,H612&gt;0,OR(C612&lt;&gt;"Recommended baseline",Assumptions!$B$10=1))),0,IF(ISNUMBER(K612),G612*H612*K612,IF(U612=0,"UNPRICED",IF(ISNUMBER(INDEX('SKU Catalog'!$M$1:$M$116,MAX(1,U612))),G612*H612*INDEX('SKU Catalog'!$M$1:$M$116,MAX(1,U612))*IF(AND(INDEX('SKU Catalog'!$F$1:$F$116,MAX(1,U612))="Hourly",OR(INDEX('SKU Catalog'!$J$1:$J$116,MAX(1,U612))=0,"3Y"="PAYG")),I612,1),"UNPRICED"))))</f>
        <v>0</v>
      </c>
    </row>
    <row r="613" spans="1:24" ht="28.8" x14ac:dyDescent="0.35">
      <c r="A613" s="21" t="s">
        <v>1927</v>
      </c>
      <c r="B613" s="21" t="s">
        <v>95</v>
      </c>
      <c r="C613" s="21" t="s">
        <v>2299</v>
      </c>
      <c r="D613" s="21" t="s">
        <v>1667</v>
      </c>
      <c r="E613" s="21" t="s">
        <v>1668</v>
      </c>
      <c r="F613" s="26" t="s">
        <v>188</v>
      </c>
      <c r="G613" s="27">
        <v>1</v>
      </c>
      <c r="H613" s="27">
        <v>1</v>
      </c>
      <c r="I613" s="36">
        <v>1</v>
      </c>
      <c r="J613" s="26" t="s">
        <v>2297</v>
      </c>
      <c r="K613" s="37"/>
      <c r="L613" s="23" t="str">
        <f>IF(U613=0,"INVALID SKU",IF(INDEX('SKU Catalog'!$J$1:$J$116,MAX(1,U613))=0,"PAYG",IF(J613="Default",Assumptions!$B$7,J613)))</f>
        <v>PAYG</v>
      </c>
      <c r="M613" s="23" t="str">
        <f>IF(U613=0,"Review SKU",INDEX('SKU Catalog'!$E$1:$E$116,MAX(1,U613)))</f>
        <v>resource</v>
      </c>
      <c r="N613" s="31">
        <f>IF(ISNUMBER(K613),K613,IF(U613=0,"UNPRICED",IF(L613="PAYG",INDEX('SKU Catalog'!$K$1:$K$116,MAX(1,U613)),IF(L613="1Y",INDEX('SKU Catalog'!$L$1:$L$116,MAX(1,U613)),INDEX('SKU Catalog'!$M$1:$M$116,MAX(1,U613))))))</f>
        <v>0</v>
      </c>
      <c r="O613" s="24">
        <f>IF(NOT(AND(A613=$B$2,G613&gt;0,H613&gt;0,OR(C613&lt;&gt;"Recommended baseline",Assumptions!$B$10=1))),0,IF(ISNUMBER(N613),G613*H613*N613*IF(ISNUMBER(K613),1,IF(AND(L613="PAYG",INDEX('SKU Catalog'!$F$1:$F$116,MAX(1,U613))="Hourly"),I613,1)),"UNPRICED"))</f>
        <v>0</v>
      </c>
      <c r="P613" s="24">
        <f>IF(ISNUMBER(O613),O613*Assumptions!$B$8,"UNPRICED")</f>
        <v>0</v>
      </c>
      <c r="Q613" s="23" t="str">
        <f>IF(NOT(AND(A613=$B$2,G613&gt;0,H613&gt;0,OR(C613&lt;&gt;"Recommended baseline",Assumptions!$B$10=1))),"Inactive",IF(NOT(ISNUMBER(N613)),"UNPRICED - select SKU / quote",IF(ISNUMBER(K613),"Manual quote - verify source",IF(T613="Covered","Covered by capacity",IF(T613="Control plane","No direct fee","Priced - verify sizing")))))</f>
        <v>Inactive</v>
      </c>
      <c r="R613" s="21" t="s">
        <v>2300</v>
      </c>
      <c r="S613" s="21" t="s">
        <v>971</v>
      </c>
      <c r="T613" s="21" t="s">
        <v>187</v>
      </c>
      <c r="U613" s="23">
        <f>IF(COUNTIF('SKU Catalog'!$A$4:$A$116,T613&amp;"|"&amp;F613)=0,0,MATCH(T613&amp;"|"&amp;F613,'SKU Catalog'!$A$1:$A$116,0))</f>
        <v>5</v>
      </c>
      <c r="V613" s="24">
        <f>IF(NOT(AND(A613=$B$2,G613&gt;0,H613&gt;0,OR(C613&lt;&gt;"Recommended baseline",Assumptions!$B$10=1))),0,IF(ISNUMBER(K613),G613*H613*K613,IF(U613=0,"UNPRICED",IF(ISNUMBER(INDEX('SKU Catalog'!$K$1:$K$116,MAX(1,U613))),G613*H613*INDEX('SKU Catalog'!$K$1:$K$116,MAX(1,U613))*IF(AND(INDEX('SKU Catalog'!$F$1:$F$116,MAX(1,U613))="Hourly",OR(INDEX('SKU Catalog'!$J$1:$J$116,MAX(1,U613))=0,"PAYG"="PAYG")),I613,1),"UNPRICED"))))</f>
        <v>0</v>
      </c>
      <c r="W613" s="24">
        <f>IF(NOT(AND(A613=$B$2,G613&gt;0,H613&gt;0,OR(C613&lt;&gt;"Recommended baseline",Assumptions!$B$10=1))),0,IF(ISNUMBER(K613),G613*H613*K613,IF(U613=0,"UNPRICED",IF(ISNUMBER(INDEX('SKU Catalog'!$L$1:$L$116,MAX(1,U613))),G613*H613*INDEX('SKU Catalog'!$L$1:$L$116,MAX(1,U613))*IF(AND(INDEX('SKU Catalog'!$F$1:$F$116,MAX(1,U613))="Hourly",OR(INDEX('SKU Catalog'!$J$1:$J$116,MAX(1,U613))=0,"1Y"="PAYG")),I613,1),"UNPRICED"))))</f>
        <v>0</v>
      </c>
      <c r="X613" s="24">
        <f>IF(NOT(AND(A613=$B$2,G613&gt;0,H613&gt;0,OR(C613&lt;&gt;"Recommended baseline",Assumptions!$B$10=1))),0,IF(ISNUMBER(K613),G613*H613*K613,IF(U613=0,"UNPRICED",IF(ISNUMBER(INDEX('SKU Catalog'!$M$1:$M$116,MAX(1,U613))),G613*H613*INDEX('SKU Catalog'!$M$1:$M$116,MAX(1,U613))*IF(AND(INDEX('SKU Catalog'!$F$1:$F$116,MAX(1,U613))="Hourly",OR(INDEX('SKU Catalog'!$J$1:$J$116,MAX(1,U613))=0,"3Y"="PAYG")),I613,1),"UNPRICED"))))</f>
        <v>0</v>
      </c>
    </row>
    <row r="614" spans="1:24" ht="28.8" x14ac:dyDescent="0.35">
      <c r="A614" s="21" t="s">
        <v>1927</v>
      </c>
      <c r="B614" s="21" t="s">
        <v>95</v>
      </c>
      <c r="C614" s="21" t="s">
        <v>2299</v>
      </c>
      <c r="D614" s="21" t="s">
        <v>1669</v>
      </c>
      <c r="E614" s="21" t="s">
        <v>1670</v>
      </c>
      <c r="F614" s="26" t="s">
        <v>188</v>
      </c>
      <c r="G614" s="27">
        <v>1</v>
      </c>
      <c r="H614" s="27">
        <v>1</v>
      </c>
      <c r="I614" s="36">
        <v>1</v>
      </c>
      <c r="J614" s="26" t="s">
        <v>2297</v>
      </c>
      <c r="K614" s="37"/>
      <c r="L614" s="23" t="str">
        <f>IF(U614=0,"INVALID SKU",IF(INDEX('SKU Catalog'!$J$1:$J$116,MAX(1,U614))=0,"PAYG",IF(J614="Default",Assumptions!$B$7,J614)))</f>
        <v>PAYG</v>
      </c>
      <c r="M614" s="23" t="str">
        <f>IF(U614=0,"Review SKU",INDEX('SKU Catalog'!$E$1:$E$116,MAX(1,U614)))</f>
        <v>resource</v>
      </c>
      <c r="N614" s="31">
        <f>IF(ISNUMBER(K614),K614,IF(U614=0,"UNPRICED",IF(L614="PAYG",INDEX('SKU Catalog'!$K$1:$K$116,MAX(1,U614)),IF(L614="1Y",INDEX('SKU Catalog'!$L$1:$L$116,MAX(1,U614)),INDEX('SKU Catalog'!$M$1:$M$116,MAX(1,U614))))))</f>
        <v>0</v>
      </c>
      <c r="O614" s="24">
        <f>IF(NOT(AND(A614=$B$2,G614&gt;0,H614&gt;0,OR(C614&lt;&gt;"Recommended baseline",Assumptions!$B$10=1))),0,IF(ISNUMBER(N614),G614*H614*N614*IF(ISNUMBER(K614),1,IF(AND(L614="PAYG",INDEX('SKU Catalog'!$F$1:$F$116,MAX(1,U614))="Hourly"),I614,1)),"UNPRICED"))</f>
        <v>0</v>
      </c>
      <c r="P614" s="24">
        <f>IF(ISNUMBER(O614),O614*Assumptions!$B$8,"UNPRICED")</f>
        <v>0</v>
      </c>
      <c r="Q614" s="23" t="str">
        <f>IF(NOT(AND(A614=$B$2,G614&gt;0,H614&gt;0,OR(C614&lt;&gt;"Recommended baseline",Assumptions!$B$10=1))),"Inactive",IF(NOT(ISNUMBER(N614)),"UNPRICED - select SKU / quote",IF(ISNUMBER(K614),"Manual quote - verify source",IF(T614="Covered","Covered by capacity",IF(T614="Control plane","No direct fee","Priced - verify sizing")))))</f>
        <v>Inactive</v>
      </c>
      <c r="R614" s="21" t="s">
        <v>2300</v>
      </c>
      <c r="S614" s="21" t="s">
        <v>971</v>
      </c>
      <c r="T614" s="21" t="s">
        <v>187</v>
      </c>
      <c r="U614" s="23">
        <f>IF(COUNTIF('SKU Catalog'!$A$4:$A$116,T614&amp;"|"&amp;F614)=0,0,MATCH(T614&amp;"|"&amp;F614,'SKU Catalog'!$A$1:$A$116,0))</f>
        <v>5</v>
      </c>
      <c r="V614" s="24">
        <f>IF(NOT(AND(A614=$B$2,G614&gt;0,H614&gt;0,OR(C614&lt;&gt;"Recommended baseline",Assumptions!$B$10=1))),0,IF(ISNUMBER(K614),G614*H614*K614,IF(U614=0,"UNPRICED",IF(ISNUMBER(INDEX('SKU Catalog'!$K$1:$K$116,MAX(1,U614))),G614*H614*INDEX('SKU Catalog'!$K$1:$K$116,MAX(1,U614))*IF(AND(INDEX('SKU Catalog'!$F$1:$F$116,MAX(1,U614))="Hourly",OR(INDEX('SKU Catalog'!$J$1:$J$116,MAX(1,U614))=0,"PAYG"="PAYG")),I614,1),"UNPRICED"))))</f>
        <v>0</v>
      </c>
      <c r="W614" s="24">
        <f>IF(NOT(AND(A614=$B$2,G614&gt;0,H614&gt;0,OR(C614&lt;&gt;"Recommended baseline",Assumptions!$B$10=1))),0,IF(ISNUMBER(K614),G614*H614*K614,IF(U614=0,"UNPRICED",IF(ISNUMBER(INDEX('SKU Catalog'!$L$1:$L$116,MAX(1,U614))),G614*H614*INDEX('SKU Catalog'!$L$1:$L$116,MAX(1,U614))*IF(AND(INDEX('SKU Catalog'!$F$1:$F$116,MAX(1,U614))="Hourly",OR(INDEX('SKU Catalog'!$J$1:$J$116,MAX(1,U614))=0,"1Y"="PAYG")),I614,1),"UNPRICED"))))</f>
        <v>0</v>
      </c>
      <c r="X614" s="24">
        <f>IF(NOT(AND(A614=$B$2,G614&gt;0,H614&gt;0,OR(C614&lt;&gt;"Recommended baseline",Assumptions!$B$10=1))),0,IF(ISNUMBER(K614),G614*H614*K614,IF(U614=0,"UNPRICED",IF(ISNUMBER(INDEX('SKU Catalog'!$M$1:$M$116,MAX(1,U614))),G614*H614*INDEX('SKU Catalog'!$M$1:$M$116,MAX(1,U614))*IF(AND(INDEX('SKU Catalog'!$F$1:$F$116,MAX(1,U614))="Hourly",OR(INDEX('SKU Catalog'!$J$1:$J$116,MAX(1,U614))=0,"3Y"="PAYG")),I614,1),"UNPRICED"))))</f>
        <v>0</v>
      </c>
    </row>
    <row r="615" spans="1:24" ht="28.8" x14ac:dyDescent="0.35">
      <c r="A615" s="21" t="s">
        <v>1927</v>
      </c>
      <c r="B615" s="21" t="s">
        <v>95</v>
      </c>
      <c r="C615" s="21" t="s">
        <v>2299</v>
      </c>
      <c r="D615" s="21" t="s">
        <v>1672</v>
      </c>
      <c r="E615" s="21" t="s">
        <v>1673</v>
      </c>
      <c r="F615" s="26" t="s">
        <v>188</v>
      </c>
      <c r="G615" s="27">
        <v>1</v>
      </c>
      <c r="H615" s="27">
        <v>1</v>
      </c>
      <c r="I615" s="36">
        <v>1</v>
      </c>
      <c r="J615" s="26" t="s">
        <v>2297</v>
      </c>
      <c r="K615" s="37"/>
      <c r="L615" s="23" t="str">
        <f>IF(U615=0,"INVALID SKU",IF(INDEX('SKU Catalog'!$J$1:$J$116,MAX(1,U615))=0,"PAYG",IF(J615="Default",Assumptions!$B$7,J615)))</f>
        <v>PAYG</v>
      </c>
      <c r="M615" s="23" t="str">
        <f>IF(U615=0,"Review SKU",INDEX('SKU Catalog'!$E$1:$E$116,MAX(1,U615)))</f>
        <v>resource</v>
      </c>
      <c r="N615" s="31">
        <f>IF(ISNUMBER(K615),K615,IF(U615=0,"UNPRICED",IF(L615="PAYG",INDEX('SKU Catalog'!$K$1:$K$116,MAX(1,U615)),IF(L615="1Y",INDEX('SKU Catalog'!$L$1:$L$116,MAX(1,U615)),INDEX('SKU Catalog'!$M$1:$M$116,MAX(1,U615))))))</f>
        <v>0</v>
      </c>
      <c r="O615" s="24">
        <f>IF(NOT(AND(A615=$B$2,G615&gt;0,H615&gt;0,OR(C615&lt;&gt;"Recommended baseline",Assumptions!$B$10=1))),0,IF(ISNUMBER(N615),G615*H615*N615*IF(ISNUMBER(K615),1,IF(AND(L615="PAYG",INDEX('SKU Catalog'!$F$1:$F$116,MAX(1,U615))="Hourly"),I615,1)),"UNPRICED"))</f>
        <v>0</v>
      </c>
      <c r="P615" s="24">
        <f>IF(ISNUMBER(O615),O615*Assumptions!$B$8,"UNPRICED")</f>
        <v>0</v>
      </c>
      <c r="Q615" s="23" t="str">
        <f>IF(NOT(AND(A615=$B$2,G615&gt;0,H615&gt;0,OR(C615&lt;&gt;"Recommended baseline",Assumptions!$B$10=1))),"Inactive",IF(NOT(ISNUMBER(N615)),"UNPRICED - select SKU / quote",IF(ISNUMBER(K615),"Manual quote - verify source",IF(T615="Covered","Covered by capacity",IF(T615="Control plane","No direct fee","Priced - verify sizing")))))</f>
        <v>Inactive</v>
      </c>
      <c r="R615" s="21" t="s">
        <v>2300</v>
      </c>
      <c r="S615" s="21" t="s">
        <v>971</v>
      </c>
      <c r="T615" s="21" t="s">
        <v>187</v>
      </c>
      <c r="U615" s="23">
        <f>IF(COUNTIF('SKU Catalog'!$A$4:$A$116,T615&amp;"|"&amp;F615)=0,0,MATCH(T615&amp;"|"&amp;F615,'SKU Catalog'!$A$1:$A$116,0))</f>
        <v>5</v>
      </c>
      <c r="V615" s="24">
        <f>IF(NOT(AND(A615=$B$2,G615&gt;0,H615&gt;0,OR(C615&lt;&gt;"Recommended baseline",Assumptions!$B$10=1))),0,IF(ISNUMBER(K615),G615*H615*K615,IF(U615=0,"UNPRICED",IF(ISNUMBER(INDEX('SKU Catalog'!$K$1:$K$116,MAX(1,U615))),G615*H615*INDEX('SKU Catalog'!$K$1:$K$116,MAX(1,U615))*IF(AND(INDEX('SKU Catalog'!$F$1:$F$116,MAX(1,U615))="Hourly",OR(INDEX('SKU Catalog'!$J$1:$J$116,MAX(1,U615))=0,"PAYG"="PAYG")),I615,1),"UNPRICED"))))</f>
        <v>0</v>
      </c>
      <c r="W615" s="24">
        <f>IF(NOT(AND(A615=$B$2,G615&gt;0,H615&gt;0,OR(C615&lt;&gt;"Recommended baseline",Assumptions!$B$10=1))),0,IF(ISNUMBER(K615),G615*H615*K615,IF(U615=0,"UNPRICED",IF(ISNUMBER(INDEX('SKU Catalog'!$L$1:$L$116,MAX(1,U615))),G615*H615*INDEX('SKU Catalog'!$L$1:$L$116,MAX(1,U615))*IF(AND(INDEX('SKU Catalog'!$F$1:$F$116,MAX(1,U615))="Hourly",OR(INDEX('SKU Catalog'!$J$1:$J$116,MAX(1,U615))=0,"1Y"="PAYG")),I615,1),"UNPRICED"))))</f>
        <v>0</v>
      </c>
      <c r="X615" s="24">
        <f>IF(NOT(AND(A615=$B$2,G615&gt;0,H615&gt;0,OR(C615&lt;&gt;"Recommended baseline",Assumptions!$B$10=1))),0,IF(ISNUMBER(K615),G615*H615*K615,IF(U615=0,"UNPRICED",IF(ISNUMBER(INDEX('SKU Catalog'!$M$1:$M$116,MAX(1,U615))),G615*H615*INDEX('SKU Catalog'!$M$1:$M$116,MAX(1,U615))*IF(AND(INDEX('SKU Catalog'!$F$1:$F$116,MAX(1,U615))="Hourly",OR(INDEX('SKU Catalog'!$J$1:$J$116,MAX(1,U615))=0,"3Y"="PAYG")),I615,1),"UNPRICED"))))</f>
        <v>0</v>
      </c>
    </row>
    <row r="616" spans="1:24" ht="28.8" x14ac:dyDescent="0.35">
      <c r="A616" s="21" t="s">
        <v>1927</v>
      </c>
      <c r="B616" s="21" t="s">
        <v>95</v>
      </c>
      <c r="C616" s="21" t="s">
        <v>2299</v>
      </c>
      <c r="D616" s="21" t="s">
        <v>1674</v>
      </c>
      <c r="E616" s="21" t="s">
        <v>1675</v>
      </c>
      <c r="F616" s="26" t="s">
        <v>188</v>
      </c>
      <c r="G616" s="27">
        <v>1</v>
      </c>
      <c r="H616" s="27">
        <v>1</v>
      </c>
      <c r="I616" s="36">
        <v>1</v>
      </c>
      <c r="J616" s="26" t="s">
        <v>2297</v>
      </c>
      <c r="K616" s="37"/>
      <c r="L616" s="23" t="str">
        <f>IF(U616=0,"INVALID SKU",IF(INDEX('SKU Catalog'!$J$1:$J$116,MAX(1,U616))=0,"PAYG",IF(J616="Default",Assumptions!$B$7,J616)))</f>
        <v>PAYG</v>
      </c>
      <c r="M616" s="23" t="str">
        <f>IF(U616=0,"Review SKU",INDEX('SKU Catalog'!$E$1:$E$116,MAX(1,U616)))</f>
        <v>resource</v>
      </c>
      <c r="N616" s="31">
        <f>IF(ISNUMBER(K616),K616,IF(U616=0,"UNPRICED",IF(L616="PAYG",INDEX('SKU Catalog'!$K$1:$K$116,MAX(1,U616)),IF(L616="1Y",INDEX('SKU Catalog'!$L$1:$L$116,MAX(1,U616)),INDEX('SKU Catalog'!$M$1:$M$116,MAX(1,U616))))))</f>
        <v>0</v>
      </c>
      <c r="O616" s="24">
        <f>IF(NOT(AND(A616=$B$2,G616&gt;0,H616&gt;0,OR(C616&lt;&gt;"Recommended baseline",Assumptions!$B$10=1))),0,IF(ISNUMBER(N616),G616*H616*N616*IF(ISNUMBER(K616),1,IF(AND(L616="PAYG",INDEX('SKU Catalog'!$F$1:$F$116,MAX(1,U616))="Hourly"),I616,1)),"UNPRICED"))</f>
        <v>0</v>
      </c>
      <c r="P616" s="24">
        <f>IF(ISNUMBER(O616),O616*Assumptions!$B$8,"UNPRICED")</f>
        <v>0</v>
      </c>
      <c r="Q616" s="23" t="str">
        <f>IF(NOT(AND(A616=$B$2,G616&gt;0,H616&gt;0,OR(C616&lt;&gt;"Recommended baseline",Assumptions!$B$10=1))),"Inactive",IF(NOT(ISNUMBER(N616)),"UNPRICED - select SKU / quote",IF(ISNUMBER(K616),"Manual quote - verify source",IF(T616="Covered","Covered by capacity",IF(T616="Control plane","No direct fee","Priced - verify sizing")))))</f>
        <v>Inactive</v>
      </c>
      <c r="R616" s="21" t="s">
        <v>2300</v>
      </c>
      <c r="S616" s="21" t="s">
        <v>971</v>
      </c>
      <c r="T616" s="21" t="s">
        <v>187</v>
      </c>
      <c r="U616" s="23">
        <f>IF(COUNTIF('SKU Catalog'!$A$4:$A$116,T616&amp;"|"&amp;F616)=0,0,MATCH(T616&amp;"|"&amp;F616,'SKU Catalog'!$A$1:$A$116,0))</f>
        <v>5</v>
      </c>
      <c r="V616" s="24">
        <f>IF(NOT(AND(A616=$B$2,G616&gt;0,H616&gt;0,OR(C616&lt;&gt;"Recommended baseline",Assumptions!$B$10=1))),0,IF(ISNUMBER(K616),G616*H616*K616,IF(U616=0,"UNPRICED",IF(ISNUMBER(INDEX('SKU Catalog'!$K$1:$K$116,MAX(1,U616))),G616*H616*INDEX('SKU Catalog'!$K$1:$K$116,MAX(1,U616))*IF(AND(INDEX('SKU Catalog'!$F$1:$F$116,MAX(1,U616))="Hourly",OR(INDEX('SKU Catalog'!$J$1:$J$116,MAX(1,U616))=0,"PAYG"="PAYG")),I616,1),"UNPRICED"))))</f>
        <v>0</v>
      </c>
      <c r="W616" s="24">
        <f>IF(NOT(AND(A616=$B$2,G616&gt;0,H616&gt;0,OR(C616&lt;&gt;"Recommended baseline",Assumptions!$B$10=1))),0,IF(ISNUMBER(K616),G616*H616*K616,IF(U616=0,"UNPRICED",IF(ISNUMBER(INDEX('SKU Catalog'!$L$1:$L$116,MAX(1,U616))),G616*H616*INDEX('SKU Catalog'!$L$1:$L$116,MAX(1,U616))*IF(AND(INDEX('SKU Catalog'!$F$1:$F$116,MAX(1,U616))="Hourly",OR(INDEX('SKU Catalog'!$J$1:$J$116,MAX(1,U616))=0,"1Y"="PAYG")),I616,1),"UNPRICED"))))</f>
        <v>0</v>
      </c>
      <c r="X616" s="24">
        <f>IF(NOT(AND(A616=$B$2,G616&gt;0,H616&gt;0,OR(C616&lt;&gt;"Recommended baseline",Assumptions!$B$10=1))),0,IF(ISNUMBER(K616),G616*H616*K616,IF(U616=0,"UNPRICED",IF(ISNUMBER(INDEX('SKU Catalog'!$M$1:$M$116,MAX(1,U616))),G616*H616*INDEX('SKU Catalog'!$M$1:$M$116,MAX(1,U616))*IF(AND(INDEX('SKU Catalog'!$F$1:$F$116,MAX(1,U616))="Hourly",OR(INDEX('SKU Catalog'!$J$1:$J$116,MAX(1,U616))=0,"3Y"="PAYG")),I616,1),"UNPRICED"))))</f>
        <v>0</v>
      </c>
    </row>
    <row r="617" spans="1:24" ht="28.8" x14ac:dyDescent="0.35">
      <c r="A617" s="21" t="s">
        <v>1927</v>
      </c>
      <c r="B617" s="21" t="s">
        <v>95</v>
      </c>
      <c r="C617" s="21" t="s">
        <v>2299</v>
      </c>
      <c r="D617" s="21" t="s">
        <v>1676</v>
      </c>
      <c r="E617" s="21" t="s">
        <v>1677</v>
      </c>
      <c r="F617" s="26" t="s">
        <v>188</v>
      </c>
      <c r="G617" s="27">
        <v>1</v>
      </c>
      <c r="H617" s="27">
        <v>1</v>
      </c>
      <c r="I617" s="36">
        <v>1</v>
      </c>
      <c r="J617" s="26" t="s">
        <v>2297</v>
      </c>
      <c r="K617" s="37"/>
      <c r="L617" s="23" t="str">
        <f>IF(U617=0,"INVALID SKU",IF(INDEX('SKU Catalog'!$J$1:$J$116,MAX(1,U617))=0,"PAYG",IF(J617="Default",Assumptions!$B$7,J617)))</f>
        <v>PAYG</v>
      </c>
      <c r="M617" s="23" t="str">
        <f>IF(U617=0,"Review SKU",INDEX('SKU Catalog'!$E$1:$E$116,MAX(1,U617)))</f>
        <v>resource</v>
      </c>
      <c r="N617" s="31">
        <f>IF(ISNUMBER(K617),K617,IF(U617=0,"UNPRICED",IF(L617="PAYG",INDEX('SKU Catalog'!$K$1:$K$116,MAX(1,U617)),IF(L617="1Y",INDEX('SKU Catalog'!$L$1:$L$116,MAX(1,U617)),INDEX('SKU Catalog'!$M$1:$M$116,MAX(1,U617))))))</f>
        <v>0</v>
      </c>
      <c r="O617" s="24">
        <f>IF(NOT(AND(A617=$B$2,G617&gt;0,H617&gt;0,OR(C617&lt;&gt;"Recommended baseline",Assumptions!$B$10=1))),0,IF(ISNUMBER(N617),G617*H617*N617*IF(ISNUMBER(K617),1,IF(AND(L617="PAYG",INDEX('SKU Catalog'!$F$1:$F$116,MAX(1,U617))="Hourly"),I617,1)),"UNPRICED"))</f>
        <v>0</v>
      </c>
      <c r="P617" s="24">
        <f>IF(ISNUMBER(O617),O617*Assumptions!$B$8,"UNPRICED")</f>
        <v>0</v>
      </c>
      <c r="Q617" s="23" t="str">
        <f>IF(NOT(AND(A617=$B$2,G617&gt;0,H617&gt;0,OR(C617&lt;&gt;"Recommended baseline",Assumptions!$B$10=1))),"Inactive",IF(NOT(ISNUMBER(N617)),"UNPRICED - select SKU / quote",IF(ISNUMBER(K617),"Manual quote - verify source",IF(T617="Covered","Covered by capacity",IF(T617="Control plane","No direct fee","Priced - verify sizing")))))</f>
        <v>Inactive</v>
      </c>
      <c r="R617" s="21" t="s">
        <v>2300</v>
      </c>
      <c r="S617" s="21" t="s">
        <v>971</v>
      </c>
      <c r="T617" s="21" t="s">
        <v>187</v>
      </c>
      <c r="U617" s="23">
        <f>IF(COUNTIF('SKU Catalog'!$A$4:$A$116,T617&amp;"|"&amp;F617)=0,0,MATCH(T617&amp;"|"&amp;F617,'SKU Catalog'!$A$1:$A$116,0))</f>
        <v>5</v>
      </c>
      <c r="V617" s="24">
        <f>IF(NOT(AND(A617=$B$2,G617&gt;0,H617&gt;0,OR(C617&lt;&gt;"Recommended baseline",Assumptions!$B$10=1))),0,IF(ISNUMBER(K617),G617*H617*K617,IF(U617=0,"UNPRICED",IF(ISNUMBER(INDEX('SKU Catalog'!$K$1:$K$116,MAX(1,U617))),G617*H617*INDEX('SKU Catalog'!$K$1:$K$116,MAX(1,U617))*IF(AND(INDEX('SKU Catalog'!$F$1:$F$116,MAX(1,U617))="Hourly",OR(INDEX('SKU Catalog'!$J$1:$J$116,MAX(1,U617))=0,"PAYG"="PAYG")),I617,1),"UNPRICED"))))</f>
        <v>0</v>
      </c>
      <c r="W617" s="24">
        <f>IF(NOT(AND(A617=$B$2,G617&gt;0,H617&gt;0,OR(C617&lt;&gt;"Recommended baseline",Assumptions!$B$10=1))),0,IF(ISNUMBER(K617),G617*H617*K617,IF(U617=0,"UNPRICED",IF(ISNUMBER(INDEX('SKU Catalog'!$L$1:$L$116,MAX(1,U617))),G617*H617*INDEX('SKU Catalog'!$L$1:$L$116,MAX(1,U617))*IF(AND(INDEX('SKU Catalog'!$F$1:$F$116,MAX(1,U617))="Hourly",OR(INDEX('SKU Catalog'!$J$1:$J$116,MAX(1,U617))=0,"1Y"="PAYG")),I617,1),"UNPRICED"))))</f>
        <v>0</v>
      </c>
      <c r="X617" s="24">
        <f>IF(NOT(AND(A617=$B$2,G617&gt;0,H617&gt;0,OR(C617&lt;&gt;"Recommended baseline",Assumptions!$B$10=1))),0,IF(ISNUMBER(K617),G617*H617*K617,IF(U617=0,"UNPRICED",IF(ISNUMBER(INDEX('SKU Catalog'!$M$1:$M$116,MAX(1,U617))),G617*H617*INDEX('SKU Catalog'!$M$1:$M$116,MAX(1,U617))*IF(AND(INDEX('SKU Catalog'!$F$1:$F$116,MAX(1,U617))="Hourly",OR(INDEX('SKU Catalog'!$J$1:$J$116,MAX(1,U617))=0,"3Y"="PAYG")),I617,1),"UNPRICED"))))</f>
        <v>0</v>
      </c>
    </row>
    <row r="618" spans="1:24" ht="28.8" x14ac:dyDescent="0.35">
      <c r="A618" s="21" t="s">
        <v>1927</v>
      </c>
      <c r="B618" s="21" t="s">
        <v>95</v>
      </c>
      <c r="C618" s="21" t="s">
        <v>2299</v>
      </c>
      <c r="D618" s="21" t="s">
        <v>1679</v>
      </c>
      <c r="E618" s="21" t="s">
        <v>1680</v>
      </c>
      <c r="F618" s="26" t="s">
        <v>188</v>
      </c>
      <c r="G618" s="27">
        <v>1</v>
      </c>
      <c r="H618" s="27">
        <v>1</v>
      </c>
      <c r="I618" s="36">
        <v>1</v>
      </c>
      <c r="J618" s="26" t="s">
        <v>2297</v>
      </c>
      <c r="K618" s="37"/>
      <c r="L618" s="23" t="str">
        <f>IF(U618=0,"INVALID SKU",IF(INDEX('SKU Catalog'!$J$1:$J$116,MAX(1,U618))=0,"PAYG",IF(J618="Default",Assumptions!$B$7,J618)))</f>
        <v>PAYG</v>
      </c>
      <c r="M618" s="23" t="str">
        <f>IF(U618=0,"Review SKU",INDEX('SKU Catalog'!$E$1:$E$116,MAX(1,U618)))</f>
        <v>resource</v>
      </c>
      <c r="N618" s="31">
        <f>IF(ISNUMBER(K618),K618,IF(U618=0,"UNPRICED",IF(L618="PAYG",INDEX('SKU Catalog'!$K$1:$K$116,MAX(1,U618)),IF(L618="1Y",INDEX('SKU Catalog'!$L$1:$L$116,MAX(1,U618)),INDEX('SKU Catalog'!$M$1:$M$116,MAX(1,U618))))))</f>
        <v>0</v>
      </c>
      <c r="O618" s="24">
        <f>IF(NOT(AND(A618=$B$2,G618&gt;0,H618&gt;0,OR(C618&lt;&gt;"Recommended baseline",Assumptions!$B$10=1))),0,IF(ISNUMBER(N618),G618*H618*N618*IF(ISNUMBER(K618),1,IF(AND(L618="PAYG",INDEX('SKU Catalog'!$F$1:$F$116,MAX(1,U618))="Hourly"),I618,1)),"UNPRICED"))</f>
        <v>0</v>
      </c>
      <c r="P618" s="24">
        <f>IF(ISNUMBER(O618),O618*Assumptions!$B$8,"UNPRICED")</f>
        <v>0</v>
      </c>
      <c r="Q618" s="23" t="str">
        <f>IF(NOT(AND(A618=$B$2,G618&gt;0,H618&gt;0,OR(C618&lt;&gt;"Recommended baseline",Assumptions!$B$10=1))),"Inactive",IF(NOT(ISNUMBER(N618)),"UNPRICED - select SKU / quote",IF(ISNUMBER(K618),"Manual quote - verify source",IF(T618="Covered","Covered by capacity",IF(T618="Control plane","No direct fee","Priced - verify sizing")))))</f>
        <v>Inactive</v>
      </c>
      <c r="R618" s="21" t="s">
        <v>2300</v>
      </c>
      <c r="S618" s="21" t="s">
        <v>971</v>
      </c>
      <c r="T618" s="21" t="s">
        <v>187</v>
      </c>
      <c r="U618" s="23">
        <f>IF(COUNTIF('SKU Catalog'!$A$4:$A$116,T618&amp;"|"&amp;F618)=0,0,MATCH(T618&amp;"|"&amp;F618,'SKU Catalog'!$A$1:$A$116,0))</f>
        <v>5</v>
      </c>
      <c r="V618" s="24">
        <f>IF(NOT(AND(A618=$B$2,G618&gt;0,H618&gt;0,OR(C618&lt;&gt;"Recommended baseline",Assumptions!$B$10=1))),0,IF(ISNUMBER(K618),G618*H618*K618,IF(U618=0,"UNPRICED",IF(ISNUMBER(INDEX('SKU Catalog'!$K$1:$K$116,MAX(1,U618))),G618*H618*INDEX('SKU Catalog'!$K$1:$K$116,MAX(1,U618))*IF(AND(INDEX('SKU Catalog'!$F$1:$F$116,MAX(1,U618))="Hourly",OR(INDEX('SKU Catalog'!$J$1:$J$116,MAX(1,U618))=0,"PAYG"="PAYG")),I618,1),"UNPRICED"))))</f>
        <v>0</v>
      </c>
      <c r="W618" s="24">
        <f>IF(NOT(AND(A618=$B$2,G618&gt;0,H618&gt;0,OR(C618&lt;&gt;"Recommended baseline",Assumptions!$B$10=1))),0,IF(ISNUMBER(K618),G618*H618*K618,IF(U618=0,"UNPRICED",IF(ISNUMBER(INDEX('SKU Catalog'!$L$1:$L$116,MAX(1,U618))),G618*H618*INDEX('SKU Catalog'!$L$1:$L$116,MAX(1,U618))*IF(AND(INDEX('SKU Catalog'!$F$1:$F$116,MAX(1,U618))="Hourly",OR(INDEX('SKU Catalog'!$J$1:$J$116,MAX(1,U618))=0,"1Y"="PAYG")),I618,1),"UNPRICED"))))</f>
        <v>0</v>
      </c>
      <c r="X618" s="24">
        <f>IF(NOT(AND(A618=$B$2,G618&gt;0,H618&gt;0,OR(C618&lt;&gt;"Recommended baseline",Assumptions!$B$10=1))),0,IF(ISNUMBER(K618),G618*H618*K618,IF(U618=0,"UNPRICED",IF(ISNUMBER(INDEX('SKU Catalog'!$M$1:$M$116,MAX(1,U618))),G618*H618*INDEX('SKU Catalog'!$M$1:$M$116,MAX(1,U618))*IF(AND(INDEX('SKU Catalog'!$F$1:$F$116,MAX(1,U618))="Hourly",OR(INDEX('SKU Catalog'!$J$1:$J$116,MAX(1,U618))=0,"3Y"="PAYG")),I618,1),"UNPRICED"))))</f>
        <v>0</v>
      </c>
    </row>
    <row r="619" spans="1:24" ht="28.8" x14ac:dyDescent="0.35">
      <c r="A619" s="21" t="s">
        <v>1927</v>
      </c>
      <c r="B619" s="21" t="s">
        <v>95</v>
      </c>
      <c r="C619" s="21" t="s">
        <v>2299</v>
      </c>
      <c r="D619" s="21" t="s">
        <v>1682</v>
      </c>
      <c r="E619" s="21" t="s">
        <v>1683</v>
      </c>
      <c r="F619" s="26" t="s">
        <v>188</v>
      </c>
      <c r="G619" s="27">
        <v>1</v>
      </c>
      <c r="H619" s="27">
        <v>1</v>
      </c>
      <c r="I619" s="36">
        <v>1</v>
      </c>
      <c r="J619" s="26" t="s">
        <v>2297</v>
      </c>
      <c r="K619" s="37"/>
      <c r="L619" s="23" t="str">
        <f>IF(U619=0,"INVALID SKU",IF(INDEX('SKU Catalog'!$J$1:$J$116,MAX(1,U619))=0,"PAYG",IF(J619="Default",Assumptions!$B$7,J619)))</f>
        <v>PAYG</v>
      </c>
      <c r="M619" s="23" t="str">
        <f>IF(U619=0,"Review SKU",INDEX('SKU Catalog'!$E$1:$E$116,MAX(1,U619)))</f>
        <v>resource</v>
      </c>
      <c r="N619" s="31">
        <f>IF(ISNUMBER(K619),K619,IF(U619=0,"UNPRICED",IF(L619="PAYG",INDEX('SKU Catalog'!$K$1:$K$116,MAX(1,U619)),IF(L619="1Y",INDEX('SKU Catalog'!$L$1:$L$116,MAX(1,U619)),INDEX('SKU Catalog'!$M$1:$M$116,MAX(1,U619))))))</f>
        <v>0</v>
      </c>
      <c r="O619" s="24">
        <f>IF(NOT(AND(A619=$B$2,G619&gt;0,H619&gt;0,OR(C619&lt;&gt;"Recommended baseline",Assumptions!$B$10=1))),0,IF(ISNUMBER(N619),G619*H619*N619*IF(ISNUMBER(K619),1,IF(AND(L619="PAYG",INDEX('SKU Catalog'!$F$1:$F$116,MAX(1,U619))="Hourly"),I619,1)),"UNPRICED"))</f>
        <v>0</v>
      </c>
      <c r="P619" s="24">
        <f>IF(ISNUMBER(O619),O619*Assumptions!$B$8,"UNPRICED")</f>
        <v>0</v>
      </c>
      <c r="Q619" s="23" t="str">
        <f>IF(NOT(AND(A619=$B$2,G619&gt;0,H619&gt;0,OR(C619&lt;&gt;"Recommended baseline",Assumptions!$B$10=1))),"Inactive",IF(NOT(ISNUMBER(N619)),"UNPRICED - select SKU / quote",IF(ISNUMBER(K619),"Manual quote - verify source",IF(T619="Covered","Covered by capacity",IF(T619="Control plane","No direct fee","Priced - verify sizing")))))</f>
        <v>Inactive</v>
      </c>
      <c r="R619" s="21" t="s">
        <v>2300</v>
      </c>
      <c r="S619" s="21" t="s">
        <v>971</v>
      </c>
      <c r="T619" s="21" t="s">
        <v>187</v>
      </c>
      <c r="U619" s="23">
        <f>IF(COUNTIF('SKU Catalog'!$A$4:$A$116,T619&amp;"|"&amp;F619)=0,0,MATCH(T619&amp;"|"&amp;F619,'SKU Catalog'!$A$1:$A$116,0))</f>
        <v>5</v>
      </c>
      <c r="V619" s="24">
        <f>IF(NOT(AND(A619=$B$2,G619&gt;0,H619&gt;0,OR(C619&lt;&gt;"Recommended baseline",Assumptions!$B$10=1))),0,IF(ISNUMBER(K619),G619*H619*K619,IF(U619=0,"UNPRICED",IF(ISNUMBER(INDEX('SKU Catalog'!$K$1:$K$116,MAX(1,U619))),G619*H619*INDEX('SKU Catalog'!$K$1:$K$116,MAX(1,U619))*IF(AND(INDEX('SKU Catalog'!$F$1:$F$116,MAX(1,U619))="Hourly",OR(INDEX('SKU Catalog'!$J$1:$J$116,MAX(1,U619))=0,"PAYG"="PAYG")),I619,1),"UNPRICED"))))</f>
        <v>0</v>
      </c>
      <c r="W619" s="24">
        <f>IF(NOT(AND(A619=$B$2,G619&gt;0,H619&gt;0,OR(C619&lt;&gt;"Recommended baseline",Assumptions!$B$10=1))),0,IF(ISNUMBER(K619),G619*H619*K619,IF(U619=0,"UNPRICED",IF(ISNUMBER(INDEX('SKU Catalog'!$L$1:$L$116,MAX(1,U619))),G619*H619*INDEX('SKU Catalog'!$L$1:$L$116,MAX(1,U619))*IF(AND(INDEX('SKU Catalog'!$F$1:$F$116,MAX(1,U619))="Hourly",OR(INDEX('SKU Catalog'!$J$1:$J$116,MAX(1,U619))=0,"1Y"="PAYG")),I619,1),"UNPRICED"))))</f>
        <v>0</v>
      </c>
      <c r="X619" s="24">
        <f>IF(NOT(AND(A619=$B$2,G619&gt;0,H619&gt;0,OR(C619&lt;&gt;"Recommended baseline",Assumptions!$B$10=1))),0,IF(ISNUMBER(K619),G619*H619*K619,IF(U619=0,"UNPRICED",IF(ISNUMBER(INDEX('SKU Catalog'!$M$1:$M$116,MAX(1,U619))),G619*H619*INDEX('SKU Catalog'!$M$1:$M$116,MAX(1,U619))*IF(AND(INDEX('SKU Catalog'!$F$1:$F$116,MAX(1,U619))="Hourly",OR(INDEX('SKU Catalog'!$J$1:$J$116,MAX(1,U619))=0,"3Y"="PAYG")),I619,1),"UNPRICED"))))</f>
        <v>0</v>
      </c>
    </row>
    <row r="620" spans="1:24" ht="28.8" x14ac:dyDescent="0.35">
      <c r="A620" s="21" t="s">
        <v>1927</v>
      </c>
      <c r="B620" s="21" t="s">
        <v>95</v>
      </c>
      <c r="C620" s="21" t="s">
        <v>2299</v>
      </c>
      <c r="D620" s="21" t="s">
        <v>1684</v>
      </c>
      <c r="E620" s="21" t="s">
        <v>1685</v>
      </c>
      <c r="F620" s="26" t="s">
        <v>188</v>
      </c>
      <c r="G620" s="27">
        <v>1</v>
      </c>
      <c r="H620" s="27">
        <v>1</v>
      </c>
      <c r="I620" s="36">
        <v>1</v>
      </c>
      <c r="J620" s="26" t="s">
        <v>2297</v>
      </c>
      <c r="K620" s="37"/>
      <c r="L620" s="23" t="str">
        <f>IF(U620=0,"INVALID SKU",IF(INDEX('SKU Catalog'!$J$1:$J$116,MAX(1,U620))=0,"PAYG",IF(J620="Default",Assumptions!$B$7,J620)))</f>
        <v>PAYG</v>
      </c>
      <c r="M620" s="23" t="str">
        <f>IF(U620=0,"Review SKU",INDEX('SKU Catalog'!$E$1:$E$116,MAX(1,U620)))</f>
        <v>resource</v>
      </c>
      <c r="N620" s="31">
        <f>IF(ISNUMBER(K620),K620,IF(U620=0,"UNPRICED",IF(L620="PAYG",INDEX('SKU Catalog'!$K$1:$K$116,MAX(1,U620)),IF(L620="1Y",INDEX('SKU Catalog'!$L$1:$L$116,MAX(1,U620)),INDEX('SKU Catalog'!$M$1:$M$116,MAX(1,U620))))))</f>
        <v>0</v>
      </c>
      <c r="O620" s="24">
        <f>IF(NOT(AND(A620=$B$2,G620&gt;0,H620&gt;0,OR(C620&lt;&gt;"Recommended baseline",Assumptions!$B$10=1))),0,IF(ISNUMBER(N620),G620*H620*N620*IF(ISNUMBER(K620),1,IF(AND(L620="PAYG",INDEX('SKU Catalog'!$F$1:$F$116,MAX(1,U620))="Hourly"),I620,1)),"UNPRICED"))</f>
        <v>0</v>
      </c>
      <c r="P620" s="24">
        <f>IF(ISNUMBER(O620),O620*Assumptions!$B$8,"UNPRICED")</f>
        <v>0</v>
      </c>
      <c r="Q620" s="23" t="str">
        <f>IF(NOT(AND(A620=$B$2,G620&gt;0,H620&gt;0,OR(C620&lt;&gt;"Recommended baseline",Assumptions!$B$10=1))),"Inactive",IF(NOT(ISNUMBER(N620)),"UNPRICED - select SKU / quote",IF(ISNUMBER(K620),"Manual quote - verify source",IF(T620="Covered","Covered by capacity",IF(T620="Control plane","No direct fee","Priced - verify sizing")))))</f>
        <v>Inactive</v>
      </c>
      <c r="R620" s="21" t="s">
        <v>2300</v>
      </c>
      <c r="S620" s="21" t="s">
        <v>971</v>
      </c>
      <c r="T620" s="21" t="s">
        <v>187</v>
      </c>
      <c r="U620" s="23">
        <f>IF(COUNTIF('SKU Catalog'!$A$4:$A$116,T620&amp;"|"&amp;F620)=0,0,MATCH(T620&amp;"|"&amp;F620,'SKU Catalog'!$A$1:$A$116,0))</f>
        <v>5</v>
      </c>
      <c r="V620" s="24">
        <f>IF(NOT(AND(A620=$B$2,G620&gt;0,H620&gt;0,OR(C620&lt;&gt;"Recommended baseline",Assumptions!$B$10=1))),0,IF(ISNUMBER(K620),G620*H620*K620,IF(U620=0,"UNPRICED",IF(ISNUMBER(INDEX('SKU Catalog'!$K$1:$K$116,MAX(1,U620))),G620*H620*INDEX('SKU Catalog'!$K$1:$K$116,MAX(1,U620))*IF(AND(INDEX('SKU Catalog'!$F$1:$F$116,MAX(1,U620))="Hourly",OR(INDEX('SKU Catalog'!$J$1:$J$116,MAX(1,U620))=0,"PAYG"="PAYG")),I620,1),"UNPRICED"))))</f>
        <v>0</v>
      </c>
      <c r="W620" s="24">
        <f>IF(NOT(AND(A620=$B$2,G620&gt;0,H620&gt;0,OR(C620&lt;&gt;"Recommended baseline",Assumptions!$B$10=1))),0,IF(ISNUMBER(K620),G620*H620*K620,IF(U620=0,"UNPRICED",IF(ISNUMBER(INDEX('SKU Catalog'!$L$1:$L$116,MAX(1,U620))),G620*H620*INDEX('SKU Catalog'!$L$1:$L$116,MAX(1,U620))*IF(AND(INDEX('SKU Catalog'!$F$1:$F$116,MAX(1,U620))="Hourly",OR(INDEX('SKU Catalog'!$J$1:$J$116,MAX(1,U620))=0,"1Y"="PAYG")),I620,1),"UNPRICED"))))</f>
        <v>0</v>
      </c>
      <c r="X620" s="24">
        <f>IF(NOT(AND(A620=$B$2,G620&gt;0,H620&gt;0,OR(C620&lt;&gt;"Recommended baseline",Assumptions!$B$10=1))),0,IF(ISNUMBER(K620),G620*H620*K620,IF(U620=0,"UNPRICED",IF(ISNUMBER(INDEX('SKU Catalog'!$M$1:$M$116,MAX(1,U620))),G620*H620*INDEX('SKU Catalog'!$M$1:$M$116,MAX(1,U620))*IF(AND(INDEX('SKU Catalog'!$F$1:$F$116,MAX(1,U620))="Hourly",OR(INDEX('SKU Catalog'!$J$1:$J$116,MAX(1,U620))=0,"3Y"="PAYG")),I620,1),"UNPRICED"))))</f>
        <v>0</v>
      </c>
    </row>
    <row r="621" spans="1:24" ht="28.8" x14ac:dyDescent="0.35">
      <c r="A621" s="21" t="s">
        <v>1927</v>
      </c>
      <c r="B621" s="21" t="s">
        <v>95</v>
      </c>
      <c r="C621" s="21" t="s">
        <v>2299</v>
      </c>
      <c r="D621" s="21" t="s">
        <v>1686</v>
      </c>
      <c r="E621" s="21" t="s">
        <v>1687</v>
      </c>
      <c r="F621" s="26" t="s">
        <v>188</v>
      </c>
      <c r="G621" s="27">
        <v>1</v>
      </c>
      <c r="H621" s="27">
        <v>1</v>
      </c>
      <c r="I621" s="36">
        <v>1</v>
      </c>
      <c r="J621" s="26" t="s">
        <v>2297</v>
      </c>
      <c r="K621" s="37"/>
      <c r="L621" s="23" t="str">
        <f>IF(U621=0,"INVALID SKU",IF(INDEX('SKU Catalog'!$J$1:$J$116,MAX(1,U621))=0,"PAYG",IF(J621="Default",Assumptions!$B$7,J621)))</f>
        <v>PAYG</v>
      </c>
      <c r="M621" s="23" t="str">
        <f>IF(U621=0,"Review SKU",INDEX('SKU Catalog'!$E$1:$E$116,MAX(1,U621)))</f>
        <v>resource</v>
      </c>
      <c r="N621" s="31">
        <f>IF(ISNUMBER(K621),K621,IF(U621=0,"UNPRICED",IF(L621="PAYG",INDEX('SKU Catalog'!$K$1:$K$116,MAX(1,U621)),IF(L621="1Y",INDEX('SKU Catalog'!$L$1:$L$116,MAX(1,U621)),INDEX('SKU Catalog'!$M$1:$M$116,MAX(1,U621))))))</f>
        <v>0</v>
      </c>
      <c r="O621" s="24">
        <f>IF(NOT(AND(A621=$B$2,G621&gt;0,H621&gt;0,OR(C621&lt;&gt;"Recommended baseline",Assumptions!$B$10=1))),0,IF(ISNUMBER(N621),G621*H621*N621*IF(ISNUMBER(K621),1,IF(AND(L621="PAYG",INDEX('SKU Catalog'!$F$1:$F$116,MAX(1,U621))="Hourly"),I621,1)),"UNPRICED"))</f>
        <v>0</v>
      </c>
      <c r="P621" s="24">
        <f>IF(ISNUMBER(O621),O621*Assumptions!$B$8,"UNPRICED")</f>
        <v>0</v>
      </c>
      <c r="Q621" s="23" t="str">
        <f>IF(NOT(AND(A621=$B$2,G621&gt;0,H621&gt;0,OR(C621&lt;&gt;"Recommended baseline",Assumptions!$B$10=1))),"Inactive",IF(NOT(ISNUMBER(N621)),"UNPRICED - select SKU / quote",IF(ISNUMBER(K621),"Manual quote - verify source",IF(T621="Covered","Covered by capacity",IF(T621="Control plane","No direct fee","Priced - verify sizing")))))</f>
        <v>Inactive</v>
      </c>
      <c r="R621" s="21" t="s">
        <v>2300</v>
      </c>
      <c r="S621" s="21" t="s">
        <v>971</v>
      </c>
      <c r="T621" s="21" t="s">
        <v>187</v>
      </c>
      <c r="U621" s="23">
        <f>IF(COUNTIF('SKU Catalog'!$A$4:$A$116,T621&amp;"|"&amp;F621)=0,0,MATCH(T621&amp;"|"&amp;F621,'SKU Catalog'!$A$1:$A$116,0))</f>
        <v>5</v>
      </c>
      <c r="V621" s="24">
        <f>IF(NOT(AND(A621=$B$2,G621&gt;0,H621&gt;0,OR(C621&lt;&gt;"Recommended baseline",Assumptions!$B$10=1))),0,IF(ISNUMBER(K621),G621*H621*K621,IF(U621=0,"UNPRICED",IF(ISNUMBER(INDEX('SKU Catalog'!$K$1:$K$116,MAX(1,U621))),G621*H621*INDEX('SKU Catalog'!$K$1:$K$116,MAX(1,U621))*IF(AND(INDEX('SKU Catalog'!$F$1:$F$116,MAX(1,U621))="Hourly",OR(INDEX('SKU Catalog'!$J$1:$J$116,MAX(1,U621))=0,"PAYG"="PAYG")),I621,1),"UNPRICED"))))</f>
        <v>0</v>
      </c>
      <c r="W621" s="24">
        <f>IF(NOT(AND(A621=$B$2,G621&gt;0,H621&gt;0,OR(C621&lt;&gt;"Recommended baseline",Assumptions!$B$10=1))),0,IF(ISNUMBER(K621),G621*H621*K621,IF(U621=0,"UNPRICED",IF(ISNUMBER(INDEX('SKU Catalog'!$L$1:$L$116,MAX(1,U621))),G621*H621*INDEX('SKU Catalog'!$L$1:$L$116,MAX(1,U621))*IF(AND(INDEX('SKU Catalog'!$F$1:$F$116,MAX(1,U621))="Hourly",OR(INDEX('SKU Catalog'!$J$1:$J$116,MAX(1,U621))=0,"1Y"="PAYG")),I621,1),"UNPRICED"))))</f>
        <v>0</v>
      </c>
      <c r="X621" s="24">
        <f>IF(NOT(AND(A621=$B$2,G621&gt;0,H621&gt;0,OR(C621&lt;&gt;"Recommended baseline",Assumptions!$B$10=1))),0,IF(ISNUMBER(K621),G621*H621*K621,IF(U621=0,"UNPRICED",IF(ISNUMBER(INDEX('SKU Catalog'!$M$1:$M$116,MAX(1,U621))),G621*H621*INDEX('SKU Catalog'!$M$1:$M$116,MAX(1,U621))*IF(AND(INDEX('SKU Catalog'!$F$1:$F$116,MAX(1,U621))="Hourly",OR(INDEX('SKU Catalog'!$J$1:$J$116,MAX(1,U621))=0,"3Y"="PAYG")),I621,1),"UNPRICED"))))</f>
        <v>0</v>
      </c>
    </row>
    <row r="622" spans="1:24" ht="28.8" x14ac:dyDescent="0.35">
      <c r="A622" s="21" t="s">
        <v>1927</v>
      </c>
      <c r="B622" s="21" t="s">
        <v>95</v>
      </c>
      <c r="C622" s="21" t="s">
        <v>2299</v>
      </c>
      <c r="D622" s="21" t="s">
        <v>1688</v>
      </c>
      <c r="E622" s="21" t="s">
        <v>1689</v>
      </c>
      <c r="F622" s="26" t="s">
        <v>188</v>
      </c>
      <c r="G622" s="27">
        <v>1</v>
      </c>
      <c r="H622" s="27">
        <v>1</v>
      </c>
      <c r="I622" s="36">
        <v>1</v>
      </c>
      <c r="J622" s="26" t="s">
        <v>2297</v>
      </c>
      <c r="K622" s="37"/>
      <c r="L622" s="23" t="str">
        <f>IF(U622=0,"INVALID SKU",IF(INDEX('SKU Catalog'!$J$1:$J$116,MAX(1,U622))=0,"PAYG",IF(J622="Default",Assumptions!$B$7,J622)))</f>
        <v>PAYG</v>
      </c>
      <c r="M622" s="23" t="str">
        <f>IF(U622=0,"Review SKU",INDEX('SKU Catalog'!$E$1:$E$116,MAX(1,U622)))</f>
        <v>resource</v>
      </c>
      <c r="N622" s="31">
        <f>IF(ISNUMBER(K622),K622,IF(U622=0,"UNPRICED",IF(L622="PAYG",INDEX('SKU Catalog'!$K$1:$K$116,MAX(1,U622)),IF(L622="1Y",INDEX('SKU Catalog'!$L$1:$L$116,MAX(1,U622)),INDEX('SKU Catalog'!$M$1:$M$116,MAX(1,U622))))))</f>
        <v>0</v>
      </c>
      <c r="O622" s="24">
        <f>IF(NOT(AND(A622=$B$2,G622&gt;0,H622&gt;0,OR(C622&lt;&gt;"Recommended baseline",Assumptions!$B$10=1))),0,IF(ISNUMBER(N622),G622*H622*N622*IF(ISNUMBER(K622),1,IF(AND(L622="PAYG",INDEX('SKU Catalog'!$F$1:$F$116,MAX(1,U622))="Hourly"),I622,1)),"UNPRICED"))</f>
        <v>0</v>
      </c>
      <c r="P622" s="24">
        <f>IF(ISNUMBER(O622),O622*Assumptions!$B$8,"UNPRICED")</f>
        <v>0</v>
      </c>
      <c r="Q622" s="23" t="str">
        <f>IF(NOT(AND(A622=$B$2,G622&gt;0,H622&gt;0,OR(C622&lt;&gt;"Recommended baseline",Assumptions!$B$10=1))),"Inactive",IF(NOT(ISNUMBER(N622)),"UNPRICED - select SKU / quote",IF(ISNUMBER(K622),"Manual quote - verify source",IF(T622="Covered","Covered by capacity",IF(T622="Control plane","No direct fee","Priced - verify sizing")))))</f>
        <v>Inactive</v>
      </c>
      <c r="R622" s="21" t="s">
        <v>2300</v>
      </c>
      <c r="S622" s="21" t="s">
        <v>971</v>
      </c>
      <c r="T622" s="21" t="s">
        <v>187</v>
      </c>
      <c r="U622" s="23">
        <f>IF(COUNTIF('SKU Catalog'!$A$4:$A$116,T622&amp;"|"&amp;F622)=0,0,MATCH(T622&amp;"|"&amp;F622,'SKU Catalog'!$A$1:$A$116,0))</f>
        <v>5</v>
      </c>
      <c r="V622" s="24">
        <f>IF(NOT(AND(A622=$B$2,G622&gt;0,H622&gt;0,OR(C622&lt;&gt;"Recommended baseline",Assumptions!$B$10=1))),0,IF(ISNUMBER(K622),G622*H622*K622,IF(U622=0,"UNPRICED",IF(ISNUMBER(INDEX('SKU Catalog'!$K$1:$K$116,MAX(1,U622))),G622*H622*INDEX('SKU Catalog'!$K$1:$K$116,MAX(1,U622))*IF(AND(INDEX('SKU Catalog'!$F$1:$F$116,MAX(1,U622))="Hourly",OR(INDEX('SKU Catalog'!$J$1:$J$116,MAX(1,U622))=0,"PAYG"="PAYG")),I622,1),"UNPRICED"))))</f>
        <v>0</v>
      </c>
      <c r="W622" s="24">
        <f>IF(NOT(AND(A622=$B$2,G622&gt;0,H622&gt;0,OR(C622&lt;&gt;"Recommended baseline",Assumptions!$B$10=1))),0,IF(ISNUMBER(K622),G622*H622*K622,IF(U622=0,"UNPRICED",IF(ISNUMBER(INDEX('SKU Catalog'!$L$1:$L$116,MAX(1,U622))),G622*H622*INDEX('SKU Catalog'!$L$1:$L$116,MAX(1,U622))*IF(AND(INDEX('SKU Catalog'!$F$1:$F$116,MAX(1,U622))="Hourly",OR(INDEX('SKU Catalog'!$J$1:$J$116,MAX(1,U622))=0,"1Y"="PAYG")),I622,1),"UNPRICED"))))</f>
        <v>0</v>
      </c>
      <c r="X622" s="24">
        <f>IF(NOT(AND(A622=$B$2,G622&gt;0,H622&gt;0,OR(C622&lt;&gt;"Recommended baseline",Assumptions!$B$10=1))),0,IF(ISNUMBER(K622),G622*H622*K622,IF(U622=0,"UNPRICED",IF(ISNUMBER(INDEX('SKU Catalog'!$M$1:$M$116,MAX(1,U622))),G622*H622*INDEX('SKU Catalog'!$M$1:$M$116,MAX(1,U622))*IF(AND(INDEX('SKU Catalog'!$F$1:$F$116,MAX(1,U622))="Hourly",OR(INDEX('SKU Catalog'!$J$1:$J$116,MAX(1,U622))=0,"3Y"="PAYG")),I622,1),"UNPRICED"))))</f>
        <v>0</v>
      </c>
    </row>
    <row r="623" spans="1:24" ht="28.8" x14ac:dyDescent="0.35">
      <c r="A623" s="21" t="s">
        <v>1927</v>
      </c>
      <c r="B623" s="21" t="s">
        <v>95</v>
      </c>
      <c r="C623" s="21" t="s">
        <v>2299</v>
      </c>
      <c r="D623" s="21" t="s">
        <v>1690</v>
      </c>
      <c r="E623" s="21" t="s">
        <v>1691</v>
      </c>
      <c r="F623" s="26" t="s">
        <v>188</v>
      </c>
      <c r="G623" s="27">
        <v>1</v>
      </c>
      <c r="H623" s="27">
        <v>1</v>
      </c>
      <c r="I623" s="36">
        <v>1</v>
      </c>
      <c r="J623" s="26" t="s">
        <v>2297</v>
      </c>
      <c r="K623" s="37"/>
      <c r="L623" s="23" t="str">
        <f>IF(U623=0,"INVALID SKU",IF(INDEX('SKU Catalog'!$J$1:$J$116,MAX(1,U623))=0,"PAYG",IF(J623="Default",Assumptions!$B$7,J623)))</f>
        <v>PAYG</v>
      </c>
      <c r="M623" s="23" t="str">
        <f>IF(U623=0,"Review SKU",INDEX('SKU Catalog'!$E$1:$E$116,MAX(1,U623)))</f>
        <v>resource</v>
      </c>
      <c r="N623" s="31">
        <f>IF(ISNUMBER(K623),K623,IF(U623=0,"UNPRICED",IF(L623="PAYG",INDEX('SKU Catalog'!$K$1:$K$116,MAX(1,U623)),IF(L623="1Y",INDEX('SKU Catalog'!$L$1:$L$116,MAX(1,U623)),INDEX('SKU Catalog'!$M$1:$M$116,MAX(1,U623))))))</f>
        <v>0</v>
      </c>
      <c r="O623" s="24">
        <f>IF(NOT(AND(A623=$B$2,G623&gt;0,H623&gt;0,OR(C623&lt;&gt;"Recommended baseline",Assumptions!$B$10=1))),0,IF(ISNUMBER(N623),G623*H623*N623*IF(ISNUMBER(K623),1,IF(AND(L623="PAYG",INDEX('SKU Catalog'!$F$1:$F$116,MAX(1,U623))="Hourly"),I623,1)),"UNPRICED"))</f>
        <v>0</v>
      </c>
      <c r="P623" s="24">
        <f>IF(ISNUMBER(O623),O623*Assumptions!$B$8,"UNPRICED")</f>
        <v>0</v>
      </c>
      <c r="Q623" s="23" t="str">
        <f>IF(NOT(AND(A623=$B$2,G623&gt;0,H623&gt;0,OR(C623&lt;&gt;"Recommended baseline",Assumptions!$B$10=1))),"Inactive",IF(NOT(ISNUMBER(N623)),"UNPRICED - select SKU / quote",IF(ISNUMBER(K623),"Manual quote - verify source",IF(T623="Covered","Covered by capacity",IF(T623="Control plane","No direct fee","Priced - verify sizing")))))</f>
        <v>Inactive</v>
      </c>
      <c r="R623" s="21" t="s">
        <v>2300</v>
      </c>
      <c r="S623" s="21" t="s">
        <v>971</v>
      </c>
      <c r="T623" s="21" t="s">
        <v>187</v>
      </c>
      <c r="U623" s="23">
        <f>IF(COUNTIF('SKU Catalog'!$A$4:$A$116,T623&amp;"|"&amp;F623)=0,0,MATCH(T623&amp;"|"&amp;F623,'SKU Catalog'!$A$1:$A$116,0))</f>
        <v>5</v>
      </c>
      <c r="V623" s="24">
        <f>IF(NOT(AND(A623=$B$2,G623&gt;0,H623&gt;0,OR(C623&lt;&gt;"Recommended baseline",Assumptions!$B$10=1))),0,IF(ISNUMBER(K623),G623*H623*K623,IF(U623=0,"UNPRICED",IF(ISNUMBER(INDEX('SKU Catalog'!$K$1:$K$116,MAX(1,U623))),G623*H623*INDEX('SKU Catalog'!$K$1:$K$116,MAX(1,U623))*IF(AND(INDEX('SKU Catalog'!$F$1:$F$116,MAX(1,U623))="Hourly",OR(INDEX('SKU Catalog'!$J$1:$J$116,MAX(1,U623))=0,"PAYG"="PAYG")),I623,1),"UNPRICED"))))</f>
        <v>0</v>
      </c>
      <c r="W623" s="24">
        <f>IF(NOT(AND(A623=$B$2,G623&gt;0,H623&gt;0,OR(C623&lt;&gt;"Recommended baseline",Assumptions!$B$10=1))),0,IF(ISNUMBER(K623),G623*H623*K623,IF(U623=0,"UNPRICED",IF(ISNUMBER(INDEX('SKU Catalog'!$L$1:$L$116,MAX(1,U623))),G623*H623*INDEX('SKU Catalog'!$L$1:$L$116,MAX(1,U623))*IF(AND(INDEX('SKU Catalog'!$F$1:$F$116,MAX(1,U623))="Hourly",OR(INDEX('SKU Catalog'!$J$1:$J$116,MAX(1,U623))=0,"1Y"="PAYG")),I623,1),"UNPRICED"))))</f>
        <v>0</v>
      </c>
      <c r="X623" s="24">
        <f>IF(NOT(AND(A623=$B$2,G623&gt;0,H623&gt;0,OR(C623&lt;&gt;"Recommended baseline",Assumptions!$B$10=1))),0,IF(ISNUMBER(K623),G623*H623*K623,IF(U623=0,"UNPRICED",IF(ISNUMBER(INDEX('SKU Catalog'!$M$1:$M$116,MAX(1,U623))),G623*H623*INDEX('SKU Catalog'!$M$1:$M$116,MAX(1,U623))*IF(AND(INDEX('SKU Catalog'!$F$1:$F$116,MAX(1,U623))="Hourly",OR(INDEX('SKU Catalog'!$J$1:$J$116,MAX(1,U623))=0,"3Y"="PAYG")),I623,1),"UNPRICED"))))</f>
        <v>0</v>
      </c>
    </row>
    <row r="624" spans="1:24" ht="28.8" x14ac:dyDescent="0.35">
      <c r="A624" s="21" t="s">
        <v>1927</v>
      </c>
      <c r="B624" s="21" t="s">
        <v>95</v>
      </c>
      <c r="C624" s="21" t="s">
        <v>2299</v>
      </c>
      <c r="D624" s="21" t="s">
        <v>1692</v>
      </c>
      <c r="E624" s="21" t="s">
        <v>1693</v>
      </c>
      <c r="F624" s="26" t="s">
        <v>188</v>
      </c>
      <c r="G624" s="27">
        <v>1</v>
      </c>
      <c r="H624" s="27">
        <v>1</v>
      </c>
      <c r="I624" s="36">
        <v>1</v>
      </c>
      <c r="J624" s="26" t="s">
        <v>2297</v>
      </c>
      <c r="K624" s="37"/>
      <c r="L624" s="23" t="str">
        <f>IF(U624=0,"INVALID SKU",IF(INDEX('SKU Catalog'!$J$1:$J$116,MAX(1,U624))=0,"PAYG",IF(J624="Default",Assumptions!$B$7,J624)))</f>
        <v>PAYG</v>
      </c>
      <c r="M624" s="23" t="str">
        <f>IF(U624=0,"Review SKU",INDEX('SKU Catalog'!$E$1:$E$116,MAX(1,U624)))</f>
        <v>resource</v>
      </c>
      <c r="N624" s="31">
        <f>IF(ISNUMBER(K624),K624,IF(U624=0,"UNPRICED",IF(L624="PAYG",INDEX('SKU Catalog'!$K$1:$K$116,MAX(1,U624)),IF(L624="1Y",INDEX('SKU Catalog'!$L$1:$L$116,MAX(1,U624)),INDEX('SKU Catalog'!$M$1:$M$116,MAX(1,U624))))))</f>
        <v>0</v>
      </c>
      <c r="O624" s="24">
        <f>IF(NOT(AND(A624=$B$2,G624&gt;0,H624&gt;0,OR(C624&lt;&gt;"Recommended baseline",Assumptions!$B$10=1))),0,IF(ISNUMBER(N624),G624*H624*N624*IF(ISNUMBER(K624),1,IF(AND(L624="PAYG",INDEX('SKU Catalog'!$F$1:$F$116,MAX(1,U624))="Hourly"),I624,1)),"UNPRICED"))</f>
        <v>0</v>
      </c>
      <c r="P624" s="24">
        <f>IF(ISNUMBER(O624),O624*Assumptions!$B$8,"UNPRICED")</f>
        <v>0</v>
      </c>
      <c r="Q624" s="23" t="str">
        <f>IF(NOT(AND(A624=$B$2,G624&gt;0,H624&gt;0,OR(C624&lt;&gt;"Recommended baseline",Assumptions!$B$10=1))),"Inactive",IF(NOT(ISNUMBER(N624)),"UNPRICED - select SKU / quote",IF(ISNUMBER(K624),"Manual quote - verify source",IF(T624="Covered","Covered by capacity",IF(T624="Control plane","No direct fee","Priced - verify sizing")))))</f>
        <v>Inactive</v>
      </c>
      <c r="R624" s="21" t="s">
        <v>2300</v>
      </c>
      <c r="S624" s="21" t="s">
        <v>971</v>
      </c>
      <c r="T624" s="21" t="s">
        <v>187</v>
      </c>
      <c r="U624" s="23">
        <f>IF(COUNTIF('SKU Catalog'!$A$4:$A$116,T624&amp;"|"&amp;F624)=0,0,MATCH(T624&amp;"|"&amp;F624,'SKU Catalog'!$A$1:$A$116,0))</f>
        <v>5</v>
      </c>
      <c r="V624" s="24">
        <f>IF(NOT(AND(A624=$B$2,G624&gt;0,H624&gt;0,OR(C624&lt;&gt;"Recommended baseline",Assumptions!$B$10=1))),0,IF(ISNUMBER(K624),G624*H624*K624,IF(U624=0,"UNPRICED",IF(ISNUMBER(INDEX('SKU Catalog'!$K$1:$K$116,MAX(1,U624))),G624*H624*INDEX('SKU Catalog'!$K$1:$K$116,MAX(1,U624))*IF(AND(INDEX('SKU Catalog'!$F$1:$F$116,MAX(1,U624))="Hourly",OR(INDEX('SKU Catalog'!$J$1:$J$116,MAX(1,U624))=0,"PAYG"="PAYG")),I624,1),"UNPRICED"))))</f>
        <v>0</v>
      </c>
      <c r="W624" s="24">
        <f>IF(NOT(AND(A624=$B$2,G624&gt;0,H624&gt;0,OR(C624&lt;&gt;"Recommended baseline",Assumptions!$B$10=1))),0,IF(ISNUMBER(K624),G624*H624*K624,IF(U624=0,"UNPRICED",IF(ISNUMBER(INDEX('SKU Catalog'!$L$1:$L$116,MAX(1,U624))),G624*H624*INDEX('SKU Catalog'!$L$1:$L$116,MAX(1,U624))*IF(AND(INDEX('SKU Catalog'!$F$1:$F$116,MAX(1,U624))="Hourly",OR(INDEX('SKU Catalog'!$J$1:$J$116,MAX(1,U624))=0,"1Y"="PAYG")),I624,1),"UNPRICED"))))</f>
        <v>0</v>
      </c>
      <c r="X624" s="24">
        <f>IF(NOT(AND(A624=$B$2,G624&gt;0,H624&gt;0,OR(C624&lt;&gt;"Recommended baseline",Assumptions!$B$10=1))),0,IF(ISNUMBER(K624),G624*H624*K624,IF(U624=0,"UNPRICED",IF(ISNUMBER(INDEX('SKU Catalog'!$M$1:$M$116,MAX(1,U624))),G624*H624*INDEX('SKU Catalog'!$M$1:$M$116,MAX(1,U624))*IF(AND(INDEX('SKU Catalog'!$F$1:$F$116,MAX(1,U624))="Hourly",OR(INDEX('SKU Catalog'!$J$1:$J$116,MAX(1,U624))=0,"3Y"="PAYG")),I624,1),"UNPRICED"))))</f>
        <v>0</v>
      </c>
    </row>
    <row r="625" spans="1:24" ht="28.8" x14ac:dyDescent="0.35">
      <c r="A625" s="21" t="s">
        <v>1927</v>
      </c>
      <c r="B625" s="21" t="s">
        <v>95</v>
      </c>
      <c r="C625" s="21" t="s">
        <v>2299</v>
      </c>
      <c r="D625" s="21" t="s">
        <v>1694</v>
      </c>
      <c r="E625" s="21" t="s">
        <v>1695</v>
      </c>
      <c r="F625" s="26" t="s">
        <v>188</v>
      </c>
      <c r="G625" s="27">
        <v>1</v>
      </c>
      <c r="H625" s="27">
        <v>1</v>
      </c>
      <c r="I625" s="36">
        <v>1</v>
      </c>
      <c r="J625" s="26" t="s">
        <v>2297</v>
      </c>
      <c r="K625" s="37"/>
      <c r="L625" s="23" t="str">
        <f>IF(U625=0,"INVALID SKU",IF(INDEX('SKU Catalog'!$J$1:$J$116,MAX(1,U625))=0,"PAYG",IF(J625="Default",Assumptions!$B$7,J625)))</f>
        <v>PAYG</v>
      </c>
      <c r="M625" s="23" t="str">
        <f>IF(U625=0,"Review SKU",INDEX('SKU Catalog'!$E$1:$E$116,MAX(1,U625)))</f>
        <v>resource</v>
      </c>
      <c r="N625" s="31">
        <f>IF(ISNUMBER(K625),K625,IF(U625=0,"UNPRICED",IF(L625="PAYG",INDEX('SKU Catalog'!$K$1:$K$116,MAX(1,U625)),IF(L625="1Y",INDEX('SKU Catalog'!$L$1:$L$116,MAX(1,U625)),INDEX('SKU Catalog'!$M$1:$M$116,MAX(1,U625))))))</f>
        <v>0</v>
      </c>
      <c r="O625" s="24">
        <f>IF(NOT(AND(A625=$B$2,G625&gt;0,H625&gt;0,OR(C625&lt;&gt;"Recommended baseline",Assumptions!$B$10=1))),0,IF(ISNUMBER(N625),G625*H625*N625*IF(ISNUMBER(K625),1,IF(AND(L625="PAYG",INDEX('SKU Catalog'!$F$1:$F$116,MAX(1,U625))="Hourly"),I625,1)),"UNPRICED"))</f>
        <v>0</v>
      </c>
      <c r="P625" s="24">
        <f>IF(ISNUMBER(O625),O625*Assumptions!$B$8,"UNPRICED")</f>
        <v>0</v>
      </c>
      <c r="Q625" s="23" t="str">
        <f>IF(NOT(AND(A625=$B$2,G625&gt;0,H625&gt;0,OR(C625&lt;&gt;"Recommended baseline",Assumptions!$B$10=1))),"Inactive",IF(NOT(ISNUMBER(N625)),"UNPRICED - select SKU / quote",IF(ISNUMBER(K625),"Manual quote - verify source",IF(T625="Covered","Covered by capacity",IF(T625="Control plane","No direct fee","Priced - verify sizing")))))</f>
        <v>Inactive</v>
      </c>
      <c r="R625" s="21" t="s">
        <v>2300</v>
      </c>
      <c r="S625" s="21" t="s">
        <v>971</v>
      </c>
      <c r="T625" s="21" t="s">
        <v>187</v>
      </c>
      <c r="U625" s="23">
        <f>IF(COUNTIF('SKU Catalog'!$A$4:$A$116,T625&amp;"|"&amp;F625)=0,0,MATCH(T625&amp;"|"&amp;F625,'SKU Catalog'!$A$1:$A$116,0))</f>
        <v>5</v>
      </c>
      <c r="V625" s="24">
        <f>IF(NOT(AND(A625=$B$2,G625&gt;0,H625&gt;0,OR(C625&lt;&gt;"Recommended baseline",Assumptions!$B$10=1))),0,IF(ISNUMBER(K625),G625*H625*K625,IF(U625=0,"UNPRICED",IF(ISNUMBER(INDEX('SKU Catalog'!$K$1:$K$116,MAX(1,U625))),G625*H625*INDEX('SKU Catalog'!$K$1:$K$116,MAX(1,U625))*IF(AND(INDEX('SKU Catalog'!$F$1:$F$116,MAX(1,U625))="Hourly",OR(INDEX('SKU Catalog'!$J$1:$J$116,MAX(1,U625))=0,"PAYG"="PAYG")),I625,1),"UNPRICED"))))</f>
        <v>0</v>
      </c>
      <c r="W625" s="24">
        <f>IF(NOT(AND(A625=$B$2,G625&gt;0,H625&gt;0,OR(C625&lt;&gt;"Recommended baseline",Assumptions!$B$10=1))),0,IF(ISNUMBER(K625),G625*H625*K625,IF(U625=0,"UNPRICED",IF(ISNUMBER(INDEX('SKU Catalog'!$L$1:$L$116,MAX(1,U625))),G625*H625*INDEX('SKU Catalog'!$L$1:$L$116,MAX(1,U625))*IF(AND(INDEX('SKU Catalog'!$F$1:$F$116,MAX(1,U625))="Hourly",OR(INDEX('SKU Catalog'!$J$1:$J$116,MAX(1,U625))=0,"1Y"="PAYG")),I625,1),"UNPRICED"))))</f>
        <v>0</v>
      </c>
      <c r="X625" s="24">
        <f>IF(NOT(AND(A625=$B$2,G625&gt;0,H625&gt;0,OR(C625&lt;&gt;"Recommended baseline",Assumptions!$B$10=1))),0,IF(ISNUMBER(K625),G625*H625*K625,IF(U625=0,"UNPRICED",IF(ISNUMBER(INDEX('SKU Catalog'!$M$1:$M$116,MAX(1,U625))),G625*H625*INDEX('SKU Catalog'!$M$1:$M$116,MAX(1,U625))*IF(AND(INDEX('SKU Catalog'!$F$1:$F$116,MAX(1,U625))="Hourly",OR(INDEX('SKU Catalog'!$J$1:$J$116,MAX(1,U625))=0,"3Y"="PAYG")),I625,1),"UNPRICED"))))</f>
        <v>0</v>
      </c>
    </row>
    <row r="626" spans="1:24" ht="28.8" x14ac:dyDescent="0.35">
      <c r="A626" s="21" t="s">
        <v>1927</v>
      </c>
      <c r="B626" s="21" t="s">
        <v>95</v>
      </c>
      <c r="C626" s="21" t="s">
        <v>2299</v>
      </c>
      <c r="D626" s="21" t="s">
        <v>1696</v>
      </c>
      <c r="E626" s="21" t="s">
        <v>1697</v>
      </c>
      <c r="F626" s="26" t="s">
        <v>188</v>
      </c>
      <c r="G626" s="27">
        <v>1</v>
      </c>
      <c r="H626" s="27">
        <v>1</v>
      </c>
      <c r="I626" s="36">
        <v>1</v>
      </c>
      <c r="J626" s="26" t="s">
        <v>2297</v>
      </c>
      <c r="K626" s="37"/>
      <c r="L626" s="23" t="str">
        <f>IF(U626=0,"INVALID SKU",IF(INDEX('SKU Catalog'!$J$1:$J$116,MAX(1,U626))=0,"PAYG",IF(J626="Default",Assumptions!$B$7,J626)))</f>
        <v>PAYG</v>
      </c>
      <c r="M626" s="23" t="str">
        <f>IF(U626=0,"Review SKU",INDEX('SKU Catalog'!$E$1:$E$116,MAX(1,U626)))</f>
        <v>resource</v>
      </c>
      <c r="N626" s="31">
        <f>IF(ISNUMBER(K626),K626,IF(U626=0,"UNPRICED",IF(L626="PAYG",INDEX('SKU Catalog'!$K$1:$K$116,MAX(1,U626)),IF(L626="1Y",INDEX('SKU Catalog'!$L$1:$L$116,MAX(1,U626)),INDEX('SKU Catalog'!$M$1:$M$116,MAX(1,U626))))))</f>
        <v>0</v>
      </c>
      <c r="O626" s="24">
        <f>IF(NOT(AND(A626=$B$2,G626&gt;0,H626&gt;0,OR(C626&lt;&gt;"Recommended baseline",Assumptions!$B$10=1))),0,IF(ISNUMBER(N626),G626*H626*N626*IF(ISNUMBER(K626),1,IF(AND(L626="PAYG",INDEX('SKU Catalog'!$F$1:$F$116,MAX(1,U626))="Hourly"),I626,1)),"UNPRICED"))</f>
        <v>0</v>
      </c>
      <c r="P626" s="24">
        <f>IF(ISNUMBER(O626),O626*Assumptions!$B$8,"UNPRICED")</f>
        <v>0</v>
      </c>
      <c r="Q626" s="23" t="str">
        <f>IF(NOT(AND(A626=$B$2,G626&gt;0,H626&gt;0,OR(C626&lt;&gt;"Recommended baseline",Assumptions!$B$10=1))),"Inactive",IF(NOT(ISNUMBER(N626)),"UNPRICED - select SKU / quote",IF(ISNUMBER(K626),"Manual quote - verify source",IF(T626="Covered","Covered by capacity",IF(T626="Control plane","No direct fee","Priced - verify sizing")))))</f>
        <v>Inactive</v>
      </c>
      <c r="R626" s="21" t="s">
        <v>2300</v>
      </c>
      <c r="S626" s="21" t="s">
        <v>971</v>
      </c>
      <c r="T626" s="21" t="s">
        <v>187</v>
      </c>
      <c r="U626" s="23">
        <f>IF(COUNTIF('SKU Catalog'!$A$4:$A$116,T626&amp;"|"&amp;F626)=0,0,MATCH(T626&amp;"|"&amp;F626,'SKU Catalog'!$A$1:$A$116,0))</f>
        <v>5</v>
      </c>
      <c r="V626" s="24">
        <f>IF(NOT(AND(A626=$B$2,G626&gt;0,H626&gt;0,OR(C626&lt;&gt;"Recommended baseline",Assumptions!$B$10=1))),0,IF(ISNUMBER(K626),G626*H626*K626,IF(U626=0,"UNPRICED",IF(ISNUMBER(INDEX('SKU Catalog'!$K$1:$K$116,MAX(1,U626))),G626*H626*INDEX('SKU Catalog'!$K$1:$K$116,MAX(1,U626))*IF(AND(INDEX('SKU Catalog'!$F$1:$F$116,MAX(1,U626))="Hourly",OR(INDEX('SKU Catalog'!$J$1:$J$116,MAX(1,U626))=0,"PAYG"="PAYG")),I626,1),"UNPRICED"))))</f>
        <v>0</v>
      </c>
      <c r="W626" s="24">
        <f>IF(NOT(AND(A626=$B$2,G626&gt;0,H626&gt;0,OR(C626&lt;&gt;"Recommended baseline",Assumptions!$B$10=1))),0,IF(ISNUMBER(K626),G626*H626*K626,IF(U626=0,"UNPRICED",IF(ISNUMBER(INDEX('SKU Catalog'!$L$1:$L$116,MAX(1,U626))),G626*H626*INDEX('SKU Catalog'!$L$1:$L$116,MAX(1,U626))*IF(AND(INDEX('SKU Catalog'!$F$1:$F$116,MAX(1,U626))="Hourly",OR(INDEX('SKU Catalog'!$J$1:$J$116,MAX(1,U626))=0,"1Y"="PAYG")),I626,1),"UNPRICED"))))</f>
        <v>0</v>
      </c>
      <c r="X626" s="24">
        <f>IF(NOT(AND(A626=$B$2,G626&gt;0,H626&gt;0,OR(C626&lt;&gt;"Recommended baseline",Assumptions!$B$10=1))),0,IF(ISNUMBER(K626),G626*H626*K626,IF(U626=0,"UNPRICED",IF(ISNUMBER(INDEX('SKU Catalog'!$M$1:$M$116,MAX(1,U626))),G626*H626*INDEX('SKU Catalog'!$M$1:$M$116,MAX(1,U626))*IF(AND(INDEX('SKU Catalog'!$F$1:$F$116,MAX(1,U626))="Hourly",OR(INDEX('SKU Catalog'!$J$1:$J$116,MAX(1,U626))=0,"3Y"="PAYG")),I626,1),"UNPRICED"))))</f>
        <v>0</v>
      </c>
    </row>
    <row r="627" spans="1:24" ht="28.8" x14ac:dyDescent="0.35">
      <c r="A627" s="21" t="s">
        <v>1927</v>
      </c>
      <c r="B627" s="21" t="s">
        <v>95</v>
      </c>
      <c r="C627" s="21" t="s">
        <v>2299</v>
      </c>
      <c r="D627" s="21" t="s">
        <v>1698</v>
      </c>
      <c r="E627" s="21" t="s">
        <v>1699</v>
      </c>
      <c r="F627" s="26" t="s">
        <v>188</v>
      </c>
      <c r="G627" s="27">
        <v>1</v>
      </c>
      <c r="H627" s="27">
        <v>1</v>
      </c>
      <c r="I627" s="36">
        <v>1</v>
      </c>
      <c r="J627" s="26" t="s">
        <v>2297</v>
      </c>
      <c r="K627" s="37"/>
      <c r="L627" s="23" t="str">
        <f>IF(U627=0,"INVALID SKU",IF(INDEX('SKU Catalog'!$J$1:$J$116,MAX(1,U627))=0,"PAYG",IF(J627="Default",Assumptions!$B$7,J627)))</f>
        <v>PAYG</v>
      </c>
      <c r="M627" s="23" t="str">
        <f>IF(U627=0,"Review SKU",INDEX('SKU Catalog'!$E$1:$E$116,MAX(1,U627)))</f>
        <v>resource</v>
      </c>
      <c r="N627" s="31">
        <f>IF(ISNUMBER(K627),K627,IF(U627=0,"UNPRICED",IF(L627="PAYG",INDEX('SKU Catalog'!$K$1:$K$116,MAX(1,U627)),IF(L627="1Y",INDEX('SKU Catalog'!$L$1:$L$116,MAX(1,U627)),INDEX('SKU Catalog'!$M$1:$M$116,MAX(1,U627))))))</f>
        <v>0</v>
      </c>
      <c r="O627" s="24">
        <f>IF(NOT(AND(A627=$B$2,G627&gt;0,H627&gt;0,OR(C627&lt;&gt;"Recommended baseline",Assumptions!$B$10=1))),0,IF(ISNUMBER(N627),G627*H627*N627*IF(ISNUMBER(K627),1,IF(AND(L627="PAYG",INDEX('SKU Catalog'!$F$1:$F$116,MAX(1,U627))="Hourly"),I627,1)),"UNPRICED"))</f>
        <v>0</v>
      </c>
      <c r="P627" s="24">
        <f>IF(ISNUMBER(O627),O627*Assumptions!$B$8,"UNPRICED")</f>
        <v>0</v>
      </c>
      <c r="Q627" s="23" t="str">
        <f>IF(NOT(AND(A627=$B$2,G627&gt;0,H627&gt;0,OR(C627&lt;&gt;"Recommended baseline",Assumptions!$B$10=1))),"Inactive",IF(NOT(ISNUMBER(N627)),"UNPRICED - select SKU / quote",IF(ISNUMBER(K627),"Manual quote - verify source",IF(T627="Covered","Covered by capacity",IF(T627="Control plane","No direct fee","Priced - verify sizing")))))</f>
        <v>Inactive</v>
      </c>
      <c r="R627" s="21" t="s">
        <v>2300</v>
      </c>
      <c r="S627" s="21" t="s">
        <v>971</v>
      </c>
      <c r="T627" s="21" t="s">
        <v>187</v>
      </c>
      <c r="U627" s="23">
        <f>IF(COUNTIF('SKU Catalog'!$A$4:$A$116,T627&amp;"|"&amp;F627)=0,0,MATCH(T627&amp;"|"&amp;F627,'SKU Catalog'!$A$1:$A$116,0))</f>
        <v>5</v>
      </c>
      <c r="V627" s="24">
        <f>IF(NOT(AND(A627=$B$2,G627&gt;0,H627&gt;0,OR(C627&lt;&gt;"Recommended baseline",Assumptions!$B$10=1))),0,IF(ISNUMBER(K627),G627*H627*K627,IF(U627=0,"UNPRICED",IF(ISNUMBER(INDEX('SKU Catalog'!$K$1:$K$116,MAX(1,U627))),G627*H627*INDEX('SKU Catalog'!$K$1:$K$116,MAX(1,U627))*IF(AND(INDEX('SKU Catalog'!$F$1:$F$116,MAX(1,U627))="Hourly",OR(INDEX('SKU Catalog'!$J$1:$J$116,MAX(1,U627))=0,"PAYG"="PAYG")),I627,1),"UNPRICED"))))</f>
        <v>0</v>
      </c>
      <c r="W627" s="24">
        <f>IF(NOT(AND(A627=$B$2,G627&gt;0,H627&gt;0,OR(C627&lt;&gt;"Recommended baseline",Assumptions!$B$10=1))),0,IF(ISNUMBER(K627),G627*H627*K627,IF(U627=0,"UNPRICED",IF(ISNUMBER(INDEX('SKU Catalog'!$L$1:$L$116,MAX(1,U627))),G627*H627*INDEX('SKU Catalog'!$L$1:$L$116,MAX(1,U627))*IF(AND(INDEX('SKU Catalog'!$F$1:$F$116,MAX(1,U627))="Hourly",OR(INDEX('SKU Catalog'!$J$1:$J$116,MAX(1,U627))=0,"1Y"="PAYG")),I627,1),"UNPRICED"))))</f>
        <v>0</v>
      </c>
      <c r="X627" s="24">
        <f>IF(NOT(AND(A627=$B$2,G627&gt;0,H627&gt;0,OR(C627&lt;&gt;"Recommended baseline",Assumptions!$B$10=1))),0,IF(ISNUMBER(K627),G627*H627*K627,IF(U627=0,"UNPRICED",IF(ISNUMBER(INDEX('SKU Catalog'!$M$1:$M$116,MAX(1,U627))),G627*H627*INDEX('SKU Catalog'!$M$1:$M$116,MAX(1,U627))*IF(AND(INDEX('SKU Catalog'!$F$1:$F$116,MAX(1,U627))="Hourly",OR(INDEX('SKU Catalog'!$J$1:$J$116,MAX(1,U627))=0,"3Y"="PAYG")),I627,1),"UNPRICED"))))</f>
        <v>0</v>
      </c>
    </row>
    <row r="628" spans="1:24" ht="28.8" x14ac:dyDescent="0.35">
      <c r="A628" s="21" t="s">
        <v>1927</v>
      </c>
      <c r="B628" s="21" t="s">
        <v>95</v>
      </c>
      <c r="C628" s="21" t="s">
        <v>2299</v>
      </c>
      <c r="D628" s="21" t="s">
        <v>1700</v>
      </c>
      <c r="E628" s="21" t="s">
        <v>1701</v>
      </c>
      <c r="F628" s="26" t="s">
        <v>188</v>
      </c>
      <c r="G628" s="27">
        <v>1</v>
      </c>
      <c r="H628" s="27">
        <v>1</v>
      </c>
      <c r="I628" s="36">
        <v>1</v>
      </c>
      <c r="J628" s="26" t="s">
        <v>2297</v>
      </c>
      <c r="K628" s="37"/>
      <c r="L628" s="23" t="str">
        <f>IF(U628=0,"INVALID SKU",IF(INDEX('SKU Catalog'!$J$1:$J$116,MAX(1,U628))=0,"PAYG",IF(J628="Default",Assumptions!$B$7,J628)))</f>
        <v>PAYG</v>
      </c>
      <c r="M628" s="23" t="str">
        <f>IF(U628=0,"Review SKU",INDEX('SKU Catalog'!$E$1:$E$116,MAX(1,U628)))</f>
        <v>resource</v>
      </c>
      <c r="N628" s="31">
        <f>IF(ISNUMBER(K628),K628,IF(U628=0,"UNPRICED",IF(L628="PAYG",INDEX('SKU Catalog'!$K$1:$K$116,MAX(1,U628)),IF(L628="1Y",INDEX('SKU Catalog'!$L$1:$L$116,MAX(1,U628)),INDEX('SKU Catalog'!$M$1:$M$116,MAX(1,U628))))))</f>
        <v>0</v>
      </c>
      <c r="O628" s="24">
        <f>IF(NOT(AND(A628=$B$2,G628&gt;0,H628&gt;0,OR(C628&lt;&gt;"Recommended baseline",Assumptions!$B$10=1))),0,IF(ISNUMBER(N628),G628*H628*N628*IF(ISNUMBER(K628),1,IF(AND(L628="PAYG",INDEX('SKU Catalog'!$F$1:$F$116,MAX(1,U628))="Hourly"),I628,1)),"UNPRICED"))</f>
        <v>0</v>
      </c>
      <c r="P628" s="24">
        <f>IF(ISNUMBER(O628),O628*Assumptions!$B$8,"UNPRICED")</f>
        <v>0</v>
      </c>
      <c r="Q628" s="23" t="str">
        <f>IF(NOT(AND(A628=$B$2,G628&gt;0,H628&gt;0,OR(C628&lt;&gt;"Recommended baseline",Assumptions!$B$10=1))),"Inactive",IF(NOT(ISNUMBER(N628)),"UNPRICED - select SKU / quote",IF(ISNUMBER(K628),"Manual quote - verify source",IF(T628="Covered","Covered by capacity",IF(T628="Control plane","No direct fee","Priced - verify sizing")))))</f>
        <v>Inactive</v>
      </c>
      <c r="R628" s="21" t="s">
        <v>2300</v>
      </c>
      <c r="S628" s="21" t="s">
        <v>971</v>
      </c>
      <c r="T628" s="21" t="s">
        <v>187</v>
      </c>
      <c r="U628" s="23">
        <f>IF(COUNTIF('SKU Catalog'!$A$4:$A$116,T628&amp;"|"&amp;F628)=0,0,MATCH(T628&amp;"|"&amp;F628,'SKU Catalog'!$A$1:$A$116,0))</f>
        <v>5</v>
      </c>
      <c r="V628" s="24">
        <f>IF(NOT(AND(A628=$B$2,G628&gt;0,H628&gt;0,OR(C628&lt;&gt;"Recommended baseline",Assumptions!$B$10=1))),0,IF(ISNUMBER(K628),G628*H628*K628,IF(U628=0,"UNPRICED",IF(ISNUMBER(INDEX('SKU Catalog'!$K$1:$K$116,MAX(1,U628))),G628*H628*INDEX('SKU Catalog'!$K$1:$K$116,MAX(1,U628))*IF(AND(INDEX('SKU Catalog'!$F$1:$F$116,MAX(1,U628))="Hourly",OR(INDEX('SKU Catalog'!$J$1:$J$116,MAX(1,U628))=0,"PAYG"="PAYG")),I628,1),"UNPRICED"))))</f>
        <v>0</v>
      </c>
      <c r="W628" s="24">
        <f>IF(NOT(AND(A628=$B$2,G628&gt;0,H628&gt;0,OR(C628&lt;&gt;"Recommended baseline",Assumptions!$B$10=1))),0,IF(ISNUMBER(K628),G628*H628*K628,IF(U628=0,"UNPRICED",IF(ISNUMBER(INDEX('SKU Catalog'!$L$1:$L$116,MAX(1,U628))),G628*H628*INDEX('SKU Catalog'!$L$1:$L$116,MAX(1,U628))*IF(AND(INDEX('SKU Catalog'!$F$1:$F$116,MAX(1,U628))="Hourly",OR(INDEX('SKU Catalog'!$J$1:$J$116,MAX(1,U628))=0,"1Y"="PAYG")),I628,1),"UNPRICED"))))</f>
        <v>0</v>
      </c>
      <c r="X628" s="24">
        <f>IF(NOT(AND(A628=$B$2,G628&gt;0,H628&gt;0,OR(C628&lt;&gt;"Recommended baseline",Assumptions!$B$10=1))),0,IF(ISNUMBER(K628),G628*H628*K628,IF(U628=0,"UNPRICED",IF(ISNUMBER(INDEX('SKU Catalog'!$M$1:$M$116,MAX(1,U628))),G628*H628*INDEX('SKU Catalog'!$M$1:$M$116,MAX(1,U628))*IF(AND(INDEX('SKU Catalog'!$F$1:$F$116,MAX(1,U628))="Hourly",OR(INDEX('SKU Catalog'!$J$1:$J$116,MAX(1,U628))=0,"3Y"="PAYG")),I628,1),"UNPRICED"))))</f>
        <v>0</v>
      </c>
    </row>
    <row r="629" spans="1:24" ht="28.8" x14ac:dyDescent="0.35">
      <c r="A629" s="21" t="s">
        <v>1927</v>
      </c>
      <c r="B629" s="21" t="s">
        <v>95</v>
      </c>
      <c r="C629" s="21" t="s">
        <v>2299</v>
      </c>
      <c r="D629" s="21" t="s">
        <v>953</v>
      </c>
      <c r="E629" s="21" t="s">
        <v>954</v>
      </c>
      <c r="F629" s="26" t="s">
        <v>188</v>
      </c>
      <c r="G629" s="27">
        <v>1</v>
      </c>
      <c r="H629" s="27">
        <v>1</v>
      </c>
      <c r="I629" s="36">
        <v>1</v>
      </c>
      <c r="J629" s="26" t="s">
        <v>2297</v>
      </c>
      <c r="K629" s="37"/>
      <c r="L629" s="23" t="str">
        <f>IF(U629=0,"INVALID SKU",IF(INDEX('SKU Catalog'!$J$1:$J$116,MAX(1,U629))=0,"PAYG",IF(J629="Default",Assumptions!$B$7,J629)))</f>
        <v>PAYG</v>
      </c>
      <c r="M629" s="23" t="str">
        <f>IF(U629=0,"Review SKU",INDEX('SKU Catalog'!$E$1:$E$116,MAX(1,U629)))</f>
        <v>resource</v>
      </c>
      <c r="N629" s="31">
        <f>IF(ISNUMBER(K629),K629,IF(U629=0,"UNPRICED",IF(L629="PAYG",INDEX('SKU Catalog'!$K$1:$K$116,MAX(1,U629)),IF(L629="1Y",INDEX('SKU Catalog'!$L$1:$L$116,MAX(1,U629)),INDEX('SKU Catalog'!$M$1:$M$116,MAX(1,U629))))))</f>
        <v>0</v>
      </c>
      <c r="O629" s="24">
        <f>IF(NOT(AND(A629=$B$2,G629&gt;0,H629&gt;0,OR(C629&lt;&gt;"Recommended baseline",Assumptions!$B$10=1))),0,IF(ISNUMBER(N629),G629*H629*N629*IF(ISNUMBER(K629),1,IF(AND(L629="PAYG",INDEX('SKU Catalog'!$F$1:$F$116,MAX(1,U629))="Hourly"),I629,1)),"UNPRICED"))</f>
        <v>0</v>
      </c>
      <c r="P629" s="24">
        <f>IF(ISNUMBER(O629),O629*Assumptions!$B$8,"UNPRICED")</f>
        <v>0</v>
      </c>
      <c r="Q629" s="23" t="str">
        <f>IF(NOT(AND(A629=$B$2,G629&gt;0,H629&gt;0,OR(C629&lt;&gt;"Recommended baseline",Assumptions!$B$10=1))),"Inactive",IF(NOT(ISNUMBER(N629)),"UNPRICED - select SKU / quote",IF(ISNUMBER(K629),"Manual quote - verify source",IF(T629="Covered","Covered by capacity",IF(T629="Control plane","No direct fee","Priced - verify sizing")))))</f>
        <v>Inactive</v>
      </c>
      <c r="R629" s="21" t="s">
        <v>2300</v>
      </c>
      <c r="S629" s="21" t="s">
        <v>971</v>
      </c>
      <c r="T629" s="21" t="s">
        <v>187</v>
      </c>
      <c r="U629" s="23">
        <f>IF(COUNTIF('SKU Catalog'!$A$4:$A$116,T629&amp;"|"&amp;F629)=0,0,MATCH(T629&amp;"|"&amp;F629,'SKU Catalog'!$A$1:$A$116,0))</f>
        <v>5</v>
      </c>
      <c r="V629" s="24">
        <f>IF(NOT(AND(A629=$B$2,G629&gt;0,H629&gt;0,OR(C629&lt;&gt;"Recommended baseline",Assumptions!$B$10=1))),0,IF(ISNUMBER(K629),G629*H629*K629,IF(U629=0,"UNPRICED",IF(ISNUMBER(INDEX('SKU Catalog'!$K$1:$K$116,MAX(1,U629))),G629*H629*INDEX('SKU Catalog'!$K$1:$K$116,MAX(1,U629))*IF(AND(INDEX('SKU Catalog'!$F$1:$F$116,MAX(1,U629))="Hourly",OR(INDEX('SKU Catalog'!$J$1:$J$116,MAX(1,U629))=0,"PAYG"="PAYG")),I629,1),"UNPRICED"))))</f>
        <v>0</v>
      </c>
      <c r="W629" s="24">
        <f>IF(NOT(AND(A629=$B$2,G629&gt;0,H629&gt;0,OR(C629&lt;&gt;"Recommended baseline",Assumptions!$B$10=1))),0,IF(ISNUMBER(K629),G629*H629*K629,IF(U629=0,"UNPRICED",IF(ISNUMBER(INDEX('SKU Catalog'!$L$1:$L$116,MAX(1,U629))),G629*H629*INDEX('SKU Catalog'!$L$1:$L$116,MAX(1,U629))*IF(AND(INDEX('SKU Catalog'!$F$1:$F$116,MAX(1,U629))="Hourly",OR(INDEX('SKU Catalog'!$J$1:$J$116,MAX(1,U629))=0,"1Y"="PAYG")),I629,1),"UNPRICED"))))</f>
        <v>0</v>
      </c>
      <c r="X629" s="24">
        <f>IF(NOT(AND(A629=$B$2,G629&gt;0,H629&gt;0,OR(C629&lt;&gt;"Recommended baseline",Assumptions!$B$10=1))),0,IF(ISNUMBER(K629),G629*H629*K629,IF(U629=0,"UNPRICED",IF(ISNUMBER(INDEX('SKU Catalog'!$M$1:$M$116,MAX(1,U629))),G629*H629*INDEX('SKU Catalog'!$M$1:$M$116,MAX(1,U629))*IF(AND(INDEX('SKU Catalog'!$F$1:$F$116,MAX(1,U629))="Hourly",OR(INDEX('SKU Catalog'!$J$1:$J$116,MAX(1,U629))=0,"3Y"="PAYG")),I629,1),"UNPRICED"))))</f>
        <v>0</v>
      </c>
    </row>
    <row r="630" spans="1:24" ht="28.8" x14ac:dyDescent="0.35">
      <c r="A630" s="21" t="s">
        <v>1927</v>
      </c>
      <c r="B630" s="21" t="s">
        <v>95</v>
      </c>
      <c r="C630" s="21" t="s">
        <v>2299</v>
      </c>
      <c r="D630" s="21" t="s">
        <v>1703</v>
      </c>
      <c r="E630" s="21" t="s">
        <v>1704</v>
      </c>
      <c r="F630" s="26" t="s">
        <v>188</v>
      </c>
      <c r="G630" s="27">
        <v>1</v>
      </c>
      <c r="H630" s="27">
        <v>1</v>
      </c>
      <c r="I630" s="36">
        <v>1</v>
      </c>
      <c r="J630" s="26" t="s">
        <v>2297</v>
      </c>
      <c r="K630" s="37"/>
      <c r="L630" s="23" t="str">
        <f>IF(U630=0,"INVALID SKU",IF(INDEX('SKU Catalog'!$J$1:$J$116,MAX(1,U630))=0,"PAYG",IF(J630="Default",Assumptions!$B$7,J630)))</f>
        <v>PAYG</v>
      </c>
      <c r="M630" s="23" t="str">
        <f>IF(U630=0,"Review SKU",INDEX('SKU Catalog'!$E$1:$E$116,MAX(1,U630)))</f>
        <v>resource</v>
      </c>
      <c r="N630" s="31">
        <f>IF(ISNUMBER(K630),K630,IF(U630=0,"UNPRICED",IF(L630="PAYG",INDEX('SKU Catalog'!$K$1:$K$116,MAX(1,U630)),IF(L630="1Y",INDEX('SKU Catalog'!$L$1:$L$116,MAX(1,U630)),INDEX('SKU Catalog'!$M$1:$M$116,MAX(1,U630))))))</f>
        <v>0</v>
      </c>
      <c r="O630" s="24">
        <f>IF(NOT(AND(A630=$B$2,G630&gt;0,H630&gt;0,OR(C630&lt;&gt;"Recommended baseline",Assumptions!$B$10=1))),0,IF(ISNUMBER(N630),G630*H630*N630*IF(ISNUMBER(K630),1,IF(AND(L630="PAYG",INDEX('SKU Catalog'!$F$1:$F$116,MAX(1,U630))="Hourly"),I630,1)),"UNPRICED"))</f>
        <v>0</v>
      </c>
      <c r="P630" s="24">
        <f>IF(ISNUMBER(O630),O630*Assumptions!$B$8,"UNPRICED")</f>
        <v>0</v>
      </c>
      <c r="Q630" s="23" t="str">
        <f>IF(NOT(AND(A630=$B$2,G630&gt;0,H630&gt;0,OR(C630&lt;&gt;"Recommended baseline",Assumptions!$B$10=1))),"Inactive",IF(NOT(ISNUMBER(N630)),"UNPRICED - select SKU / quote",IF(ISNUMBER(K630),"Manual quote - verify source",IF(T630="Covered","Covered by capacity",IF(T630="Control plane","No direct fee","Priced - verify sizing")))))</f>
        <v>Inactive</v>
      </c>
      <c r="R630" s="21" t="s">
        <v>2300</v>
      </c>
      <c r="S630" s="21" t="s">
        <v>971</v>
      </c>
      <c r="T630" s="21" t="s">
        <v>187</v>
      </c>
      <c r="U630" s="23">
        <f>IF(COUNTIF('SKU Catalog'!$A$4:$A$116,T630&amp;"|"&amp;F630)=0,0,MATCH(T630&amp;"|"&amp;F630,'SKU Catalog'!$A$1:$A$116,0))</f>
        <v>5</v>
      </c>
      <c r="V630" s="24">
        <f>IF(NOT(AND(A630=$B$2,G630&gt;0,H630&gt;0,OR(C630&lt;&gt;"Recommended baseline",Assumptions!$B$10=1))),0,IF(ISNUMBER(K630),G630*H630*K630,IF(U630=0,"UNPRICED",IF(ISNUMBER(INDEX('SKU Catalog'!$K$1:$K$116,MAX(1,U630))),G630*H630*INDEX('SKU Catalog'!$K$1:$K$116,MAX(1,U630))*IF(AND(INDEX('SKU Catalog'!$F$1:$F$116,MAX(1,U630))="Hourly",OR(INDEX('SKU Catalog'!$J$1:$J$116,MAX(1,U630))=0,"PAYG"="PAYG")),I630,1),"UNPRICED"))))</f>
        <v>0</v>
      </c>
      <c r="W630" s="24">
        <f>IF(NOT(AND(A630=$B$2,G630&gt;0,H630&gt;0,OR(C630&lt;&gt;"Recommended baseline",Assumptions!$B$10=1))),0,IF(ISNUMBER(K630),G630*H630*K630,IF(U630=0,"UNPRICED",IF(ISNUMBER(INDEX('SKU Catalog'!$L$1:$L$116,MAX(1,U630))),G630*H630*INDEX('SKU Catalog'!$L$1:$L$116,MAX(1,U630))*IF(AND(INDEX('SKU Catalog'!$F$1:$F$116,MAX(1,U630))="Hourly",OR(INDEX('SKU Catalog'!$J$1:$J$116,MAX(1,U630))=0,"1Y"="PAYG")),I630,1),"UNPRICED"))))</f>
        <v>0</v>
      </c>
      <c r="X630" s="24">
        <f>IF(NOT(AND(A630=$B$2,G630&gt;0,H630&gt;0,OR(C630&lt;&gt;"Recommended baseline",Assumptions!$B$10=1))),0,IF(ISNUMBER(K630),G630*H630*K630,IF(U630=0,"UNPRICED",IF(ISNUMBER(INDEX('SKU Catalog'!$M$1:$M$116,MAX(1,U630))),G630*H630*INDEX('SKU Catalog'!$M$1:$M$116,MAX(1,U630))*IF(AND(INDEX('SKU Catalog'!$F$1:$F$116,MAX(1,U630))="Hourly",OR(INDEX('SKU Catalog'!$J$1:$J$116,MAX(1,U630))=0,"3Y"="PAYG")),I630,1),"UNPRICED"))))</f>
        <v>0</v>
      </c>
    </row>
    <row r="631" spans="1:24" ht="28.8" x14ac:dyDescent="0.35">
      <c r="A631" s="21" t="s">
        <v>1927</v>
      </c>
      <c r="B631" s="21" t="s">
        <v>95</v>
      </c>
      <c r="C631" s="21" t="s">
        <v>2299</v>
      </c>
      <c r="D631" s="21" t="s">
        <v>1705</v>
      </c>
      <c r="E631" s="21" t="s">
        <v>1706</v>
      </c>
      <c r="F631" s="26" t="s">
        <v>188</v>
      </c>
      <c r="G631" s="27">
        <v>1</v>
      </c>
      <c r="H631" s="27">
        <v>1</v>
      </c>
      <c r="I631" s="36">
        <v>1</v>
      </c>
      <c r="J631" s="26" t="s">
        <v>2297</v>
      </c>
      <c r="K631" s="37"/>
      <c r="L631" s="23" t="str">
        <f>IF(U631=0,"INVALID SKU",IF(INDEX('SKU Catalog'!$J$1:$J$116,MAX(1,U631))=0,"PAYG",IF(J631="Default",Assumptions!$B$7,J631)))</f>
        <v>PAYG</v>
      </c>
      <c r="M631" s="23" t="str">
        <f>IF(U631=0,"Review SKU",INDEX('SKU Catalog'!$E$1:$E$116,MAX(1,U631)))</f>
        <v>resource</v>
      </c>
      <c r="N631" s="31">
        <f>IF(ISNUMBER(K631),K631,IF(U631=0,"UNPRICED",IF(L631="PAYG",INDEX('SKU Catalog'!$K$1:$K$116,MAX(1,U631)),IF(L631="1Y",INDEX('SKU Catalog'!$L$1:$L$116,MAX(1,U631)),INDEX('SKU Catalog'!$M$1:$M$116,MAX(1,U631))))))</f>
        <v>0</v>
      </c>
      <c r="O631" s="24">
        <f>IF(NOT(AND(A631=$B$2,G631&gt;0,H631&gt;0,OR(C631&lt;&gt;"Recommended baseline",Assumptions!$B$10=1))),0,IF(ISNUMBER(N631),G631*H631*N631*IF(ISNUMBER(K631),1,IF(AND(L631="PAYG",INDEX('SKU Catalog'!$F$1:$F$116,MAX(1,U631))="Hourly"),I631,1)),"UNPRICED"))</f>
        <v>0</v>
      </c>
      <c r="P631" s="24">
        <f>IF(ISNUMBER(O631),O631*Assumptions!$B$8,"UNPRICED")</f>
        <v>0</v>
      </c>
      <c r="Q631" s="23" t="str">
        <f>IF(NOT(AND(A631=$B$2,G631&gt;0,H631&gt;0,OR(C631&lt;&gt;"Recommended baseline",Assumptions!$B$10=1))),"Inactive",IF(NOT(ISNUMBER(N631)),"UNPRICED - select SKU / quote",IF(ISNUMBER(K631),"Manual quote - verify source",IF(T631="Covered","Covered by capacity",IF(T631="Control plane","No direct fee","Priced - verify sizing")))))</f>
        <v>Inactive</v>
      </c>
      <c r="R631" s="21" t="s">
        <v>2300</v>
      </c>
      <c r="S631" s="21" t="s">
        <v>971</v>
      </c>
      <c r="T631" s="21" t="s">
        <v>187</v>
      </c>
      <c r="U631" s="23">
        <f>IF(COUNTIF('SKU Catalog'!$A$4:$A$116,T631&amp;"|"&amp;F631)=0,0,MATCH(T631&amp;"|"&amp;F631,'SKU Catalog'!$A$1:$A$116,0))</f>
        <v>5</v>
      </c>
      <c r="V631" s="24">
        <f>IF(NOT(AND(A631=$B$2,G631&gt;0,H631&gt;0,OR(C631&lt;&gt;"Recommended baseline",Assumptions!$B$10=1))),0,IF(ISNUMBER(K631),G631*H631*K631,IF(U631=0,"UNPRICED",IF(ISNUMBER(INDEX('SKU Catalog'!$K$1:$K$116,MAX(1,U631))),G631*H631*INDEX('SKU Catalog'!$K$1:$K$116,MAX(1,U631))*IF(AND(INDEX('SKU Catalog'!$F$1:$F$116,MAX(1,U631))="Hourly",OR(INDEX('SKU Catalog'!$J$1:$J$116,MAX(1,U631))=0,"PAYG"="PAYG")),I631,1),"UNPRICED"))))</f>
        <v>0</v>
      </c>
      <c r="W631" s="24">
        <f>IF(NOT(AND(A631=$B$2,G631&gt;0,H631&gt;0,OR(C631&lt;&gt;"Recommended baseline",Assumptions!$B$10=1))),0,IF(ISNUMBER(K631),G631*H631*K631,IF(U631=0,"UNPRICED",IF(ISNUMBER(INDEX('SKU Catalog'!$L$1:$L$116,MAX(1,U631))),G631*H631*INDEX('SKU Catalog'!$L$1:$L$116,MAX(1,U631))*IF(AND(INDEX('SKU Catalog'!$F$1:$F$116,MAX(1,U631))="Hourly",OR(INDEX('SKU Catalog'!$J$1:$J$116,MAX(1,U631))=0,"1Y"="PAYG")),I631,1),"UNPRICED"))))</f>
        <v>0</v>
      </c>
      <c r="X631" s="24">
        <f>IF(NOT(AND(A631=$B$2,G631&gt;0,H631&gt;0,OR(C631&lt;&gt;"Recommended baseline",Assumptions!$B$10=1))),0,IF(ISNUMBER(K631),G631*H631*K631,IF(U631=0,"UNPRICED",IF(ISNUMBER(INDEX('SKU Catalog'!$M$1:$M$116,MAX(1,U631))),G631*H631*INDEX('SKU Catalog'!$M$1:$M$116,MAX(1,U631))*IF(AND(INDEX('SKU Catalog'!$F$1:$F$116,MAX(1,U631))="Hourly",OR(INDEX('SKU Catalog'!$J$1:$J$116,MAX(1,U631))=0,"3Y"="PAYG")),I631,1),"UNPRICED"))))</f>
        <v>0</v>
      </c>
    </row>
    <row r="632" spans="1:24" ht="28.8" x14ac:dyDescent="0.35">
      <c r="A632" s="21" t="s">
        <v>1927</v>
      </c>
      <c r="B632" s="21" t="s">
        <v>95</v>
      </c>
      <c r="C632" s="21" t="s">
        <v>2299</v>
      </c>
      <c r="D632" s="21" t="s">
        <v>1707</v>
      </c>
      <c r="E632" s="21" t="s">
        <v>1708</v>
      </c>
      <c r="F632" s="26" t="s">
        <v>188</v>
      </c>
      <c r="G632" s="27">
        <v>1</v>
      </c>
      <c r="H632" s="27">
        <v>1</v>
      </c>
      <c r="I632" s="36">
        <v>1</v>
      </c>
      <c r="J632" s="26" t="s">
        <v>2297</v>
      </c>
      <c r="K632" s="37"/>
      <c r="L632" s="23" t="str">
        <f>IF(U632=0,"INVALID SKU",IF(INDEX('SKU Catalog'!$J$1:$J$116,MAX(1,U632))=0,"PAYG",IF(J632="Default",Assumptions!$B$7,J632)))</f>
        <v>PAYG</v>
      </c>
      <c r="M632" s="23" t="str">
        <f>IF(U632=0,"Review SKU",INDEX('SKU Catalog'!$E$1:$E$116,MAX(1,U632)))</f>
        <v>resource</v>
      </c>
      <c r="N632" s="31">
        <f>IF(ISNUMBER(K632),K632,IF(U632=0,"UNPRICED",IF(L632="PAYG",INDEX('SKU Catalog'!$K$1:$K$116,MAX(1,U632)),IF(L632="1Y",INDEX('SKU Catalog'!$L$1:$L$116,MAX(1,U632)),INDEX('SKU Catalog'!$M$1:$M$116,MAX(1,U632))))))</f>
        <v>0</v>
      </c>
      <c r="O632" s="24">
        <f>IF(NOT(AND(A632=$B$2,G632&gt;0,H632&gt;0,OR(C632&lt;&gt;"Recommended baseline",Assumptions!$B$10=1))),0,IF(ISNUMBER(N632),G632*H632*N632*IF(ISNUMBER(K632),1,IF(AND(L632="PAYG",INDEX('SKU Catalog'!$F$1:$F$116,MAX(1,U632))="Hourly"),I632,1)),"UNPRICED"))</f>
        <v>0</v>
      </c>
      <c r="P632" s="24">
        <f>IF(ISNUMBER(O632),O632*Assumptions!$B$8,"UNPRICED")</f>
        <v>0</v>
      </c>
      <c r="Q632" s="23" t="str">
        <f>IF(NOT(AND(A632=$B$2,G632&gt;0,H632&gt;0,OR(C632&lt;&gt;"Recommended baseline",Assumptions!$B$10=1))),"Inactive",IF(NOT(ISNUMBER(N632)),"UNPRICED - select SKU / quote",IF(ISNUMBER(K632),"Manual quote - verify source",IF(T632="Covered","Covered by capacity",IF(T632="Control plane","No direct fee","Priced - verify sizing")))))</f>
        <v>Inactive</v>
      </c>
      <c r="R632" s="21" t="s">
        <v>2300</v>
      </c>
      <c r="S632" s="21" t="s">
        <v>971</v>
      </c>
      <c r="T632" s="21" t="s">
        <v>187</v>
      </c>
      <c r="U632" s="23">
        <f>IF(COUNTIF('SKU Catalog'!$A$4:$A$116,T632&amp;"|"&amp;F632)=0,0,MATCH(T632&amp;"|"&amp;F632,'SKU Catalog'!$A$1:$A$116,0))</f>
        <v>5</v>
      </c>
      <c r="V632" s="24">
        <f>IF(NOT(AND(A632=$B$2,G632&gt;0,H632&gt;0,OR(C632&lt;&gt;"Recommended baseline",Assumptions!$B$10=1))),0,IF(ISNUMBER(K632),G632*H632*K632,IF(U632=0,"UNPRICED",IF(ISNUMBER(INDEX('SKU Catalog'!$K$1:$K$116,MAX(1,U632))),G632*H632*INDEX('SKU Catalog'!$K$1:$K$116,MAX(1,U632))*IF(AND(INDEX('SKU Catalog'!$F$1:$F$116,MAX(1,U632))="Hourly",OR(INDEX('SKU Catalog'!$J$1:$J$116,MAX(1,U632))=0,"PAYG"="PAYG")),I632,1),"UNPRICED"))))</f>
        <v>0</v>
      </c>
      <c r="W632" s="24">
        <f>IF(NOT(AND(A632=$B$2,G632&gt;0,H632&gt;0,OR(C632&lt;&gt;"Recommended baseline",Assumptions!$B$10=1))),0,IF(ISNUMBER(K632),G632*H632*K632,IF(U632=0,"UNPRICED",IF(ISNUMBER(INDEX('SKU Catalog'!$L$1:$L$116,MAX(1,U632))),G632*H632*INDEX('SKU Catalog'!$L$1:$L$116,MAX(1,U632))*IF(AND(INDEX('SKU Catalog'!$F$1:$F$116,MAX(1,U632))="Hourly",OR(INDEX('SKU Catalog'!$J$1:$J$116,MAX(1,U632))=0,"1Y"="PAYG")),I632,1),"UNPRICED"))))</f>
        <v>0</v>
      </c>
      <c r="X632" s="24">
        <f>IF(NOT(AND(A632=$B$2,G632&gt;0,H632&gt;0,OR(C632&lt;&gt;"Recommended baseline",Assumptions!$B$10=1))),0,IF(ISNUMBER(K632),G632*H632*K632,IF(U632=0,"UNPRICED",IF(ISNUMBER(INDEX('SKU Catalog'!$M$1:$M$116,MAX(1,U632))),G632*H632*INDEX('SKU Catalog'!$M$1:$M$116,MAX(1,U632))*IF(AND(INDEX('SKU Catalog'!$F$1:$F$116,MAX(1,U632))="Hourly",OR(INDEX('SKU Catalog'!$J$1:$J$116,MAX(1,U632))=0,"3Y"="PAYG")),I632,1),"UNPRICED"))))</f>
        <v>0</v>
      </c>
    </row>
    <row r="633" spans="1:24" ht="28.8" x14ac:dyDescent="0.35">
      <c r="A633" s="21" t="s">
        <v>1927</v>
      </c>
      <c r="B633" s="21" t="s">
        <v>95</v>
      </c>
      <c r="C633" s="21" t="s">
        <v>2299</v>
      </c>
      <c r="D633" s="21" t="s">
        <v>1709</v>
      </c>
      <c r="E633" s="21" t="s">
        <v>1710</v>
      </c>
      <c r="F633" s="26" t="s">
        <v>188</v>
      </c>
      <c r="G633" s="27">
        <v>1</v>
      </c>
      <c r="H633" s="27">
        <v>1</v>
      </c>
      <c r="I633" s="36">
        <v>1</v>
      </c>
      <c r="J633" s="26" t="s">
        <v>2297</v>
      </c>
      <c r="K633" s="37"/>
      <c r="L633" s="23" t="str">
        <f>IF(U633=0,"INVALID SKU",IF(INDEX('SKU Catalog'!$J$1:$J$116,MAX(1,U633))=0,"PAYG",IF(J633="Default",Assumptions!$B$7,J633)))</f>
        <v>PAYG</v>
      </c>
      <c r="M633" s="23" t="str">
        <f>IF(U633=0,"Review SKU",INDEX('SKU Catalog'!$E$1:$E$116,MAX(1,U633)))</f>
        <v>resource</v>
      </c>
      <c r="N633" s="31">
        <f>IF(ISNUMBER(K633),K633,IF(U633=0,"UNPRICED",IF(L633="PAYG",INDEX('SKU Catalog'!$K$1:$K$116,MAX(1,U633)),IF(L633="1Y",INDEX('SKU Catalog'!$L$1:$L$116,MAX(1,U633)),INDEX('SKU Catalog'!$M$1:$M$116,MAX(1,U633))))))</f>
        <v>0</v>
      </c>
      <c r="O633" s="24">
        <f>IF(NOT(AND(A633=$B$2,G633&gt;0,H633&gt;0,OR(C633&lt;&gt;"Recommended baseline",Assumptions!$B$10=1))),0,IF(ISNUMBER(N633),G633*H633*N633*IF(ISNUMBER(K633),1,IF(AND(L633="PAYG",INDEX('SKU Catalog'!$F$1:$F$116,MAX(1,U633))="Hourly"),I633,1)),"UNPRICED"))</f>
        <v>0</v>
      </c>
      <c r="P633" s="24">
        <f>IF(ISNUMBER(O633),O633*Assumptions!$B$8,"UNPRICED")</f>
        <v>0</v>
      </c>
      <c r="Q633" s="23" t="str">
        <f>IF(NOT(AND(A633=$B$2,G633&gt;0,H633&gt;0,OR(C633&lt;&gt;"Recommended baseline",Assumptions!$B$10=1))),"Inactive",IF(NOT(ISNUMBER(N633)),"UNPRICED - select SKU / quote",IF(ISNUMBER(K633),"Manual quote - verify source",IF(T633="Covered","Covered by capacity",IF(T633="Control plane","No direct fee","Priced - verify sizing")))))</f>
        <v>Inactive</v>
      </c>
      <c r="R633" s="21" t="s">
        <v>2300</v>
      </c>
      <c r="S633" s="21" t="s">
        <v>971</v>
      </c>
      <c r="T633" s="21" t="s">
        <v>187</v>
      </c>
      <c r="U633" s="23">
        <f>IF(COUNTIF('SKU Catalog'!$A$4:$A$116,T633&amp;"|"&amp;F633)=0,0,MATCH(T633&amp;"|"&amp;F633,'SKU Catalog'!$A$1:$A$116,0))</f>
        <v>5</v>
      </c>
      <c r="V633" s="24">
        <f>IF(NOT(AND(A633=$B$2,G633&gt;0,H633&gt;0,OR(C633&lt;&gt;"Recommended baseline",Assumptions!$B$10=1))),0,IF(ISNUMBER(K633),G633*H633*K633,IF(U633=0,"UNPRICED",IF(ISNUMBER(INDEX('SKU Catalog'!$K$1:$K$116,MAX(1,U633))),G633*H633*INDEX('SKU Catalog'!$K$1:$K$116,MAX(1,U633))*IF(AND(INDEX('SKU Catalog'!$F$1:$F$116,MAX(1,U633))="Hourly",OR(INDEX('SKU Catalog'!$J$1:$J$116,MAX(1,U633))=0,"PAYG"="PAYG")),I633,1),"UNPRICED"))))</f>
        <v>0</v>
      </c>
      <c r="W633" s="24">
        <f>IF(NOT(AND(A633=$B$2,G633&gt;0,H633&gt;0,OR(C633&lt;&gt;"Recommended baseline",Assumptions!$B$10=1))),0,IF(ISNUMBER(K633),G633*H633*K633,IF(U633=0,"UNPRICED",IF(ISNUMBER(INDEX('SKU Catalog'!$L$1:$L$116,MAX(1,U633))),G633*H633*INDEX('SKU Catalog'!$L$1:$L$116,MAX(1,U633))*IF(AND(INDEX('SKU Catalog'!$F$1:$F$116,MAX(1,U633))="Hourly",OR(INDEX('SKU Catalog'!$J$1:$J$116,MAX(1,U633))=0,"1Y"="PAYG")),I633,1),"UNPRICED"))))</f>
        <v>0</v>
      </c>
      <c r="X633" s="24">
        <f>IF(NOT(AND(A633=$B$2,G633&gt;0,H633&gt;0,OR(C633&lt;&gt;"Recommended baseline",Assumptions!$B$10=1))),0,IF(ISNUMBER(K633),G633*H633*K633,IF(U633=0,"UNPRICED",IF(ISNUMBER(INDEX('SKU Catalog'!$M$1:$M$116,MAX(1,U633))),G633*H633*INDEX('SKU Catalog'!$M$1:$M$116,MAX(1,U633))*IF(AND(INDEX('SKU Catalog'!$F$1:$F$116,MAX(1,U633))="Hourly",OR(INDEX('SKU Catalog'!$J$1:$J$116,MAX(1,U633))=0,"3Y"="PAYG")),I633,1),"UNPRICED"))))</f>
        <v>0</v>
      </c>
    </row>
    <row r="634" spans="1:24" ht="28.8" x14ac:dyDescent="0.35">
      <c r="A634" s="21" t="s">
        <v>1927</v>
      </c>
      <c r="B634" s="21" t="s">
        <v>95</v>
      </c>
      <c r="C634" s="21" t="s">
        <v>2299</v>
      </c>
      <c r="D634" s="21" t="s">
        <v>1711</v>
      </c>
      <c r="E634" s="21" t="s">
        <v>1712</v>
      </c>
      <c r="F634" s="26" t="s">
        <v>188</v>
      </c>
      <c r="G634" s="27">
        <v>1</v>
      </c>
      <c r="H634" s="27">
        <v>1</v>
      </c>
      <c r="I634" s="36">
        <v>1</v>
      </c>
      <c r="J634" s="26" t="s">
        <v>2297</v>
      </c>
      <c r="K634" s="37"/>
      <c r="L634" s="23" t="str">
        <f>IF(U634=0,"INVALID SKU",IF(INDEX('SKU Catalog'!$J$1:$J$116,MAX(1,U634))=0,"PAYG",IF(J634="Default",Assumptions!$B$7,J634)))</f>
        <v>PAYG</v>
      </c>
      <c r="M634" s="23" t="str">
        <f>IF(U634=0,"Review SKU",INDEX('SKU Catalog'!$E$1:$E$116,MAX(1,U634)))</f>
        <v>resource</v>
      </c>
      <c r="N634" s="31">
        <f>IF(ISNUMBER(K634),K634,IF(U634=0,"UNPRICED",IF(L634="PAYG",INDEX('SKU Catalog'!$K$1:$K$116,MAX(1,U634)),IF(L634="1Y",INDEX('SKU Catalog'!$L$1:$L$116,MAX(1,U634)),INDEX('SKU Catalog'!$M$1:$M$116,MAX(1,U634))))))</f>
        <v>0</v>
      </c>
      <c r="O634" s="24">
        <f>IF(NOT(AND(A634=$B$2,G634&gt;0,H634&gt;0,OR(C634&lt;&gt;"Recommended baseline",Assumptions!$B$10=1))),0,IF(ISNUMBER(N634),G634*H634*N634*IF(ISNUMBER(K634),1,IF(AND(L634="PAYG",INDEX('SKU Catalog'!$F$1:$F$116,MAX(1,U634))="Hourly"),I634,1)),"UNPRICED"))</f>
        <v>0</v>
      </c>
      <c r="P634" s="24">
        <f>IF(ISNUMBER(O634),O634*Assumptions!$B$8,"UNPRICED")</f>
        <v>0</v>
      </c>
      <c r="Q634" s="23" t="str">
        <f>IF(NOT(AND(A634=$B$2,G634&gt;0,H634&gt;0,OR(C634&lt;&gt;"Recommended baseline",Assumptions!$B$10=1))),"Inactive",IF(NOT(ISNUMBER(N634)),"UNPRICED - select SKU / quote",IF(ISNUMBER(K634),"Manual quote - verify source",IF(T634="Covered","Covered by capacity",IF(T634="Control plane","No direct fee","Priced - verify sizing")))))</f>
        <v>Inactive</v>
      </c>
      <c r="R634" s="21" t="s">
        <v>2300</v>
      </c>
      <c r="S634" s="21" t="s">
        <v>971</v>
      </c>
      <c r="T634" s="21" t="s">
        <v>187</v>
      </c>
      <c r="U634" s="23">
        <f>IF(COUNTIF('SKU Catalog'!$A$4:$A$116,T634&amp;"|"&amp;F634)=0,0,MATCH(T634&amp;"|"&amp;F634,'SKU Catalog'!$A$1:$A$116,0))</f>
        <v>5</v>
      </c>
      <c r="V634" s="24">
        <f>IF(NOT(AND(A634=$B$2,G634&gt;0,H634&gt;0,OR(C634&lt;&gt;"Recommended baseline",Assumptions!$B$10=1))),0,IF(ISNUMBER(K634),G634*H634*K634,IF(U634=0,"UNPRICED",IF(ISNUMBER(INDEX('SKU Catalog'!$K$1:$K$116,MAX(1,U634))),G634*H634*INDEX('SKU Catalog'!$K$1:$K$116,MAX(1,U634))*IF(AND(INDEX('SKU Catalog'!$F$1:$F$116,MAX(1,U634))="Hourly",OR(INDEX('SKU Catalog'!$J$1:$J$116,MAX(1,U634))=0,"PAYG"="PAYG")),I634,1),"UNPRICED"))))</f>
        <v>0</v>
      </c>
      <c r="W634" s="24">
        <f>IF(NOT(AND(A634=$B$2,G634&gt;0,H634&gt;0,OR(C634&lt;&gt;"Recommended baseline",Assumptions!$B$10=1))),0,IF(ISNUMBER(K634),G634*H634*K634,IF(U634=0,"UNPRICED",IF(ISNUMBER(INDEX('SKU Catalog'!$L$1:$L$116,MAX(1,U634))),G634*H634*INDEX('SKU Catalog'!$L$1:$L$116,MAX(1,U634))*IF(AND(INDEX('SKU Catalog'!$F$1:$F$116,MAX(1,U634))="Hourly",OR(INDEX('SKU Catalog'!$J$1:$J$116,MAX(1,U634))=0,"1Y"="PAYG")),I634,1),"UNPRICED"))))</f>
        <v>0</v>
      </c>
      <c r="X634" s="24">
        <f>IF(NOT(AND(A634=$B$2,G634&gt;0,H634&gt;0,OR(C634&lt;&gt;"Recommended baseline",Assumptions!$B$10=1))),0,IF(ISNUMBER(K634),G634*H634*K634,IF(U634=0,"UNPRICED",IF(ISNUMBER(INDEX('SKU Catalog'!$M$1:$M$116,MAX(1,U634))),G634*H634*INDEX('SKU Catalog'!$M$1:$M$116,MAX(1,U634))*IF(AND(INDEX('SKU Catalog'!$F$1:$F$116,MAX(1,U634))="Hourly",OR(INDEX('SKU Catalog'!$J$1:$J$116,MAX(1,U634))=0,"3Y"="PAYG")),I634,1),"UNPRICED"))))</f>
        <v>0</v>
      </c>
    </row>
    <row r="635" spans="1:24" ht="28.8" x14ac:dyDescent="0.35">
      <c r="A635" s="21" t="s">
        <v>1927</v>
      </c>
      <c r="B635" s="21" t="s">
        <v>95</v>
      </c>
      <c r="C635" s="21" t="s">
        <v>2299</v>
      </c>
      <c r="D635" s="21" t="s">
        <v>1714</v>
      </c>
      <c r="E635" s="21" t="s">
        <v>1715</v>
      </c>
      <c r="F635" s="26" t="s">
        <v>188</v>
      </c>
      <c r="G635" s="27">
        <v>1</v>
      </c>
      <c r="H635" s="27">
        <v>1</v>
      </c>
      <c r="I635" s="36">
        <v>1</v>
      </c>
      <c r="J635" s="26" t="s">
        <v>2297</v>
      </c>
      <c r="K635" s="37"/>
      <c r="L635" s="23" t="str">
        <f>IF(U635=0,"INVALID SKU",IF(INDEX('SKU Catalog'!$J$1:$J$116,MAX(1,U635))=0,"PAYG",IF(J635="Default",Assumptions!$B$7,J635)))</f>
        <v>PAYG</v>
      </c>
      <c r="M635" s="23" t="str">
        <f>IF(U635=0,"Review SKU",INDEX('SKU Catalog'!$E$1:$E$116,MAX(1,U635)))</f>
        <v>resource</v>
      </c>
      <c r="N635" s="31">
        <f>IF(ISNUMBER(K635),K635,IF(U635=0,"UNPRICED",IF(L635="PAYG",INDEX('SKU Catalog'!$K$1:$K$116,MAX(1,U635)),IF(L635="1Y",INDEX('SKU Catalog'!$L$1:$L$116,MAX(1,U635)),INDEX('SKU Catalog'!$M$1:$M$116,MAX(1,U635))))))</f>
        <v>0</v>
      </c>
      <c r="O635" s="24">
        <f>IF(NOT(AND(A635=$B$2,G635&gt;0,H635&gt;0,OR(C635&lt;&gt;"Recommended baseline",Assumptions!$B$10=1))),0,IF(ISNUMBER(N635),G635*H635*N635*IF(ISNUMBER(K635),1,IF(AND(L635="PAYG",INDEX('SKU Catalog'!$F$1:$F$116,MAX(1,U635))="Hourly"),I635,1)),"UNPRICED"))</f>
        <v>0</v>
      </c>
      <c r="P635" s="24">
        <f>IF(ISNUMBER(O635),O635*Assumptions!$B$8,"UNPRICED")</f>
        <v>0</v>
      </c>
      <c r="Q635" s="23" t="str">
        <f>IF(NOT(AND(A635=$B$2,G635&gt;0,H635&gt;0,OR(C635&lt;&gt;"Recommended baseline",Assumptions!$B$10=1))),"Inactive",IF(NOT(ISNUMBER(N635)),"UNPRICED - select SKU / quote",IF(ISNUMBER(K635),"Manual quote - verify source",IF(T635="Covered","Covered by capacity",IF(T635="Control plane","No direct fee","Priced - verify sizing")))))</f>
        <v>Inactive</v>
      </c>
      <c r="R635" s="21" t="s">
        <v>2300</v>
      </c>
      <c r="S635" s="21" t="s">
        <v>971</v>
      </c>
      <c r="T635" s="21" t="s">
        <v>187</v>
      </c>
      <c r="U635" s="23">
        <f>IF(COUNTIF('SKU Catalog'!$A$4:$A$116,T635&amp;"|"&amp;F635)=0,0,MATCH(T635&amp;"|"&amp;F635,'SKU Catalog'!$A$1:$A$116,0))</f>
        <v>5</v>
      </c>
      <c r="V635" s="24">
        <f>IF(NOT(AND(A635=$B$2,G635&gt;0,H635&gt;0,OR(C635&lt;&gt;"Recommended baseline",Assumptions!$B$10=1))),0,IF(ISNUMBER(K635),G635*H635*K635,IF(U635=0,"UNPRICED",IF(ISNUMBER(INDEX('SKU Catalog'!$K$1:$K$116,MAX(1,U635))),G635*H635*INDEX('SKU Catalog'!$K$1:$K$116,MAX(1,U635))*IF(AND(INDEX('SKU Catalog'!$F$1:$F$116,MAX(1,U635))="Hourly",OR(INDEX('SKU Catalog'!$J$1:$J$116,MAX(1,U635))=0,"PAYG"="PAYG")),I635,1),"UNPRICED"))))</f>
        <v>0</v>
      </c>
      <c r="W635" s="24">
        <f>IF(NOT(AND(A635=$B$2,G635&gt;0,H635&gt;0,OR(C635&lt;&gt;"Recommended baseline",Assumptions!$B$10=1))),0,IF(ISNUMBER(K635),G635*H635*K635,IF(U635=0,"UNPRICED",IF(ISNUMBER(INDEX('SKU Catalog'!$L$1:$L$116,MAX(1,U635))),G635*H635*INDEX('SKU Catalog'!$L$1:$L$116,MAX(1,U635))*IF(AND(INDEX('SKU Catalog'!$F$1:$F$116,MAX(1,U635))="Hourly",OR(INDEX('SKU Catalog'!$J$1:$J$116,MAX(1,U635))=0,"1Y"="PAYG")),I635,1),"UNPRICED"))))</f>
        <v>0</v>
      </c>
      <c r="X635" s="24">
        <f>IF(NOT(AND(A635=$B$2,G635&gt;0,H635&gt;0,OR(C635&lt;&gt;"Recommended baseline",Assumptions!$B$10=1))),0,IF(ISNUMBER(K635),G635*H635*K635,IF(U635=0,"UNPRICED",IF(ISNUMBER(INDEX('SKU Catalog'!$M$1:$M$116,MAX(1,U635))),G635*H635*INDEX('SKU Catalog'!$M$1:$M$116,MAX(1,U635))*IF(AND(INDEX('SKU Catalog'!$F$1:$F$116,MAX(1,U635))="Hourly",OR(INDEX('SKU Catalog'!$J$1:$J$116,MAX(1,U635))=0,"3Y"="PAYG")),I635,1),"UNPRICED"))))</f>
        <v>0</v>
      </c>
    </row>
    <row r="636" spans="1:24" ht="28.8" x14ac:dyDescent="0.35">
      <c r="A636" s="21" t="s">
        <v>1927</v>
      </c>
      <c r="B636" s="21" t="s">
        <v>95</v>
      </c>
      <c r="C636" s="21" t="s">
        <v>2299</v>
      </c>
      <c r="D636" s="21" t="s">
        <v>1717</v>
      </c>
      <c r="E636" s="21" t="s">
        <v>1718</v>
      </c>
      <c r="F636" s="26" t="s">
        <v>188</v>
      </c>
      <c r="G636" s="27">
        <v>1</v>
      </c>
      <c r="H636" s="27">
        <v>1</v>
      </c>
      <c r="I636" s="36">
        <v>1</v>
      </c>
      <c r="J636" s="26" t="s">
        <v>2297</v>
      </c>
      <c r="K636" s="37"/>
      <c r="L636" s="23" t="str">
        <f>IF(U636=0,"INVALID SKU",IF(INDEX('SKU Catalog'!$J$1:$J$116,MAX(1,U636))=0,"PAYG",IF(J636="Default",Assumptions!$B$7,J636)))</f>
        <v>PAYG</v>
      </c>
      <c r="M636" s="23" t="str">
        <f>IF(U636=0,"Review SKU",INDEX('SKU Catalog'!$E$1:$E$116,MAX(1,U636)))</f>
        <v>resource</v>
      </c>
      <c r="N636" s="31">
        <f>IF(ISNUMBER(K636),K636,IF(U636=0,"UNPRICED",IF(L636="PAYG",INDEX('SKU Catalog'!$K$1:$K$116,MAX(1,U636)),IF(L636="1Y",INDEX('SKU Catalog'!$L$1:$L$116,MAX(1,U636)),INDEX('SKU Catalog'!$M$1:$M$116,MAX(1,U636))))))</f>
        <v>0</v>
      </c>
      <c r="O636" s="24">
        <f>IF(NOT(AND(A636=$B$2,G636&gt;0,H636&gt;0,OR(C636&lt;&gt;"Recommended baseline",Assumptions!$B$10=1))),0,IF(ISNUMBER(N636),G636*H636*N636*IF(ISNUMBER(K636),1,IF(AND(L636="PAYG",INDEX('SKU Catalog'!$F$1:$F$116,MAX(1,U636))="Hourly"),I636,1)),"UNPRICED"))</f>
        <v>0</v>
      </c>
      <c r="P636" s="24">
        <f>IF(ISNUMBER(O636),O636*Assumptions!$B$8,"UNPRICED")</f>
        <v>0</v>
      </c>
      <c r="Q636" s="23" t="str">
        <f>IF(NOT(AND(A636=$B$2,G636&gt;0,H636&gt;0,OR(C636&lt;&gt;"Recommended baseline",Assumptions!$B$10=1))),"Inactive",IF(NOT(ISNUMBER(N636)),"UNPRICED - select SKU / quote",IF(ISNUMBER(K636),"Manual quote - verify source",IF(T636="Covered","Covered by capacity",IF(T636="Control plane","No direct fee","Priced - verify sizing")))))</f>
        <v>Inactive</v>
      </c>
      <c r="R636" s="21" t="s">
        <v>2300</v>
      </c>
      <c r="S636" s="21" t="s">
        <v>971</v>
      </c>
      <c r="T636" s="21" t="s">
        <v>187</v>
      </c>
      <c r="U636" s="23">
        <f>IF(COUNTIF('SKU Catalog'!$A$4:$A$116,T636&amp;"|"&amp;F636)=0,0,MATCH(T636&amp;"|"&amp;F636,'SKU Catalog'!$A$1:$A$116,0))</f>
        <v>5</v>
      </c>
      <c r="V636" s="24">
        <f>IF(NOT(AND(A636=$B$2,G636&gt;0,H636&gt;0,OR(C636&lt;&gt;"Recommended baseline",Assumptions!$B$10=1))),0,IF(ISNUMBER(K636),G636*H636*K636,IF(U636=0,"UNPRICED",IF(ISNUMBER(INDEX('SKU Catalog'!$K$1:$K$116,MAX(1,U636))),G636*H636*INDEX('SKU Catalog'!$K$1:$K$116,MAX(1,U636))*IF(AND(INDEX('SKU Catalog'!$F$1:$F$116,MAX(1,U636))="Hourly",OR(INDEX('SKU Catalog'!$J$1:$J$116,MAX(1,U636))=0,"PAYG"="PAYG")),I636,1),"UNPRICED"))))</f>
        <v>0</v>
      </c>
      <c r="W636" s="24">
        <f>IF(NOT(AND(A636=$B$2,G636&gt;0,H636&gt;0,OR(C636&lt;&gt;"Recommended baseline",Assumptions!$B$10=1))),0,IF(ISNUMBER(K636),G636*H636*K636,IF(U636=0,"UNPRICED",IF(ISNUMBER(INDEX('SKU Catalog'!$L$1:$L$116,MAX(1,U636))),G636*H636*INDEX('SKU Catalog'!$L$1:$L$116,MAX(1,U636))*IF(AND(INDEX('SKU Catalog'!$F$1:$F$116,MAX(1,U636))="Hourly",OR(INDEX('SKU Catalog'!$J$1:$J$116,MAX(1,U636))=0,"1Y"="PAYG")),I636,1),"UNPRICED"))))</f>
        <v>0</v>
      </c>
      <c r="X636" s="24">
        <f>IF(NOT(AND(A636=$B$2,G636&gt;0,H636&gt;0,OR(C636&lt;&gt;"Recommended baseline",Assumptions!$B$10=1))),0,IF(ISNUMBER(K636),G636*H636*K636,IF(U636=0,"UNPRICED",IF(ISNUMBER(INDEX('SKU Catalog'!$M$1:$M$116,MAX(1,U636))),G636*H636*INDEX('SKU Catalog'!$M$1:$M$116,MAX(1,U636))*IF(AND(INDEX('SKU Catalog'!$F$1:$F$116,MAX(1,U636))="Hourly",OR(INDEX('SKU Catalog'!$J$1:$J$116,MAX(1,U636))=0,"3Y"="PAYG")),I636,1),"UNPRICED"))))</f>
        <v>0</v>
      </c>
    </row>
    <row r="637" spans="1:24" ht="28.8" x14ac:dyDescent="0.35">
      <c r="A637" s="21" t="s">
        <v>1927</v>
      </c>
      <c r="B637" s="21" t="s">
        <v>95</v>
      </c>
      <c r="C637" s="21" t="s">
        <v>2299</v>
      </c>
      <c r="D637" s="21" t="s">
        <v>1719</v>
      </c>
      <c r="E637" s="21" t="s">
        <v>1720</v>
      </c>
      <c r="F637" s="26" t="s">
        <v>188</v>
      </c>
      <c r="G637" s="27">
        <v>1</v>
      </c>
      <c r="H637" s="27">
        <v>1</v>
      </c>
      <c r="I637" s="36">
        <v>1</v>
      </c>
      <c r="J637" s="26" t="s">
        <v>2297</v>
      </c>
      <c r="K637" s="37"/>
      <c r="L637" s="23" t="str">
        <f>IF(U637=0,"INVALID SKU",IF(INDEX('SKU Catalog'!$J$1:$J$116,MAX(1,U637))=0,"PAYG",IF(J637="Default",Assumptions!$B$7,J637)))</f>
        <v>PAYG</v>
      </c>
      <c r="M637" s="23" t="str">
        <f>IF(U637=0,"Review SKU",INDEX('SKU Catalog'!$E$1:$E$116,MAX(1,U637)))</f>
        <v>resource</v>
      </c>
      <c r="N637" s="31">
        <f>IF(ISNUMBER(K637),K637,IF(U637=0,"UNPRICED",IF(L637="PAYG",INDEX('SKU Catalog'!$K$1:$K$116,MAX(1,U637)),IF(L637="1Y",INDEX('SKU Catalog'!$L$1:$L$116,MAX(1,U637)),INDEX('SKU Catalog'!$M$1:$M$116,MAX(1,U637))))))</f>
        <v>0</v>
      </c>
      <c r="O637" s="24">
        <f>IF(NOT(AND(A637=$B$2,G637&gt;0,H637&gt;0,OR(C637&lt;&gt;"Recommended baseline",Assumptions!$B$10=1))),0,IF(ISNUMBER(N637),G637*H637*N637*IF(ISNUMBER(K637),1,IF(AND(L637="PAYG",INDEX('SKU Catalog'!$F$1:$F$116,MAX(1,U637))="Hourly"),I637,1)),"UNPRICED"))</f>
        <v>0</v>
      </c>
      <c r="P637" s="24">
        <f>IF(ISNUMBER(O637),O637*Assumptions!$B$8,"UNPRICED")</f>
        <v>0</v>
      </c>
      <c r="Q637" s="23" t="str">
        <f>IF(NOT(AND(A637=$B$2,G637&gt;0,H637&gt;0,OR(C637&lt;&gt;"Recommended baseline",Assumptions!$B$10=1))),"Inactive",IF(NOT(ISNUMBER(N637)),"UNPRICED - select SKU / quote",IF(ISNUMBER(K637),"Manual quote - verify source",IF(T637="Covered","Covered by capacity",IF(T637="Control plane","No direct fee","Priced - verify sizing")))))</f>
        <v>Inactive</v>
      </c>
      <c r="R637" s="21" t="s">
        <v>2300</v>
      </c>
      <c r="S637" s="21" t="s">
        <v>971</v>
      </c>
      <c r="T637" s="21" t="s">
        <v>187</v>
      </c>
      <c r="U637" s="23">
        <f>IF(COUNTIF('SKU Catalog'!$A$4:$A$116,T637&amp;"|"&amp;F637)=0,0,MATCH(T637&amp;"|"&amp;F637,'SKU Catalog'!$A$1:$A$116,0))</f>
        <v>5</v>
      </c>
      <c r="V637" s="24">
        <f>IF(NOT(AND(A637=$B$2,G637&gt;0,H637&gt;0,OR(C637&lt;&gt;"Recommended baseline",Assumptions!$B$10=1))),0,IF(ISNUMBER(K637),G637*H637*K637,IF(U637=0,"UNPRICED",IF(ISNUMBER(INDEX('SKU Catalog'!$K$1:$K$116,MAX(1,U637))),G637*H637*INDEX('SKU Catalog'!$K$1:$K$116,MAX(1,U637))*IF(AND(INDEX('SKU Catalog'!$F$1:$F$116,MAX(1,U637))="Hourly",OR(INDEX('SKU Catalog'!$J$1:$J$116,MAX(1,U637))=0,"PAYG"="PAYG")),I637,1),"UNPRICED"))))</f>
        <v>0</v>
      </c>
      <c r="W637" s="24">
        <f>IF(NOT(AND(A637=$B$2,G637&gt;0,H637&gt;0,OR(C637&lt;&gt;"Recommended baseline",Assumptions!$B$10=1))),0,IF(ISNUMBER(K637),G637*H637*K637,IF(U637=0,"UNPRICED",IF(ISNUMBER(INDEX('SKU Catalog'!$L$1:$L$116,MAX(1,U637))),G637*H637*INDEX('SKU Catalog'!$L$1:$L$116,MAX(1,U637))*IF(AND(INDEX('SKU Catalog'!$F$1:$F$116,MAX(1,U637))="Hourly",OR(INDEX('SKU Catalog'!$J$1:$J$116,MAX(1,U637))=0,"1Y"="PAYG")),I637,1),"UNPRICED"))))</f>
        <v>0</v>
      </c>
      <c r="X637" s="24">
        <f>IF(NOT(AND(A637=$B$2,G637&gt;0,H637&gt;0,OR(C637&lt;&gt;"Recommended baseline",Assumptions!$B$10=1))),0,IF(ISNUMBER(K637),G637*H637*K637,IF(U637=0,"UNPRICED",IF(ISNUMBER(INDEX('SKU Catalog'!$M$1:$M$116,MAX(1,U637))),G637*H637*INDEX('SKU Catalog'!$M$1:$M$116,MAX(1,U637))*IF(AND(INDEX('SKU Catalog'!$F$1:$F$116,MAX(1,U637))="Hourly",OR(INDEX('SKU Catalog'!$J$1:$J$116,MAX(1,U637))=0,"3Y"="PAYG")),I637,1),"UNPRICED"))))</f>
        <v>0</v>
      </c>
    </row>
    <row r="638" spans="1:24" ht="28.8" x14ac:dyDescent="0.35">
      <c r="A638" s="21" t="s">
        <v>1927</v>
      </c>
      <c r="B638" s="21" t="s">
        <v>95</v>
      </c>
      <c r="C638" s="21" t="s">
        <v>2299</v>
      </c>
      <c r="D638" s="21" t="s">
        <v>1721</v>
      </c>
      <c r="E638" s="21" t="s">
        <v>1722</v>
      </c>
      <c r="F638" s="26" t="s">
        <v>188</v>
      </c>
      <c r="G638" s="27">
        <v>1</v>
      </c>
      <c r="H638" s="27">
        <v>1</v>
      </c>
      <c r="I638" s="36">
        <v>1</v>
      </c>
      <c r="J638" s="26" t="s">
        <v>2297</v>
      </c>
      <c r="K638" s="37"/>
      <c r="L638" s="23" t="str">
        <f>IF(U638=0,"INVALID SKU",IF(INDEX('SKU Catalog'!$J$1:$J$116,MAX(1,U638))=0,"PAYG",IF(J638="Default",Assumptions!$B$7,J638)))</f>
        <v>PAYG</v>
      </c>
      <c r="M638" s="23" t="str">
        <f>IF(U638=0,"Review SKU",INDEX('SKU Catalog'!$E$1:$E$116,MAX(1,U638)))</f>
        <v>resource</v>
      </c>
      <c r="N638" s="31">
        <f>IF(ISNUMBER(K638),K638,IF(U638=0,"UNPRICED",IF(L638="PAYG",INDEX('SKU Catalog'!$K$1:$K$116,MAX(1,U638)),IF(L638="1Y",INDEX('SKU Catalog'!$L$1:$L$116,MAX(1,U638)),INDEX('SKU Catalog'!$M$1:$M$116,MAX(1,U638))))))</f>
        <v>0</v>
      </c>
      <c r="O638" s="24">
        <f>IF(NOT(AND(A638=$B$2,G638&gt;0,H638&gt;0,OR(C638&lt;&gt;"Recommended baseline",Assumptions!$B$10=1))),0,IF(ISNUMBER(N638),G638*H638*N638*IF(ISNUMBER(K638),1,IF(AND(L638="PAYG",INDEX('SKU Catalog'!$F$1:$F$116,MAX(1,U638))="Hourly"),I638,1)),"UNPRICED"))</f>
        <v>0</v>
      </c>
      <c r="P638" s="24">
        <f>IF(ISNUMBER(O638),O638*Assumptions!$B$8,"UNPRICED")</f>
        <v>0</v>
      </c>
      <c r="Q638" s="23" t="str">
        <f>IF(NOT(AND(A638=$B$2,G638&gt;0,H638&gt;0,OR(C638&lt;&gt;"Recommended baseline",Assumptions!$B$10=1))),"Inactive",IF(NOT(ISNUMBER(N638)),"UNPRICED - select SKU / quote",IF(ISNUMBER(K638),"Manual quote - verify source",IF(T638="Covered","Covered by capacity",IF(T638="Control plane","No direct fee","Priced - verify sizing")))))</f>
        <v>Inactive</v>
      </c>
      <c r="R638" s="21" t="s">
        <v>2300</v>
      </c>
      <c r="S638" s="21" t="s">
        <v>971</v>
      </c>
      <c r="T638" s="21" t="s">
        <v>187</v>
      </c>
      <c r="U638" s="23">
        <f>IF(COUNTIF('SKU Catalog'!$A$4:$A$116,T638&amp;"|"&amp;F638)=0,0,MATCH(T638&amp;"|"&amp;F638,'SKU Catalog'!$A$1:$A$116,0))</f>
        <v>5</v>
      </c>
      <c r="V638" s="24">
        <f>IF(NOT(AND(A638=$B$2,G638&gt;0,H638&gt;0,OR(C638&lt;&gt;"Recommended baseline",Assumptions!$B$10=1))),0,IF(ISNUMBER(K638),G638*H638*K638,IF(U638=0,"UNPRICED",IF(ISNUMBER(INDEX('SKU Catalog'!$K$1:$K$116,MAX(1,U638))),G638*H638*INDEX('SKU Catalog'!$K$1:$K$116,MAX(1,U638))*IF(AND(INDEX('SKU Catalog'!$F$1:$F$116,MAX(1,U638))="Hourly",OR(INDEX('SKU Catalog'!$J$1:$J$116,MAX(1,U638))=0,"PAYG"="PAYG")),I638,1),"UNPRICED"))))</f>
        <v>0</v>
      </c>
      <c r="W638" s="24">
        <f>IF(NOT(AND(A638=$B$2,G638&gt;0,H638&gt;0,OR(C638&lt;&gt;"Recommended baseline",Assumptions!$B$10=1))),0,IF(ISNUMBER(K638),G638*H638*K638,IF(U638=0,"UNPRICED",IF(ISNUMBER(INDEX('SKU Catalog'!$L$1:$L$116,MAX(1,U638))),G638*H638*INDEX('SKU Catalog'!$L$1:$L$116,MAX(1,U638))*IF(AND(INDEX('SKU Catalog'!$F$1:$F$116,MAX(1,U638))="Hourly",OR(INDEX('SKU Catalog'!$J$1:$J$116,MAX(1,U638))=0,"1Y"="PAYG")),I638,1),"UNPRICED"))))</f>
        <v>0</v>
      </c>
      <c r="X638" s="24">
        <f>IF(NOT(AND(A638=$B$2,G638&gt;0,H638&gt;0,OR(C638&lt;&gt;"Recommended baseline",Assumptions!$B$10=1))),0,IF(ISNUMBER(K638),G638*H638*K638,IF(U638=0,"UNPRICED",IF(ISNUMBER(INDEX('SKU Catalog'!$M$1:$M$116,MAX(1,U638))),G638*H638*INDEX('SKU Catalog'!$M$1:$M$116,MAX(1,U638))*IF(AND(INDEX('SKU Catalog'!$F$1:$F$116,MAX(1,U638))="Hourly",OR(INDEX('SKU Catalog'!$J$1:$J$116,MAX(1,U638))=0,"3Y"="PAYG")),I638,1),"UNPRICED"))))</f>
        <v>0</v>
      </c>
    </row>
    <row r="639" spans="1:24" ht="28.8" x14ac:dyDescent="0.35">
      <c r="A639" s="21" t="s">
        <v>1927</v>
      </c>
      <c r="B639" s="21" t="s">
        <v>95</v>
      </c>
      <c r="C639" s="21" t="s">
        <v>2299</v>
      </c>
      <c r="D639" s="21" t="s">
        <v>1724</v>
      </c>
      <c r="E639" s="21" t="s">
        <v>1725</v>
      </c>
      <c r="F639" s="26" t="s">
        <v>188</v>
      </c>
      <c r="G639" s="27">
        <v>1</v>
      </c>
      <c r="H639" s="27">
        <v>1</v>
      </c>
      <c r="I639" s="36">
        <v>1</v>
      </c>
      <c r="J639" s="26" t="s">
        <v>2297</v>
      </c>
      <c r="K639" s="37"/>
      <c r="L639" s="23" t="str">
        <f>IF(U639=0,"INVALID SKU",IF(INDEX('SKU Catalog'!$J$1:$J$116,MAX(1,U639))=0,"PAYG",IF(J639="Default",Assumptions!$B$7,J639)))</f>
        <v>PAYG</v>
      </c>
      <c r="M639" s="23" t="str">
        <f>IF(U639=0,"Review SKU",INDEX('SKU Catalog'!$E$1:$E$116,MAX(1,U639)))</f>
        <v>resource</v>
      </c>
      <c r="N639" s="31">
        <f>IF(ISNUMBER(K639),K639,IF(U639=0,"UNPRICED",IF(L639="PAYG",INDEX('SKU Catalog'!$K$1:$K$116,MAX(1,U639)),IF(L639="1Y",INDEX('SKU Catalog'!$L$1:$L$116,MAX(1,U639)),INDEX('SKU Catalog'!$M$1:$M$116,MAX(1,U639))))))</f>
        <v>0</v>
      </c>
      <c r="O639" s="24">
        <f>IF(NOT(AND(A639=$B$2,G639&gt;0,H639&gt;0,OR(C639&lt;&gt;"Recommended baseline",Assumptions!$B$10=1))),0,IF(ISNUMBER(N639),G639*H639*N639*IF(ISNUMBER(K639),1,IF(AND(L639="PAYG",INDEX('SKU Catalog'!$F$1:$F$116,MAX(1,U639))="Hourly"),I639,1)),"UNPRICED"))</f>
        <v>0</v>
      </c>
      <c r="P639" s="24">
        <f>IF(ISNUMBER(O639),O639*Assumptions!$B$8,"UNPRICED")</f>
        <v>0</v>
      </c>
      <c r="Q639" s="23" t="str">
        <f>IF(NOT(AND(A639=$B$2,G639&gt;0,H639&gt;0,OR(C639&lt;&gt;"Recommended baseline",Assumptions!$B$10=1))),"Inactive",IF(NOT(ISNUMBER(N639)),"UNPRICED - select SKU / quote",IF(ISNUMBER(K639),"Manual quote - verify source",IF(T639="Covered","Covered by capacity",IF(T639="Control plane","No direct fee","Priced - verify sizing")))))</f>
        <v>Inactive</v>
      </c>
      <c r="R639" s="21" t="s">
        <v>2300</v>
      </c>
      <c r="S639" s="21" t="s">
        <v>971</v>
      </c>
      <c r="T639" s="21" t="s">
        <v>187</v>
      </c>
      <c r="U639" s="23">
        <f>IF(COUNTIF('SKU Catalog'!$A$4:$A$116,T639&amp;"|"&amp;F639)=0,0,MATCH(T639&amp;"|"&amp;F639,'SKU Catalog'!$A$1:$A$116,0))</f>
        <v>5</v>
      </c>
      <c r="V639" s="24">
        <f>IF(NOT(AND(A639=$B$2,G639&gt;0,H639&gt;0,OR(C639&lt;&gt;"Recommended baseline",Assumptions!$B$10=1))),0,IF(ISNUMBER(K639),G639*H639*K639,IF(U639=0,"UNPRICED",IF(ISNUMBER(INDEX('SKU Catalog'!$K$1:$K$116,MAX(1,U639))),G639*H639*INDEX('SKU Catalog'!$K$1:$K$116,MAX(1,U639))*IF(AND(INDEX('SKU Catalog'!$F$1:$F$116,MAX(1,U639))="Hourly",OR(INDEX('SKU Catalog'!$J$1:$J$116,MAX(1,U639))=0,"PAYG"="PAYG")),I639,1),"UNPRICED"))))</f>
        <v>0</v>
      </c>
      <c r="W639" s="24">
        <f>IF(NOT(AND(A639=$B$2,G639&gt;0,H639&gt;0,OR(C639&lt;&gt;"Recommended baseline",Assumptions!$B$10=1))),0,IF(ISNUMBER(K639),G639*H639*K639,IF(U639=0,"UNPRICED",IF(ISNUMBER(INDEX('SKU Catalog'!$L$1:$L$116,MAX(1,U639))),G639*H639*INDEX('SKU Catalog'!$L$1:$L$116,MAX(1,U639))*IF(AND(INDEX('SKU Catalog'!$F$1:$F$116,MAX(1,U639))="Hourly",OR(INDEX('SKU Catalog'!$J$1:$J$116,MAX(1,U639))=0,"1Y"="PAYG")),I639,1),"UNPRICED"))))</f>
        <v>0</v>
      </c>
      <c r="X639" s="24">
        <f>IF(NOT(AND(A639=$B$2,G639&gt;0,H639&gt;0,OR(C639&lt;&gt;"Recommended baseline",Assumptions!$B$10=1))),0,IF(ISNUMBER(K639),G639*H639*K639,IF(U639=0,"UNPRICED",IF(ISNUMBER(INDEX('SKU Catalog'!$M$1:$M$116,MAX(1,U639))),G639*H639*INDEX('SKU Catalog'!$M$1:$M$116,MAX(1,U639))*IF(AND(INDEX('SKU Catalog'!$F$1:$F$116,MAX(1,U639))="Hourly",OR(INDEX('SKU Catalog'!$J$1:$J$116,MAX(1,U639))=0,"3Y"="PAYG")),I639,1),"UNPRICED"))))</f>
        <v>0</v>
      </c>
    </row>
    <row r="640" spans="1:24" ht="28.8" x14ac:dyDescent="0.35">
      <c r="A640" s="21" t="s">
        <v>1927</v>
      </c>
      <c r="B640" s="21" t="s">
        <v>95</v>
      </c>
      <c r="C640" s="21" t="s">
        <v>2299</v>
      </c>
      <c r="D640" s="21" t="s">
        <v>1726</v>
      </c>
      <c r="E640" s="21" t="s">
        <v>1727</v>
      </c>
      <c r="F640" s="26" t="s">
        <v>188</v>
      </c>
      <c r="G640" s="27">
        <v>1</v>
      </c>
      <c r="H640" s="27">
        <v>1</v>
      </c>
      <c r="I640" s="36">
        <v>1</v>
      </c>
      <c r="J640" s="26" t="s">
        <v>2297</v>
      </c>
      <c r="K640" s="37"/>
      <c r="L640" s="23" t="str">
        <f>IF(U640=0,"INVALID SKU",IF(INDEX('SKU Catalog'!$J$1:$J$116,MAX(1,U640))=0,"PAYG",IF(J640="Default",Assumptions!$B$7,J640)))</f>
        <v>PAYG</v>
      </c>
      <c r="M640" s="23" t="str">
        <f>IF(U640=0,"Review SKU",INDEX('SKU Catalog'!$E$1:$E$116,MAX(1,U640)))</f>
        <v>resource</v>
      </c>
      <c r="N640" s="31">
        <f>IF(ISNUMBER(K640),K640,IF(U640=0,"UNPRICED",IF(L640="PAYG",INDEX('SKU Catalog'!$K$1:$K$116,MAX(1,U640)),IF(L640="1Y",INDEX('SKU Catalog'!$L$1:$L$116,MAX(1,U640)),INDEX('SKU Catalog'!$M$1:$M$116,MAX(1,U640))))))</f>
        <v>0</v>
      </c>
      <c r="O640" s="24">
        <f>IF(NOT(AND(A640=$B$2,G640&gt;0,H640&gt;0,OR(C640&lt;&gt;"Recommended baseline",Assumptions!$B$10=1))),0,IF(ISNUMBER(N640),G640*H640*N640*IF(ISNUMBER(K640),1,IF(AND(L640="PAYG",INDEX('SKU Catalog'!$F$1:$F$116,MAX(1,U640))="Hourly"),I640,1)),"UNPRICED"))</f>
        <v>0</v>
      </c>
      <c r="P640" s="24">
        <f>IF(ISNUMBER(O640),O640*Assumptions!$B$8,"UNPRICED")</f>
        <v>0</v>
      </c>
      <c r="Q640" s="23" t="str">
        <f>IF(NOT(AND(A640=$B$2,G640&gt;0,H640&gt;0,OR(C640&lt;&gt;"Recommended baseline",Assumptions!$B$10=1))),"Inactive",IF(NOT(ISNUMBER(N640)),"UNPRICED - select SKU / quote",IF(ISNUMBER(K640),"Manual quote - verify source",IF(T640="Covered","Covered by capacity",IF(T640="Control plane","No direct fee","Priced - verify sizing")))))</f>
        <v>Inactive</v>
      </c>
      <c r="R640" s="21" t="s">
        <v>2300</v>
      </c>
      <c r="S640" s="21" t="s">
        <v>971</v>
      </c>
      <c r="T640" s="21" t="s">
        <v>187</v>
      </c>
      <c r="U640" s="23">
        <f>IF(COUNTIF('SKU Catalog'!$A$4:$A$116,T640&amp;"|"&amp;F640)=0,0,MATCH(T640&amp;"|"&amp;F640,'SKU Catalog'!$A$1:$A$116,0))</f>
        <v>5</v>
      </c>
      <c r="V640" s="24">
        <f>IF(NOT(AND(A640=$B$2,G640&gt;0,H640&gt;0,OR(C640&lt;&gt;"Recommended baseline",Assumptions!$B$10=1))),0,IF(ISNUMBER(K640),G640*H640*K640,IF(U640=0,"UNPRICED",IF(ISNUMBER(INDEX('SKU Catalog'!$K$1:$K$116,MAX(1,U640))),G640*H640*INDEX('SKU Catalog'!$K$1:$K$116,MAX(1,U640))*IF(AND(INDEX('SKU Catalog'!$F$1:$F$116,MAX(1,U640))="Hourly",OR(INDEX('SKU Catalog'!$J$1:$J$116,MAX(1,U640))=0,"PAYG"="PAYG")),I640,1),"UNPRICED"))))</f>
        <v>0</v>
      </c>
      <c r="W640" s="24">
        <f>IF(NOT(AND(A640=$B$2,G640&gt;0,H640&gt;0,OR(C640&lt;&gt;"Recommended baseline",Assumptions!$B$10=1))),0,IF(ISNUMBER(K640),G640*H640*K640,IF(U640=0,"UNPRICED",IF(ISNUMBER(INDEX('SKU Catalog'!$L$1:$L$116,MAX(1,U640))),G640*H640*INDEX('SKU Catalog'!$L$1:$L$116,MAX(1,U640))*IF(AND(INDEX('SKU Catalog'!$F$1:$F$116,MAX(1,U640))="Hourly",OR(INDEX('SKU Catalog'!$J$1:$J$116,MAX(1,U640))=0,"1Y"="PAYG")),I640,1),"UNPRICED"))))</f>
        <v>0</v>
      </c>
      <c r="X640" s="24">
        <f>IF(NOT(AND(A640=$B$2,G640&gt;0,H640&gt;0,OR(C640&lt;&gt;"Recommended baseline",Assumptions!$B$10=1))),0,IF(ISNUMBER(K640),G640*H640*K640,IF(U640=0,"UNPRICED",IF(ISNUMBER(INDEX('SKU Catalog'!$M$1:$M$116,MAX(1,U640))),G640*H640*INDEX('SKU Catalog'!$M$1:$M$116,MAX(1,U640))*IF(AND(INDEX('SKU Catalog'!$F$1:$F$116,MAX(1,U640))="Hourly",OR(INDEX('SKU Catalog'!$J$1:$J$116,MAX(1,U640))=0,"3Y"="PAYG")),I640,1),"UNPRICED"))))</f>
        <v>0</v>
      </c>
    </row>
    <row r="641" spans="1:24" ht="28.8" x14ac:dyDescent="0.35">
      <c r="A641" s="21" t="s">
        <v>1927</v>
      </c>
      <c r="B641" s="21" t="s">
        <v>95</v>
      </c>
      <c r="C641" s="21" t="s">
        <v>2299</v>
      </c>
      <c r="D641" s="21" t="s">
        <v>1729</v>
      </c>
      <c r="E641" s="21" t="s">
        <v>1730</v>
      </c>
      <c r="F641" s="26" t="s">
        <v>188</v>
      </c>
      <c r="G641" s="27">
        <v>1</v>
      </c>
      <c r="H641" s="27">
        <v>1</v>
      </c>
      <c r="I641" s="36">
        <v>1</v>
      </c>
      <c r="J641" s="26" t="s">
        <v>2297</v>
      </c>
      <c r="K641" s="37"/>
      <c r="L641" s="23" t="str">
        <f>IF(U641=0,"INVALID SKU",IF(INDEX('SKU Catalog'!$J$1:$J$116,MAX(1,U641))=0,"PAYG",IF(J641="Default",Assumptions!$B$7,J641)))</f>
        <v>PAYG</v>
      </c>
      <c r="M641" s="23" t="str">
        <f>IF(U641=0,"Review SKU",INDEX('SKU Catalog'!$E$1:$E$116,MAX(1,U641)))</f>
        <v>resource</v>
      </c>
      <c r="N641" s="31">
        <f>IF(ISNUMBER(K641),K641,IF(U641=0,"UNPRICED",IF(L641="PAYG",INDEX('SKU Catalog'!$K$1:$K$116,MAX(1,U641)),IF(L641="1Y",INDEX('SKU Catalog'!$L$1:$L$116,MAX(1,U641)),INDEX('SKU Catalog'!$M$1:$M$116,MAX(1,U641))))))</f>
        <v>0</v>
      </c>
      <c r="O641" s="24">
        <f>IF(NOT(AND(A641=$B$2,G641&gt;0,H641&gt;0,OR(C641&lt;&gt;"Recommended baseline",Assumptions!$B$10=1))),0,IF(ISNUMBER(N641),G641*H641*N641*IF(ISNUMBER(K641),1,IF(AND(L641="PAYG",INDEX('SKU Catalog'!$F$1:$F$116,MAX(1,U641))="Hourly"),I641,1)),"UNPRICED"))</f>
        <v>0</v>
      </c>
      <c r="P641" s="24">
        <f>IF(ISNUMBER(O641),O641*Assumptions!$B$8,"UNPRICED")</f>
        <v>0</v>
      </c>
      <c r="Q641" s="23" t="str">
        <f>IF(NOT(AND(A641=$B$2,G641&gt;0,H641&gt;0,OR(C641&lt;&gt;"Recommended baseline",Assumptions!$B$10=1))),"Inactive",IF(NOT(ISNUMBER(N641)),"UNPRICED - select SKU / quote",IF(ISNUMBER(K641),"Manual quote - verify source",IF(T641="Covered","Covered by capacity",IF(T641="Control plane","No direct fee","Priced - verify sizing")))))</f>
        <v>Inactive</v>
      </c>
      <c r="R641" s="21" t="s">
        <v>2300</v>
      </c>
      <c r="S641" s="21" t="s">
        <v>971</v>
      </c>
      <c r="T641" s="21" t="s">
        <v>187</v>
      </c>
      <c r="U641" s="23">
        <f>IF(COUNTIF('SKU Catalog'!$A$4:$A$116,T641&amp;"|"&amp;F641)=0,0,MATCH(T641&amp;"|"&amp;F641,'SKU Catalog'!$A$1:$A$116,0))</f>
        <v>5</v>
      </c>
      <c r="V641" s="24">
        <f>IF(NOT(AND(A641=$B$2,G641&gt;0,H641&gt;0,OR(C641&lt;&gt;"Recommended baseline",Assumptions!$B$10=1))),0,IF(ISNUMBER(K641),G641*H641*K641,IF(U641=0,"UNPRICED",IF(ISNUMBER(INDEX('SKU Catalog'!$K$1:$K$116,MAX(1,U641))),G641*H641*INDEX('SKU Catalog'!$K$1:$K$116,MAX(1,U641))*IF(AND(INDEX('SKU Catalog'!$F$1:$F$116,MAX(1,U641))="Hourly",OR(INDEX('SKU Catalog'!$J$1:$J$116,MAX(1,U641))=0,"PAYG"="PAYG")),I641,1),"UNPRICED"))))</f>
        <v>0</v>
      </c>
      <c r="W641" s="24">
        <f>IF(NOT(AND(A641=$B$2,G641&gt;0,H641&gt;0,OR(C641&lt;&gt;"Recommended baseline",Assumptions!$B$10=1))),0,IF(ISNUMBER(K641),G641*H641*K641,IF(U641=0,"UNPRICED",IF(ISNUMBER(INDEX('SKU Catalog'!$L$1:$L$116,MAX(1,U641))),G641*H641*INDEX('SKU Catalog'!$L$1:$L$116,MAX(1,U641))*IF(AND(INDEX('SKU Catalog'!$F$1:$F$116,MAX(1,U641))="Hourly",OR(INDEX('SKU Catalog'!$J$1:$J$116,MAX(1,U641))=0,"1Y"="PAYG")),I641,1),"UNPRICED"))))</f>
        <v>0</v>
      </c>
      <c r="X641" s="24">
        <f>IF(NOT(AND(A641=$B$2,G641&gt;0,H641&gt;0,OR(C641&lt;&gt;"Recommended baseline",Assumptions!$B$10=1))),0,IF(ISNUMBER(K641),G641*H641*K641,IF(U641=0,"UNPRICED",IF(ISNUMBER(INDEX('SKU Catalog'!$M$1:$M$116,MAX(1,U641))),G641*H641*INDEX('SKU Catalog'!$M$1:$M$116,MAX(1,U641))*IF(AND(INDEX('SKU Catalog'!$F$1:$F$116,MAX(1,U641))="Hourly",OR(INDEX('SKU Catalog'!$J$1:$J$116,MAX(1,U641))=0,"3Y"="PAYG")),I641,1),"UNPRICED"))))</f>
        <v>0</v>
      </c>
    </row>
    <row r="642" spans="1:24" ht="28.8" x14ac:dyDescent="0.35">
      <c r="A642" s="21" t="s">
        <v>1927</v>
      </c>
      <c r="B642" s="21" t="s">
        <v>95</v>
      </c>
      <c r="C642" s="21" t="s">
        <v>2299</v>
      </c>
      <c r="D642" s="21" t="s">
        <v>1732</v>
      </c>
      <c r="E642" s="21" t="s">
        <v>1733</v>
      </c>
      <c r="F642" s="26" t="s">
        <v>188</v>
      </c>
      <c r="G642" s="27">
        <v>1</v>
      </c>
      <c r="H642" s="27">
        <v>1</v>
      </c>
      <c r="I642" s="36">
        <v>1</v>
      </c>
      <c r="J642" s="26" t="s">
        <v>2297</v>
      </c>
      <c r="K642" s="37"/>
      <c r="L642" s="23" t="str">
        <f>IF(U642=0,"INVALID SKU",IF(INDEX('SKU Catalog'!$J$1:$J$116,MAX(1,U642))=0,"PAYG",IF(J642="Default",Assumptions!$B$7,J642)))</f>
        <v>PAYG</v>
      </c>
      <c r="M642" s="23" t="str">
        <f>IF(U642=0,"Review SKU",INDEX('SKU Catalog'!$E$1:$E$116,MAX(1,U642)))</f>
        <v>resource</v>
      </c>
      <c r="N642" s="31">
        <f>IF(ISNUMBER(K642),K642,IF(U642=0,"UNPRICED",IF(L642="PAYG",INDEX('SKU Catalog'!$K$1:$K$116,MAX(1,U642)),IF(L642="1Y",INDEX('SKU Catalog'!$L$1:$L$116,MAX(1,U642)),INDEX('SKU Catalog'!$M$1:$M$116,MAX(1,U642))))))</f>
        <v>0</v>
      </c>
      <c r="O642" s="24">
        <f>IF(NOT(AND(A642=$B$2,G642&gt;0,H642&gt;0,OR(C642&lt;&gt;"Recommended baseline",Assumptions!$B$10=1))),0,IF(ISNUMBER(N642),G642*H642*N642*IF(ISNUMBER(K642),1,IF(AND(L642="PAYG",INDEX('SKU Catalog'!$F$1:$F$116,MAX(1,U642))="Hourly"),I642,1)),"UNPRICED"))</f>
        <v>0</v>
      </c>
      <c r="P642" s="24">
        <f>IF(ISNUMBER(O642),O642*Assumptions!$B$8,"UNPRICED")</f>
        <v>0</v>
      </c>
      <c r="Q642" s="23" t="str">
        <f>IF(NOT(AND(A642=$B$2,G642&gt;0,H642&gt;0,OR(C642&lt;&gt;"Recommended baseline",Assumptions!$B$10=1))),"Inactive",IF(NOT(ISNUMBER(N642)),"UNPRICED - select SKU / quote",IF(ISNUMBER(K642),"Manual quote - verify source",IF(T642="Covered","Covered by capacity",IF(T642="Control plane","No direct fee","Priced - verify sizing")))))</f>
        <v>Inactive</v>
      </c>
      <c r="R642" s="21" t="s">
        <v>2300</v>
      </c>
      <c r="S642" s="21" t="s">
        <v>971</v>
      </c>
      <c r="T642" s="21" t="s">
        <v>187</v>
      </c>
      <c r="U642" s="23">
        <f>IF(COUNTIF('SKU Catalog'!$A$4:$A$116,T642&amp;"|"&amp;F642)=0,0,MATCH(T642&amp;"|"&amp;F642,'SKU Catalog'!$A$1:$A$116,0))</f>
        <v>5</v>
      </c>
      <c r="V642" s="24">
        <f>IF(NOT(AND(A642=$B$2,G642&gt;0,H642&gt;0,OR(C642&lt;&gt;"Recommended baseline",Assumptions!$B$10=1))),0,IF(ISNUMBER(K642),G642*H642*K642,IF(U642=0,"UNPRICED",IF(ISNUMBER(INDEX('SKU Catalog'!$K$1:$K$116,MAX(1,U642))),G642*H642*INDEX('SKU Catalog'!$K$1:$K$116,MAX(1,U642))*IF(AND(INDEX('SKU Catalog'!$F$1:$F$116,MAX(1,U642))="Hourly",OR(INDEX('SKU Catalog'!$J$1:$J$116,MAX(1,U642))=0,"PAYG"="PAYG")),I642,1),"UNPRICED"))))</f>
        <v>0</v>
      </c>
      <c r="W642" s="24">
        <f>IF(NOT(AND(A642=$B$2,G642&gt;0,H642&gt;0,OR(C642&lt;&gt;"Recommended baseline",Assumptions!$B$10=1))),0,IF(ISNUMBER(K642),G642*H642*K642,IF(U642=0,"UNPRICED",IF(ISNUMBER(INDEX('SKU Catalog'!$L$1:$L$116,MAX(1,U642))),G642*H642*INDEX('SKU Catalog'!$L$1:$L$116,MAX(1,U642))*IF(AND(INDEX('SKU Catalog'!$F$1:$F$116,MAX(1,U642))="Hourly",OR(INDEX('SKU Catalog'!$J$1:$J$116,MAX(1,U642))=0,"1Y"="PAYG")),I642,1),"UNPRICED"))))</f>
        <v>0</v>
      </c>
      <c r="X642" s="24">
        <f>IF(NOT(AND(A642=$B$2,G642&gt;0,H642&gt;0,OR(C642&lt;&gt;"Recommended baseline",Assumptions!$B$10=1))),0,IF(ISNUMBER(K642),G642*H642*K642,IF(U642=0,"UNPRICED",IF(ISNUMBER(INDEX('SKU Catalog'!$M$1:$M$116,MAX(1,U642))),G642*H642*INDEX('SKU Catalog'!$M$1:$M$116,MAX(1,U642))*IF(AND(INDEX('SKU Catalog'!$F$1:$F$116,MAX(1,U642))="Hourly",OR(INDEX('SKU Catalog'!$J$1:$J$116,MAX(1,U642))=0,"3Y"="PAYG")),I642,1),"UNPRICED"))))</f>
        <v>0</v>
      </c>
    </row>
    <row r="643" spans="1:24" ht="28.8" x14ac:dyDescent="0.35">
      <c r="A643" s="21" t="s">
        <v>1927</v>
      </c>
      <c r="B643" s="21" t="s">
        <v>95</v>
      </c>
      <c r="C643" s="21" t="s">
        <v>2299</v>
      </c>
      <c r="D643" s="21" t="s">
        <v>1735</v>
      </c>
      <c r="E643" s="21" t="s">
        <v>1736</v>
      </c>
      <c r="F643" s="26" t="s">
        <v>188</v>
      </c>
      <c r="G643" s="27">
        <v>1</v>
      </c>
      <c r="H643" s="27">
        <v>1</v>
      </c>
      <c r="I643" s="36">
        <v>1</v>
      </c>
      <c r="J643" s="26" t="s">
        <v>2297</v>
      </c>
      <c r="K643" s="37"/>
      <c r="L643" s="23" t="str">
        <f>IF(U643=0,"INVALID SKU",IF(INDEX('SKU Catalog'!$J$1:$J$116,MAX(1,U643))=0,"PAYG",IF(J643="Default",Assumptions!$B$7,J643)))</f>
        <v>PAYG</v>
      </c>
      <c r="M643" s="23" t="str">
        <f>IF(U643=0,"Review SKU",INDEX('SKU Catalog'!$E$1:$E$116,MAX(1,U643)))</f>
        <v>resource</v>
      </c>
      <c r="N643" s="31">
        <f>IF(ISNUMBER(K643),K643,IF(U643=0,"UNPRICED",IF(L643="PAYG",INDEX('SKU Catalog'!$K$1:$K$116,MAX(1,U643)),IF(L643="1Y",INDEX('SKU Catalog'!$L$1:$L$116,MAX(1,U643)),INDEX('SKU Catalog'!$M$1:$M$116,MAX(1,U643))))))</f>
        <v>0</v>
      </c>
      <c r="O643" s="24">
        <f>IF(NOT(AND(A643=$B$2,G643&gt;0,H643&gt;0,OR(C643&lt;&gt;"Recommended baseline",Assumptions!$B$10=1))),0,IF(ISNUMBER(N643),G643*H643*N643*IF(ISNUMBER(K643),1,IF(AND(L643="PAYG",INDEX('SKU Catalog'!$F$1:$F$116,MAX(1,U643))="Hourly"),I643,1)),"UNPRICED"))</f>
        <v>0</v>
      </c>
      <c r="P643" s="24">
        <f>IF(ISNUMBER(O643),O643*Assumptions!$B$8,"UNPRICED")</f>
        <v>0</v>
      </c>
      <c r="Q643" s="23" t="str">
        <f>IF(NOT(AND(A643=$B$2,G643&gt;0,H643&gt;0,OR(C643&lt;&gt;"Recommended baseline",Assumptions!$B$10=1))),"Inactive",IF(NOT(ISNUMBER(N643)),"UNPRICED - select SKU / quote",IF(ISNUMBER(K643),"Manual quote - verify source",IF(T643="Covered","Covered by capacity",IF(T643="Control plane","No direct fee","Priced - verify sizing")))))</f>
        <v>Inactive</v>
      </c>
      <c r="R643" s="21" t="s">
        <v>2300</v>
      </c>
      <c r="S643" s="21" t="s">
        <v>971</v>
      </c>
      <c r="T643" s="21" t="s">
        <v>187</v>
      </c>
      <c r="U643" s="23">
        <f>IF(COUNTIF('SKU Catalog'!$A$4:$A$116,T643&amp;"|"&amp;F643)=0,0,MATCH(T643&amp;"|"&amp;F643,'SKU Catalog'!$A$1:$A$116,0))</f>
        <v>5</v>
      </c>
      <c r="V643" s="24">
        <f>IF(NOT(AND(A643=$B$2,G643&gt;0,H643&gt;0,OR(C643&lt;&gt;"Recommended baseline",Assumptions!$B$10=1))),0,IF(ISNUMBER(K643),G643*H643*K643,IF(U643=0,"UNPRICED",IF(ISNUMBER(INDEX('SKU Catalog'!$K$1:$K$116,MAX(1,U643))),G643*H643*INDEX('SKU Catalog'!$K$1:$K$116,MAX(1,U643))*IF(AND(INDEX('SKU Catalog'!$F$1:$F$116,MAX(1,U643))="Hourly",OR(INDEX('SKU Catalog'!$J$1:$J$116,MAX(1,U643))=0,"PAYG"="PAYG")),I643,1),"UNPRICED"))))</f>
        <v>0</v>
      </c>
      <c r="W643" s="24">
        <f>IF(NOT(AND(A643=$B$2,G643&gt;0,H643&gt;0,OR(C643&lt;&gt;"Recommended baseline",Assumptions!$B$10=1))),0,IF(ISNUMBER(K643),G643*H643*K643,IF(U643=0,"UNPRICED",IF(ISNUMBER(INDEX('SKU Catalog'!$L$1:$L$116,MAX(1,U643))),G643*H643*INDEX('SKU Catalog'!$L$1:$L$116,MAX(1,U643))*IF(AND(INDEX('SKU Catalog'!$F$1:$F$116,MAX(1,U643))="Hourly",OR(INDEX('SKU Catalog'!$J$1:$J$116,MAX(1,U643))=0,"1Y"="PAYG")),I643,1),"UNPRICED"))))</f>
        <v>0</v>
      </c>
      <c r="X643" s="24">
        <f>IF(NOT(AND(A643=$B$2,G643&gt;0,H643&gt;0,OR(C643&lt;&gt;"Recommended baseline",Assumptions!$B$10=1))),0,IF(ISNUMBER(K643),G643*H643*K643,IF(U643=0,"UNPRICED",IF(ISNUMBER(INDEX('SKU Catalog'!$M$1:$M$116,MAX(1,U643))),G643*H643*INDEX('SKU Catalog'!$M$1:$M$116,MAX(1,U643))*IF(AND(INDEX('SKU Catalog'!$F$1:$F$116,MAX(1,U643))="Hourly",OR(INDEX('SKU Catalog'!$J$1:$J$116,MAX(1,U643))=0,"3Y"="PAYG")),I643,1),"UNPRICED"))))</f>
        <v>0</v>
      </c>
    </row>
    <row r="644" spans="1:24" ht="28.8" x14ac:dyDescent="0.35">
      <c r="A644" s="21" t="s">
        <v>1927</v>
      </c>
      <c r="B644" s="21" t="s">
        <v>95</v>
      </c>
      <c r="C644" s="21" t="s">
        <v>2299</v>
      </c>
      <c r="D644" s="21" t="s">
        <v>1737</v>
      </c>
      <c r="E644" s="21" t="s">
        <v>1738</v>
      </c>
      <c r="F644" s="26" t="s">
        <v>188</v>
      </c>
      <c r="G644" s="27">
        <v>1</v>
      </c>
      <c r="H644" s="27">
        <v>1</v>
      </c>
      <c r="I644" s="36">
        <v>1</v>
      </c>
      <c r="J644" s="26" t="s">
        <v>2297</v>
      </c>
      <c r="K644" s="37"/>
      <c r="L644" s="23" t="str">
        <f>IF(U644=0,"INVALID SKU",IF(INDEX('SKU Catalog'!$J$1:$J$116,MAX(1,U644))=0,"PAYG",IF(J644="Default",Assumptions!$B$7,J644)))</f>
        <v>PAYG</v>
      </c>
      <c r="M644" s="23" t="str">
        <f>IF(U644=0,"Review SKU",INDEX('SKU Catalog'!$E$1:$E$116,MAX(1,U644)))</f>
        <v>resource</v>
      </c>
      <c r="N644" s="31">
        <f>IF(ISNUMBER(K644),K644,IF(U644=0,"UNPRICED",IF(L644="PAYG",INDEX('SKU Catalog'!$K$1:$K$116,MAX(1,U644)),IF(L644="1Y",INDEX('SKU Catalog'!$L$1:$L$116,MAX(1,U644)),INDEX('SKU Catalog'!$M$1:$M$116,MAX(1,U644))))))</f>
        <v>0</v>
      </c>
      <c r="O644" s="24">
        <f>IF(NOT(AND(A644=$B$2,G644&gt;0,H644&gt;0,OR(C644&lt;&gt;"Recommended baseline",Assumptions!$B$10=1))),0,IF(ISNUMBER(N644),G644*H644*N644*IF(ISNUMBER(K644),1,IF(AND(L644="PAYG",INDEX('SKU Catalog'!$F$1:$F$116,MAX(1,U644))="Hourly"),I644,1)),"UNPRICED"))</f>
        <v>0</v>
      </c>
      <c r="P644" s="24">
        <f>IF(ISNUMBER(O644),O644*Assumptions!$B$8,"UNPRICED")</f>
        <v>0</v>
      </c>
      <c r="Q644" s="23" t="str">
        <f>IF(NOT(AND(A644=$B$2,G644&gt;0,H644&gt;0,OR(C644&lt;&gt;"Recommended baseline",Assumptions!$B$10=1))),"Inactive",IF(NOT(ISNUMBER(N644)),"UNPRICED - select SKU / quote",IF(ISNUMBER(K644),"Manual quote - verify source",IF(T644="Covered","Covered by capacity",IF(T644="Control plane","No direct fee","Priced - verify sizing")))))</f>
        <v>Inactive</v>
      </c>
      <c r="R644" s="21" t="s">
        <v>2300</v>
      </c>
      <c r="S644" s="21" t="s">
        <v>971</v>
      </c>
      <c r="T644" s="21" t="s">
        <v>187</v>
      </c>
      <c r="U644" s="23">
        <f>IF(COUNTIF('SKU Catalog'!$A$4:$A$116,T644&amp;"|"&amp;F644)=0,0,MATCH(T644&amp;"|"&amp;F644,'SKU Catalog'!$A$1:$A$116,0))</f>
        <v>5</v>
      </c>
      <c r="V644" s="24">
        <f>IF(NOT(AND(A644=$B$2,G644&gt;0,H644&gt;0,OR(C644&lt;&gt;"Recommended baseline",Assumptions!$B$10=1))),0,IF(ISNUMBER(K644),G644*H644*K644,IF(U644=0,"UNPRICED",IF(ISNUMBER(INDEX('SKU Catalog'!$K$1:$K$116,MAX(1,U644))),G644*H644*INDEX('SKU Catalog'!$K$1:$K$116,MAX(1,U644))*IF(AND(INDEX('SKU Catalog'!$F$1:$F$116,MAX(1,U644))="Hourly",OR(INDEX('SKU Catalog'!$J$1:$J$116,MAX(1,U644))=0,"PAYG"="PAYG")),I644,1),"UNPRICED"))))</f>
        <v>0</v>
      </c>
      <c r="W644" s="24">
        <f>IF(NOT(AND(A644=$B$2,G644&gt;0,H644&gt;0,OR(C644&lt;&gt;"Recommended baseline",Assumptions!$B$10=1))),0,IF(ISNUMBER(K644),G644*H644*K644,IF(U644=0,"UNPRICED",IF(ISNUMBER(INDEX('SKU Catalog'!$L$1:$L$116,MAX(1,U644))),G644*H644*INDEX('SKU Catalog'!$L$1:$L$116,MAX(1,U644))*IF(AND(INDEX('SKU Catalog'!$F$1:$F$116,MAX(1,U644))="Hourly",OR(INDEX('SKU Catalog'!$J$1:$J$116,MAX(1,U644))=0,"1Y"="PAYG")),I644,1),"UNPRICED"))))</f>
        <v>0</v>
      </c>
      <c r="X644" s="24">
        <f>IF(NOT(AND(A644=$B$2,G644&gt;0,H644&gt;0,OR(C644&lt;&gt;"Recommended baseline",Assumptions!$B$10=1))),0,IF(ISNUMBER(K644),G644*H644*K644,IF(U644=0,"UNPRICED",IF(ISNUMBER(INDEX('SKU Catalog'!$M$1:$M$116,MAX(1,U644))),G644*H644*INDEX('SKU Catalog'!$M$1:$M$116,MAX(1,U644))*IF(AND(INDEX('SKU Catalog'!$F$1:$F$116,MAX(1,U644))="Hourly",OR(INDEX('SKU Catalog'!$J$1:$J$116,MAX(1,U644))=0,"3Y"="PAYG")),I644,1),"UNPRICED"))))</f>
        <v>0</v>
      </c>
    </row>
    <row r="645" spans="1:24" ht="28.8" x14ac:dyDescent="0.35">
      <c r="A645" s="21" t="s">
        <v>1927</v>
      </c>
      <c r="B645" s="21" t="s">
        <v>95</v>
      </c>
      <c r="C645" s="21" t="s">
        <v>2299</v>
      </c>
      <c r="D645" s="21" t="s">
        <v>1739</v>
      </c>
      <c r="E645" s="21" t="s">
        <v>1740</v>
      </c>
      <c r="F645" s="26" t="s">
        <v>188</v>
      </c>
      <c r="G645" s="27">
        <v>1</v>
      </c>
      <c r="H645" s="27">
        <v>1</v>
      </c>
      <c r="I645" s="36">
        <v>1</v>
      </c>
      <c r="J645" s="26" t="s">
        <v>2297</v>
      </c>
      <c r="K645" s="37"/>
      <c r="L645" s="23" t="str">
        <f>IF(U645=0,"INVALID SKU",IF(INDEX('SKU Catalog'!$J$1:$J$116,MAX(1,U645))=0,"PAYG",IF(J645="Default",Assumptions!$B$7,J645)))</f>
        <v>PAYG</v>
      </c>
      <c r="M645" s="23" t="str">
        <f>IF(U645=0,"Review SKU",INDEX('SKU Catalog'!$E$1:$E$116,MAX(1,U645)))</f>
        <v>resource</v>
      </c>
      <c r="N645" s="31">
        <f>IF(ISNUMBER(K645),K645,IF(U645=0,"UNPRICED",IF(L645="PAYG",INDEX('SKU Catalog'!$K$1:$K$116,MAX(1,U645)),IF(L645="1Y",INDEX('SKU Catalog'!$L$1:$L$116,MAX(1,U645)),INDEX('SKU Catalog'!$M$1:$M$116,MAX(1,U645))))))</f>
        <v>0</v>
      </c>
      <c r="O645" s="24">
        <f>IF(NOT(AND(A645=$B$2,G645&gt;0,H645&gt;0,OR(C645&lt;&gt;"Recommended baseline",Assumptions!$B$10=1))),0,IF(ISNUMBER(N645),G645*H645*N645*IF(ISNUMBER(K645),1,IF(AND(L645="PAYG",INDEX('SKU Catalog'!$F$1:$F$116,MAX(1,U645))="Hourly"),I645,1)),"UNPRICED"))</f>
        <v>0</v>
      </c>
      <c r="P645" s="24">
        <f>IF(ISNUMBER(O645),O645*Assumptions!$B$8,"UNPRICED")</f>
        <v>0</v>
      </c>
      <c r="Q645" s="23" t="str">
        <f>IF(NOT(AND(A645=$B$2,G645&gt;0,H645&gt;0,OR(C645&lt;&gt;"Recommended baseline",Assumptions!$B$10=1))),"Inactive",IF(NOT(ISNUMBER(N645)),"UNPRICED - select SKU / quote",IF(ISNUMBER(K645),"Manual quote - verify source",IF(T645="Covered","Covered by capacity",IF(T645="Control plane","No direct fee","Priced - verify sizing")))))</f>
        <v>Inactive</v>
      </c>
      <c r="R645" s="21" t="s">
        <v>2300</v>
      </c>
      <c r="S645" s="21" t="s">
        <v>971</v>
      </c>
      <c r="T645" s="21" t="s">
        <v>187</v>
      </c>
      <c r="U645" s="23">
        <f>IF(COUNTIF('SKU Catalog'!$A$4:$A$116,T645&amp;"|"&amp;F645)=0,0,MATCH(T645&amp;"|"&amp;F645,'SKU Catalog'!$A$1:$A$116,0))</f>
        <v>5</v>
      </c>
      <c r="V645" s="24">
        <f>IF(NOT(AND(A645=$B$2,G645&gt;0,H645&gt;0,OR(C645&lt;&gt;"Recommended baseline",Assumptions!$B$10=1))),0,IF(ISNUMBER(K645),G645*H645*K645,IF(U645=0,"UNPRICED",IF(ISNUMBER(INDEX('SKU Catalog'!$K$1:$K$116,MAX(1,U645))),G645*H645*INDEX('SKU Catalog'!$K$1:$K$116,MAX(1,U645))*IF(AND(INDEX('SKU Catalog'!$F$1:$F$116,MAX(1,U645))="Hourly",OR(INDEX('SKU Catalog'!$J$1:$J$116,MAX(1,U645))=0,"PAYG"="PAYG")),I645,1),"UNPRICED"))))</f>
        <v>0</v>
      </c>
      <c r="W645" s="24">
        <f>IF(NOT(AND(A645=$B$2,G645&gt;0,H645&gt;0,OR(C645&lt;&gt;"Recommended baseline",Assumptions!$B$10=1))),0,IF(ISNUMBER(K645),G645*H645*K645,IF(U645=0,"UNPRICED",IF(ISNUMBER(INDEX('SKU Catalog'!$L$1:$L$116,MAX(1,U645))),G645*H645*INDEX('SKU Catalog'!$L$1:$L$116,MAX(1,U645))*IF(AND(INDEX('SKU Catalog'!$F$1:$F$116,MAX(1,U645))="Hourly",OR(INDEX('SKU Catalog'!$J$1:$J$116,MAX(1,U645))=0,"1Y"="PAYG")),I645,1),"UNPRICED"))))</f>
        <v>0</v>
      </c>
      <c r="X645" s="24">
        <f>IF(NOT(AND(A645=$B$2,G645&gt;0,H645&gt;0,OR(C645&lt;&gt;"Recommended baseline",Assumptions!$B$10=1))),0,IF(ISNUMBER(K645),G645*H645*K645,IF(U645=0,"UNPRICED",IF(ISNUMBER(INDEX('SKU Catalog'!$M$1:$M$116,MAX(1,U645))),G645*H645*INDEX('SKU Catalog'!$M$1:$M$116,MAX(1,U645))*IF(AND(INDEX('SKU Catalog'!$F$1:$F$116,MAX(1,U645))="Hourly",OR(INDEX('SKU Catalog'!$J$1:$J$116,MAX(1,U645))=0,"3Y"="PAYG")),I645,1),"UNPRICED"))))</f>
        <v>0</v>
      </c>
    </row>
    <row r="646" spans="1:24" ht="28.8" x14ac:dyDescent="0.35">
      <c r="A646" s="21" t="s">
        <v>1927</v>
      </c>
      <c r="B646" s="21" t="s">
        <v>95</v>
      </c>
      <c r="C646" s="21" t="s">
        <v>2299</v>
      </c>
      <c r="D646" s="21" t="s">
        <v>1741</v>
      </c>
      <c r="E646" s="21" t="s">
        <v>1742</v>
      </c>
      <c r="F646" s="26" t="s">
        <v>188</v>
      </c>
      <c r="G646" s="27">
        <v>1</v>
      </c>
      <c r="H646" s="27">
        <v>1</v>
      </c>
      <c r="I646" s="36">
        <v>1</v>
      </c>
      <c r="J646" s="26" t="s">
        <v>2297</v>
      </c>
      <c r="K646" s="37"/>
      <c r="L646" s="23" t="str">
        <f>IF(U646=0,"INVALID SKU",IF(INDEX('SKU Catalog'!$J$1:$J$116,MAX(1,U646))=0,"PAYG",IF(J646="Default",Assumptions!$B$7,J646)))</f>
        <v>PAYG</v>
      </c>
      <c r="M646" s="23" t="str">
        <f>IF(U646=0,"Review SKU",INDEX('SKU Catalog'!$E$1:$E$116,MAX(1,U646)))</f>
        <v>resource</v>
      </c>
      <c r="N646" s="31">
        <f>IF(ISNUMBER(K646),K646,IF(U646=0,"UNPRICED",IF(L646="PAYG",INDEX('SKU Catalog'!$K$1:$K$116,MAX(1,U646)),IF(L646="1Y",INDEX('SKU Catalog'!$L$1:$L$116,MAX(1,U646)),INDEX('SKU Catalog'!$M$1:$M$116,MAX(1,U646))))))</f>
        <v>0</v>
      </c>
      <c r="O646" s="24">
        <f>IF(NOT(AND(A646=$B$2,G646&gt;0,H646&gt;0,OR(C646&lt;&gt;"Recommended baseline",Assumptions!$B$10=1))),0,IF(ISNUMBER(N646),G646*H646*N646*IF(ISNUMBER(K646),1,IF(AND(L646="PAYG",INDEX('SKU Catalog'!$F$1:$F$116,MAX(1,U646))="Hourly"),I646,1)),"UNPRICED"))</f>
        <v>0</v>
      </c>
      <c r="P646" s="24">
        <f>IF(ISNUMBER(O646),O646*Assumptions!$B$8,"UNPRICED")</f>
        <v>0</v>
      </c>
      <c r="Q646" s="23" t="str">
        <f>IF(NOT(AND(A646=$B$2,G646&gt;0,H646&gt;0,OR(C646&lt;&gt;"Recommended baseline",Assumptions!$B$10=1))),"Inactive",IF(NOT(ISNUMBER(N646)),"UNPRICED - select SKU / quote",IF(ISNUMBER(K646),"Manual quote - verify source",IF(T646="Covered","Covered by capacity",IF(T646="Control plane","No direct fee","Priced - verify sizing")))))</f>
        <v>Inactive</v>
      </c>
      <c r="R646" s="21" t="s">
        <v>2300</v>
      </c>
      <c r="S646" s="21" t="s">
        <v>971</v>
      </c>
      <c r="T646" s="21" t="s">
        <v>187</v>
      </c>
      <c r="U646" s="23">
        <f>IF(COUNTIF('SKU Catalog'!$A$4:$A$116,T646&amp;"|"&amp;F646)=0,0,MATCH(T646&amp;"|"&amp;F646,'SKU Catalog'!$A$1:$A$116,0))</f>
        <v>5</v>
      </c>
      <c r="V646" s="24">
        <f>IF(NOT(AND(A646=$B$2,G646&gt;0,H646&gt;0,OR(C646&lt;&gt;"Recommended baseline",Assumptions!$B$10=1))),0,IF(ISNUMBER(K646),G646*H646*K646,IF(U646=0,"UNPRICED",IF(ISNUMBER(INDEX('SKU Catalog'!$K$1:$K$116,MAX(1,U646))),G646*H646*INDEX('SKU Catalog'!$K$1:$K$116,MAX(1,U646))*IF(AND(INDEX('SKU Catalog'!$F$1:$F$116,MAX(1,U646))="Hourly",OR(INDEX('SKU Catalog'!$J$1:$J$116,MAX(1,U646))=0,"PAYG"="PAYG")),I646,1),"UNPRICED"))))</f>
        <v>0</v>
      </c>
      <c r="W646" s="24">
        <f>IF(NOT(AND(A646=$B$2,G646&gt;0,H646&gt;0,OR(C646&lt;&gt;"Recommended baseline",Assumptions!$B$10=1))),0,IF(ISNUMBER(K646),G646*H646*K646,IF(U646=0,"UNPRICED",IF(ISNUMBER(INDEX('SKU Catalog'!$L$1:$L$116,MAX(1,U646))),G646*H646*INDEX('SKU Catalog'!$L$1:$L$116,MAX(1,U646))*IF(AND(INDEX('SKU Catalog'!$F$1:$F$116,MAX(1,U646))="Hourly",OR(INDEX('SKU Catalog'!$J$1:$J$116,MAX(1,U646))=0,"1Y"="PAYG")),I646,1),"UNPRICED"))))</f>
        <v>0</v>
      </c>
      <c r="X646" s="24">
        <f>IF(NOT(AND(A646=$B$2,G646&gt;0,H646&gt;0,OR(C646&lt;&gt;"Recommended baseline",Assumptions!$B$10=1))),0,IF(ISNUMBER(K646),G646*H646*K646,IF(U646=0,"UNPRICED",IF(ISNUMBER(INDEX('SKU Catalog'!$M$1:$M$116,MAX(1,U646))),G646*H646*INDEX('SKU Catalog'!$M$1:$M$116,MAX(1,U646))*IF(AND(INDEX('SKU Catalog'!$F$1:$F$116,MAX(1,U646))="Hourly",OR(INDEX('SKU Catalog'!$J$1:$J$116,MAX(1,U646))=0,"3Y"="PAYG")),I646,1),"UNPRICED"))))</f>
        <v>0</v>
      </c>
    </row>
    <row r="647" spans="1:24" ht="28.8" x14ac:dyDescent="0.35">
      <c r="A647" s="21" t="s">
        <v>1927</v>
      </c>
      <c r="B647" s="21" t="s">
        <v>95</v>
      </c>
      <c r="C647" s="21" t="s">
        <v>2299</v>
      </c>
      <c r="D647" s="21" t="s">
        <v>1743</v>
      </c>
      <c r="E647" s="21" t="s">
        <v>1744</v>
      </c>
      <c r="F647" s="26" t="s">
        <v>188</v>
      </c>
      <c r="G647" s="27">
        <v>1</v>
      </c>
      <c r="H647" s="27">
        <v>1</v>
      </c>
      <c r="I647" s="36">
        <v>1</v>
      </c>
      <c r="J647" s="26" t="s">
        <v>2297</v>
      </c>
      <c r="K647" s="37"/>
      <c r="L647" s="23" t="str">
        <f>IF(U647=0,"INVALID SKU",IF(INDEX('SKU Catalog'!$J$1:$J$116,MAX(1,U647))=0,"PAYG",IF(J647="Default",Assumptions!$B$7,J647)))</f>
        <v>PAYG</v>
      </c>
      <c r="M647" s="23" t="str">
        <f>IF(U647=0,"Review SKU",INDEX('SKU Catalog'!$E$1:$E$116,MAX(1,U647)))</f>
        <v>resource</v>
      </c>
      <c r="N647" s="31">
        <f>IF(ISNUMBER(K647),K647,IF(U647=0,"UNPRICED",IF(L647="PAYG",INDEX('SKU Catalog'!$K$1:$K$116,MAX(1,U647)),IF(L647="1Y",INDEX('SKU Catalog'!$L$1:$L$116,MAX(1,U647)),INDEX('SKU Catalog'!$M$1:$M$116,MAX(1,U647))))))</f>
        <v>0</v>
      </c>
      <c r="O647" s="24">
        <f>IF(NOT(AND(A647=$B$2,G647&gt;0,H647&gt;0,OR(C647&lt;&gt;"Recommended baseline",Assumptions!$B$10=1))),0,IF(ISNUMBER(N647),G647*H647*N647*IF(ISNUMBER(K647),1,IF(AND(L647="PAYG",INDEX('SKU Catalog'!$F$1:$F$116,MAX(1,U647))="Hourly"),I647,1)),"UNPRICED"))</f>
        <v>0</v>
      </c>
      <c r="P647" s="24">
        <f>IF(ISNUMBER(O647),O647*Assumptions!$B$8,"UNPRICED")</f>
        <v>0</v>
      </c>
      <c r="Q647" s="23" t="str">
        <f>IF(NOT(AND(A647=$B$2,G647&gt;0,H647&gt;0,OR(C647&lt;&gt;"Recommended baseline",Assumptions!$B$10=1))),"Inactive",IF(NOT(ISNUMBER(N647)),"UNPRICED - select SKU / quote",IF(ISNUMBER(K647),"Manual quote - verify source",IF(T647="Covered","Covered by capacity",IF(T647="Control plane","No direct fee","Priced - verify sizing")))))</f>
        <v>Inactive</v>
      </c>
      <c r="R647" s="21" t="s">
        <v>2300</v>
      </c>
      <c r="S647" s="21" t="s">
        <v>971</v>
      </c>
      <c r="T647" s="21" t="s">
        <v>187</v>
      </c>
      <c r="U647" s="23">
        <f>IF(COUNTIF('SKU Catalog'!$A$4:$A$116,T647&amp;"|"&amp;F647)=0,0,MATCH(T647&amp;"|"&amp;F647,'SKU Catalog'!$A$1:$A$116,0))</f>
        <v>5</v>
      </c>
      <c r="V647" s="24">
        <f>IF(NOT(AND(A647=$B$2,G647&gt;0,H647&gt;0,OR(C647&lt;&gt;"Recommended baseline",Assumptions!$B$10=1))),0,IF(ISNUMBER(K647),G647*H647*K647,IF(U647=0,"UNPRICED",IF(ISNUMBER(INDEX('SKU Catalog'!$K$1:$K$116,MAX(1,U647))),G647*H647*INDEX('SKU Catalog'!$K$1:$K$116,MAX(1,U647))*IF(AND(INDEX('SKU Catalog'!$F$1:$F$116,MAX(1,U647))="Hourly",OR(INDEX('SKU Catalog'!$J$1:$J$116,MAX(1,U647))=0,"PAYG"="PAYG")),I647,1),"UNPRICED"))))</f>
        <v>0</v>
      </c>
      <c r="W647" s="24">
        <f>IF(NOT(AND(A647=$B$2,G647&gt;0,H647&gt;0,OR(C647&lt;&gt;"Recommended baseline",Assumptions!$B$10=1))),0,IF(ISNUMBER(K647),G647*H647*K647,IF(U647=0,"UNPRICED",IF(ISNUMBER(INDEX('SKU Catalog'!$L$1:$L$116,MAX(1,U647))),G647*H647*INDEX('SKU Catalog'!$L$1:$L$116,MAX(1,U647))*IF(AND(INDEX('SKU Catalog'!$F$1:$F$116,MAX(1,U647))="Hourly",OR(INDEX('SKU Catalog'!$J$1:$J$116,MAX(1,U647))=0,"1Y"="PAYG")),I647,1),"UNPRICED"))))</f>
        <v>0</v>
      </c>
      <c r="X647" s="24">
        <f>IF(NOT(AND(A647=$B$2,G647&gt;0,H647&gt;0,OR(C647&lt;&gt;"Recommended baseline",Assumptions!$B$10=1))),0,IF(ISNUMBER(K647),G647*H647*K647,IF(U647=0,"UNPRICED",IF(ISNUMBER(INDEX('SKU Catalog'!$M$1:$M$116,MAX(1,U647))),G647*H647*INDEX('SKU Catalog'!$M$1:$M$116,MAX(1,U647))*IF(AND(INDEX('SKU Catalog'!$F$1:$F$116,MAX(1,U647))="Hourly",OR(INDEX('SKU Catalog'!$J$1:$J$116,MAX(1,U647))=0,"3Y"="PAYG")),I647,1),"UNPRICED"))))</f>
        <v>0</v>
      </c>
    </row>
    <row r="648" spans="1:24" ht="28.8" x14ac:dyDescent="0.35">
      <c r="A648" s="21" t="s">
        <v>1927</v>
      </c>
      <c r="B648" s="21" t="s">
        <v>95</v>
      </c>
      <c r="C648" s="21" t="s">
        <v>2299</v>
      </c>
      <c r="D648" s="21" t="s">
        <v>1745</v>
      </c>
      <c r="E648" s="21" t="s">
        <v>1746</v>
      </c>
      <c r="F648" s="26" t="s">
        <v>188</v>
      </c>
      <c r="G648" s="27">
        <v>1</v>
      </c>
      <c r="H648" s="27">
        <v>1</v>
      </c>
      <c r="I648" s="36">
        <v>1</v>
      </c>
      <c r="J648" s="26" t="s">
        <v>2297</v>
      </c>
      <c r="K648" s="37"/>
      <c r="L648" s="23" t="str">
        <f>IF(U648=0,"INVALID SKU",IF(INDEX('SKU Catalog'!$J$1:$J$116,MAX(1,U648))=0,"PAYG",IF(J648="Default",Assumptions!$B$7,J648)))</f>
        <v>PAYG</v>
      </c>
      <c r="M648" s="23" t="str">
        <f>IF(U648=0,"Review SKU",INDEX('SKU Catalog'!$E$1:$E$116,MAX(1,U648)))</f>
        <v>resource</v>
      </c>
      <c r="N648" s="31">
        <f>IF(ISNUMBER(K648),K648,IF(U648=0,"UNPRICED",IF(L648="PAYG",INDEX('SKU Catalog'!$K$1:$K$116,MAX(1,U648)),IF(L648="1Y",INDEX('SKU Catalog'!$L$1:$L$116,MAX(1,U648)),INDEX('SKU Catalog'!$M$1:$M$116,MAX(1,U648))))))</f>
        <v>0</v>
      </c>
      <c r="O648" s="24">
        <f>IF(NOT(AND(A648=$B$2,G648&gt;0,H648&gt;0,OR(C648&lt;&gt;"Recommended baseline",Assumptions!$B$10=1))),0,IF(ISNUMBER(N648),G648*H648*N648*IF(ISNUMBER(K648),1,IF(AND(L648="PAYG",INDEX('SKU Catalog'!$F$1:$F$116,MAX(1,U648))="Hourly"),I648,1)),"UNPRICED"))</f>
        <v>0</v>
      </c>
      <c r="P648" s="24">
        <f>IF(ISNUMBER(O648),O648*Assumptions!$B$8,"UNPRICED")</f>
        <v>0</v>
      </c>
      <c r="Q648" s="23" t="str">
        <f>IF(NOT(AND(A648=$B$2,G648&gt;0,H648&gt;0,OR(C648&lt;&gt;"Recommended baseline",Assumptions!$B$10=1))),"Inactive",IF(NOT(ISNUMBER(N648)),"UNPRICED - select SKU / quote",IF(ISNUMBER(K648),"Manual quote - verify source",IF(T648="Covered","Covered by capacity",IF(T648="Control plane","No direct fee","Priced - verify sizing")))))</f>
        <v>Inactive</v>
      </c>
      <c r="R648" s="21" t="s">
        <v>2300</v>
      </c>
      <c r="S648" s="21" t="s">
        <v>971</v>
      </c>
      <c r="T648" s="21" t="s">
        <v>187</v>
      </c>
      <c r="U648" s="23">
        <f>IF(COUNTIF('SKU Catalog'!$A$4:$A$116,T648&amp;"|"&amp;F648)=0,0,MATCH(T648&amp;"|"&amp;F648,'SKU Catalog'!$A$1:$A$116,0))</f>
        <v>5</v>
      </c>
      <c r="V648" s="24">
        <f>IF(NOT(AND(A648=$B$2,G648&gt;0,H648&gt;0,OR(C648&lt;&gt;"Recommended baseline",Assumptions!$B$10=1))),0,IF(ISNUMBER(K648),G648*H648*K648,IF(U648=0,"UNPRICED",IF(ISNUMBER(INDEX('SKU Catalog'!$K$1:$K$116,MAX(1,U648))),G648*H648*INDEX('SKU Catalog'!$K$1:$K$116,MAX(1,U648))*IF(AND(INDEX('SKU Catalog'!$F$1:$F$116,MAX(1,U648))="Hourly",OR(INDEX('SKU Catalog'!$J$1:$J$116,MAX(1,U648))=0,"PAYG"="PAYG")),I648,1),"UNPRICED"))))</f>
        <v>0</v>
      </c>
      <c r="W648" s="24">
        <f>IF(NOT(AND(A648=$B$2,G648&gt;0,H648&gt;0,OR(C648&lt;&gt;"Recommended baseline",Assumptions!$B$10=1))),0,IF(ISNUMBER(K648),G648*H648*K648,IF(U648=0,"UNPRICED",IF(ISNUMBER(INDEX('SKU Catalog'!$L$1:$L$116,MAX(1,U648))),G648*H648*INDEX('SKU Catalog'!$L$1:$L$116,MAX(1,U648))*IF(AND(INDEX('SKU Catalog'!$F$1:$F$116,MAX(1,U648))="Hourly",OR(INDEX('SKU Catalog'!$J$1:$J$116,MAX(1,U648))=0,"1Y"="PAYG")),I648,1),"UNPRICED"))))</f>
        <v>0</v>
      </c>
      <c r="X648" s="24">
        <f>IF(NOT(AND(A648=$B$2,G648&gt;0,H648&gt;0,OR(C648&lt;&gt;"Recommended baseline",Assumptions!$B$10=1))),0,IF(ISNUMBER(K648),G648*H648*K648,IF(U648=0,"UNPRICED",IF(ISNUMBER(INDEX('SKU Catalog'!$M$1:$M$116,MAX(1,U648))),G648*H648*INDEX('SKU Catalog'!$M$1:$M$116,MAX(1,U648))*IF(AND(INDEX('SKU Catalog'!$F$1:$F$116,MAX(1,U648))="Hourly",OR(INDEX('SKU Catalog'!$J$1:$J$116,MAX(1,U648))=0,"3Y"="PAYG")),I648,1),"UNPRICED"))))</f>
        <v>0</v>
      </c>
    </row>
    <row r="649" spans="1:24" ht="43.2" x14ac:dyDescent="0.35">
      <c r="A649" s="21" t="s">
        <v>1927</v>
      </c>
      <c r="B649" s="21" t="s">
        <v>95</v>
      </c>
      <c r="C649" s="21" t="s">
        <v>2299</v>
      </c>
      <c r="D649" s="21" t="s">
        <v>1748</v>
      </c>
      <c r="E649" s="21" t="s">
        <v>1749</v>
      </c>
      <c r="F649" s="26" t="s">
        <v>188</v>
      </c>
      <c r="G649" s="27">
        <v>1</v>
      </c>
      <c r="H649" s="27">
        <v>1</v>
      </c>
      <c r="I649" s="36">
        <v>1</v>
      </c>
      <c r="J649" s="26" t="s">
        <v>2297</v>
      </c>
      <c r="K649" s="37"/>
      <c r="L649" s="23" t="str">
        <f>IF(U649=0,"INVALID SKU",IF(INDEX('SKU Catalog'!$J$1:$J$116,MAX(1,U649))=0,"PAYG",IF(J649="Default",Assumptions!$B$7,J649)))</f>
        <v>PAYG</v>
      </c>
      <c r="M649" s="23" t="str">
        <f>IF(U649=0,"Review SKU",INDEX('SKU Catalog'!$E$1:$E$116,MAX(1,U649)))</f>
        <v>resource</v>
      </c>
      <c r="N649" s="31">
        <f>IF(ISNUMBER(K649),K649,IF(U649=0,"UNPRICED",IF(L649="PAYG",INDEX('SKU Catalog'!$K$1:$K$116,MAX(1,U649)),IF(L649="1Y",INDEX('SKU Catalog'!$L$1:$L$116,MAX(1,U649)),INDEX('SKU Catalog'!$M$1:$M$116,MAX(1,U649))))))</f>
        <v>0</v>
      </c>
      <c r="O649" s="24">
        <f>IF(NOT(AND(A649=$B$2,G649&gt;0,H649&gt;0,OR(C649&lt;&gt;"Recommended baseline",Assumptions!$B$10=1))),0,IF(ISNUMBER(N649),G649*H649*N649*IF(ISNUMBER(K649),1,IF(AND(L649="PAYG",INDEX('SKU Catalog'!$F$1:$F$116,MAX(1,U649))="Hourly"),I649,1)),"UNPRICED"))</f>
        <v>0</v>
      </c>
      <c r="P649" s="24">
        <f>IF(ISNUMBER(O649),O649*Assumptions!$B$8,"UNPRICED")</f>
        <v>0</v>
      </c>
      <c r="Q649" s="23" t="str">
        <f>IF(NOT(AND(A649=$B$2,G649&gt;0,H649&gt;0,OR(C649&lt;&gt;"Recommended baseline",Assumptions!$B$10=1))),"Inactive",IF(NOT(ISNUMBER(N649)),"UNPRICED - select SKU / quote",IF(ISNUMBER(K649),"Manual quote - verify source",IF(T649="Covered","Covered by capacity",IF(T649="Control plane","No direct fee","Priced - verify sizing")))))</f>
        <v>Inactive</v>
      </c>
      <c r="R649" s="21" t="s">
        <v>2300</v>
      </c>
      <c r="S649" s="21" t="s">
        <v>971</v>
      </c>
      <c r="T649" s="21" t="s">
        <v>187</v>
      </c>
      <c r="U649" s="23">
        <f>IF(COUNTIF('SKU Catalog'!$A$4:$A$116,T649&amp;"|"&amp;F649)=0,0,MATCH(T649&amp;"|"&amp;F649,'SKU Catalog'!$A$1:$A$116,0))</f>
        <v>5</v>
      </c>
      <c r="V649" s="24">
        <f>IF(NOT(AND(A649=$B$2,G649&gt;0,H649&gt;0,OR(C649&lt;&gt;"Recommended baseline",Assumptions!$B$10=1))),0,IF(ISNUMBER(K649),G649*H649*K649,IF(U649=0,"UNPRICED",IF(ISNUMBER(INDEX('SKU Catalog'!$K$1:$K$116,MAX(1,U649))),G649*H649*INDEX('SKU Catalog'!$K$1:$K$116,MAX(1,U649))*IF(AND(INDEX('SKU Catalog'!$F$1:$F$116,MAX(1,U649))="Hourly",OR(INDEX('SKU Catalog'!$J$1:$J$116,MAX(1,U649))=0,"PAYG"="PAYG")),I649,1),"UNPRICED"))))</f>
        <v>0</v>
      </c>
      <c r="W649" s="24">
        <f>IF(NOT(AND(A649=$B$2,G649&gt;0,H649&gt;0,OR(C649&lt;&gt;"Recommended baseline",Assumptions!$B$10=1))),0,IF(ISNUMBER(K649),G649*H649*K649,IF(U649=0,"UNPRICED",IF(ISNUMBER(INDEX('SKU Catalog'!$L$1:$L$116,MAX(1,U649))),G649*H649*INDEX('SKU Catalog'!$L$1:$L$116,MAX(1,U649))*IF(AND(INDEX('SKU Catalog'!$F$1:$F$116,MAX(1,U649))="Hourly",OR(INDEX('SKU Catalog'!$J$1:$J$116,MAX(1,U649))=0,"1Y"="PAYG")),I649,1),"UNPRICED"))))</f>
        <v>0</v>
      </c>
      <c r="X649" s="24">
        <f>IF(NOT(AND(A649=$B$2,G649&gt;0,H649&gt;0,OR(C649&lt;&gt;"Recommended baseline",Assumptions!$B$10=1))),0,IF(ISNUMBER(K649),G649*H649*K649,IF(U649=0,"UNPRICED",IF(ISNUMBER(INDEX('SKU Catalog'!$M$1:$M$116,MAX(1,U649))),G649*H649*INDEX('SKU Catalog'!$M$1:$M$116,MAX(1,U649))*IF(AND(INDEX('SKU Catalog'!$F$1:$F$116,MAX(1,U649))="Hourly",OR(INDEX('SKU Catalog'!$J$1:$J$116,MAX(1,U649))=0,"3Y"="PAYG")),I649,1),"UNPRICED"))))</f>
        <v>0</v>
      </c>
    </row>
    <row r="650" spans="1:24" ht="28.8" x14ac:dyDescent="0.35">
      <c r="A650" s="21" t="s">
        <v>1927</v>
      </c>
      <c r="B650" s="21" t="s">
        <v>95</v>
      </c>
      <c r="C650" s="21" t="s">
        <v>2299</v>
      </c>
      <c r="D650" s="21" t="s">
        <v>1750</v>
      </c>
      <c r="E650" s="21" t="s">
        <v>1751</v>
      </c>
      <c r="F650" s="26" t="s">
        <v>188</v>
      </c>
      <c r="G650" s="27">
        <v>1</v>
      </c>
      <c r="H650" s="27">
        <v>1</v>
      </c>
      <c r="I650" s="36">
        <v>1</v>
      </c>
      <c r="J650" s="26" t="s">
        <v>2297</v>
      </c>
      <c r="K650" s="37"/>
      <c r="L650" s="23" t="str">
        <f>IF(U650=0,"INVALID SKU",IF(INDEX('SKU Catalog'!$J$1:$J$116,MAX(1,U650))=0,"PAYG",IF(J650="Default",Assumptions!$B$7,J650)))</f>
        <v>PAYG</v>
      </c>
      <c r="M650" s="23" t="str">
        <f>IF(U650=0,"Review SKU",INDEX('SKU Catalog'!$E$1:$E$116,MAX(1,U650)))</f>
        <v>resource</v>
      </c>
      <c r="N650" s="31">
        <f>IF(ISNUMBER(K650),K650,IF(U650=0,"UNPRICED",IF(L650="PAYG",INDEX('SKU Catalog'!$K$1:$K$116,MAX(1,U650)),IF(L650="1Y",INDEX('SKU Catalog'!$L$1:$L$116,MAX(1,U650)),INDEX('SKU Catalog'!$M$1:$M$116,MAX(1,U650))))))</f>
        <v>0</v>
      </c>
      <c r="O650" s="24">
        <f>IF(NOT(AND(A650=$B$2,G650&gt;0,H650&gt;0,OR(C650&lt;&gt;"Recommended baseline",Assumptions!$B$10=1))),0,IF(ISNUMBER(N650),G650*H650*N650*IF(ISNUMBER(K650),1,IF(AND(L650="PAYG",INDEX('SKU Catalog'!$F$1:$F$116,MAX(1,U650))="Hourly"),I650,1)),"UNPRICED"))</f>
        <v>0</v>
      </c>
      <c r="P650" s="24">
        <f>IF(ISNUMBER(O650),O650*Assumptions!$B$8,"UNPRICED")</f>
        <v>0</v>
      </c>
      <c r="Q650" s="23" t="str">
        <f>IF(NOT(AND(A650=$B$2,G650&gt;0,H650&gt;0,OR(C650&lt;&gt;"Recommended baseline",Assumptions!$B$10=1))),"Inactive",IF(NOT(ISNUMBER(N650)),"UNPRICED - select SKU / quote",IF(ISNUMBER(K650),"Manual quote - verify source",IF(T650="Covered","Covered by capacity",IF(T650="Control plane","No direct fee","Priced - verify sizing")))))</f>
        <v>Inactive</v>
      </c>
      <c r="R650" s="21" t="s">
        <v>2300</v>
      </c>
      <c r="S650" s="21" t="s">
        <v>971</v>
      </c>
      <c r="T650" s="21" t="s">
        <v>187</v>
      </c>
      <c r="U650" s="23">
        <f>IF(COUNTIF('SKU Catalog'!$A$4:$A$116,T650&amp;"|"&amp;F650)=0,0,MATCH(T650&amp;"|"&amp;F650,'SKU Catalog'!$A$1:$A$116,0))</f>
        <v>5</v>
      </c>
      <c r="V650" s="24">
        <f>IF(NOT(AND(A650=$B$2,G650&gt;0,H650&gt;0,OR(C650&lt;&gt;"Recommended baseline",Assumptions!$B$10=1))),0,IF(ISNUMBER(K650),G650*H650*K650,IF(U650=0,"UNPRICED",IF(ISNUMBER(INDEX('SKU Catalog'!$K$1:$K$116,MAX(1,U650))),G650*H650*INDEX('SKU Catalog'!$K$1:$K$116,MAX(1,U650))*IF(AND(INDEX('SKU Catalog'!$F$1:$F$116,MAX(1,U650))="Hourly",OR(INDEX('SKU Catalog'!$J$1:$J$116,MAX(1,U650))=0,"PAYG"="PAYG")),I650,1),"UNPRICED"))))</f>
        <v>0</v>
      </c>
      <c r="W650" s="24">
        <f>IF(NOT(AND(A650=$B$2,G650&gt;0,H650&gt;0,OR(C650&lt;&gt;"Recommended baseline",Assumptions!$B$10=1))),0,IF(ISNUMBER(K650),G650*H650*K650,IF(U650=0,"UNPRICED",IF(ISNUMBER(INDEX('SKU Catalog'!$L$1:$L$116,MAX(1,U650))),G650*H650*INDEX('SKU Catalog'!$L$1:$L$116,MAX(1,U650))*IF(AND(INDEX('SKU Catalog'!$F$1:$F$116,MAX(1,U650))="Hourly",OR(INDEX('SKU Catalog'!$J$1:$J$116,MAX(1,U650))=0,"1Y"="PAYG")),I650,1),"UNPRICED"))))</f>
        <v>0</v>
      </c>
      <c r="X650" s="24">
        <f>IF(NOT(AND(A650=$B$2,G650&gt;0,H650&gt;0,OR(C650&lt;&gt;"Recommended baseline",Assumptions!$B$10=1))),0,IF(ISNUMBER(K650),G650*H650*K650,IF(U650=0,"UNPRICED",IF(ISNUMBER(INDEX('SKU Catalog'!$M$1:$M$116,MAX(1,U650))),G650*H650*INDEX('SKU Catalog'!$M$1:$M$116,MAX(1,U650))*IF(AND(INDEX('SKU Catalog'!$F$1:$F$116,MAX(1,U650))="Hourly",OR(INDEX('SKU Catalog'!$J$1:$J$116,MAX(1,U650))=0,"3Y"="PAYG")),I650,1),"UNPRICED"))))</f>
        <v>0</v>
      </c>
    </row>
    <row r="651" spans="1:24" ht="28.8" x14ac:dyDescent="0.35">
      <c r="A651" s="21" t="s">
        <v>1927</v>
      </c>
      <c r="B651" s="21" t="s">
        <v>95</v>
      </c>
      <c r="C651" s="21" t="s">
        <v>2299</v>
      </c>
      <c r="D651" s="21" t="s">
        <v>1752</v>
      </c>
      <c r="E651" s="21" t="s">
        <v>1753</v>
      </c>
      <c r="F651" s="26" t="s">
        <v>188</v>
      </c>
      <c r="G651" s="27">
        <v>1</v>
      </c>
      <c r="H651" s="27">
        <v>1</v>
      </c>
      <c r="I651" s="36">
        <v>1</v>
      </c>
      <c r="J651" s="26" t="s">
        <v>2297</v>
      </c>
      <c r="K651" s="37"/>
      <c r="L651" s="23" t="str">
        <f>IF(U651=0,"INVALID SKU",IF(INDEX('SKU Catalog'!$J$1:$J$116,MAX(1,U651))=0,"PAYG",IF(J651="Default",Assumptions!$B$7,J651)))</f>
        <v>PAYG</v>
      </c>
      <c r="M651" s="23" t="str">
        <f>IF(U651=0,"Review SKU",INDEX('SKU Catalog'!$E$1:$E$116,MAX(1,U651)))</f>
        <v>resource</v>
      </c>
      <c r="N651" s="31">
        <f>IF(ISNUMBER(K651),K651,IF(U651=0,"UNPRICED",IF(L651="PAYG",INDEX('SKU Catalog'!$K$1:$K$116,MAX(1,U651)),IF(L651="1Y",INDEX('SKU Catalog'!$L$1:$L$116,MAX(1,U651)),INDEX('SKU Catalog'!$M$1:$M$116,MAX(1,U651))))))</f>
        <v>0</v>
      </c>
      <c r="O651" s="24">
        <f>IF(NOT(AND(A651=$B$2,G651&gt;0,H651&gt;0,OR(C651&lt;&gt;"Recommended baseline",Assumptions!$B$10=1))),0,IF(ISNUMBER(N651),G651*H651*N651*IF(ISNUMBER(K651),1,IF(AND(L651="PAYG",INDEX('SKU Catalog'!$F$1:$F$116,MAX(1,U651))="Hourly"),I651,1)),"UNPRICED"))</f>
        <v>0</v>
      </c>
      <c r="P651" s="24">
        <f>IF(ISNUMBER(O651),O651*Assumptions!$B$8,"UNPRICED")</f>
        <v>0</v>
      </c>
      <c r="Q651" s="23" t="str">
        <f>IF(NOT(AND(A651=$B$2,G651&gt;0,H651&gt;0,OR(C651&lt;&gt;"Recommended baseline",Assumptions!$B$10=1))),"Inactive",IF(NOT(ISNUMBER(N651)),"UNPRICED - select SKU / quote",IF(ISNUMBER(K651),"Manual quote - verify source",IF(T651="Covered","Covered by capacity",IF(T651="Control plane","No direct fee","Priced - verify sizing")))))</f>
        <v>Inactive</v>
      </c>
      <c r="R651" s="21" t="s">
        <v>2300</v>
      </c>
      <c r="S651" s="21" t="s">
        <v>971</v>
      </c>
      <c r="T651" s="21" t="s">
        <v>187</v>
      </c>
      <c r="U651" s="23">
        <f>IF(COUNTIF('SKU Catalog'!$A$4:$A$116,T651&amp;"|"&amp;F651)=0,0,MATCH(T651&amp;"|"&amp;F651,'SKU Catalog'!$A$1:$A$116,0))</f>
        <v>5</v>
      </c>
      <c r="V651" s="24">
        <f>IF(NOT(AND(A651=$B$2,G651&gt;0,H651&gt;0,OR(C651&lt;&gt;"Recommended baseline",Assumptions!$B$10=1))),0,IF(ISNUMBER(K651),G651*H651*K651,IF(U651=0,"UNPRICED",IF(ISNUMBER(INDEX('SKU Catalog'!$K$1:$K$116,MAX(1,U651))),G651*H651*INDEX('SKU Catalog'!$K$1:$K$116,MAX(1,U651))*IF(AND(INDEX('SKU Catalog'!$F$1:$F$116,MAX(1,U651))="Hourly",OR(INDEX('SKU Catalog'!$J$1:$J$116,MAX(1,U651))=0,"PAYG"="PAYG")),I651,1),"UNPRICED"))))</f>
        <v>0</v>
      </c>
      <c r="W651" s="24">
        <f>IF(NOT(AND(A651=$B$2,G651&gt;0,H651&gt;0,OR(C651&lt;&gt;"Recommended baseline",Assumptions!$B$10=1))),0,IF(ISNUMBER(K651),G651*H651*K651,IF(U651=0,"UNPRICED",IF(ISNUMBER(INDEX('SKU Catalog'!$L$1:$L$116,MAX(1,U651))),G651*H651*INDEX('SKU Catalog'!$L$1:$L$116,MAX(1,U651))*IF(AND(INDEX('SKU Catalog'!$F$1:$F$116,MAX(1,U651))="Hourly",OR(INDEX('SKU Catalog'!$J$1:$J$116,MAX(1,U651))=0,"1Y"="PAYG")),I651,1),"UNPRICED"))))</f>
        <v>0</v>
      </c>
      <c r="X651" s="24">
        <f>IF(NOT(AND(A651=$B$2,G651&gt;0,H651&gt;0,OR(C651&lt;&gt;"Recommended baseline",Assumptions!$B$10=1))),0,IF(ISNUMBER(K651),G651*H651*K651,IF(U651=0,"UNPRICED",IF(ISNUMBER(INDEX('SKU Catalog'!$M$1:$M$116,MAX(1,U651))),G651*H651*INDEX('SKU Catalog'!$M$1:$M$116,MAX(1,U651))*IF(AND(INDEX('SKU Catalog'!$F$1:$F$116,MAX(1,U651))="Hourly",OR(INDEX('SKU Catalog'!$J$1:$J$116,MAX(1,U651))=0,"3Y"="PAYG")),I651,1),"UNPRICED"))))</f>
        <v>0</v>
      </c>
    </row>
    <row r="652" spans="1:24" ht="28.8" x14ac:dyDescent="0.35">
      <c r="A652" s="21" t="s">
        <v>1927</v>
      </c>
      <c r="B652" s="21" t="s">
        <v>95</v>
      </c>
      <c r="C652" s="21" t="s">
        <v>2299</v>
      </c>
      <c r="D652" s="21" t="s">
        <v>1754</v>
      </c>
      <c r="E652" s="21" t="s">
        <v>1755</v>
      </c>
      <c r="F652" s="26" t="s">
        <v>188</v>
      </c>
      <c r="G652" s="27">
        <v>1</v>
      </c>
      <c r="H652" s="27">
        <v>1</v>
      </c>
      <c r="I652" s="36">
        <v>1</v>
      </c>
      <c r="J652" s="26" t="s">
        <v>2297</v>
      </c>
      <c r="K652" s="37"/>
      <c r="L652" s="23" t="str">
        <f>IF(U652=0,"INVALID SKU",IF(INDEX('SKU Catalog'!$J$1:$J$116,MAX(1,U652))=0,"PAYG",IF(J652="Default",Assumptions!$B$7,J652)))</f>
        <v>PAYG</v>
      </c>
      <c r="M652" s="23" t="str">
        <f>IF(U652=0,"Review SKU",INDEX('SKU Catalog'!$E$1:$E$116,MAX(1,U652)))</f>
        <v>resource</v>
      </c>
      <c r="N652" s="31">
        <f>IF(ISNUMBER(K652),K652,IF(U652=0,"UNPRICED",IF(L652="PAYG",INDEX('SKU Catalog'!$K$1:$K$116,MAX(1,U652)),IF(L652="1Y",INDEX('SKU Catalog'!$L$1:$L$116,MAX(1,U652)),INDEX('SKU Catalog'!$M$1:$M$116,MAX(1,U652))))))</f>
        <v>0</v>
      </c>
      <c r="O652" s="24">
        <f>IF(NOT(AND(A652=$B$2,G652&gt;0,H652&gt;0,OR(C652&lt;&gt;"Recommended baseline",Assumptions!$B$10=1))),0,IF(ISNUMBER(N652),G652*H652*N652*IF(ISNUMBER(K652),1,IF(AND(L652="PAYG",INDEX('SKU Catalog'!$F$1:$F$116,MAX(1,U652))="Hourly"),I652,1)),"UNPRICED"))</f>
        <v>0</v>
      </c>
      <c r="P652" s="24">
        <f>IF(ISNUMBER(O652),O652*Assumptions!$B$8,"UNPRICED")</f>
        <v>0</v>
      </c>
      <c r="Q652" s="23" t="str">
        <f>IF(NOT(AND(A652=$B$2,G652&gt;0,H652&gt;0,OR(C652&lt;&gt;"Recommended baseline",Assumptions!$B$10=1))),"Inactive",IF(NOT(ISNUMBER(N652)),"UNPRICED - select SKU / quote",IF(ISNUMBER(K652),"Manual quote - verify source",IF(T652="Covered","Covered by capacity",IF(T652="Control plane","No direct fee","Priced - verify sizing")))))</f>
        <v>Inactive</v>
      </c>
      <c r="R652" s="21" t="s">
        <v>2300</v>
      </c>
      <c r="S652" s="21" t="s">
        <v>971</v>
      </c>
      <c r="T652" s="21" t="s">
        <v>187</v>
      </c>
      <c r="U652" s="23">
        <f>IF(COUNTIF('SKU Catalog'!$A$4:$A$116,T652&amp;"|"&amp;F652)=0,0,MATCH(T652&amp;"|"&amp;F652,'SKU Catalog'!$A$1:$A$116,0))</f>
        <v>5</v>
      </c>
      <c r="V652" s="24">
        <f>IF(NOT(AND(A652=$B$2,G652&gt;0,H652&gt;0,OR(C652&lt;&gt;"Recommended baseline",Assumptions!$B$10=1))),0,IF(ISNUMBER(K652),G652*H652*K652,IF(U652=0,"UNPRICED",IF(ISNUMBER(INDEX('SKU Catalog'!$K$1:$K$116,MAX(1,U652))),G652*H652*INDEX('SKU Catalog'!$K$1:$K$116,MAX(1,U652))*IF(AND(INDEX('SKU Catalog'!$F$1:$F$116,MAX(1,U652))="Hourly",OR(INDEX('SKU Catalog'!$J$1:$J$116,MAX(1,U652))=0,"PAYG"="PAYG")),I652,1),"UNPRICED"))))</f>
        <v>0</v>
      </c>
      <c r="W652" s="24">
        <f>IF(NOT(AND(A652=$B$2,G652&gt;0,H652&gt;0,OR(C652&lt;&gt;"Recommended baseline",Assumptions!$B$10=1))),0,IF(ISNUMBER(K652),G652*H652*K652,IF(U652=0,"UNPRICED",IF(ISNUMBER(INDEX('SKU Catalog'!$L$1:$L$116,MAX(1,U652))),G652*H652*INDEX('SKU Catalog'!$L$1:$L$116,MAX(1,U652))*IF(AND(INDEX('SKU Catalog'!$F$1:$F$116,MAX(1,U652))="Hourly",OR(INDEX('SKU Catalog'!$J$1:$J$116,MAX(1,U652))=0,"1Y"="PAYG")),I652,1),"UNPRICED"))))</f>
        <v>0</v>
      </c>
      <c r="X652" s="24">
        <f>IF(NOT(AND(A652=$B$2,G652&gt;0,H652&gt;0,OR(C652&lt;&gt;"Recommended baseline",Assumptions!$B$10=1))),0,IF(ISNUMBER(K652),G652*H652*K652,IF(U652=0,"UNPRICED",IF(ISNUMBER(INDEX('SKU Catalog'!$M$1:$M$116,MAX(1,U652))),G652*H652*INDEX('SKU Catalog'!$M$1:$M$116,MAX(1,U652))*IF(AND(INDEX('SKU Catalog'!$F$1:$F$116,MAX(1,U652))="Hourly",OR(INDEX('SKU Catalog'!$J$1:$J$116,MAX(1,U652))=0,"3Y"="PAYG")),I652,1),"UNPRICED"))))</f>
        <v>0</v>
      </c>
    </row>
    <row r="653" spans="1:24" ht="28.8" x14ac:dyDescent="0.35">
      <c r="A653" s="21" t="s">
        <v>1927</v>
      </c>
      <c r="B653" s="21" t="s">
        <v>95</v>
      </c>
      <c r="C653" s="21" t="s">
        <v>2299</v>
      </c>
      <c r="D653" s="21" t="s">
        <v>1756</v>
      </c>
      <c r="E653" s="21" t="s">
        <v>1757</v>
      </c>
      <c r="F653" s="26" t="s">
        <v>188</v>
      </c>
      <c r="G653" s="27">
        <v>1</v>
      </c>
      <c r="H653" s="27">
        <v>1</v>
      </c>
      <c r="I653" s="36">
        <v>1</v>
      </c>
      <c r="J653" s="26" t="s">
        <v>2297</v>
      </c>
      <c r="K653" s="37"/>
      <c r="L653" s="23" t="str">
        <f>IF(U653=0,"INVALID SKU",IF(INDEX('SKU Catalog'!$J$1:$J$116,MAX(1,U653))=0,"PAYG",IF(J653="Default",Assumptions!$B$7,J653)))</f>
        <v>PAYG</v>
      </c>
      <c r="M653" s="23" t="str">
        <f>IF(U653=0,"Review SKU",INDEX('SKU Catalog'!$E$1:$E$116,MAX(1,U653)))</f>
        <v>resource</v>
      </c>
      <c r="N653" s="31">
        <f>IF(ISNUMBER(K653),K653,IF(U653=0,"UNPRICED",IF(L653="PAYG",INDEX('SKU Catalog'!$K$1:$K$116,MAX(1,U653)),IF(L653="1Y",INDEX('SKU Catalog'!$L$1:$L$116,MAX(1,U653)),INDEX('SKU Catalog'!$M$1:$M$116,MAX(1,U653))))))</f>
        <v>0</v>
      </c>
      <c r="O653" s="24">
        <f>IF(NOT(AND(A653=$B$2,G653&gt;0,H653&gt;0,OR(C653&lt;&gt;"Recommended baseline",Assumptions!$B$10=1))),0,IF(ISNUMBER(N653),G653*H653*N653*IF(ISNUMBER(K653),1,IF(AND(L653="PAYG",INDEX('SKU Catalog'!$F$1:$F$116,MAX(1,U653))="Hourly"),I653,1)),"UNPRICED"))</f>
        <v>0</v>
      </c>
      <c r="P653" s="24">
        <f>IF(ISNUMBER(O653),O653*Assumptions!$B$8,"UNPRICED")</f>
        <v>0</v>
      </c>
      <c r="Q653" s="23" t="str">
        <f>IF(NOT(AND(A653=$B$2,G653&gt;0,H653&gt;0,OR(C653&lt;&gt;"Recommended baseline",Assumptions!$B$10=1))),"Inactive",IF(NOT(ISNUMBER(N653)),"UNPRICED - select SKU / quote",IF(ISNUMBER(K653),"Manual quote - verify source",IF(T653="Covered","Covered by capacity",IF(T653="Control plane","No direct fee","Priced - verify sizing")))))</f>
        <v>Inactive</v>
      </c>
      <c r="R653" s="21" t="s">
        <v>2300</v>
      </c>
      <c r="S653" s="21" t="s">
        <v>971</v>
      </c>
      <c r="T653" s="21" t="s">
        <v>187</v>
      </c>
      <c r="U653" s="23">
        <f>IF(COUNTIF('SKU Catalog'!$A$4:$A$116,T653&amp;"|"&amp;F653)=0,0,MATCH(T653&amp;"|"&amp;F653,'SKU Catalog'!$A$1:$A$116,0))</f>
        <v>5</v>
      </c>
      <c r="V653" s="24">
        <f>IF(NOT(AND(A653=$B$2,G653&gt;0,H653&gt;0,OR(C653&lt;&gt;"Recommended baseline",Assumptions!$B$10=1))),0,IF(ISNUMBER(K653),G653*H653*K653,IF(U653=0,"UNPRICED",IF(ISNUMBER(INDEX('SKU Catalog'!$K$1:$K$116,MAX(1,U653))),G653*H653*INDEX('SKU Catalog'!$K$1:$K$116,MAX(1,U653))*IF(AND(INDEX('SKU Catalog'!$F$1:$F$116,MAX(1,U653))="Hourly",OR(INDEX('SKU Catalog'!$J$1:$J$116,MAX(1,U653))=0,"PAYG"="PAYG")),I653,1),"UNPRICED"))))</f>
        <v>0</v>
      </c>
      <c r="W653" s="24">
        <f>IF(NOT(AND(A653=$B$2,G653&gt;0,H653&gt;0,OR(C653&lt;&gt;"Recommended baseline",Assumptions!$B$10=1))),0,IF(ISNUMBER(K653),G653*H653*K653,IF(U653=0,"UNPRICED",IF(ISNUMBER(INDEX('SKU Catalog'!$L$1:$L$116,MAX(1,U653))),G653*H653*INDEX('SKU Catalog'!$L$1:$L$116,MAX(1,U653))*IF(AND(INDEX('SKU Catalog'!$F$1:$F$116,MAX(1,U653))="Hourly",OR(INDEX('SKU Catalog'!$J$1:$J$116,MAX(1,U653))=0,"1Y"="PAYG")),I653,1),"UNPRICED"))))</f>
        <v>0</v>
      </c>
      <c r="X653" s="24">
        <f>IF(NOT(AND(A653=$B$2,G653&gt;0,H653&gt;0,OR(C653&lt;&gt;"Recommended baseline",Assumptions!$B$10=1))),0,IF(ISNUMBER(K653),G653*H653*K653,IF(U653=0,"UNPRICED",IF(ISNUMBER(INDEX('SKU Catalog'!$M$1:$M$116,MAX(1,U653))),G653*H653*INDEX('SKU Catalog'!$M$1:$M$116,MAX(1,U653))*IF(AND(INDEX('SKU Catalog'!$F$1:$F$116,MAX(1,U653))="Hourly",OR(INDEX('SKU Catalog'!$J$1:$J$116,MAX(1,U653))=0,"3Y"="PAYG")),I653,1),"UNPRICED"))))</f>
        <v>0</v>
      </c>
    </row>
    <row r="654" spans="1:24" ht="28.8" x14ac:dyDescent="0.35">
      <c r="A654" s="21" t="s">
        <v>1927</v>
      </c>
      <c r="B654" s="21" t="s">
        <v>95</v>
      </c>
      <c r="C654" s="21" t="s">
        <v>2299</v>
      </c>
      <c r="D654" s="21" t="s">
        <v>1758</v>
      </c>
      <c r="E654" s="21" t="s">
        <v>1759</v>
      </c>
      <c r="F654" s="26" t="s">
        <v>188</v>
      </c>
      <c r="G654" s="27">
        <v>1</v>
      </c>
      <c r="H654" s="27">
        <v>1</v>
      </c>
      <c r="I654" s="36">
        <v>1</v>
      </c>
      <c r="J654" s="26" t="s">
        <v>2297</v>
      </c>
      <c r="K654" s="37"/>
      <c r="L654" s="23" t="str">
        <f>IF(U654=0,"INVALID SKU",IF(INDEX('SKU Catalog'!$J$1:$J$116,MAX(1,U654))=0,"PAYG",IF(J654="Default",Assumptions!$B$7,J654)))</f>
        <v>PAYG</v>
      </c>
      <c r="M654" s="23" t="str">
        <f>IF(U654=0,"Review SKU",INDEX('SKU Catalog'!$E$1:$E$116,MAX(1,U654)))</f>
        <v>resource</v>
      </c>
      <c r="N654" s="31">
        <f>IF(ISNUMBER(K654),K654,IF(U654=0,"UNPRICED",IF(L654="PAYG",INDEX('SKU Catalog'!$K$1:$K$116,MAX(1,U654)),IF(L654="1Y",INDEX('SKU Catalog'!$L$1:$L$116,MAX(1,U654)),INDEX('SKU Catalog'!$M$1:$M$116,MAX(1,U654))))))</f>
        <v>0</v>
      </c>
      <c r="O654" s="24">
        <f>IF(NOT(AND(A654=$B$2,G654&gt;0,H654&gt;0,OR(C654&lt;&gt;"Recommended baseline",Assumptions!$B$10=1))),0,IF(ISNUMBER(N654),G654*H654*N654*IF(ISNUMBER(K654),1,IF(AND(L654="PAYG",INDEX('SKU Catalog'!$F$1:$F$116,MAX(1,U654))="Hourly"),I654,1)),"UNPRICED"))</f>
        <v>0</v>
      </c>
      <c r="P654" s="24">
        <f>IF(ISNUMBER(O654),O654*Assumptions!$B$8,"UNPRICED")</f>
        <v>0</v>
      </c>
      <c r="Q654" s="23" t="str">
        <f>IF(NOT(AND(A654=$B$2,G654&gt;0,H654&gt;0,OR(C654&lt;&gt;"Recommended baseline",Assumptions!$B$10=1))),"Inactive",IF(NOT(ISNUMBER(N654)),"UNPRICED - select SKU / quote",IF(ISNUMBER(K654),"Manual quote - verify source",IF(T654="Covered","Covered by capacity",IF(T654="Control plane","No direct fee","Priced - verify sizing")))))</f>
        <v>Inactive</v>
      </c>
      <c r="R654" s="21" t="s">
        <v>2300</v>
      </c>
      <c r="S654" s="21" t="s">
        <v>971</v>
      </c>
      <c r="T654" s="21" t="s">
        <v>187</v>
      </c>
      <c r="U654" s="23">
        <f>IF(COUNTIF('SKU Catalog'!$A$4:$A$116,T654&amp;"|"&amp;F654)=0,0,MATCH(T654&amp;"|"&amp;F654,'SKU Catalog'!$A$1:$A$116,0))</f>
        <v>5</v>
      </c>
      <c r="V654" s="24">
        <f>IF(NOT(AND(A654=$B$2,G654&gt;0,H654&gt;0,OR(C654&lt;&gt;"Recommended baseline",Assumptions!$B$10=1))),0,IF(ISNUMBER(K654),G654*H654*K654,IF(U654=0,"UNPRICED",IF(ISNUMBER(INDEX('SKU Catalog'!$K$1:$K$116,MAX(1,U654))),G654*H654*INDEX('SKU Catalog'!$K$1:$K$116,MAX(1,U654))*IF(AND(INDEX('SKU Catalog'!$F$1:$F$116,MAX(1,U654))="Hourly",OR(INDEX('SKU Catalog'!$J$1:$J$116,MAX(1,U654))=0,"PAYG"="PAYG")),I654,1),"UNPRICED"))))</f>
        <v>0</v>
      </c>
      <c r="W654" s="24">
        <f>IF(NOT(AND(A654=$B$2,G654&gt;0,H654&gt;0,OR(C654&lt;&gt;"Recommended baseline",Assumptions!$B$10=1))),0,IF(ISNUMBER(K654),G654*H654*K654,IF(U654=0,"UNPRICED",IF(ISNUMBER(INDEX('SKU Catalog'!$L$1:$L$116,MAX(1,U654))),G654*H654*INDEX('SKU Catalog'!$L$1:$L$116,MAX(1,U654))*IF(AND(INDEX('SKU Catalog'!$F$1:$F$116,MAX(1,U654))="Hourly",OR(INDEX('SKU Catalog'!$J$1:$J$116,MAX(1,U654))=0,"1Y"="PAYG")),I654,1),"UNPRICED"))))</f>
        <v>0</v>
      </c>
      <c r="X654" s="24">
        <f>IF(NOT(AND(A654=$B$2,G654&gt;0,H654&gt;0,OR(C654&lt;&gt;"Recommended baseline",Assumptions!$B$10=1))),0,IF(ISNUMBER(K654),G654*H654*K654,IF(U654=0,"UNPRICED",IF(ISNUMBER(INDEX('SKU Catalog'!$M$1:$M$116,MAX(1,U654))),G654*H654*INDEX('SKU Catalog'!$M$1:$M$116,MAX(1,U654))*IF(AND(INDEX('SKU Catalog'!$F$1:$F$116,MAX(1,U654))="Hourly",OR(INDEX('SKU Catalog'!$J$1:$J$116,MAX(1,U654))=0,"3Y"="PAYG")),I654,1),"UNPRICED"))))</f>
        <v>0</v>
      </c>
    </row>
    <row r="655" spans="1:24" ht="28.8" x14ac:dyDescent="0.35">
      <c r="A655" s="21" t="s">
        <v>1927</v>
      </c>
      <c r="B655" s="21" t="s">
        <v>95</v>
      </c>
      <c r="C655" s="21" t="s">
        <v>2299</v>
      </c>
      <c r="D655" s="21" t="s">
        <v>1760</v>
      </c>
      <c r="E655" s="21" t="s">
        <v>1761</v>
      </c>
      <c r="F655" s="26" t="s">
        <v>188</v>
      </c>
      <c r="G655" s="27">
        <v>1</v>
      </c>
      <c r="H655" s="27">
        <v>1</v>
      </c>
      <c r="I655" s="36">
        <v>1</v>
      </c>
      <c r="J655" s="26" t="s">
        <v>2297</v>
      </c>
      <c r="K655" s="37"/>
      <c r="L655" s="23" t="str">
        <f>IF(U655=0,"INVALID SKU",IF(INDEX('SKU Catalog'!$J$1:$J$116,MAX(1,U655))=0,"PAYG",IF(J655="Default",Assumptions!$B$7,J655)))</f>
        <v>PAYG</v>
      </c>
      <c r="M655" s="23" t="str">
        <f>IF(U655=0,"Review SKU",INDEX('SKU Catalog'!$E$1:$E$116,MAX(1,U655)))</f>
        <v>resource</v>
      </c>
      <c r="N655" s="31">
        <f>IF(ISNUMBER(K655),K655,IF(U655=0,"UNPRICED",IF(L655="PAYG",INDEX('SKU Catalog'!$K$1:$K$116,MAX(1,U655)),IF(L655="1Y",INDEX('SKU Catalog'!$L$1:$L$116,MAX(1,U655)),INDEX('SKU Catalog'!$M$1:$M$116,MAX(1,U655))))))</f>
        <v>0</v>
      </c>
      <c r="O655" s="24">
        <f>IF(NOT(AND(A655=$B$2,G655&gt;0,H655&gt;0,OR(C655&lt;&gt;"Recommended baseline",Assumptions!$B$10=1))),0,IF(ISNUMBER(N655),G655*H655*N655*IF(ISNUMBER(K655),1,IF(AND(L655="PAYG",INDEX('SKU Catalog'!$F$1:$F$116,MAX(1,U655))="Hourly"),I655,1)),"UNPRICED"))</f>
        <v>0</v>
      </c>
      <c r="P655" s="24">
        <f>IF(ISNUMBER(O655),O655*Assumptions!$B$8,"UNPRICED")</f>
        <v>0</v>
      </c>
      <c r="Q655" s="23" t="str">
        <f>IF(NOT(AND(A655=$B$2,G655&gt;0,H655&gt;0,OR(C655&lt;&gt;"Recommended baseline",Assumptions!$B$10=1))),"Inactive",IF(NOT(ISNUMBER(N655)),"UNPRICED - select SKU / quote",IF(ISNUMBER(K655),"Manual quote - verify source",IF(T655="Covered","Covered by capacity",IF(T655="Control plane","No direct fee","Priced - verify sizing")))))</f>
        <v>Inactive</v>
      </c>
      <c r="R655" s="21" t="s">
        <v>2300</v>
      </c>
      <c r="S655" s="21" t="s">
        <v>971</v>
      </c>
      <c r="T655" s="21" t="s">
        <v>187</v>
      </c>
      <c r="U655" s="23">
        <f>IF(COUNTIF('SKU Catalog'!$A$4:$A$116,T655&amp;"|"&amp;F655)=0,0,MATCH(T655&amp;"|"&amp;F655,'SKU Catalog'!$A$1:$A$116,0))</f>
        <v>5</v>
      </c>
      <c r="V655" s="24">
        <f>IF(NOT(AND(A655=$B$2,G655&gt;0,H655&gt;0,OR(C655&lt;&gt;"Recommended baseline",Assumptions!$B$10=1))),0,IF(ISNUMBER(K655),G655*H655*K655,IF(U655=0,"UNPRICED",IF(ISNUMBER(INDEX('SKU Catalog'!$K$1:$K$116,MAX(1,U655))),G655*H655*INDEX('SKU Catalog'!$K$1:$K$116,MAX(1,U655))*IF(AND(INDEX('SKU Catalog'!$F$1:$F$116,MAX(1,U655))="Hourly",OR(INDEX('SKU Catalog'!$J$1:$J$116,MAX(1,U655))=0,"PAYG"="PAYG")),I655,1),"UNPRICED"))))</f>
        <v>0</v>
      </c>
      <c r="W655" s="24">
        <f>IF(NOT(AND(A655=$B$2,G655&gt;0,H655&gt;0,OR(C655&lt;&gt;"Recommended baseline",Assumptions!$B$10=1))),0,IF(ISNUMBER(K655),G655*H655*K655,IF(U655=0,"UNPRICED",IF(ISNUMBER(INDEX('SKU Catalog'!$L$1:$L$116,MAX(1,U655))),G655*H655*INDEX('SKU Catalog'!$L$1:$L$116,MAX(1,U655))*IF(AND(INDEX('SKU Catalog'!$F$1:$F$116,MAX(1,U655))="Hourly",OR(INDEX('SKU Catalog'!$J$1:$J$116,MAX(1,U655))=0,"1Y"="PAYG")),I655,1),"UNPRICED"))))</f>
        <v>0</v>
      </c>
      <c r="X655" s="24">
        <f>IF(NOT(AND(A655=$B$2,G655&gt;0,H655&gt;0,OR(C655&lt;&gt;"Recommended baseline",Assumptions!$B$10=1))),0,IF(ISNUMBER(K655),G655*H655*K655,IF(U655=0,"UNPRICED",IF(ISNUMBER(INDEX('SKU Catalog'!$M$1:$M$116,MAX(1,U655))),G655*H655*INDEX('SKU Catalog'!$M$1:$M$116,MAX(1,U655))*IF(AND(INDEX('SKU Catalog'!$F$1:$F$116,MAX(1,U655))="Hourly",OR(INDEX('SKU Catalog'!$J$1:$J$116,MAX(1,U655))=0,"3Y"="PAYG")),I655,1),"UNPRICED"))))</f>
        <v>0</v>
      </c>
    </row>
    <row r="656" spans="1:24" ht="28.8" x14ac:dyDescent="0.35">
      <c r="A656" s="21" t="s">
        <v>1927</v>
      </c>
      <c r="B656" s="21" t="s">
        <v>95</v>
      </c>
      <c r="C656" s="21" t="s">
        <v>2299</v>
      </c>
      <c r="D656" s="21" t="s">
        <v>1762</v>
      </c>
      <c r="E656" s="21" t="s">
        <v>1763</v>
      </c>
      <c r="F656" s="26" t="s">
        <v>188</v>
      </c>
      <c r="G656" s="27">
        <v>1</v>
      </c>
      <c r="H656" s="27">
        <v>1</v>
      </c>
      <c r="I656" s="36">
        <v>1</v>
      </c>
      <c r="J656" s="26" t="s">
        <v>2297</v>
      </c>
      <c r="K656" s="37"/>
      <c r="L656" s="23" t="str">
        <f>IF(U656=0,"INVALID SKU",IF(INDEX('SKU Catalog'!$J$1:$J$116,MAX(1,U656))=0,"PAYG",IF(J656="Default",Assumptions!$B$7,J656)))</f>
        <v>PAYG</v>
      </c>
      <c r="M656" s="23" t="str">
        <f>IF(U656=0,"Review SKU",INDEX('SKU Catalog'!$E$1:$E$116,MAX(1,U656)))</f>
        <v>resource</v>
      </c>
      <c r="N656" s="31">
        <f>IF(ISNUMBER(K656),K656,IF(U656=0,"UNPRICED",IF(L656="PAYG",INDEX('SKU Catalog'!$K$1:$K$116,MAX(1,U656)),IF(L656="1Y",INDEX('SKU Catalog'!$L$1:$L$116,MAX(1,U656)),INDEX('SKU Catalog'!$M$1:$M$116,MAX(1,U656))))))</f>
        <v>0</v>
      </c>
      <c r="O656" s="24">
        <f>IF(NOT(AND(A656=$B$2,G656&gt;0,H656&gt;0,OR(C656&lt;&gt;"Recommended baseline",Assumptions!$B$10=1))),0,IF(ISNUMBER(N656),G656*H656*N656*IF(ISNUMBER(K656),1,IF(AND(L656="PAYG",INDEX('SKU Catalog'!$F$1:$F$116,MAX(1,U656))="Hourly"),I656,1)),"UNPRICED"))</f>
        <v>0</v>
      </c>
      <c r="P656" s="24">
        <f>IF(ISNUMBER(O656),O656*Assumptions!$B$8,"UNPRICED")</f>
        <v>0</v>
      </c>
      <c r="Q656" s="23" t="str">
        <f>IF(NOT(AND(A656=$B$2,G656&gt;0,H656&gt;0,OR(C656&lt;&gt;"Recommended baseline",Assumptions!$B$10=1))),"Inactive",IF(NOT(ISNUMBER(N656)),"UNPRICED - select SKU / quote",IF(ISNUMBER(K656),"Manual quote - verify source",IF(T656="Covered","Covered by capacity",IF(T656="Control plane","No direct fee","Priced - verify sizing")))))</f>
        <v>Inactive</v>
      </c>
      <c r="R656" s="21" t="s">
        <v>2300</v>
      </c>
      <c r="S656" s="21" t="s">
        <v>971</v>
      </c>
      <c r="T656" s="21" t="s">
        <v>187</v>
      </c>
      <c r="U656" s="23">
        <f>IF(COUNTIF('SKU Catalog'!$A$4:$A$116,T656&amp;"|"&amp;F656)=0,0,MATCH(T656&amp;"|"&amp;F656,'SKU Catalog'!$A$1:$A$116,0))</f>
        <v>5</v>
      </c>
      <c r="V656" s="24">
        <f>IF(NOT(AND(A656=$B$2,G656&gt;0,H656&gt;0,OR(C656&lt;&gt;"Recommended baseline",Assumptions!$B$10=1))),0,IF(ISNUMBER(K656),G656*H656*K656,IF(U656=0,"UNPRICED",IF(ISNUMBER(INDEX('SKU Catalog'!$K$1:$K$116,MAX(1,U656))),G656*H656*INDEX('SKU Catalog'!$K$1:$K$116,MAX(1,U656))*IF(AND(INDEX('SKU Catalog'!$F$1:$F$116,MAX(1,U656))="Hourly",OR(INDEX('SKU Catalog'!$J$1:$J$116,MAX(1,U656))=0,"PAYG"="PAYG")),I656,1),"UNPRICED"))))</f>
        <v>0</v>
      </c>
      <c r="W656" s="24">
        <f>IF(NOT(AND(A656=$B$2,G656&gt;0,H656&gt;0,OR(C656&lt;&gt;"Recommended baseline",Assumptions!$B$10=1))),0,IF(ISNUMBER(K656),G656*H656*K656,IF(U656=0,"UNPRICED",IF(ISNUMBER(INDEX('SKU Catalog'!$L$1:$L$116,MAX(1,U656))),G656*H656*INDEX('SKU Catalog'!$L$1:$L$116,MAX(1,U656))*IF(AND(INDEX('SKU Catalog'!$F$1:$F$116,MAX(1,U656))="Hourly",OR(INDEX('SKU Catalog'!$J$1:$J$116,MAX(1,U656))=0,"1Y"="PAYG")),I656,1),"UNPRICED"))))</f>
        <v>0</v>
      </c>
      <c r="X656" s="24">
        <f>IF(NOT(AND(A656=$B$2,G656&gt;0,H656&gt;0,OR(C656&lt;&gt;"Recommended baseline",Assumptions!$B$10=1))),0,IF(ISNUMBER(K656),G656*H656*K656,IF(U656=0,"UNPRICED",IF(ISNUMBER(INDEX('SKU Catalog'!$M$1:$M$116,MAX(1,U656))),G656*H656*INDEX('SKU Catalog'!$M$1:$M$116,MAX(1,U656))*IF(AND(INDEX('SKU Catalog'!$F$1:$F$116,MAX(1,U656))="Hourly",OR(INDEX('SKU Catalog'!$J$1:$J$116,MAX(1,U656))=0,"3Y"="PAYG")),I656,1),"UNPRICED"))))</f>
        <v>0</v>
      </c>
    </row>
    <row r="657" spans="1:24" ht="28.8" x14ac:dyDescent="0.35">
      <c r="A657" s="21" t="s">
        <v>1927</v>
      </c>
      <c r="B657" s="21" t="s">
        <v>95</v>
      </c>
      <c r="C657" s="21" t="s">
        <v>2299</v>
      </c>
      <c r="D657" s="21" t="s">
        <v>1764</v>
      </c>
      <c r="E657" s="21" t="s">
        <v>1765</v>
      </c>
      <c r="F657" s="26" t="s">
        <v>188</v>
      </c>
      <c r="G657" s="27">
        <v>1</v>
      </c>
      <c r="H657" s="27">
        <v>1</v>
      </c>
      <c r="I657" s="36">
        <v>1</v>
      </c>
      <c r="J657" s="26" t="s">
        <v>2297</v>
      </c>
      <c r="K657" s="37"/>
      <c r="L657" s="23" t="str">
        <f>IF(U657=0,"INVALID SKU",IF(INDEX('SKU Catalog'!$J$1:$J$116,MAX(1,U657))=0,"PAYG",IF(J657="Default",Assumptions!$B$7,J657)))</f>
        <v>PAYG</v>
      </c>
      <c r="M657" s="23" t="str">
        <f>IF(U657=0,"Review SKU",INDEX('SKU Catalog'!$E$1:$E$116,MAX(1,U657)))</f>
        <v>resource</v>
      </c>
      <c r="N657" s="31">
        <f>IF(ISNUMBER(K657),K657,IF(U657=0,"UNPRICED",IF(L657="PAYG",INDEX('SKU Catalog'!$K$1:$K$116,MAX(1,U657)),IF(L657="1Y",INDEX('SKU Catalog'!$L$1:$L$116,MAX(1,U657)),INDEX('SKU Catalog'!$M$1:$M$116,MAX(1,U657))))))</f>
        <v>0</v>
      </c>
      <c r="O657" s="24">
        <f>IF(NOT(AND(A657=$B$2,G657&gt;0,H657&gt;0,OR(C657&lt;&gt;"Recommended baseline",Assumptions!$B$10=1))),0,IF(ISNUMBER(N657),G657*H657*N657*IF(ISNUMBER(K657),1,IF(AND(L657="PAYG",INDEX('SKU Catalog'!$F$1:$F$116,MAX(1,U657))="Hourly"),I657,1)),"UNPRICED"))</f>
        <v>0</v>
      </c>
      <c r="P657" s="24">
        <f>IF(ISNUMBER(O657),O657*Assumptions!$B$8,"UNPRICED")</f>
        <v>0</v>
      </c>
      <c r="Q657" s="23" t="str">
        <f>IF(NOT(AND(A657=$B$2,G657&gt;0,H657&gt;0,OR(C657&lt;&gt;"Recommended baseline",Assumptions!$B$10=1))),"Inactive",IF(NOT(ISNUMBER(N657)),"UNPRICED - select SKU / quote",IF(ISNUMBER(K657),"Manual quote - verify source",IF(T657="Covered","Covered by capacity",IF(T657="Control plane","No direct fee","Priced - verify sizing")))))</f>
        <v>Inactive</v>
      </c>
      <c r="R657" s="21" t="s">
        <v>2300</v>
      </c>
      <c r="S657" s="21" t="s">
        <v>971</v>
      </c>
      <c r="T657" s="21" t="s">
        <v>187</v>
      </c>
      <c r="U657" s="23">
        <f>IF(COUNTIF('SKU Catalog'!$A$4:$A$116,T657&amp;"|"&amp;F657)=0,0,MATCH(T657&amp;"|"&amp;F657,'SKU Catalog'!$A$1:$A$116,0))</f>
        <v>5</v>
      </c>
      <c r="V657" s="24">
        <f>IF(NOT(AND(A657=$B$2,G657&gt;0,H657&gt;0,OR(C657&lt;&gt;"Recommended baseline",Assumptions!$B$10=1))),0,IF(ISNUMBER(K657),G657*H657*K657,IF(U657=0,"UNPRICED",IF(ISNUMBER(INDEX('SKU Catalog'!$K$1:$K$116,MAX(1,U657))),G657*H657*INDEX('SKU Catalog'!$K$1:$K$116,MAX(1,U657))*IF(AND(INDEX('SKU Catalog'!$F$1:$F$116,MAX(1,U657))="Hourly",OR(INDEX('SKU Catalog'!$J$1:$J$116,MAX(1,U657))=0,"PAYG"="PAYG")),I657,1),"UNPRICED"))))</f>
        <v>0</v>
      </c>
      <c r="W657" s="24">
        <f>IF(NOT(AND(A657=$B$2,G657&gt;0,H657&gt;0,OR(C657&lt;&gt;"Recommended baseline",Assumptions!$B$10=1))),0,IF(ISNUMBER(K657),G657*H657*K657,IF(U657=0,"UNPRICED",IF(ISNUMBER(INDEX('SKU Catalog'!$L$1:$L$116,MAX(1,U657))),G657*H657*INDEX('SKU Catalog'!$L$1:$L$116,MAX(1,U657))*IF(AND(INDEX('SKU Catalog'!$F$1:$F$116,MAX(1,U657))="Hourly",OR(INDEX('SKU Catalog'!$J$1:$J$116,MAX(1,U657))=0,"1Y"="PAYG")),I657,1),"UNPRICED"))))</f>
        <v>0</v>
      </c>
      <c r="X657" s="24">
        <f>IF(NOT(AND(A657=$B$2,G657&gt;0,H657&gt;0,OR(C657&lt;&gt;"Recommended baseline",Assumptions!$B$10=1))),0,IF(ISNUMBER(K657),G657*H657*K657,IF(U657=0,"UNPRICED",IF(ISNUMBER(INDEX('SKU Catalog'!$M$1:$M$116,MAX(1,U657))),G657*H657*INDEX('SKU Catalog'!$M$1:$M$116,MAX(1,U657))*IF(AND(INDEX('SKU Catalog'!$F$1:$F$116,MAX(1,U657))="Hourly",OR(INDEX('SKU Catalog'!$J$1:$J$116,MAX(1,U657))=0,"3Y"="PAYG")),I657,1),"UNPRICED"))))</f>
        <v>0</v>
      </c>
    </row>
    <row r="658" spans="1:24" ht="28.8" x14ac:dyDescent="0.35">
      <c r="A658" s="21" t="s">
        <v>1927</v>
      </c>
      <c r="B658" s="21" t="s">
        <v>95</v>
      </c>
      <c r="C658" s="21" t="s">
        <v>2299</v>
      </c>
      <c r="D658" s="21" t="s">
        <v>1766</v>
      </c>
      <c r="E658" s="21" t="s">
        <v>1767</v>
      </c>
      <c r="F658" s="26" t="s">
        <v>188</v>
      </c>
      <c r="G658" s="27">
        <v>1</v>
      </c>
      <c r="H658" s="27">
        <v>1</v>
      </c>
      <c r="I658" s="36">
        <v>1</v>
      </c>
      <c r="J658" s="26" t="s">
        <v>2297</v>
      </c>
      <c r="K658" s="37"/>
      <c r="L658" s="23" t="str">
        <f>IF(U658=0,"INVALID SKU",IF(INDEX('SKU Catalog'!$J$1:$J$116,MAX(1,U658))=0,"PAYG",IF(J658="Default",Assumptions!$B$7,J658)))</f>
        <v>PAYG</v>
      </c>
      <c r="M658" s="23" t="str">
        <f>IF(U658=0,"Review SKU",INDEX('SKU Catalog'!$E$1:$E$116,MAX(1,U658)))</f>
        <v>resource</v>
      </c>
      <c r="N658" s="31">
        <f>IF(ISNUMBER(K658),K658,IF(U658=0,"UNPRICED",IF(L658="PAYG",INDEX('SKU Catalog'!$K$1:$K$116,MAX(1,U658)),IF(L658="1Y",INDEX('SKU Catalog'!$L$1:$L$116,MAX(1,U658)),INDEX('SKU Catalog'!$M$1:$M$116,MAX(1,U658))))))</f>
        <v>0</v>
      </c>
      <c r="O658" s="24">
        <f>IF(NOT(AND(A658=$B$2,G658&gt;0,H658&gt;0,OR(C658&lt;&gt;"Recommended baseline",Assumptions!$B$10=1))),0,IF(ISNUMBER(N658),G658*H658*N658*IF(ISNUMBER(K658),1,IF(AND(L658="PAYG",INDEX('SKU Catalog'!$F$1:$F$116,MAX(1,U658))="Hourly"),I658,1)),"UNPRICED"))</f>
        <v>0</v>
      </c>
      <c r="P658" s="24">
        <f>IF(ISNUMBER(O658),O658*Assumptions!$B$8,"UNPRICED")</f>
        <v>0</v>
      </c>
      <c r="Q658" s="23" t="str">
        <f>IF(NOT(AND(A658=$B$2,G658&gt;0,H658&gt;0,OR(C658&lt;&gt;"Recommended baseline",Assumptions!$B$10=1))),"Inactive",IF(NOT(ISNUMBER(N658)),"UNPRICED - select SKU / quote",IF(ISNUMBER(K658),"Manual quote - verify source",IF(T658="Covered","Covered by capacity",IF(T658="Control plane","No direct fee","Priced - verify sizing")))))</f>
        <v>Inactive</v>
      </c>
      <c r="R658" s="21" t="s">
        <v>2300</v>
      </c>
      <c r="S658" s="21" t="s">
        <v>971</v>
      </c>
      <c r="T658" s="21" t="s">
        <v>187</v>
      </c>
      <c r="U658" s="23">
        <f>IF(COUNTIF('SKU Catalog'!$A$4:$A$116,T658&amp;"|"&amp;F658)=0,0,MATCH(T658&amp;"|"&amp;F658,'SKU Catalog'!$A$1:$A$116,0))</f>
        <v>5</v>
      </c>
      <c r="V658" s="24">
        <f>IF(NOT(AND(A658=$B$2,G658&gt;0,H658&gt;0,OR(C658&lt;&gt;"Recommended baseline",Assumptions!$B$10=1))),0,IF(ISNUMBER(K658),G658*H658*K658,IF(U658=0,"UNPRICED",IF(ISNUMBER(INDEX('SKU Catalog'!$K$1:$K$116,MAX(1,U658))),G658*H658*INDEX('SKU Catalog'!$K$1:$K$116,MAX(1,U658))*IF(AND(INDEX('SKU Catalog'!$F$1:$F$116,MAX(1,U658))="Hourly",OR(INDEX('SKU Catalog'!$J$1:$J$116,MAX(1,U658))=0,"PAYG"="PAYG")),I658,1),"UNPRICED"))))</f>
        <v>0</v>
      </c>
      <c r="W658" s="24">
        <f>IF(NOT(AND(A658=$B$2,G658&gt;0,H658&gt;0,OR(C658&lt;&gt;"Recommended baseline",Assumptions!$B$10=1))),0,IF(ISNUMBER(K658),G658*H658*K658,IF(U658=0,"UNPRICED",IF(ISNUMBER(INDEX('SKU Catalog'!$L$1:$L$116,MAX(1,U658))),G658*H658*INDEX('SKU Catalog'!$L$1:$L$116,MAX(1,U658))*IF(AND(INDEX('SKU Catalog'!$F$1:$F$116,MAX(1,U658))="Hourly",OR(INDEX('SKU Catalog'!$J$1:$J$116,MAX(1,U658))=0,"1Y"="PAYG")),I658,1),"UNPRICED"))))</f>
        <v>0</v>
      </c>
      <c r="X658" s="24">
        <f>IF(NOT(AND(A658=$B$2,G658&gt;0,H658&gt;0,OR(C658&lt;&gt;"Recommended baseline",Assumptions!$B$10=1))),0,IF(ISNUMBER(K658),G658*H658*K658,IF(U658=0,"UNPRICED",IF(ISNUMBER(INDEX('SKU Catalog'!$M$1:$M$116,MAX(1,U658))),G658*H658*INDEX('SKU Catalog'!$M$1:$M$116,MAX(1,U658))*IF(AND(INDEX('SKU Catalog'!$F$1:$F$116,MAX(1,U658))="Hourly",OR(INDEX('SKU Catalog'!$J$1:$J$116,MAX(1,U658))=0,"3Y"="PAYG")),I658,1),"UNPRICED"))))</f>
        <v>0</v>
      </c>
    </row>
    <row r="659" spans="1:24" ht="28.8" x14ac:dyDescent="0.35">
      <c r="A659" s="21" t="s">
        <v>1927</v>
      </c>
      <c r="B659" s="21" t="s">
        <v>95</v>
      </c>
      <c r="C659" s="21" t="s">
        <v>2299</v>
      </c>
      <c r="D659" s="21" t="s">
        <v>1768</v>
      </c>
      <c r="E659" s="21" t="s">
        <v>1769</v>
      </c>
      <c r="F659" s="26" t="s">
        <v>188</v>
      </c>
      <c r="G659" s="27">
        <v>1</v>
      </c>
      <c r="H659" s="27">
        <v>1</v>
      </c>
      <c r="I659" s="36">
        <v>1</v>
      </c>
      <c r="J659" s="26" t="s">
        <v>2297</v>
      </c>
      <c r="K659" s="37"/>
      <c r="L659" s="23" t="str">
        <f>IF(U659=0,"INVALID SKU",IF(INDEX('SKU Catalog'!$J$1:$J$116,MAX(1,U659))=0,"PAYG",IF(J659="Default",Assumptions!$B$7,J659)))</f>
        <v>PAYG</v>
      </c>
      <c r="M659" s="23" t="str">
        <f>IF(U659=0,"Review SKU",INDEX('SKU Catalog'!$E$1:$E$116,MAX(1,U659)))</f>
        <v>resource</v>
      </c>
      <c r="N659" s="31">
        <f>IF(ISNUMBER(K659),K659,IF(U659=0,"UNPRICED",IF(L659="PAYG",INDEX('SKU Catalog'!$K$1:$K$116,MAX(1,U659)),IF(L659="1Y",INDEX('SKU Catalog'!$L$1:$L$116,MAX(1,U659)),INDEX('SKU Catalog'!$M$1:$M$116,MAX(1,U659))))))</f>
        <v>0</v>
      </c>
      <c r="O659" s="24">
        <f>IF(NOT(AND(A659=$B$2,G659&gt;0,H659&gt;0,OR(C659&lt;&gt;"Recommended baseline",Assumptions!$B$10=1))),0,IF(ISNUMBER(N659),G659*H659*N659*IF(ISNUMBER(K659),1,IF(AND(L659="PAYG",INDEX('SKU Catalog'!$F$1:$F$116,MAX(1,U659))="Hourly"),I659,1)),"UNPRICED"))</f>
        <v>0</v>
      </c>
      <c r="P659" s="24">
        <f>IF(ISNUMBER(O659),O659*Assumptions!$B$8,"UNPRICED")</f>
        <v>0</v>
      </c>
      <c r="Q659" s="23" t="str">
        <f>IF(NOT(AND(A659=$B$2,G659&gt;0,H659&gt;0,OR(C659&lt;&gt;"Recommended baseline",Assumptions!$B$10=1))),"Inactive",IF(NOT(ISNUMBER(N659)),"UNPRICED - select SKU / quote",IF(ISNUMBER(K659),"Manual quote - verify source",IF(T659="Covered","Covered by capacity",IF(T659="Control plane","No direct fee","Priced - verify sizing")))))</f>
        <v>Inactive</v>
      </c>
      <c r="R659" s="21" t="s">
        <v>2300</v>
      </c>
      <c r="S659" s="21" t="s">
        <v>971</v>
      </c>
      <c r="T659" s="21" t="s">
        <v>187</v>
      </c>
      <c r="U659" s="23">
        <f>IF(COUNTIF('SKU Catalog'!$A$4:$A$116,T659&amp;"|"&amp;F659)=0,0,MATCH(T659&amp;"|"&amp;F659,'SKU Catalog'!$A$1:$A$116,0))</f>
        <v>5</v>
      </c>
      <c r="V659" s="24">
        <f>IF(NOT(AND(A659=$B$2,G659&gt;0,H659&gt;0,OR(C659&lt;&gt;"Recommended baseline",Assumptions!$B$10=1))),0,IF(ISNUMBER(K659),G659*H659*K659,IF(U659=0,"UNPRICED",IF(ISNUMBER(INDEX('SKU Catalog'!$K$1:$K$116,MAX(1,U659))),G659*H659*INDEX('SKU Catalog'!$K$1:$K$116,MAX(1,U659))*IF(AND(INDEX('SKU Catalog'!$F$1:$F$116,MAX(1,U659))="Hourly",OR(INDEX('SKU Catalog'!$J$1:$J$116,MAX(1,U659))=0,"PAYG"="PAYG")),I659,1),"UNPRICED"))))</f>
        <v>0</v>
      </c>
      <c r="W659" s="24">
        <f>IF(NOT(AND(A659=$B$2,G659&gt;0,H659&gt;0,OR(C659&lt;&gt;"Recommended baseline",Assumptions!$B$10=1))),0,IF(ISNUMBER(K659),G659*H659*K659,IF(U659=0,"UNPRICED",IF(ISNUMBER(INDEX('SKU Catalog'!$L$1:$L$116,MAX(1,U659))),G659*H659*INDEX('SKU Catalog'!$L$1:$L$116,MAX(1,U659))*IF(AND(INDEX('SKU Catalog'!$F$1:$F$116,MAX(1,U659))="Hourly",OR(INDEX('SKU Catalog'!$J$1:$J$116,MAX(1,U659))=0,"1Y"="PAYG")),I659,1),"UNPRICED"))))</f>
        <v>0</v>
      </c>
      <c r="X659" s="24">
        <f>IF(NOT(AND(A659=$B$2,G659&gt;0,H659&gt;0,OR(C659&lt;&gt;"Recommended baseline",Assumptions!$B$10=1))),0,IF(ISNUMBER(K659),G659*H659*K659,IF(U659=0,"UNPRICED",IF(ISNUMBER(INDEX('SKU Catalog'!$M$1:$M$116,MAX(1,U659))),G659*H659*INDEX('SKU Catalog'!$M$1:$M$116,MAX(1,U659))*IF(AND(INDEX('SKU Catalog'!$F$1:$F$116,MAX(1,U659))="Hourly",OR(INDEX('SKU Catalog'!$J$1:$J$116,MAX(1,U659))=0,"3Y"="PAYG")),I659,1),"UNPRICED"))))</f>
        <v>0</v>
      </c>
    </row>
    <row r="660" spans="1:24" ht="28.8" x14ac:dyDescent="0.35">
      <c r="A660" s="21" t="s">
        <v>1927</v>
      </c>
      <c r="B660" s="21" t="s">
        <v>95</v>
      </c>
      <c r="C660" s="21" t="s">
        <v>2299</v>
      </c>
      <c r="D660" s="21" t="s">
        <v>1770</v>
      </c>
      <c r="E660" s="21" t="s">
        <v>1771</v>
      </c>
      <c r="F660" s="26" t="s">
        <v>188</v>
      </c>
      <c r="G660" s="27">
        <v>1</v>
      </c>
      <c r="H660" s="27">
        <v>1</v>
      </c>
      <c r="I660" s="36">
        <v>1</v>
      </c>
      <c r="J660" s="26" t="s">
        <v>2297</v>
      </c>
      <c r="K660" s="37"/>
      <c r="L660" s="23" t="str">
        <f>IF(U660=0,"INVALID SKU",IF(INDEX('SKU Catalog'!$J$1:$J$116,MAX(1,U660))=0,"PAYG",IF(J660="Default",Assumptions!$B$7,J660)))</f>
        <v>PAYG</v>
      </c>
      <c r="M660" s="23" t="str">
        <f>IF(U660=0,"Review SKU",INDEX('SKU Catalog'!$E$1:$E$116,MAX(1,U660)))</f>
        <v>resource</v>
      </c>
      <c r="N660" s="31">
        <f>IF(ISNUMBER(K660),K660,IF(U660=0,"UNPRICED",IF(L660="PAYG",INDEX('SKU Catalog'!$K$1:$K$116,MAX(1,U660)),IF(L660="1Y",INDEX('SKU Catalog'!$L$1:$L$116,MAX(1,U660)),INDEX('SKU Catalog'!$M$1:$M$116,MAX(1,U660))))))</f>
        <v>0</v>
      </c>
      <c r="O660" s="24">
        <f>IF(NOT(AND(A660=$B$2,G660&gt;0,H660&gt;0,OR(C660&lt;&gt;"Recommended baseline",Assumptions!$B$10=1))),0,IF(ISNUMBER(N660),G660*H660*N660*IF(ISNUMBER(K660),1,IF(AND(L660="PAYG",INDEX('SKU Catalog'!$F$1:$F$116,MAX(1,U660))="Hourly"),I660,1)),"UNPRICED"))</f>
        <v>0</v>
      </c>
      <c r="P660" s="24">
        <f>IF(ISNUMBER(O660),O660*Assumptions!$B$8,"UNPRICED")</f>
        <v>0</v>
      </c>
      <c r="Q660" s="23" t="str">
        <f>IF(NOT(AND(A660=$B$2,G660&gt;0,H660&gt;0,OR(C660&lt;&gt;"Recommended baseline",Assumptions!$B$10=1))),"Inactive",IF(NOT(ISNUMBER(N660)),"UNPRICED - select SKU / quote",IF(ISNUMBER(K660),"Manual quote - verify source",IF(T660="Covered","Covered by capacity",IF(T660="Control plane","No direct fee","Priced - verify sizing")))))</f>
        <v>Inactive</v>
      </c>
      <c r="R660" s="21" t="s">
        <v>2300</v>
      </c>
      <c r="S660" s="21" t="s">
        <v>971</v>
      </c>
      <c r="T660" s="21" t="s">
        <v>187</v>
      </c>
      <c r="U660" s="23">
        <f>IF(COUNTIF('SKU Catalog'!$A$4:$A$116,T660&amp;"|"&amp;F660)=0,0,MATCH(T660&amp;"|"&amp;F660,'SKU Catalog'!$A$1:$A$116,0))</f>
        <v>5</v>
      </c>
      <c r="V660" s="24">
        <f>IF(NOT(AND(A660=$B$2,G660&gt;0,H660&gt;0,OR(C660&lt;&gt;"Recommended baseline",Assumptions!$B$10=1))),0,IF(ISNUMBER(K660),G660*H660*K660,IF(U660=0,"UNPRICED",IF(ISNUMBER(INDEX('SKU Catalog'!$K$1:$K$116,MAX(1,U660))),G660*H660*INDEX('SKU Catalog'!$K$1:$K$116,MAX(1,U660))*IF(AND(INDEX('SKU Catalog'!$F$1:$F$116,MAX(1,U660))="Hourly",OR(INDEX('SKU Catalog'!$J$1:$J$116,MAX(1,U660))=0,"PAYG"="PAYG")),I660,1),"UNPRICED"))))</f>
        <v>0</v>
      </c>
      <c r="W660" s="24">
        <f>IF(NOT(AND(A660=$B$2,G660&gt;0,H660&gt;0,OR(C660&lt;&gt;"Recommended baseline",Assumptions!$B$10=1))),0,IF(ISNUMBER(K660),G660*H660*K660,IF(U660=0,"UNPRICED",IF(ISNUMBER(INDEX('SKU Catalog'!$L$1:$L$116,MAX(1,U660))),G660*H660*INDEX('SKU Catalog'!$L$1:$L$116,MAX(1,U660))*IF(AND(INDEX('SKU Catalog'!$F$1:$F$116,MAX(1,U660))="Hourly",OR(INDEX('SKU Catalog'!$J$1:$J$116,MAX(1,U660))=0,"1Y"="PAYG")),I660,1),"UNPRICED"))))</f>
        <v>0</v>
      </c>
      <c r="X660" s="24">
        <f>IF(NOT(AND(A660=$B$2,G660&gt;0,H660&gt;0,OR(C660&lt;&gt;"Recommended baseline",Assumptions!$B$10=1))),0,IF(ISNUMBER(K660),G660*H660*K660,IF(U660=0,"UNPRICED",IF(ISNUMBER(INDEX('SKU Catalog'!$M$1:$M$116,MAX(1,U660))),G660*H660*INDEX('SKU Catalog'!$M$1:$M$116,MAX(1,U660))*IF(AND(INDEX('SKU Catalog'!$F$1:$F$116,MAX(1,U660))="Hourly",OR(INDEX('SKU Catalog'!$J$1:$J$116,MAX(1,U660))=0,"3Y"="PAYG")),I660,1),"UNPRICED"))))</f>
        <v>0</v>
      </c>
    </row>
    <row r="661" spans="1:24" ht="28.8" x14ac:dyDescent="0.35">
      <c r="A661" s="21" t="s">
        <v>1927</v>
      </c>
      <c r="B661" s="21" t="s">
        <v>95</v>
      </c>
      <c r="C661" s="21" t="s">
        <v>2299</v>
      </c>
      <c r="D661" s="21" t="s">
        <v>1772</v>
      </c>
      <c r="E661" s="21" t="s">
        <v>1773</v>
      </c>
      <c r="F661" s="26" t="s">
        <v>188</v>
      </c>
      <c r="G661" s="27">
        <v>1</v>
      </c>
      <c r="H661" s="27">
        <v>1</v>
      </c>
      <c r="I661" s="36">
        <v>1</v>
      </c>
      <c r="J661" s="26" t="s">
        <v>2297</v>
      </c>
      <c r="K661" s="37"/>
      <c r="L661" s="23" t="str">
        <f>IF(U661=0,"INVALID SKU",IF(INDEX('SKU Catalog'!$J$1:$J$116,MAX(1,U661))=0,"PAYG",IF(J661="Default",Assumptions!$B$7,J661)))</f>
        <v>PAYG</v>
      </c>
      <c r="M661" s="23" t="str">
        <f>IF(U661=0,"Review SKU",INDEX('SKU Catalog'!$E$1:$E$116,MAX(1,U661)))</f>
        <v>resource</v>
      </c>
      <c r="N661" s="31">
        <f>IF(ISNUMBER(K661),K661,IF(U661=0,"UNPRICED",IF(L661="PAYG",INDEX('SKU Catalog'!$K$1:$K$116,MAX(1,U661)),IF(L661="1Y",INDEX('SKU Catalog'!$L$1:$L$116,MAX(1,U661)),INDEX('SKU Catalog'!$M$1:$M$116,MAX(1,U661))))))</f>
        <v>0</v>
      </c>
      <c r="O661" s="24">
        <f>IF(NOT(AND(A661=$B$2,G661&gt;0,H661&gt;0,OR(C661&lt;&gt;"Recommended baseline",Assumptions!$B$10=1))),0,IF(ISNUMBER(N661),G661*H661*N661*IF(ISNUMBER(K661),1,IF(AND(L661="PAYG",INDEX('SKU Catalog'!$F$1:$F$116,MAX(1,U661))="Hourly"),I661,1)),"UNPRICED"))</f>
        <v>0</v>
      </c>
      <c r="P661" s="24">
        <f>IF(ISNUMBER(O661),O661*Assumptions!$B$8,"UNPRICED")</f>
        <v>0</v>
      </c>
      <c r="Q661" s="23" t="str">
        <f>IF(NOT(AND(A661=$B$2,G661&gt;0,H661&gt;0,OR(C661&lt;&gt;"Recommended baseline",Assumptions!$B$10=1))),"Inactive",IF(NOT(ISNUMBER(N661)),"UNPRICED - select SKU / quote",IF(ISNUMBER(K661),"Manual quote - verify source",IF(T661="Covered","Covered by capacity",IF(T661="Control plane","No direct fee","Priced - verify sizing")))))</f>
        <v>Inactive</v>
      </c>
      <c r="R661" s="21" t="s">
        <v>2300</v>
      </c>
      <c r="S661" s="21" t="s">
        <v>971</v>
      </c>
      <c r="T661" s="21" t="s">
        <v>187</v>
      </c>
      <c r="U661" s="23">
        <f>IF(COUNTIF('SKU Catalog'!$A$4:$A$116,T661&amp;"|"&amp;F661)=0,0,MATCH(T661&amp;"|"&amp;F661,'SKU Catalog'!$A$1:$A$116,0))</f>
        <v>5</v>
      </c>
      <c r="V661" s="24">
        <f>IF(NOT(AND(A661=$B$2,G661&gt;0,H661&gt;0,OR(C661&lt;&gt;"Recommended baseline",Assumptions!$B$10=1))),0,IF(ISNUMBER(K661),G661*H661*K661,IF(U661=0,"UNPRICED",IF(ISNUMBER(INDEX('SKU Catalog'!$K$1:$K$116,MAX(1,U661))),G661*H661*INDEX('SKU Catalog'!$K$1:$K$116,MAX(1,U661))*IF(AND(INDEX('SKU Catalog'!$F$1:$F$116,MAX(1,U661))="Hourly",OR(INDEX('SKU Catalog'!$J$1:$J$116,MAX(1,U661))=0,"PAYG"="PAYG")),I661,1),"UNPRICED"))))</f>
        <v>0</v>
      </c>
      <c r="W661" s="24">
        <f>IF(NOT(AND(A661=$B$2,G661&gt;0,H661&gt;0,OR(C661&lt;&gt;"Recommended baseline",Assumptions!$B$10=1))),0,IF(ISNUMBER(K661),G661*H661*K661,IF(U661=0,"UNPRICED",IF(ISNUMBER(INDEX('SKU Catalog'!$L$1:$L$116,MAX(1,U661))),G661*H661*INDEX('SKU Catalog'!$L$1:$L$116,MAX(1,U661))*IF(AND(INDEX('SKU Catalog'!$F$1:$F$116,MAX(1,U661))="Hourly",OR(INDEX('SKU Catalog'!$J$1:$J$116,MAX(1,U661))=0,"1Y"="PAYG")),I661,1),"UNPRICED"))))</f>
        <v>0</v>
      </c>
      <c r="X661" s="24">
        <f>IF(NOT(AND(A661=$B$2,G661&gt;0,H661&gt;0,OR(C661&lt;&gt;"Recommended baseline",Assumptions!$B$10=1))),0,IF(ISNUMBER(K661),G661*H661*K661,IF(U661=0,"UNPRICED",IF(ISNUMBER(INDEX('SKU Catalog'!$M$1:$M$116,MAX(1,U661))),G661*H661*INDEX('SKU Catalog'!$M$1:$M$116,MAX(1,U661))*IF(AND(INDEX('SKU Catalog'!$F$1:$F$116,MAX(1,U661))="Hourly",OR(INDEX('SKU Catalog'!$J$1:$J$116,MAX(1,U661))=0,"3Y"="PAYG")),I661,1),"UNPRICED"))))</f>
        <v>0</v>
      </c>
    </row>
    <row r="662" spans="1:24" ht="28.8" x14ac:dyDescent="0.35">
      <c r="A662" s="21" t="s">
        <v>1927</v>
      </c>
      <c r="B662" s="21" t="s">
        <v>95</v>
      </c>
      <c r="C662" s="21" t="s">
        <v>2299</v>
      </c>
      <c r="D662" s="21" t="s">
        <v>1774</v>
      </c>
      <c r="E662" s="21" t="s">
        <v>1775</v>
      </c>
      <c r="F662" s="26" t="s">
        <v>188</v>
      </c>
      <c r="G662" s="27">
        <v>1</v>
      </c>
      <c r="H662" s="27">
        <v>1</v>
      </c>
      <c r="I662" s="36">
        <v>1</v>
      </c>
      <c r="J662" s="26" t="s">
        <v>2297</v>
      </c>
      <c r="K662" s="37"/>
      <c r="L662" s="23" t="str">
        <f>IF(U662=0,"INVALID SKU",IF(INDEX('SKU Catalog'!$J$1:$J$116,MAX(1,U662))=0,"PAYG",IF(J662="Default",Assumptions!$B$7,J662)))</f>
        <v>PAYG</v>
      </c>
      <c r="M662" s="23" t="str">
        <f>IF(U662=0,"Review SKU",INDEX('SKU Catalog'!$E$1:$E$116,MAX(1,U662)))</f>
        <v>resource</v>
      </c>
      <c r="N662" s="31">
        <f>IF(ISNUMBER(K662),K662,IF(U662=0,"UNPRICED",IF(L662="PAYG",INDEX('SKU Catalog'!$K$1:$K$116,MAX(1,U662)),IF(L662="1Y",INDEX('SKU Catalog'!$L$1:$L$116,MAX(1,U662)),INDEX('SKU Catalog'!$M$1:$M$116,MAX(1,U662))))))</f>
        <v>0</v>
      </c>
      <c r="O662" s="24">
        <f>IF(NOT(AND(A662=$B$2,G662&gt;0,H662&gt;0,OR(C662&lt;&gt;"Recommended baseline",Assumptions!$B$10=1))),0,IF(ISNUMBER(N662),G662*H662*N662*IF(ISNUMBER(K662),1,IF(AND(L662="PAYG",INDEX('SKU Catalog'!$F$1:$F$116,MAX(1,U662))="Hourly"),I662,1)),"UNPRICED"))</f>
        <v>0</v>
      </c>
      <c r="P662" s="24">
        <f>IF(ISNUMBER(O662),O662*Assumptions!$B$8,"UNPRICED")</f>
        <v>0</v>
      </c>
      <c r="Q662" s="23" t="str">
        <f>IF(NOT(AND(A662=$B$2,G662&gt;0,H662&gt;0,OR(C662&lt;&gt;"Recommended baseline",Assumptions!$B$10=1))),"Inactive",IF(NOT(ISNUMBER(N662)),"UNPRICED - select SKU / quote",IF(ISNUMBER(K662),"Manual quote - verify source",IF(T662="Covered","Covered by capacity",IF(T662="Control plane","No direct fee","Priced - verify sizing")))))</f>
        <v>Inactive</v>
      </c>
      <c r="R662" s="21" t="s">
        <v>2300</v>
      </c>
      <c r="S662" s="21" t="s">
        <v>971</v>
      </c>
      <c r="T662" s="21" t="s">
        <v>187</v>
      </c>
      <c r="U662" s="23">
        <f>IF(COUNTIF('SKU Catalog'!$A$4:$A$116,T662&amp;"|"&amp;F662)=0,0,MATCH(T662&amp;"|"&amp;F662,'SKU Catalog'!$A$1:$A$116,0))</f>
        <v>5</v>
      </c>
      <c r="V662" s="24">
        <f>IF(NOT(AND(A662=$B$2,G662&gt;0,H662&gt;0,OR(C662&lt;&gt;"Recommended baseline",Assumptions!$B$10=1))),0,IF(ISNUMBER(K662),G662*H662*K662,IF(U662=0,"UNPRICED",IF(ISNUMBER(INDEX('SKU Catalog'!$K$1:$K$116,MAX(1,U662))),G662*H662*INDEX('SKU Catalog'!$K$1:$K$116,MAX(1,U662))*IF(AND(INDEX('SKU Catalog'!$F$1:$F$116,MAX(1,U662))="Hourly",OR(INDEX('SKU Catalog'!$J$1:$J$116,MAX(1,U662))=0,"PAYG"="PAYG")),I662,1),"UNPRICED"))))</f>
        <v>0</v>
      </c>
      <c r="W662" s="24">
        <f>IF(NOT(AND(A662=$B$2,G662&gt;0,H662&gt;0,OR(C662&lt;&gt;"Recommended baseline",Assumptions!$B$10=1))),0,IF(ISNUMBER(K662),G662*H662*K662,IF(U662=0,"UNPRICED",IF(ISNUMBER(INDEX('SKU Catalog'!$L$1:$L$116,MAX(1,U662))),G662*H662*INDEX('SKU Catalog'!$L$1:$L$116,MAX(1,U662))*IF(AND(INDEX('SKU Catalog'!$F$1:$F$116,MAX(1,U662))="Hourly",OR(INDEX('SKU Catalog'!$J$1:$J$116,MAX(1,U662))=0,"1Y"="PAYG")),I662,1),"UNPRICED"))))</f>
        <v>0</v>
      </c>
      <c r="X662" s="24">
        <f>IF(NOT(AND(A662=$B$2,G662&gt;0,H662&gt;0,OR(C662&lt;&gt;"Recommended baseline",Assumptions!$B$10=1))),0,IF(ISNUMBER(K662),G662*H662*K662,IF(U662=0,"UNPRICED",IF(ISNUMBER(INDEX('SKU Catalog'!$M$1:$M$116,MAX(1,U662))),G662*H662*INDEX('SKU Catalog'!$M$1:$M$116,MAX(1,U662))*IF(AND(INDEX('SKU Catalog'!$F$1:$F$116,MAX(1,U662))="Hourly",OR(INDEX('SKU Catalog'!$J$1:$J$116,MAX(1,U662))=0,"3Y"="PAYG")),I662,1),"UNPRICED"))))</f>
        <v>0</v>
      </c>
    </row>
    <row r="663" spans="1:24" ht="28.8" x14ac:dyDescent="0.35">
      <c r="A663" s="21" t="s">
        <v>1927</v>
      </c>
      <c r="B663" s="21" t="s">
        <v>95</v>
      </c>
      <c r="C663" s="21" t="s">
        <v>2299</v>
      </c>
      <c r="D663" s="21" t="s">
        <v>1776</v>
      </c>
      <c r="E663" s="21" t="s">
        <v>1777</v>
      </c>
      <c r="F663" s="26" t="s">
        <v>188</v>
      </c>
      <c r="G663" s="27">
        <v>1</v>
      </c>
      <c r="H663" s="27">
        <v>1</v>
      </c>
      <c r="I663" s="36">
        <v>1</v>
      </c>
      <c r="J663" s="26" t="s">
        <v>2297</v>
      </c>
      <c r="K663" s="37"/>
      <c r="L663" s="23" t="str">
        <f>IF(U663=0,"INVALID SKU",IF(INDEX('SKU Catalog'!$J$1:$J$116,MAX(1,U663))=0,"PAYG",IF(J663="Default",Assumptions!$B$7,J663)))</f>
        <v>PAYG</v>
      </c>
      <c r="M663" s="23" t="str">
        <f>IF(U663=0,"Review SKU",INDEX('SKU Catalog'!$E$1:$E$116,MAX(1,U663)))</f>
        <v>resource</v>
      </c>
      <c r="N663" s="31">
        <f>IF(ISNUMBER(K663),K663,IF(U663=0,"UNPRICED",IF(L663="PAYG",INDEX('SKU Catalog'!$K$1:$K$116,MAX(1,U663)),IF(L663="1Y",INDEX('SKU Catalog'!$L$1:$L$116,MAX(1,U663)),INDEX('SKU Catalog'!$M$1:$M$116,MAX(1,U663))))))</f>
        <v>0</v>
      </c>
      <c r="O663" s="24">
        <f>IF(NOT(AND(A663=$B$2,G663&gt;0,H663&gt;0,OR(C663&lt;&gt;"Recommended baseline",Assumptions!$B$10=1))),0,IF(ISNUMBER(N663),G663*H663*N663*IF(ISNUMBER(K663),1,IF(AND(L663="PAYG",INDEX('SKU Catalog'!$F$1:$F$116,MAX(1,U663))="Hourly"),I663,1)),"UNPRICED"))</f>
        <v>0</v>
      </c>
      <c r="P663" s="24">
        <f>IF(ISNUMBER(O663),O663*Assumptions!$B$8,"UNPRICED")</f>
        <v>0</v>
      </c>
      <c r="Q663" s="23" t="str">
        <f>IF(NOT(AND(A663=$B$2,G663&gt;0,H663&gt;0,OR(C663&lt;&gt;"Recommended baseline",Assumptions!$B$10=1))),"Inactive",IF(NOT(ISNUMBER(N663)),"UNPRICED - select SKU / quote",IF(ISNUMBER(K663),"Manual quote - verify source",IF(T663="Covered","Covered by capacity",IF(T663="Control plane","No direct fee","Priced - verify sizing")))))</f>
        <v>Inactive</v>
      </c>
      <c r="R663" s="21" t="s">
        <v>2300</v>
      </c>
      <c r="S663" s="21" t="s">
        <v>971</v>
      </c>
      <c r="T663" s="21" t="s">
        <v>187</v>
      </c>
      <c r="U663" s="23">
        <f>IF(COUNTIF('SKU Catalog'!$A$4:$A$116,T663&amp;"|"&amp;F663)=0,0,MATCH(T663&amp;"|"&amp;F663,'SKU Catalog'!$A$1:$A$116,0))</f>
        <v>5</v>
      </c>
      <c r="V663" s="24">
        <f>IF(NOT(AND(A663=$B$2,G663&gt;0,H663&gt;0,OR(C663&lt;&gt;"Recommended baseline",Assumptions!$B$10=1))),0,IF(ISNUMBER(K663),G663*H663*K663,IF(U663=0,"UNPRICED",IF(ISNUMBER(INDEX('SKU Catalog'!$K$1:$K$116,MAX(1,U663))),G663*H663*INDEX('SKU Catalog'!$K$1:$K$116,MAX(1,U663))*IF(AND(INDEX('SKU Catalog'!$F$1:$F$116,MAX(1,U663))="Hourly",OR(INDEX('SKU Catalog'!$J$1:$J$116,MAX(1,U663))=0,"PAYG"="PAYG")),I663,1),"UNPRICED"))))</f>
        <v>0</v>
      </c>
      <c r="W663" s="24">
        <f>IF(NOT(AND(A663=$B$2,G663&gt;0,H663&gt;0,OR(C663&lt;&gt;"Recommended baseline",Assumptions!$B$10=1))),0,IF(ISNUMBER(K663),G663*H663*K663,IF(U663=0,"UNPRICED",IF(ISNUMBER(INDEX('SKU Catalog'!$L$1:$L$116,MAX(1,U663))),G663*H663*INDEX('SKU Catalog'!$L$1:$L$116,MAX(1,U663))*IF(AND(INDEX('SKU Catalog'!$F$1:$F$116,MAX(1,U663))="Hourly",OR(INDEX('SKU Catalog'!$J$1:$J$116,MAX(1,U663))=0,"1Y"="PAYG")),I663,1),"UNPRICED"))))</f>
        <v>0</v>
      </c>
      <c r="X663" s="24">
        <f>IF(NOT(AND(A663=$B$2,G663&gt;0,H663&gt;0,OR(C663&lt;&gt;"Recommended baseline",Assumptions!$B$10=1))),0,IF(ISNUMBER(K663),G663*H663*K663,IF(U663=0,"UNPRICED",IF(ISNUMBER(INDEX('SKU Catalog'!$M$1:$M$116,MAX(1,U663))),G663*H663*INDEX('SKU Catalog'!$M$1:$M$116,MAX(1,U663))*IF(AND(INDEX('SKU Catalog'!$F$1:$F$116,MAX(1,U663))="Hourly",OR(INDEX('SKU Catalog'!$J$1:$J$116,MAX(1,U663))=0,"3Y"="PAYG")),I663,1),"UNPRICED"))))</f>
        <v>0</v>
      </c>
    </row>
    <row r="664" spans="1:24" ht="28.8" x14ac:dyDescent="0.35">
      <c r="A664" s="21" t="s">
        <v>1927</v>
      </c>
      <c r="B664" s="21" t="s">
        <v>95</v>
      </c>
      <c r="C664" s="21" t="s">
        <v>2299</v>
      </c>
      <c r="D664" s="21" t="s">
        <v>1778</v>
      </c>
      <c r="E664" s="21" t="s">
        <v>1779</v>
      </c>
      <c r="F664" s="26" t="s">
        <v>188</v>
      </c>
      <c r="G664" s="27">
        <v>1</v>
      </c>
      <c r="H664" s="27">
        <v>1</v>
      </c>
      <c r="I664" s="36">
        <v>1</v>
      </c>
      <c r="J664" s="26" t="s">
        <v>2297</v>
      </c>
      <c r="K664" s="37"/>
      <c r="L664" s="23" t="str">
        <f>IF(U664=0,"INVALID SKU",IF(INDEX('SKU Catalog'!$J$1:$J$116,MAX(1,U664))=0,"PAYG",IF(J664="Default",Assumptions!$B$7,J664)))</f>
        <v>PAYG</v>
      </c>
      <c r="M664" s="23" t="str">
        <f>IF(U664=0,"Review SKU",INDEX('SKU Catalog'!$E$1:$E$116,MAX(1,U664)))</f>
        <v>resource</v>
      </c>
      <c r="N664" s="31">
        <f>IF(ISNUMBER(K664),K664,IF(U664=0,"UNPRICED",IF(L664="PAYG",INDEX('SKU Catalog'!$K$1:$K$116,MAX(1,U664)),IF(L664="1Y",INDEX('SKU Catalog'!$L$1:$L$116,MAX(1,U664)),INDEX('SKU Catalog'!$M$1:$M$116,MAX(1,U664))))))</f>
        <v>0</v>
      </c>
      <c r="O664" s="24">
        <f>IF(NOT(AND(A664=$B$2,G664&gt;0,H664&gt;0,OR(C664&lt;&gt;"Recommended baseline",Assumptions!$B$10=1))),0,IF(ISNUMBER(N664),G664*H664*N664*IF(ISNUMBER(K664),1,IF(AND(L664="PAYG",INDEX('SKU Catalog'!$F$1:$F$116,MAX(1,U664))="Hourly"),I664,1)),"UNPRICED"))</f>
        <v>0</v>
      </c>
      <c r="P664" s="24">
        <f>IF(ISNUMBER(O664),O664*Assumptions!$B$8,"UNPRICED")</f>
        <v>0</v>
      </c>
      <c r="Q664" s="23" t="str">
        <f>IF(NOT(AND(A664=$B$2,G664&gt;0,H664&gt;0,OR(C664&lt;&gt;"Recommended baseline",Assumptions!$B$10=1))),"Inactive",IF(NOT(ISNUMBER(N664)),"UNPRICED - select SKU / quote",IF(ISNUMBER(K664),"Manual quote - verify source",IF(T664="Covered","Covered by capacity",IF(T664="Control plane","No direct fee","Priced - verify sizing")))))</f>
        <v>Inactive</v>
      </c>
      <c r="R664" s="21" t="s">
        <v>2300</v>
      </c>
      <c r="S664" s="21" t="s">
        <v>971</v>
      </c>
      <c r="T664" s="21" t="s">
        <v>187</v>
      </c>
      <c r="U664" s="23">
        <f>IF(COUNTIF('SKU Catalog'!$A$4:$A$116,T664&amp;"|"&amp;F664)=0,0,MATCH(T664&amp;"|"&amp;F664,'SKU Catalog'!$A$1:$A$116,0))</f>
        <v>5</v>
      </c>
      <c r="V664" s="24">
        <f>IF(NOT(AND(A664=$B$2,G664&gt;0,H664&gt;0,OR(C664&lt;&gt;"Recommended baseline",Assumptions!$B$10=1))),0,IF(ISNUMBER(K664),G664*H664*K664,IF(U664=0,"UNPRICED",IF(ISNUMBER(INDEX('SKU Catalog'!$K$1:$K$116,MAX(1,U664))),G664*H664*INDEX('SKU Catalog'!$K$1:$K$116,MAX(1,U664))*IF(AND(INDEX('SKU Catalog'!$F$1:$F$116,MAX(1,U664))="Hourly",OR(INDEX('SKU Catalog'!$J$1:$J$116,MAX(1,U664))=0,"PAYG"="PAYG")),I664,1),"UNPRICED"))))</f>
        <v>0</v>
      </c>
      <c r="W664" s="24">
        <f>IF(NOT(AND(A664=$B$2,G664&gt;0,H664&gt;0,OR(C664&lt;&gt;"Recommended baseline",Assumptions!$B$10=1))),0,IF(ISNUMBER(K664),G664*H664*K664,IF(U664=0,"UNPRICED",IF(ISNUMBER(INDEX('SKU Catalog'!$L$1:$L$116,MAX(1,U664))),G664*H664*INDEX('SKU Catalog'!$L$1:$L$116,MAX(1,U664))*IF(AND(INDEX('SKU Catalog'!$F$1:$F$116,MAX(1,U664))="Hourly",OR(INDEX('SKU Catalog'!$J$1:$J$116,MAX(1,U664))=0,"1Y"="PAYG")),I664,1),"UNPRICED"))))</f>
        <v>0</v>
      </c>
      <c r="X664" s="24">
        <f>IF(NOT(AND(A664=$B$2,G664&gt;0,H664&gt;0,OR(C664&lt;&gt;"Recommended baseline",Assumptions!$B$10=1))),0,IF(ISNUMBER(K664),G664*H664*K664,IF(U664=0,"UNPRICED",IF(ISNUMBER(INDEX('SKU Catalog'!$M$1:$M$116,MAX(1,U664))),G664*H664*INDEX('SKU Catalog'!$M$1:$M$116,MAX(1,U664))*IF(AND(INDEX('SKU Catalog'!$F$1:$F$116,MAX(1,U664))="Hourly",OR(INDEX('SKU Catalog'!$J$1:$J$116,MAX(1,U664))=0,"3Y"="PAYG")),I664,1),"UNPRICED"))))</f>
        <v>0</v>
      </c>
    </row>
    <row r="665" spans="1:24" ht="28.8" x14ac:dyDescent="0.35">
      <c r="A665" s="21" t="s">
        <v>1927</v>
      </c>
      <c r="B665" s="21" t="s">
        <v>95</v>
      </c>
      <c r="C665" s="21" t="s">
        <v>2299</v>
      </c>
      <c r="D665" s="21" t="s">
        <v>1780</v>
      </c>
      <c r="E665" s="21" t="s">
        <v>1781</v>
      </c>
      <c r="F665" s="26" t="s">
        <v>188</v>
      </c>
      <c r="G665" s="27">
        <v>1</v>
      </c>
      <c r="H665" s="27">
        <v>1</v>
      </c>
      <c r="I665" s="36">
        <v>1</v>
      </c>
      <c r="J665" s="26" t="s">
        <v>2297</v>
      </c>
      <c r="K665" s="37"/>
      <c r="L665" s="23" t="str">
        <f>IF(U665=0,"INVALID SKU",IF(INDEX('SKU Catalog'!$J$1:$J$116,MAX(1,U665))=0,"PAYG",IF(J665="Default",Assumptions!$B$7,J665)))</f>
        <v>PAYG</v>
      </c>
      <c r="M665" s="23" t="str">
        <f>IF(U665=0,"Review SKU",INDEX('SKU Catalog'!$E$1:$E$116,MAX(1,U665)))</f>
        <v>resource</v>
      </c>
      <c r="N665" s="31">
        <f>IF(ISNUMBER(K665),K665,IF(U665=0,"UNPRICED",IF(L665="PAYG",INDEX('SKU Catalog'!$K$1:$K$116,MAX(1,U665)),IF(L665="1Y",INDEX('SKU Catalog'!$L$1:$L$116,MAX(1,U665)),INDEX('SKU Catalog'!$M$1:$M$116,MAX(1,U665))))))</f>
        <v>0</v>
      </c>
      <c r="O665" s="24">
        <f>IF(NOT(AND(A665=$B$2,G665&gt;0,H665&gt;0,OR(C665&lt;&gt;"Recommended baseline",Assumptions!$B$10=1))),0,IF(ISNUMBER(N665),G665*H665*N665*IF(ISNUMBER(K665),1,IF(AND(L665="PAYG",INDEX('SKU Catalog'!$F$1:$F$116,MAX(1,U665))="Hourly"),I665,1)),"UNPRICED"))</f>
        <v>0</v>
      </c>
      <c r="P665" s="24">
        <f>IF(ISNUMBER(O665),O665*Assumptions!$B$8,"UNPRICED")</f>
        <v>0</v>
      </c>
      <c r="Q665" s="23" t="str">
        <f>IF(NOT(AND(A665=$B$2,G665&gt;0,H665&gt;0,OR(C665&lt;&gt;"Recommended baseline",Assumptions!$B$10=1))),"Inactive",IF(NOT(ISNUMBER(N665)),"UNPRICED - select SKU / quote",IF(ISNUMBER(K665),"Manual quote - verify source",IF(T665="Covered","Covered by capacity",IF(T665="Control plane","No direct fee","Priced - verify sizing")))))</f>
        <v>Inactive</v>
      </c>
      <c r="R665" s="21" t="s">
        <v>2300</v>
      </c>
      <c r="S665" s="21" t="s">
        <v>971</v>
      </c>
      <c r="T665" s="21" t="s">
        <v>187</v>
      </c>
      <c r="U665" s="23">
        <f>IF(COUNTIF('SKU Catalog'!$A$4:$A$116,T665&amp;"|"&amp;F665)=0,0,MATCH(T665&amp;"|"&amp;F665,'SKU Catalog'!$A$1:$A$116,0))</f>
        <v>5</v>
      </c>
      <c r="V665" s="24">
        <f>IF(NOT(AND(A665=$B$2,G665&gt;0,H665&gt;0,OR(C665&lt;&gt;"Recommended baseline",Assumptions!$B$10=1))),0,IF(ISNUMBER(K665),G665*H665*K665,IF(U665=0,"UNPRICED",IF(ISNUMBER(INDEX('SKU Catalog'!$K$1:$K$116,MAX(1,U665))),G665*H665*INDEX('SKU Catalog'!$K$1:$K$116,MAX(1,U665))*IF(AND(INDEX('SKU Catalog'!$F$1:$F$116,MAX(1,U665))="Hourly",OR(INDEX('SKU Catalog'!$J$1:$J$116,MAX(1,U665))=0,"PAYG"="PAYG")),I665,1),"UNPRICED"))))</f>
        <v>0</v>
      </c>
      <c r="W665" s="24">
        <f>IF(NOT(AND(A665=$B$2,G665&gt;0,H665&gt;0,OR(C665&lt;&gt;"Recommended baseline",Assumptions!$B$10=1))),0,IF(ISNUMBER(K665),G665*H665*K665,IF(U665=0,"UNPRICED",IF(ISNUMBER(INDEX('SKU Catalog'!$L$1:$L$116,MAX(1,U665))),G665*H665*INDEX('SKU Catalog'!$L$1:$L$116,MAX(1,U665))*IF(AND(INDEX('SKU Catalog'!$F$1:$F$116,MAX(1,U665))="Hourly",OR(INDEX('SKU Catalog'!$J$1:$J$116,MAX(1,U665))=0,"1Y"="PAYG")),I665,1),"UNPRICED"))))</f>
        <v>0</v>
      </c>
      <c r="X665" s="24">
        <f>IF(NOT(AND(A665=$B$2,G665&gt;0,H665&gt;0,OR(C665&lt;&gt;"Recommended baseline",Assumptions!$B$10=1))),0,IF(ISNUMBER(K665),G665*H665*K665,IF(U665=0,"UNPRICED",IF(ISNUMBER(INDEX('SKU Catalog'!$M$1:$M$116,MAX(1,U665))),G665*H665*INDEX('SKU Catalog'!$M$1:$M$116,MAX(1,U665))*IF(AND(INDEX('SKU Catalog'!$F$1:$F$116,MAX(1,U665))="Hourly",OR(INDEX('SKU Catalog'!$J$1:$J$116,MAX(1,U665))=0,"3Y"="PAYG")),I665,1),"UNPRICED"))))</f>
        <v>0</v>
      </c>
    </row>
    <row r="666" spans="1:24" ht="28.8" x14ac:dyDescent="0.35">
      <c r="A666" s="21" t="s">
        <v>1927</v>
      </c>
      <c r="B666" s="21" t="s">
        <v>95</v>
      </c>
      <c r="C666" s="21" t="s">
        <v>2299</v>
      </c>
      <c r="D666" s="21" t="s">
        <v>1783</v>
      </c>
      <c r="E666" s="21" t="s">
        <v>1784</v>
      </c>
      <c r="F666" s="26" t="s">
        <v>188</v>
      </c>
      <c r="G666" s="27">
        <v>1</v>
      </c>
      <c r="H666" s="27">
        <v>1</v>
      </c>
      <c r="I666" s="36">
        <v>1</v>
      </c>
      <c r="J666" s="26" t="s">
        <v>2297</v>
      </c>
      <c r="K666" s="37"/>
      <c r="L666" s="23" t="str">
        <f>IF(U666=0,"INVALID SKU",IF(INDEX('SKU Catalog'!$J$1:$J$116,MAX(1,U666))=0,"PAYG",IF(J666="Default",Assumptions!$B$7,J666)))</f>
        <v>PAYG</v>
      </c>
      <c r="M666" s="23" t="str">
        <f>IF(U666=0,"Review SKU",INDEX('SKU Catalog'!$E$1:$E$116,MAX(1,U666)))</f>
        <v>resource</v>
      </c>
      <c r="N666" s="31">
        <f>IF(ISNUMBER(K666),K666,IF(U666=0,"UNPRICED",IF(L666="PAYG",INDEX('SKU Catalog'!$K$1:$K$116,MAX(1,U666)),IF(L666="1Y",INDEX('SKU Catalog'!$L$1:$L$116,MAX(1,U666)),INDEX('SKU Catalog'!$M$1:$M$116,MAX(1,U666))))))</f>
        <v>0</v>
      </c>
      <c r="O666" s="24">
        <f>IF(NOT(AND(A666=$B$2,G666&gt;0,H666&gt;0,OR(C666&lt;&gt;"Recommended baseline",Assumptions!$B$10=1))),0,IF(ISNUMBER(N666),G666*H666*N666*IF(ISNUMBER(K666),1,IF(AND(L666="PAYG",INDEX('SKU Catalog'!$F$1:$F$116,MAX(1,U666))="Hourly"),I666,1)),"UNPRICED"))</f>
        <v>0</v>
      </c>
      <c r="P666" s="24">
        <f>IF(ISNUMBER(O666),O666*Assumptions!$B$8,"UNPRICED")</f>
        <v>0</v>
      </c>
      <c r="Q666" s="23" t="str">
        <f>IF(NOT(AND(A666=$B$2,G666&gt;0,H666&gt;0,OR(C666&lt;&gt;"Recommended baseline",Assumptions!$B$10=1))),"Inactive",IF(NOT(ISNUMBER(N666)),"UNPRICED - select SKU / quote",IF(ISNUMBER(K666),"Manual quote - verify source",IF(T666="Covered","Covered by capacity",IF(T666="Control plane","No direct fee","Priced - verify sizing")))))</f>
        <v>Inactive</v>
      </c>
      <c r="R666" s="21" t="s">
        <v>2300</v>
      </c>
      <c r="S666" s="21" t="s">
        <v>971</v>
      </c>
      <c r="T666" s="21" t="s">
        <v>187</v>
      </c>
      <c r="U666" s="23">
        <f>IF(COUNTIF('SKU Catalog'!$A$4:$A$116,T666&amp;"|"&amp;F666)=0,0,MATCH(T666&amp;"|"&amp;F666,'SKU Catalog'!$A$1:$A$116,0))</f>
        <v>5</v>
      </c>
      <c r="V666" s="24">
        <f>IF(NOT(AND(A666=$B$2,G666&gt;0,H666&gt;0,OR(C666&lt;&gt;"Recommended baseline",Assumptions!$B$10=1))),0,IF(ISNUMBER(K666),G666*H666*K666,IF(U666=0,"UNPRICED",IF(ISNUMBER(INDEX('SKU Catalog'!$K$1:$K$116,MAX(1,U666))),G666*H666*INDEX('SKU Catalog'!$K$1:$K$116,MAX(1,U666))*IF(AND(INDEX('SKU Catalog'!$F$1:$F$116,MAX(1,U666))="Hourly",OR(INDEX('SKU Catalog'!$J$1:$J$116,MAX(1,U666))=0,"PAYG"="PAYG")),I666,1),"UNPRICED"))))</f>
        <v>0</v>
      </c>
      <c r="W666" s="24">
        <f>IF(NOT(AND(A666=$B$2,G666&gt;0,H666&gt;0,OR(C666&lt;&gt;"Recommended baseline",Assumptions!$B$10=1))),0,IF(ISNUMBER(K666),G666*H666*K666,IF(U666=0,"UNPRICED",IF(ISNUMBER(INDEX('SKU Catalog'!$L$1:$L$116,MAX(1,U666))),G666*H666*INDEX('SKU Catalog'!$L$1:$L$116,MAX(1,U666))*IF(AND(INDEX('SKU Catalog'!$F$1:$F$116,MAX(1,U666))="Hourly",OR(INDEX('SKU Catalog'!$J$1:$J$116,MAX(1,U666))=0,"1Y"="PAYG")),I666,1),"UNPRICED"))))</f>
        <v>0</v>
      </c>
      <c r="X666" s="24">
        <f>IF(NOT(AND(A666=$B$2,G666&gt;0,H666&gt;0,OR(C666&lt;&gt;"Recommended baseline",Assumptions!$B$10=1))),0,IF(ISNUMBER(K666),G666*H666*K666,IF(U666=0,"UNPRICED",IF(ISNUMBER(INDEX('SKU Catalog'!$M$1:$M$116,MAX(1,U666))),G666*H666*INDEX('SKU Catalog'!$M$1:$M$116,MAX(1,U666))*IF(AND(INDEX('SKU Catalog'!$F$1:$F$116,MAX(1,U666))="Hourly",OR(INDEX('SKU Catalog'!$J$1:$J$116,MAX(1,U666))=0,"3Y"="PAYG")),I666,1),"UNPRICED"))))</f>
        <v>0</v>
      </c>
    </row>
    <row r="667" spans="1:24" ht="28.8" x14ac:dyDescent="0.35">
      <c r="A667" s="21" t="s">
        <v>1927</v>
      </c>
      <c r="B667" s="21" t="s">
        <v>95</v>
      </c>
      <c r="C667" s="21" t="s">
        <v>2299</v>
      </c>
      <c r="D667" s="21" t="s">
        <v>1785</v>
      </c>
      <c r="E667" s="21" t="s">
        <v>1786</v>
      </c>
      <c r="F667" s="26" t="s">
        <v>188</v>
      </c>
      <c r="G667" s="27">
        <v>1</v>
      </c>
      <c r="H667" s="27">
        <v>1</v>
      </c>
      <c r="I667" s="36">
        <v>1</v>
      </c>
      <c r="J667" s="26" t="s">
        <v>2297</v>
      </c>
      <c r="K667" s="37"/>
      <c r="L667" s="23" t="str">
        <f>IF(U667=0,"INVALID SKU",IF(INDEX('SKU Catalog'!$J$1:$J$116,MAX(1,U667))=0,"PAYG",IF(J667="Default",Assumptions!$B$7,J667)))</f>
        <v>PAYG</v>
      </c>
      <c r="M667" s="23" t="str">
        <f>IF(U667=0,"Review SKU",INDEX('SKU Catalog'!$E$1:$E$116,MAX(1,U667)))</f>
        <v>resource</v>
      </c>
      <c r="N667" s="31">
        <f>IF(ISNUMBER(K667),K667,IF(U667=0,"UNPRICED",IF(L667="PAYG",INDEX('SKU Catalog'!$K$1:$K$116,MAX(1,U667)),IF(L667="1Y",INDEX('SKU Catalog'!$L$1:$L$116,MAX(1,U667)),INDEX('SKU Catalog'!$M$1:$M$116,MAX(1,U667))))))</f>
        <v>0</v>
      </c>
      <c r="O667" s="24">
        <f>IF(NOT(AND(A667=$B$2,G667&gt;0,H667&gt;0,OR(C667&lt;&gt;"Recommended baseline",Assumptions!$B$10=1))),0,IF(ISNUMBER(N667),G667*H667*N667*IF(ISNUMBER(K667),1,IF(AND(L667="PAYG",INDEX('SKU Catalog'!$F$1:$F$116,MAX(1,U667))="Hourly"),I667,1)),"UNPRICED"))</f>
        <v>0</v>
      </c>
      <c r="P667" s="24">
        <f>IF(ISNUMBER(O667),O667*Assumptions!$B$8,"UNPRICED")</f>
        <v>0</v>
      </c>
      <c r="Q667" s="23" t="str">
        <f>IF(NOT(AND(A667=$B$2,G667&gt;0,H667&gt;0,OR(C667&lt;&gt;"Recommended baseline",Assumptions!$B$10=1))),"Inactive",IF(NOT(ISNUMBER(N667)),"UNPRICED - select SKU / quote",IF(ISNUMBER(K667),"Manual quote - verify source",IF(T667="Covered","Covered by capacity",IF(T667="Control plane","No direct fee","Priced - verify sizing")))))</f>
        <v>Inactive</v>
      </c>
      <c r="R667" s="21" t="s">
        <v>2300</v>
      </c>
      <c r="S667" s="21" t="s">
        <v>971</v>
      </c>
      <c r="T667" s="21" t="s">
        <v>187</v>
      </c>
      <c r="U667" s="23">
        <f>IF(COUNTIF('SKU Catalog'!$A$4:$A$116,T667&amp;"|"&amp;F667)=0,0,MATCH(T667&amp;"|"&amp;F667,'SKU Catalog'!$A$1:$A$116,0))</f>
        <v>5</v>
      </c>
      <c r="V667" s="24">
        <f>IF(NOT(AND(A667=$B$2,G667&gt;0,H667&gt;0,OR(C667&lt;&gt;"Recommended baseline",Assumptions!$B$10=1))),0,IF(ISNUMBER(K667),G667*H667*K667,IF(U667=0,"UNPRICED",IF(ISNUMBER(INDEX('SKU Catalog'!$K$1:$K$116,MAX(1,U667))),G667*H667*INDEX('SKU Catalog'!$K$1:$K$116,MAX(1,U667))*IF(AND(INDEX('SKU Catalog'!$F$1:$F$116,MAX(1,U667))="Hourly",OR(INDEX('SKU Catalog'!$J$1:$J$116,MAX(1,U667))=0,"PAYG"="PAYG")),I667,1),"UNPRICED"))))</f>
        <v>0</v>
      </c>
      <c r="W667" s="24">
        <f>IF(NOT(AND(A667=$B$2,G667&gt;0,H667&gt;0,OR(C667&lt;&gt;"Recommended baseline",Assumptions!$B$10=1))),0,IF(ISNUMBER(K667),G667*H667*K667,IF(U667=0,"UNPRICED",IF(ISNUMBER(INDEX('SKU Catalog'!$L$1:$L$116,MAX(1,U667))),G667*H667*INDEX('SKU Catalog'!$L$1:$L$116,MAX(1,U667))*IF(AND(INDEX('SKU Catalog'!$F$1:$F$116,MAX(1,U667))="Hourly",OR(INDEX('SKU Catalog'!$J$1:$J$116,MAX(1,U667))=0,"1Y"="PAYG")),I667,1),"UNPRICED"))))</f>
        <v>0</v>
      </c>
      <c r="X667" s="24">
        <f>IF(NOT(AND(A667=$B$2,G667&gt;0,H667&gt;0,OR(C667&lt;&gt;"Recommended baseline",Assumptions!$B$10=1))),0,IF(ISNUMBER(K667),G667*H667*K667,IF(U667=0,"UNPRICED",IF(ISNUMBER(INDEX('SKU Catalog'!$M$1:$M$116,MAX(1,U667))),G667*H667*INDEX('SKU Catalog'!$M$1:$M$116,MAX(1,U667))*IF(AND(INDEX('SKU Catalog'!$F$1:$F$116,MAX(1,U667))="Hourly",OR(INDEX('SKU Catalog'!$J$1:$J$116,MAX(1,U667))=0,"3Y"="PAYG")),I667,1),"UNPRICED"))))</f>
        <v>0</v>
      </c>
    </row>
    <row r="668" spans="1:24" ht="28.8" x14ac:dyDescent="0.35">
      <c r="A668" s="21" t="s">
        <v>1927</v>
      </c>
      <c r="B668" s="21" t="s">
        <v>95</v>
      </c>
      <c r="C668" s="21" t="s">
        <v>2299</v>
      </c>
      <c r="D668" s="21" t="s">
        <v>1787</v>
      </c>
      <c r="E668" s="21" t="s">
        <v>1788</v>
      </c>
      <c r="F668" s="26" t="s">
        <v>188</v>
      </c>
      <c r="G668" s="27">
        <v>1</v>
      </c>
      <c r="H668" s="27">
        <v>1</v>
      </c>
      <c r="I668" s="36">
        <v>1</v>
      </c>
      <c r="J668" s="26" t="s">
        <v>2297</v>
      </c>
      <c r="K668" s="37"/>
      <c r="L668" s="23" t="str">
        <f>IF(U668=0,"INVALID SKU",IF(INDEX('SKU Catalog'!$J$1:$J$116,MAX(1,U668))=0,"PAYG",IF(J668="Default",Assumptions!$B$7,J668)))</f>
        <v>PAYG</v>
      </c>
      <c r="M668" s="23" t="str">
        <f>IF(U668=0,"Review SKU",INDEX('SKU Catalog'!$E$1:$E$116,MAX(1,U668)))</f>
        <v>resource</v>
      </c>
      <c r="N668" s="31">
        <f>IF(ISNUMBER(K668),K668,IF(U668=0,"UNPRICED",IF(L668="PAYG",INDEX('SKU Catalog'!$K$1:$K$116,MAX(1,U668)),IF(L668="1Y",INDEX('SKU Catalog'!$L$1:$L$116,MAX(1,U668)),INDEX('SKU Catalog'!$M$1:$M$116,MAX(1,U668))))))</f>
        <v>0</v>
      </c>
      <c r="O668" s="24">
        <f>IF(NOT(AND(A668=$B$2,G668&gt;0,H668&gt;0,OR(C668&lt;&gt;"Recommended baseline",Assumptions!$B$10=1))),0,IF(ISNUMBER(N668),G668*H668*N668*IF(ISNUMBER(K668),1,IF(AND(L668="PAYG",INDEX('SKU Catalog'!$F$1:$F$116,MAX(1,U668))="Hourly"),I668,1)),"UNPRICED"))</f>
        <v>0</v>
      </c>
      <c r="P668" s="24">
        <f>IF(ISNUMBER(O668),O668*Assumptions!$B$8,"UNPRICED")</f>
        <v>0</v>
      </c>
      <c r="Q668" s="23" t="str">
        <f>IF(NOT(AND(A668=$B$2,G668&gt;0,H668&gt;0,OR(C668&lt;&gt;"Recommended baseline",Assumptions!$B$10=1))),"Inactive",IF(NOT(ISNUMBER(N668)),"UNPRICED - select SKU / quote",IF(ISNUMBER(K668),"Manual quote - verify source",IF(T668="Covered","Covered by capacity",IF(T668="Control plane","No direct fee","Priced - verify sizing")))))</f>
        <v>Inactive</v>
      </c>
      <c r="R668" s="21" t="s">
        <v>2300</v>
      </c>
      <c r="S668" s="21" t="s">
        <v>971</v>
      </c>
      <c r="T668" s="21" t="s">
        <v>187</v>
      </c>
      <c r="U668" s="23">
        <f>IF(COUNTIF('SKU Catalog'!$A$4:$A$116,T668&amp;"|"&amp;F668)=0,0,MATCH(T668&amp;"|"&amp;F668,'SKU Catalog'!$A$1:$A$116,0))</f>
        <v>5</v>
      </c>
      <c r="V668" s="24">
        <f>IF(NOT(AND(A668=$B$2,G668&gt;0,H668&gt;0,OR(C668&lt;&gt;"Recommended baseline",Assumptions!$B$10=1))),0,IF(ISNUMBER(K668),G668*H668*K668,IF(U668=0,"UNPRICED",IF(ISNUMBER(INDEX('SKU Catalog'!$K$1:$K$116,MAX(1,U668))),G668*H668*INDEX('SKU Catalog'!$K$1:$K$116,MAX(1,U668))*IF(AND(INDEX('SKU Catalog'!$F$1:$F$116,MAX(1,U668))="Hourly",OR(INDEX('SKU Catalog'!$J$1:$J$116,MAX(1,U668))=0,"PAYG"="PAYG")),I668,1),"UNPRICED"))))</f>
        <v>0</v>
      </c>
      <c r="W668" s="24">
        <f>IF(NOT(AND(A668=$B$2,G668&gt;0,H668&gt;0,OR(C668&lt;&gt;"Recommended baseline",Assumptions!$B$10=1))),0,IF(ISNUMBER(K668),G668*H668*K668,IF(U668=0,"UNPRICED",IF(ISNUMBER(INDEX('SKU Catalog'!$L$1:$L$116,MAX(1,U668))),G668*H668*INDEX('SKU Catalog'!$L$1:$L$116,MAX(1,U668))*IF(AND(INDEX('SKU Catalog'!$F$1:$F$116,MAX(1,U668))="Hourly",OR(INDEX('SKU Catalog'!$J$1:$J$116,MAX(1,U668))=0,"1Y"="PAYG")),I668,1),"UNPRICED"))))</f>
        <v>0</v>
      </c>
      <c r="X668" s="24">
        <f>IF(NOT(AND(A668=$B$2,G668&gt;0,H668&gt;0,OR(C668&lt;&gt;"Recommended baseline",Assumptions!$B$10=1))),0,IF(ISNUMBER(K668),G668*H668*K668,IF(U668=0,"UNPRICED",IF(ISNUMBER(INDEX('SKU Catalog'!$M$1:$M$116,MAX(1,U668))),G668*H668*INDEX('SKU Catalog'!$M$1:$M$116,MAX(1,U668))*IF(AND(INDEX('SKU Catalog'!$F$1:$F$116,MAX(1,U668))="Hourly",OR(INDEX('SKU Catalog'!$J$1:$J$116,MAX(1,U668))=0,"3Y"="PAYG")),I668,1),"UNPRICED"))))</f>
        <v>0</v>
      </c>
    </row>
    <row r="669" spans="1:24" ht="28.8" x14ac:dyDescent="0.35">
      <c r="A669" s="21" t="s">
        <v>1927</v>
      </c>
      <c r="B669" s="21" t="s">
        <v>95</v>
      </c>
      <c r="C669" s="21" t="s">
        <v>2299</v>
      </c>
      <c r="D669" s="21" t="s">
        <v>1789</v>
      </c>
      <c r="E669" s="21" t="s">
        <v>1790</v>
      </c>
      <c r="F669" s="26" t="s">
        <v>188</v>
      </c>
      <c r="G669" s="27">
        <v>1</v>
      </c>
      <c r="H669" s="27">
        <v>1</v>
      </c>
      <c r="I669" s="36">
        <v>1</v>
      </c>
      <c r="J669" s="26" t="s">
        <v>2297</v>
      </c>
      <c r="K669" s="37"/>
      <c r="L669" s="23" t="str">
        <f>IF(U669=0,"INVALID SKU",IF(INDEX('SKU Catalog'!$J$1:$J$116,MAX(1,U669))=0,"PAYG",IF(J669="Default",Assumptions!$B$7,J669)))</f>
        <v>PAYG</v>
      </c>
      <c r="M669" s="23" t="str">
        <f>IF(U669=0,"Review SKU",INDEX('SKU Catalog'!$E$1:$E$116,MAX(1,U669)))</f>
        <v>resource</v>
      </c>
      <c r="N669" s="31">
        <f>IF(ISNUMBER(K669),K669,IF(U669=0,"UNPRICED",IF(L669="PAYG",INDEX('SKU Catalog'!$K$1:$K$116,MAX(1,U669)),IF(L669="1Y",INDEX('SKU Catalog'!$L$1:$L$116,MAX(1,U669)),INDEX('SKU Catalog'!$M$1:$M$116,MAX(1,U669))))))</f>
        <v>0</v>
      </c>
      <c r="O669" s="24">
        <f>IF(NOT(AND(A669=$B$2,G669&gt;0,H669&gt;0,OR(C669&lt;&gt;"Recommended baseline",Assumptions!$B$10=1))),0,IF(ISNUMBER(N669),G669*H669*N669*IF(ISNUMBER(K669),1,IF(AND(L669="PAYG",INDEX('SKU Catalog'!$F$1:$F$116,MAX(1,U669))="Hourly"),I669,1)),"UNPRICED"))</f>
        <v>0</v>
      </c>
      <c r="P669" s="24">
        <f>IF(ISNUMBER(O669),O669*Assumptions!$B$8,"UNPRICED")</f>
        <v>0</v>
      </c>
      <c r="Q669" s="23" t="str">
        <f>IF(NOT(AND(A669=$B$2,G669&gt;0,H669&gt;0,OR(C669&lt;&gt;"Recommended baseline",Assumptions!$B$10=1))),"Inactive",IF(NOT(ISNUMBER(N669)),"UNPRICED - select SKU / quote",IF(ISNUMBER(K669),"Manual quote - verify source",IF(T669="Covered","Covered by capacity",IF(T669="Control plane","No direct fee","Priced - verify sizing")))))</f>
        <v>Inactive</v>
      </c>
      <c r="R669" s="21" t="s">
        <v>2300</v>
      </c>
      <c r="S669" s="21" t="s">
        <v>971</v>
      </c>
      <c r="T669" s="21" t="s">
        <v>187</v>
      </c>
      <c r="U669" s="23">
        <f>IF(COUNTIF('SKU Catalog'!$A$4:$A$116,T669&amp;"|"&amp;F669)=0,0,MATCH(T669&amp;"|"&amp;F669,'SKU Catalog'!$A$1:$A$116,0))</f>
        <v>5</v>
      </c>
      <c r="V669" s="24">
        <f>IF(NOT(AND(A669=$B$2,G669&gt;0,H669&gt;0,OR(C669&lt;&gt;"Recommended baseline",Assumptions!$B$10=1))),0,IF(ISNUMBER(K669),G669*H669*K669,IF(U669=0,"UNPRICED",IF(ISNUMBER(INDEX('SKU Catalog'!$K$1:$K$116,MAX(1,U669))),G669*H669*INDEX('SKU Catalog'!$K$1:$K$116,MAX(1,U669))*IF(AND(INDEX('SKU Catalog'!$F$1:$F$116,MAX(1,U669))="Hourly",OR(INDEX('SKU Catalog'!$J$1:$J$116,MAX(1,U669))=0,"PAYG"="PAYG")),I669,1),"UNPRICED"))))</f>
        <v>0</v>
      </c>
      <c r="W669" s="24">
        <f>IF(NOT(AND(A669=$B$2,G669&gt;0,H669&gt;0,OR(C669&lt;&gt;"Recommended baseline",Assumptions!$B$10=1))),0,IF(ISNUMBER(K669),G669*H669*K669,IF(U669=0,"UNPRICED",IF(ISNUMBER(INDEX('SKU Catalog'!$L$1:$L$116,MAX(1,U669))),G669*H669*INDEX('SKU Catalog'!$L$1:$L$116,MAX(1,U669))*IF(AND(INDEX('SKU Catalog'!$F$1:$F$116,MAX(1,U669))="Hourly",OR(INDEX('SKU Catalog'!$J$1:$J$116,MAX(1,U669))=0,"1Y"="PAYG")),I669,1),"UNPRICED"))))</f>
        <v>0</v>
      </c>
      <c r="X669" s="24">
        <f>IF(NOT(AND(A669=$B$2,G669&gt;0,H669&gt;0,OR(C669&lt;&gt;"Recommended baseline",Assumptions!$B$10=1))),0,IF(ISNUMBER(K669),G669*H669*K669,IF(U669=0,"UNPRICED",IF(ISNUMBER(INDEX('SKU Catalog'!$M$1:$M$116,MAX(1,U669))),G669*H669*INDEX('SKU Catalog'!$M$1:$M$116,MAX(1,U669))*IF(AND(INDEX('SKU Catalog'!$F$1:$F$116,MAX(1,U669))="Hourly",OR(INDEX('SKU Catalog'!$J$1:$J$116,MAX(1,U669))=0,"3Y"="PAYG")),I669,1),"UNPRICED"))))</f>
        <v>0</v>
      </c>
    </row>
    <row r="670" spans="1:24" ht="28.8" x14ac:dyDescent="0.35">
      <c r="A670" s="21" t="s">
        <v>1927</v>
      </c>
      <c r="B670" s="21" t="s">
        <v>95</v>
      </c>
      <c r="C670" s="21" t="s">
        <v>2299</v>
      </c>
      <c r="D670" s="21" t="s">
        <v>1791</v>
      </c>
      <c r="E670" s="21" t="s">
        <v>1792</v>
      </c>
      <c r="F670" s="26" t="s">
        <v>188</v>
      </c>
      <c r="G670" s="27">
        <v>1</v>
      </c>
      <c r="H670" s="27">
        <v>1</v>
      </c>
      <c r="I670" s="36">
        <v>1</v>
      </c>
      <c r="J670" s="26" t="s">
        <v>2297</v>
      </c>
      <c r="K670" s="37"/>
      <c r="L670" s="23" t="str">
        <f>IF(U670=0,"INVALID SKU",IF(INDEX('SKU Catalog'!$J$1:$J$116,MAX(1,U670))=0,"PAYG",IF(J670="Default",Assumptions!$B$7,J670)))</f>
        <v>PAYG</v>
      </c>
      <c r="M670" s="23" t="str">
        <f>IF(U670=0,"Review SKU",INDEX('SKU Catalog'!$E$1:$E$116,MAX(1,U670)))</f>
        <v>resource</v>
      </c>
      <c r="N670" s="31">
        <f>IF(ISNUMBER(K670),K670,IF(U670=0,"UNPRICED",IF(L670="PAYG",INDEX('SKU Catalog'!$K$1:$K$116,MAX(1,U670)),IF(L670="1Y",INDEX('SKU Catalog'!$L$1:$L$116,MAX(1,U670)),INDEX('SKU Catalog'!$M$1:$M$116,MAX(1,U670))))))</f>
        <v>0</v>
      </c>
      <c r="O670" s="24">
        <f>IF(NOT(AND(A670=$B$2,G670&gt;0,H670&gt;0,OR(C670&lt;&gt;"Recommended baseline",Assumptions!$B$10=1))),0,IF(ISNUMBER(N670),G670*H670*N670*IF(ISNUMBER(K670),1,IF(AND(L670="PAYG",INDEX('SKU Catalog'!$F$1:$F$116,MAX(1,U670))="Hourly"),I670,1)),"UNPRICED"))</f>
        <v>0</v>
      </c>
      <c r="P670" s="24">
        <f>IF(ISNUMBER(O670),O670*Assumptions!$B$8,"UNPRICED")</f>
        <v>0</v>
      </c>
      <c r="Q670" s="23" t="str">
        <f>IF(NOT(AND(A670=$B$2,G670&gt;0,H670&gt;0,OR(C670&lt;&gt;"Recommended baseline",Assumptions!$B$10=1))),"Inactive",IF(NOT(ISNUMBER(N670)),"UNPRICED - select SKU / quote",IF(ISNUMBER(K670),"Manual quote - verify source",IF(T670="Covered","Covered by capacity",IF(T670="Control plane","No direct fee","Priced - verify sizing")))))</f>
        <v>Inactive</v>
      </c>
      <c r="R670" s="21" t="s">
        <v>2300</v>
      </c>
      <c r="S670" s="21" t="s">
        <v>971</v>
      </c>
      <c r="T670" s="21" t="s">
        <v>187</v>
      </c>
      <c r="U670" s="23">
        <f>IF(COUNTIF('SKU Catalog'!$A$4:$A$116,T670&amp;"|"&amp;F670)=0,0,MATCH(T670&amp;"|"&amp;F670,'SKU Catalog'!$A$1:$A$116,0))</f>
        <v>5</v>
      </c>
      <c r="V670" s="24">
        <f>IF(NOT(AND(A670=$B$2,G670&gt;0,H670&gt;0,OR(C670&lt;&gt;"Recommended baseline",Assumptions!$B$10=1))),0,IF(ISNUMBER(K670),G670*H670*K670,IF(U670=0,"UNPRICED",IF(ISNUMBER(INDEX('SKU Catalog'!$K$1:$K$116,MAX(1,U670))),G670*H670*INDEX('SKU Catalog'!$K$1:$K$116,MAX(1,U670))*IF(AND(INDEX('SKU Catalog'!$F$1:$F$116,MAX(1,U670))="Hourly",OR(INDEX('SKU Catalog'!$J$1:$J$116,MAX(1,U670))=0,"PAYG"="PAYG")),I670,1),"UNPRICED"))))</f>
        <v>0</v>
      </c>
      <c r="W670" s="24">
        <f>IF(NOT(AND(A670=$B$2,G670&gt;0,H670&gt;0,OR(C670&lt;&gt;"Recommended baseline",Assumptions!$B$10=1))),0,IF(ISNUMBER(K670),G670*H670*K670,IF(U670=0,"UNPRICED",IF(ISNUMBER(INDEX('SKU Catalog'!$L$1:$L$116,MAX(1,U670))),G670*H670*INDEX('SKU Catalog'!$L$1:$L$116,MAX(1,U670))*IF(AND(INDEX('SKU Catalog'!$F$1:$F$116,MAX(1,U670))="Hourly",OR(INDEX('SKU Catalog'!$J$1:$J$116,MAX(1,U670))=0,"1Y"="PAYG")),I670,1),"UNPRICED"))))</f>
        <v>0</v>
      </c>
      <c r="X670" s="24">
        <f>IF(NOT(AND(A670=$B$2,G670&gt;0,H670&gt;0,OR(C670&lt;&gt;"Recommended baseline",Assumptions!$B$10=1))),0,IF(ISNUMBER(K670),G670*H670*K670,IF(U670=0,"UNPRICED",IF(ISNUMBER(INDEX('SKU Catalog'!$M$1:$M$116,MAX(1,U670))),G670*H670*INDEX('SKU Catalog'!$M$1:$M$116,MAX(1,U670))*IF(AND(INDEX('SKU Catalog'!$F$1:$F$116,MAX(1,U670))="Hourly",OR(INDEX('SKU Catalog'!$J$1:$J$116,MAX(1,U670))=0,"3Y"="PAYG")),I670,1),"UNPRICED"))))</f>
        <v>0</v>
      </c>
    </row>
    <row r="671" spans="1:24" ht="28.8" x14ac:dyDescent="0.35">
      <c r="A671" s="21" t="s">
        <v>1927</v>
      </c>
      <c r="B671" s="21" t="s">
        <v>95</v>
      </c>
      <c r="C671" s="21" t="s">
        <v>2299</v>
      </c>
      <c r="D671" s="21" t="s">
        <v>1793</v>
      </c>
      <c r="E671" s="21" t="s">
        <v>1794</v>
      </c>
      <c r="F671" s="26" t="s">
        <v>188</v>
      </c>
      <c r="G671" s="27">
        <v>1</v>
      </c>
      <c r="H671" s="27">
        <v>1</v>
      </c>
      <c r="I671" s="36">
        <v>1</v>
      </c>
      <c r="J671" s="26" t="s">
        <v>2297</v>
      </c>
      <c r="K671" s="37"/>
      <c r="L671" s="23" t="str">
        <f>IF(U671=0,"INVALID SKU",IF(INDEX('SKU Catalog'!$J$1:$J$116,MAX(1,U671))=0,"PAYG",IF(J671="Default",Assumptions!$B$7,J671)))</f>
        <v>PAYG</v>
      </c>
      <c r="M671" s="23" t="str">
        <f>IF(U671=0,"Review SKU",INDEX('SKU Catalog'!$E$1:$E$116,MAX(1,U671)))</f>
        <v>resource</v>
      </c>
      <c r="N671" s="31">
        <f>IF(ISNUMBER(K671),K671,IF(U671=0,"UNPRICED",IF(L671="PAYG",INDEX('SKU Catalog'!$K$1:$K$116,MAX(1,U671)),IF(L671="1Y",INDEX('SKU Catalog'!$L$1:$L$116,MAX(1,U671)),INDEX('SKU Catalog'!$M$1:$M$116,MAX(1,U671))))))</f>
        <v>0</v>
      </c>
      <c r="O671" s="24">
        <f>IF(NOT(AND(A671=$B$2,G671&gt;0,H671&gt;0,OR(C671&lt;&gt;"Recommended baseline",Assumptions!$B$10=1))),0,IF(ISNUMBER(N671),G671*H671*N671*IF(ISNUMBER(K671),1,IF(AND(L671="PAYG",INDEX('SKU Catalog'!$F$1:$F$116,MAX(1,U671))="Hourly"),I671,1)),"UNPRICED"))</f>
        <v>0</v>
      </c>
      <c r="P671" s="24">
        <f>IF(ISNUMBER(O671),O671*Assumptions!$B$8,"UNPRICED")</f>
        <v>0</v>
      </c>
      <c r="Q671" s="23" t="str">
        <f>IF(NOT(AND(A671=$B$2,G671&gt;0,H671&gt;0,OR(C671&lt;&gt;"Recommended baseline",Assumptions!$B$10=1))),"Inactive",IF(NOT(ISNUMBER(N671)),"UNPRICED - select SKU / quote",IF(ISNUMBER(K671),"Manual quote - verify source",IF(T671="Covered","Covered by capacity",IF(T671="Control plane","No direct fee","Priced - verify sizing")))))</f>
        <v>Inactive</v>
      </c>
      <c r="R671" s="21" t="s">
        <v>2300</v>
      </c>
      <c r="S671" s="21" t="s">
        <v>971</v>
      </c>
      <c r="T671" s="21" t="s">
        <v>187</v>
      </c>
      <c r="U671" s="23">
        <f>IF(COUNTIF('SKU Catalog'!$A$4:$A$116,T671&amp;"|"&amp;F671)=0,0,MATCH(T671&amp;"|"&amp;F671,'SKU Catalog'!$A$1:$A$116,0))</f>
        <v>5</v>
      </c>
      <c r="V671" s="24">
        <f>IF(NOT(AND(A671=$B$2,G671&gt;0,H671&gt;0,OR(C671&lt;&gt;"Recommended baseline",Assumptions!$B$10=1))),0,IF(ISNUMBER(K671),G671*H671*K671,IF(U671=0,"UNPRICED",IF(ISNUMBER(INDEX('SKU Catalog'!$K$1:$K$116,MAX(1,U671))),G671*H671*INDEX('SKU Catalog'!$K$1:$K$116,MAX(1,U671))*IF(AND(INDEX('SKU Catalog'!$F$1:$F$116,MAX(1,U671))="Hourly",OR(INDEX('SKU Catalog'!$J$1:$J$116,MAX(1,U671))=0,"PAYG"="PAYG")),I671,1),"UNPRICED"))))</f>
        <v>0</v>
      </c>
      <c r="W671" s="24">
        <f>IF(NOT(AND(A671=$B$2,G671&gt;0,H671&gt;0,OR(C671&lt;&gt;"Recommended baseline",Assumptions!$B$10=1))),0,IF(ISNUMBER(K671),G671*H671*K671,IF(U671=0,"UNPRICED",IF(ISNUMBER(INDEX('SKU Catalog'!$L$1:$L$116,MAX(1,U671))),G671*H671*INDEX('SKU Catalog'!$L$1:$L$116,MAX(1,U671))*IF(AND(INDEX('SKU Catalog'!$F$1:$F$116,MAX(1,U671))="Hourly",OR(INDEX('SKU Catalog'!$J$1:$J$116,MAX(1,U671))=0,"1Y"="PAYG")),I671,1),"UNPRICED"))))</f>
        <v>0</v>
      </c>
      <c r="X671" s="24">
        <f>IF(NOT(AND(A671=$B$2,G671&gt;0,H671&gt;0,OR(C671&lt;&gt;"Recommended baseline",Assumptions!$B$10=1))),0,IF(ISNUMBER(K671),G671*H671*K671,IF(U671=0,"UNPRICED",IF(ISNUMBER(INDEX('SKU Catalog'!$M$1:$M$116,MAX(1,U671))),G671*H671*INDEX('SKU Catalog'!$M$1:$M$116,MAX(1,U671))*IF(AND(INDEX('SKU Catalog'!$F$1:$F$116,MAX(1,U671))="Hourly",OR(INDEX('SKU Catalog'!$J$1:$J$116,MAX(1,U671))=0,"3Y"="PAYG")),I671,1),"UNPRICED"))))</f>
        <v>0</v>
      </c>
    </row>
    <row r="672" spans="1:24" ht="28.8" x14ac:dyDescent="0.35">
      <c r="A672" s="21" t="s">
        <v>1927</v>
      </c>
      <c r="B672" s="21" t="s">
        <v>95</v>
      </c>
      <c r="C672" s="21" t="s">
        <v>2299</v>
      </c>
      <c r="D672" s="21" t="s">
        <v>1795</v>
      </c>
      <c r="E672" s="21" t="s">
        <v>1796</v>
      </c>
      <c r="F672" s="26" t="s">
        <v>188</v>
      </c>
      <c r="G672" s="27">
        <v>1</v>
      </c>
      <c r="H672" s="27">
        <v>1</v>
      </c>
      <c r="I672" s="36">
        <v>1</v>
      </c>
      <c r="J672" s="26" t="s">
        <v>2297</v>
      </c>
      <c r="K672" s="37"/>
      <c r="L672" s="23" t="str">
        <f>IF(U672=0,"INVALID SKU",IF(INDEX('SKU Catalog'!$J$1:$J$116,MAX(1,U672))=0,"PAYG",IF(J672="Default",Assumptions!$B$7,J672)))</f>
        <v>PAYG</v>
      </c>
      <c r="M672" s="23" t="str">
        <f>IF(U672=0,"Review SKU",INDEX('SKU Catalog'!$E$1:$E$116,MAX(1,U672)))</f>
        <v>resource</v>
      </c>
      <c r="N672" s="31">
        <f>IF(ISNUMBER(K672),K672,IF(U672=0,"UNPRICED",IF(L672="PAYG",INDEX('SKU Catalog'!$K$1:$K$116,MAX(1,U672)),IF(L672="1Y",INDEX('SKU Catalog'!$L$1:$L$116,MAX(1,U672)),INDEX('SKU Catalog'!$M$1:$M$116,MAX(1,U672))))))</f>
        <v>0</v>
      </c>
      <c r="O672" s="24">
        <f>IF(NOT(AND(A672=$B$2,G672&gt;0,H672&gt;0,OR(C672&lt;&gt;"Recommended baseline",Assumptions!$B$10=1))),0,IF(ISNUMBER(N672),G672*H672*N672*IF(ISNUMBER(K672),1,IF(AND(L672="PAYG",INDEX('SKU Catalog'!$F$1:$F$116,MAX(1,U672))="Hourly"),I672,1)),"UNPRICED"))</f>
        <v>0</v>
      </c>
      <c r="P672" s="24">
        <f>IF(ISNUMBER(O672),O672*Assumptions!$B$8,"UNPRICED")</f>
        <v>0</v>
      </c>
      <c r="Q672" s="23" t="str">
        <f>IF(NOT(AND(A672=$B$2,G672&gt;0,H672&gt;0,OR(C672&lt;&gt;"Recommended baseline",Assumptions!$B$10=1))),"Inactive",IF(NOT(ISNUMBER(N672)),"UNPRICED - select SKU / quote",IF(ISNUMBER(K672),"Manual quote - verify source",IF(T672="Covered","Covered by capacity",IF(T672="Control plane","No direct fee","Priced - verify sizing")))))</f>
        <v>Inactive</v>
      </c>
      <c r="R672" s="21" t="s">
        <v>2300</v>
      </c>
      <c r="S672" s="21" t="s">
        <v>971</v>
      </c>
      <c r="T672" s="21" t="s">
        <v>187</v>
      </c>
      <c r="U672" s="23">
        <f>IF(COUNTIF('SKU Catalog'!$A$4:$A$116,T672&amp;"|"&amp;F672)=0,0,MATCH(T672&amp;"|"&amp;F672,'SKU Catalog'!$A$1:$A$116,0))</f>
        <v>5</v>
      </c>
      <c r="V672" s="24">
        <f>IF(NOT(AND(A672=$B$2,G672&gt;0,H672&gt;0,OR(C672&lt;&gt;"Recommended baseline",Assumptions!$B$10=1))),0,IF(ISNUMBER(K672),G672*H672*K672,IF(U672=0,"UNPRICED",IF(ISNUMBER(INDEX('SKU Catalog'!$K$1:$K$116,MAX(1,U672))),G672*H672*INDEX('SKU Catalog'!$K$1:$K$116,MAX(1,U672))*IF(AND(INDEX('SKU Catalog'!$F$1:$F$116,MAX(1,U672))="Hourly",OR(INDEX('SKU Catalog'!$J$1:$J$116,MAX(1,U672))=0,"PAYG"="PAYG")),I672,1),"UNPRICED"))))</f>
        <v>0</v>
      </c>
      <c r="W672" s="24">
        <f>IF(NOT(AND(A672=$B$2,G672&gt;0,H672&gt;0,OR(C672&lt;&gt;"Recommended baseline",Assumptions!$B$10=1))),0,IF(ISNUMBER(K672),G672*H672*K672,IF(U672=0,"UNPRICED",IF(ISNUMBER(INDEX('SKU Catalog'!$L$1:$L$116,MAX(1,U672))),G672*H672*INDEX('SKU Catalog'!$L$1:$L$116,MAX(1,U672))*IF(AND(INDEX('SKU Catalog'!$F$1:$F$116,MAX(1,U672))="Hourly",OR(INDEX('SKU Catalog'!$J$1:$J$116,MAX(1,U672))=0,"1Y"="PAYG")),I672,1),"UNPRICED"))))</f>
        <v>0</v>
      </c>
      <c r="X672" s="24">
        <f>IF(NOT(AND(A672=$B$2,G672&gt;0,H672&gt;0,OR(C672&lt;&gt;"Recommended baseline",Assumptions!$B$10=1))),0,IF(ISNUMBER(K672),G672*H672*K672,IF(U672=0,"UNPRICED",IF(ISNUMBER(INDEX('SKU Catalog'!$M$1:$M$116,MAX(1,U672))),G672*H672*INDEX('SKU Catalog'!$M$1:$M$116,MAX(1,U672))*IF(AND(INDEX('SKU Catalog'!$F$1:$F$116,MAX(1,U672))="Hourly",OR(INDEX('SKU Catalog'!$J$1:$J$116,MAX(1,U672))=0,"3Y"="PAYG")),I672,1),"UNPRICED"))))</f>
        <v>0</v>
      </c>
    </row>
    <row r="673" spans="1:24" ht="28.8" x14ac:dyDescent="0.35">
      <c r="A673" s="21" t="s">
        <v>1927</v>
      </c>
      <c r="B673" s="21" t="s">
        <v>95</v>
      </c>
      <c r="C673" s="21" t="s">
        <v>2299</v>
      </c>
      <c r="D673" s="21" t="s">
        <v>1797</v>
      </c>
      <c r="E673" s="21" t="s">
        <v>1798</v>
      </c>
      <c r="F673" s="26" t="s">
        <v>188</v>
      </c>
      <c r="G673" s="27">
        <v>1</v>
      </c>
      <c r="H673" s="27">
        <v>1</v>
      </c>
      <c r="I673" s="36">
        <v>1</v>
      </c>
      <c r="J673" s="26" t="s">
        <v>2297</v>
      </c>
      <c r="K673" s="37"/>
      <c r="L673" s="23" t="str">
        <f>IF(U673=0,"INVALID SKU",IF(INDEX('SKU Catalog'!$J$1:$J$116,MAX(1,U673))=0,"PAYG",IF(J673="Default",Assumptions!$B$7,J673)))</f>
        <v>PAYG</v>
      </c>
      <c r="M673" s="23" t="str">
        <f>IF(U673=0,"Review SKU",INDEX('SKU Catalog'!$E$1:$E$116,MAX(1,U673)))</f>
        <v>resource</v>
      </c>
      <c r="N673" s="31">
        <f>IF(ISNUMBER(K673),K673,IF(U673=0,"UNPRICED",IF(L673="PAYG",INDEX('SKU Catalog'!$K$1:$K$116,MAX(1,U673)),IF(L673="1Y",INDEX('SKU Catalog'!$L$1:$L$116,MAX(1,U673)),INDEX('SKU Catalog'!$M$1:$M$116,MAX(1,U673))))))</f>
        <v>0</v>
      </c>
      <c r="O673" s="24">
        <f>IF(NOT(AND(A673=$B$2,G673&gt;0,H673&gt;0,OR(C673&lt;&gt;"Recommended baseline",Assumptions!$B$10=1))),0,IF(ISNUMBER(N673),G673*H673*N673*IF(ISNUMBER(K673),1,IF(AND(L673="PAYG",INDEX('SKU Catalog'!$F$1:$F$116,MAX(1,U673))="Hourly"),I673,1)),"UNPRICED"))</f>
        <v>0</v>
      </c>
      <c r="P673" s="24">
        <f>IF(ISNUMBER(O673),O673*Assumptions!$B$8,"UNPRICED")</f>
        <v>0</v>
      </c>
      <c r="Q673" s="23" t="str">
        <f>IF(NOT(AND(A673=$B$2,G673&gt;0,H673&gt;0,OR(C673&lt;&gt;"Recommended baseline",Assumptions!$B$10=1))),"Inactive",IF(NOT(ISNUMBER(N673)),"UNPRICED - select SKU / quote",IF(ISNUMBER(K673),"Manual quote - verify source",IF(T673="Covered","Covered by capacity",IF(T673="Control plane","No direct fee","Priced - verify sizing")))))</f>
        <v>Inactive</v>
      </c>
      <c r="R673" s="21" t="s">
        <v>2300</v>
      </c>
      <c r="S673" s="21" t="s">
        <v>971</v>
      </c>
      <c r="T673" s="21" t="s">
        <v>187</v>
      </c>
      <c r="U673" s="23">
        <f>IF(COUNTIF('SKU Catalog'!$A$4:$A$116,T673&amp;"|"&amp;F673)=0,0,MATCH(T673&amp;"|"&amp;F673,'SKU Catalog'!$A$1:$A$116,0))</f>
        <v>5</v>
      </c>
      <c r="V673" s="24">
        <f>IF(NOT(AND(A673=$B$2,G673&gt;0,H673&gt;0,OR(C673&lt;&gt;"Recommended baseline",Assumptions!$B$10=1))),0,IF(ISNUMBER(K673),G673*H673*K673,IF(U673=0,"UNPRICED",IF(ISNUMBER(INDEX('SKU Catalog'!$K$1:$K$116,MAX(1,U673))),G673*H673*INDEX('SKU Catalog'!$K$1:$K$116,MAX(1,U673))*IF(AND(INDEX('SKU Catalog'!$F$1:$F$116,MAX(1,U673))="Hourly",OR(INDEX('SKU Catalog'!$J$1:$J$116,MAX(1,U673))=0,"PAYG"="PAYG")),I673,1),"UNPRICED"))))</f>
        <v>0</v>
      </c>
      <c r="W673" s="24">
        <f>IF(NOT(AND(A673=$B$2,G673&gt;0,H673&gt;0,OR(C673&lt;&gt;"Recommended baseline",Assumptions!$B$10=1))),0,IF(ISNUMBER(K673),G673*H673*K673,IF(U673=0,"UNPRICED",IF(ISNUMBER(INDEX('SKU Catalog'!$L$1:$L$116,MAX(1,U673))),G673*H673*INDEX('SKU Catalog'!$L$1:$L$116,MAX(1,U673))*IF(AND(INDEX('SKU Catalog'!$F$1:$F$116,MAX(1,U673))="Hourly",OR(INDEX('SKU Catalog'!$J$1:$J$116,MAX(1,U673))=0,"1Y"="PAYG")),I673,1),"UNPRICED"))))</f>
        <v>0</v>
      </c>
      <c r="X673" s="24">
        <f>IF(NOT(AND(A673=$B$2,G673&gt;0,H673&gt;0,OR(C673&lt;&gt;"Recommended baseline",Assumptions!$B$10=1))),0,IF(ISNUMBER(K673),G673*H673*K673,IF(U673=0,"UNPRICED",IF(ISNUMBER(INDEX('SKU Catalog'!$M$1:$M$116,MAX(1,U673))),G673*H673*INDEX('SKU Catalog'!$M$1:$M$116,MAX(1,U673))*IF(AND(INDEX('SKU Catalog'!$F$1:$F$116,MAX(1,U673))="Hourly",OR(INDEX('SKU Catalog'!$J$1:$J$116,MAX(1,U673))=0,"3Y"="PAYG")),I673,1),"UNPRICED"))))</f>
        <v>0</v>
      </c>
    </row>
    <row r="674" spans="1:24" ht="28.8" x14ac:dyDescent="0.35">
      <c r="A674" s="21" t="s">
        <v>1927</v>
      </c>
      <c r="B674" s="21" t="s">
        <v>95</v>
      </c>
      <c r="C674" s="21" t="s">
        <v>2299</v>
      </c>
      <c r="D674" s="21" t="s">
        <v>1799</v>
      </c>
      <c r="E674" s="21" t="s">
        <v>1800</v>
      </c>
      <c r="F674" s="26" t="s">
        <v>188</v>
      </c>
      <c r="G674" s="27">
        <v>1</v>
      </c>
      <c r="H674" s="27">
        <v>1</v>
      </c>
      <c r="I674" s="36">
        <v>1</v>
      </c>
      <c r="J674" s="26" t="s">
        <v>2297</v>
      </c>
      <c r="K674" s="37"/>
      <c r="L674" s="23" t="str">
        <f>IF(U674=0,"INVALID SKU",IF(INDEX('SKU Catalog'!$J$1:$J$116,MAX(1,U674))=0,"PAYG",IF(J674="Default",Assumptions!$B$7,J674)))</f>
        <v>PAYG</v>
      </c>
      <c r="M674" s="23" t="str">
        <f>IF(U674=0,"Review SKU",INDEX('SKU Catalog'!$E$1:$E$116,MAX(1,U674)))</f>
        <v>resource</v>
      </c>
      <c r="N674" s="31">
        <f>IF(ISNUMBER(K674),K674,IF(U674=0,"UNPRICED",IF(L674="PAYG",INDEX('SKU Catalog'!$K$1:$K$116,MAX(1,U674)),IF(L674="1Y",INDEX('SKU Catalog'!$L$1:$L$116,MAX(1,U674)),INDEX('SKU Catalog'!$M$1:$M$116,MAX(1,U674))))))</f>
        <v>0</v>
      </c>
      <c r="O674" s="24">
        <f>IF(NOT(AND(A674=$B$2,G674&gt;0,H674&gt;0,OR(C674&lt;&gt;"Recommended baseline",Assumptions!$B$10=1))),0,IF(ISNUMBER(N674),G674*H674*N674*IF(ISNUMBER(K674),1,IF(AND(L674="PAYG",INDEX('SKU Catalog'!$F$1:$F$116,MAX(1,U674))="Hourly"),I674,1)),"UNPRICED"))</f>
        <v>0</v>
      </c>
      <c r="P674" s="24">
        <f>IF(ISNUMBER(O674),O674*Assumptions!$B$8,"UNPRICED")</f>
        <v>0</v>
      </c>
      <c r="Q674" s="23" t="str">
        <f>IF(NOT(AND(A674=$B$2,G674&gt;0,H674&gt;0,OR(C674&lt;&gt;"Recommended baseline",Assumptions!$B$10=1))),"Inactive",IF(NOT(ISNUMBER(N674)),"UNPRICED - select SKU / quote",IF(ISNUMBER(K674),"Manual quote - verify source",IF(T674="Covered","Covered by capacity",IF(T674="Control plane","No direct fee","Priced - verify sizing")))))</f>
        <v>Inactive</v>
      </c>
      <c r="R674" s="21" t="s">
        <v>2300</v>
      </c>
      <c r="S674" s="21" t="s">
        <v>971</v>
      </c>
      <c r="T674" s="21" t="s">
        <v>187</v>
      </c>
      <c r="U674" s="23">
        <f>IF(COUNTIF('SKU Catalog'!$A$4:$A$116,T674&amp;"|"&amp;F674)=0,0,MATCH(T674&amp;"|"&amp;F674,'SKU Catalog'!$A$1:$A$116,0))</f>
        <v>5</v>
      </c>
      <c r="V674" s="24">
        <f>IF(NOT(AND(A674=$B$2,G674&gt;0,H674&gt;0,OR(C674&lt;&gt;"Recommended baseline",Assumptions!$B$10=1))),0,IF(ISNUMBER(K674),G674*H674*K674,IF(U674=0,"UNPRICED",IF(ISNUMBER(INDEX('SKU Catalog'!$K$1:$K$116,MAX(1,U674))),G674*H674*INDEX('SKU Catalog'!$K$1:$K$116,MAX(1,U674))*IF(AND(INDEX('SKU Catalog'!$F$1:$F$116,MAX(1,U674))="Hourly",OR(INDEX('SKU Catalog'!$J$1:$J$116,MAX(1,U674))=0,"PAYG"="PAYG")),I674,1),"UNPRICED"))))</f>
        <v>0</v>
      </c>
      <c r="W674" s="24">
        <f>IF(NOT(AND(A674=$B$2,G674&gt;0,H674&gt;0,OR(C674&lt;&gt;"Recommended baseline",Assumptions!$B$10=1))),0,IF(ISNUMBER(K674),G674*H674*K674,IF(U674=0,"UNPRICED",IF(ISNUMBER(INDEX('SKU Catalog'!$L$1:$L$116,MAX(1,U674))),G674*H674*INDEX('SKU Catalog'!$L$1:$L$116,MAX(1,U674))*IF(AND(INDEX('SKU Catalog'!$F$1:$F$116,MAX(1,U674))="Hourly",OR(INDEX('SKU Catalog'!$J$1:$J$116,MAX(1,U674))=0,"1Y"="PAYG")),I674,1),"UNPRICED"))))</f>
        <v>0</v>
      </c>
      <c r="X674" s="24">
        <f>IF(NOT(AND(A674=$B$2,G674&gt;0,H674&gt;0,OR(C674&lt;&gt;"Recommended baseline",Assumptions!$B$10=1))),0,IF(ISNUMBER(K674),G674*H674*K674,IF(U674=0,"UNPRICED",IF(ISNUMBER(INDEX('SKU Catalog'!$M$1:$M$116,MAX(1,U674))),G674*H674*INDEX('SKU Catalog'!$M$1:$M$116,MAX(1,U674))*IF(AND(INDEX('SKU Catalog'!$F$1:$F$116,MAX(1,U674))="Hourly",OR(INDEX('SKU Catalog'!$J$1:$J$116,MAX(1,U674))=0,"3Y"="PAYG")),I674,1),"UNPRICED"))))</f>
        <v>0</v>
      </c>
    </row>
    <row r="675" spans="1:24" ht="28.8" x14ac:dyDescent="0.35">
      <c r="A675" s="21" t="s">
        <v>1927</v>
      </c>
      <c r="B675" s="21" t="s">
        <v>95</v>
      </c>
      <c r="C675" s="21" t="s">
        <v>2299</v>
      </c>
      <c r="D675" s="21" t="s">
        <v>1801</v>
      </c>
      <c r="E675" s="21" t="s">
        <v>1802</v>
      </c>
      <c r="F675" s="26" t="s">
        <v>188</v>
      </c>
      <c r="G675" s="27">
        <v>1</v>
      </c>
      <c r="H675" s="27">
        <v>1</v>
      </c>
      <c r="I675" s="36">
        <v>1</v>
      </c>
      <c r="J675" s="26" t="s">
        <v>2297</v>
      </c>
      <c r="K675" s="37"/>
      <c r="L675" s="23" t="str">
        <f>IF(U675=0,"INVALID SKU",IF(INDEX('SKU Catalog'!$J$1:$J$116,MAX(1,U675))=0,"PAYG",IF(J675="Default",Assumptions!$B$7,J675)))</f>
        <v>PAYG</v>
      </c>
      <c r="M675" s="23" t="str">
        <f>IF(U675=0,"Review SKU",INDEX('SKU Catalog'!$E$1:$E$116,MAX(1,U675)))</f>
        <v>resource</v>
      </c>
      <c r="N675" s="31">
        <f>IF(ISNUMBER(K675),K675,IF(U675=0,"UNPRICED",IF(L675="PAYG",INDEX('SKU Catalog'!$K$1:$K$116,MAX(1,U675)),IF(L675="1Y",INDEX('SKU Catalog'!$L$1:$L$116,MAX(1,U675)),INDEX('SKU Catalog'!$M$1:$M$116,MAX(1,U675))))))</f>
        <v>0</v>
      </c>
      <c r="O675" s="24">
        <f>IF(NOT(AND(A675=$B$2,G675&gt;0,H675&gt;0,OR(C675&lt;&gt;"Recommended baseline",Assumptions!$B$10=1))),0,IF(ISNUMBER(N675),G675*H675*N675*IF(ISNUMBER(K675),1,IF(AND(L675="PAYG",INDEX('SKU Catalog'!$F$1:$F$116,MAX(1,U675))="Hourly"),I675,1)),"UNPRICED"))</f>
        <v>0</v>
      </c>
      <c r="P675" s="24">
        <f>IF(ISNUMBER(O675),O675*Assumptions!$B$8,"UNPRICED")</f>
        <v>0</v>
      </c>
      <c r="Q675" s="23" t="str">
        <f>IF(NOT(AND(A675=$B$2,G675&gt;0,H675&gt;0,OR(C675&lt;&gt;"Recommended baseline",Assumptions!$B$10=1))),"Inactive",IF(NOT(ISNUMBER(N675)),"UNPRICED - select SKU / quote",IF(ISNUMBER(K675),"Manual quote - verify source",IF(T675="Covered","Covered by capacity",IF(T675="Control plane","No direct fee","Priced - verify sizing")))))</f>
        <v>Inactive</v>
      </c>
      <c r="R675" s="21" t="s">
        <v>2300</v>
      </c>
      <c r="S675" s="21" t="s">
        <v>971</v>
      </c>
      <c r="T675" s="21" t="s">
        <v>187</v>
      </c>
      <c r="U675" s="23">
        <f>IF(COUNTIF('SKU Catalog'!$A$4:$A$116,T675&amp;"|"&amp;F675)=0,0,MATCH(T675&amp;"|"&amp;F675,'SKU Catalog'!$A$1:$A$116,0))</f>
        <v>5</v>
      </c>
      <c r="V675" s="24">
        <f>IF(NOT(AND(A675=$B$2,G675&gt;0,H675&gt;0,OR(C675&lt;&gt;"Recommended baseline",Assumptions!$B$10=1))),0,IF(ISNUMBER(K675),G675*H675*K675,IF(U675=0,"UNPRICED",IF(ISNUMBER(INDEX('SKU Catalog'!$K$1:$K$116,MAX(1,U675))),G675*H675*INDEX('SKU Catalog'!$K$1:$K$116,MAX(1,U675))*IF(AND(INDEX('SKU Catalog'!$F$1:$F$116,MAX(1,U675))="Hourly",OR(INDEX('SKU Catalog'!$J$1:$J$116,MAX(1,U675))=0,"PAYG"="PAYG")),I675,1),"UNPRICED"))))</f>
        <v>0</v>
      </c>
      <c r="W675" s="24">
        <f>IF(NOT(AND(A675=$B$2,G675&gt;0,H675&gt;0,OR(C675&lt;&gt;"Recommended baseline",Assumptions!$B$10=1))),0,IF(ISNUMBER(K675),G675*H675*K675,IF(U675=0,"UNPRICED",IF(ISNUMBER(INDEX('SKU Catalog'!$L$1:$L$116,MAX(1,U675))),G675*H675*INDEX('SKU Catalog'!$L$1:$L$116,MAX(1,U675))*IF(AND(INDEX('SKU Catalog'!$F$1:$F$116,MAX(1,U675))="Hourly",OR(INDEX('SKU Catalog'!$J$1:$J$116,MAX(1,U675))=0,"1Y"="PAYG")),I675,1),"UNPRICED"))))</f>
        <v>0</v>
      </c>
      <c r="X675" s="24">
        <f>IF(NOT(AND(A675=$B$2,G675&gt;0,H675&gt;0,OR(C675&lt;&gt;"Recommended baseline",Assumptions!$B$10=1))),0,IF(ISNUMBER(K675),G675*H675*K675,IF(U675=0,"UNPRICED",IF(ISNUMBER(INDEX('SKU Catalog'!$M$1:$M$116,MAX(1,U675))),G675*H675*INDEX('SKU Catalog'!$M$1:$M$116,MAX(1,U675))*IF(AND(INDEX('SKU Catalog'!$F$1:$F$116,MAX(1,U675))="Hourly",OR(INDEX('SKU Catalog'!$J$1:$J$116,MAX(1,U675))=0,"3Y"="PAYG")),I675,1),"UNPRICED"))))</f>
        <v>0</v>
      </c>
    </row>
    <row r="676" spans="1:24" ht="28.8" x14ac:dyDescent="0.35">
      <c r="A676" s="21" t="s">
        <v>1927</v>
      </c>
      <c r="B676" s="21" t="s">
        <v>95</v>
      </c>
      <c r="C676" s="21" t="s">
        <v>2299</v>
      </c>
      <c r="D676" s="21" t="s">
        <v>1803</v>
      </c>
      <c r="E676" s="21" t="s">
        <v>1804</v>
      </c>
      <c r="F676" s="26" t="s">
        <v>188</v>
      </c>
      <c r="G676" s="27">
        <v>1</v>
      </c>
      <c r="H676" s="27">
        <v>1</v>
      </c>
      <c r="I676" s="36">
        <v>1</v>
      </c>
      <c r="J676" s="26" t="s">
        <v>2297</v>
      </c>
      <c r="K676" s="37"/>
      <c r="L676" s="23" t="str">
        <f>IF(U676=0,"INVALID SKU",IF(INDEX('SKU Catalog'!$J$1:$J$116,MAX(1,U676))=0,"PAYG",IF(J676="Default",Assumptions!$B$7,J676)))</f>
        <v>PAYG</v>
      </c>
      <c r="M676" s="23" t="str">
        <f>IF(U676=0,"Review SKU",INDEX('SKU Catalog'!$E$1:$E$116,MAX(1,U676)))</f>
        <v>resource</v>
      </c>
      <c r="N676" s="31">
        <f>IF(ISNUMBER(K676),K676,IF(U676=0,"UNPRICED",IF(L676="PAYG",INDEX('SKU Catalog'!$K$1:$K$116,MAX(1,U676)),IF(L676="1Y",INDEX('SKU Catalog'!$L$1:$L$116,MAX(1,U676)),INDEX('SKU Catalog'!$M$1:$M$116,MAX(1,U676))))))</f>
        <v>0</v>
      </c>
      <c r="O676" s="24">
        <f>IF(NOT(AND(A676=$B$2,G676&gt;0,H676&gt;0,OR(C676&lt;&gt;"Recommended baseline",Assumptions!$B$10=1))),0,IF(ISNUMBER(N676),G676*H676*N676*IF(ISNUMBER(K676),1,IF(AND(L676="PAYG",INDEX('SKU Catalog'!$F$1:$F$116,MAX(1,U676))="Hourly"),I676,1)),"UNPRICED"))</f>
        <v>0</v>
      </c>
      <c r="P676" s="24">
        <f>IF(ISNUMBER(O676),O676*Assumptions!$B$8,"UNPRICED")</f>
        <v>0</v>
      </c>
      <c r="Q676" s="23" t="str">
        <f>IF(NOT(AND(A676=$B$2,G676&gt;0,H676&gt;0,OR(C676&lt;&gt;"Recommended baseline",Assumptions!$B$10=1))),"Inactive",IF(NOT(ISNUMBER(N676)),"UNPRICED - select SKU / quote",IF(ISNUMBER(K676),"Manual quote - verify source",IF(T676="Covered","Covered by capacity",IF(T676="Control plane","No direct fee","Priced - verify sizing")))))</f>
        <v>Inactive</v>
      </c>
      <c r="R676" s="21" t="s">
        <v>2300</v>
      </c>
      <c r="S676" s="21" t="s">
        <v>971</v>
      </c>
      <c r="T676" s="21" t="s">
        <v>187</v>
      </c>
      <c r="U676" s="23">
        <f>IF(COUNTIF('SKU Catalog'!$A$4:$A$116,T676&amp;"|"&amp;F676)=0,0,MATCH(T676&amp;"|"&amp;F676,'SKU Catalog'!$A$1:$A$116,0))</f>
        <v>5</v>
      </c>
      <c r="V676" s="24">
        <f>IF(NOT(AND(A676=$B$2,G676&gt;0,H676&gt;0,OR(C676&lt;&gt;"Recommended baseline",Assumptions!$B$10=1))),0,IF(ISNUMBER(K676),G676*H676*K676,IF(U676=0,"UNPRICED",IF(ISNUMBER(INDEX('SKU Catalog'!$K$1:$K$116,MAX(1,U676))),G676*H676*INDEX('SKU Catalog'!$K$1:$K$116,MAX(1,U676))*IF(AND(INDEX('SKU Catalog'!$F$1:$F$116,MAX(1,U676))="Hourly",OR(INDEX('SKU Catalog'!$J$1:$J$116,MAX(1,U676))=0,"PAYG"="PAYG")),I676,1),"UNPRICED"))))</f>
        <v>0</v>
      </c>
      <c r="W676" s="24">
        <f>IF(NOT(AND(A676=$B$2,G676&gt;0,H676&gt;0,OR(C676&lt;&gt;"Recommended baseline",Assumptions!$B$10=1))),0,IF(ISNUMBER(K676),G676*H676*K676,IF(U676=0,"UNPRICED",IF(ISNUMBER(INDEX('SKU Catalog'!$L$1:$L$116,MAX(1,U676))),G676*H676*INDEX('SKU Catalog'!$L$1:$L$116,MAX(1,U676))*IF(AND(INDEX('SKU Catalog'!$F$1:$F$116,MAX(1,U676))="Hourly",OR(INDEX('SKU Catalog'!$J$1:$J$116,MAX(1,U676))=0,"1Y"="PAYG")),I676,1),"UNPRICED"))))</f>
        <v>0</v>
      </c>
      <c r="X676" s="24">
        <f>IF(NOT(AND(A676=$B$2,G676&gt;0,H676&gt;0,OR(C676&lt;&gt;"Recommended baseline",Assumptions!$B$10=1))),0,IF(ISNUMBER(K676),G676*H676*K676,IF(U676=0,"UNPRICED",IF(ISNUMBER(INDEX('SKU Catalog'!$M$1:$M$116,MAX(1,U676))),G676*H676*INDEX('SKU Catalog'!$M$1:$M$116,MAX(1,U676))*IF(AND(INDEX('SKU Catalog'!$F$1:$F$116,MAX(1,U676))="Hourly",OR(INDEX('SKU Catalog'!$J$1:$J$116,MAX(1,U676))=0,"3Y"="PAYG")),I676,1),"UNPRICED"))))</f>
        <v>0</v>
      </c>
    </row>
    <row r="677" spans="1:24" ht="28.8" x14ac:dyDescent="0.35">
      <c r="A677" s="21" t="s">
        <v>1927</v>
      </c>
      <c r="B677" s="21" t="s">
        <v>95</v>
      </c>
      <c r="C677" s="21" t="s">
        <v>2299</v>
      </c>
      <c r="D677" s="21" t="s">
        <v>1806</v>
      </c>
      <c r="E677" s="21" t="s">
        <v>1807</v>
      </c>
      <c r="F677" s="26" t="s">
        <v>188</v>
      </c>
      <c r="G677" s="27">
        <v>1</v>
      </c>
      <c r="H677" s="27">
        <v>1</v>
      </c>
      <c r="I677" s="36">
        <v>1</v>
      </c>
      <c r="J677" s="26" t="s">
        <v>2297</v>
      </c>
      <c r="K677" s="37"/>
      <c r="L677" s="23" t="str">
        <f>IF(U677=0,"INVALID SKU",IF(INDEX('SKU Catalog'!$J$1:$J$116,MAX(1,U677))=0,"PAYG",IF(J677="Default",Assumptions!$B$7,J677)))</f>
        <v>PAYG</v>
      </c>
      <c r="M677" s="23" t="str">
        <f>IF(U677=0,"Review SKU",INDEX('SKU Catalog'!$E$1:$E$116,MAX(1,U677)))</f>
        <v>resource</v>
      </c>
      <c r="N677" s="31">
        <f>IF(ISNUMBER(K677),K677,IF(U677=0,"UNPRICED",IF(L677="PAYG",INDEX('SKU Catalog'!$K$1:$K$116,MAX(1,U677)),IF(L677="1Y",INDEX('SKU Catalog'!$L$1:$L$116,MAX(1,U677)),INDEX('SKU Catalog'!$M$1:$M$116,MAX(1,U677))))))</f>
        <v>0</v>
      </c>
      <c r="O677" s="24">
        <f>IF(NOT(AND(A677=$B$2,G677&gt;0,H677&gt;0,OR(C677&lt;&gt;"Recommended baseline",Assumptions!$B$10=1))),0,IF(ISNUMBER(N677),G677*H677*N677*IF(ISNUMBER(K677),1,IF(AND(L677="PAYG",INDEX('SKU Catalog'!$F$1:$F$116,MAX(1,U677))="Hourly"),I677,1)),"UNPRICED"))</f>
        <v>0</v>
      </c>
      <c r="P677" s="24">
        <f>IF(ISNUMBER(O677),O677*Assumptions!$B$8,"UNPRICED")</f>
        <v>0</v>
      </c>
      <c r="Q677" s="23" t="str">
        <f>IF(NOT(AND(A677=$B$2,G677&gt;0,H677&gt;0,OR(C677&lt;&gt;"Recommended baseline",Assumptions!$B$10=1))),"Inactive",IF(NOT(ISNUMBER(N677)),"UNPRICED - select SKU / quote",IF(ISNUMBER(K677),"Manual quote - verify source",IF(T677="Covered","Covered by capacity",IF(T677="Control plane","No direct fee","Priced - verify sizing")))))</f>
        <v>Inactive</v>
      </c>
      <c r="R677" s="21" t="s">
        <v>2300</v>
      </c>
      <c r="S677" s="21" t="s">
        <v>971</v>
      </c>
      <c r="T677" s="21" t="s">
        <v>187</v>
      </c>
      <c r="U677" s="23">
        <f>IF(COUNTIF('SKU Catalog'!$A$4:$A$116,T677&amp;"|"&amp;F677)=0,0,MATCH(T677&amp;"|"&amp;F677,'SKU Catalog'!$A$1:$A$116,0))</f>
        <v>5</v>
      </c>
      <c r="V677" s="24">
        <f>IF(NOT(AND(A677=$B$2,G677&gt;0,H677&gt;0,OR(C677&lt;&gt;"Recommended baseline",Assumptions!$B$10=1))),0,IF(ISNUMBER(K677),G677*H677*K677,IF(U677=0,"UNPRICED",IF(ISNUMBER(INDEX('SKU Catalog'!$K$1:$K$116,MAX(1,U677))),G677*H677*INDEX('SKU Catalog'!$K$1:$K$116,MAX(1,U677))*IF(AND(INDEX('SKU Catalog'!$F$1:$F$116,MAX(1,U677))="Hourly",OR(INDEX('SKU Catalog'!$J$1:$J$116,MAX(1,U677))=0,"PAYG"="PAYG")),I677,1),"UNPRICED"))))</f>
        <v>0</v>
      </c>
      <c r="W677" s="24">
        <f>IF(NOT(AND(A677=$B$2,G677&gt;0,H677&gt;0,OR(C677&lt;&gt;"Recommended baseline",Assumptions!$B$10=1))),0,IF(ISNUMBER(K677),G677*H677*K677,IF(U677=0,"UNPRICED",IF(ISNUMBER(INDEX('SKU Catalog'!$L$1:$L$116,MAX(1,U677))),G677*H677*INDEX('SKU Catalog'!$L$1:$L$116,MAX(1,U677))*IF(AND(INDEX('SKU Catalog'!$F$1:$F$116,MAX(1,U677))="Hourly",OR(INDEX('SKU Catalog'!$J$1:$J$116,MAX(1,U677))=0,"1Y"="PAYG")),I677,1),"UNPRICED"))))</f>
        <v>0</v>
      </c>
      <c r="X677" s="24">
        <f>IF(NOT(AND(A677=$B$2,G677&gt;0,H677&gt;0,OR(C677&lt;&gt;"Recommended baseline",Assumptions!$B$10=1))),0,IF(ISNUMBER(K677),G677*H677*K677,IF(U677=0,"UNPRICED",IF(ISNUMBER(INDEX('SKU Catalog'!$M$1:$M$116,MAX(1,U677))),G677*H677*INDEX('SKU Catalog'!$M$1:$M$116,MAX(1,U677))*IF(AND(INDEX('SKU Catalog'!$F$1:$F$116,MAX(1,U677))="Hourly",OR(INDEX('SKU Catalog'!$J$1:$J$116,MAX(1,U677))=0,"3Y"="PAYG")),I677,1),"UNPRICED"))))</f>
        <v>0</v>
      </c>
    </row>
    <row r="678" spans="1:24" ht="28.8" x14ac:dyDescent="0.35">
      <c r="A678" s="21" t="s">
        <v>1927</v>
      </c>
      <c r="B678" s="21" t="s">
        <v>95</v>
      </c>
      <c r="C678" s="21" t="s">
        <v>2299</v>
      </c>
      <c r="D678" s="21" t="s">
        <v>1808</v>
      </c>
      <c r="E678" s="21" t="s">
        <v>1809</v>
      </c>
      <c r="F678" s="26" t="s">
        <v>188</v>
      </c>
      <c r="G678" s="27">
        <v>1</v>
      </c>
      <c r="H678" s="27">
        <v>1</v>
      </c>
      <c r="I678" s="36">
        <v>1</v>
      </c>
      <c r="J678" s="26" t="s">
        <v>2297</v>
      </c>
      <c r="K678" s="37"/>
      <c r="L678" s="23" t="str">
        <f>IF(U678=0,"INVALID SKU",IF(INDEX('SKU Catalog'!$J$1:$J$116,MAX(1,U678))=0,"PAYG",IF(J678="Default",Assumptions!$B$7,J678)))</f>
        <v>PAYG</v>
      </c>
      <c r="M678" s="23" t="str">
        <f>IF(U678=0,"Review SKU",INDEX('SKU Catalog'!$E$1:$E$116,MAX(1,U678)))</f>
        <v>resource</v>
      </c>
      <c r="N678" s="31">
        <f>IF(ISNUMBER(K678),K678,IF(U678=0,"UNPRICED",IF(L678="PAYG",INDEX('SKU Catalog'!$K$1:$K$116,MAX(1,U678)),IF(L678="1Y",INDEX('SKU Catalog'!$L$1:$L$116,MAX(1,U678)),INDEX('SKU Catalog'!$M$1:$M$116,MAX(1,U678))))))</f>
        <v>0</v>
      </c>
      <c r="O678" s="24">
        <f>IF(NOT(AND(A678=$B$2,G678&gt;0,H678&gt;0,OR(C678&lt;&gt;"Recommended baseline",Assumptions!$B$10=1))),0,IF(ISNUMBER(N678),G678*H678*N678*IF(ISNUMBER(K678),1,IF(AND(L678="PAYG",INDEX('SKU Catalog'!$F$1:$F$116,MAX(1,U678))="Hourly"),I678,1)),"UNPRICED"))</f>
        <v>0</v>
      </c>
      <c r="P678" s="24">
        <f>IF(ISNUMBER(O678),O678*Assumptions!$B$8,"UNPRICED")</f>
        <v>0</v>
      </c>
      <c r="Q678" s="23" t="str">
        <f>IF(NOT(AND(A678=$B$2,G678&gt;0,H678&gt;0,OR(C678&lt;&gt;"Recommended baseline",Assumptions!$B$10=1))),"Inactive",IF(NOT(ISNUMBER(N678)),"UNPRICED - select SKU / quote",IF(ISNUMBER(K678),"Manual quote - verify source",IF(T678="Covered","Covered by capacity",IF(T678="Control plane","No direct fee","Priced - verify sizing")))))</f>
        <v>Inactive</v>
      </c>
      <c r="R678" s="21" t="s">
        <v>2300</v>
      </c>
      <c r="S678" s="21" t="s">
        <v>971</v>
      </c>
      <c r="T678" s="21" t="s">
        <v>187</v>
      </c>
      <c r="U678" s="23">
        <f>IF(COUNTIF('SKU Catalog'!$A$4:$A$116,T678&amp;"|"&amp;F678)=0,0,MATCH(T678&amp;"|"&amp;F678,'SKU Catalog'!$A$1:$A$116,0))</f>
        <v>5</v>
      </c>
      <c r="V678" s="24">
        <f>IF(NOT(AND(A678=$B$2,G678&gt;0,H678&gt;0,OR(C678&lt;&gt;"Recommended baseline",Assumptions!$B$10=1))),0,IF(ISNUMBER(K678),G678*H678*K678,IF(U678=0,"UNPRICED",IF(ISNUMBER(INDEX('SKU Catalog'!$K$1:$K$116,MAX(1,U678))),G678*H678*INDEX('SKU Catalog'!$K$1:$K$116,MAX(1,U678))*IF(AND(INDEX('SKU Catalog'!$F$1:$F$116,MAX(1,U678))="Hourly",OR(INDEX('SKU Catalog'!$J$1:$J$116,MAX(1,U678))=0,"PAYG"="PAYG")),I678,1),"UNPRICED"))))</f>
        <v>0</v>
      </c>
      <c r="W678" s="24">
        <f>IF(NOT(AND(A678=$B$2,G678&gt;0,H678&gt;0,OR(C678&lt;&gt;"Recommended baseline",Assumptions!$B$10=1))),0,IF(ISNUMBER(K678),G678*H678*K678,IF(U678=0,"UNPRICED",IF(ISNUMBER(INDEX('SKU Catalog'!$L$1:$L$116,MAX(1,U678))),G678*H678*INDEX('SKU Catalog'!$L$1:$L$116,MAX(1,U678))*IF(AND(INDEX('SKU Catalog'!$F$1:$F$116,MAX(1,U678))="Hourly",OR(INDEX('SKU Catalog'!$J$1:$J$116,MAX(1,U678))=0,"1Y"="PAYG")),I678,1),"UNPRICED"))))</f>
        <v>0</v>
      </c>
      <c r="X678" s="24">
        <f>IF(NOT(AND(A678=$B$2,G678&gt;0,H678&gt;0,OR(C678&lt;&gt;"Recommended baseline",Assumptions!$B$10=1))),0,IF(ISNUMBER(K678),G678*H678*K678,IF(U678=0,"UNPRICED",IF(ISNUMBER(INDEX('SKU Catalog'!$M$1:$M$116,MAX(1,U678))),G678*H678*INDEX('SKU Catalog'!$M$1:$M$116,MAX(1,U678))*IF(AND(INDEX('SKU Catalog'!$F$1:$F$116,MAX(1,U678))="Hourly",OR(INDEX('SKU Catalog'!$J$1:$J$116,MAX(1,U678))=0,"3Y"="PAYG")),I678,1),"UNPRICED"))))</f>
        <v>0</v>
      </c>
    </row>
    <row r="679" spans="1:24" ht="28.8" x14ac:dyDescent="0.35">
      <c r="A679" s="21" t="s">
        <v>1927</v>
      </c>
      <c r="B679" s="21" t="s">
        <v>95</v>
      </c>
      <c r="C679" s="21" t="s">
        <v>2299</v>
      </c>
      <c r="D679" s="21" t="s">
        <v>1810</v>
      </c>
      <c r="E679" s="21" t="s">
        <v>1811</v>
      </c>
      <c r="F679" s="26" t="s">
        <v>188</v>
      </c>
      <c r="G679" s="27">
        <v>1</v>
      </c>
      <c r="H679" s="27">
        <v>1</v>
      </c>
      <c r="I679" s="36">
        <v>1</v>
      </c>
      <c r="J679" s="26" t="s">
        <v>2297</v>
      </c>
      <c r="K679" s="37"/>
      <c r="L679" s="23" t="str">
        <f>IF(U679=0,"INVALID SKU",IF(INDEX('SKU Catalog'!$J$1:$J$116,MAX(1,U679))=0,"PAYG",IF(J679="Default",Assumptions!$B$7,J679)))</f>
        <v>PAYG</v>
      </c>
      <c r="M679" s="23" t="str">
        <f>IF(U679=0,"Review SKU",INDEX('SKU Catalog'!$E$1:$E$116,MAX(1,U679)))</f>
        <v>resource</v>
      </c>
      <c r="N679" s="31">
        <f>IF(ISNUMBER(K679),K679,IF(U679=0,"UNPRICED",IF(L679="PAYG",INDEX('SKU Catalog'!$K$1:$K$116,MAX(1,U679)),IF(L679="1Y",INDEX('SKU Catalog'!$L$1:$L$116,MAX(1,U679)),INDEX('SKU Catalog'!$M$1:$M$116,MAX(1,U679))))))</f>
        <v>0</v>
      </c>
      <c r="O679" s="24">
        <f>IF(NOT(AND(A679=$B$2,G679&gt;0,H679&gt;0,OR(C679&lt;&gt;"Recommended baseline",Assumptions!$B$10=1))),0,IF(ISNUMBER(N679),G679*H679*N679*IF(ISNUMBER(K679),1,IF(AND(L679="PAYG",INDEX('SKU Catalog'!$F$1:$F$116,MAX(1,U679))="Hourly"),I679,1)),"UNPRICED"))</f>
        <v>0</v>
      </c>
      <c r="P679" s="24">
        <f>IF(ISNUMBER(O679),O679*Assumptions!$B$8,"UNPRICED")</f>
        <v>0</v>
      </c>
      <c r="Q679" s="23" t="str">
        <f>IF(NOT(AND(A679=$B$2,G679&gt;0,H679&gt;0,OR(C679&lt;&gt;"Recommended baseline",Assumptions!$B$10=1))),"Inactive",IF(NOT(ISNUMBER(N679)),"UNPRICED - select SKU / quote",IF(ISNUMBER(K679),"Manual quote - verify source",IF(T679="Covered","Covered by capacity",IF(T679="Control plane","No direct fee","Priced - verify sizing")))))</f>
        <v>Inactive</v>
      </c>
      <c r="R679" s="21" t="s">
        <v>2300</v>
      </c>
      <c r="S679" s="21" t="s">
        <v>971</v>
      </c>
      <c r="T679" s="21" t="s">
        <v>187</v>
      </c>
      <c r="U679" s="23">
        <f>IF(COUNTIF('SKU Catalog'!$A$4:$A$116,T679&amp;"|"&amp;F679)=0,0,MATCH(T679&amp;"|"&amp;F679,'SKU Catalog'!$A$1:$A$116,0))</f>
        <v>5</v>
      </c>
      <c r="V679" s="24">
        <f>IF(NOT(AND(A679=$B$2,G679&gt;0,H679&gt;0,OR(C679&lt;&gt;"Recommended baseline",Assumptions!$B$10=1))),0,IF(ISNUMBER(K679),G679*H679*K679,IF(U679=0,"UNPRICED",IF(ISNUMBER(INDEX('SKU Catalog'!$K$1:$K$116,MAX(1,U679))),G679*H679*INDEX('SKU Catalog'!$K$1:$K$116,MAX(1,U679))*IF(AND(INDEX('SKU Catalog'!$F$1:$F$116,MAX(1,U679))="Hourly",OR(INDEX('SKU Catalog'!$J$1:$J$116,MAX(1,U679))=0,"PAYG"="PAYG")),I679,1),"UNPRICED"))))</f>
        <v>0</v>
      </c>
      <c r="W679" s="24">
        <f>IF(NOT(AND(A679=$B$2,G679&gt;0,H679&gt;0,OR(C679&lt;&gt;"Recommended baseline",Assumptions!$B$10=1))),0,IF(ISNUMBER(K679),G679*H679*K679,IF(U679=0,"UNPRICED",IF(ISNUMBER(INDEX('SKU Catalog'!$L$1:$L$116,MAX(1,U679))),G679*H679*INDEX('SKU Catalog'!$L$1:$L$116,MAX(1,U679))*IF(AND(INDEX('SKU Catalog'!$F$1:$F$116,MAX(1,U679))="Hourly",OR(INDEX('SKU Catalog'!$J$1:$J$116,MAX(1,U679))=0,"1Y"="PAYG")),I679,1),"UNPRICED"))))</f>
        <v>0</v>
      </c>
      <c r="X679" s="24">
        <f>IF(NOT(AND(A679=$B$2,G679&gt;0,H679&gt;0,OR(C679&lt;&gt;"Recommended baseline",Assumptions!$B$10=1))),0,IF(ISNUMBER(K679),G679*H679*K679,IF(U679=0,"UNPRICED",IF(ISNUMBER(INDEX('SKU Catalog'!$M$1:$M$116,MAX(1,U679))),G679*H679*INDEX('SKU Catalog'!$M$1:$M$116,MAX(1,U679))*IF(AND(INDEX('SKU Catalog'!$F$1:$F$116,MAX(1,U679))="Hourly",OR(INDEX('SKU Catalog'!$J$1:$J$116,MAX(1,U679))=0,"3Y"="PAYG")),I679,1),"UNPRICED"))))</f>
        <v>0</v>
      </c>
    </row>
    <row r="680" spans="1:24" ht="28.8" x14ac:dyDescent="0.35">
      <c r="A680" s="21" t="s">
        <v>1927</v>
      </c>
      <c r="B680" s="21" t="s">
        <v>95</v>
      </c>
      <c r="C680" s="21" t="s">
        <v>2299</v>
      </c>
      <c r="D680" s="21" t="s">
        <v>1812</v>
      </c>
      <c r="E680" s="21" t="s">
        <v>1813</v>
      </c>
      <c r="F680" s="26" t="s">
        <v>188</v>
      </c>
      <c r="G680" s="27">
        <v>1</v>
      </c>
      <c r="H680" s="27">
        <v>1</v>
      </c>
      <c r="I680" s="36">
        <v>1</v>
      </c>
      <c r="J680" s="26" t="s">
        <v>2297</v>
      </c>
      <c r="K680" s="37"/>
      <c r="L680" s="23" t="str">
        <f>IF(U680=0,"INVALID SKU",IF(INDEX('SKU Catalog'!$J$1:$J$116,MAX(1,U680))=0,"PAYG",IF(J680="Default",Assumptions!$B$7,J680)))</f>
        <v>PAYG</v>
      </c>
      <c r="M680" s="23" t="str">
        <f>IF(U680=0,"Review SKU",INDEX('SKU Catalog'!$E$1:$E$116,MAX(1,U680)))</f>
        <v>resource</v>
      </c>
      <c r="N680" s="31">
        <f>IF(ISNUMBER(K680),K680,IF(U680=0,"UNPRICED",IF(L680="PAYG",INDEX('SKU Catalog'!$K$1:$K$116,MAX(1,U680)),IF(L680="1Y",INDEX('SKU Catalog'!$L$1:$L$116,MAX(1,U680)),INDEX('SKU Catalog'!$M$1:$M$116,MAX(1,U680))))))</f>
        <v>0</v>
      </c>
      <c r="O680" s="24">
        <f>IF(NOT(AND(A680=$B$2,G680&gt;0,H680&gt;0,OR(C680&lt;&gt;"Recommended baseline",Assumptions!$B$10=1))),0,IF(ISNUMBER(N680),G680*H680*N680*IF(ISNUMBER(K680),1,IF(AND(L680="PAYG",INDEX('SKU Catalog'!$F$1:$F$116,MAX(1,U680))="Hourly"),I680,1)),"UNPRICED"))</f>
        <v>0</v>
      </c>
      <c r="P680" s="24">
        <f>IF(ISNUMBER(O680),O680*Assumptions!$B$8,"UNPRICED")</f>
        <v>0</v>
      </c>
      <c r="Q680" s="23" t="str">
        <f>IF(NOT(AND(A680=$B$2,G680&gt;0,H680&gt;0,OR(C680&lt;&gt;"Recommended baseline",Assumptions!$B$10=1))),"Inactive",IF(NOT(ISNUMBER(N680)),"UNPRICED - select SKU / quote",IF(ISNUMBER(K680),"Manual quote - verify source",IF(T680="Covered","Covered by capacity",IF(T680="Control plane","No direct fee","Priced - verify sizing")))))</f>
        <v>Inactive</v>
      </c>
      <c r="R680" s="21" t="s">
        <v>2300</v>
      </c>
      <c r="S680" s="21" t="s">
        <v>971</v>
      </c>
      <c r="T680" s="21" t="s">
        <v>187</v>
      </c>
      <c r="U680" s="23">
        <f>IF(COUNTIF('SKU Catalog'!$A$4:$A$116,T680&amp;"|"&amp;F680)=0,0,MATCH(T680&amp;"|"&amp;F680,'SKU Catalog'!$A$1:$A$116,0))</f>
        <v>5</v>
      </c>
      <c r="V680" s="24">
        <f>IF(NOT(AND(A680=$B$2,G680&gt;0,H680&gt;0,OR(C680&lt;&gt;"Recommended baseline",Assumptions!$B$10=1))),0,IF(ISNUMBER(K680),G680*H680*K680,IF(U680=0,"UNPRICED",IF(ISNUMBER(INDEX('SKU Catalog'!$K$1:$K$116,MAX(1,U680))),G680*H680*INDEX('SKU Catalog'!$K$1:$K$116,MAX(1,U680))*IF(AND(INDEX('SKU Catalog'!$F$1:$F$116,MAX(1,U680))="Hourly",OR(INDEX('SKU Catalog'!$J$1:$J$116,MAX(1,U680))=0,"PAYG"="PAYG")),I680,1),"UNPRICED"))))</f>
        <v>0</v>
      </c>
      <c r="W680" s="24">
        <f>IF(NOT(AND(A680=$B$2,G680&gt;0,H680&gt;0,OR(C680&lt;&gt;"Recommended baseline",Assumptions!$B$10=1))),0,IF(ISNUMBER(K680),G680*H680*K680,IF(U680=0,"UNPRICED",IF(ISNUMBER(INDEX('SKU Catalog'!$L$1:$L$116,MAX(1,U680))),G680*H680*INDEX('SKU Catalog'!$L$1:$L$116,MAX(1,U680))*IF(AND(INDEX('SKU Catalog'!$F$1:$F$116,MAX(1,U680))="Hourly",OR(INDEX('SKU Catalog'!$J$1:$J$116,MAX(1,U680))=0,"1Y"="PAYG")),I680,1),"UNPRICED"))))</f>
        <v>0</v>
      </c>
      <c r="X680" s="24">
        <f>IF(NOT(AND(A680=$B$2,G680&gt;0,H680&gt;0,OR(C680&lt;&gt;"Recommended baseline",Assumptions!$B$10=1))),0,IF(ISNUMBER(K680),G680*H680*K680,IF(U680=0,"UNPRICED",IF(ISNUMBER(INDEX('SKU Catalog'!$M$1:$M$116,MAX(1,U680))),G680*H680*INDEX('SKU Catalog'!$M$1:$M$116,MAX(1,U680))*IF(AND(INDEX('SKU Catalog'!$F$1:$F$116,MAX(1,U680))="Hourly",OR(INDEX('SKU Catalog'!$J$1:$J$116,MAX(1,U680))=0,"3Y"="PAYG")),I680,1),"UNPRICED"))))</f>
        <v>0</v>
      </c>
    </row>
    <row r="681" spans="1:24" ht="28.8" x14ac:dyDescent="0.35">
      <c r="A681" s="21" t="s">
        <v>1927</v>
      </c>
      <c r="B681" s="21" t="s">
        <v>95</v>
      </c>
      <c r="C681" s="21" t="s">
        <v>2299</v>
      </c>
      <c r="D681" s="21" t="s">
        <v>1815</v>
      </c>
      <c r="E681" s="21" t="s">
        <v>1816</v>
      </c>
      <c r="F681" s="26" t="s">
        <v>188</v>
      </c>
      <c r="G681" s="27">
        <v>1</v>
      </c>
      <c r="H681" s="27">
        <v>1</v>
      </c>
      <c r="I681" s="36">
        <v>1</v>
      </c>
      <c r="J681" s="26" t="s">
        <v>2297</v>
      </c>
      <c r="K681" s="37"/>
      <c r="L681" s="23" t="str">
        <f>IF(U681=0,"INVALID SKU",IF(INDEX('SKU Catalog'!$J$1:$J$116,MAX(1,U681))=0,"PAYG",IF(J681="Default",Assumptions!$B$7,J681)))</f>
        <v>PAYG</v>
      </c>
      <c r="M681" s="23" t="str">
        <f>IF(U681=0,"Review SKU",INDEX('SKU Catalog'!$E$1:$E$116,MAX(1,U681)))</f>
        <v>resource</v>
      </c>
      <c r="N681" s="31">
        <f>IF(ISNUMBER(K681),K681,IF(U681=0,"UNPRICED",IF(L681="PAYG",INDEX('SKU Catalog'!$K$1:$K$116,MAX(1,U681)),IF(L681="1Y",INDEX('SKU Catalog'!$L$1:$L$116,MAX(1,U681)),INDEX('SKU Catalog'!$M$1:$M$116,MAX(1,U681))))))</f>
        <v>0</v>
      </c>
      <c r="O681" s="24">
        <f>IF(NOT(AND(A681=$B$2,G681&gt;0,H681&gt;0,OR(C681&lt;&gt;"Recommended baseline",Assumptions!$B$10=1))),0,IF(ISNUMBER(N681),G681*H681*N681*IF(ISNUMBER(K681),1,IF(AND(L681="PAYG",INDEX('SKU Catalog'!$F$1:$F$116,MAX(1,U681))="Hourly"),I681,1)),"UNPRICED"))</f>
        <v>0</v>
      </c>
      <c r="P681" s="24">
        <f>IF(ISNUMBER(O681),O681*Assumptions!$B$8,"UNPRICED")</f>
        <v>0</v>
      </c>
      <c r="Q681" s="23" t="str">
        <f>IF(NOT(AND(A681=$B$2,G681&gt;0,H681&gt;0,OR(C681&lt;&gt;"Recommended baseline",Assumptions!$B$10=1))),"Inactive",IF(NOT(ISNUMBER(N681)),"UNPRICED - select SKU / quote",IF(ISNUMBER(K681),"Manual quote - verify source",IF(T681="Covered","Covered by capacity",IF(T681="Control plane","No direct fee","Priced - verify sizing")))))</f>
        <v>Inactive</v>
      </c>
      <c r="R681" s="21" t="s">
        <v>2300</v>
      </c>
      <c r="S681" s="21" t="s">
        <v>971</v>
      </c>
      <c r="T681" s="21" t="s">
        <v>187</v>
      </c>
      <c r="U681" s="23">
        <f>IF(COUNTIF('SKU Catalog'!$A$4:$A$116,T681&amp;"|"&amp;F681)=0,0,MATCH(T681&amp;"|"&amp;F681,'SKU Catalog'!$A$1:$A$116,0))</f>
        <v>5</v>
      </c>
      <c r="V681" s="24">
        <f>IF(NOT(AND(A681=$B$2,G681&gt;0,H681&gt;0,OR(C681&lt;&gt;"Recommended baseline",Assumptions!$B$10=1))),0,IF(ISNUMBER(K681),G681*H681*K681,IF(U681=0,"UNPRICED",IF(ISNUMBER(INDEX('SKU Catalog'!$K$1:$K$116,MAX(1,U681))),G681*H681*INDEX('SKU Catalog'!$K$1:$K$116,MAX(1,U681))*IF(AND(INDEX('SKU Catalog'!$F$1:$F$116,MAX(1,U681))="Hourly",OR(INDEX('SKU Catalog'!$J$1:$J$116,MAX(1,U681))=0,"PAYG"="PAYG")),I681,1),"UNPRICED"))))</f>
        <v>0</v>
      </c>
      <c r="W681" s="24">
        <f>IF(NOT(AND(A681=$B$2,G681&gt;0,H681&gt;0,OR(C681&lt;&gt;"Recommended baseline",Assumptions!$B$10=1))),0,IF(ISNUMBER(K681),G681*H681*K681,IF(U681=0,"UNPRICED",IF(ISNUMBER(INDEX('SKU Catalog'!$L$1:$L$116,MAX(1,U681))),G681*H681*INDEX('SKU Catalog'!$L$1:$L$116,MAX(1,U681))*IF(AND(INDEX('SKU Catalog'!$F$1:$F$116,MAX(1,U681))="Hourly",OR(INDEX('SKU Catalog'!$J$1:$J$116,MAX(1,U681))=0,"1Y"="PAYG")),I681,1),"UNPRICED"))))</f>
        <v>0</v>
      </c>
      <c r="X681" s="24">
        <f>IF(NOT(AND(A681=$B$2,G681&gt;0,H681&gt;0,OR(C681&lt;&gt;"Recommended baseline",Assumptions!$B$10=1))),0,IF(ISNUMBER(K681),G681*H681*K681,IF(U681=0,"UNPRICED",IF(ISNUMBER(INDEX('SKU Catalog'!$M$1:$M$116,MAX(1,U681))),G681*H681*INDEX('SKU Catalog'!$M$1:$M$116,MAX(1,U681))*IF(AND(INDEX('SKU Catalog'!$F$1:$F$116,MAX(1,U681))="Hourly",OR(INDEX('SKU Catalog'!$J$1:$J$116,MAX(1,U681))=0,"3Y"="PAYG")),I681,1),"UNPRICED"))))</f>
        <v>0</v>
      </c>
    </row>
    <row r="682" spans="1:24" ht="28.8" x14ac:dyDescent="0.35">
      <c r="A682" s="21" t="s">
        <v>1927</v>
      </c>
      <c r="B682" s="21" t="s">
        <v>95</v>
      </c>
      <c r="C682" s="21" t="s">
        <v>2299</v>
      </c>
      <c r="D682" s="21" t="s">
        <v>1817</v>
      </c>
      <c r="E682" s="21" t="s">
        <v>1818</v>
      </c>
      <c r="F682" s="26" t="s">
        <v>188</v>
      </c>
      <c r="G682" s="27">
        <v>1</v>
      </c>
      <c r="H682" s="27">
        <v>1</v>
      </c>
      <c r="I682" s="36">
        <v>1</v>
      </c>
      <c r="J682" s="26" t="s">
        <v>2297</v>
      </c>
      <c r="K682" s="37"/>
      <c r="L682" s="23" t="str">
        <f>IF(U682=0,"INVALID SKU",IF(INDEX('SKU Catalog'!$J$1:$J$116,MAX(1,U682))=0,"PAYG",IF(J682="Default",Assumptions!$B$7,J682)))</f>
        <v>PAYG</v>
      </c>
      <c r="M682" s="23" t="str">
        <f>IF(U682=0,"Review SKU",INDEX('SKU Catalog'!$E$1:$E$116,MAX(1,U682)))</f>
        <v>resource</v>
      </c>
      <c r="N682" s="31">
        <f>IF(ISNUMBER(K682),K682,IF(U682=0,"UNPRICED",IF(L682="PAYG",INDEX('SKU Catalog'!$K$1:$K$116,MAX(1,U682)),IF(L682="1Y",INDEX('SKU Catalog'!$L$1:$L$116,MAX(1,U682)),INDEX('SKU Catalog'!$M$1:$M$116,MAX(1,U682))))))</f>
        <v>0</v>
      </c>
      <c r="O682" s="24">
        <f>IF(NOT(AND(A682=$B$2,G682&gt;0,H682&gt;0,OR(C682&lt;&gt;"Recommended baseline",Assumptions!$B$10=1))),0,IF(ISNUMBER(N682),G682*H682*N682*IF(ISNUMBER(K682),1,IF(AND(L682="PAYG",INDEX('SKU Catalog'!$F$1:$F$116,MAX(1,U682))="Hourly"),I682,1)),"UNPRICED"))</f>
        <v>0</v>
      </c>
      <c r="P682" s="24">
        <f>IF(ISNUMBER(O682),O682*Assumptions!$B$8,"UNPRICED")</f>
        <v>0</v>
      </c>
      <c r="Q682" s="23" t="str">
        <f>IF(NOT(AND(A682=$B$2,G682&gt;0,H682&gt;0,OR(C682&lt;&gt;"Recommended baseline",Assumptions!$B$10=1))),"Inactive",IF(NOT(ISNUMBER(N682)),"UNPRICED - select SKU / quote",IF(ISNUMBER(K682),"Manual quote - verify source",IF(T682="Covered","Covered by capacity",IF(T682="Control plane","No direct fee","Priced - verify sizing")))))</f>
        <v>Inactive</v>
      </c>
      <c r="R682" s="21" t="s">
        <v>2300</v>
      </c>
      <c r="S682" s="21" t="s">
        <v>971</v>
      </c>
      <c r="T682" s="21" t="s">
        <v>187</v>
      </c>
      <c r="U682" s="23">
        <f>IF(COUNTIF('SKU Catalog'!$A$4:$A$116,T682&amp;"|"&amp;F682)=0,0,MATCH(T682&amp;"|"&amp;F682,'SKU Catalog'!$A$1:$A$116,0))</f>
        <v>5</v>
      </c>
      <c r="V682" s="24">
        <f>IF(NOT(AND(A682=$B$2,G682&gt;0,H682&gt;0,OR(C682&lt;&gt;"Recommended baseline",Assumptions!$B$10=1))),0,IF(ISNUMBER(K682),G682*H682*K682,IF(U682=0,"UNPRICED",IF(ISNUMBER(INDEX('SKU Catalog'!$K$1:$K$116,MAX(1,U682))),G682*H682*INDEX('SKU Catalog'!$K$1:$K$116,MAX(1,U682))*IF(AND(INDEX('SKU Catalog'!$F$1:$F$116,MAX(1,U682))="Hourly",OR(INDEX('SKU Catalog'!$J$1:$J$116,MAX(1,U682))=0,"PAYG"="PAYG")),I682,1),"UNPRICED"))))</f>
        <v>0</v>
      </c>
      <c r="W682" s="24">
        <f>IF(NOT(AND(A682=$B$2,G682&gt;0,H682&gt;0,OR(C682&lt;&gt;"Recommended baseline",Assumptions!$B$10=1))),0,IF(ISNUMBER(K682),G682*H682*K682,IF(U682=0,"UNPRICED",IF(ISNUMBER(INDEX('SKU Catalog'!$L$1:$L$116,MAX(1,U682))),G682*H682*INDEX('SKU Catalog'!$L$1:$L$116,MAX(1,U682))*IF(AND(INDEX('SKU Catalog'!$F$1:$F$116,MAX(1,U682))="Hourly",OR(INDEX('SKU Catalog'!$J$1:$J$116,MAX(1,U682))=0,"1Y"="PAYG")),I682,1),"UNPRICED"))))</f>
        <v>0</v>
      </c>
      <c r="X682" s="24">
        <f>IF(NOT(AND(A682=$B$2,G682&gt;0,H682&gt;0,OR(C682&lt;&gt;"Recommended baseline",Assumptions!$B$10=1))),0,IF(ISNUMBER(K682),G682*H682*K682,IF(U682=0,"UNPRICED",IF(ISNUMBER(INDEX('SKU Catalog'!$M$1:$M$116,MAX(1,U682))),G682*H682*INDEX('SKU Catalog'!$M$1:$M$116,MAX(1,U682))*IF(AND(INDEX('SKU Catalog'!$F$1:$F$116,MAX(1,U682))="Hourly",OR(INDEX('SKU Catalog'!$J$1:$J$116,MAX(1,U682))=0,"3Y"="PAYG")),I682,1),"UNPRICED"))))</f>
        <v>0</v>
      </c>
    </row>
    <row r="683" spans="1:24" ht="28.8" x14ac:dyDescent="0.35">
      <c r="A683" s="21" t="s">
        <v>1927</v>
      </c>
      <c r="B683" s="21" t="s">
        <v>95</v>
      </c>
      <c r="C683" s="21" t="s">
        <v>2299</v>
      </c>
      <c r="D683" s="21" t="s">
        <v>1819</v>
      </c>
      <c r="E683" s="21" t="s">
        <v>1820</v>
      </c>
      <c r="F683" s="26" t="s">
        <v>188</v>
      </c>
      <c r="G683" s="27">
        <v>1</v>
      </c>
      <c r="H683" s="27">
        <v>1</v>
      </c>
      <c r="I683" s="36">
        <v>1</v>
      </c>
      <c r="J683" s="26" t="s">
        <v>2297</v>
      </c>
      <c r="K683" s="37"/>
      <c r="L683" s="23" t="str">
        <f>IF(U683=0,"INVALID SKU",IF(INDEX('SKU Catalog'!$J$1:$J$116,MAX(1,U683))=0,"PAYG",IF(J683="Default",Assumptions!$B$7,J683)))</f>
        <v>PAYG</v>
      </c>
      <c r="M683" s="23" t="str">
        <f>IF(U683=0,"Review SKU",INDEX('SKU Catalog'!$E$1:$E$116,MAX(1,U683)))</f>
        <v>resource</v>
      </c>
      <c r="N683" s="31">
        <f>IF(ISNUMBER(K683),K683,IF(U683=0,"UNPRICED",IF(L683="PAYG",INDEX('SKU Catalog'!$K$1:$K$116,MAX(1,U683)),IF(L683="1Y",INDEX('SKU Catalog'!$L$1:$L$116,MAX(1,U683)),INDEX('SKU Catalog'!$M$1:$M$116,MAX(1,U683))))))</f>
        <v>0</v>
      </c>
      <c r="O683" s="24">
        <f>IF(NOT(AND(A683=$B$2,G683&gt;0,H683&gt;0,OR(C683&lt;&gt;"Recommended baseline",Assumptions!$B$10=1))),0,IF(ISNUMBER(N683),G683*H683*N683*IF(ISNUMBER(K683),1,IF(AND(L683="PAYG",INDEX('SKU Catalog'!$F$1:$F$116,MAX(1,U683))="Hourly"),I683,1)),"UNPRICED"))</f>
        <v>0</v>
      </c>
      <c r="P683" s="24">
        <f>IF(ISNUMBER(O683),O683*Assumptions!$B$8,"UNPRICED")</f>
        <v>0</v>
      </c>
      <c r="Q683" s="23" t="str">
        <f>IF(NOT(AND(A683=$B$2,G683&gt;0,H683&gt;0,OR(C683&lt;&gt;"Recommended baseline",Assumptions!$B$10=1))),"Inactive",IF(NOT(ISNUMBER(N683)),"UNPRICED - select SKU / quote",IF(ISNUMBER(K683),"Manual quote - verify source",IF(T683="Covered","Covered by capacity",IF(T683="Control plane","No direct fee","Priced - verify sizing")))))</f>
        <v>Inactive</v>
      </c>
      <c r="R683" s="21" t="s">
        <v>2300</v>
      </c>
      <c r="S683" s="21" t="s">
        <v>971</v>
      </c>
      <c r="T683" s="21" t="s">
        <v>187</v>
      </c>
      <c r="U683" s="23">
        <f>IF(COUNTIF('SKU Catalog'!$A$4:$A$116,T683&amp;"|"&amp;F683)=0,0,MATCH(T683&amp;"|"&amp;F683,'SKU Catalog'!$A$1:$A$116,0))</f>
        <v>5</v>
      </c>
      <c r="V683" s="24">
        <f>IF(NOT(AND(A683=$B$2,G683&gt;0,H683&gt;0,OR(C683&lt;&gt;"Recommended baseline",Assumptions!$B$10=1))),0,IF(ISNUMBER(K683),G683*H683*K683,IF(U683=0,"UNPRICED",IF(ISNUMBER(INDEX('SKU Catalog'!$K$1:$K$116,MAX(1,U683))),G683*H683*INDEX('SKU Catalog'!$K$1:$K$116,MAX(1,U683))*IF(AND(INDEX('SKU Catalog'!$F$1:$F$116,MAX(1,U683))="Hourly",OR(INDEX('SKU Catalog'!$J$1:$J$116,MAX(1,U683))=0,"PAYG"="PAYG")),I683,1),"UNPRICED"))))</f>
        <v>0</v>
      </c>
      <c r="W683" s="24">
        <f>IF(NOT(AND(A683=$B$2,G683&gt;0,H683&gt;0,OR(C683&lt;&gt;"Recommended baseline",Assumptions!$B$10=1))),0,IF(ISNUMBER(K683),G683*H683*K683,IF(U683=0,"UNPRICED",IF(ISNUMBER(INDEX('SKU Catalog'!$L$1:$L$116,MAX(1,U683))),G683*H683*INDEX('SKU Catalog'!$L$1:$L$116,MAX(1,U683))*IF(AND(INDEX('SKU Catalog'!$F$1:$F$116,MAX(1,U683))="Hourly",OR(INDEX('SKU Catalog'!$J$1:$J$116,MAX(1,U683))=0,"1Y"="PAYG")),I683,1),"UNPRICED"))))</f>
        <v>0</v>
      </c>
      <c r="X683" s="24">
        <f>IF(NOT(AND(A683=$B$2,G683&gt;0,H683&gt;0,OR(C683&lt;&gt;"Recommended baseline",Assumptions!$B$10=1))),0,IF(ISNUMBER(K683),G683*H683*K683,IF(U683=0,"UNPRICED",IF(ISNUMBER(INDEX('SKU Catalog'!$M$1:$M$116,MAX(1,U683))),G683*H683*INDEX('SKU Catalog'!$M$1:$M$116,MAX(1,U683))*IF(AND(INDEX('SKU Catalog'!$F$1:$F$116,MAX(1,U683))="Hourly",OR(INDEX('SKU Catalog'!$J$1:$J$116,MAX(1,U683))=0,"3Y"="PAYG")),I683,1),"UNPRICED"))))</f>
        <v>0</v>
      </c>
    </row>
    <row r="684" spans="1:24" ht="28.8" x14ac:dyDescent="0.35">
      <c r="A684" s="21" t="s">
        <v>1927</v>
      </c>
      <c r="B684" s="21" t="s">
        <v>95</v>
      </c>
      <c r="C684" s="21" t="s">
        <v>2299</v>
      </c>
      <c r="D684" s="21" t="s">
        <v>1822</v>
      </c>
      <c r="E684" s="21" t="s">
        <v>1823</v>
      </c>
      <c r="F684" s="26" t="s">
        <v>188</v>
      </c>
      <c r="G684" s="27">
        <v>1</v>
      </c>
      <c r="H684" s="27">
        <v>1</v>
      </c>
      <c r="I684" s="36">
        <v>1</v>
      </c>
      <c r="J684" s="26" t="s">
        <v>2297</v>
      </c>
      <c r="K684" s="37"/>
      <c r="L684" s="23" t="str">
        <f>IF(U684=0,"INVALID SKU",IF(INDEX('SKU Catalog'!$J$1:$J$116,MAX(1,U684))=0,"PAYG",IF(J684="Default",Assumptions!$B$7,J684)))</f>
        <v>PAYG</v>
      </c>
      <c r="M684" s="23" t="str">
        <f>IF(U684=0,"Review SKU",INDEX('SKU Catalog'!$E$1:$E$116,MAX(1,U684)))</f>
        <v>resource</v>
      </c>
      <c r="N684" s="31">
        <f>IF(ISNUMBER(K684),K684,IF(U684=0,"UNPRICED",IF(L684="PAYG",INDEX('SKU Catalog'!$K$1:$K$116,MAX(1,U684)),IF(L684="1Y",INDEX('SKU Catalog'!$L$1:$L$116,MAX(1,U684)),INDEX('SKU Catalog'!$M$1:$M$116,MAX(1,U684))))))</f>
        <v>0</v>
      </c>
      <c r="O684" s="24">
        <f>IF(NOT(AND(A684=$B$2,G684&gt;0,H684&gt;0,OR(C684&lt;&gt;"Recommended baseline",Assumptions!$B$10=1))),0,IF(ISNUMBER(N684),G684*H684*N684*IF(ISNUMBER(K684),1,IF(AND(L684="PAYG",INDEX('SKU Catalog'!$F$1:$F$116,MAX(1,U684))="Hourly"),I684,1)),"UNPRICED"))</f>
        <v>0</v>
      </c>
      <c r="P684" s="24">
        <f>IF(ISNUMBER(O684),O684*Assumptions!$B$8,"UNPRICED")</f>
        <v>0</v>
      </c>
      <c r="Q684" s="23" t="str">
        <f>IF(NOT(AND(A684=$B$2,G684&gt;0,H684&gt;0,OR(C684&lt;&gt;"Recommended baseline",Assumptions!$B$10=1))),"Inactive",IF(NOT(ISNUMBER(N684)),"UNPRICED - select SKU / quote",IF(ISNUMBER(K684),"Manual quote - verify source",IF(T684="Covered","Covered by capacity",IF(T684="Control plane","No direct fee","Priced - verify sizing")))))</f>
        <v>Inactive</v>
      </c>
      <c r="R684" s="21" t="s">
        <v>2300</v>
      </c>
      <c r="S684" s="21" t="s">
        <v>971</v>
      </c>
      <c r="T684" s="21" t="s">
        <v>187</v>
      </c>
      <c r="U684" s="23">
        <f>IF(COUNTIF('SKU Catalog'!$A$4:$A$116,T684&amp;"|"&amp;F684)=0,0,MATCH(T684&amp;"|"&amp;F684,'SKU Catalog'!$A$1:$A$116,0))</f>
        <v>5</v>
      </c>
      <c r="V684" s="24">
        <f>IF(NOT(AND(A684=$B$2,G684&gt;0,H684&gt;0,OR(C684&lt;&gt;"Recommended baseline",Assumptions!$B$10=1))),0,IF(ISNUMBER(K684),G684*H684*K684,IF(U684=0,"UNPRICED",IF(ISNUMBER(INDEX('SKU Catalog'!$K$1:$K$116,MAX(1,U684))),G684*H684*INDEX('SKU Catalog'!$K$1:$K$116,MAX(1,U684))*IF(AND(INDEX('SKU Catalog'!$F$1:$F$116,MAX(1,U684))="Hourly",OR(INDEX('SKU Catalog'!$J$1:$J$116,MAX(1,U684))=0,"PAYG"="PAYG")),I684,1),"UNPRICED"))))</f>
        <v>0</v>
      </c>
      <c r="W684" s="24">
        <f>IF(NOT(AND(A684=$B$2,G684&gt;0,H684&gt;0,OR(C684&lt;&gt;"Recommended baseline",Assumptions!$B$10=1))),0,IF(ISNUMBER(K684),G684*H684*K684,IF(U684=0,"UNPRICED",IF(ISNUMBER(INDEX('SKU Catalog'!$L$1:$L$116,MAX(1,U684))),G684*H684*INDEX('SKU Catalog'!$L$1:$L$116,MAX(1,U684))*IF(AND(INDEX('SKU Catalog'!$F$1:$F$116,MAX(1,U684))="Hourly",OR(INDEX('SKU Catalog'!$J$1:$J$116,MAX(1,U684))=0,"1Y"="PAYG")),I684,1),"UNPRICED"))))</f>
        <v>0</v>
      </c>
      <c r="X684" s="24">
        <f>IF(NOT(AND(A684=$B$2,G684&gt;0,H684&gt;0,OR(C684&lt;&gt;"Recommended baseline",Assumptions!$B$10=1))),0,IF(ISNUMBER(K684),G684*H684*K684,IF(U684=0,"UNPRICED",IF(ISNUMBER(INDEX('SKU Catalog'!$M$1:$M$116,MAX(1,U684))),G684*H684*INDEX('SKU Catalog'!$M$1:$M$116,MAX(1,U684))*IF(AND(INDEX('SKU Catalog'!$F$1:$F$116,MAX(1,U684))="Hourly",OR(INDEX('SKU Catalog'!$J$1:$J$116,MAX(1,U684))=0,"3Y"="PAYG")),I684,1),"UNPRICED"))))</f>
        <v>0</v>
      </c>
    </row>
    <row r="685" spans="1:24" ht="28.8" x14ac:dyDescent="0.35">
      <c r="A685" s="21" t="s">
        <v>1927</v>
      </c>
      <c r="B685" s="21" t="s">
        <v>95</v>
      </c>
      <c r="C685" s="21" t="s">
        <v>2299</v>
      </c>
      <c r="D685" s="21" t="s">
        <v>1824</v>
      </c>
      <c r="E685" s="21" t="s">
        <v>1825</v>
      </c>
      <c r="F685" s="26" t="s">
        <v>188</v>
      </c>
      <c r="G685" s="27">
        <v>1</v>
      </c>
      <c r="H685" s="27">
        <v>1</v>
      </c>
      <c r="I685" s="36">
        <v>1</v>
      </c>
      <c r="J685" s="26" t="s">
        <v>2297</v>
      </c>
      <c r="K685" s="37"/>
      <c r="L685" s="23" t="str">
        <f>IF(U685=0,"INVALID SKU",IF(INDEX('SKU Catalog'!$J$1:$J$116,MAX(1,U685))=0,"PAYG",IF(J685="Default",Assumptions!$B$7,J685)))</f>
        <v>PAYG</v>
      </c>
      <c r="M685" s="23" t="str">
        <f>IF(U685=0,"Review SKU",INDEX('SKU Catalog'!$E$1:$E$116,MAX(1,U685)))</f>
        <v>resource</v>
      </c>
      <c r="N685" s="31">
        <f>IF(ISNUMBER(K685),K685,IF(U685=0,"UNPRICED",IF(L685="PAYG",INDEX('SKU Catalog'!$K$1:$K$116,MAX(1,U685)),IF(L685="1Y",INDEX('SKU Catalog'!$L$1:$L$116,MAX(1,U685)),INDEX('SKU Catalog'!$M$1:$M$116,MAX(1,U685))))))</f>
        <v>0</v>
      </c>
      <c r="O685" s="24">
        <f>IF(NOT(AND(A685=$B$2,G685&gt;0,H685&gt;0,OR(C685&lt;&gt;"Recommended baseline",Assumptions!$B$10=1))),0,IF(ISNUMBER(N685),G685*H685*N685*IF(ISNUMBER(K685),1,IF(AND(L685="PAYG",INDEX('SKU Catalog'!$F$1:$F$116,MAX(1,U685))="Hourly"),I685,1)),"UNPRICED"))</f>
        <v>0</v>
      </c>
      <c r="P685" s="24">
        <f>IF(ISNUMBER(O685),O685*Assumptions!$B$8,"UNPRICED")</f>
        <v>0</v>
      </c>
      <c r="Q685" s="23" t="str">
        <f>IF(NOT(AND(A685=$B$2,G685&gt;0,H685&gt;0,OR(C685&lt;&gt;"Recommended baseline",Assumptions!$B$10=1))),"Inactive",IF(NOT(ISNUMBER(N685)),"UNPRICED - select SKU / quote",IF(ISNUMBER(K685),"Manual quote - verify source",IF(T685="Covered","Covered by capacity",IF(T685="Control plane","No direct fee","Priced - verify sizing")))))</f>
        <v>Inactive</v>
      </c>
      <c r="R685" s="21" t="s">
        <v>2300</v>
      </c>
      <c r="S685" s="21" t="s">
        <v>971</v>
      </c>
      <c r="T685" s="21" t="s">
        <v>187</v>
      </c>
      <c r="U685" s="23">
        <f>IF(COUNTIF('SKU Catalog'!$A$4:$A$116,T685&amp;"|"&amp;F685)=0,0,MATCH(T685&amp;"|"&amp;F685,'SKU Catalog'!$A$1:$A$116,0))</f>
        <v>5</v>
      </c>
      <c r="V685" s="24">
        <f>IF(NOT(AND(A685=$B$2,G685&gt;0,H685&gt;0,OR(C685&lt;&gt;"Recommended baseline",Assumptions!$B$10=1))),0,IF(ISNUMBER(K685),G685*H685*K685,IF(U685=0,"UNPRICED",IF(ISNUMBER(INDEX('SKU Catalog'!$K$1:$K$116,MAX(1,U685))),G685*H685*INDEX('SKU Catalog'!$K$1:$K$116,MAX(1,U685))*IF(AND(INDEX('SKU Catalog'!$F$1:$F$116,MAX(1,U685))="Hourly",OR(INDEX('SKU Catalog'!$J$1:$J$116,MAX(1,U685))=0,"PAYG"="PAYG")),I685,1),"UNPRICED"))))</f>
        <v>0</v>
      </c>
      <c r="W685" s="24">
        <f>IF(NOT(AND(A685=$B$2,G685&gt;0,H685&gt;0,OR(C685&lt;&gt;"Recommended baseline",Assumptions!$B$10=1))),0,IF(ISNUMBER(K685),G685*H685*K685,IF(U685=0,"UNPRICED",IF(ISNUMBER(INDEX('SKU Catalog'!$L$1:$L$116,MAX(1,U685))),G685*H685*INDEX('SKU Catalog'!$L$1:$L$116,MAX(1,U685))*IF(AND(INDEX('SKU Catalog'!$F$1:$F$116,MAX(1,U685))="Hourly",OR(INDEX('SKU Catalog'!$J$1:$J$116,MAX(1,U685))=0,"1Y"="PAYG")),I685,1),"UNPRICED"))))</f>
        <v>0</v>
      </c>
      <c r="X685" s="24">
        <f>IF(NOT(AND(A685=$B$2,G685&gt;0,H685&gt;0,OR(C685&lt;&gt;"Recommended baseline",Assumptions!$B$10=1))),0,IF(ISNUMBER(K685),G685*H685*K685,IF(U685=0,"UNPRICED",IF(ISNUMBER(INDEX('SKU Catalog'!$M$1:$M$116,MAX(1,U685))),G685*H685*INDEX('SKU Catalog'!$M$1:$M$116,MAX(1,U685))*IF(AND(INDEX('SKU Catalog'!$F$1:$F$116,MAX(1,U685))="Hourly",OR(INDEX('SKU Catalog'!$J$1:$J$116,MAX(1,U685))=0,"3Y"="PAYG")),I685,1),"UNPRICED"))))</f>
        <v>0</v>
      </c>
    </row>
    <row r="686" spans="1:24" ht="28.8" x14ac:dyDescent="0.35">
      <c r="A686" s="21" t="s">
        <v>1927</v>
      </c>
      <c r="B686" s="21" t="s">
        <v>95</v>
      </c>
      <c r="C686" s="21" t="s">
        <v>2299</v>
      </c>
      <c r="D686" s="21" t="s">
        <v>1826</v>
      </c>
      <c r="E686" s="21" t="s">
        <v>1827</v>
      </c>
      <c r="F686" s="26" t="s">
        <v>188</v>
      </c>
      <c r="G686" s="27">
        <v>1</v>
      </c>
      <c r="H686" s="27">
        <v>1</v>
      </c>
      <c r="I686" s="36">
        <v>1</v>
      </c>
      <c r="J686" s="26" t="s">
        <v>2297</v>
      </c>
      <c r="K686" s="37"/>
      <c r="L686" s="23" t="str">
        <f>IF(U686=0,"INVALID SKU",IF(INDEX('SKU Catalog'!$J$1:$J$116,MAX(1,U686))=0,"PAYG",IF(J686="Default",Assumptions!$B$7,J686)))</f>
        <v>PAYG</v>
      </c>
      <c r="M686" s="23" t="str">
        <f>IF(U686=0,"Review SKU",INDEX('SKU Catalog'!$E$1:$E$116,MAX(1,U686)))</f>
        <v>resource</v>
      </c>
      <c r="N686" s="31">
        <f>IF(ISNUMBER(K686),K686,IF(U686=0,"UNPRICED",IF(L686="PAYG",INDEX('SKU Catalog'!$K$1:$K$116,MAX(1,U686)),IF(L686="1Y",INDEX('SKU Catalog'!$L$1:$L$116,MAX(1,U686)),INDEX('SKU Catalog'!$M$1:$M$116,MAX(1,U686))))))</f>
        <v>0</v>
      </c>
      <c r="O686" s="24">
        <f>IF(NOT(AND(A686=$B$2,G686&gt;0,H686&gt;0,OR(C686&lt;&gt;"Recommended baseline",Assumptions!$B$10=1))),0,IF(ISNUMBER(N686),G686*H686*N686*IF(ISNUMBER(K686),1,IF(AND(L686="PAYG",INDEX('SKU Catalog'!$F$1:$F$116,MAX(1,U686))="Hourly"),I686,1)),"UNPRICED"))</f>
        <v>0</v>
      </c>
      <c r="P686" s="24">
        <f>IF(ISNUMBER(O686),O686*Assumptions!$B$8,"UNPRICED")</f>
        <v>0</v>
      </c>
      <c r="Q686" s="23" t="str">
        <f>IF(NOT(AND(A686=$B$2,G686&gt;0,H686&gt;0,OR(C686&lt;&gt;"Recommended baseline",Assumptions!$B$10=1))),"Inactive",IF(NOT(ISNUMBER(N686)),"UNPRICED - select SKU / quote",IF(ISNUMBER(K686),"Manual quote - verify source",IF(T686="Covered","Covered by capacity",IF(T686="Control plane","No direct fee","Priced - verify sizing")))))</f>
        <v>Inactive</v>
      </c>
      <c r="R686" s="21" t="s">
        <v>2300</v>
      </c>
      <c r="S686" s="21" t="s">
        <v>971</v>
      </c>
      <c r="T686" s="21" t="s">
        <v>187</v>
      </c>
      <c r="U686" s="23">
        <f>IF(COUNTIF('SKU Catalog'!$A$4:$A$116,T686&amp;"|"&amp;F686)=0,0,MATCH(T686&amp;"|"&amp;F686,'SKU Catalog'!$A$1:$A$116,0))</f>
        <v>5</v>
      </c>
      <c r="V686" s="24">
        <f>IF(NOT(AND(A686=$B$2,G686&gt;0,H686&gt;0,OR(C686&lt;&gt;"Recommended baseline",Assumptions!$B$10=1))),0,IF(ISNUMBER(K686),G686*H686*K686,IF(U686=0,"UNPRICED",IF(ISNUMBER(INDEX('SKU Catalog'!$K$1:$K$116,MAX(1,U686))),G686*H686*INDEX('SKU Catalog'!$K$1:$K$116,MAX(1,U686))*IF(AND(INDEX('SKU Catalog'!$F$1:$F$116,MAX(1,U686))="Hourly",OR(INDEX('SKU Catalog'!$J$1:$J$116,MAX(1,U686))=0,"PAYG"="PAYG")),I686,1),"UNPRICED"))))</f>
        <v>0</v>
      </c>
      <c r="W686" s="24">
        <f>IF(NOT(AND(A686=$B$2,G686&gt;0,H686&gt;0,OR(C686&lt;&gt;"Recommended baseline",Assumptions!$B$10=1))),0,IF(ISNUMBER(K686),G686*H686*K686,IF(U686=0,"UNPRICED",IF(ISNUMBER(INDEX('SKU Catalog'!$L$1:$L$116,MAX(1,U686))),G686*H686*INDEX('SKU Catalog'!$L$1:$L$116,MAX(1,U686))*IF(AND(INDEX('SKU Catalog'!$F$1:$F$116,MAX(1,U686))="Hourly",OR(INDEX('SKU Catalog'!$J$1:$J$116,MAX(1,U686))=0,"1Y"="PAYG")),I686,1),"UNPRICED"))))</f>
        <v>0</v>
      </c>
      <c r="X686" s="24">
        <f>IF(NOT(AND(A686=$B$2,G686&gt;0,H686&gt;0,OR(C686&lt;&gt;"Recommended baseline",Assumptions!$B$10=1))),0,IF(ISNUMBER(K686),G686*H686*K686,IF(U686=0,"UNPRICED",IF(ISNUMBER(INDEX('SKU Catalog'!$M$1:$M$116,MAX(1,U686))),G686*H686*INDEX('SKU Catalog'!$M$1:$M$116,MAX(1,U686))*IF(AND(INDEX('SKU Catalog'!$F$1:$F$116,MAX(1,U686))="Hourly",OR(INDEX('SKU Catalog'!$J$1:$J$116,MAX(1,U686))=0,"3Y"="PAYG")),I686,1),"UNPRICED"))))</f>
        <v>0</v>
      </c>
    </row>
    <row r="687" spans="1:24" ht="28.8" x14ac:dyDescent="0.35">
      <c r="A687" s="21" t="s">
        <v>1927</v>
      </c>
      <c r="B687" s="21" t="s">
        <v>95</v>
      </c>
      <c r="C687" s="21" t="s">
        <v>2299</v>
      </c>
      <c r="D687" s="21" t="s">
        <v>1828</v>
      </c>
      <c r="E687" s="21" t="s">
        <v>1829</v>
      </c>
      <c r="F687" s="26" t="s">
        <v>188</v>
      </c>
      <c r="G687" s="27">
        <v>1</v>
      </c>
      <c r="H687" s="27">
        <v>1</v>
      </c>
      <c r="I687" s="36">
        <v>1</v>
      </c>
      <c r="J687" s="26" t="s">
        <v>2297</v>
      </c>
      <c r="K687" s="37"/>
      <c r="L687" s="23" t="str">
        <f>IF(U687=0,"INVALID SKU",IF(INDEX('SKU Catalog'!$J$1:$J$116,MAX(1,U687))=0,"PAYG",IF(J687="Default",Assumptions!$B$7,J687)))</f>
        <v>PAYG</v>
      </c>
      <c r="M687" s="23" t="str">
        <f>IF(U687=0,"Review SKU",INDEX('SKU Catalog'!$E$1:$E$116,MAX(1,U687)))</f>
        <v>resource</v>
      </c>
      <c r="N687" s="31">
        <f>IF(ISNUMBER(K687),K687,IF(U687=0,"UNPRICED",IF(L687="PAYG",INDEX('SKU Catalog'!$K$1:$K$116,MAX(1,U687)),IF(L687="1Y",INDEX('SKU Catalog'!$L$1:$L$116,MAX(1,U687)),INDEX('SKU Catalog'!$M$1:$M$116,MAX(1,U687))))))</f>
        <v>0</v>
      </c>
      <c r="O687" s="24">
        <f>IF(NOT(AND(A687=$B$2,G687&gt;0,H687&gt;0,OR(C687&lt;&gt;"Recommended baseline",Assumptions!$B$10=1))),0,IF(ISNUMBER(N687),G687*H687*N687*IF(ISNUMBER(K687),1,IF(AND(L687="PAYG",INDEX('SKU Catalog'!$F$1:$F$116,MAX(1,U687))="Hourly"),I687,1)),"UNPRICED"))</f>
        <v>0</v>
      </c>
      <c r="P687" s="24">
        <f>IF(ISNUMBER(O687),O687*Assumptions!$B$8,"UNPRICED")</f>
        <v>0</v>
      </c>
      <c r="Q687" s="23" t="str">
        <f>IF(NOT(AND(A687=$B$2,G687&gt;0,H687&gt;0,OR(C687&lt;&gt;"Recommended baseline",Assumptions!$B$10=1))),"Inactive",IF(NOT(ISNUMBER(N687)),"UNPRICED - select SKU / quote",IF(ISNUMBER(K687),"Manual quote - verify source",IF(T687="Covered","Covered by capacity",IF(T687="Control plane","No direct fee","Priced - verify sizing")))))</f>
        <v>Inactive</v>
      </c>
      <c r="R687" s="21" t="s">
        <v>2300</v>
      </c>
      <c r="S687" s="21" t="s">
        <v>971</v>
      </c>
      <c r="T687" s="21" t="s">
        <v>187</v>
      </c>
      <c r="U687" s="23">
        <f>IF(COUNTIF('SKU Catalog'!$A$4:$A$116,T687&amp;"|"&amp;F687)=0,0,MATCH(T687&amp;"|"&amp;F687,'SKU Catalog'!$A$1:$A$116,0))</f>
        <v>5</v>
      </c>
      <c r="V687" s="24">
        <f>IF(NOT(AND(A687=$B$2,G687&gt;0,H687&gt;0,OR(C687&lt;&gt;"Recommended baseline",Assumptions!$B$10=1))),0,IF(ISNUMBER(K687),G687*H687*K687,IF(U687=0,"UNPRICED",IF(ISNUMBER(INDEX('SKU Catalog'!$K$1:$K$116,MAX(1,U687))),G687*H687*INDEX('SKU Catalog'!$K$1:$K$116,MAX(1,U687))*IF(AND(INDEX('SKU Catalog'!$F$1:$F$116,MAX(1,U687))="Hourly",OR(INDEX('SKU Catalog'!$J$1:$J$116,MAX(1,U687))=0,"PAYG"="PAYG")),I687,1),"UNPRICED"))))</f>
        <v>0</v>
      </c>
      <c r="W687" s="24">
        <f>IF(NOT(AND(A687=$B$2,G687&gt;0,H687&gt;0,OR(C687&lt;&gt;"Recommended baseline",Assumptions!$B$10=1))),0,IF(ISNUMBER(K687),G687*H687*K687,IF(U687=0,"UNPRICED",IF(ISNUMBER(INDEX('SKU Catalog'!$L$1:$L$116,MAX(1,U687))),G687*H687*INDEX('SKU Catalog'!$L$1:$L$116,MAX(1,U687))*IF(AND(INDEX('SKU Catalog'!$F$1:$F$116,MAX(1,U687))="Hourly",OR(INDEX('SKU Catalog'!$J$1:$J$116,MAX(1,U687))=0,"1Y"="PAYG")),I687,1),"UNPRICED"))))</f>
        <v>0</v>
      </c>
      <c r="X687" s="24">
        <f>IF(NOT(AND(A687=$B$2,G687&gt;0,H687&gt;0,OR(C687&lt;&gt;"Recommended baseline",Assumptions!$B$10=1))),0,IF(ISNUMBER(K687),G687*H687*K687,IF(U687=0,"UNPRICED",IF(ISNUMBER(INDEX('SKU Catalog'!$M$1:$M$116,MAX(1,U687))),G687*H687*INDEX('SKU Catalog'!$M$1:$M$116,MAX(1,U687))*IF(AND(INDEX('SKU Catalog'!$F$1:$F$116,MAX(1,U687))="Hourly",OR(INDEX('SKU Catalog'!$J$1:$J$116,MAX(1,U687))=0,"3Y"="PAYG")),I687,1),"UNPRICED"))))</f>
        <v>0</v>
      </c>
    </row>
    <row r="688" spans="1:24" ht="28.8" x14ac:dyDescent="0.35">
      <c r="A688" s="21" t="s">
        <v>1927</v>
      </c>
      <c r="B688" s="21" t="s">
        <v>95</v>
      </c>
      <c r="C688" s="21" t="s">
        <v>2299</v>
      </c>
      <c r="D688" s="21" t="s">
        <v>1830</v>
      </c>
      <c r="E688" s="21" t="s">
        <v>1831</v>
      </c>
      <c r="F688" s="26" t="s">
        <v>188</v>
      </c>
      <c r="G688" s="27">
        <v>1</v>
      </c>
      <c r="H688" s="27">
        <v>1</v>
      </c>
      <c r="I688" s="36">
        <v>1</v>
      </c>
      <c r="J688" s="26" t="s">
        <v>2297</v>
      </c>
      <c r="K688" s="37"/>
      <c r="L688" s="23" t="str">
        <f>IF(U688=0,"INVALID SKU",IF(INDEX('SKU Catalog'!$J$1:$J$116,MAX(1,U688))=0,"PAYG",IF(J688="Default",Assumptions!$B$7,J688)))</f>
        <v>PAYG</v>
      </c>
      <c r="M688" s="23" t="str">
        <f>IF(U688=0,"Review SKU",INDEX('SKU Catalog'!$E$1:$E$116,MAX(1,U688)))</f>
        <v>resource</v>
      </c>
      <c r="N688" s="31">
        <f>IF(ISNUMBER(K688),K688,IF(U688=0,"UNPRICED",IF(L688="PAYG",INDEX('SKU Catalog'!$K$1:$K$116,MAX(1,U688)),IF(L688="1Y",INDEX('SKU Catalog'!$L$1:$L$116,MAX(1,U688)),INDEX('SKU Catalog'!$M$1:$M$116,MAX(1,U688))))))</f>
        <v>0</v>
      </c>
      <c r="O688" s="24">
        <f>IF(NOT(AND(A688=$B$2,G688&gt;0,H688&gt;0,OR(C688&lt;&gt;"Recommended baseline",Assumptions!$B$10=1))),0,IF(ISNUMBER(N688),G688*H688*N688*IF(ISNUMBER(K688),1,IF(AND(L688="PAYG",INDEX('SKU Catalog'!$F$1:$F$116,MAX(1,U688))="Hourly"),I688,1)),"UNPRICED"))</f>
        <v>0</v>
      </c>
      <c r="P688" s="24">
        <f>IF(ISNUMBER(O688),O688*Assumptions!$B$8,"UNPRICED")</f>
        <v>0</v>
      </c>
      <c r="Q688" s="23" t="str">
        <f>IF(NOT(AND(A688=$B$2,G688&gt;0,H688&gt;0,OR(C688&lt;&gt;"Recommended baseline",Assumptions!$B$10=1))),"Inactive",IF(NOT(ISNUMBER(N688)),"UNPRICED - select SKU / quote",IF(ISNUMBER(K688),"Manual quote - verify source",IF(T688="Covered","Covered by capacity",IF(T688="Control plane","No direct fee","Priced - verify sizing")))))</f>
        <v>Inactive</v>
      </c>
      <c r="R688" s="21" t="s">
        <v>2300</v>
      </c>
      <c r="S688" s="21" t="s">
        <v>971</v>
      </c>
      <c r="T688" s="21" t="s">
        <v>187</v>
      </c>
      <c r="U688" s="23">
        <f>IF(COUNTIF('SKU Catalog'!$A$4:$A$116,T688&amp;"|"&amp;F688)=0,0,MATCH(T688&amp;"|"&amp;F688,'SKU Catalog'!$A$1:$A$116,0))</f>
        <v>5</v>
      </c>
      <c r="V688" s="24">
        <f>IF(NOT(AND(A688=$B$2,G688&gt;0,H688&gt;0,OR(C688&lt;&gt;"Recommended baseline",Assumptions!$B$10=1))),0,IF(ISNUMBER(K688),G688*H688*K688,IF(U688=0,"UNPRICED",IF(ISNUMBER(INDEX('SKU Catalog'!$K$1:$K$116,MAX(1,U688))),G688*H688*INDEX('SKU Catalog'!$K$1:$K$116,MAX(1,U688))*IF(AND(INDEX('SKU Catalog'!$F$1:$F$116,MAX(1,U688))="Hourly",OR(INDEX('SKU Catalog'!$J$1:$J$116,MAX(1,U688))=0,"PAYG"="PAYG")),I688,1),"UNPRICED"))))</f>
        <v>0</v>
      </c>
      <c r="W688" s="24">
        <f>IF(NOT(AND(A688=$B$2,G688&gt;0,H688&gt;0,OR(C688&lt;&gt;"Recommended baseline",Assumptions!$B$10=1))),0,IF(ISNUMBER(K688),G688*H688*K688,IF(U688=0,"UNPRICED",IF(ISNUMBER(INDEX('SKU Catalog'!$L$1:$L$116,MAX(1,U688))),G688*H688*INDEX('SKU Catalog'!$L$1:$L$116,MAX(1,U688))*IF(AND(INDEX('SKU Catalog'!$F$1:$F$116,MAX(1,U688))="Hourly",OR(INDEX('SKU Catalog'!$J$1:$J$116,MAX(1,U688))=0,"1Y"="PAYG")),I688,1),"UNPRICED"))))</f>
        <v>0</v>
      </c>
      <c r="X688" s="24">
        <f>IF(NOT(AND(A688=$B$2,G688&gt;0,H688&gt;0,OR(C688&lt;&gt;"Recommended baseline",Assumptions!$B$10=1))),0,IF(ISNUMBER(K688),G688*H688*K688,IF(U688=0,"UNPRICED",IF(ISNUMBER(INDEX('SKU Catalog'!$M$1:$M$116,MAX(1,U688))),G688*H688*INDEX('SKU Catalog'!$M$1:$M$116,MAX(1,U688))*IF(AND(INDEX('SKU Catalog'!$F$1:$F$116,MAX(1,U688))="Hourly",OR(INDEX('SKU Catalog'!$J$1:$J$116,MAX(1,U688))=0,"3Y"="PAYG")),I688,1),"UNPRICED"))))</f>
        <v>0</v>
      </c>
    </row>
    <row r="689" spans="1:24" ht="28.8" x14ac:dyDescent="0.35">
      <c r="A689" s="21" t="s">
        <v>1927</v>
      </c>
      <c r="B689" s="21" t="s">
        <v>95</v>
      </c>
      <c r="C689" s="21" t="s">
        <v>2299</v>
      </c>
      <c r="D689" s="21" t="s">
        <v>1832</v>
      </c>
      <c r="E689" s="21" t="s">
        <v>1833</v>
      </c>
      <c r="F689" s="26" t="s">
        <v>188</v>
      </c>
      <c r="G689" s="27">
        <v>1</v>
      </c>
      <c r="H689" s="27">
        <v>1</v>
      </c>
      <c r="I689" s="36">
        <v>1</v>
      </c>
      <c r="J689" s="26" t="s">
        <v>2297</v>
      </c>
      <c r="K689" s="37"/>
      <c r="L689" s="23" t="str">
        <f>IF(U689=0,"INVALID SKU",IF(INDEX('SKU Catalog'!$J$1:$J$116,MAX(1,U689))=0,"PAYG",IF(J689="Default",Assumptions!$B$7,J689)))</f>
        <v>PAYG</v>
      </c>
      <c r="M689" s="23" t="str">
        <f>IF(U689=0,"Review SKU",INDEX('SKU Catalog'!$E$1:$E$116,MAX(1,U689)))</f>
        <v>resource</v>
      </c>
      <c r="N689" s="31">
        <f>IF(ISNUMBER(K689),K689,IF(U689=0,"UNPRICED",IF(L689="PAYG",INDEX('SKU Catalog'!$K$1:$K$116,MAX(1,U689)),IF(L689="1Y",INDEX('SKU Catalog'!$L$1:$L$116,MAX(1,U689)),INDEX('SKU Catalog'!$M$1:$M$116,MAX(1,U689))))))</f>
        <v>0</v>
      </c>
      <c r="O689" s="24">
        <f>IF(NOT(AND(A689=$B$2,G689&gt;0,H689&gt;0,OR(C689&lt;&gt;"Recommended baseline",Assumptions!$B$10=1))),0,IF(ISNUMBER(N689),G689*H689*N689*IF(ISNUMBER(K689),1,IF(AND(L689="PAYG",INDEX('SKU Catalog'!$F$1:$F$116,MAX(1,U689))="Hourly"),I689,1)),"UNPRICED"))</f>
        <v>0</v>
      </c>
      <c r="P689" s="24">
        <f>IF(ISNUMBER(O689),O689*Assumptions!$B$8,"UNPRICED")</f>
        <v>0</v>
      </c>
      <c r="Q689" s="23" t="str">
        <f>IF(NOT(AND(A689=$B$2,G689&gt;0,H689&gt;0,OR(C689&lt;&gt;"Recommended baseline",Assumptions!$B$10=1))),"Inactive",IF(NOT(ISNUMBER(N689)),"UNPRICED - select SKU / quote",IF(ISNUMBER(K689),"Manual quote - verify source",IF(T689="Covered","Covered by capacity",IF(T689="Control plane","No direct fee","Priced - verify sizing")))))</f>
        <v>Inactive</v>
      </c>
      <c r="R689" s="21" t="s">
        <v>2300</v>
      </c>
      <c r="S689" s="21" t="s">
        <v>971</v>
      </c>
      <c r="T689" s="21" t="s">
        <v>187</v>
      </c>
      <c r="U689" s="23">
        <f>IF(COUNTIF('SKU Catalog'!$A$4:$A$116,T689&amp;"|"&amp;F689)=0,0,MATCH(T689&amp;"|"&amp;F689,'SKU Catalog'!$A$1:$A$116,0))</f>
        <v>5</v>
      </c>
      <c r="V689" s="24">
        <f>IF(NOT(AND(A689=$B$2,G689&gt;0,H689&gt;0,OR(C689&lt;&gt;"Recommended baseline",Assumptions!$B$10=1))),0,IF(ISNUMBER(K689),G689*H689*K689,IF(U689=0,"UNPRICED",IF(ISNUMBER(INDEX('SKU Catalog'!$K$1:$K$116,MAX(1,U689))),G689*H689*INDEX('SKU Catalog'!$K$1:$K$116,MAX(1,U689))*IF(AND(INDEX('SKU Catalog'!$F$1:$F$116,MAX(1,U689))="Hourly",OR(INDEX('SKU Catalog'!$J$1:$J$116,MAX(1,U689))=0,"PAYG"="PAYG")),I689,1),"UNPRICED"))))</f>
        <v>0</v>
      </c>
      <c r="W689" s="24">
        <f>IF(NOT(AND(A689=$B$2,G689&gt;0,H689&gt;0,OR(C689&lt;&gt;"Recommended baseline",Assumptions!$B$10=1))),0,IF(ISNUMBER(K689),G689*H689*K689,IF(U689=0,"UNPRICED",IF(ISNUMBER(INDEX('SKU Catalog'!$L$1:$L$116,MAX(1,U689))),G689*H689*INDEX('SKU Catalog'!$L$1:$L$116,MAX(1,U689))*IF(AND(INDEX('SKU Catalog'!$F$1:$F$116,MAX(1,U689))="Hourly",OR(INDEX('SKU Catalog'!$J$1:$J$116,MAX(1,U689))=0,"1Y"="PAYG")),I689,1),"UNPRICED"))))</f>
        <v>0</v>
      </c>
      <c r="X689" s="24">
        <f>IF(NOT(AND(A689=$B$2,G689&gt;0,H689&gt;0,OR(C689&lt;&gt;"Recommended baseline",Assumptions!$B$10=1))),0,IF(ISNUMBER(K689),G689*H689*K689,IF(U689=0,"UNPRICED",IF(ISNUMBER(INDEX('SKU Catalog'!$M$1:$M$116,MAX(1,U689))),G689*H689*INDEX('SKU Catalog'!$M$1:$M$116,MAX(1,U689))*IF(AND(INDEX('SKU Catalog'!$F$1:$F$116,MAX(1,U689))="Hourly",OR(INDEX('SKU Catalog'!$J$1:$J$116,MAX(1,U689))=0,"3Y"="PAYG")),I689,1),"UNPRICED"))))</f>
        <v>0</v>
      </c>
    </row>
    <row r="690" spans="1:24" ht="28.8" x14ac:dyDescent="0.35">
      <c r="A690" s="21" t="s">
        <v>1927</v>
      </c>
      <c r="B690" s="21" t="s">
        <v>95</v>
      </c>
      <c r="C690" s="21" t="s">
        <v>2299</v>
      </c>
      <c r="D690" s="21" t="s">
        <v>1834</v>
      </c>
      <c r="E690" s="21" t="s">
        <v>1835</v>
      </c>
      <c r="F690" s="26" t="s">
        <v>188</v>
      </c>
      <c r="G690" s="27">
        <v>1</v>
      </c>
      <c r="H690" s="27">
        <v>1</v>
      </c>
      <c r="I690" s="36">
        <v>1</v>
      </c>
      <c r="J690" s="26" t="s">
        <v>2297</v>
      </c>
      <c r="K690" s="37"/>
      <c r="L690" s="23" t="str">
        <f>IF(U690=0,"INVALID SKU",IF(INDEX('SKU Catalog'!$J$1:$J$116,MAX(1,U690))=0,"PAYG",IF(J690="Default",Assumptions!$B$7,J690)))</f>
        <v>PAYG</v>
      </c>
      <c r="M690" s="23" t="str">
        <f>IF(U690=0,"Review SKU",INDEX('SKU Catalog'!$E$1:$E$116,MAX(1,U690)))</f>
        <v>resource</v>
      </c>
      <c r="N690" s="31">
        <f>IF(ISNUMBER(K690),K690,IF(U690=0,"UNPRICED",IF(L690="PAYG",INDEX('SKU Catalog'!$K$1:$K$116,MAX(1,U690)),IF(L690="1Y",INDEX('SKU Catalog'!$L$1:$L$116,MAX(1,U690)),INDEX('SKU Catalog'!$M$1:$M$116,MAX(1,U690))))))</f>
        <v>0</v>
      </c>
      <c r="O690" s="24">
        <f>IF(NOT(AND(A690=$B$2,G690&gt;0,H690&gt;0,OR(C690&lt;&gt;"Recommended baseline",Assumptions!$B$10=1))),0,IF(ISNUMBER(N690),G690*H690*N690*IF(ISNUMBER(K690),1,IF(AND(L690="PAYG",INDEX('SKU Catalog'!$F$1:$F$116,MAX(1,U690))="Hourly"),I690,1)),"UNPRICED"))</f>
        <v>0</v>
      </c>
      <c r="P690" s="24">
        <f>IF(ISNUMBER(O690),O690*Assumptions!$B$8,"UNPRICED")</f>
        <v>0</v>
      </c>
      <c r="Q690" s="23" t="str">
        <f>IF(NOT(AND(A690=$B$2,G690&gt;0,H690&gt;0,OR(C690&lt;&gt;"Recommended baseline",Assumptions!$B$10=1))),"Inactive",IF(NOT(ISNUMBER(N690)),"UNPRICED - select SKU / quote",IF(ISNUMBER(K690),"Manual quote - verify source",IF(T690="Covered","Covered by capacity",IF(T690="Control plane","No direct fee","Priced - verify sizing")))))</f>
        <v>Inactive</v>
      </c>
      <c r="R690" s="21" t="s">
        <v>2300</v>
      </c>
      <c r="S690" s="21" t="s">
        <v>971</v>
      </c>
      <c r="T690" s="21" t="s">
        <v>187</v>
      </c>
      <c r="U690" s="23">
        <f>IF(COUNTIF('SKU Catalog'!$A$4:$A$116,T690&amp;"|"&amp;F690)=0,0,MATCH(T690&amp;"|"&amp;F690,'SKU Catalog'!$A$1:$A$116,0))</f>
        <v>5</v>
      </c>
      <c r="V690" s="24">
        <f>IF(NOT(AND(A690=$B$2,G690&gt;0,H690&gt;0,OR(C690&lt;&gt;"Recommended baseline",Assumptions!$B$10=1))),0,IF(ISNUMBER(K690),G690*H690*K690,IF(U690=0,"UNPRICED",IF(ISNUMBER(INDEX('SKU Catalog'!$K$1:$K$116,MAX(1,U690))),G690*H690*INDEX('SKU Catalog'!$K$1:$K$116,MAX(1,U690))*IF(AND(INDEX('SKU Catalog'!$F$1:$F$116,MAX(1,U690))="Hourly",OR(INDEX('SKU Catalog'!$J$1:$J$116,MAX(1,U690))=0,"PAYG"="PAYG")),I690,1),"UNPRICED"))))</f>
        <v>0</v>
      </c>
      <c r="W690" s="24">
        <f>IF(NOT(AND(A690=$B$2,G690&gt;0,H690&gt;0,OR(C690&lt;&gt;"Recommended baseline",Assumptions!$B$10=1))),0,IF(ISNUMBER(K690),G690*H690*K690,IF(U690=0,"UNPRICED",IF(ISNUMBER(INDEX('SKU Catalog'!$L$1:$L$116,MAX(1,U690))),G690*H690*INDEX('SKU Catalog'!$L$1:$L$116,MAX(1,U690))*IF(AND(INDEX('SKU Catalog'!$F$1:$F$116,MAX(1,U690))="Hourly",OR(INDEX('SKU Catalog'!$J$1:$J$116,MAX(1,U690))=0,"1Y"="PAYG")),I690,1),"UNPRICED"))))</f>
        <v>0</v>
      </c>
      <c r="X690" s="24">
        <f>IF(NOT(AND(A690=$B$2,G690&gt;0,H690&gt;0,OR(C690&lt;&gt;"Recommended baseline",Assumptions!$B$10=1))),0,IF(ISNUMBER(K690),G690*H690*K690,IF(U690=0,"UNPRICED",IF(ISNUMBER(INDEX('SKU Catalog'!$M$1:$M$116,MAX(1,U690))),G690*H690*INDEX('SKU Catalog'!$M$1:$M$116,MAX(1,U690))*IF(AND(INDEX('SKU Catalog'!$F$1:$F$116,MAX(1,U690))="Hourly",OR(INDEX('SKU Catalog'!$J$1:$J$116,MAX(1,U690))=0,"3Y"="PAYG")),I690,1),"UNPRICED"))))</f>
        <v>0</v>
      </c>
    </row>
    <row r="691" spans="1:24" ht="28.8" x14ac:dyDescent="0.35">
      <c r="A691" s="21" t="s">
        <v>1927</v>
      </c>
      <c r="B691" s="21" t="s">
        <v>95</v>
      </c>
      <c r="C691" s="21" t="s">
        <v>2299</v>
      </c>
      <c r="D691" s="21" t="s">
        <v>1836</v>
      </c>
      <c r="E691" s="21" t="s">
        <v>1837</v>
      </c>
      <c r="F691" s="26" t="s">
        <v>188</v>
      </c>
      <c r="G691" s="27">
        <v>1</v>
      </c>
      <c r="H691" s="27">
        <v>1</v>
      </c>
      <c r="I691" s="36">
        <v>1</v>
      </c>
      <c r="J691" s="26" t="s">
        <v>2297</v>
      </c>
      <c r="K691" s="37"/>
      <c r="L691" s="23" t="str">
        <f>IF(U691=0,"INVALID SKU",IF(INDEX('SKU Catalog'!$J$1:$J$116,MAX(1,U691))=0,"PAYG",IF(J691="Default",Assumptions!$B$7,J691)))</f>
        <v>PAYG</v>
      </c>
      <c r="M691" s="23" t="str">
        <f>IF(U691=0,"Review SKU",INDEX('SKU Catalog'!$E$1:$E$116,MAX(1,U691)))</f>
        <v>resource</v>
      </c>
      <c r="N691" s="31">
        <f>IF(ISNUMBER(K691),K691,IF(U691=0,"UNPRICED",IF(L691="PAYG",INDEX('SKU Catalog'!$K$1:$K$116,MAX(1,U691)),IF(L691="1Y",INDEX('SKU Catalog'!$L$1:$L$116,MAX(1,U691)),INDEX('SKU Catalog'!$M$1:$M$116,MAX(1,U691))))))</f>
        <v>0</v>
      </c>
      <c r="O691" s="24">
        <f>IF(NOT(AND(A691=$B$2,G691&gt;0,H691&gt;0,OR(C691&lt;&gt;"Recommended baseline",Assumptions!$B$10=1))),0,IF(ISNUMBER(N691),G691*H691*N691*IF(ISNUMBER(K691),1,IF(AND(L691="PAYG",INDEX('SKU Catalog'!$F$1:$F$116,MAX(1,U691))="Hourly"),I691,1)),"UNPRICED"))</f>
        <v>0</v>
      </c>
      <c r="P691" s="24">
        <f>IF(ISNUMBER(O691),O691*Assumptions!$B$8,"UNPRICED")</f>
        <v>0</v>
      </c>
      <c r="Q691" s="23" t="str">
        <f>IF(NOT(AND(A691=$B$2,G691&gt;0,H691&gt;0,OR(C691&lt;&gt;"Recommended baseline",Assumptions!$B$10=1))),"Inactive",IF(NOT(ISNUMBER(N691)),"UNPRICED - select SKU / quote",IF(ISNUMBER(K691),"Manual quote - verify source",IF(T691="Covered","Covered by capacity",IF(T691="Control plane","No direct fee","Priced - verify sizing")))))</f>
        <v>Inactive</v>
      </c>
      <c r="R691" s="21" t="s">
        <v>2300</v>
      </c>
      <c r="S691" s="21" t="s">
        <v>971</v>
      </c>
      <c r="T691" s="21" t="s">
        <v>187</v>
      </c>
      <c r="U691" s="23">
        <f>IF(COUNTIF('SKU Catalog'!$A$4:$A$116,T691&amp;"|"&amp;F691)=0,0,MATCH(T691&amp;"|"&amp;F691,'SKU Catalog'!$A$1:$A$116,0))</f>
        <v>5</v>
      </c>
      <c r="V691" s="24">
        <f>IF(NOT(AND(A691=$B$2,G691&gt;0,H691&gt;0,OR(C691&lt;&gt;"Recommended baseline",Assumptions!$B$10=1))),0,IF(ISNUMBER(K691),G691*H691*K691,IF(U691=0,"UNPRICED",IF(ISNUMBER(INDEX('SKU Catalog'!$K$1:$K$116,MAX(1,U691))),G691*H691*INDEX('SKU Catalog'!$K$1:$K$116,MAX(1,U691))*IF(AND(INDEX('SKU Catalog'!$F$1:$F$116,MAX(1,U691))="Hourly",OR(INDEX('SKU Catalog'!$J$1:$J$116,MAX(1,U691))=0,"PAYG"="PAYG")),I691,1),"UNPRICED"))))</f>
        <v>0</v>
      </c>
      <c r="W691" s="24">
        <f>IF(NOT(AND(A691=$B$2,G691&gt;0,H691&gt;0,OR(C691&lt;&gt;"Recommended baseline",Assumptions!$B$10=1))),0,IF(ISNUMBER(K691),G691*H691*K691,IF(U691=0,"UNPRICED",IF(ISNUMBER(INDEX('SKU Catalog'!$L$1:$L$116,MAX(1,U691))),G691*H691*INDEX('SKU Catalog'!$L$1:$L$116,MAX(1,U691))*IF(AND(INDEX('SKU Catalog'!$F$1:$F$116,MAX(1,U691))="Hourly",OR(INDEX('SKU Catalog'!$J$1:$J$116,MAX(1,U691))=0,"1Y"="PAYG")),I691,1),"UNPRICED"))))</f>
        <v>0</v>
      </c>
      <c r="X691" s="24">
        <f>IF(NOT(AND(A691=$B$2,G691&gt;0,H691&gt;0,OR(C691&lt;&gt;"Recommended baseline",Assumptions!$B$10=1))),0,IF(ISNUMBER(K691),G691*H691*K691,IF(U691=0,"UNPRICED",IF(ISNUMBER(INDEX('SKU Catalog'!$M$1:$M$116,MAX(1,U691))),G691*H691*INDEX('SKU Catalog'!$M$1:$M$116,MAX(1,U691))*IF(AND(INDEX('SKU Catalog'!$F$1:$F$116,MAX(1,U691))="Hourly",OR(INDEX('SKU Catalog'!$J$1:$J$116,MAX(1,U691))=0,"3Y"="PAYG")),I691,1),"UNPRICED"))))</f>
        <v>0</v>
      </c>
    </row>
    <row r="692" spans="1:24" ht="28.8" x14ac:dyDescent="0.35">
      <c r="A692" s="21" t="s">
        <v>1927</v>
      </c>
      <c r="B692" s="21" t="s">
        <v>95</v>
      </c>
      <c r="C692" s="21" t="s">
        <v>2299</v>
      </c>
      <c r="D692" s="21" t="s">
        <v>1838</v>
      </c>
      <c r="E692" s="21" t="s">
        <v>1839</v>
      </c>
      <c r="F692" s="26" t="s">
        <v>188</v>
      </c>
      <c r="G692" s="27">
        <v>1</v>
      </c>
      <c r="H692" s="27">
        <v>1</v>
      </c>
      <c r="I692" s="36">
        <v>1</v>
      </c>
      <c r="J692" s="26" t="s">
        <v>2297</v>
      </c>
      <c r="K692" s="37"/>
      <c r="L692" s="23" t="str">
        <f>IF(U692=0,"INVALID SKU",IF(INDEX('SKU Catalog'!$J$1:$J$116,MAX(1,U692))=0,"PAYG",IF(J692="Default",Assumptions!$B$7,J692)))</f>
        <v>PAYG</v>
      </c>
      <c r="M692" s="23" t="str">
        <f>IF(U692=0,"Review SKU",INDEX('SKU Catalog'!$E$1:$E$116,MAX(1,U692)))</f>
        <v>resource</v>
      </c>
      <c r="N692" s="31">
        <f>IF(ISNUMBER(K692),K692,IF(U692=0,"UNPRICED",IF(L692="PAYG",INDEX('SKU Catalog'!$K$1:$K$116,MAX(1,U692)),IF(L692="1Y",INDEX('SKU Catalog'!$L$1:$L$116,MAX(1,U692)),INDEX('SKU Catalog'!$M$1:$M$116,MAX(1,U692))))))</f>
        <v>0</v>
      </c>
      <c r="O692" s="24">
        <f>IF(NOT(AND(A692=$B$2,G692&gt;0,H692&gt;0,OR(C692&lt;&gt;"Recommended baseline",Assumptions!$B$10=1))),0,IF(ISNUMBER(N692),G692*H692*N692*IF(ISNUMBER(K692),1,IF(AND(L692="PAYG",INDEX('SKU Catalog'!$F$1:$F$116,MAX(1,U692))="Hourly"),I692,1)),"UNPRICED"))</f>
        <v>0</v>
      </c>
      <c r="P692" s="24">
        <f>IF(ISNUMBER(O692),O692*Assumptions!$B$8,"UNPRICED")</f>
        <v>0</v>
      </c>
      <c r="Q692" s="23" t="str">
        <f>IF(NOT(AND(A692=$B$2,G692&gt;0,H692&gt;0,OR(C692&lt;&gt;"Recommended baseline",Assumptions!$B$10=1))),"Inactive",IF(NOT(ISNUMBER(N692)),"UNPRICED - select SKU / quote",IF(ISNUMBER(K692),"Manual quote - verify source",IF(T692="Covered","Covered by capacity",IF(T692="Control plane","No direct fee","Priced - verify sizing")))))</f>
        <v>Inactive</v>
      </c>
      <c r="R692" s="21" t="s">
        <v>2300</v>
      </c>
      <c r="S692" s="21" t="s">
        <v>971</v>
      </c>
      <c r="T692" s="21" t="s">
        <v>187</v>
      </c>
      <c r="U692" s="23">
        <f>IF(COUNTIF('SKU Catalog'!$A$4:$A$116,T692&amp;"|"&amp;F692)=0,0,MATCH(T692&amp;"|"&amp;F692,'SKU Catalog'!$A$1:$A$116,0))</f>
        <v>5</v>
      </c>
      <c r="V692" s="24">
        <f>IF(NOT(AND(A692=$B$2,G692&gt;0,H692&gt;0,OR(C692&lt;&gt;"Recommended baseline",Assumptions!$B$10=1))),0,IF(ISNUMBER(K692),G692*H692*K692,IF(U692=0,"UNPRICED",IF(ISNUMBER(INDEX('SKU Catalog'!$K$1:$K$116,MAX(1,U692))),G692*H692*INDEX('SKU Catalog'!$K$1:$K$116,MAX(1,U692))*IF(AND(INDEX('SKU Catalog'!$F$1:$F$116,MAX(1,U692))="Hourly",OR(INDEX('SKU Catalog'!$J$1:$J$116,MAX(1,U692))=0,"PAYG"="PAYG")),I692,1),"UNPRICED"))))</f>
        <v>0</v>
      </c>
      <c r="W692" s="24">
        <f>IF(NOT(AND(A692=$B$2,G692&gt;0,H692&gt;0,OR(C692&lt;&gt;"Recommended baseline",Assumptions!$B$10=1))),0,IF(ISNUMBER(K692),G692*H692*K692,IF(U692=0,"UNPRICED",IF(ISNUMBER(INDEX('SKU Catalog'!$L$1:$L$116,MAX(1,U692))),G692*H692*INDEX('SKU Catalog'!$L$1:$L$116,MAX(1,U692))*IF(AND(INDEX('SKU Catalog'!$F$1:$F$116,MAX(1,U692))="Hourly",OR(INDEX('SKU Catalog'!$J$1:$J$116,MAX(1,U692))=0,"1Y"="PAYG")),I692,1),"UNPRICED"))))</f>
        <v>0</v>
      </c>
      <c r="X692" s="24">
        <f>IF(NOT(AND(A692=$B$2,G692&gt;0,H692&gt;0,OR(C692&lt;&gt;"Recommended baseline",Assumptions!$B$10=1))),0,IF(ISNUMBER(K692),G692*H692*K692,IF(U692=0,"UNPRICED",IF(ISNUMBER(INDEX('SKU Catalog'!$M$1:$M$116,MAX(1,U692))),G692*H692*INDEX('SKU Catalog'!$M$1:$M$116,MAX(1,U692))*IF(AND(INDEX('SKU Catalog'!$F$1:$F$116,MAX(1,U692))="Hourly",OR(INDEX('SKU Catalog'!$J$1:$J$116,MAX(1,U692))=0,"3Y"="PAYG")),I692,1),"UNPRICED"))))</f>
        <v>0</v>
      </c>
    </row>
    <row r="693" spans="1:24" ht="28.8" x14ac:dyDescent="0.35">
      <c r="A693" s="21" t="s">
        <v>1927</v>
      </c>
      <c r="B693" s="21" t="s">
        <v>95</v>
      </c>
      <c r="C693" s="21" t="s">
        <v>2299</v>
      </c>
      <c r="D693" s="21" t="s">
        <v>1841</v>
      </c>
      <c r="E693" s="21" t="s">
        <v>1842</v>
      </c>
      <c r="F693" s="26" t="s">
        <v>188</v>
      </c>
      <c r="G693" s="27">
        <v>1</v>
      </c>
      <c r="H693" s="27">
        <v>1</v>
      </c>
      <c r="I693" s="36">
        <v>1</v>
      </c>
      <c r="J693" s="26" t="s">
        <v>2297</v>
      </c>
      <c r="K693" s="37"/>
      <c r="L693" s="23" t="str">
        <f>IF(U693=0,"INVALID SKU",IF(INDEX('SKU Catalog'!$J$1:$J$116,MAX(1,U693))=0,"PAYG",IF(J693="Default",Assumptions!$B$7,J693)))</f>
        <v>PAYG</v>
      </c>
      <c r="M693" s="23" t="str">
        <f>IF(U693=0,"Review SKU",INDEX('SKU Catalog'!$E$1:$E$116,MAX(1,U693)))</f>
        <v>resource</v>
      </c>
      <c r="N693" s="31">
        <f>IF(ISNUMBER(K693),K693,IF(U693=0,"UNPRICED",IF(L693="PAYG",INDEX('SKU Catalog'!$K$1:$K$116,MAX(1,U693)),IF(L693="1Y",INDEX('SKU Catalog'!$L$1:$L$116,MAX(1,U693)),INDEX('SKU Catalog'!$M$1:$M$116,MAX(1,U693))))))</f>
        <v>0</v>
      </c>
      <c r="O693" s="24">
        <f>IF(NOT(AND(A693=$B$2,G693&gt;0,H693&gt;0,OR(C693&lt;&gt;"Recommended baseline",Assumptions!$B$10=1))),0,IF(ISNUMBER(N693),G693*H693*N693*IF(ISNUMBER(K693),1,IF(AND(L693="PAYG",INDEX('SKU Catalog'!$F$1:$F$116,MAX(1,U693))="Hourly"),I693,1)),"UNPRICED"))</f>
        <v>0</v>
      </c>
      <c r="P693" s="24">
        <f>IF(ISNUMBER(O693),O693*Assumptions!$B$8,"UNPRICED")</f>
        <v>0</v>
      </c>
      <c r="Q693" s="23" t="str">
        <f>IF(NOT(AND(A693=$B$2,G693&gt;0,H693&gt;0,OR(C693&lt;&gt;"Recommended baseline",Assumptions!$B$10=1))),"Inactive",IF(NOT(ISNUMBER(N693)),"UNPRICED - select SKU / quote",IF(ISNUMBER(K693),"Manual quote - verify source",IF(T693="Covered","Covered by capacity",IF(T693="Control plane","No direct fee","Priced - verify sizing")))))</f>
        <v>Inactive</v>
      </c>
      <c r="R693" s="21" t="s">
        <v>2300</v>
      </c>
      <c r="S693" s="21" t="s">
        <v>971</v>
      </c>
      <c r="T693" s="21" t="s">
        <v>187</v>
      </c>
      <c r="U693" s="23">
        <f>IF(COUNTIF('SKU Catalog'!$A$4:$A$116,T693&amp;"|"&amp;F693)=0,0,MATCH(T693&amp;"|"&amp;F693,'SKU Catalog'!$A$1:$A$116,0))</f>
        <v>5</v>
      </c>
      <c r="V693" s="24">
        <f>IF(NOT(AND(A693=$B$2,G693&gt;0,H693&gt;0,OR(C693&lt;&gt;"Recommended baseline",Assumptions!$B$10=1))),0,IF(ISNUMBER(K693),G693*H693*K693,IF(U693=0,"UNPRICED",IF(ISNUMBER(INDEX('SKU Catalog'!$K$1:$K$116,MAX(1,U693))),G693*H693*INDEX('SKU Catalog'!$K$1:$K$116,MAX(1,U693))*IF(AND(INDEX('SKU Catalog'!$F$1:$F$116,MAX(1,U693))="Hourly",OR(INDEX('SKU Catalog'!$J$1:$J$116,MAX(1,U693))=0,"PAYG"="PAYG")),I693,1),"UNPRICED"))))</f>
        <v>0</v>
      </c>
      <c r="W693" s="24">
        <f>IF(NOT(AND(A693=$B$2,G693&gt;0,H693&gt;0,OR(C693&lt;&gt;"Recommended baseline",Assumptions!$B$10=1))),0,IF(ISNUMBER(K693),G693*H693*K693,IF(U693=0,"UNPRICED",IF(ISNUMBER(INDEX('SKU Catalog'!$L$1:$L$116,MAX(1,U693))),G693*H693*INDEX('SKU Catalog'!$L$1:$L$116,MAX(1,U693))*IF(AND(INDEX('SKU Catalog'!$F$1:$F$116,MAX(1,U693))="Hourly",OR(INDEX('SKU Catalog'!$J$1:$J$116,MAX(1,U693))=0,"1Y"="PAYG")),I693,1),"UNPRICED"))))</f>
        <v>0</v>
      </c>
      <c r="X693" s="24">
        <f>IF(NOT(AND(A693=$B$2,G693&gt;0,H693&gt;0,OR(C693&lt;&gt;"Recommended baseline",Assumptions!$B$10=1))),0,IF(ISNUMBER(K693),G693*H693*K693,IF(U693=0,"UNPRICED",IF(ISNUMBER(INDEX('SKU Catalog'!$M$1:$M$116,MAX(1,U693))),G693*H693*INDEX('SKU Catalog'!$M$1:$M$116,MAX(1,U693))*IF(AND(INDEX('SKU Catalog'!$F$1:$F$116,MAX(1,U693))="Hourly",OR(INDEX('SKU Catalog'!$J$1:$J$116,MAX(1,U693))=0,"3Y"="PAYG")),I693,1),"UNPRICED"))))</f>
        <v>0</v>
      </c>
    </row>
    <row r="694" spans="1:24" ht="28.8" x14ac:dyDescent="0.35">
      <c r="A694" s="21" t="s">
        <v>1927</v>
      </c>
      <c r="B694" s="21" t="s">
        <v>95</v>
      </c>
      <c r="C694" s="21" t="s">
        <v>2299</v>
      </c>
      <c r="D694" s="21" t="s">
        <v>1843</v>
      </c>
      <c r="E694" s="21" t="s">
        <v>1844</v>
      </c>
      <c r="F694" s="26" t="s">
        <v>188</v>
      </c>
      <c r="G694" s="27">
        <v>1</v>
      </c>
      <c r="H694" s="27">
        <v>1</v>
      </c>
      <c r="I694" s="36">
        <v>1</v>
      </c>
      <c r="J694" s="26" t="s">
        <v>2297</v>
      </c>
      <c r="K694" s="37"/>
      <c r="L694" s="23" t="str">
        <f>IF(U694=0,"INVALID SKU",IF(INDEX('SKU Catalog'!$J$1:$J$116,MAX(1,U694))=0,"PAYG",IF(J694="Default",Assumptions!$B$7,J694)))</f>
        <v>PAYG</v>
      </c>
      <c r="M694" s="23" t="str">
        <f>IF(U694=0,"Review SKU",INDEX('SKU Catalog'!$E$1:$E$116,MAX(1,U694)))</f>
        <v>resource</v>
      </c>
      <c r="N694" s="31">
        <f>IF(ISNUMBER(K694),K694,IF(U694=0,"UNPRICED",IF(L694="PAYG",INDEX('SKU Catalog'!$K$1:$K$116,MAX(1,U694)),IF(L694="1Y",INDEX('SKU Catalog'!$L$1:$L$116,MAX(1,U694)),INDEX('SKU Catalog'!$M$1:$M$116,MAX(1,U694))))))</f>
        <v>0</v>
      </c>
      <c r="O694" s="24">
        <f>IF(NOT(AND(A694=$B$2,G694&gt;0,H694&gt;0,OR(C694&lt;&gt;"Recommended baseline",Assumptions!$B$10=1))),0,IF(ISNUMBER(N694),G694*H694*N694*IF(ISNUMBER(K694),1,IF(AND(L694="PAYG",INDEX('SKU Catalog'!$F$1:$F$116,MAX(1,U694))="Hourly"),I694,1)),"UNPRICED"))</f>
        <v>0</v>
      </c>
      <c r="P694" s="24">
        <f>IF(ISNUMBER(O694),O694*Assumptions!$B$8,"UNPRICED")</f>
        <v>0</v>
      </c>
      <c r="Q694" s="23" t="str">
        <f>IF(NOT(AND(A694=$B$2,G694&gt;0,H694&gt;0,OR(C694&lt;&gt;"Recommended baseline",Assumptions!$B$10=1))),"Inactive",IF(NOT(ISNUMBER(N694)),"UNPRICED - select SKU / quote",IF(ISNUMBER(K694),"Manual quote - verify source",IF(T694="Covered","Covered by capacity",IF(T694="Control plane","No direct fee","Priced - verify sizing")))))</f>
        <v>Inactive</v>
      </c>
      <c r="R694" s="21" t="s">
        <v>2300</v>
      </c>
      <c r="S694" s="21" t="s">
        <v>971</v>
      </c>
      <c r="T694" s="21" t="s">
        <v>187</v>
      </c>
      <c r="U694" s="23">
        <f>IF(COUNTIF('SKU Catalog'!$A$4:$A$116,T694&amp;"|"&amp;F694)=0,0,MATCH(T694&amp;"|"&amp;F694,'SKU Catalog'!$A$1:$A$116,0))</f>
        <v>5</v>
      </c>
      <c r="V694" s="24">
        <f>IF(NOT(AND(A694=$B$2,G694&gt;0,H694&gt;0,OR(C694&lt;&gt;"Recommended baseline",Assumptions!$B$10=1))),0,IF(ISNUMBER(K694),G694*H694*K694,IF(U694=0,"UNPRICED",IF(ISNUMBER(INDEX('SKU Catalog'!$K$1:$K$116,MAX(1,U694))),G694*H694*INDEX('SKU Catalog'!$K$1:$K$116,MAX(1,U694))*IF(AND(INDEX('SKU Catalog'!$F$1:$F$116,MAX(1,U694))="Hourly",OR(INDEX('SKU Catalog'!$J$1:$J$116,MAX(1,U694))=0,"PAYG"="PAYG")),I694,1),"UNPRICED"))))</f>
        <v>0</v>
      </c>
      <c r="W694" s="24">
        <f>IF(NOT(AND(A694=$B$2,G694&gt;0,H694&gt;0,OR(C694&lt;&gt;"Recommended baseline",Assumptions!$B$10=1))),0,IF(ISNUMBER(K694),G694*H694*K694,IF(U694=0,"UNPRICED",IF(ISNUMBER(INDEX('SKU Catalog'!$L$1:$L$116,MAX(1,U694))),G694*H694*INDEX('SKU Catalog'!$L$1:$L$116,MAX(1,U694))*IF(AND(INDEX('SKU Catalog'!$F$1:$F$116,MAX(1,U694))="Hourly",OR(INDEX('SKU Catalog'!$J$1:$J$116,MAX(1,U694))=0,"1Y"="PAYG")),I694,1),"UNPRICED"))))</f>
        <v>0</v>
      </c>
      <c r="X694" s="24">
        <f>IF(NOT(AND(A694=$B$2,G694&gt;0,H694&gt;0,OR(C694&lt;&gt;"Recommended baseline",Assumptions!$B$10=1))),0,IF(ISNUMBER(K694),G694*H694*K694,IF(U694=0,"UNPRICED",IF(ISNUMBER(INDEX('SKU Catalog'!$M$1:$M$116,MAX(1,U694))),G694*H694*INDEX('SKU Catalog'!$M$1:$M$116,MAX(1,U694))*IF(AND(INDEX('SKU Catalog'!$F$1:$F$116,MAX(1,U694))="Hourly",OR(INDEX('SKU Catalog'!$J$1:$J$116,MAX(1,U694))=0,"3Y"="PAYG")),I694,1),"UNPRICED"))))</f>
        <v>0</v>
      </c>
    </row>
    <row r="695" spans="1:24" ht="28.8" x14ac:dyDescent="0.35">
      <c r="A695" s="21" t="s">
        <v>1927</v>
      </c>
      <c r="B695" s="21" t="s">
        <v>95</v>
      </c>
      <c r="C695" s="21" t="s">
        <v>2299</v>
      </c>
      <c r="D695" s="21" t="s">
        <v>1845</v>
      </c>
      <c r="E695" s="21" t="s">
        <v>1846</v>
      </c>
      <c r="F695" s="26" t="s">
        <v>188</v>
      </c>
      <c r="G695" s="27">
        <v>1</v>
      </c>
      <c r="H695" s="27">
        <v>1</v>
      </c>
      <c r="I695" s="36">
        <v>1</v>
      </c>
      <c r="J695" s="26" t="s">
        <v>2297</v>
      </c>
      <c r="K695" s="37"/>
      <c r="L695" s="23" t="str">
        <f>IF(U695=0,"INVALID SKU",IF(INDEX('SKU Catalog'!$J$1:$J$116,MAX(1,U695))=0,"PAYG",IF(J695="Default",Assumptions!$B$7,J695)))</f>
        <v>PAYG</v>
      </c>
      <c r="M695" s="23" t="str">
        <f>IF(U695=0,"Review SKU",INDEX('SKU Catalog'!$E$1:$E$116,MAX(1,U695)))</f>
        <v>resource</v>
      </c>
      <c r="N695" s="31">
        <f>IF(ISNUMBER(K695),K695,IF(U695=0,"UNPRICED",IF(L695="PAYG",INDEX('SKU Catalog'!$K$1:$K$116,MAX(1,U695)),IF(L695="1Y",INDEX('SKU Catalog'!$L$1:$L$116,MAX(1,U695)),INDEX('SKU Catalog'!$M$1:$M$116,MAX(1,U695))))))</f>
        <v>0</v>
      </c>
      <c r="O695" s="24">
        <f>IF(NOT(AND(A695=$B$2,G695&gt;0,H695&gt;0,OR(C695&lt;&gt;"Recommended baseline",Assumptions!$B$10=1))),0,IF(ISNUMBER(N695),G695*H695*N695*IF(ISNUMBER(K695),1,IF(AND(L695="PAYG",INDEX('SKU Catalog'!$F$1:$F$116,MAX(1,U695))="Hourly"),I695,1)),"UNPRICED"))</f>
        <v>0</v>
      </c>
      <c r="P695" s="24">
        <f>IF(ISNUMBER(O695),O695*Assumptions!$B$8,"UNPRICED")</f>
        <v>0</v>
      </c>
      <c r="Q695" s="23" t="str">
        <f>IF(NOT(AND(A695=$B$2,G695&gt;0,H695&gt;0,OR(C695&lt;&gt;"Recommended baseline",Assumptions!$B$10=1))),"Inactive",IF(NOT(ISNUMBER(N695)),"UNPRICED - select SKU / quote",IF(ISNUMBER(K695),"Manual quote - verify source",IF(T695="Covered","Covered by capacity",IF(T695="Control plane","No direct fee","Priced - verify sizing")))))</f>
        <v>Inactive</v>
      </c>
      <c r="R695" s="21" t="s">
        <v>2300</v>
      </c>
      <c r="S695" s="21" t="s">
        <v>971</v>
      </c>
      <c r="T695" s="21" t="s">
        <v>187</v>
      </c>
      <c r="U695" s="23">
        <f>IF(COUNTIF('SKU Catalog'!$A$4:$A$116,T695&amp;"|"&amp;F695)=0,0,MATCH(T695&amp;"|"&amp;F695,'SKU Catalog'!$A$1:$A$116,0))</f>
        <v>5</v>
      </c>
      <c r="V695" s="24">
        <f>IF(NOT(AND(A695=$B$2,G695&gt;0,H695&gt;0,OR(C695&lt;&gt;"Recommended baseline",Assumptions!$B$10=1))),0,IF(ISNUMBER(K695),G695*H695*K695,IF(U695=0,"UNPRICED",IF(ISNUMBER(INDEX('SKU Catalog'!$K$1:$K$116,MAX(1,U695))),G695*H695*INDEX('SKU Catalog'!$K$1:$K$116,MAX(1,U695))*IF(AND(INDEX('SKU Catalog'!$F$1:$F$116,MAX(1,U695))="Hourly",OR(INDEX('SKU Catalog'!$J$1:$J$116,MAX(1,U695))=0,"PAYG"="PAYG")),I695,1),"UNPRICED"))))</f>
        <v>0</v>
      </c>
      <c r="W695" s="24">
        <f>IF(NOT(AND(A695=$B$2,G695&gt;0,H695&gt;0,OR(C695&lt;&gt;"Recommended baseline",Assumptions!$B$10=1))),0,IF(ISNUMBER(K695),G695*H695*K695,IF(U695=0,"UNPRICED",IF(ISNUMBER(INDEX('SKU Catalog'!$L$1:$L$116,MAX(1,U695))),G695*H695*INDEX('SKU Catalog'!$L$1:$L$116,MAX(1,U695))*IF(AND(INDEX('SKU Catalog'!$F$1:$F$116,MAX(1,U695))="Hourly",OR(INDEX('SKU Catalog'!$J$1:$J$116,MAX(1,U695))=0,"1Y"="PAYG")),I695,1),"UNPRICED"))))</f>
        <v>0</v>
      </c>
      <c r="X695" s="24">
        <f>IF(NOT(AND(A695=$B$2,G695&gt;0,H695&gt;0,OR(C695&lt;&gt;"Recommended baseline",Assumptions!$B$10=1))),0,IF(ISNUMBER(K695),G695*H695*K695,IF(U695=0,"UNPRICED",IF(ISNUMBER(INDEX('SKU Catalog'!$M$1:$M$116,MAX(1,U695))),G695*H695*INDEX('SKU Catalog'!$M$1:$M$116,MAX(1,U695))*IF(AND(INDEX('SKU Catalog'!$F$1:$F$116,MAX(1,U695))="Hourly",OR(INDEX('SKU Catalog'!$J$1:$J$116,MAX(1,U695))=0,"3Y"="PAYG")),I695,1),"UNPRICED"))))</f>
        <v>0</v>
      </c>
    </row>
    <row r="696" spans="1:24" ht="28.8" x14ac:dyDescent="0.35">
      <c r="A696" s="21" t="s">
        <v>1927</v>
      </c>
      <c r="B696" s="21" t="s">
        <v>95</v>
      </c>
      <c r="C696" s="21" t="s">
        <v>2299</v>
      </c>
      <c r="D696" s="21" t="s">
        <v>1847</v>
      </c>
      <c r="E696" s="21" t="s">
        <v>1848</v>
      </c>
      <c r="F696" s="26" t="s">
        <v>188</v>
      </c>
      <c r="G696" s="27">
        <v>1</v>
      </c>
      <c r="H696" s="27">
        <v>1</v>
      </c>
      <c r="I696" s="36">
        <v>1</v>
      </c>
      <c r="J696" s="26" t="s">
        <v>2297</v>
      </c>
      <c r="K696" s="37"/>
      <c r="L696" s="23" t="str">
        <f>IF(U696=0,"INVALID SKU",IF(INDEX('SKU Catalog'!$J$1:$J$116,MAX(1,U696))=0,"PAYG",IF(J696="Default",Assumptions!$B$7,J696)))</f>
        <v>PAYG</v>
      </c>
      <c r="M696" s="23" t="str">
        <f>IF(U696=0,"Review SKU",INDEX('SKU Catalog'!$E$1:$E$116,MAX(1,U696)))</f>
        <v>resource</v>
      </c>
      <c r="N696" s="31">
        <f>IF(ISNUMBER(K696),K696,IF(U696=0,"UNPRICED",IF(L696="PAYG",INDEX('SKU Catalog'!$K$1:$K$116,MAX(1,U696)),IF(L696="1Y",INDEX('SKU Catalog'!$L$1:$L$116,MAX(1,U696)),INDEX('SKU Catalog'!$M$1:$M$116,MAX(1,U696))))))</f>
        <v>0</v>
      </c>
      <c r="O696" s="24">
        <f>IF(NOT(AND(A696=$B$2,G696&gt;0,H696&gt;0,OR(C696&lt;&gt;"Recommended baseline",Assumptions!$B$10=1))),0,IF(ISNUMBER(N696),G696*H696*N696*IF(ISNUMBER(K696),1,IF(AND(L696="PAYG",INDEX('SKU Catalog'!$F$1:$F$116,MAX(1,U696))="Hourly"),I696,1)),"UNPRICED"))</f>
        <v>0</v>
      </c>
      <c r="P696" s="24">
        <f>IF(ISNUMBER(O696),O696*Assumptions!$B$8,"UNPRICED")</f>
        <v>0</v>
      </c>
      <c r="Q696" s="23" t="str">
        <f>IF(NOT(AND(A696=$B$2,G696&gt;0,H696&gt;0,OR(C696&lt;&gt;"Recommended baseline",Assumptions!$B$10=1))),"Inactive",IF(NOT(ISNUMBER(N696)),"UNPRICED - select SKU / quote",IF(ISNUMBER(K696),"Manual quote - verify source",IF(T696="Covered","Covered by capacity",IF(T696="Control plane","No direct fee","Priced - verify sizing")))))</f>
        <v>Inactive</v>
      </c>
      <c r="R696" s="21" t="s">
        <v>2300</v>
      </c>
      <c r="S696" s="21" t="s">
        <v>971</v>
      </c>
      <c r="T696" s="21" t="s">
        <v>187</v>
      </c>
      <c r="U696" s="23">
        <f>IF(COUNTIF('SKU Catalog'!$A$4:$A$116,T696&amp;"|"&amp;F696)=0,0,MATCH(T696&amp;"|"&amp;F696,'SKU Catalog'!$A$1:$A$116,0))</f>
        <v>5</v>
      </c>
      <c r="V696" s="24">
        <f>IF(NOT(AND(A696=$B$2,G696&gt;0,H696&gt;0,OR(C696&lt;&gt;"Recommended baseline",Assumptions!$B$10=1))),0,IF(ISNUMBER(K696),G696*H696*K696,IF(U696=0,"UNPRICED",IF(ISNUMBER(INDEX('SKU Catalog'!$K$1:$K$116,MAX(1,U696))),G696*H696*INDEX('SKU Catalog'!$K$1:$K$116,MAX(1,U696))*IF(AND(INDEX('SKU Catalog'!$F$1:$F$116,MAX(1,U696))="Hourly",OR(INDEX('SKU Catalog'!$J$1:$J$116,MAX(1,U696))=0,"PAYG"="PAYG")),I696,1),"UNPRICED"))))</f>
        <v>0</v>
      </c>
      <c r="W696" s="24">
        <f>IF(NOT(AND(A696=$B$2,G696&gt;0,H696&gt;0,OR(C696&lt;&gt;"Recommended baseline",Assumptions!$B$10=1))),0,IF(ISNUMBER(K696),G696*H696*K696,IF(U696=0,"UNPRICED",IF(ISNUMBER(INDEX('SKU Catalog'!$L$1:$L$116,MAX(1,U696))),G696*H696*INDEX('SKU Catalog'!$L$1:$L$116,MAX(1,U696))*IF(AND(INDEX('SKU Catalog'!$F$1:$F$116,MAX(1,U696))="Hourly",OR(INDEX('SKU Catalog'!$J$1:$J$116,MAX(1,U696))=0,"1Y"="PAYG")),I696,1),"UNPRICED"))))</f>
        <v>0</v>
      </c>
      <c r="X696" s="24">
        <f>IF(NOT(AND(A696=$B$2,G696&gt;0,H696&gt;0,OR(C696&lt;&gt;"Recommended baseline",Assumptions!$B$10=1))),0,IF(ISNUMBER(K696),G696*H696*K696,IF(U696=0,"UNPRICED",IF(ISNUMBER(INDEX('SKU Catalog'!$M$1:$M$116,MAX(1,U696))),G696*H696*INDEX('SKU Catalog'!$M$1:$M$116,MAX(1,U696))*IF(AND(INDEX('SKU Catalog'!$F$1:$F$116,MAX(1,U696))="Hourly",OR(INDEX('SKU Catalog'!$J$1:$J$116,MAX(1,U696))=0,"3Y"="PAYG")),I696,1),"UNPRICED"))))</f>
        <v>0</v>
      </c>
    </row>
    <row r="697" spans="1:24" ht="28.8" x14ac:dyDescent="0.35">
      <c r="A697" s="21" t="s">
        <v>1927</v>
      </c>
      <c r="B697" s="21" t="s">
        <v>95</v>
      </c>
      <c r="C697" s="21" t="s">
        <v>2299</v>
      </c>
      <c r="D697" s="21" t="s">
        <v>1849</v>
      </c>
      <c r="E697" s="21" t="s">
        <v>1850</v>
      </c>
      <c r="F697" s="26" t="s">
        <v>188</v>
      </c>
      <c r="G697" s="27">
        <v>1</v>
      </c>
      <c r="H697" s="27">
        <v>1</v>
      </c>
      <c r="I697" s="36">
        <v>1</v>
      </c>
      <c r="J697" s="26" t="s">
        <v>2297</v>
      </c>
      <c r="K697" s="37"/>
      <c r="L697" s="23" t="str">
        <f>IF(U697=0,"INVALID SKU",IF(INDEX('SKU Catalog'!$J$1:$J$116,MAX(1,U697))=0,"PAYG",IF(J697="Default",Assumptions!$B$7,J697)))</f>
        <v>PAYG</v>
      </c>
      <c r="M697" s="23" t="str">
        <f>IF(U697=0,"Review SKU",INDEX('SKU Catalog'!$E$1:$E$116,MAX(1,U697)))</f>
        <v>resource</v>
      </c>
      <c r="N697" s="31">
        <f>IF(ISNUMBER(K697),K697,IF(U697=0,"UNPRICED",IF(L697="PAYG",INDEX('SKU Catalog'!$K$1:$K$116,MAX(1,U697)),IF(L697="1Y",INDEX('SKU Catalog'!$L$1:$L$116,MAX(1,U697)),INDEX('SKU Catalog'!$M$1:$M$116,MAX(1,U697))))))</f>
        <v>0</v>
      </c>
      <c r="O697" s="24">
        <f>IF(NOT(AND(A697=$B$2,G697&gt;0,H697&gt;0,OR(C697&lt;&gt;"Recommended baseline",Assumptions!$B$10=1))),0,IF(ISNUMBER(N697),G697*H697*N697*IF(ISNUMBER(K697),1,IF(AND(L697="PAYG",INDEX('SKU Catalog'!$F$1:$F$116,MAX(1,U697))="Hourly"),I697,1)),"UNPRICED"))</f>
        <v>0</v>
      </c>
      <c r="P697" s="24">
        <f>IF(ISNUMBER(O697),O697*Assumptions!$B$8,"UNPRICED")</f>
        <v>0</v>
      </c>
      <c r="Q697" s="23" t="str">
        <f>IF(NOT(AND(A697=$B$2,G697&gt;0,H697&gt;0,OR(C697&lt;&gt;"Recommended baseline",Assumptions!$B$10=1))),"Inactive",IF(NOT(ISNUMBER(N697)),"UNPRICED - select SKU / quote",IF(ISNUMBER(K697),"Manual quote - verify source",IF(T697="Covered","Covered by capacity",IF(T697="Control plane","No direct fee","Priced - verify sizing")))))</f>
        <v>Inactive</v>
      </c>
      <c r="R697" s="21" t="s">
        <v>2300</v>
      </c>
      <c r="S697" s="21" t="s">
        <v>971</v>
      </c>
      <c r="T697" s="21" t="s">
        <v>187</v>
      </c>
      <c r="U697" s="23">
        <f>IF(COUNTIF('SKU Catalog'!$A$4:$A$116,T697&amp;"|"&amp;F697)=0,0,MATCH(T697&amp;"|"&amp;F697,'SKU Catalog'!$A$1:$A$116,0))</f>
        <v>5</v>
      </c>
      <c r="V697" s="24">
        <f>IF(NOT(AND(A697=$B$2,G697&gt;0,H697&gt;0,OR(C697&lt;&gt;"Recommended baseline",Assumptions!$B$10=1))),0,IF(ISNUMBER(K697),G697*H697*K697,IF(U697=0,"UNPRICED",IF(ISNUMBER(INDEX('SKU Catalog'!$K$1:$K$116,MAX(1,U697))),G697*H697*INDEX('SKU Catalog'!$K$1:$K$116,MAX(1,U697))*IF(AND(INDEX('SKU Catalog'!$F$1:$F$116,MAX(1,U697))="Hourly",OR(INDEX('SKU Catalog'!$J$1:$J$116,MAX(1,U697))=0,"PAYG"="PAYG")),I697,1),"UNPRICED"))))</f>
        <v>0</v>
      </c>
      <c r="W697" s="24">
        <f>IF(NOT(AND(A697=$B$2,G697&gt;0,H697&gt;0,OR(C697&lt;&gt;"Recommended baseline",Assumptions!$B$10=1))),0,IF(ISNUMBER(K697),G697*H697*K697,IF(U697=0,"UNPRICED",IF(ISNUMBER(INDEX('SKU Catalog'!$L$1:$L$116,MAX(1,U697))),G697*H697*INDEX('SKU Catalog'!$L$1:$L$116,MAX(1,U697))*IF(AND(INDEX('SKU Catalog'!$F$1:$F$116,MAX(1,U697))="Hourly",OR(INDEX('SKU Catalog'!$J$1:$J$116,MAX(1,U697))=0,"1Y"="PAYG")),I697,1),"UNPRICED"))))</f>
        <v>0</v>
      </c>
      <c r="X697" s="24">
        <f>IF(NOT(AND(A697=$B$2,G697&gt;0,H697&gt;0,OR(C697&lt;&gt;"Recommended baseline",Assumptions!$B$10=1))),0,IF(ISNUMBER(K697),G697*H697*K697,IF(U697=0,"UNPRICED",IF(ISNUMBER(INDEX('SKU Catalog'!$M$1:$M$116,MAX(1,U697))),G697*H697*INDEX('SKU Catalog'!$M$1:$M$116,MAX(1,U697))*IF(AND(INDEX('SKU Catalog'!$F$1:$F$116,MAX(1,U697))="Hourly",OR(INDEX('SKU Catalog'!$J$1:$J$116,MAX(1,U697))=0,"3Y"="PAYG")),I697,1),"UNPRICED"))))</f>
        <v>0</v>
      </c>
    </row>
    <row r="698" spans="1:24" ht="28.8" x14ac:dyDescent="0.35">
      <c r="A698" s="21" t="s">
        <v>1927</v>
      </c>
      <c r="B698" s="21" t="s">
        <v>95</v>
      </c>
      <c r="C698" s="21" t="s">
        <v>2299</v>
      </c>
      <c r="D698" s="21" t="s">
        <v>1851</v>
      </c>
      <c r="E698" s="21" t="s">
        <v>1852</v>
      </c>
      <c r="F698" s="26" t="s">
        <v>188</v>
      </c>
      <c r="G698" s="27">
        <v>1</v>
      </c>
      <c r="H698" s="27">
        <v>1</v>
      </c>
      <c r="I698" s="36">
        <v>1</v>
      </c>
      <c r="J698" s="26" t="s">
        <v>2297</v>
      </c>
      <c r="K698" s="37"/>
      <c r="L698" s="23" t="str">
        <f>IF(U698=0,"INVALID SKU",IF(INDEX('SKU Catalog'!$J$1:$J$116,MAX(1,U698))=0,"PAYG",IF(J698="Default",Assumptions!$B$7,J698)))</f>
        <v>PAYG</v>
      </c>
      <c r="M698" s="23" t="str">
        <f>IF(U698=0,"Review SKU",INDEX('SKU Catalog'!$E$1:$E$116,MAX(1,U698)))</f>
        <v>resource</v>
      </c>
      <c r="N698" s="31">
        <f>IF(ISNUMBER(K698),K698,IF(U698=0,"UNPRICED",IF(L698="PAYG",INDEX('SKU Catalog'!$K$1:$K$116,MAX(1,U698)),IF(L698="1Y",INDEX('SKU Catalog'!$L$1:$L$116,MAX(1,U698)),INDEX('SKU Catalog'!$M$1:$M$116,MAX(1,U698))))))</f>
        <v>0</v>
      </c>
      <c r="O698" s="24">
        <f>IF(NOT(AND(A698=$B$2,G698&gt;0,H698&gt;0,OR(C698&lt;&gt;"Recommended baseline",Assumptions!$B$10=1))),0,IF(ISNUMBER(N698),G698*H698*N698*IF(ISNUMBER(K698),1,IF(AND(L698="PAYG",INDEX('SKU Catalog'!$F$1:$F$116,MAX(1,U698))="Hourly"),I698,1)),"UNPRICED"))</f>
        <v>0</v>
      </c>
      <c r="P698" s="24">
        <f>IF(ISNUMBER(O698),O698*Assumptions!$B$8,"UNPRICED")</f>
        <v>0</v>
      </c>
      <c r="Q698" s="23" t="str">
        <f>IF(NOT(AND(A698=$B$2,G698&gt;0,H698&gt;0,OR(C698&lt;&gt;"Recommended baseline",Assumptions!$B$10=1))),"Inactive",IF(NOT(ISNUMBER(N698)),"UNPRICED - select SKU / quote",IF(ISNUMBER(K698),"Manual quote - verify source",IF(T698="Covered","Covered by capacity",IF(T698="Control plane","No direct fee","Priced - verify sizing")))))</f>
        <v>Inactive</v>
      </c>
      <c r="R698" s="21" t="s">
        <v>2300</v>
      </c>
      <c r="S698" s="21" t="s">
        <v>971</v>
      </c>
      <c r="T698" s="21" t="s">
        <v>187</v>
      </c>
      <c r="U698" s="23">
        <f>IF(COUNTIF('SKU Catalog'!$A$4:$A$116,T698&amp;"|"&amp;F698)=0,0,MATCH(T698&amp;"|"&amp;F698,'SKU Catalog'!$A$1:$A$116,0))</f>
        <v>5</v>
      </c>
      <c r="V698" s="24">
        <f>IF(NOT(AND(A698=$B$2,G698&gt;0,H698&gt;0,OR(C698&lt;&gt;"Recommended baseline",Assumptions!$B$10=1))),0,IF(ISNUMBER(K698),G698*H698*K698,IF(U698=0,"UNPRICED",IF(ISNUMBER(INDEX('SKU Catalog'!$K$1:$K$116,MAX(1,U698))),G698*H698*INDEX('SKU Catalog'!$K$1:$K$116,MAX(1,U698))*IF(AND(INDEX('SKU Catalog'!$F$1:$F$116,MAX(1,U698))="Hourly",OR(INDEX('SKU Catalog'!$J$1:$J$116,MAX(1,U698))=0,"PAYG"="PAYG")),I698,1),"UNPRICED"))))</f>
        <v>0</v>
      </c>
      <c r="W698" s="24">
        <f>IF(NOT(AND(A698=$B$2,G698&gt;0,H698&gt;0,OR(C698&lt;&gt;"Recommended baseline",Assumptions!$B$10=1))),0,IF(ISNUMBER(K698),G698*H698*K698,IF(U698=0,"UNPRICED",IF(ISNUMBER(INDEX('SKU Catalog'!$L$1:$L$116,MAX(1,U698))),G698*H698*INDEX('SKU Catalog'!$L$1:$L$116,MAX(1,U698))*IF(AND(INDEX('SKU Catalog'!$F$1:$F$116,MAX(1,U698))="Hourly",OR(INDEX('SKU Catalog'!$J$1:$J$116,MAX(1,U698))=0,"1Y"="PAYG")),I698,1),"UNPRICED"))))</f>
        <v>0</v>
      </c>
      <c r="X698" s="24">
        <f>IF(NOT(AND(A698=$B$2,G698&gt;0,H698&gt;0,OR(C698&lt;&gt;"Recommended baseline",Assumptions!$B$10=1))),0,IF(ISNUMBER(K698),G698*H698*K698,IF(U698=0,"UNPRICED",IF(ISNUMBER(INDEX('SKU Catalog'!$M$1:$M$116,MAX(1,U698))),G698*H698*INDEX('SKU Catalog'!$M$1:$M$116,MAX(1,U698))*IF(AND(INDEX('SKU Catalog'!$F$1:$F$116,MAX(1,U698))="Hourly",OR(INDEX('SKU Catalog'!$J$1:$J$116,MAX(1,U698))=0,"3Y"="PAYG")),I698,1),"UNPRICED"))))</f>
        <v>0</v>
      </c>
    </row>
    <row r="699" spans="1:24" ht="28.8" x14ac:dyDescent="0.35">
      <c r="A699" s="21" t="s">
        <v>1927</v>
      </c>
      <c r="B699" s="21" t="s">
        <v>95</v>
      </c>
      <c r="C699" s="21" t="s">
        <v>2299</v>
      </c>
      <c r="D699" s="21" t="s">
        <v>1854</v>
      </c>
      <c r="E699" s="21" t="s">
        <v>1855</v>
      </c>
      <c r="F699" s="26" t="s">
        <v>188</v>
      </c>
      <c r="G699" s="27">
        <v>1</v>
      </c>
      <c r="H699" s="27">
        <v>1</v>
      </c>
      <c r="I699" s="36">
        <v>1</v>
      </c>
      <c r="J699" s="26" t="s">
        <v>2297</v>
      </c>
      <c r="K699" s="37"/>
      <c r="L699" s="23" t="str">
        <f>IF(U699=0,"INVALID SKU",IF(INDEX('SKU Catalog'!$J$1:$J$116,MAX(1,U699))=0,"PAYG",IF(J699="Default",Assumptions!$B$7,J699)))</f>
        <v>PAYG</v>
      </c>
      <c r="M699" s="23" t="str">
        <f>IF(U699=0,"Review SKU",INDEX('SKU Catalog'!$E$1:$E$116,MAX(1,U699)))</f>
        <v>resource</v>
      </c>
      <c r="N699" s="31">
        <f>IF(ISNUMBER(K699),K699,IF(U699=0,"UNPRICED",IF(L699="PAYG",INDEX('SKU Catalog'!$K$1:$K$116,MAX(1,U699)),IF(L699="1Y",INDEX('SKU Catalog'!$L$1:$L$116,MAX(1,U699)),INDEX('SKU Catalog'!$M$1:$M$116,MAX(1,U699))))))</f>
        <v>0</v>
      </c>
      <c r="O699" s="24">
        <f>IF(NOT(AND(A699=$B$2,G699&gt;0,H699&gt;0,OR(C699&lt;&gt;"Recommended baseline",Assumptions!$B$10=1))),0,IF(ISNUMBER(N699),G699*H699*N699*IF(ISNUMBER(K699),1,IF(AND(L699="PAYG",INDEX('SKU Catalog'!$F$1:$F$116,MAX(1,U699))="Hourly"),I699,1)),"UNPRICED"))</f>
        <v>0</v>
      </c>
      <c r="P699" s="24">
        <f>IF(ISNUMBER(O699),O699*Assumptions!$B$8,"UNPRICED")</f>
        <v>0</v>
      </c>
      <c r="Q699" s="23" t="str">
        <f>IF(NOT(AND(A699=$B$2,G699&gt;0,H699&gt;0,OR(C699&lt;&gt;"Recommended baseline",Assumptions!$B$10=1))),"Inactive",IF(NOT(ISNUMBER(N699)),"UNPRICED - select SKU / quote",IF(ISNUMBER(K699),"Manual quote - verify source",IF(T699="Covered","Covered by capacity",IF(T699="Control plane","No direct fee","Priced - verify sizing")))))</f>
        <v>Inactive</v>
      </c>
      <c r="R699" s="21" t="s">
        <v>2300</v>
      </c>
      <c r="S699" s="21" t="s">
        <v>971</v>
      </c>
      <c r="T699" s="21" t="s">
        <v>187</v>
      </c>
      <c r="U699" s="23">
        <f>IF(COUNTIF('SKU Catalog'!$A$4:$A$116,T699&amp;"|"&amp;F699)=0,0,MATCH(T699&amp;"|"&amp;F699,'SKU Catalog'!$A$1:$A$116,0))</f>
        <v>5</v>
      </c>
      <c r="V699" s="24">
        <f>IF(NOT(AND(A699=$B$2,G699&gt;0,H699&gt;0,OR(C699&lt;&gt;"Recommended baseline",Assumptions!$B$10=1))),0,IF(ISNUMBER(K699),G699*H699*K699,IF(U699=0,"UNPRICED",IF(ISNUMBER(INDEX('SKU Catalog'!$K$1:$K$116,MAX(1,U699))),G699*H699*INDEX('SKU Catalog'!$K$1:$K$116,MAX(1,U699))*IF(AND(INDEX('SKU Catalog'!$F$1:$F$116,MAX(1,U699))="Hourly",OR(INDEX('SKU Catalog'!$J$1:$J$116,MAX(1,U699))=0,"PAYG"="PAYG")),I699,1),"UNPRICED"))))</f>
        <v>0</v>
      </c>
      <c r="W699" s="24">
        <f>IF(NOT(AND(A699=$B$2,G699&gt;0,H699&gt;0,OR(C699&lt;&gt;"Recommended baseline",Assumptions!$B$10=1))),0,IF(ISNUMBER(K699),G699*H699*K699,IF(U699=0,"UNPRICED",IF(ISNUMBER(INDEX('SKU Catalog'!$L$1:$L$116,MAX(1,U699))),G699*H699*INDEX('SKU Catalog'!$L$1:$L$116,MAX(1,U699))*IF(AND(INDEX('SKU Catalog'!$F$1:$F$116,MAX(1,U699))="Hourly",OR(INDEX('SKU Catalog'!$J$1:$J$116,MAX(1,U699))=0,"1Y"="PAYG")),I699,1),"UNPRICED"))))</f>
        <v>0</v>
      </c>
      <c r="X699" s="24">
        <f>IF(NOT(AND(A699=$B$2,G699&gt;0,H699&gt;0,OR(C699&lt;&gt;"Recommended baseline",Assumptions!$B$10=1))),0,IF(ISNUMBER(K699),G699*H699*K699,IF(U699=0,"UNPRICED",IF(ISNUMBER(INDEX('SKU Catalog'!$M$1:$M$116,MAX(1,U699))),G699*H699*INDEX('SKU Catalog'!$M$1:$M$116,MAX(1,U699))*IF(AND(INDEX('SKU Catalog'!$F$1:$F$116,MAX(1,U699))="Hourly",OR(INDEX('SKU Catalog'!$J$1:$J$116,MAX(1,U699))=0,"3Y"="PAYG")),I699,1),"UNPRICED"))))</f>
        <v>0</v>
      </c>
    </row>
    <row r="700" spans="1:24" ht="28.8" x14ac:dyDescent="0.35">
      <c r="A700" s="21" t="s">
        <v>1927</v>
      </c>
      <c r="B700" s="21" t="s">
        <v>95</v>
      </c>
      <c r="C700" s="21" t="s">
        <v>2299</v>
      </c>
      <c r="D700" s="21" t="s">
        <v>1856</v>
      </c>
      <c r="E700" s="21" t="s">
        <v>1857</v>
      </c>
      <c r="F700" s="26" t="s">
        <v>188</v>
      </c>
      <c r="G700" s="27">
        <v>1</v>
      </c>
      <c r="H700" s="27">
        <v>1</v>
      </c>
      <c r="I700" s="36">
        <v>1</v>
      </c>
      <c r="J700" s="26" t="s">
        <v>2297</v>
      </c>
      <c r="K700" s="37"/>
      <c r="L700" s="23" t="str">
        <f>IF(U700=0,"INVALID SKU",IF(INDEX('SKU Catalog'!$J$1:$J$116,MAX(1,U700))=0,"PAYG",IF(J700="Default",Assumptions!$B$7,J700)))</f>
        <v>PAYG</v>
      </c>
      <c r="M700" s="23" t="str">
        <f>IF(U700=0,"Review SKU",INDEX('SKU Catalog'!$E$1:$E$116,MAX(1,U700)))</f>
        <v>resource</v>
      </c>
      <c r="N700" s="31">
        <f>IF(ISNUMBER(K700),K700,IF(U700=0,"UNPRICED",IF(L700="PAYG",INDEX('SKU Catalog'!$K$1:$K$116,MAX(1,U700)),IF(L700="1Y",INDEX('SKU Catalog'!$L$1:$L$116,MAX(1,U700)),INDEX('SKU Catalog'!$M$1:$M$116,MAX(1,U700))))))</f>
        <v>0</v>
      </c>
      <c r="O700" s="24">
        <f>IF(NOT(AND(A700=$B$2,G700&gt;0,H700&gt;0,OR(C700&lt;&gt;"Recommended baseline",Assumptions!$B$10=1))),0,IF(ISNUMBER(N700),G700*H700*N700*IF(ISNUMBER(K700),1,IF(AND(L700="PAYG",INDEX('SKU Catalog'!$F$1:$F$116,MAX(1,U700))="Hourly"),I700,1)),"UNPRICED"))</f>
        <v>0</v>
      </c>
      <c r="P700" s="24">
        <f>IF(ISNUMBER(O700),O700*Assumptions!$B$8,"UNPRICED")</f>
        <v>0</v>
      </c>
      <c r="Q700" s="23" t="str">
        <f>IF(NOT(AND(A700=$B$2,G700&gt;0,H700&gt;0,OR(C700&lt;&gt;"Recommended baseline",Assumptions!$B$10=1))),"Inactive",IF(NOT(ISNUMBER(N700)),"UNPRICED - select SKU / quote",IF(ISNUMBER(K700),"Manual quote - verify source",IF(T700="Covered","Covered by capacity",IF(T700="Control plane","No direct fee","Priced - verify sizing")))))</f>
        <v>Inactive</v>
      </c>
      <c r="R700" s="21" t="s">
        <v>2300</v>
      </c>
      <c r="S700" s="21" t="s">
        <v>971</v>
      </c>
      <c r="T700" s="21" t="s">
        <v>187</v>
      </c>
      <c r="U700" s="23">
        <f>IF(COUNTIF('SKU Catalog'!$A$4:$A$116,T700&amp;"|"&amp;F700)=0,0,MATCH(T700&amp;"|"&amp;F700,'SKU Catalog'!$A$1:$A$116,0))</f>
        <v>5</v>
      </c>
      <c r="V700" s="24">
        <f>IF(NOT(AND(A700=$B$2,G700&gt;0,H700&gt;0,OR(C700&lt;&gt;"Recommended baseline",Assumptions!$B$10=1))),0,IF(ISNUMBER(K700),G700*H700*K700,IF(U700=0,"UNPRICED",IF(ISNUMBER(INDEX('SKU Catalog'!$K$1:$K$116,MAX(1,U700))),G700*H700*INDEX('SKU Catalog'!$K$1:$K$116,MAX(1,U700))*IF(AND(INDEX('SKU Catalog'!$F$1:$F$116,MAX(1,U700))="Hourly",OR(INDEX('SKU Catalog'!$J$1:$J$116,MAX(1,U700))=0,"PAYG"="PAYG")),I700,1),"UNPRICED"))))</f>
        <v>0</v>
      </c>
      <c r="W700" s="24">
        <f>IF(NOT(AND(A700=$B$2,G700&gt;0,H700&gt;0,OR(C700&lt;&gt;"Recommended baseline",Assumptions!$B$10=1))),0,IF(ISNUMBER(K700),G700*H700*K700,IF(U700=0,"UNPRICED",IF(ISNUMBER(INDEX('SKU Catalog'!$L$1:$L$116,MAX(1,U700))),G700*H700*INDEX('SKU Catalog'!$L$1:$L$116,MAX(1,U700))*IF(AND(INDEX('SKU Catalog'!$F$1:$F$116,MAX(1,U700))="Hourly",OR(INDEX('SKU Catalog'!$J$1:$J$116,MAX(1,U700))=0,"1Y"="PAYG")),I700,1),"UNPRICED"))))</f>
        <v>0</v>
      </c>
      <c r="X700" s="24">
        <f>IF(NOT(AND(A700=$B$2,G700&gt;0,H700&gt;0,OR(C700&lt;&gt;"Recommended baseline",Assumptions!$B$10=1))),0,IF(ISNUMBER(K700),G700*H700*K700,IF(U700=0,"UNPRICED",IF(ISNUMBER(INDEX('SKU Catalog'!$M$1:$M$116,MAX(1,U700))),G700*H700*INDEX('SKU Catalog'!$M$1:$M$116,MAX(1,U700))*IF(AND(INDEX('SKU Catalog'!$F$1:$F$116,MAX(1,U700))="Hourly",OR(INDEX('SKU Catalog'!$J$1:$J$116,MAX(1,U700))=0,"3Y"="PAYG")),I700,1),"UNPRICED"))))</f>
        <v>0</v>
      </c>
    </row>
    <row r="701" spans="1:24" ht="28.8" x14ac:dyDescent="0.35">
      <c r="A701" s="21" t="s">
        <v>1927</v>
      </c>
      <c r="B701" s="21" t="s">
        <v>95</v>
      </c>
      <c r="C701" s="21" t="s">
        <v>2299</v>
      </c>
      <c r="D701" s="21" t="s">
        <v>1858</v>
      </c>
      <c r="E701" s="21" t="s">
        <v>1859</v>
      </c>
      <c r="F701" s="26" t="s">
        <v>188</v>
      </c>
      <c r="G701" s="27">
        <v>1</v>
      </c>
      <c r="H701" s="27">
        <v>1</v>
      </c>
      <c r="I701" s="36">
        <v>1</v>
      </c>
      <c r="J701" s="26" t="s">
        <v>2297</v>
      </c>
      <c r="K701" s="37"/>
      <c r="L701" s="23" t="str">
        <f>IF(U701=0,"INVALID SKU",IF(INDEX('SKU Catalog'!$J$1:$J$116,MAX(1,U701))=0,"PAYG",IF(J701="Default",Assumptions!$B$7,J701)))</f>
        <v>PAYG</v>
      </c>
      <c r="M701" s="23" t="str">
        <f>IF(U701=0,"Review SKU",INDEX('SKU Catalog'!$E$1:$E$116,MAX(1,U701)))</f>
        <v>resource</v>
      </c>
      <c r="N701" s="31">
        <f>IF(ISNUMBER(K701),K701,IF(U701=0,"UNPRICED",IF(L701="PAYG",INDEX('SKU Catalog'!$K$1:$K$116,MAX(1,U701)),IF(L701="1Y",INDEX('SKU Catalog'!$L$1:$L$116,MAX(1,U701)),INDEX('SKU Catalog'!$M$1:$M$116,MAX(1,U701))))))</f>
        <v>0</v>
      </c>
      <c r="O701" s="24">
        <f>IF(NOT(AND(A701=$B$2,G701&gt;0,H701&gt;0,OR(C701&lt;&gt;"Recommended baseline",Assumptions!$B$10=1))),0,IF(ISNUMBER(N701),G701*H701*N701*IF(ISNUMBER(K701),1,IF(AND(L701="PAYG",INDEX('SKU Catalog'!$F$1:$F$116,MAX(1,U701))="Hourly"),I701,1)),"UNPRICED"))</f>
        <v>0</v>
      </c>
      <c r="P701" s="24">
        <f>IF(ISNUMBER(O701),O701*Assumptions!$B$8,"UNPRICED")</f>
        <v>0</v>
      </c>
      <c r="Q701" s="23" t="str">
        <f>IF(NOT(AND(A701=$B$2,G701&gt;0,H701&gt;0,OR(C701&lt;&gt;"Recommended baseline",Assumptions!$B$10=1))),"Inactive",IF(NOT(ISNUMBER(N701)),"UNPRICED - select SKU / quote",IF(ISNUMBER(K701),"Manual quote - verify source",IF(T701="Covered","Covered by capacity",IF(T701="Control plane","No direct fee","Priced - verify sizing")))))</f>
        <v>Inactive</v>
      </c>
      <c r="R701" s="21" t="s">
        <v>2300</v>
      </c>
      <c r="S701" s="21" t="s">
        <v>971</v>
      </c>
      <c r="T701" s="21" t="s">
        <v>187</v>
      </c>
      <c r="U701" s="23">
        <f>IF(COUNTIF('SKU Catalog'!$A$4:$A$116,T701&amp;"|"&amp;F701)=0,0,MATCH(T701&amp;"|"&amp;F701,'SKU Catalog'!$A$1:$A$116,0))</f>
        <v>5</v>
      </c>
      <c r="V701" s="24">
        <f>IF(NOT(AND(A701=$B$2,G701&gt;0,H701&gt;0,OR(C701&lt;&gt;"Recommended baseline",Assumptions!$B$10=1))),0,IF(ISNUMBER(K701),G701*H701*K701,IF(U701=0,"UNPRICED",IF(ISNUMBER(INDEX('SKU Catalog'!$K$1:$K$116,MAX(1,U701))),G701*H701*INDEX('SKU Catalog'!$K$1:$K$116,MAX(1,U701))*IF(AND(INDEX('SKU Catalog'!$F$1:$F$116,MAX(1,U701))="Hourly",OR(INDEX('SKU Catalog'!$J$1:$J$116,MAX(1,U701))=0,"PAYG"="PAYG")),I701,1),"UNPRICED"))))</f>
        <v>0</v>
      </c>
      <c r="W701" s="24">
        <f>IF(NOT(AND(A701=$B$2,G701&gt;0,H701&gt;0,OR(C701&lt;&gt;"Recommended baseline",Assumptions!$B$10=1))),0,IF(ISNUMBER(K701),G701*H701*K701,IF(U701=0,"UNPRICED",IF(ISNUMBER(INDEX('SKU Catalog'!$L$1:$L$116,MAX(1,U701))),G701*H701*INDEX('SKU Catalog'!$L$1:$L$116,MAX(1,U701))*IF(AND(INDEX('SKU Catalog'!$F$1:$F$116,MAX(1,U701))="Hourly",OR(INDEX('SKU Catalog'!$J$1:$J$116,MAX(1,U701))=0,"1Y"="PAYG")),I701,1),"UNPRICED"))))</f>
        <v>0</v>
      </c>
      <c r="X701" s="24">
        <f>IF(NOT(AND(A701=$B$2,G701&gt;0,H701&gt;0,OR(C701&lt;&gt;"Recommended baseline",Assumptions!$B$10=1))),0,IF(ISNUMBER(K701),G701*H701*K701,IF(U701=0,"UNPRICED",IF(ISNUMBER(INDEX('SKU Catalog'!$M$1:$M$116,MAX(1,U701))),G701*H701*INDEX('SKU Catalog'!$M$1:$M$116,MAX(1,U701))*IF(AND(INDEX('SKU Catalog'!$F$1:$F$116,MAX(1,U701))="Hourly",OR(INDEX('SKU Catalog'!$J$1:$J$116,MAX(1,U701))=0,"3Y"="PAYG")),I701,1),"UNPRICED"))))</f>
        <v>0</v>
      </c>
    </row>
    <row r="702" spans="1:24" ht="28.8" x14ac:dyDescent="0.35">
      <c r="A702" s="21" t="s">
        <v>1927</v>
      </c>
      <c r="B702" s="21" t="s">
        <v>95</v>
      </c>
      <c r="C702" s="21" t="s">
        <v>2299</v>
      </c>
      <c r="D702" s="21" t="s">
        <v>1860</v>
      </c>
      <c r="E702" s="21" t="s">
        <v>1861</v>
      </c>
      <c r="F702" s="26" t="s">
        <v>188</v>
      </c>
      <c r="G702" s="27">
        <v>1</v>
      </c>
      <c r="H702" s="27">
        <v>1</v>
      </c>
      <c r="I702" s="36">
        <v>1</v>
      </c>
      <c r="J702" s="26" t="s">
        <v>2297</v>
      </c>
      <c r="K702" s="37"/>
      <c r="L702" s="23" t="str">
        <f>IF(U702=0,"INVALID SKU",IF(INDEX('SKU Catalog'!$J$1:$J$116,MAX(1,U702))=0,"PAYG",IF(J702="Default",Assumptions!$B$7,J702)))</f>
        <v>PAYG</v>
      </c>
      <c r="M702" s="23" t="str">
        <f>IF(U702=0,"Review SKU",INDEX('SKU Catalog'!$E$1:$E$116,MAX(1,U702)))</f>
        <v>resource</v>
      </c>
      <c r="N702" s="31">
        <f>IF(ISNUMBER(K702),K702,IF(U702=0,"UNPRICED",IF(L702="PAYG",INDEX('SKU Catalog'!$K$1:$K$116,MAX(1,U702)),IF(L702="1Y",INDEX('SKU Catalog'!$L$1:$L$116,MAX(1,U702)),INDEX('SKU Catalog'!$M$1:$M$116,MAX(1,U702))))))</f>
        <v>0</v>
      </c>
      <c r="O702" s="24">
        <f>IF(NOT(AND(A702=$B$2,G702&gt;0,H702&gt;0,OR(C702&lt;&gt;"Recommended baseline",Assumptions!$B$10=1))),0,IF(ISNUMBER(N702),G702*H702*N702*IF(ISNUMBER(K702),1,IF(AND(L702="PAYG",INDEX('SKU Catalog'!$F$1:$F$116,MAX(1,U702))="Hourly"),I702,1)),"UNPRICED"))</f>
        <v>0</v>
      </c>
      <c r="P702" s="24">
        <f>IF(ISNUMBER(O702),O702*Assumptions!$B$8,"UNPRICED")</f>
        <v>0</v>
      </c>
      <c r="Q702" s="23" t="str">
        <f>IF(NOT(AND(A702=$B$2,G702&gt;0,H702&gt;0,OR(C702&lt;&gt;"Recommended baseline",Assumptions!$B$10=1))),"Inactive",IF(NOT(ISNUMBER(N702)),"UNPRICED - select SKU / quote",IF(ISNUMBER(K702),"Manual quote - verify source",IF(T702="Covered","Covered by capacity",IF(T702="Control plane","No direct fee","Priced - verify sizing")))))</f>
        <v>Inactive</v>
      </c>
      <c r="R702" s="21" t="s">
        <v>2300</v>
      </c>
      <c r="S702" s="21" t="s">
        <v>971</v>
      </c>
      <c r="T702" s="21" t="s">
        <v>187</v>
      </c>
      <c r="U702" s="23">
        <f>IF(COUNTIF('SKU Catalog'!$A$4:$A$116,T702&amp;"|"&amp;F702)=0,0,MATCH(T702&amp;"|"&amp;F702,'SKU Catalog'!$A$1:$A$116,0))</f>
        <v>5</v>
      </c>
      <c r="V702" s="24">
        <f>IF(NOT(AND(A702=$B$2,G702&gt;0,H702&gt;0,OR(C702&lt;&gt;"Recommended baseline",Assumptions!$B$10=1))),0,IF(ISNUMBER(K702),G702*H702*K702,IF(U702=0,"UNPRICED",IF(ISNUMBER(INDEX('SKU Catalog'!$K$1:$K$116,MAX(1,U702))),G702*H702*INDEX('SKU Catalog'!$K$1:$K$116,MAX(1,U702))*IF(AND(INDEX('SKU Catalog'!$F$1:$F$116,MAX(1,U702))="Hourly",OR(INDEX('SKU Catalog'!$J$1:$J$116,MAX(1,U702))=0,"PAYG"="PAYG")),I702,1),"UNPRICED"))))</f>
        <v>0</v>
      </c>
      <c r="W702" s="24">
        <f>IF(NOT(AND(A702=$B$2,G702&gt;0,H702&gt;0,OR(C702&lt;&gt;"Recommended baseline",Assumptions!$B$10=1))),0,IF(ISNUMBER(K702),G702*H702*K702,IF(U702=0,"UNPRICED",IF(ISNUMBER(INDEX('SKU Catalog'!$L$1:$L$116,MAX(1,U702))),G702*H702*INDEX('SKU Catalog'!$L$1:$L$116,MAX(1,U702))*IF(AND(INDEX('SKU Catalog'!$F$1:$F$116,MAX(1,U702))="Hourly",OR(INDEX('SKU Catalog'!$J$1:$J$116,MAX(1,U702))=0,"1Y"="PAYG")),I702,1),"UNPRICED"))))</f>
        <v>0</v>
      </c>
      <c r="X702" s="24">
        <f>IF(NOT(AND(A702=$B$2,G702&gt;0,H702&gt;0,OR(C702&lt;&gt;"Recommended baseline",Assumptions!$B$10=1))),0,IF(ISNUMBER(K702),G702*H702*K702,IF(U702=0,"UNPRICED",IF(ISNUMBER(INDEX('SKU Catalog'!$M$1:$M$116,MAX(1,U702))),G702*H702*INDEX('SKU Catalog'!$M$1:$M$116,MAX(1,U702))*IF(AND(INDEX('SKU Catalog'!$F$1:$F$116,MAX(1,U702))="Hourly",OR(INDEX('SKU Catalog'!$J$1:$J$116,MAX(1,U702))=0,"3Y"="PAYG")),I702,1),"UNPRICED"))))</f>
        <v>0</v>
      </c>
    </row>
    <row r="703" spans="1:24" ht="28.8" x14ac:dyDescent="0.35">
      <c r="A703" s="21" t="s">
        <v>1927</v>
      </c>
      <c r="B703" s="21" t="s">
        <v>95</v>
      </c>
      <c r="C703" s="21" t="s">
        <v>2299</v>
      </c>
      <c r="D703" s="21" t="s">
        <v>1863</v>
      </c>
      <c r="E703" s="21" t="s">
        <v>1864</v>
      </c>
      <c r="F703" s="26" t="s">
        <v>188</v>
      </c>
      <c r="G703" s="27">
        <v>1</v>
      </c>
      <c r="H703" s="27">
        <v>1</v>
      </c>
      <c r="I703" s="36">
        <v>1</v>
      </c>
      <c r="J703" s="26" t="s">
        <v>2297</v>
      </c>
      <c r="K703" s="37"/>
      <c r="L703" s="23" t="str">
        <f>IF(U703=0,"INVALID SKU",IF(INDEX('SKU Catalog'!$J$1:$J$116,MAX(1,U703))=0,"PAYG",IF(J703="Default",Assumptions!$B$7,J703)))</f>
        <v>PAYG</v>
      </c>
      <c r="M703" s="23" t="str">
        <f>IF(U703=0,"Review SKU",INDEX('SKU Catalog'!$E$1:$E$116,MAX(1,U703)))</f>
        <v>resource</v>
      </c>
      <c r="N703" s="31">
        <f>IF(ISNUMBER(K703),K703,IF(U703=0,"UNPRICED",IF(L703="PAYG",INDEX('SKU Catalog'!$K$1:$K$116,MAX(1,U703)),IF(L703="1Y",INDEX('SKU Catalog'!$L$1:$L$116,MAX(1,U703)),INDEX('SKU Catalog'!$M$1:$M$116,MAX(1,U703))))))</f>
        <v>0</v>
      </c>
      <c r="O703" s="24">
        <f>IF(NOT(AND(A703=$B$2,G703&gt;0,H703&gt;0,OR(C703&lt;&gt;"Recommended baseline",Assumptions!$B$10=1))),0,IF(ISNUMBER(N703),G703*H703*N703*IF(ISNUMBER(K703),1,IF(AND(L703="PAYG",INDEX('SKU Catalog'!$F$1:$F$116,MAX(1,U703))="Hourly"),I703,1)),"UNPRICED"))</f>
        <v>0</v>
      </c>
      <c r="P703" s="24">
        <f>IF(ISNUMBER(O703),O703*Assumptions!$B$8,"UNPRICED")</f>
        <v>0</v>
      </c>
      <c r="Q703" s="23" t="str">
        <f>IF(NOT(AND(A703=$B$2,G703&gt;0,H703&gt;0,OR(C703&lt;&gt;"Recommended baseline",Assumptions!$B$10=1))),"Inactive",IF(NOT(ISNUMBER(N703)),"UNPRICED - select SKU / quote",IF(ISNUMBER(K703),"Manual quote - verify source",IF(T703="Covered","Covered by capacity",IF(T703="Control plane","No direct fee","Priced - verify sizing")))))</f>
        <v>Inactive</v>
      </c>
      <c r="R703" s="21" t="s">
        <v>2300</v>
      </c>
      <c r="S703" s="21" t="s">
        <v>971</v>
      </c>
      <c r="T703" s="21" t="s">
        <v>187</v>
      </c>
      <c r="U703" s="23">
        <f>IF(COUNTIF('SKU Catalog'!$A$4:$A$116,T703&amp;"|"&amp;F703)=0,0,MATCH(T703&amp;"|"&amp;F703,'SKU Catalog'!$A$1:$A$116,0))</f>
        <v>5</v>
      </c>
      <c r="V703" s="24">
        <f>IF(NOT(AND(A703=$B$2,G703&gt;0,H703&gt;0,OR(C703&lt;&gt;"Recommended baseline",Assumptions!$B$10=1))),0,IF(ISNUMBER(K703),G703*H703*K703,IF(U703=0,"UNPRICED",IF(ISNUMBER(INDEX('SKU Catalog'!$K$1:$K$116,MAX(1,U703))),G703*H703*INDEX('SKU Catalog'!$K$1:$K$116,MAX(1,U703))*IF(AND(INDEX('SKU Catalog'!$F$1:$F$116,MAX(1,U703))="Hourly",OR(INDEX('SKU Catalog'!$J$1:$J$116,MAX(1,U703))=0,"PAYG"="PAYG")),I703,1),"UNPRICED"))))</f>
        <v>0</v>
      </c>
      <c r="W703" s="24">
        <f>IF(NOT(AND(A703=$B$2,G703&gt;0,H703&gt;0,OR(C703&lt;&gt;"Recommended baseline",Assumptions!$B$10=1))),0,IF(ISNUMBER(K703),G703*H703*K703,IF(U703=0,"UNPRICED",IF(ISNUMBER(INDEX('SKU Catalog'!$L$1:$L$116,MAX(1,U703))),G703*H703*INDEX('SKU Catalog'!$L$1:$L$116,MAX(1,U703))*IF(AND(INDEX('SKU Catalog'!$F$1:$F$116,MAX(1,U703))="Hourly",OR(INDEX('SKU Catalog'!$J$1:$J$116,MAX(1,U703))=0,"1Y"="PAYG")),I703,1),"UNPRICED"))))</f>
        <v>0</v>
      </c>
      <c r="X703" s="24">
        <f>IF(NOT(AND(A703=$B$2,G703&gt;0,H703&gt;0,OR(C703&lt;&gt;"Recommended baseline",Assumptions!$B$10=1))),0,IF(ISNUMBER(K703),G703*H703*K703,IF(U703=0,"UNPRICED",IF(ISNUMBER(INDEX('SKU Catalog'!$M$1:$M$116,MAX(1,U703))),G703*H703*INDEX('SKU Catalog'!$M$1:$M$116,MAX(1,U703))*IF(AND(INDEX('SKU Catalog'!$F$1:$F$116,MAX(1,U703))="Hourly",OR(INDEX('SKU Catalog'!$J$1:$J$116,MAX(1,U703))=0,"3Y"="PAYG")),I703,1),"UNPRICED"))))</f>
        <v>0</v>
      </c>
    </row>
    <row r="704" spans="1:24" ht="28.8" x14ac:dyDescent="0.35">
      <c r="A704" s="21" t="s">
        <v>1927</v>
      </c>
      <c r="B704" s="21" t="s">
        <v>95</v>
      </c>
      <c r="C704" s="21" t="s">
        <v>2299</v>
      </c>
      <c r="D704" s="21" t="s">
        <v>1865</v>
      </c>
      <c r="E704" s="21" t="s">
        <v>1866</v>
      </c>
      <c r="F704" s="26" t="s">
        <v>188</v>
      </c>
      <c r="G704" s="27">
        <v>1</v>
      </c>
      <c r="H704" s="27">
        <v>1</v>
      </c>
      <c r="I704" s="36">
        <v>1</v>
      </c>
      <c r="J704" s="26" t="s">
        <v>2297</v>
      </c>
      <c r="K704" s="37"/>
      <c r="L704" s="23" t="str">
        <f>IF(U704=0,"INVALID SKU",IF(INDEX('SKU Catalog'!$J$1:$J$116,MAX(1,U704))=0,"PAYG",IF(J704="Default",Assumptions!$B$7,J704)))</f>
        <v>PAYG</v>
      </c>
      <c r="M704" s="23" t="str">
        <f>IF(U704=0,"Review SKU",INDEX('SKU Catalog'!$E$1:$E$116,MAX(1,U704)))</f>
        <v>resource</v>
      </c>
      <c r="N704" s="31">
        <f>IF(ISNUMBER(K704),K704,IF(U704=0,"UNPRICED",IF(L704="PAYG",INDEX('SKU Catalog'!$K$1:$K$116,MAX(1,U704)),IF(L704="1Y",INDEX('SKU Catalog'!$L$1:$L$116,MAX(1,U704)),INDEX('SKU Catalog'!$M$1:$M$116,MAX(1,U704))))))</f>
        <v>0</v>
      </c>
      <c r="O704" s="24">
        <f>IF(NOT(AND(A704=$B$2,G704&gt;0,H704&gt;0,OR(C704&lt;&gt;"Recommended baseline",Assumptions!$B$10=1))),0,IF(ISNUMBER(N704),G704*H704*N704*IF(ISNUMBER(K704),1,IF(AND(L704="PAYG",INDEX('SKU Catalog'!$F$1:$F$116,MAX(1,U704))="Hourly"),I704,1)),"UNPRICED"))</f>
        <v>0</v>
      </c>
      <c r="P704" s="24">
        <f>IF(ISNUMBER(O704),O704*Assumptions!$B$8,"UNPRICED")</f>
        <v>0</v>
      </c>
      <c r="Q704" s="23" t="str">
        <f>IF(NOT(AND(A704=$B$2,G704&gt;0,H704&gt;0,OR(C704&lt;&gt;"Recommended baseline",Assumptions!$B$10=1))),"Inactive",IF(NOT(ISNUMBER(N704)),"UNPRICED - select SKU / quote",IF(ISNUMBER(K704),"Manual quote - verify source",IF(T704="Covered","Covered by capacity",IF(T704="Control plane","No direct fee","Priced - verify sizing")))))</f>
        <v>Inactive</v>
      </c>
      <c r="R704" s="21" t="s">
        <v>2300</v>
      </c>
      <c r="S704" s="21" t="s">
        <v>971</v>
      </c>
      <c r="T704" s="21" t="s">
        <v>187</v>
      </c>
      <c r="U704" s="23">
        <f>IF(COUNTIF('SKU Catalog'!$A$4:$A$116,T704&amp;"|"&amp;F704)=0,0,MATCH(T704&amp;"|"&amp;F704,'SKU Catalog'!$A$1:$A$116,0))</f>
        <v>5</v>
      </c>
      <c r="V704" s="24">
        <f>IF(NOT(AND(A704=$B$2,G704&gt;0,H704&gt;0,OR(C704&lt;&gt;"Recommended baseline",Assumptions!$B$10=1))),0,IF(ISNUMBER(K704),G704*H704*K704,IF(U704=0,"UNPRICED",IF(ISNUMBER(INDEX('SKU Catalog'!$K$1:$K$116,MAX(1,U704))),G704*H704*INDEX('SKU Catalog'!$K$1:$K$116,MAX(1,U704))*IF(AND(INDEX('SKU Catalog'!$F$1:$F$116,MAX(1,U704))="Hourly",OR(INDEX('SKU Catalog'!$J$1:$J$116,MAX(1,U704))=0,"PAYG"="PAYG")),I704,1),"UNPRICED"))))</f>
        <v>0</v>
      </c>
      <c r="W704" s="24">
        <f>IF(NOT(AND(A704=$B$2,G704&gt;0,H704&gt;0,OR(C704&lt;&gt;"Recommended baseline",Assumptions!$B$10=1))),0,IF(ISNUMBER(K704),G704*H704*K704,IF(U704=0,"UNPRICED",IF(ISNUMBER(INDEX('SKU Catalog'!$L$1:$L$116,MAX(1,U704))),G704*H704*INDEX('SKU Catalog'!$L$1:$L$116,MAX(1,U704))*IF(AND(INDEX('SKU Catalog'!$F$1:$F$116,MAX(1,U704))="Hourly",OR(INDEX('SKU Catalog'!$J$1:$J$116,MAX(1,U704))=0,"1Y"="PAYG")),I704,1),"UNPRICED"))))</f>
        <v>0</v>
      </c>
      <c r="X704" s="24">
        <f>IF(NOT(AND(A704=$B$2,G704&gt;0,H704&gt;0,OR(C704&lt;&gt;"Recommended baseline",Assumptions!$B$10=1))),0,IF(ISNUMBER(K704),G704*H704*K704,IF(U704=0,"UNPRICED",IF(ISNUMBER(INDEX('SKU Catalog'!$M$1:$M$116,MAX(1,U704))),G704*H704*INDEX('SKU Catalog'!$M$1:$M$116,MAX(1,U704))*IF(AND(INDEX('SKU Catalog'!$F$1:$F$116,MAX(1,U704))="Hourly",OR(INDEX('SKU Catalog'!$J$1:$J$116,MAX(1,U704))=0,"3Y"="PAYG")),I704,1),"UNPRICED"))))</f>
        <v>0</v>
      </c>
    </row>
    <row r="705" spans="1:24" ht="28.8" x14ac:dyDescent="0.35">
      <c r="A705" s="21" t="s">
        <v>1927</v>
      </c>
      <c r="B705" s="21" t="s">
        <v>95</v>
      </c>
      <c r="C705" s="21" t="s">
        <v>2299</v>
      </c>
      <c r="D705" s="21" t="s">
        <v>1867</v>
      </c>
      <c r="E705" s="21" t="s">
        <v>1868</v>
      </c>
      <c r="F705" s="26" t="s">
        <v>188</v>
      </c>
      <c r="G705" s="27">
        <v>1</v>
      </c>
      <c r="H705" s="27">
        <v>1</v>
      </c>
      <c r="I705" s="36">
        <v>1</v>
      </c>
      <c r="J705" s="26" t="s">
        <v>2297</v>
      </c>
      <c r="K705" s="37"/>
      <c r="L705" s="23" t="str">
        <f>IF(U705=0,"INVALID SKU",IF(INDEX('SKU Catalog'!$J$1:$J$116,MAX(1,U705))=0,"PAYG",IF(J705="Default",Assumptions!$B$7,J705)))</f>
        <v>PAYG</v>
      </c>
      <c r="M705" s="23" t="str">
        <f>IF(U705=0,"Review SKU",INDEX('SKU Catalog'!$E$1:$E$116,MAX(1,U705)))</f>
        <v>resource</v>
      </c>
      <c r="N705" s="31">
        <f>IF(ISNUMBER(K705),K705,IF(U705=0,"UNPRICED",IF(L705="PAYG",INDEX('SKU Catalog'!$K$1:$K$116,MAX(1,U705)),IF(L705="1Y",INDEX('SKU Catalog'!$L$1:$L$116,MAX(1,U705)),INDEX('SKU Catalog'!$M$1:$M$116,MAX(1,U705))))))</f>
        <v>0</v>
      </c>
      <c r="O705" s="24">
        <f>IF(NOT(AND(A705=$B$2,G705&gt;0,H705&gt;0,OR(C705&lt;&gt;"Recommended baseline",Assumptions!$B$10=1))),0,IF(ISNUMBER(N705),G705*H705*N705*IF(ISNUMBER(K705),1,IF(AND(L705="PAYG",INDEX('SKU Catalog'!$F$1:$F$116,MAX(1,U705))="Hourly"),I705,1)),"UNPRICED"))</f>
        <v>0</v>
      </c>
      <c r="P705" s="24">
        <f>IF(ISNUMBER(O705),O705*Assumptions!$B$8,"UNPRICED")</f>
        <v>0</v>
      </c>
      <c r="Q705" s="23" t="str">
        <f>IF(NOT(AND(A705=$B$2,G705&gt;0,H705&gt;0,OR(C705&lt;&gt;"Recommended baseline",Assumptions!$B$10=1))),"Inactive",IF(NOT(ISNUMBER(N705)),"UNPRICED - select SKU / quote",IF(ISNUMBER(K705),"Manual quote - verify source",IF(T705="Covered","Covered by capacity",IF(T705="Control plane","No direct fee","Priced - verify sizing")))))</f>
        <v>Inactive</v>
      </c>
      <c r="R705" s="21" t="s">
        <v>2300</v>
      </c>
      <c r="S705" s="21" t="s">
        <v>971</v>
      </c>
      <c r="T705" s="21" t="s">
        <v>187</v>
      </c>
      <c r="U705" s="23">
        <f>IF(COUNTIF('SKU Catalog'!$A$4:$A$116,T705&amp;"|"&amp;F705)=0,0,MATCH(T705&amp;"|"&amp;F705,'SKU Catalog'!$A$1:$A$116,0))</f>
        <v>5</v>
      </c>
      <c r="V705" s="24">
        <f>IF(NOT(AND(A705=$B$2,G705&gt;0,H705&gt;0,OR(C705&lt;&gt;"Recommended baseline",Assumptions!$B$10=1))),0,IF(ISNUMBER(K705),G705*H705*K705,IF(U705=0,"UNPRICED",IF(ISNUMBER(INDEX('SKU Catalog'!$K$1:$K$116,MAX(1,U705))),G705*H705*INDEX('SKU Catalog'!$K$1:$K$116,MAX(1,U705))*IF(AND(INDEX('SKU Catalog'!$F$1:$F$116,MAX(1,U705))="Hourly",OR(INDEX('SKU Catalog'!$J$1:$J$116,MAX(1,U705))=0,"PAYG"="PAYG")),I705,1),"UNPRICED"))))</f>
        <v>0</v>
      </c>
      <c r="W705" s="24">
        <f>IF(NOT(AND(A705=$B$2,G705&gt;0,H705&gt;0,OR(C705&lt;&gt;"Recommended baseline",Assumptions!$B$10=1))),0,IF(ISNUMBER(K705),G705*H705*K705,IF(U705=0,"UNPRICED",IF(ISNUMBER(INDEX('SKU Catalog'!$L$1:$L$116,MAX(1,U705))),G705*H705*INDEX('SKU Catalog'!$L$1:$L$116,MAX(1,U705))*IF(AND(INDEX('SKU Catalog'!$F$1:$F$116,MAX(1,U705))="Hourly",OR(INDEX('SKU Catalog'!$J$1:$J$116,MAX(1,U705))=0,"1Y"="PAYG")),I705,1),"UNPRICED"))))</f>
        <v>0</v>
      </c>
      <c r="X705" s="24">
        <f>IF(NOT(AND(A705=$B$2,G705&gt;0,H705&gt;0,OR(C705&lt;&gt;"Recommended baseline",Assumptions!$B$10=1))),0,IF(ISNUMBER(K705),G705*H705*K705,IF(U705=0,"UNPRICED",IF(ISNUMBER(INDEX('SKU Catalog'!$M$1:$M$116,MAX(1,U705))),G705*H705*INDEX('SKU Catalog'!$M$1:$M$116,MAX(1,U705))*IF(AND(INDEX('SKU Catalog'!$F$1:$F$116,MAX(1,U705))="Hourly",OR(INDEX('SKU Catalog'!$J$1:$J$116,MAX(1,U705))=0,"3Y"="PAYG")),I705,1),"UNPRICED"))))</f>
        <v>0</v>
      </c>
    </row>
    <row r="706" spans="1:24" ht="28.8" x14ac:dyDescent="0.35">
      <c r="A706" s="21" t="s">
        <v>1927</v>
      </c>
      <c r="B706" s="21" t="s">
        <v>95</v>
      </c>
      <c r="C706" s="21" t="s">
        <v>2299</v>
      </c>
      <c r="D706" s="21" t="s">
        <v>1869</v>
      </c>
      <c r="E706" s="21" t="s">
        <v>1870</v>
      </c>
      <c r="F706" s="26" t="s">
        <v>188</v>
      </c>
      <c r="G706" s="27">
        <v>1</v>
      </c>
      <c r="H706" s="27">
        <v>1</v>
      </c>
      <c r="I706" s="36">
        <v>1</v>
      </c>
      <c r="J706" s="26" t="s">
        <v>2297</v>
      </c>
      <c r="K706" s="37"/>
      <c r="L706" s="23" t="str">
        <f>IF(U706=0,"INVALID SKU",IF(INDEX('SKU Catalog'!$J$1:$J$116,MAX(1,U706))=0,"PAYG",IF(J706="Default",Assumptions!$B$7,J706)))</f>
        <v>PAYG</v>
      </c>
      <c r="M706" s="23" t="str">
        <f>IF(U706=0,"Review SKU",INDEX('SKU Catalog'!$E$1:$E$116,MAX(1,U706)))</f>
        <v>resource</v>
      </c>
      <c r="N706" s="31">
        <f>IF(ISNUMBER(K706),K706,IF(U706=0,"UNPRICED",IF(L706="PAYG",INDEX('SKU Catalog'!$K$1:$K$116,MAX(1,U706)),IF(L706="1Y",INDEX('SKU Catalog'!$L$1:$L$116,MAX(1,U706)),INDEX('SKU Catalog'!$M$1:$M$116,MAX(1,U706))))))</f>
        <v>0</v>
      </c>
      <c r="O706" s="24">
        <f>IF(NOT(AND(A706=$B$2,G706&gt;0,H706&gt;0,OR(C706&lt;&gt;"Recommended baseline",Assumptions!$B$10=1))),0,IF(ISNUMBER(N706),G706*H706*N706*IF(ISNUMBER(K706),1,IF(AND(L706="PAYG",INDEX('SKU Catalog'!$F$1:$F$116,MAX(1,U706))="Hourly"),I706,1)),"UNPRICED"))</f>
        <v>0</v>
      </c>
      <c r="P706" s="24">
        <f>IF(ISNUMBER(O706),O706*Assumptions!$B$8,"UNPRICED")</f>
        <v>0</v>
      </c>
      <c r="Q706" s="23" t="str">
        <f>IF(NOT(AND(A706=$B$2,G706&gt;0,H706&gt;0,OR(C706&lt;&gt;"Recommended baseline",Assumptions!$B$10=1))),"Inactive",IF(NOT(ISNUMBER(N706)),"UNPRICED - select SKU / quote",IF(ISNUMBER(K706),"Manual quote - verify source",IF(T706="Covered","Covered by capacity",IF(T706="Control plane","No direct fee","Priced - verify sizing")))))</f>
        <v>Inactive</v>
      </c>
      <c r="R706" s="21" t="s">
        <v>2300</v>
      </c>
      <c r="S706" s="21" t="s">
        <v>971</v>
      </c>
      <c r="T706" s="21" t="s">
        <v>187</v>
      </c>
      <c r="U706" s="23">
        <f>IF(COUNTIF('SKU Catalog'!$A$4:$A$116,T706&amp;"|"&amp;F706)=0,0,MATCH(T706&amp;"|"&amp;F706,'SKU Catalog'!$A$1:$A$116,0))</f>
        <v>5</v>
      </c>
      <c r="V706" s="24">
        <f>IF(NOT(AND(A706=$B$2,G706&gt;0,H706&gt;0,OR(C706&lt;&gt;"Recommended baseline",Assumptions!$B$10=1))),0,IF(ISNUMBER(K706),G706*H706*K706,IF(U706=0,"UNPRICED",IF(ISNUMBER(INDEX('SKU Catalog'!$K$1:$K$116,MAX(1,U706))),G706*H706*INDEX('SKU Catalog'!$K$1:$K$116,MAX(1,U706))*IF(AND(INDEX('SKU Catalog'!$F$1:$F$116,MAX(1,U706))="Hourly",OR(INDEX('SKU Catalog'!$J$1:$J$116,MAX(1,U706))=0,"PAYG"="PAYG")),I706,1),"UNPRICED"))))</f>
        <v>0</v>
      </c>
      <c r="W706" s="24">
        <f>IF(NOT(AND(A706=$B$2,G706&gt;0,H706&gt;0,OR(C706&lt;&gt;"Recommended baseline",Assumptions!$B$10=1))),0,IF(ISNUMBER(K706),G706*H706*K706,IF(U706=0,"UNPRICED",IF(ISNUMBER(INDEX('SKU Catalog'!$L$1:$L$116,MAX(1,U706))),G706*H706*INDEX('SKU Catalog'!$L$1:$L$116,MAX(1,U706))*IF(AND(INDEX('SKU Catalog'!$F$1:$F$116,MAX(1,U706))="Hourly",OR(INDEX('SKU Catalog'!$J$1:$J$116,MAX(1,U706))=0,"1Y"="PAYG")),I706,1),"UNPRICED"))))</f>
        <v>0</v>
      </c>
      <c r="X706" s="24">
        <f>IF(NOT(AND(A706=$B$2,G706&gt;0,H706&gt;0,OR(C706&lt;&gt;"Recommended baseline",Assumptions!$B$10=1))),0,IF(ISNUMBER(K706),G706*H706*K706,IF(U706=0,"UNPRICED",IF(ISNUMBER(INDEX('SKU Catalog'!$M$1:$M$116,MAX(1,U706))),G706*H706*INDEX('SKU Catalog'!$M$1:$M$116,MAX(1,U706))*IF(AND(INDEX('SKU Catalog'!$F$1:$F$116,MAX(1,U706))="Hourly",OR(INDEX('SKU Catalog'!$J$1:$J$116,MAX(1,U706))=0,"3Y"="PAYG")),I706,1),"UNPRICED"))))</f>
        <v>0</v>
      </c>
    </row>
    <row r="707" spans="1:24" ht="28.8" x14ac:dyDescent="0.35">
      <c r="A707" s="21" t="s">
        <v>1927</v>
      </c>
      <c r="B707" s="21" t="s">
        <v>95</v>
      </c>
      <c r="C707" s="21" t="s">
        <v>2299</v>
      </c>
      <c r="D707" s="21" t="s">
        <v>1871</v>
      </c>
      <c r="E707" s="21" t="s">
        <v>1872</v>
      </c>
      <c r="F707" s="26" t="s">
        <v>188</v>
      </c>
      <c r="G707" s="27">
        <v>1</v>
      </c>
      <c r="H707" s="27">
        <v>1</v>
      </c>
      <c r="I707" s="36">
        <v>1</v>
      </c>
      <c r="J707" s="26" t="s">
        <v>2297</v>
      </c>
      <c r="K707" s="37"/>
      <c r="L707" s="23" t="str">
        <f>IF(U707=0,"INVALID SKU",IF(INDEX('SKU Catalog'!$J$1:$J$116,MAX(1,U707))=0,"PAYG",IF(J707="Default",Assumptions!$B$7,J707)))</f>
        <v>PAYG</v>
      </c>
      <c r="M707" s="23" t="str">
        <f>IF(U707=0,"Review SKU",INDEX('SKU Catalog'!$E$1:$E$116,MAX(1,U707)))</f>
        <v>resource</v>
      </c>
      <c r="N707" s="31">
        <f>IF(ISNUMBER(K707),K707,IF(U707=0,"UNPRICED",IF(L707="PAYG",INDEX('SKU Catalog'!$K$1:$K$116,MAX(1,U707)),IF(L707="1Y",INDEX('SKU Catalog'!$L$1:$L$116,MAX(1,U707)),INDEX('SKU Catalog'!$M$1:$M$116,MAX(1,U707))))))</f>
        <v>0</v>
      </c>
      <c r="O707" s="24">
        <f>IF(NOT(AND(A707=$B$2,G707&gt;0,H707&gt;0,OR(C707&lt;&gt;"Recommended baseline",Assumptions!$B$10=1))),0,IF(ISNUMBER(N707),G707*H707*N707*IF(ISNUMBER(K707),1,IF(AND(L707="PAYG",INDEX('SKU Catalog'!$F$1:$F$116,MAX(1,U707))="Hourly"),I707,1)),"UNPRICED"))</f>
        <v>0</v>
      </c>
      <c r="P707" s="24">
        <f>IF(ISNUMBER(O707),O707*Assumptions!$B$8,"UNPRICED")</f>
        <v>0</v>
      </c>
      <c r="Q707" s="23" t="str">
        <f>IF(NOT(AND(A707=$B$2,G707&gt;0,H707&gt;0,OR(C707&lt;&gt;"Recommended baseline",Assumptions!$B$10=1))),"Inactive",IF(NOT(ISNUMBER(N707)),"UNPRICED - select SKU / quote",IF(ISNUMBER(K707),"Manual quote - verify source",IF(T707="Covered","Covered by capacity",IF(T707="Control plane","No direct fee","Priced - verify sizing")))))</f>
        <v>Inactive</v>
      </c>
      <c r="R707" s="21" t="s">
        <v>2300</v>
      </c>
      <c r="S707" s="21" t="s">
        <v>971</v>
      </c>
      <c r="T707" s="21" t="s">
        <v>187</v>
      </c>
      <c r="U707" s="23">
        <f>IF(COUNTIF('SKU Catalog'!$A$4:$A$116,T707&amp;"|"&amp;F707)=0,0,MATCH(T707&amp;"|"&amp;F707,'SKU Catalog'!$A$1:$A$116,0))</f>
        <v>5</v>
      </c>
      <c r="V707" s="24">
        <f>IF(NOT(AND(A707=$B$2,G707&gt;0,H707&gt;0,OR(C707&lt;&gt;"Recommended baseline",Assumptions!$B$10=1))),0,IF(ISNUMBER(K707),G707*H707*K707,IF(U707=0,"UNPRICED",IF(ISNUMBER(INDEX('SKU Catalog'!$K$1:$K$116,MAX(1,U707))),G707*H707*INDEX('SKU Catalog'!$K$1:$K$116,MAX(1,U707))*IF(AND(INDEX('SKU Catalog'!$F$1:$F$116,MAX(1,U707))="Hourly",OR(INDEX('SKU Catalog'!$J$1:$J$116,MAX(1,U707))=0,"PAYG"="PAYG")),I707,1),"UNPRICED"))))</f>
        <v>0</v>
      </c>
      <c r="W707" s="24">
        <f>IF(NOT(AND(A707=$B$2,G707&gt;0,H707&gt;0,OR(C707&lt;&gt;"Recommended baseline",Assumptions!$B$10=1))),0,IF(ISNUMBER(K707),G707*H707*K707,IF(U707=0,"UNPRICED",IF(ISNUMBER(INDEX('SKU Catalog'!$L$1:$L$116,MAX(1,U707))),G707*H707*INDEX('SKU Catalog'!$L$1:$L$116,MAX(1,U707))*IF(AND(INDEX('SKU Catalog'!$F$1:$F$116,MAX(1,U707))="Hourly",OR(INDEX('SKU Catalog'!$J$1:$J$116,MAX(1,U707))=0,"1Y"="PAYG")),I707,1),"UNPRICED"))))</f>
        <v>0</v>
      </c>
      <c r="X707" s="24">
        <f>IF(NOT(AND(A707=$B$2,G707&gt;0,H707&gt;0,OR(C707&lt;&gt;"Recommended baseline",Assumptions!$B$10=1))),0,IF(ISNUMBER(K707),G707*H707*K707,IF(U707=0,"UNPRICED",IF(ISNUMBER(INDEX('SKU Catalog'!$M$1:$M$116,MAX(1,U707))),G707*H707*INDEX('SKU Catalog'!$M$1:$M$116,MAX(1,U707))*IF(AND(INDEX('SKU Catalog'!$F$1:$F$116,MAX(1,U707))="Hourly",OR(INDEX('SKU Catalog'!$J$1:$J$116,MAX(1,U707))=0,"3Y"="PAYG")),I707,1),"UNPRICED"))))</f>
        <v>0</v>
      </c>
    </row>
    <row r="708" spans="1:24" ht="28.8" x14ac:dyDescent="0.35">
      <c r="A708" s="21" t="s">
        <v>1927</v>
      </c>
      <c r="B708" s="21" t="s">
        <v>95</v>
      </c>
      <c r="C708" s="21" t="s">
        <v>2299</v>
      </c>
      <c r="D708" s="21" t="s">
        <v>1873</v>
      </c>
      <c r="E708" s="21" t="s">
        <v>1874</v>
      </c>
      <c r="F708" s="26" t="s">
        <v>188</v>
      </c>
      <c r="G708" s="27">
        <v>1</v>
      </c>
      <c r="H708" s="27">
        <v>1</v>
      </c>
      <c r="I708" s="36">
        <v>1</v>
      </c>
      <c r="J708" s="26" t="s">
        <v>2297</v>
      </c>
      <c r="K708" s="37"/>
      <c r="L708" s="23" t="str">
        <f>IF(U708=0,"INVALID SKU",IF(INDEX('SKU Catalog'!$J$1:$J$116,MAX(1,U708))=0,"PAYG",IF(J708="Default",Assumptions!$B$7,J708)))</f>
        <v>PAYG</v>
      </c>
      <c r="M708" s="23" t="str">
        <f>IF(U708=0,"Review SKU",INDEX('SKU Catalog'!$E$1:$E$116,MAX(1,U708)))</f>
        <v>resource</v>
      </c>
      <c r="N708" s="31">
        <f>IF(ISNUMBER(K708),K708,IF(U708=0,"UNPRICED",IF(L708="PAYG",INDEX('SKU Catalog'!$K$1:$K$116,MAX(1,U708)),IF(L708="1Y",INDEX('SKU Catalog'!$L$1:$L$116,MAX(1,U708)),INDEX('SKU Catalog'!$M$1:$M$116,MAX(1,U708))))))</f>
        <v>0</v>
      </c>
      <c r="O708" s="24">
        <f>IF(NOT(AND(A708=$B$2,G708&gt;0,H708&gt;0,OR(C708&lt;&gt;"Recommended baseline",Assumptions!$B$10=1))),0,IF(ISNUMBER(N708),G708*H708*N708*IF(ISNUMBER(K708),1,IF(AND(L708="PAYG",INDEX('SKU Catalog'!$F$1:$F$116,MAX(1,U708))="Hourly"),I708,1)),"UNPRICED"))</f>
        <v>0</v>
      </c>
      <c r="P708" s="24">
        <f>IF(ISNUMBER(O708),O708*Assumptions!$B$8,"UNPRICED")</f>
        <v>0</v>
      </c>
      <c r="Q708" s="23" t="str">
        <f>IF(NOT(AND(A708=$B$2,G708&gt;0,H708&gt;0,OR(C708&lt;&gt;"Recommended baseline",Assumptions!$B$10=1))),"Inactive",IF(NOT(ISNUMBER(N708)),"UNPRICED - select SKU / quote",IF(ISNUMBER(K708),"Manual quote - verify source",IF(T708="Covered","Covered by capacity",IF(T708="Control plane","No direct fee","Priced - verify sizing")))))</f>
        <v>Inactive</v>
      </c>
      <c r="R708" s="21" t="s">
        <v>2300</v>
      </c>
      <c r="S708" s="21" t="s">
        <v>971</v>
      </c>
      <c r="T708" s="21" t="s">
        <v>187</v>
      </c>
      <c r="U708" s="23">
        <f>IF(COUNTIF('SKU Catalog'!$A$4:$A$116,T708&amp;"|"&amp;F708)=0,0,MATCH(T708&amp;"|"&amp;F708,'SKU Catalog'!$A$1:$A$116,0))</f>
        <v>5</v>
      </c>
      <c r="V708" s="24">
        <f>IF(NOT(AND(A708=$B$2,G708&gt;0,H708&gt;0,OR(C708&lt;&gt;"Recommended baseline",Assumptions!$B$10=1))),0,IF(ISNUMBER(K708),G708*H708*K708,IF(U708=0,"UNPRICED",IF(ISNUMBER(INDEX('SKU Catalog'!$K$1:$K$116,MAX(1,U708))),G708*H708*INDEX('SKU Catalog'!$K$1:$K$116,MAX(1,U708))*IF(AND(INDEX('SKU Catalog'!$F$1:$F$116,MAX(1,U708))="Hourly",OR(INDEX('SKU Catalog'!$J$1:$J$116,MAX(1,U708))=0,"PAYG"="PAYG")),I708,1),"UNPRICED"))))</f>
        <v>0</v>
      </c>
      <c r="W708" s="24">
        <f>IF(NOT(AND(A708=$B$2,G708&gt;0,H708&gt;0,OR(C708&lt;&gt;"Recommended baseline",Assumptions!$B$10=1))),0,IF(ISNUMBER(K708),G708*H708*K708,IF(U708=0,"UNPRICED",IF(ISNUMBER(INDEX('SKU Catalog'!$L$1:$L$116,MAX(1,U708))),G708*H708*INDEX('SKU Catalog'!$L$1:$L$116,MAX(1,U708))*IF(AND(INDEX('SKU Catalog'!$F$1:$F$116,MAX(1,U708))="Hourly",OR(INDEX('SKU Catalog'!$J$1:$J$116,MAX(1,U708))=0,"1Y"="PAYG")),I708,1),"UNPRICED"))))</f>
        <v>0</v>
      </c>
      <c r="X708" s="24">
        <f>IF(NOT(AND(A708=$B$2,G708&gt;0,H708&gt;0,OR(C708&lt;&gt;"Recommended baseline",Assumptions!$B$10=1))),0,IF(ISNUMBER(K708),G708*H708*K708,IF(U708=0,"UNPRICED",IF(ISNUMBER(INDEX('SKU Catalog'!$M$1:$M$116,MAX(1,U708))),G708*H708*INDEX('SKU Catalog'!$M$1:$M$116,MAX(1,U708))*IF(AND(INDEX('SKU Catalog'!$F$1:$F$116,MAX(1,U708))="Hourly",OR(INDEX('SKU Catalog'!$J$1:$J$116,MAX(1,U708))=0,"3Y"="PAYG")),I708,1),"UNPRICED"))))</f>
        <v>0</v>
      </c>
    </row>
    <row r="709" spans="1:24" ht="28.8" x14ac:dyDescent="0.35">
      <c r="A709" s="21" t="s">
        <v>1927</v>
      </c>
      <c r="B709" s="21" t="s">
        <v>95</v>
      </c>
      <c r="C709" s="21" t="s">
        <v>2299</v>
      </c>
      <c r="D709" s="21" t="s">
        <v>1875</v>
      </c>
      <c r="E709" s="21" t="s">
        <v>1876</v>
      </c>
      <c r="F709" s="26" t="s">
        <v>188</v>
      </c>
      <c r="G709" s="27">
        <v>1</v>
      </c>
      <c r="H709" s="27">
        <v>1</v>
      </c>
      <c r="I709" s="36">
        <v>1</v>
      </c>
      <c r="J709" s="26" t="s">
        <v>2297</v>
      </c>
      <c r="K709" s="37"/>
      <c r="L709" s="23" t="str">
        <f>IF(U709=0,"INVALID SKU",IF(INDEX('SKU Catalog'!$J$1:$J$116,MAX(1,U709))=0,"PAYG",IF(J709="Default",Assumptions!$B$7,J709)))</f>
        <v>PAYG</v>
      </c>
      <c r="M709" s="23" t="str">
        <f>IF(U709=0,"Review SKU",INDEX('SKU Catalog'!$E$1:$E$116,MAX(1,U709)))</f>
        <v>resource</v>
      </c>
      <c r="N709" s="31">
        <f>IF(ISNUMBER(K709),K709,IF(U709=0,"UNPRICED",IF(L709="PAYG",INDEX('SKU Catalog'!$K$1:$K$116,MAX(1,U709)),IF(L709="1Y",INDEX('SKU Catalog'!$L$1:$L$116,MAX(1,U709)),INDEX('SKU Catalog'!$M$1:$M$116,MAX(1,U709))))))</f>
        <v>0</v>
      </c>
      <c r="O709" s="24">
        <f>IF(NOT(AND(A709=$B$2,G709&gt;0,H709&gt;0,OR(C709&lt;&gt;"Recommended baseline",Assumptions!$B$10=1))),0,IF(ISNUMBER(N709),G709*H709*N709*IF(ISNUMBER(K709),1,IF(AND(L709="PAYG",INDEX('SKU Catalog'!$F$1:$F$116,MAX(1,U709))="Hourly"),I709,1)),"UNPRICED"))</f>
        <v>0</v>
      </c>
      <c r="P709" s="24">
        <f>IF(ISNUMBER(O709),O709*Assumptions!$B$8,"UNPRICED")</f>
        <v>0</v>
      </c>
      <c r="Q709" s="23" t="str">
        <f>IF(NOT(AND(A709=$B$2,G709&gt;0,H709&gt;0,OR(C709&lt;&gt;"Recommended baseline",Assumptions!$B$10=1))),"Inactive",IF(NOT(ISNUMBER(N709)),"UNPRICED - select SKU / quote",IF(ISNUMBER(K709),"Manual quote - verify source",IF(T709="Covered","Covered by capacity",IF(T709="Control plane","No direct fee","Priced - verify sizing")))))</f>
        <v>Inactive</v>
      </c>
      <c r="R709" s="21" t="s">
        <v>2300</v>
      </c>
      <c r="S709" s="21" t="s">
        <v>971</v>
      </c>
      <c r="T709" s="21" t="s">
        <v>187</v>
      </c>
      <c r="U709" s="23">
        <f>IF(COUNTIF('SKU Catalog'!$A$4:$A$116,T709&amp;"|"&amp;F709)=0,0,MATCH(T709&amp;"|"&amp;F709,'SKU Catalog'!$A$1:$A$116,0))</f>
        <v>5</v>
      </c>
      <c r="V709" s="24">
        <f>IF(NOT(AND(A709=$B$2,G709&gt;0,H709&gt;0,OR(C709&lt;&gt;"Recommended baseline",Assumptions!$B$10=1))),0,IF(ISNUMBER(K709),G709*H709*K709,IF(U709=0,"UNPRICED",IF(ISNUMBER(INDEX('SKU Catalog'!$K$1:$K$116,MAX(1,U709))),G709*H709*INDEX('SKU Catalog'!$K$1:$K$116,MAX(1,U709))*IF(AND(INDEX('SKU Catalog'!$F$1:$F$116,MAX(1,U709))="Hourly",OR(INDEX('SKU Catalog'!$J$1:$J$116,MAX(1,U709))=0,"PAYG"="PAYG")),I709,1),"UNPRICED"))))</f>
        <v>0</v>
      </c>
      <c r="W709" s="24">
        <f>IF(NOT(AND(A709=$B$2,G709&gt;0,H709&gt;0,OR(C709&lt;&gt;"Recommended baseline",Assumptions!$B$10=1))),0,IF(ISNUMBER(K709),G709*H709*K709,IF(U709=0,"UNPRICED",IF(ISNUMBER(INDEX('SKU Catalog'!$L$1:$L$116,MAX(1,U709))),G709*H709*INDEX('SKU Catalog'!$L$1:$L$116,MAX(1,U709))*IF(AND(INDEX('SKU Catalog'!$F$1:$F$116,MAX(1,U709))="Hourly",OR(INDEX('SKU Catalog'!$J$1:$J$116,MAX(1,U709))=0,"1Y"="PAYG")),I709,1),"UNPRICED"))))</f>
        <v>0</v>
      </c>
      <c r="X709" s="24">
        <f>IF(NOT(AND(A709=$B$2,G709&gt;0,H709&gt;0,OR(C709&lt;&gt;"Recommended baseline",Assumptions!$B$10=1))),0,IF(ISNUMBER(K709),G709*H709*K709,IF(U709=0,"UNPRICED",IF(ISNUMBER(INDEX('SKU Catalog'!$M$1:$M$116,MAX(1,U709))),G709*H709*INDEX('SKU Catalog'!$M$1:$M$116,MAX(1,U709))*IF(AND(INDEX('SKU Catalog'!$F$1:$F$116,MAX(1,U709))="Hourly",OR(INDEX('SKU Catalog'!$J$1:$J$116,MAX(1,U709))=0,"3Y"="PAYG")),I709,1),"UNPRICED"))))</f>
        <v>0</v>
      </c>
    </row>
    <row r="710" spans="1:24" ht="28.8" x14ac:dyDescent="0.35">
      <c r="A710" s="21" t="s">
        <v>1927</v>
      </c>
      <c r="B710" s="21" t="s">
        <v>95</v>
      </c>
      <c r="C710" s="21" t="s">
        <v>2299</v>
      </c>
      <c r="D710" s="21" t="s">
        <v>1877</v>
      </c>
      <c r="E710" s="21" t="s">
        <v>1878</v>
      </c>
      <c r="F710" s="26" t="s">
        <v>188</v>
      </c>
      <c r="G710" s="27">
        <v>1</v>
      </c>
      <c r="H710" s="27">
        <v>1</v>
      </c>
      <c r="I710" s="36">
        <v>1</v>
      </c>
      <c r="J710" s="26" t="s">
        <v>2297</v>
      </c>
      <c r="K710" s="37"/>
      <c r="L710" s="23" t="str">
        <f>IF(U710=0,"INVALID SKU",IF(INDEX('SKU Catalog'!$J$1:$J$116,MAX(1,U710))=0,"PAYG",IF(J710="Default",Assumptions!$B$7,J710)))</f>
        <v>PAYG</v>
      </c>
      <c r="M710" s="23" t="str">
        <f>IF(U710=0,"Review SKU",INDEX('SKU Catalog'!$E$1:$E$116,MAX(1,U710)))</f>
        <v>resource</v>
      </c>
      <c r="N710" s="31">
        <f>IF(ISNUMBER(K710),K710,IF(U710=0,"UNPRICED",IF(L710="PAYG",INDEX('SKU Catalog'!$K$1:$K$116,MAX(1,U710)),IF(L710="1Y",INDEX('SKU Catalog'!$L$1:$L$116,MAX(1,U710)),INDEX('SKU Catalog'!$M$1:$M$116,MAX(1,U710))))))</f>
        <v>0</v>
      </c>
      <c r="O710" s="24">
        <f>IF(NOT(AND(A710=$B$2,G710&gt;0,H710&gt;0,OR(C710&lt;&gt;"Recommended baseline",Assumptions!$B$10=1))),0,IF(ISNUMBER(N710),G710*H710*N710*IF(ISNUMBER(K710),1,IF(AND(L710="PAYG",INDEX('SKU Catalog'!$F$1:$F$116,MAX(1,U710))="Hourly"),I710,1)),"UNPRICED"))</f>
        <v>0</v>
      </c>
      <c r="P710" s="24">
        <f>IF(ISNUMBER(O710),O710*Assumptions!$B$8,"UNPRICED")</f>
        <v>0</v>
      </c>
      <c r="Q710" s="23" t="str">
        <f>IF(NOT(AND(A710=$B$2,G710&gt;0,H710&gt;0,OR(C710&lt;&gt;"Recommended baseline",Assumptions!$B$10=1))),"Inactive",IF(NOT(ISNUMBER(N710)),"UNPRICED - select SKU / quote",IF(ISNUMBER(K710),"Manual quote - verify source",IF(T710="Covered","Covered by capacity",IF(T710="Control plane","No direct fee","Priced - verify sizing")))))</f>
        <v>Inactive</v>
      </c>
      <c r="R710" s="21" t="s">
        <v>2300</v>
      </c>
      <c r="S710" s="21" t="s">
        <v>971</v>
      </c>
      <c r="T710" s="21" t="s">
        <v>187</v>
      </c>
      <c r="U710" s="23">
        <f>IF(COUNTIF('SKU Catalog'!$A$4:$A$116,T710&amp;"|"&amp;F710)=0,0,MATCH(T710&amp;"|"&amp;F710,'SKU Catalog'!$A$1:$A$116,0))</f>
        <v>5</v>
      </c>
      <c r="V710" s="24">
        <f>IF(NOT(AND(A710=$B$2,G710&gt;0,H710&gt;0,OR(C710&lt;&gt;"Recommended baseline",Assumptions!$B$10=1))),0,IF(ISNUMBER(K710),G710*H710*K710,IF(U710=0,"UNPRICED",IF(ISNUMBER(INDEX('SKU Catalog'!$K$1:$K$116,MAX(1,U710))),G710*H710*INDEX('SKU Catalog'!$K$1:$K$116,MAX(1,U710))*IF(AND(INDEX('SKU Catalog'!$F$1:$F$116,MAX(1,U710))="Hourly",OR(INDEX('SKU Catalog'!$J$1:$J$116,MAX(1,U710))=0,"PAYG"="PAYG")),I710,1),"UNPRICED"))))</f>
        <v>0</v>
      </c>
      <c r="W710" s="24">
        <f>IF(NOT(AND(A710=$B$2,G710&gt;0,H710&gt;0,OR(C710&lt;&gt;"Recommended baseline",Assumptions!$B$10=1))),0,IF(ISNUMBER(K710),G710*H710*K710,IF(U710=0,"UNPRICED",IF(ISNUMBER(INDEX('SKU Catalog'!$L$1:$L$116,MAX(1,U710))),G710*H710*INDEX('SKU Catalog'!$L$1:$L$116,MAX(1,U710))*IF(AND(INDEX('SKU Catalog'!$F$1:$F$116,MAX(1,U710))="Hourly",OR(INDEX('SKU Catalog'!$J$1:$J$116,MAX(1,U710))=0,"1Y"="PAYG")),I710,1),"UNPRICED"))))</f>
        <v>0</v>
      </c>
      <c r="X710" s="24">
        <f>IF(NOT(AND(A710=$B$2,G710&gt;0,H710&gt;0,OR(C710&lt;&gt;"Recommended baseline",Assumptions!$B$10=1))),0,IF(ISNUMBER(K710),G710*H710*K710,IF(U710=0,"UNPRICED",IF(ISNUMBER(INDEX('SKU Catalog'!$M$1:$M$116,MAX(1,U710))),G710*H710*INDEX('SKU Catalog'!$M$1:$M$116,MAX(1,U710))*IF(AND(INDEX('SKU Catalog'!$F$1:$F$116,MAX(1,U710))="Hourly",OR(INDEX('SKU Catalog'!$J$1:$J$116,MAX(1,U710))=0,"3Y"="PAYG")),I710,1),"UNPRICED"))))</f>
        <v>0</v>
      </c>
    </row>
    <row r="711" spans="1:24" ht="28.8" x14ac:dyDescent="0.35">
      <c r="A711" s="21" t="s">
        <v>1927</v>
      </c>
      <c r="B711" s="21" t="s">
        <v>95</v>
      </c>
      <c r="C711" s="21" t="s">
        <v>2299</v>
      </c>
      <c r="D711" s="21" t="s">
        <v>1879</v>
      </c>
      <c r="E711" s="21" t="s">
        <v>1880</v>
      </c>
      <c r="F711" s="26" t="s">
        <v>188</v>
      </c>
      <c r="G711" s="27">
        <v>1</v>
      </c>
      <c r="H711" s="27">
        <v>1</v>
      </c>
      <c r="I711" s="36">
        <v>1</v>
      </c>
      <c r="J711" s="26" t="s">
        <v>2297</v>
      </c>
      <c r="K711" s="37"/>
      <c r="L711" s="23" t="str">
        <f>IF(U711=0,"INVALID SKU",IF(INDEX('SKU Catalog'!$J$1:$J$116,MAX(1,U711))=0,"PAYG",IF(J711="Default",Assumptions!$B$7,J711)))</f>
        <v>PAYG</v>
      </c>
      <c r="M711" s="23" t="str">
        <f>IF(U711=0,"Review SKU",INDEX('SKU Catalog'!$E$1:$E$116,MAX(1,U711)))</f>
        <v>resource</v>
      </c>
      <c r="N711" s="31">
        <f>IF(ISNUMBER(K711),K711,IF(U711=0,"UNPRICED",IF(L711="PAYG",INDEX('SKU Catalog'!$K$1:$K$116,MAX(1,U711)),IF(L711="1Y",INDEX('SKU Catalog'!$L$1:$L$116,MAX(1,U711)),INDEX('SKU Catalog'!$M$1:$M$116,MAX(1,U711))))))</f>
        <v>0</v>
      </c>
      <c r="O711" s="24">
        <f>IF(NOT(AND(A711=$B$2,G711&gt;0,H711&gt;0,OR(C711&lt;&gt;"Recommended baseline",Assumptions!$B$10=1))),0,IF(ISNUMBER(N711),G711*H711*N711*IF(ISNUMBER(K711),1,IF(AND(L711="PAYG",INDEX('SKU Catalog'!$F$1:$F$116,MAX(1,U711))="Hourly"),I711,1)),"UNPRICED"))</f>
        <v>0</v>
      </c>
      <c r="P711" s="24">
        <f>IF(ISNUMBER(O711),O711*Assumptions!$B$8,"UNPRICED")</f>
        <v>0</v>
      </c>
      <c r="Q711" s="23" t="str">
        <f>IF(NOT(AND(A711=$B$2,G711&gt;0,H711&gt;0,OR(C711&lt;&gt;"Recommended baseline",Assumptions!$B$10=1))),"Inactive",IF(NOT(ISNUMBER(N711)),"UNPRICED - select SKU / quote",IF(ISNUMBER(K711),"Manual quote - verify source",IF(T711="Covered","Covered by capacity",IF(T711="Control plane","No direct fee","Priced - verify sizing")))))</f>
        <v>Inactive</v>
      </c>
      <c r="R711" s="21" t="s">
        <v>2300</v>
      </c>
      <c r="S711" s="21" t="s">
        <v>971</v>
      </c>
      <c r="T711" s="21" t="s">
        <v>187</v>
      </c>
      <c r="U711" s="23">
        <f>IF(COUNTIF('SKU Catalog'!$A$4:$A$116,T711&amp;"|"&amp;F711)=0,0,MATCH(T711&amp;"|"&amp;F711,'SKU Catalog'!$A$1:$A$116,0))</f>
        <v>5</v>
      </c>
      <c r="V711" s="24">
        <f>IF(NOT(AND(A711=$B$2,G711&gt;0,H711&gt;0,OR(C711&lt;&gt;"Recommended baseline",Assumptions!$B$10=1))),0,IF(ISNUMBER(K711),G711*H711*K711,IF(U711=0,"UNPRICED",IF(ISNUMBER(INDEX('SKU Catalog'!$K$1:$K$116,MAX(1,U711))),G711*H711*INDEX('SKU Catalog'!$K$1:$K$116,MAX(1,U711))*IF(AND(INDEX('SKU Catalog'!$F$1:$F$116,MAX(1,U711))="Hourly",OR(INDEX('SKU Catalog'!$J$1:$J$116,MAX(1,U711))=0,"PAYG"="PAYG")),I711,1),"UNPRICED"))))</f>
        <v>0</v>
      </c>
      <c r="W711" s="24">
        <f>IF(NOT(AND(A711=$B$2,G711&gt;0,H711&gt;0,OR(C711&lt;&gt;"Recommended baseline",Assumptions!$B$10=1))),0,IF(ISNUMBER(K711),G711*H711*K711,IF(U711=0,"UNPRICED",IF(ISNUMBER(INDEX('SKU Catalog'!$L$1:$L$116,MAX(1,U711))),G711*H711*INDEX('SKU Catalog'!$L$1:$L$116,MAX(1,U711))*IF(AND(INDEX('SKU Catalog'!$F$1:$F$116,MAX(1,U711))="Hourly",OR(INDEX('SKU Catalog'!$J$1:$J$116,MAX(1,U711))=0,"1Y"="PAYG")),I711,1),"UNPRICED"))))</f>
        <v>0</v>
      </c>
      <c r="X711" s="24">
        <f>IF(NOT(AND(A711=$B$2,G711&gt;0,H711&gt;0,OR(C711&lt;&gt;"Recommended baseline",Assumptions!$B$10=1))),0,IF(ISNUMBER(K711),G711*H711*K711,IF(U711=0,"UNPRICED",IF(ISNUMBER(INDEX('SKU Catalog'!$M$1:$M$116,MAX(1,U711))),G711*H711*INDEX('SKU Catalog'!$M$1:$M$116,MAX(1,U711))*IF(AND(INDEX('SKU Catalog'!$F$1:$F$116,MAX(1,U711))="Hourly",OR(INDEX('SKU Catalog'!$J$1:$J$116,MAX(1,U711))=0,"3Y"="PAYG")),I711,1),"UNPRICED"))))</f>
        <v>0</v>
      </c>
    </row>
    <row r="712" spans="1:24" ht="28.8" x14ac:dyDescent="0.35">
      <c r="A712" s="21" t="s">
        <v>1927</v>
      </c>
      <c r="B712" s="21" t="s">
        <v>95</v>
      </c>
      <c r="C712" s="21" t="s">
        <v>2299</v>
      </c>
      <c r="D712" s="21" t="s">
        <v>1881</v>
      </c>
      <c r="E712" s="21" t="s">
        <v>1882</v>
      </c>
      <c r="F712" s="26" t="s">
        <v>188</v>
      </c>
      <c r="G712" s="27">
        <v>1</v>
      </c>
      <c r="H712" s="27">
        <v>1</v>
      </c>
      <c r="I712" s="36">
        <v>1</v>
      </c>
      <c r="J712" s="26" t="s">
        <v>2297</v>
      </c>
      <c r="K712" s="37"/>
      <c r="L712" s="23" t="str">
        <f>IF(U712=0,"INVALID SKU",IF(INDEX('SKU Catalog'!$J$1:$J$116,MAX(1,U712))=0,"PAYG",IF(J712="Default",Assumptions!$B$7,J712)))</f>
        <v>PAYG</v>
      </c>
      <c r="M712" s="23" t="str">
        <f>IF(U712=0,"Review SKU",INDEX('SKU Catalog'!$E$1:$E$116,MAX(1,U712)))</f>
        <v>resource</v>
      </c>
      <c r="N712" s="31">
        <f>IF(ISNUMBER(K712),K712,IF(U712=0,"UNPRICED",IF(L712="PAYG",INDEX('SKU Catalog'!$K$1:$K$116,MAX(1,U712)),IF(L712="1Y",INDEX('SKU Catalog'!$L$1:$L$116,MAX(1,U712)),INDEX('SKU Catalog'!$M$1:$M$116,MAX(1,U712))))))</f>
        <v>0</v>
      </c>
      <c r="O712" s="24">
        <f>IF(NOT(AND(A712=$B$2,G712&gt;0,H712&gt;0,OR(C712&lt;&gt;"Recommended baseline",Assumptions!$B$10=1))),0,IF(ISNUMBER(N712),G712*H712*N712*IF(ISNUMBER(K712),1,IF(AND(L712="PAYG",INDEX('SKU Catalog'!$F$1:$F$116,MAX(1,U712))="Hourly"),I712,1)),"UNPRICED"))</f>
        <v>0</v>
      </c>
      <c r="P712" s="24">
        <f>IF(ISNUMBER(O712),O712*Assumptions!$B$8,"UNPRICED")</f>
        <v>0</v>
      </c>
      <c r="Q712" s="23" t="str">
        <f>IF(NOT(AND(A712=$B$2,G712&gt;0,H712&gt;0,OR(C712&lt;&gt;"Recommended baseline",Assumptions!$B$10=1))),"Inactive",IF(NOT(ISNUMBER(N712)),"UNPRICED - select SKU / quote",IF(ISNUMBER(K712),"Manual quote - verify source",IF(T712="Covered","Covered by capacity",IF(T712="Control plane","No direct fee","Priced - verify sizing")))))</f>
        <v>Inactive</v>
      </c>
      <c r="R712" s="21" t="s">
        <v>2300</v>
      </c>
      <c r="S712" s="21" t="s">
        <v>971</v>
      </c>
      <c r="T712" s="21" t="s">
        <v>187</v>
      </c>
      <c r="U712" s="23">
        <f>IF(COUNTIF('SKU Catalog'!$A$4:$A$116,T712&amp;"|"&amp;F712)=0,0,MATCH(T712&amp;"|"&amp;F712,'SKU Catalog'!$A$1:$A$116,0))</f>
        <v>5</v>
      </c>
      <c r="V712" s="24">
        <f>IF(NOT(AND(A712=$B$2,G712&gt;0,H712&gt;0,OR(C712&lt;&gt;"Recommended baseline",Assumptions!$B$10=1))),0,IF(ISNUMBER(K712),G712*H712*K712,IF(U712=0,"UNPRICED",IF(ISNUMBER(INDEX('SKU Catalog'!$K$1:$K$116,MAX(1,U712))),G712*H712*INDEX('SKU Catalog'!$K$1:$K$116,MAX(1,U712))*IF(AND(INDEX('SKU Catalog'!$F$1:$F$116,MAX(1,U712))="Hourly",OR(INDEX('SKU Catalog'!$J$1:$J$116,MAX(1,U712))=0,"PAYG"="PAYG")),I712,1),"UNPRICED"))))</f>
        <v>0</v>
      </c>
      <c r="W712" s="24">
        <f>IF(NOT(AND(A712=$B$2,G712&gt;0,H712&gt;0,OR(C712&lt;&gt;"Recommended baseline",Assumptions!$B$10=1))),0,IF(ISNUMBER(K712),G712*H712*K712,IF(U712=0,"UNPRICED",IF(ISNUMBER(INDEX('SKU Catalog'!$L$1:$L$116,MAX(1,U712))),G712*H712*INDEX('SKU Catalog'!$L$1:$L$116,MAX(1,U712))*IF(AND(INDEX('SKU Catalog'!$F$1:$F$116,MAX(1,U712))="Hourly",OR(INDEX('SKU Catalog'!$J$1:$J$116,MAX(1,U712))=0,"1Y"="PAYG")),I712,1),"UNPRICED"))))</f>
        <v>0</v>
      </c>
      <c r="X712" s="24">
        <f>IF(NOT(AND(A712=$B$2,G712&gt;0,H712&gt;0,OR(C712&lt;&gt;"Recommended baseline",Assumptions!$B$10=1))),0,IF(ISNUMBER(K712),G712*H712*K712,IF(U712=0,"UNPRICED",IF(ISNUMBER(INDEX('SKU Catalog'!$M$1:$M$116,MAX(1,U712))),G712*H712*INDEX('SKU Catalog'!$M$1:$M$116,MAX(1,U712))*IF(AND(INDEX('SKU Catalog'!$F$1:$F$116,MAX(1,U712))="Hourly",OR(INDEX('SKU Catalog'!$J$1:$J$116,MAX(1,U712))=0,"3Y"="PAYG")),I712,1),"UNPRICED"))))</f>
        <v>0</v>
      </c>
    </row>
    <row r="713" spans="1:24" ht="28.8" x14ac:dyDescent="0.35">
      <c r="A713" s="21" t="s">
        <v>1927</v>
      </c>
      <c r="B713" s="21" t="s">
        <v>95</v>
      </c>
      <c r="C713" s="21" t="s">
        <v>2299</v>
      </c>
      <c r="D713" s="21" t="s">
        <v>1883</v>
      </c>
      <c r="E713" s="21" t="s">
        <v>1884</v>
      </c>
      <c r="F713" s="26" t="s">
        <v>188</v>
      </c>
      <c r="G713" s="27">
        <v>1</v>
      </c>
      <c r="H713" s="27">
        <v>1</v>
      </c>
      <c r="I713" s="36">
        <v>1</v>
      </c>
      <c r="J713" s="26" t="s">
        <v>2297</v>
      </c>
      <c r="K713" s="37"/>
      <c r="L713" s="23" t="str">
        <f>IF(U713=0,"INVALID SKU",IF(INDEX('SKU Catalog'!$J$1:$J$116,MAX(1,U713))=0,"PAYG",IF(J713="Default",Assumptions!$B$7,J713)))</f>
        <v>PAYG</v>
      </c>
      <c r="M713" s="23" t="str">
        <f>IF(U713=0,"Review SKU",INDEX('SKU Catalog'!$E$1:$E$116,MAX(1,U713)))</f>
        <v>resource</v>
      </c>
      <c r="N713" s="31">
        <f>IF(ISNUMBER(K713),K713,IF(U713=0,"UNPRICED",IF(L713="PAYG",INDEX('SKU Catalog'!$K$1:$K$116,MAX(1,U713)),IF(L713="1Y",INDEX('SKU Catalog'!$L$1:$L$116,MAX(1,U713)),INDEX('SKU Catalog'!$M$1:$M$116,MAX(1,U713))))))</f>
        <v>0</v>
      </c>
      <c r="O713" s="24">
        <f>IF(NOT(AND(A713=$B$2,G713&gt;0,H713&gt;0,OR(C713&lt;&gt;"Recommended baseline",Assumptions!$B$10=1))),0,IF(ISNUMBER(N713),G713*H713*N713*IF(ISNUMBER(K713),1,IF(AND(L713="PAYG",INDEX('SKU Catalog'!$F$1:$F$116,MAX(1,U713))="Hourly"),I713,1)),"UNPRICED"))</f>
        <v>0</v>
      </c>
      <c r="P713" s="24">
        <f>IF(ISNUMBER(O713),O713*Assumptions!$B$8,"UNPRICED")</f>
        <v>0</v>
      </c>
      <c r="Q713" s="23" t="str">
        <f>IF(NOT(AND(A713=$B$2,G713&gt;0,H713&gt;0,OR(C713&lt;&gt;"Recommended baseline",Assumptions!$B$10=1))),"Inactive",IF(NOT(ISNUMBER(N713)),"UNPRICED - select SKU / quote",IF(ISNUMBER(K713),"Manual quote - verify source",IF(T713="Covered","Covered by capacity",IF(T713="Control plane","No direct fee","Priced - verify sizing")))))</f>
        <v>Inactive</v>
      </c>
      <c r="R713" s="21" t="s">
        <v>2300</v>
      </c>
      <c r="S713" s="21" t="s">
        <v>971</v>
      </c>
      <c r="T713" s="21" t="s">
        <v>187</v>
      </c>
      <c r="U713" s="23">
        <f>IF(COUNTIF('SKU Catalog'!$A$4:$A$116,T713&amp;"|"&amp;F713)=0,0,MATCH(T713&amp;"|"&amp;F713,'SKU Catalog'!$A$1:$A$116,0))</f>
        <v>5</v>
      </c>
      <c r="V713" s="24">
        <f>IF(NOT(AND(A713=$B$2,G713&gt;0,H713&gt;0,OR(C713&lt;&gt;"Recommended baseline",Assumptions!$B$10=1))),0,IF(ISNUMBER(K713),G713*H713*K713,IF(U713=0,"UNPRICED",IF(ISNUMBER(INDEX('SKU Catalog'!$K$1:$K$116,MAX(1,U713))),G713*H713*INDEX('SKU Catalog'!$K$1:$K$116,MAX(1,U713))*IF(AND(INDEX('SKU Catalog'!$F$1:$F$116,MAX(1,U713))="Hourly",OR(INDEX('SKU Catalog'!$J$1:$J$116,MAX(1,U713))=0,"PAYG"="PAYG")),I713,1),"UNPRICED"))))</f>
        <v>0</v>
      </c>
      <c r="W713" s="24">
        <f>IF(NOT(AND(A713=$B$2,G713&gt;0,H713&gt;0,OR(C713&lt;&gt;"Recommended baseline",Assumptions!$B$10=1))),0,IF(ISNUMBER(K713),G713*H713*K713,IF(U713=0,"UNPRICED",IF(ISNUMBER(INDEX('SKU Catalog'!$L$1:$L$116,MAX(1,U713))),G713*H713*INDEX('SKU Catalog'!$L$1:$L$116,MAX(1,U713))*IF(AND(INDEX('SKU Catalog'!$F$1:$F$116,MAX(1,U713))="Hourly",OR(INDEX('SKU Catalog'!$J$1:$J$116,MAX(1,U713))=0,"1Y"="PAYG")),I713,1),"UNPRICED"))))</f>
        <v>0</v>
      </c>
      <c r="X713" s="24">
        <f>IF(NOT(AND(A713=$B$2,G713&gt;0,H713&gt;0,OR(C713&lt;&gt;"Recommended baseline",Assumptions!$B$10=1))),0,IF(ISNUMBER(K713),G713*H713*K713,IF(U713=0,"UNPRICED",IF(ISNUMBER(INDEX('SKU Catalog'!$M$1:$M$116,MAX(1,U713))),G713*H713*INDEX('SKU Catalog'!$M$1:$M$116,MAX(1,U713))*IF(AND(INDEX('SKU Catalog'!$F$1:$F$116,MAX(1,U713))="Hourly",OR(INDEX('SKU Catalog'!$J$1:$J$116,MAX(1,U713))=0,"3Y"="PAYG")),I713,1),"UNPRICED"))))</f>
        <v>0</v>
      </c>
    </row>
    <row r="714" spans="1:24" ht="28.8" x14ac:dyDescent="0.35">
      <c r="A714" s="21" t="s">
        <v>1927</v>
      </c>
      <c r="B714" s="21" t="s">
        <v>95</v>
      </c>
      <c r="C714" s="21" t="s">
        <v>2299</v>
      </c>
      <c r="D714" s="21" t="s">
        <v>1885</v>
      </c>
      <c r="E714" s="21" t="s">
        <v>1886</v>
      </c>
      <c r="F714" s="26" t="s">
        <v>188</v>
      </c>
      <c r="G714" s="27">
        <v>1</v>
      </c>
      <c r="H714" s="27">
        <v>1</v>
      </c>
      <c r="I714" s="36">
        <v>1</v>
      </c>
      <c r="J714" s="26" t="s">
        <v>2297</v>
      </c>
      <c r="K714" s="37"/>
      <c r="L714" s="23" t="str">
        <f>IF(U714=0,"INVALID SKU",IF(INDEX('SKU Catalog'!$J$1:$J$116,MAX(1,U714))=0,"PAYG",IF(J714="Default",Assumptions!$B$7,J714)))</f>
        <v>PAYG</v>
      </c>
      <c r="M714" s="23" t="str">
        <f>IF(U714=0,"Review SKU",INDEX('SKU Catalog'!$E$1:$E$116,MAX(1,U714)))</f>
        <v>resource</v>
      </c>
      <c r="N714" s="31">
        <f>IF(ISNUMBER(K714),K714,IF(U714=0,"UNPRICED",IF(L714="PAYG",INDEX('SKU Catalog'!$K$1:$K$116,MAX(1,U714)),IF(L714="1Y",INDEX('SKU Catalog'!$L$1:$L$116,MAX(1,U714)),INDEX('SKU Catalog'!$M$1:$M$116,MAX(1,U714))))))</f>
        <v>0</v>
      </c>
      <c r="O714" s="24">
        <f>IF(NOT(AND(A714=$B$2,G714&gt;0,H714&gt;0,OR(C714&lt;&gt;"Recommended baseline",Assumptions!$B$10=1))),0,IF(ISNUMBER(N714),G714*H714*N714*IF(ISNUMBER(K714),1,IF(AND(L714="PAYG",INDEX('SKU Catalog'!$F$1:$F$116,MAX(1,U714))="Hourly"),I714,1)),"UNPRICED"))</f>
        <v>0</v>
      </c>
      <c r="P714" s="24">
        <f>IF(ISNUMBER(O714),O714*Assumptions!$B$8,"UNPRICED")</f>
        <v>0</v>
      </c>
      <c r="Q714" s="23" t="str">
        <f>IF(NOT(AND(A714=$B$2,G714&gt;0,H714&gt;0,OR(C714&lt;&gt;"Recommended baseline",Assumptions!$B$10=1))),"Inactive",IF(NOT(ISNUMBER(N714)),"UNPRICED - select SKU / quote",IF(ISNUMBER(K714),"Manual quote - verify source",IF(T714="Covered","Covered by capacity",IF(T714="Control plane","No direct fee","Priced - verify sizing")))))</f>
        <v>Inactive</v>
      </c>
      <c r="R714" s="21" t="s">
        <v>2300</v>
      </c>
      <c r="S714" s="21" t="s">
        <v>971</v>
      </c>
      <c r="T714" s="21" t="s">
        <v>187</v>
      </c>
      <c r="U714" s="23">
        <f>IF(COUNTIF('SKU Catalog'!$A$4:$A$116,T714&amp;"|"&amp;F714)=0,0,MATCH(T714&amp;"|"&amp;F714,'SKU Catalog'!$A$1:$A$116,0))</f>
        <v>5</v>
      </c>
      <c r="V714" s="24">
        <f>IF(NOT(AND(A714=$B$2,G714&gt;0,H714&gt;0,OR(C714&lt;&gt;"Recommended baseline",Assumptions!$B$10=1))),0,IF(ISNUMBER(K714),G714*H714*K714,IF(U714=0,"UNPRICED",IF(ISNUMBER(INDEX('SKU Catalog'!$K$1:$K$116,MAX(1,U714))),G714*H714*INDEX('SKU Catalog'!$K$1:$K$116,MAX(1,U714))*IF(AND(INDEX('SKU Catalog'!$F$1:$F$116,MAX(1,U714))="Hourly",OR(INDEX('SKU Catalog'!$J$1:$J$116,MAX(1,U714))=0,"PAYG"="PAYG")),I714,1),"UNPRICED"))))</f>
        <v>0</v>
      </c>
      <c r="W714" s="24">
        <f>IF(NOT(AND(A714=$B$2,G714&gt;0,H714&gt;0,OR(C714&lt;&gt;"Recommended baseline",Assumptions!$B$10=1))),0,IF(ISNUMBER(K714),G714*H714*K714,IF(U714=0,"UNPRICED",IF(ISNUMBER(INDEX('SKU Catalog'!$L$1:$L$116,MAX(1,U714))),G714*H714*INDEX('SKU Catalog'!$L$1:$L$116,MAX(1,U714))*IF(AND(INDEX('SKU Catalog'!$F$1:$F$116,MAX(1,U714))="Hourly",OR(INDEX('SKU Catalog'!$J$1:$J$116,MAX(1,U714))=0,"1Y"="PAYG")),I714,1),"UNPRICED"))))</f>
        <v>0</v>
      </c>
      <c r="X714" s="24">
        <f>IF(NOT(AND(A714=$B$2,G714&gt;0,H714&gt;0,OR(C714&lt;&gt;"Recommended baseline",Assumptions!$B$10=1))),0,IF(ISNUMBER(K714),G714*H714*K714,IF(U714=0,"UNPRICED",IF(ISNUMBER(INDEX('SKU Catalog'!$M$1:$M$116,MAX(1,U714))),G714*H714*INDEX('SKU Catalog'!$M$1:$M$116,MAX(1,U714))*IF(AND(INDEX('SKU Catalog'!$F$1:$F$116,MAX(1,U714))="Hourly",OR(INDEX('SKU Catalog'!$J$1:$J$116,MAX(1,U714))=0,"3Y"="PAYG")),I714,1),"UNPRICED"))))</f>
        <v>0</v>
      </c>
    </row>
    <row r="715" spans="1:24" ht="28.8" x14ac:dyDescent="0.35">
      <c r="A715" s="21" t="s">
        <v>1927</v>
      </c>
      <c r="B715" s="21" t="s">
        <v>95</v>
      </c>
      <c r="C715" s="21" t="s">
        <v>2299</v>
      </c>
      <c r="D715" s="21" t="s">
        <v>1887</v>
      </c>
      <c r="E715" s="21" t="s">
        <v>1888</v>
      </c>
      <c r="F715" s="26" t="s">
        <v>188</v>
      </c>
      <c r="G715" s="27">
        <v>1</v>
      </c>
      <c r="H715" s="27">
        <v>1</v>
      </c>
      <c r="I715" s="36">
        <v>1</v>
      </c>
      <c r="J715" s="26" t="s">
        <v>2297</v>
      </c>
      <c r="K715" s="37"/>
      <c r="L715" s="23" t="str">
        <f>IF(U715=0,"INVALID SKU",IF(INDEX('SKU Catalog'!$J$1:$J$116,MAX(1,U715))=0,"PAYG",IF(J715="Default",Assumptions!$B$7,J715)))</f>
        <v>PAYG</v>
      </c>
      <c r="M715" s="23" t="str">
        <f>IF(U715=0,"Review SKU",INDEX('SKU Catalog'!$E$1:$E$116,MAX(1,U715)))</f>
        <v>resource</v>
      </c>
      <c r="N715" s="31">
        <f>IF(ISNUMBER(K715),K715,IF(U715=0,"UNPRICED",IF(L715="PAYG",INDEX('SKU Catalog'!$K$1:$K$116,MAX(1,U715)),IF(L715="1Y",INDEX('SKU Catalog'!$L$1:$L$116,MAX(1,U715)),INDEX('SKU Catalog'!$M$1:$M$116,MAX(1,U715))))))</f>
        <v>0</v>
      </c>
      <c r="O715" s="24">
        <f>IF(NOT(AND(A715=$B$2,G715&gt;0,H715&gt;0,OR(C715&lt;&gt;"Recommended baseline",Assumptions!$B$10=1))),0,IF(ISNUMBER(N715),G715*H715*N715*IF(ISNUMBER(K715),1,IF(AND(L715="PAYG",INDEX('SKU Catalog'!$F$1:$F$116,MAX(1,U715))="Hourly"),I715,1)),"UNPRICED"))</f>
        <v>0</v>
      </c>
      <c r="P715" s="24">
        <f>IF(ISNUMBER(O715),O715*Assumptions!$B$8,"UNPRICED")</f>
        <v>0</v>
      </c>
      <c r="Q715" s="23" t="str">
        <f>IF(NOT(AND(A715=$B$2,G715&gt;0,H715&gt;0,OR(C715&lt;&gt;"Recommended baseline",Assumptions!$B$10=1))),"Inactive",IF(NOT(ISNUMBER(N715)),"UNPRICED - select SKU / quote",IF(ISNUMBER(K715),"Manual quote - verify source",IF(T715="Covered","Covered by capacity",IF(T715="Control plane","No direct fee","Priced - verify sizing")))))</f>
        <v>Inactive</v>
      </c>
      <c r="R715" s="21" t="s">
        <v>2300</v>
      </c>
      <c r="S715" s="21" t="s">
        <v>971</v>
      </c>
      <c r="T715" s="21" t="s">
        <v>187</v>
      </c>
      <c r="U715" s="23">
        <f>IF(COUNTIF('SKU Catalog'!$A$4:$A$116,T715&amp;"|"&amp;F715)=0,0,MATCH(T715&amp;"|"&amp;F715,'SKU Catalog'!$A$1:$A$116,0))</f>
        <v>5</v>
      </c>
      <c r="V715" s="24">
        <f>IF(NOT(AND(A715=$B$2,G715&gt;0,H715&gt;0,OR(C715&lt;&gt;"Recommended baseline",Assumptions!$B$10=1))),0,IF(ISNUMBER(K715),G715*H715*K715,IF(U715=0,"UNPRICED",IF(ISNUMBER(INDEX('SKU Catalog'!$K$1:$K$116,MAX(1,U715))),G715*H715*INDEX('SKU Catalog'!$K$1:$K$116,MAX(1,U715))*IF(AND(INDEX('SKU Catalog'!$F$1:$F$116,MAX(1,U715))="Hourly",OR(INDEX('SKU Catalog'!$J$1:$J$116,MAX(1,U715))=0,"PAYG"="PAYG")),I715,1),"UNPRICED"))))</f>
        <v>0</v>
      </c>
      <c r="W715" s="24">
        <f>IF(NOT(AND(A715=$B$2,G715&gt;0,H715&gt;0,OR(C715&lt;&gt;"Recommended baseline",Assumptions!$B$10=1))),0,IF(ISNUMBER(K715),G715*H715*K715,IF(U715=0,"UNPRICED",IF(ISNUMBER(INDEX('SKU Catalog'!$L$1:$L$116,MAX(1,U715))),G715*H715*INDEX('SKU Catalog'!$L$1:$L$116,MAX(1,U715))*IF(AND(INDEX('SKU Catalog'!$F$1:$F$116,MAX(1,U715))="Hourly",OR(INDEX('SKU Catalog'!$J$1:$J$116,MAX(1,U715))=0,"1Y"="PAYG")),I715,1),"UNPRICED"))))</f>
        <v>0</v>
      </c>
      <c r="X715" s="24">
        <f>IF(NOT(AND(A715=$B$2,G715&gt;0,H715&gt;0,OR(C715&lt;&gt;"Recommended baseline",Assumptions!$B$10=1))),0,IF(ISNUMBER(K715),G715*H715*K715,IF(U715=0,"UNPRICED",IF(ISNUMBER(INDEX('SKU Catalog'!$M$1:$M$116,MAX(1,U715))),G715*H715*INDEX('SKU Catalog'!$M$1:$M$116,MAX(1,U715))*IF(AND(INDEX('SKU Catalog'!$F$1:$F$116,MAX(1,U715))="Hourly",OR(INDEX('SKU Catalog'!$J$1:$J$116,MAX(1,U715))=0,"3Y"="PAYG")),I715,1),"UNPRICED"))))</f>
        <v>0</v>
      </c>
    </row>
    <row r="716" spans="1:24" ht="28.8" x14ac:dyDescent="0.35">
      <c r="A716" s="21" t="s">
        <v>1927</v>
      </c>
      <c r="B716" s="21" t="s">
        <v>95</v>
      </c>
      <c r="C716" s="21" t="s">
        <v>2299</v>
      </c>
      <c r="D716" s="21" t="s">
        <v>1889</v>
      </c>
      <c r="E716" s="21" t="s">
        <v>1890</v>
      </c>
      <c r="F716" s="26" t="s">
        <v>188</v>
      </c>
      <c r="G716" s="27">
        <v>1</v>
      </c>
      <c r="H716" s="27">
        <v>1</v>
      </c>
      <c r="I716" s="36">
        <v>1</v>
      </c>
      <c r="J716" s="26" t="s">
        <v>2297</v>
      </c>
      <c r="K716" s="37"/>
      <c r="L716" s="23" t="str">
        <f>IF(U716=0,"INVALID SKU",IF(INDEX('SKU Catalog'!$J$1:$J$116,MAX(1,U716))=0,"PAYG",IF(J716="Default",Assumptions!$B$7,J716)))</f>
        <v>PAYG</v>
      </c>
      <c r="M716" s="23" t="str">
        <f>IF(U716=0,"Review SKU",INDEX('SKU Catalog'!$E$1:$E$116,MAX(1,U716)))</f>
        <v>resource</v>
      </c>
      <c r="N716" s="31">
        <f>IF(ISNUMBER(K716),K716,IF(U716=0,"UNPRICED",IF(L716="PAYG",INDEX('SKU Catalog'!$K$1:$K$116,MAX(1,U716)),IF(L716="1Y",INDEX('SKU Catalog'!$L$1:$L$116,MAX(1,U716)),INDEX('SKU Catalog'!$M$1:$M$116,MAX(1,U716))))))</f>
        <v>0</v>
      </c>
      <c r="O716" s="24">
        <f>IF(NOT(AND(A716=$B$2,G716&gt;0,H716&gt;0,OR(C716&lt;&gt;"Recommended baseline",Assumptions!$B$10=1))),0,IF(ISNUMBER(N716),G716*H716*N716*IF(ISNUMBER(K716),1,IF(AND(L716="PAYG",INDEX('SKU Catalog'!$F$1:$F$116,MAX(1,U716))="Hourly"),I716,1)),"UNPRICED"))</f>
        <v>0</v>
      </c>
      <c r="P716" s="24">
        <f>IF(ISNUMBER(O716),O716*Assumptions!$B$8,"UNPRICED")</f>
        <v>0</v>
      </c>
      <c r="Q716" s="23" t="str">
        <f>IF(NOT(AND(A716=$B$2,G716&gt;0,H716&gt;0,OR(C716&lt;&gt;"Recommended baseline",Assumptions!$B$10=1))),"Inactive",IF(NOT(ISNUMBER(N716)),"UNPRICED - select SKU / quote",IF(ISNUMBER(K716),"Manual quote - verify source",IF(T716="Covered","Covered by capacity",IF(T716="Control plane","No direct fee","Priced - verify sizing")))))</f>
        <v>Inactive</v>
      </c>
      <c r="R716" s="21" t="s">
        <v>2300</v>
      </c>
      <c r="S716" s="21" t="s">
        <v>971</v>
      </c>
      <c r="T716" s="21" t="s">
        <v>187</v>
      </c>
      <c r="U716" s="23">
        <f>IF(COUNTIF('SKU Catalog'!$A$4:$A$116,T716&amp;"|"&amp;F716)=0,0,MATCH(T716&amp;"|"&amp;F716,'SKU Catalog'!$A$1:$A$116,0))</f>
        <v>5</v>
      </c>
      <c r="V716" s="24">
        <f>IF(NOT(AND(A716=$B$2,G716&gt;0,H716&gt;0,OR(C716&lt;&gt;"Recommended baseline",Assumptions!$B$10=1))),0,IF(ISNUMBER(K716),G716*H716*K716,IF(U716=0,"UNPRICED",IF(ISNUMBER(INDEX('SKU Catalog'!$K$1:$K$116,MAX(1,U716))),G716*H716*INDEX('SKU Catalog'!$K$1:$K$116,MAX(1,U716))*IF(AND(INDEX('SKU Catalog'!$F$1:$F$116,MAX(1,U716))="Hourly",OR(INDEX('SKU Catalog'!$J$1:$J$116,MAX(1,U716))=0,"PAYG"="PAYG")),I716,1),"UNPRICED"))))</f>
        <v>0</v>
      </c>
      <c r="W716" s="24">
        <f>IF(NOT(AND(A716=$B$2,G716&gt;0,H716&gt;0,OR(C716&lt;&gt;"Recommended baseline",Assumptions!$B$10=1))),0,IF(ISNUMBER(K716),G716*H716*K716,IF(U716=0,"UNPRICED",IF(ISNUMBER(INDEX('SKU Catalog'!$L$1:$L$116,MAX(1,U716))),G716*H716*INDEX('SKU Catalog'!$L$1:$L$116,MAX(1,U716))*IF(AND(INDEX('SKU Catalog'!$F$1:$F$116,MAX(1,U716))="Hourly",OR(INDEX('SKU Catalog'!$J$1:$J$116,MAX(1,U716))=0,"1Y"="PAYG")),I716,1),"UNPRICED"))))</f>
        <v>0</v>
      </c>
      <c r="X716" s="24">
        <f>IF(NOT(AND(A716=$B$2,G716&gt;0,H716&gt;0,OR(C716&lt;&gt;"Recommended baseline",Assumptions!$B$10=1))),0,IF(ISNUMBER(K716),G716*H716*K716,IF(U716=0,"UNPRICED",IF(ISNUMBER(INDEX('SKU Catalog'!$M$1:$M$116,MAX(1,U716))),G716*H716*INDEX('SKU Catalog'!$M$1:$M$116,MAX(1,U716))*IF(AND(INDEX('SKU Catalog'!$F$1:$F$116,MAX(1,U716))="Hourly",OR(INDEX('SKU Catalog'!$J$1:$J$116,MAX(1,U716))=0,"3Y"="PAYG")),I716,1),"UNPRICED"))))</f>
        <v>0</v>
      </c>
    </row>
    <row r="717" spans="1:24" ht="28.8" x14ac:dyDescent="0.35">
      <c r="A717" s="21" t="s">
        <v>1927</v>
      </c>
      <c r="B717" s="21" t="s">
        <v>95</v>
      </c>
      <c r="C717" s="21" t="s">
        <v>2299</v>
      </c>
      <c r="D717" s="21" t="s">
        <v>1891</v>
      </c>
      <c r="E717" s="21" t="s">
        <v>1892</v>
      </c>
      <c r="F717" s="26" t="s">
        <v>188</v>
      </c>
      <c r="G717" s="27">
        <v>1</v>
      </c>
      <c r="H717" s="27">
        <v>1</v>
      </c>
      <c r="I717" s="36">
        <v>1</v>
      </c>
      <c r="J717" s="26" t="s">
        <v>2297</v>
      </c>
      <c r="K717" s="37"/>
      <c r="L717" s="23" t="str">
        <f>IF(U717=0,"INVALID SKU",IF(INDEX('SKU Catalog'!$J$1:$J$116,MAX(1,U717))=0,"PAYG",IF(J717="Default",Assumptions!$B$7,J717)))</f>
        <v>PAYG</v>
      </c>
      <c r="M717" s="23" t="str">
        <f>IF(U717=0,"Review SKU",INDEX('SKU Catalog'!$E$1:$E$116,MAX(1,U717)))</f>
        <v>resource</v>
      </c>
      <c r="N717" s="31">
        <f>IF(ISNUMBER(K717),K717,IF(U717=0,"UNPRICED",IF(L717="PAYG",INDEX('SKU Catalog'!$K$1:$K$116,MAX(1,U717)),IF(L717="1Y",INDEX('SKU Catalog'!$L$1:$L$116,MAX(1,U717)),INDEX('SKU Catalog'!$M$1:$M$116,MAX(1,U717))))))</f>
        <v>0</v>
      </c>
      <c r="O717" s="24">
        <f>IF(NOT(AND(A717=$B$2,G717&gt;0,H717&gt;0,OR(C717&lt;&gt;"Recommended baseline",Assumptions!$B$10=1))),0,IF(ISNUMBER(N717),G717*H717*N717*IF(ISNUMBER(K717),1,IF(AND(L717="PAYG",INDEX('SKU Catalog'!$F$1:$F$116,MAX(1,U717))="Hourly"),I717,1)),"UNPRICED"))</f>
        <v>0</v>
      </c>
      <c r="P717" s="24">
        <f>IF(ISNUMBER(O717),O717*Assumptions!$B$8,"UNPRICED")</f>
        <v>0</v>
      </c>
      <c r="Q717" s="23" t="str">
        <f>IF(NOT(AND(A717=$B$2,G717&gt;0,H717&gt;0,OR(C717&lt;&gt;"Recommended baseline",Assumptions!$B$10=1))),"Inactive",IF(NOT(ISNUMBER(N717)),"UNPRICED - select SKU / quote",IF(ISNUMBER(K717),"Manual quote - verify source",IF(T717="Covered","Covered by capacity",IF(T717="Control plane","No direct fee","Priced - verify sizing")))))</f>
        <v>Inactive</v>
      </c>
      <c r="R717" s="21" t="s">
        <v>2300</v>
      </c>
      <c r="S717" s="21" t="s">
        <v>971</v>
      </c>
      <c r="T717" s="21" t="s">
        <v>187</v>
      </c>
      <c r="U717" s="23">
        <f>IF(COUNTIF('SKU Catalog'!$A$4:$A$116,T717&amp;"|"&amp;F717)=0,0,MATCH(T717&amp;"|"&amp;F717,'SKU Catalog'!$A$1:$A$116,0))</f>
        <v>5</v>
      </c>
      <c r="V717" s="24">
        <f>IF(NOT(AND(A717=$B$2,G717&gt;0,H717&gt;0,OR(C717&lt;&gt;"Recommended baseline",Assumptions!$B$10=1))),0,IF(ISNUMBER(K717),G717*H717*K717,IF(U717=0,"UNPRICED",IF(ISNUMBER(INDEX('SKU Catalog'!$K$1:$K$116,MAX(1,U717))),G717*H717*INDEX('SKU Catalog'!$K$1:$K$116,MAX(1,U717))*IF(AND(INDEX('SKU Catalog'!$F$1:$F$116,MAX(1,U717))="Hourly",OR(INDEX('SKU Catalog'!$J$1:$J$116,MAX(1,U717))=0,"PAYG"="PAYG")),I717,1),"UNPRICED"))))</f>
        <v>0</v>
      </c>
      <c r="W717" s="24">
        <f>IF(NOT(AND(A717=$B$2,G717&gt;0,H717&gt;0,OR(C717&lt;&gt;"Recommended baseline",Assumptions!$B$10=1))),0,IF(ISNUMBER(K717),G717*H717*K717,IF(U717=0,"UNPRICED",IF(ISNUMBER(INDEX('SKU Catalog'!$L$1:$L$116,MAX(1,U717))),G717*H717*INDEX('SKU Catalog'!$L$1:$L$116,MAX(1,U717))*IF(AND(INDEX('SKU Catalog'!$F$1:$F$116,MAX(1,U717))="Hourly",OR(INDEX('SKU Catalog'!$J$1:$J$116,MAX(1,U717))=0,"1Y"="PAYG")),I717,1),"UNPRICED"))))</f>
        <v>0</v>
      </c>
      <c r="X717" s="24">
        <f>IF(NOT(AND(A717=$B$2,G717&gt;0,H717&gt;0,OR(C717&lt;&gt;"Recommended baseline",Assumptions!$B$10=1))),0,IF(ISNUMBER(K717),G717*H717*K717,IF(U717=0,"UNPRICED",IF(ISNUMBER(INDEX('SKU Catalog'!$M$1:$M$116,MAX(1,U717))),G717*H717*INDEX('SKU Catalog'!$M$1:$M$116,MAX(1,U717))*IF(AND(INDEX('SKU Catalog'!$F$1:$F$116,MAX(1,U717))="Hourly",OR(INDEX('SKU Catalog'!$J$1:$J$116,MAX(1,U717))=0,"3Y"="PAYG")),I717,1),"UNPRICED"))))</f>
        <v>0</v>
      </c>
    </row>
    <row r="718" spans="1:24" ht="28.8" x14ac:dyDescent="0.35">
      <c r="A718" s="21" t="s">
        <v>1927</v>
      </c>
      <c r="B718" s="21" t="s">
        <v>95</v>
      </c>
      <c r="C718" s="21" t="s">
        <v>2299</v>
      </c>
      <c r="D718" s="21" t="s">
        <v>1893</v>
      </c>
      <c r="E718" s="21" t="s">
        <v>1894</v>
      </c>
      <c r="F718" s="26" t="s">
        <v>188</v>
      </c>
      <c r="G718" s="27">
        <v>1</v>
      </c>
      <c r="H718" s="27">
        <v>1</v>
      </c>
      <c r="I718" s="36">
        <v>1</v>
      </c>
      <c r="J718" s="26" t="s">
        <v>2297</v>
      </c>
      <c r="K718" s="37"/>
      <c r="L718" s="23" t="str">
        <f>IF(U718=0,"INVALID SKU",IF(INDEX('SKU Catalog'!$J$1:$J$116,MAX(1,U718))=0,"PAYG",IF(J718="Default",Assumptions!$B$7,J718)))</f>
        <v>PAYG</v>
      </c>
      <c r="M718" s="23" t="str">
        <f>IF(U718=0,"Review SKU",INDEX('SKU Catalog'!$E$1:$E$116,MAX(1,U718)))</f>
        <v>resource</v>
      </c>
      <c r="N718" s="31">
        <f>IF(ISNUMBER(K718),K718,IF(U718=0,"UNPRICED",IF(L718="PAYG",INDEX('SKU Catalog'!$K$1:$K$116,MAX(1,U718)),IF(L718="1Y",INDEX('SKU Catalog'!$L$1:$L$116,MAX(1,U718)),INDEX('SKU Catalog'!$M$1:$M$116,MAX(1,U718))))))</f>
        <v>0</v>
      </c>
      <c r="O718" s="24">
        <f>IF(NOT(AND(A718=$B$2,G718&gt;0,H718&gt;0,OR(C718&lt;&gt;"Recommended baseline",Assumptions!$B$10=1))),0,IF(ISNUMBER(N718),G718*H718*N718*IF(ISNUMBER(K718),1,IF(AND(L718="PAYG",INDEX('SKU Catalog'!$F$1:$F$116,MAX(1,U718))="Hourly"),I718,1)),"UNPRICED"))</f>
        <v>0</v>
      </c>
      <c r="P718" s="24">
        <f>IF(ISNUMBER(O718),O718*Assumptions!$B$8,"UNPRICED")</f>
        <v>0</v>
      </c>
      <c r="Q718" s="23" t="str">
        <f>IF(NOT(AND(A718=$B$2,G718&gt;0,H718&gt;0,OR(C718&lt;&gt;"Recommended baseline",Assumptions!$B$10=1))),"Inactive",IF(NOT(ISNUMBER(N718)),"UNPRICED - select SKU / quote",IF(ISNUMBER(K718),"Manual quote - verify source",IF(T718="Covered","Covered by capacity",IF(T718="Control plane","No direct fee","Priced - verify sizing")))))</f>
        <v>Inactive</v>
      </c>
      <c r="R718" s="21" t="s">
        <v>2300</v>
      </c>
      <c r="S718" s="21" t="s">
        <v>971</v>
      </c>
      <c r="T718" s="21" t="s">
        <v>187</v>
      </c>
      <c r="U718" s="23">
        <f>IF(COUNTIF('SKU Catalog'!$A$4:$A$116,T718&amp;"|"&amp;F718)=0,0,MATCH(T718&amp;"|"&amp;F718,'SKU Catalog'!$A$1:$A$116,0))</f>
        <v>5</v>
      </c>
      <c r="V718" s="24">
        <f>IF(NOT(AND(A718=$B$2,G718&gt;0,H718&gt;0,OR(C718&lt;&gt;"Recommended baseline",Assumptions!$B$10=1))),0,IF(ISNUMBER(K718),G718*H718*K718,IF(U718=0,"UNPRICED",IF(ISNUMBER(INDEX('SKU Catalog'!$K$1:$K$116,MAX(1,U718))),G718*H718*INDEX('SKU Catalog'!$K$1:$K$116,MAX(1,U718))*IF(AND(INDEX('SKU Catalog'!$F$1:$F$116,MAX(1,U718))="Hourly",OR(INDEX('SKU Catalog'!$J$1:$J$116,MAX(1,U718))=0,"PAYG"="PAYG")),I718,1),"UNPRICED"))))</f>
        <v>0</v>
      </c>
      <c r="W718" s="24">
        <f>IF(NOT(AND(A718=$B$2,G718&gt;0,H718&gt;0,OR(C718&lt;&gt;"Recommended baseline",Assumptions!$B$10=1))),0,IF(ISNUMBER(K718),G718*H718*K718,IF(U718=0,"UNPRICED",IF(ISNUMBER(INDEX('SKU Catalog'!$L$1:$L$116,MAX(1,U718))),G718*H718*INDEX('SKU Catalog'!$L$1:$L$116,MAX(1,U718))*IF(AND(INDEX('SKU Catalog'!$F$1:$F$116,MAX(1,U718))="Hourly",OR(INDEX('SKU Catalog'!$J$1:$J$116,MAX(1,U718))=0,"1Y"="PAYG")),I718,1),"UNPRICED"))))</f>
        <v>0</v>
      </c>
      <c r="X718" s="24">
        <f>IF(NOT(AND(A718=$B$2,G718&gt;0,H718&gt;0,OR(C718&lt;&gt;"Recommended baseline",Assumptions!$B$10=1))),0,IF(ISNUMBER(K718),G718*H718*K718,IF(U718=0,"UNPRICED",IF(ISNUMBER(INDEX('SKU Catalog'!$M$1:$M$116,MAX(1,U718))),G718*H718*INDEX('SKU Catalog'!$M$1:$M$116,MAX(1,U718))*IF(AND(INDEX('SKU Catalog'!$F$1:$F$116,MAX(1,U718))="Hourly",OR(INDEX('SKU Catalog'!$J$1:$J$116,MAX(1,U718))=0,"3Y"="PAYG")),I718,1),"UNPRICED"))))</f>
        <v>0</v>
      </c>
    </row>
    <row r="719" spans="1:24" ht="28.8" x14ac:dyDescent="0.35">
      <c r="A719" s="21" t="s">
        <v>1927</v>
      </c>
      <c r="B719" s="21" t="s">
        <v>95</v>
      </c>
      <c r="C719" s="21" t="s">
        <v>2299</v>
      </c>
      <c r="D719" s="21" t="s">
        <v>1896</v>
      </c>
      <c r="E719" s="21" t="s">
        <v>1897</v>
      </c>
      <c r="F719" s="26" t="s">
        <v>188</v>
      </c>
      <c r="G719" s="27">
        <v>1</v>
      </c>
      <c r="H719" s="27">
        <v>1</v>
      </c>
      <c r="I719" s="36">
        <v>1</v>
      </c>
      <c r="J719" s="26" t="s">
        <v>2297</v>
      </c>
      <c r="K719" s="37"/>
      <c r="L719" s="23" t="str">
        <f>IF(U719=0,"INVALID SKU",IF(INDEX('SKU Catalog'!$J$1:$J$116,MAX(1,U719))=0,"PAYG",IF(J719="Default",Assumptions!$B$7,J719)))</f>
        <v>PAYG</v>
      </c>
      <c r="M719" s="23" t="str">
        <f>IF(U719=0,"Review SKU",INDEX('SKU Catalog'!$E$1:$E$116,MAX(1,U719)))</f>
        <v>resource</v>
      </c>
      <c r="N719" s="31">
        <f>IF(ISNUMBER(K719),K719,IF(U719=0,"UNPRICED",IF(L719="PAYG",INDEX('SKU Catalog'!$K$1:$K$116,MAX(1,U719)),IF(L719="1Y",INDEX('SKU Catalog'!$L$1:$L$116,MAX(1,U719)),INDEX('SKU Catalog'!$M$1:$M$116,MAX(1,U719))))))</f>
        <v>0</v>
      </c>
      <c r="O719" s="24">
        <f>IF(NOT(AND(A719=$B$2,G719&gt;0,H719&gt;0,OR(C719&lt;&gt;"Recommended baseline",Assumptions!$B$10=1))),0,IF(ISNUMBER(N719),G719*H719*N719*IF(ISNUMBER(K719),1,IF(AND(L719="PAYG",INDEX('SKU Catalog'!$F$1:$F$116,MAX(1,U719))="Hourly"),I719,1)),"UNPRICED"))</f>
        <v>0</v>
      </c>
      <c r="P719" s="24">
        <f>IF(ISNUMBER(O719),O719*Assumptions!$B$8,"UNPRICED")</f>
        <v>0</v>
      </c>
      <c r="Q719" s="23" t="str">
        <f>IF(NOT(AND(A719=$B$2,G719&gt;0,H719&gt;0,OR(C719&lt;&gt;"Recommended baseline",Assumptions!$B$10=1))),"Inactive",IF(NOT(ISNUMBER(N719)),"UNPRICED - select SKU / quote",IF(ISNUMBER(K719),"Manual quote - verify source",IF(T719="Covered","Covered by capacity",IF(T719="Control plane","No direct fee","Priced - verify sizing")))))</f>
        <v>Inactive</v>
      </c>
      <c r="R719" s="21" t="s">
        <v>2300</v>
      </c>
      <c r="S719" s="21" t="s">
        <v>971</v>
      </c>
      <c r="T719" s="21" t="s">
        <v>187</v>
      </c>
      <c r="U719" s="23">
        <f>IF(COUNTIF('SKU Catalog'!$A$4:$A$116,T719&amp;"|"&amp;F719)=0,0,MATCH(T719&amp;"|"&amp;F719,'SKU Catalog'!$A$1:$A$116,0))</f>
        <v>5</v>
      </c>
      <c r="V719" s="24">
        <f>IF(NOT(AND(A719=$B$2,G719&gt;0,H719&gt;0,OR(C719&lt;&gt;"Recommended baseline",Assumptions!$B$10=1))),0,IF(ISNUMBER(K719),G719*H719*K719,IF(U719=0,"UNPRICED",IF(ISNUMBER(INDEX('SKU Catalog'!$K$1:$K$116,MAX(1,U719))),G719*H719*INDEX('SKU Catalog'!$K$1:$K$116,MAX(1,U719))*IF(AND(INDEX('SKU Catalog'!$F$1:$F$116,MAX(1,U719))="Hourly",OR(INDEX('SKU Catalog'!$J$1:$J$116,MAX(1,U719))=0,"PAYG"="PAYG")),I719,1),"UNPRICED"))))</f>
        <v>0</v>
      </c>
      <c r="W719" s="24">
        <f>IF(NOT(AND(A719=$B$2,G719&gt;0,H719&gt;0,OR(C719&lt;&gt;"Recommended baseline",Assumptions!$B$10=1))),0,IF(ISNUMBER(K719),G719*H719*K719,IF(U719=0,"UNPRICED",IF(ISNUMBER(INDEX('SKU Catalog'!$L$1:$L$116,MAX(1,U719))),G719*H719*INDEX('SKU Catalog'!$L$1:$L$116,MAX(1,U719))*IF(AND(INDEX('SKU Catalog'!$F$1:$F$116,MAX(1,U719))="Hourly",OR(INDEX('SKU Catalog'!$J$1:$J$116,MAX(1,U719))=0,"1Y"="PAYG")),I719,1),"UNPRICED"))))</f>
        <v>0</v>
      </c>
      <c r="X719" s="24">
        <f>IF(NOT(AND(A719=$B$2,G719&gt;0,H719&gt;0,OR(C719&lt;&gt;"Recommended baseline",Assumptions!$B$10=1))),0,IF(ISNUMBER(K719),G719*H719*K719,IF(U719=0,"UNPRICED",IF(ISNUMBER(INDEX('SKU Catalog'!$M$1:$M$116,MAX(1,U719))),G719*H719*INDEX('SKU Catalog'!$M$1:$M$116,MAX(1,U719))*IF(AND(INDEX('SKU Catalog'!$F$1:$F$116,MAX(1,U719))="Hourly",OR(INDEX('SKU Catalog'!$J$1:$J$116,MAX(1,U719))=0,"3Y"="PAYG")),I719,1),"UNPRICED"))))</f>
        <v>0</v>
      </c>
    </row>
    <row r="720" spans="1:24" ht="28.8" x14ac:dyDescent="0.35">
      <c r="A720" s="21" t="s">
        <v>1927</v>
      </c>
      <c r="B720" s="21" t="s">
        <v>95</v>
      </c>
      <c r="C720" s="21" t="s">
        <v>2299</v>
      </c>
      <c r="D720" s="21" t="s">
        <v>1898</v>
      </c>
      <c r="E720" s="21" t="s">
        <v>1899</v>
      </c>
      <c r="F720" s="26" t="s">
        <v>188</v>
      </c>
      <c r="G720" s="27">
        <v>1</v>
      </c>
      <c r="H720" s="27">
        <v>1</v>
      </c>
      <c r="I720" s="36">
        <v>1</v>
      </c>
      <c r="J720" s="26" t="s">
        <v>2297</v>
      </c>
      <c r="K720" s="37"/>
      <c r="L720" s="23" t="str">
        <f>IF(U720=0,"INVALID SKU",IF(INDEX('SKU Catalog'!$J$1:$J$116,MAX(1,U720))=0,"PAYG",IF(J720="Default",Assumptions!$B$7,J720)))</f>
        <v>PAYG</v>
      </c>
      <c r="M720" s="23" t="str">
        <f>IF(U720=0,"Review SKU",INDEX('SKU Catalog'!$E$1:$E$116,MAX(1,U720)))</f>
        <v>resource</v>
      </c>
      <c r="N720" s="31">
        <f>IF(ISNUMBER(K720),K720,IF(U720=0,"UNPRICED",IF(L720="PAYG",INDEX('SKU Catalog'!$K$1:$K$116,MAX(1,U720)),IF(L720="1Y",INDEX('SKU Catalog'!$L$1:$L$116,MAX(1,U720)),INDEX('SKU Catalog'!$M$1:$M$116,MAX(1,U720))))))</f>
        <v>0</v>
      </c>
      <c r="O720" s="24">
        <f>IF(NOT(AND(A720=$B$2,G720&gt;0,H720&gt;0,OR(C720&lt;&gt;"Recommended baseline",Assumptions!$B$10=1))),0,IF(ISNUMBER(N720),G720*H720*N720*IF(ISNUMBER(K720),1,IF(AND(L720="PAYG",INDEX('SKU Catalog'!$F$1:$F$116,MAX(1,U720))="Hourly"),I720,1)),"UNPRICED"))</f>
        <v>0</v>
      </c>
      <c r="P720" s="24">
        <f>IF(ISNUMBER(O720),O720*Assumptions!$B$8,"UNPRICED")</f>
        <v>0</v>
      </c>
      <c r="Q720" s="23" t="str">
        <f>IF(NOT(AND(A720=$B$2,G720&gt;0,H720&gt;0,OR(C720&lt;&gt;"Recommended baseline",Assumptions!$B$10=1))),"Inactive",IF(NOT(ISNUMBER(N720)),"UNPRICED - select SKU / quote",IF(ISNUMBER(K720),"Manual quote - verify source",IF(T720="Covered","Covered by capacity",IF(T720="Control plane","No direct fee","Priced - verify sizing")))))</f>
        <v>Inactive</v>
      </c>
      <c r="R720" s="21" t="s">
        <v>2300</v>
      </c>
      <c r="S720" s="21" t="s">
        <v>971</v>
      </c>
      <c r="T720" s="21" t="s">
        <v>187</v>
      </c>
      <c r="U720" s="23">
        <f>IF(COUNTIF('SKU Catalog'!$A$4:$A$116,T720&amp;"|"&amp;F720)=0,0,MATCH(T720&amp;"|"&amp;F720,'SKU Catalog'!$A$1:$A$116,0))</f>
        <v>5</v>
      </c>
      <c r="V720" s="24">
        <f>IF(NOT(AND(A720=$B$2,G720&gt;0,H720&gt;0,OR(C720&lt;&gt;"Recommended baseline",Assumptions!$B$10=1))),0,IF(ISNUMBER(K720),G720*H720*K720,IF(U720=0,"UNPRICED",IF(ISNUMBER(INDEX('SKU Catalog'!$K$1:$K$116,MAX(1,U720))),G720*H720*INDEX('SKU Catalog'!$K$1:$K$116,MAX(1,U720))*IF(AND(INDEX('SKU Catalog'!$F$1:$F$116,MAX(1,U720))="Hourly",OR(INDEX('SKU Catalog'!$J$1:$J$116,MAX(1,U720))=0,"PAYG"="PAYG")),I720,1),"UNPRICED"))))</f>
        <v>0</v>
      </c>
      <c r="W720" s="24">
        <f>IF(NOT(AND(A720=$B$2,G720&gt;0,H720&gt;0,OR(C720&lt;&gt;"Recommended baseline",Assumptions!$B$10=1))),0,IF(ISNUMBER(K720),G720*H720*K720,IF(U720=0,"UNPRICED",IF(ISNUMBER(INDEX('SKU Catalog'!$L$1:$L$116,MAX(1,U720))),G720*H720*INDEX('SKU Catalog'!$L$1:$L$116,MAX(1,U720))*IF(AND(INDEX('SKU Catalog'!$F$1:$F$116,MAX(1,U720))="Hourly",OR(INDEX('SKU Catalog'!$J$1:$J$116,MAX(1,U720))=0,"1Y"="PAYG")),I720,1),"UNPRICED"))))</f>
        <v>0</v>
      </c>
      <c r="X720" s="24">
        <f>IF(NOT(AND(A720=$B$2,G720&gt;0,H720&gt;0,OR(C720&lt;&gt;"Recommended baseline",Assumptions!$B$10=1))),0,IF(ISNUMBER(K720),G720*H720*K720,IF(U720=0,"UNPRICED",IF(ISNUMBER(INDEX('SKU Catalog'!$M$1:$M$116,MAX(1,U720))),G720*H720*INDEX('SKU Catalog'!$M$1:$M$116,MAX(1,U720))*IF(AND(INDEX('SKU Catalog'!$F$1:$F$116,MAX(1,U720))="Hourly",OR(INDEX('SKU Catalog'!$J$1:$J$116,MAX(1,U720))=0,"3Y"="PAYG")),I720,1),"UNPRICED"))))</f>
        <v>0</v>
      </c>
    </row>
    <row r="721" spans="1:24" ht="28.8" x14ac:dyDescent="0.35">
      <c r="A721" s="21" t="s">
        <v>1927</v>
      </c>
      <c r="B721" s="21" t="s">
        <v>95</v>
      </c>
      <c r="C721" s="21" t="s">
        <v>2299</v>
      </c>
      <c r="D721" s="21" t="s">
        <v>1900</v>
      </c>
      <c r="E721" s="21" t="s">
        <v>1901</v>
      </c>
      <c r="F721" s="26" t="s">
        <v>188</v>
      </c>
      <c r="G721" s="27">
        <v>1</v>
      </c>
      <c r="H721" s="27">
        <v>1</v>
      </c>
      <c r="I721" s="36">
        <v>1</v>
      </c>
      <c r="J721" s="26" t="s">
        <v>2297</v>
      </c>
      <c r="K721" s="37"/>
      <c r="L721" s="23" t="str">
        <f>IF(U721=0,"INVALID SKU",IF(INDEX('SKU Catalog'!$J$1:$J$116,MAX(1,U721))=0,"PAYG",IF(J721="Default",Assumptions!$B$7,J721)))</f>
        <v>PAYG</v>
      </c>
      <c r="M721" s="23" t="str">
        <f>IF(U721=0,"Review SKU",INDEX('SKU Catalog'!$E$1:$E$116,MAX(1,U721)))</f>
        <v>resource</v>
      </c>
      <c r="N721" s="31">
        <f>IF(ISNUMBER(K721),K721,IF(U721=0,"UNPRICED",IF(L721="PAYG",INDEX('SKU Catalog'!$K$1:$K$116,MAX(1,U721)),IF(L721="1Y",INDEX('SKU Catalog'!$L$1:$L$116,MAX(1,U721)),INDEX('SKU Catalog'!$M$1:$M$116,MAX(1,U721))))))</f>
        <v>0</v>
      </c>
      <c r="O721" s="24">
        <f>IF(NOT(AND(A721=$B$2,G721&gt;0,H721&gt;0,OR(C721&lt;&gt;"Recommended baseline",Assumptions!$B$10=1))),0,IF(ISNUMBER(N721),G721*H721*N721*IF(ISNUMBER(K721),1,IF(AND(L721="PAYG",INDEX('SKU Catalog'!$F$1:$F$116,MAX(1,U721))="Hourly"),I721,1)),"UNPRICED"))</f>
        <v>0</v>
      </c>
      <c r="P721" s="24">
        <f>IF(ISNUMBER(O721),O721*Assumptions!$B$8,"UNPRICED")</f>
        <v>0</v>
      </c>
      <c r="Q721" s="23" t="str">
        <f>IF(NOT(AND(A721=$B$2,G721&gt;0,H721&gt;0,OR(C721&lt;&gt;"Recommended baseline",Assumptions!$B$10=1))),"Inactive",IF(NOT(ISNUMBER(N721)),"UNPRICED - select SKU / quote",IF(ISNUMBER(K721),"Manual quote - verify source",IF(T721="Covered","Covered by capacity",IF(T721="Control plane","No direct fee","Priced - verify sizing")))))</f>
        <v>Inactive</v>
      </c>
      <c r="R721" s="21" t="s">
        <v>2300</v>
      </c>
      <c r="S721" s="21" t="s">
        <v>971</v>
      </c>
      <c r="T721" s="21" t="s">
        <v>187</v>
      </c>
      <c r="U721" s="23">
        <f>IF(COUNTIF('SKU Catalog'!$A$4:$A$116,T721&amp;"|"&amp;F721)=0,0,MATCH(T721&amp;"|"&amp;F721,'SKU Catalog'!$A$1:$A$116,0))</f>
        <v>5</v>
      </c>
      <c r="V721" s="24">
        <f>IF(NOT(AND(A721=$B$2,G721&gt;0,H721&gt;0,OR(C721&lt;&gt;"Recommended baseline",Assumptions!$B$10=1))),0,IF(ISNUMBER(K721),G721*H721*K721,IF(U721=0,"UNPRICED",IF(ISNUMBER(INDEX('SKU Catalog'!$K$1:$K$116,MAX(1,U721))),G721*H721*INDEX('SKU Catalog'!$K$1:$K$116,MAX(1,U721))*IF(AND(INDEX('SKU Catalog'!$F$1:$F$116,MAX(1,U721))="Hourly",OR(INDEX('SKU Catalog'!$J$1:$J$116,MAX(1,U721))=0,"PAYG"="PAYG")),I721,1),"UNPRICED"))))</f>
        <v>0</v>
      </c>
      <c r="W721" s="24">
        <f>IF(NOT(AND(A721=$B$2,G721&gt;0,H721&gt;0,OR(C721&lt;&gt;"Recommended baseline",Assumptions!$B$10=1))),0,IF(ISNUMBER(K721),G721*H721*K721,IF(U721=0,"UNPRICED",IF(ISNUMBER(INDEX('SKU Catalog'!$L$1:$L$116,MAX(1,U721))),G721*H721*INDEX('SKU Catalog'!$L$1:$L$116,MAX(1,U721))*IF(AND(INDEX('SKU Catalog'!$F$1:$F$116,MAX(1,U721))="Hourly",OR(INDEX('SKU Catalog'!$J$1:$J$116,MAX(1,U721))=0,"1Y"="PAYG")),I721,1),"UNPRICED"))))</f>
        <v>0</v>
      </c>
      <c r="X721" s="24">
        <f>IF(NOT(AND(A721=$B$2,G721&gt;0,H721&gt;0,OR(C721&lt;&gt;"Recommended baseline",Assumptions!$B$10=1))),0,IF(ISNUMBER(K721),G721*H721*K721,IF(U721=0,"UNPRICED",IF(ISNUMBER(INDEX('SKU Catalog'!$M$1:$M$116,MAX(1,U721))),G721*H721*INDEX('SKU Catalog'!$M$1:$M$116,MAX(1,U721))*IF(AND(INDEX('SKU Catalog'!$F$1:$F$116,MAX(1,U721))="Hourly",OR(INDEX('SKU Catalog'!$J$1:$J$116,MAX(1,U721))=0,"3Y"="PAYG")),I721,1),"UNPRICED"))))</f>
        <v>0</v>
      </c>
    </row>
    <row r="722" spans="1:24" ht="28.8" x14ac:dyDescent="0.35">
      <c r="A722" s="21" t="s">
        <v>1927</v>
      </c>
      <c r="B722" s="21" t="s">
        <v>95</v>
      </c>
      <c r="C722" s="21" t="s">
        <v>2299</v>
      </c>
      <c r="D722" s="21" t="s">
        <v>1902</v>
      </c>
      <c r="E722" s="21" t="s">
        <v>1903</v>
      </c>
      <c r="F722" s="26" t="s">
        <v>188</v>
      </c>
      <c r="G722" s="27">
        <v>1</v>
      </c>
      <c r="H722" s="27">
        <v>1</v>
      </c>
      <c r="I722" s="36">
        <v>1</v>
      </c>
      <c r="J722" s="26" t="s">
        <v>2297</v>
      </c>
      <c r="K722" s="37"/>
      <c r="L722" s="23" t="str">
        <f>IF(U722=0,"INVALID SKU",IF(INDEX('SKU Catalog'!$J$1:$J$116,MAX(1,U722))=0,"PAYG",IF(J722="Default",Assumptions!$B$7,J722)))</f>
        <v>PAYG</v>
      </c>
      <c r="M722" s="23" t="str">
        <f>IF(U722=0,"Review SKU",INDEX('SKU Catalog'!$E$1:$E$116,MAX(1,U722)))</f>
        <v>resource</v>
      </c>
      <c r="N722" s="31">
        <f>IF(ISNUMBER(K722),K722,IF(U722=0,"UNPRICED",IF(L722="PAYG",INDEX('SKU Catalog'!$K$1:$K$116,MAX(1,U722)),IF(L722="1Y",INDEX('SKU Catalog'!$L$1:$L$116,MAX(1,U722)),INDEX('SKU Catalog'!$M$1:$M$116,MAX(1,U722))))))</f>
        <v>0</v>
      </c>
      <c r="O722" s="24">
        <f>IF(NOT(AND(A722=$B$2,G722&gt;0,H722&gt;0,OR(C722&lt;&gt;"Recommended baseline",Assumptions!$B$10=1))),0,IF(ISNUMBER(N722),G722*H722*N722*IF(ISNUMBER(K722),1,IF(AND(L722="PAYG",INDEX('SKU Catalog'!$F$1:$F$116,MAX(1,U722))="Hourly"),I722,1)),"UNPRICED"))</f>
        <v>0</v>
      </c>
      <c r="P722" s="24">
        <f>IF(ISNUMBER(O722),O722*Assumptions!$B$8,"UNPRICED")</f>
        <v>0</v>
      </c>
      <c r="Q722" s="23" t="str">
        <f>IF(NOT(AND(A722=$B$2,G722&gt;0,H722&gt;0,OR(C722&lt;&gt;"Recommended baseline",Assumptions!$B$10=1))),"Inactive",IF(NOT(ISNUMBER(N722)),"UNPRICED - select SKU / quote",IF(ISNUMBER(K722),"Manual quote - verify source",IF(T722="Covered","Covered by capacity",IF(T722="Control plane","No direct fee","Priced - verify sizing")))))</f>
        <v>Inactive</v>
      </c>
      <c r="R722" s="21" t="s">
        <v>2300</v>
      </c>
      <c r="S722" s="21" t="s">
        <v>971</v>
      </c>
      <c r="T722" s="21" t="s">
        <v>187</v>
      </c>
      <c r="U722" s="23">
        <f>IF(COUNTIF('SKU Catalog'!$A$4:$A$116,T722&amp;"|"&amp;F722)=0,0,MATCH(T722&amp;"|"&amp;F722,'SKU Catalog'!$A$1:$A$116,0))</f>
        <v>5</v>
      </c>
      <c r="V722" s="24">
        <f>IF(NOT(AND(A722=$B$2,G722&gt;0,H722&gt;0,OR(C722&lt;&gt;"Recommended baseline",Assumptions!$B$10=1))),0,IF(ISNUMBER(K722),G722*H722*K722,IF(U722=0,"UNPRICED",IF(ISNUMBER(INDEX('SKU Catalog'!$K$1:$K$116,MAX(1,U722))),G722*H722*INDEX('SKU Catalog'!$K$1:$K$116,MAX(1,U722))*IF(AND(INDEX('SKU Catalog'!$F$1:$F$116,MAX(1,U722))="Hourly",OR(INDEX('SKU Catalog'!$J$1:$J$116,MAX(1,U722))=0,"PAYG"="PAYG")),I722,1),"UNPRICED"))))</f>
        <v>0</v>
      </c>
      <c r="W722" s="24">
        <f>IF(NOT(AND(A722=$B$2,G722&gt;0,H722&gt;0,OR(C722&lt;&gt;"Recommended baseline",Assumptions!$B$10=1))),0,IF(ISNUMBER(K722),G722*H722*K722,IF(U722=0,"UNPRICED",IF(ISNUMBER(INDEX('SKU Catalog'!$L$1:$L$116,MAX(1,U722))),G722*H722*INDEX('SKU Catalog'!$L$1:$L$116,MAX(1,U722))*IF(AND(INDEX('SKU Catalog'!$F$1:$F$116,MAX(1,U722))="Hourly",OR(INDEX('SKU Catalog'!$J$1:$J$116,MAX(1,U722))=0,"1Y"="PAYG")),I722,1),"UNPRICED"))))</f>
        <v>0</v>
      </c>
      <c r="X722" s="24">
        <f>IF(NOT(AND(A722=$B$2,G722&gt;0,H722&gt;0,OR(C722&lt;&gt;"Recommended baseline",Assumptions!$B$10=1))),0,IF(ISNUMBER(K722),G722*H722*K722,IF(U722=0,"UNPRICED",IF(ISNUMBER(INDEX('SKU Catalog'!$M$1:$M$116,MAX(1,U722))),G722*H722*INDEX('SKU Catalog'!$M$1:$M$116,MAX(1,U722))*IF(AND(INDEX('SKU Catalog'!$F$1:$F$116,MAX(1,U722))="Hourly",OR(INDEX('SKU Catalog'!$J$1:$J$116,MAX(1,U722))=0,"3Y"="PAYG")),I722,1),"UNPRICED"))))</f>
        <v>0</v>
      </c>
    </row>
    <row r="723" spans="1:24" ht="28.8" x14ac:dyDescent="0.35">
      <c r="A723" s="21" t="s">
        <v>1927</v>
      </c>
      <c r="B723" s="21" t="s">
        <v>95</v>
      </c>
      <c r="C723" s="21" t="s">
        <v>2299</v>
      </c>
      <c r="D723" s="21" t="s">
        <v>1904</v>
      </c>
      <c r="E723" s="21" t="s">
        <v>1905</v>
      </c>
      <c r="F723" s="26" t="s">
        <v>188</v>
      </c>
      <c r="G723" s="27">
        <v>1</v>
      </c>
      <c r="H723" s="27">
        <v>1</v>
      </c>
      <c r="I723" s="36">
        <v>1</v>
      </c>
      <c r="J723" s="26" t="s">
        <v>2297</v>
      </c>
      <c r="K723" s="37"/>
      <c r="L723" s="23" t="str">
        <f>IF(U723=0,"INVALID SKU",IF(INDEX('SKU Catalog'!$J$1:$J$116,MAX(1,U723))=0,"PAYG",IF(J723="Default",Assumptions!$B$7,J723)))</f>
        <v>PAYG</v>
      </c>
      <c r="M723" s="23" t="str">
        <f>IF(U723=0,"Review SKU",INDEX('SKU Catalog'!$E$1:$E$116,MAX(1,U723)))</f>
        <v>resource</v>
      </c>
      <c r="N723" s="31">
        <f>IF(ISNUMBER(K723),K723,IF(U723=0,"UNPRICED",IF(L723="PAYG",INDEX('SKU Catalog'!$K$1:$K$116,MAX(1,U723)),IF(L723="1Y",INDEX('SKU Catalog'!$L$1:$L$116,MAX(1,U723)),INDEX('SKU Catalog'!$M$1:$M$116,MAX(1,U723))))))</f>
        <v>0</v>
      </c>
      <c r="O723" s="24">
        <f>IF(NOT(AND(A723=$B$2,G723&gt;0,H723&gt;0,OR(C723&lt;&gt;"Recommended baseline",Assumptions!$B$10=1))),0,IF(ISNUMBER(N723),G723*H723*N723*IF(ISNUMBER(K723),1,IF(AND(L723="PAYG",INDEX('SKU Catalog'!$F$1:$F$116,MAX(1,U723))="Hourly"),I723,1)),"UNPRICED"))</f>
        <v>0</v>
      </c>
      <c r="P723" s="24">
        <f>IF(ISNUMBER(O723),O723*Assumptions!$B$8,"UNPRICED")</f>
        <v>0</v>
      </c>
      <c r="Q723" s="23" t="str">
        <f>IF(NOT(AND(A723=$B$2,G723&gt;0,H723&gt;0,OR(C723&lt;&gt;"Recommended baseline",Assumptions!$B$10=1))),"Inactive",IF(NOT(ISNUMBER(N723)),"UNPRICED - select SKU / quote",IF(ISNUMBER(K723),"Manual quote - verify source",IF(T723="Covered","Covered by capacity",IF(T723="Control plane","No direct fee","Priced - verify sizing")))))</f>
        <v>Inactive</v>
      </c>
      <c r="R723" s="21" t="s">
        <v>2300</v>
      </c>
      <c r="S723" s="21" t="s">
        <v>971</v>
      </c>
      <c r="T723" s="21" t="s">
        <v>187</v>
      </c>
      <c r="U723" s="23">
        <f>IF(COUNTIF('SKU Catalog'!$A$4:$A$116,T723&amp;"|"&amp;F723)=0,0,MATCH(T723&amp;"|"&amp;F723,'SKU Catalog'!$A$1:$A$116,0))</f>
        <v>5</v>
      </c>
      <c r="V723" s="24">
        <f>IF(NOT(AND(A723=$B$2,G723&gt;0,H723&gt;0,OR(C723&lt;&gt;"Recommended baseline",Assumptions!$B$10=1))),0,IF(ISNUMBER(K723),G723*H723*K723,IF(U723=0,"UNPRICED",IF(ISNUMBER(INDEX('SKU Catalog'!$K$1:$K$116,MAX(1,U723))),G723*H723*INDEX('SKU Catalog'!$K$1:$K$116,MAX(1,U723))*IF(AND(INDEX('SKU Catalog'!$F$1:$F$116,MAX(1,U723))="Hourly",OR(INDEX('SKU Catalog'!$J$1:$J$116,MAX(1,U723))=0,"PAYG"="PAYG")),I723,1),"UNPRICED"))))</f>
        <v>0</v>
      </c>
      <c r="W723" s="24">
        <f>IF(NOT(AND(A723=$B$2,G723&gt;0,H723&gt;0,OR(C723&lt;&gt;"Recommended baseline",Assumptions!$B$10=1))),0,IF(ISNUMBER(K723),G723*H723*K723,IF(U723=0,"UNPRICED",IF(ISNUMBER(INDEX('SKU Catalog'!$L$1:$L$116,MAX(1,U723))),G723*H723*INDEX('SKU Catalog'!$L$1:$L$116,MAX(1,U723))*IF(AND(INDEX('SKU Catalog'!$F$1:$F$116,MAX(1,U723))="Hourly",OR(INDEX('SKU Catalog'!$J$1:$J$116,MAX(1,U723))=0,"1Y"="PAYG")),I723,1),"UNPRICED"))))</f>
        <v>0</v>
      </c>
      <c r="X723" s="24">
        <f>IF(NOT(AND(A723=$B$2,G723&gt;0,H723&gt;0,OR(C723&lt;&gt;"Recommended baseline",Assumptions!$B$10=1))),0,IF(ISNUMBER(K723),G723*H723*K723,IF(U723=0,"UNPRICED",IF(ISNUMBER(INDEX('SKU Catalog'!$M$1:$M$116,MAX(1,U723))),G723*H723*INDEX('SKU Catalog'!$M$1:$M$116,MAX(1,U723))*IF(AND(INDEX('SKU Catalog'!$F$1:$F$116,MAX(1,U723))="Hourly",OR(INDEX('SKU Catalog'!$J$1:$J$116,MAX(1,U723))=0,"3Y"="PAYG")),I723,1),"UNPRICED"))))</f>
        <v>0</v>
      </c>
    </row>
    <row r="724" spans="1:24" ht="28.8" x14ac:dyDescent="0.35">
      <c r="A724" s="21" t="s">
        <v>1927</v>
      </c>
      <c r="B724" s="21" t="s">
        <v>95</v>
      </c>
      <c r="C724" s="21" t="s">
        <v>2299</v>
      </c>
      <c r="D724" s="21" t="s">
        <v>1907</v>
      </c>
      <c r="E724" s="21" t="s">
        <v>1908</v>
      </c>
      <c r="F724" s="26" t="s">
        <v>188</v>
      </c>
      <c r="G724" s="27">
        <v>1</v>
      </c>
      <c r="H724" s="27">
        <v>1</v>
      </c>
      <c r="I724" s="36">
        <v>1</v>
      </c>
      <c r="J724" s="26" t="s">
        <v>2297</v>
      </c>
      <c r="K724" s="37"/>
      <c r="L724" s="23" t="str">
        <f>IF(U724=0,"INVALID SKU",IF(INDEX('SKU Catalog'!$J$1:$J$116,MAX(1,U724))=0,"PAYG",IF(J724="Default",Assumptions!$B$7,J724)))</f>
        <v>PAYG</v>
      </c>
      <c r="M724" s="23" t="str">
        <f>IF(U724=0,"Review SKU",INDEX('SKU Catalog'!$E$1:$E$116,MAX(1,U724)))</f>
        <v>resource</v>
      </c>
      <c r="N724" s="31">
        <f>IF(ISNUMBER(K724),K724,IF(U724=0,"UNPRICED",IF(L724="PAYG",INDEX('SKU Catalog'!$K$1:$K$116,MAX(1,U724)),IF(L724="1Y",INDEX('SKU Catalog'!$L$1:$L$116,MAX(1,U724)),INDEX('SKU Catalog'!$M$1:$M$116,MAX(1,U724))))))</f>
        <v>0</v>
      </c>
      <c r="O724" s="24">
        <f>IF(NOT(AND(A724=$B$2,G724&gt;0,H724&gt;0,OR(C724&lt;&gt;"Recommended baseline",Assumptions!$B$10=1))),0,IF(ISNUMBER(N724),G724*H724*N724*IF(ISNUMBER(K724),1,IF(AND(L724="PAYG",INDEX('SKU Catalog'!$F$1:$F$116,MAX(1,U724))="Hourly"),I724,1)),"UNPRICED"))</f>
        <v>0</v>
      </c>
      <c r="P724" s="24">
        <f>IF(ISNUMBER(O724),O724*Assumptions!$B$8,"UNPRICED")</f>
        <v>0</v>
      </c>
      <c r="Q724" s="23" t="str">
        <f>IF(NOT(AND(A724=$B$2,G724&gt;0,H724&gt;0,OR(C724&lt;&gt;"Recommended baseline",Assumptions!$B$10=1))),"Inactive",IF(NOT(ISNUMBER(N724)),"UNPRICED - select SKU / quote",IF(ISNUMBER(K724),"Manual quote - verify source",IF(T724="Covered","Covered by capacity",IF(T724="Control plane","No direct fee","Priced - verify sizing")))))</f>
        <v>Inactive</v>
      </c>
      <c r="R724" s="21" t="s">
        <v>2300</v>
      </c>
      <c r="S724" s="21" t="s">
        <v>971</v>
      </c>
      <c r="T724" s="21" t="s">
        <v>187</v>
      </c>
      <c r="U724" s="23">
        <f>IF(COUNTIF('SKU Catalog'!$A$4:$A$116,T724&amp;"|"&amp;F724)=0,0,MATCH(T724&amp;"|"&amp;F724,'SKU Catalog'!$A$1:$A$116,0))</f>
        <v>5</v>
      </c>
      <c r="V724" s="24">
        <f>IF(NOT(AND(A724=$B$2,G724&gt;0,H724&gt;0,OR(C724&lt;&gt;"Recommended baseline",Assumptions!$B$10=1))),0,IF(ISNUMBER(K724),G724*H724*K724,IF(U724=0,"UNPRICED",IF(ISNUMBER(INDEX('SKU Catalog'!$K$1:$K$116,MAX(1,U724))),G724*H724*INDEX('SKU Catalog'!$K$1:$K$116,MAX(1,U724))*IF(AND(INDEX('SKU Catalog'!$F$1:$F$116,MAX(1,U724))="Hourly",OR(INDEX('SKU Catalog'!$J$1:$J$116,MAX(1,U724))=0,"PAYG"="PAYG")),I724,1),"UNPRICED"))))</f>
        <v>0</v>
      </c>
      <c r="W724" s="24">
        <f>IF(NOT(AND(A724=$B$2,G724&gt;0,H724&gt;0,OR(C724&lt;&gt;"Recommended baseline",Assumptions!$B$10=1))),0,IF(ISNUMBER(K724),G724*H724*K724,IF(U724=0,"UNPRICED",IF(ISNUMBER(INDEX('SKU Catalog'!$L$1:$L$116,MAX(1,U724))),G724*H724*INDEX('SKU Catalog'!$L$1:$L$116,MAX(1,U724))*IF(AND(INDEX('SKU Catalog'!$F$1:$F$116,MAX(1,U724))="Hourly",OR(INDEX('SKU Catalog'!$J$1:$J$116,MAX(1,U724))=0,"1Y"="PAYG")),I724,1),"UNPRICED"))))</f>
        <v>0</v>
      </c>
      <c r="X724" s="24">
        <f>IF(NOT(AND(A724=$B$2,G724&gt;0,H724&gt;0,OR(C724&lt;&gt;"Recommended baseline",Assumptions!$B$10=1))),0,IF(ISNUMBER(K724),G724*H724*K724,IF(U724=0,"UNPRICED",IF(ISNUMBER(INDEX('SKU Catalog'!$M$1:$M$116,MAX(1,U724))),G724*H724*INDEX('SKU Catalog'!$M$1:$M$116,MAX(1,U724))*IF(AND(INDEX('SKU Catalog'!$F$1:$F$116,MAX(1,U724))="Hourly",OR(INDEX('SKU Catalog'!$J$1:$J$116,MAX(1,U724))=0,"3Y"="PAYG")),I724,1),"UNPRICED"))))</f>
        <v>0</v>
      </c>
    </row>
    <row r="725" spans="1:24" ht="28.8" x14ac:dyDescent="0.35">
      <c r="A725" s="21" t="s">
        <v>1927</v>
      </c>
      <c r="B725" s="21" t="s">
        <v>95</v>
      </c>
      <c r="C725" s="21" t="s">
        <v>2299</v>
      </c>
      <c r="D725" s="21" t="s">
        <v>1910</v>
      </c>
      <c r="E725" s="21" t="s">
        <v>1911</v>
      </c>
      <c r="F725" s="26" t="s">
        <v>188</v>
      </c>
      <c r="G725" s="27">
        <v>1</v>
      </c>
      <c r="H725" s="27">
        <v>1</v>
      </c>
      <c r="I725" s="36">
        <v>1</v>
      </c>
      <c r="J725" s="26" t="s">
        <v>2297</v>
      </c>
      <c r="K725" s="37"/>
      <c r="L725" s="23" t="str">
        <f>IF(U725=0,"INVALID SKU",IF(INDEX('SKU Catalog'!$J$1:$J$116,MAX(1,U725))=0,"PAYG",IF(J725="Default",Assumptions!$B$7,J725)))</f>
        <v>PAYG</v>
      </c>
      <c r="M725" s="23" t="str">
        <f>IF(U725=0,"Review SKU",INDEX('SKU Catalog'!$E$1:$E$116,MAX(1,U725)))</f>
        <v>resource</v>
      </c>
      <c r="N725" s="31">
        <f>IF(ISNUMBER(K725),K725,IF(U725=0,"UNPRICED",IF(L725="PAYG",INDEX('SKU Catalog'!$K$1:$K$116,MAX(1,U725)),IF(L725="1Y",INDEX('SKU Catalog'!$L$1:$L$116,MAX(1,U725)),INDEX('SKU Catalog'!$M$1:$M$116,MAX(1,U725))))))</f>
        <v>0</v>
      </c>
      <c r="O725" s="24">
        <f>IF(NOT(AND(A725=$B$2,G725&gt;0,H725&gt;0,OR(C725&lt;&gt;"Recommended baseline",Assumptions!$B$10=1))),0,IF(ISNUMBER(N725),G725*H725*N725*IF(ISNUMBER(K725),1,IF(AND(L725="PAYG",INDEX('SKU Catalog'!$F$1:$F$116,MAX(1,U725))="Hourly"),I725,1)),"UNPRICED"))</f>
        <v>0</v>
      </c>
      <c r="P725" s="24">
        <f>IF(ISNUMBER(O725),O725*Assumptions!$B$8,"UNPRICED")</f>
        <v>0</v>
      </c>
      <c r="Q725" s="23" t="str">
        <f>IF(NOT(AND(A725=$B$2,G725&gt;0,H725&gt;0,OR(C725&lt;&gt;"Recommended baseline",Assumptions!$B$10=1))),"Inactive",IF(NOT(ISNUMBER(N725)),"UNPRICED - select SKU / quote",IF(ISNUMBER(K725),"Manual quote - verify source",IF(T725="Covered","Covered by capacity",IF(T725="Control plane","No direct fee","Priced - verify sizing")))))</f>
        <v>Inactive</v>
      </c>
      <c r="R725" s="21" t="s">
        <v>2300</v>
      </c>
      <c r="S725" s="21" t="s">
        <v>971</v>
      </c>
      <c r="T725" s="21" t="s">
        <v>187</v>
      </c>
      <c r="U725" s="23">
        <f>IF(COUNTIF('SKU Catalog'!$A$4:$A$116,T725&amp;"|"&amp;F725)=0,0,MATCH(T725&amp;"|"&amp;F725,'SKU Catalog'!$A$1:$A$116,0))</f>
        <v>5</v>
      </c>
      <c r="V725" s="24">
        <f>IF(NOT(AND(A725=$B$2,G725&gt;0,H725&gt;0,OR(C725&lt;&gt;"Recommended baseline",Assumptions!$B$10=1))),0,IF(ISNUMBER(K725),G725*H725*K725,IF(U725=0,"UNPRICED",IF(ISNUMBER(INDEX('SKU Catalog'!$K$1:$K$116,MAX(1,U725))),G725*H725*INDEX('SKU Catalog'!$K$1:$K$116,MAX(1,U725))*IF(AND(INDEX('SKU Catalog'!$F$1:$F$116,MAX(1,U725))="Hourly",OR(INDEX('SKU Catalog'!$J$1:$J$116,MAX(1,U725))=0,"PAYG"="PAYG")),I725,1),"UNPRICED"))))</f>
        <v>0</v>
      </c>
      <c r="W725" s="24">
        <f>IF(NOT(AND(A725=$B$2,G725&gt;0,H725&gt;0,OR(C725&lt;&gt;"Recommended baseline",Assumptions!$B$10=1))),0,IF(ISNUMBER(K725),G725*H725*K725,IF(U725=0,"UNPRICED",IF(ISNUMBER(INDEX('SKU Catalog'!$L$1:$L$116,MAX(1,U725))),G725*H725*INDEX('SKU Catalog'!$L$1:$L$116,MAX(1,U725))*IF(AND(INDEX('SKU Catalog'!$F$1:$F$116,MAX(1,U725))="Hourly",OR(INDEX('SKU Catalog'!$J$1:$J$116,MAX(1,U725))=0,"1Y"="PAYG")),I725,1),"UNPRICED"))))</f>
        <v>0</v>
      </c>
      <c r="X725" s="24">
        <f>IF(NOT(AND(A725=$B$2,G725&gt;0,H725&gt;0,OR(C725&lt;&gt;"Recommended baseline",Assumptions!$B$10=1))),0,IF(ISNUMBER(K725),G725*H725*K725,IF(U725=0,"UNPRICED",IF(ISNUMBER(INDEX('SKU Catalog'!$M$1:$M$116,MAX(1,U725))),G725*H725*INDEX('SKU Catalog'!$M$1:$M$116,MAX(1,U725))*IF(AND(INDEX('SKU Catalog'!$F$1:$F$116,MAX(1,U725))="Hourly",OR(INDEX('SKU Catalog'!$J$1:$J$116,MAX(1,U725))=0,"3Y"="PAYG")),I725,1),"UNPRICED"))))</f>
        <v>0</v>
      </c>
    </row>
    <row r="726" spans="1:24" ht="28.8" x14ac:dyDescent="0.35">
      <c r="A726" s="21" t="s">
        <v>1927</v>
      </c>
      <c r="B726" s="21" t="s">
        <v>95</v>
      </c>
      <c r="C726" s="21" t="s">
        <v>2299</v>
      </c>
      <c r="D726" s="21" t="s">
        <v>1912</v>
      </c>
      <c r="E726" s="21" t="s">
        <v>1913</v>
      </c>
      <c r="F726" s="26" t="s">
        <v>188</v>
      </c>
      <c r="G726" s="27">
        <v>1</v>
      </c>
      <c r="H726" s="27">
        <v>1</v>
      </c>
      <c r="I726" s="36">
        <v>1</v>
      </c>
      <c r="J726" s="26" t="s">
        <v>2297</v>
      </c>
      <c r="K726" s="37"/>
      <c r="L726" s="23" t="str">
        <f>IF(U726=0,"INVALID SKU",IF(INDEX('SKU Catalog'!$J$1:$J$116,MAX(1,U726))=0,"PAYG",IF(J726="Default",Assumptions!$B$7,J726)))</f>
        <v>PAYG</v>
      </c>
      <c r="M726" s="23" t="str">
        <f>IF(U726=0,"Review SKU",INDEX('SKU Catalog'!$E$1:$E$116,MAX(1,U726)))</f>
        <v>resource</v>
      </c>
      <c r="N726" s="31">
        <f>IF(ISNUMBER(K726),K726,IF(U726=0,"UNPRICED",IF(L726="PAYG",INDEX('SKU Catalog'!$K$1:$K$116,MAX(1,U726)),IF(L726="1Y",INDEX('SKU Catalog'!$L$1:$L$116,MAX(1,U726)),INDEX('SKU Catalog'!$M$1:$M$116,MAX(1,U726))))))</f>
        <v>0</v>
      </c>
      <c r="O726" s="24">
        <f>IF(NOT(AND(A726=$B$2,G726&gt;0,H726&gt;0,OR(C726&lt;&gt;"Recommended baseline",Assumptions!$B$10=1))),0,IF(ISNUMBER(N726),G726*H726*N726*IF(ISNUMBER(K726),1,IF(AND(L726="PAYG",INDEX('SKU Catalog'!$F$1:$F$116,MAX(1,U726))="Hourly"),I726,1)),"UNPRICED"))</f>
        <v>0</v>
      </c>
      <c r="P726" s="24">
        <f>IF(ISNUMBER(O726),O726*Assumptions!$B$8,"UNPRICED")</f>
        <v>0</v>
      </c>
      <c r="Q726" s="23" t="str">
        <f>IF(NOT(AND(A726=$B$2,G726&gt;0,H726&gt;0,OR(C726&lt;&gt;"Recommended baseline",Assumptions!$B$10=1))),"Inactive",IF(NOT(ISNUMBER(N726)),"UNPRICED - select SKU / quote",IF(ISNUMBER(K726),"Manual quote - verify source",IF(T726="Covered","Covered by capacity",IF(T726="Control plane","No direct fee","Priced - verify sizing")))))</f>
        <v>Inactive</v>
      </c>
      <c r="R726" s="21" t="s">
        <v>2300</v>
      </c>
      <c r="S726" s="21" t="s">
        <v>971</v>
      </c>
      <c r="T726" s="21" t="s">
        <v>187</v>
      </c>
      <c r="U726" s="23">
        <f>IF(COUNTIF('SKU Catalog'!$A$4:$A$116,T726&amp;"|"&amp;F726)=0,0,MATCH(T726&amp;"|"&amp;F726,'SKU Catalog'!$A$1:$A$116,0))</f>
        <v>5</v>
      </c>
      <c r="V726" s="24">
        <f>IF(NOT(AND(A726=$B$2,G726&gt;0,H726&gt;0,OR(C726&lt;&gt;"Recommended baseline",Assumptions!$B$10=1))),0,IF(ISNUMBER(K726),G726*H726*K726,IF(U726=0,"UNPRICED",IF(ISNUMBER(INDEX('SKU Catalog'!$K$1:$K$116,MAX(1,U726))),G726*H726*INDEX('SKU Catalog'!$K$1:$K$116,MAX(1,U726))*IF(AND(INDEX('SKU Catalog'!$F$1:$F$116,MAX(1,U726))="Hourly",OR(INDEX('SKU Catalog'!$J$1:$J$116,MAX(1,U726))=0,"PAYG"="PAYG")),I726,1),"UNPRICED"))))</f>
        <v>0</v>
      </c>
      <c r="W726" s="24">
        <f>IF(NOT(AND(A726=$B$2,G726&gt;0,H726&gt;0,OR(C726&lt;&gt;"Recommended baseline",Assumptions!$B$10=1))),0,IF(ISNUMBER(K726),G726*H726*K726,IF(U726=0,"UNPRICED",IF(ISNUMBER(INDEX('SKU Catalog'!$L$1:$L$116,MAX(1,U726))),G726*H726*INDEX('SKU Catalog'!$L$1:$L$116,MAX(1,U726))*IF(AND(INDEX('SKU Catalog'!$F$1:$F$116,MAX(1,U726))="Hourly",OR(INDEX('SKU Catalog'!$J$1:$J$116,MAX(1,U726))=0,"1Y"="PAYG")),I726,1),"UNPRICED"))))</f>
        <v>0</v>
      </c>
      <c r="X726" s="24">
        <f>IF(NOT(AND(A726=$B$2,G726&gt;0,H726&gt;0,OR(C726&lt;&gt;"Recommended baseline",Assumptions!$B$10=1))),0,IF(ISNUMBER(K726),G726*H726*K726,IF(U726=0,"UNPRICED",IF(ISNUMBER(INDEX('SKU Catalog'!$M$1:$M$116,MAX(1,U726))),G726*H726*INDEX('SKU Catalog'!$M$1:$M$116,MAX(1,U726))*IF(AND(INDEX('SKU Catalog'!$F$1:$F$116,MAX(1,U726))="Hourly",OR(INDEX('SKU Catalog'!$J$1:$J$116,MAX(1,U726))=0,"3Y"="PAYG")),I726,1),"UNPRICED"))))</f>
        <v>0</v>
      </c>
    </row>
    <row r="727" spans="1:24" ht="28.8" x14ac:dyDescent="0.35">
      <c r="A727" s="21" t="s">
        <v>1927</v>
      </c>
      <c r="B727" s="21" t="s">
        <v>95</v>
      </c>
      <c r="C727" s="21" t="s">
        <v>2299</v>
      </c>
      <c r="D727" s="21" t="s">
        <v>1914</v>
      </c>
      <c r="E727" s="21" t="s">
        <v>1915</v>
      </c>
      <c r="F727" s="26" t="s">
        <v>188</v>
      </c>
      <c r="G727" s="27">
        <v>1</v>
      </c>
      <c r="H727" s="27">
        <v>1</v>
      </c>
      <c r="I727" s="36">
        <v>1</v>
      </c>
      <c r="J727" s="26" t="s">
        <v>2297</v>
      </c>
      <c r="K727" s="37"/>
      <c r="L727" s="23" t="str">
        <f>IF(U727=0,"INVALID SKU",IF(INDEX('SKU Catalog'!$J$1:$J$116,MAX(1,U727))=0,"PAYG",IF(J727="Default",Assumptions!$B$7,J727)))</f>
        <v>PAYG</v>
      </c>
      <c r="M727" s="23" t="str">
        <f>IF(U727=0,"Review SKU",INDEX('SKU Catalog'!$E$1:$E$116,MAX(1,U727)))</f>
        <v>resource</v>
      </c>
      <c r="N727" s="31">
        <f>IF(ISNUMBER(K727),K727,IF(U727=0,"UNPRICED",IF(L727="PAYG",INDEX('SKU Catalog'!$K$1:$K$116,MAX(1,U727)),IF(L727="1Y",INDEX('SKU Catalog'!$L$1:$L$116,MAX(1,U727)),INDEX('SKU Catalog'!$M$1:$M$116,MAX(1,U727))))))</f>
        <v>0</v>
      </c>
      <c r="O727" s="24">
        <f>IF(NOT(AND(A727=$B$2,G727&gt;0,H727&gt;0,OR(C727&lt;&gt;"Recommended baseline",Assumptions!$B$10=1))),0,IF(ISNUMBER(N727),G727*H727*N727*IF(ISNUMBER(K727),1,IF(AND(L727="PAYG",INDEX('SKU Catalog'!$F$1:$F$116,MAX(1,U727))="Hourly"),I727,1)),"UNPRICED"))</f>
        <v>0</v>
      </c>
      <c r="P727" s="24">
        <f>IF(ISNUMBER(O727),O727*Assumptions!$B$8,"UNPRICED")</f>
        <v>0</v>
      </c>
      <c r="Q727" s="23" t="str">
        <f>IF(NOT(AND(A727=$B$2,G727&gt;0,H727&gt;0,OR(C727&lt;&gt;"Recommended baseline",Assumptions!$B$10=1))),"Inactive",IF(NOT(ISNUMBER(N727)),"UNPRICED - select SKU / quote",IF(ISNUMBER(K727),"Manual quote - verify source",IF(T727="Covered","Covered by capacity",IF(T727="Control plane","No direct fee","Priced - verify sizing")))))</f>
        <v>Inactive</v>
      </c>
      <c r="R727" s="21" t="s">
        <v>2300</v>
      </c>
      <c r="S727" s="21" t="s">
        <v>971</v>
      </c>
      <c r="T727" s="21" t="s">
        <v>187</v>
      </c>
      <c r="U727" s="23">
        <f>IF(COUNTIF('SKU Catalog'!$A$4:$A$116,T727&amp;"|"&amp;F727)=0,0,MATCH(T727&amp;"|"&amp;F727,'SKU Catalog'!$A$1:$A$116,0))</f>
        <v>5</v>
      </c>
      <c r="V727" s="24">
        <f>IF(NOT(AND(A727=$B$2,G727&gt;0,H727&gt;0,OR(C727&lt;&gt;"Recommended baseline",Assumptions!$B$10=1))),0,IF(ISNUMBER(K727),G727*H727*K727,IF(U727=0,"UNPRICED",IF(ISNUMBER(INDEX('SKU Catalog'!$K$1:$K$116,MAX(1,U727))),G727*H727*INDEX('SKU Catalog'!$K$1:$K$116,MAX(1,U727))*IF(AND(INDEX('SKU Catalog'!$F$1:$F$116,MAX(1,U727))="Hourly",OR(INDEX('SKU Catalog'!$J$1:$J$116,MAX(1,U727))=0,"PAYG"="PAYG")),I727,1),"UNPRICED"))))</f>
        <v>0</v>
      </c>
      <c r="W727" s="24">
        <f>IF(NOT(AND(A727=$B$2,G727&gt;0,H727&gt;0,OR(C727&lt;&gt;"Recommended baseline",Assumptions!$B$10=1))),0,IF(ISNUMBER(K727),G727*H727*K727,IF(U727=0,"UNPRICED",IF(ISNUMBER(INDEX('SKU Catalog'!$L$1:$L$116,MAX(1,U727))),G727*H727*INDEX('SKU Catalog'!$L$1:$L$116,MAX(1,U727))*IF(AND(INDEX('SKU Catalog'!$F$1:$F$116,MAX(1,U727))="Hourly",OR(INDEX('SKU Catalog'!$J$1:$J$116,MAX(1,U727))=0,"1Y"="PAYG")),I727,1),"UNPRICED"))))</f>
        <v>0</v>
      </c>
      <c r="X727" s="24">
        <f>IF(NOT(AND(A727=$B$2,G727&gt;0,H727&gt;0,OR(C727&lt;&gt;"Recommended baseline",Assumptions!$B$10=1))),0,IF(ISNUMBER(K727),G727*H727*K727,IF(U727=0,"UNPRICED",IF(ISNUMBER(INDEX('SKU Catalog'!$M$1:$M$116,MAX(1,U727))),G727*H727*INDEX('SKU Catalog'!$M$1:$M$116,MAX(1,U727))*IF(AND(INDEX('SKU Catalog'!$F$1:$F$116,MAX(1,U727))="Hourly",OR(INDEX('SKU Catalog'!$J$1:$J$116,MAX(1,U727))=0,"3Y"="PAYG")),I727,1),"UNPRICED"))))</f>
        <v>0</v>
      </c>
    </row>
    <row r="728" spans="1:24" ht="43.2" x14ac:dyDescent="0.35">
      <c r="A728" s="21" t="s">
        <v>1927</v>
      </c>
      <c r="B728" s="21" t="s">
        <v>95</v>
      </c>
      <c r="C728" s="21" t="s">
        <v>2299</v>
      </c>
      <c r="D728" s="21" t="s">
        <v>2350</v>
      </c>
      <c r="E728" s="21" t="s">
        <v>1916</v>
      </c>
      <c r="F728" s="26" t="s">
        <v>188</v>
      </c>
      <c r="G728" s="27">
        <v>1</v>
      </c>
      <c r="H728" s="27">
        <v>1</v>
      </c>
      <c r="I728" s="36">
        <v>1</v>
      </c>
      <c r="J728" s="26" t="s">
        <v>2297</v>
      </c>
      <c r="K728" s="37"/>
      <c r="L728" s="23" t="str">
        <f>IF(U728=0,"INVALID SKU",IF(INDEX('SKU Catalog'!$J$1:$J$116,MAX(1,U728))=0,"PAYG",IF(J728="Default",Assumptions!$B$7,J728)))</f>
        <v>PAYG</v>
      </c>
      <c r="M728" s="23" t="str">
        <f>IF(U728=0,"Review SKU",INDEX('SKU Catalog'!$E$1:$E$116,MAX(1,U728)))</f>
        <v>resource</v>
      </c>
      <c r="N728" s="31">
        <f>IF(ISNUMBER(K728),K728,IF(U728=0,"UNPRICED",IF(L728="PAYG",INDEX('SKU Catalog'!$K$1:$K$116,MAX(1,U728)),IF(L728="1Y",INDEX('SKU Catalog'!$L$1:$L$116,MAX(1,U728)),INDEX('SKU Catalog'!$M$1:$M$116,MAX(1,U728))))))</f>
        <v>0</v>
      </c>
      <c r="O728" s="24">
        <f>IF(NOT(AND(A728=$B$2,G728&gt;0,H728&gt;0,OR(C728&lt;&gt;"Recommended baseline",Assumptions!$B$10=1))),0,IF(ISNUMBER(N728),G728*H728*N728*IF(ISNUMBER(K728),1,IF(AND(L728="PAYG",INDEX('SKU Catalog'!$F$1:$F$116,MAX(1,U728))="Hourly"),I728,1)),"UNPRICED"))</f>
        <v>0</v>
      </c>
      <c r="P728" s="24">
        <f>IF(ISNUMBER(O728),O728*Assumptions!$B$8,"UNPRICED")</f>
        <v>0</v>
      </c>
      <c r="Q728" s="23" t="str">
        <f>IF(NOT(AND(A728=$B$2,G728&gt;0,H728&gt;0,OR(C728&lt;&gt;"Recommended baseline",Assumptions!$B$10=1))),"Inactive",IF(NOT(ISNUMBER(N728)),"UNPRICED - select SKU / quote",IF(ISNUMBER(K728),"Manual quote - verify source",IF(T728="Covered","Covered by capacity",IF(T728="Control plane","No direct fee","Priced - verify sizing")))))</f>
        <v>Inactive</v>
      </c>
      <c r="R728" s="21" t="s">
        <v>2351</v>
      </c>
      <c r="S728" s="21" t="s">
        <v>971</v>
      </c>
      <c r="T728" s="21" t="s">
        <v>187</v>
      </c>
      <c r="U728" s="23">
        <f>IF(COUNTIF('SKU Catalog'!$A$4:$A$116,T728&amp;"|"&amp;F728)=0,0,MATCH(T728&amp;"|"&amp;F728,'SKU Catalog'!$A$1:$A$116,0))</f>
        <v>5</v>
      </c>
      <c r="V728" s="24">
        <f>IF(NOT(AND(A728=$B$2,G728&gt;0,H728&gt;0,OR(C728&lt;&gt;"Recommended baseline",Assumptions!$B$10=1))),0,IF(ISNUMBER(K728),G728*H728*K728,IF(U728=0,"UNPRICED",IF(ISNUMBER(INDEX('SKU Catalog'!$K$1:$K$116,MAX(1,U728))),G728*H728*INDEX('SKU Catalog'!$K$1:$K$116,MAX(1,U728))*IF(AND(INDEX('SKU Catalog'!$F$1:$F$116,MAX(1,U728))="Hourly",OR(INDEX('SKU Catalog'!$J$1:$J$116,MAX(1,U728))=0,"PAYG"="PAYG")),I728,1),"UNPRICED"))))</f>
        <v>0</v>
      </c>
      <c r="W728" s="24">
        <f>IF(NOT(AND(A728=$B$2,G728&gt;0,H728&gt;0,OR(C728&lt;&gt;"Recommended baseline",Assumptions!$B$10=1))),0,IF(ISNUMBER(K728),G728*H728*K728,IF(U728=0,"UNPRICED",IF(ISNUMBER(INDEX('SKU Catalog'!$L$1:$L$116,MAX(1,U728))),G728*H728*INDEX('SKU Catalog'!$L$1:$L$116,MAX(1,U728))*IF(AND(INDEX('SKU Catalog'!$F$1:$F$116,MAX(1,U728))="Hourly",OR(INDEX('SKU Catalog'!$J$1:$J$116,MAX(1,U728))=0,"1Y"="PAYG")),I728,1),"UNPRICED"))))</f>
        <v>0</v>
      </c>
      <c r="X728" s="24">
        <f>IF(NOT(AND(A728=$B$2,G728&gt;0,H728&gt;0,OR(C728&lt;&gt;"Recommended baseline",Assumptions!$B$10=1))),0,IF(ISNUMBER(K728),G728*H728*K728,IF(U728=0,"UNPRICED",IF(ISNUMBER(INDEX('SKU Catalog'!$M$1:$M$116,MAX(1,U728))),G728*H728*INDEX('SKU Catalog'!$M$1:$M$116,MAX(1,U728))*IF(AND(INDEX('SKU Catalog'!$F$1:$F$116,MAX(1,U728))="Hourly",OR(INDEX('SKU Catalog'!$J$1:$J$116,MAX(1,U728))=0,"3Y"="PAYG")),I728,1),"UNPRICED"))))</f>
        <v>0</v>
      </c>
    </row>
    <row r="729" spans="1:24" ht="43.2" x14ac:dyDescent="0.35">
      <c r="A729" s="21" t="s">
        <v>1927</v>
      </c>
      <c r="B729" s="21" t="s">
        <v>95</v>
      </c>
      <c r="C729" s="21" t="s">
        <v>2299</v>
      </c>
      <c r="D729" s="21" t="s">
        <v>2352</v>
      </c>
      <c r="E729" s="21" t="s">
        <v>1919</v>
      </c>
      <c r="F729" s="26" t="s">
        <v>188</v>
      </c>
      <c r="G729" s="27">
        <v>1</v>
      </c>
      <c r="H729" s="27">
        <v>1</v>
      </c>
      <c r="I729" s="36">
        <v>1</v>
      </c>
      <c r="J729" s="26" t="s">
        <v>2297</v>
      </c>
      <c r="K729" s="37"/>
      <c r="L729" s="23" t="str">
        <f>IF(U729=0,"INVALID SKU",IF(INDEX('SKU Catalog'!$J$1:$J$116,MAX(1,U729))=0,"PAYG",IF(J729="Default",Assumptions!$B$7,J729)))</f>
        <v>PAYG</v>
      </c>
      <c r="M729" s="23" t="str">
        <f>IF(U729=0,"Review SKU",INDEX('SKU Catalog'!$E$1:$E$116,MAX(1,U729)))</f>
        <v>resource</v>
      </c>
      <c r="N729" s="31">
        <f>IF(ISNUMBER(K729),K729,IF(U729=0,"UNPRICED",IF(L729="PAYG",INDEX('SKU Catalog'!$K$1:$K$116,MAX(1,U729)),IF(L729="1Y",INDEX('SKU Catalog'!$L$1:$L$116,MAX(1,U729)),INDEX('SKU Catalog'!$M$1:$M$116,MAX(1,U729))))))</f>
        <v>0</v>
      </c>
      <c r="O729" s="24">
        <f>IF(NOT(AND(A729=$B$2,G729&gt;0,H729&gt;0,OR(C729&lt;&gt;"Recommended baseline",Assumptions!$B$10=1))),0,IF(ISNUMBER(N729),G729*H729*N729*IF(ISNUMBER(K729),1,IF(AND(L729="PAYG",INDEX('SKU Catalog'!$F$1:$F$116,MAX(1,U729))="Hourly"),I729,1)),"UNPRICED"))</f>
        <v>0</v>
      </c>
      <c r="P729" s="24">
        <f>IF(ISNUMBER(O729),O729*Assumptions!$B$8,"UNPRICED")</f>
        <v>0</v>
      </c>
      <c r="Q729" s="23" t="str">
        <f>IF(NOT(AND(A729=$B$2,G729&gt;0,H729&gt;0,OR(C729&lt;&gt;"Recommended baseline",Assumptions!$B$10=1))),"Inactive",IF(NOT(ISNUMBER(N729)),"UNPRICED - select SKU / quote",IF(ISNUMBER(K729),"Manual quote - verify source",IF(T729="Covered","Covered by capacity",IF(T729="Control plane","No direct fee","Priced - verify sizing")))))</f>
        <v>Inactive</v>
      </c>
      <c r="R729" s="21" t="s">
        <v>2351</v>
      </c>
      <c r="S729" s="21" t="s">
        <v>971</v>
      </c>
      <c r="T729" s="21" t="s">
        <v>187</v>
      </c>
      <c r="U729" s="23">
        <f>IF(COUNTIF('SKU Catalog'!$A$4:$A$116,T729&amp;"|"&amp;F729)=0,0,MATCH(T729&amp;"|"&amp;F729,'SKU Catalog'!$A$1:$A$116,0))</f>
        <v>5</v>
      </c>
      <c r="V729" s="24">
        <f>IF(NOT(AND(A729=$B$2,G729&gt;0,H729&gt;0,OR(C729&lt;&gt;"Recommended baseline",Assumptions!$B$10=1))),0,IF(ISNUMBER(K729),G729*H729*K729,IF(U729=0,"UNPRICED",IF(ISNUMBER(INDEX('SKU Catalog'!$K$1:$K$116,MAX(1,U729))),G729*H729*INDEX('SKU Catalog'!$K$1:$K$116,MAX(1,U729))*IF(AND(INDEX('SKU Catalog'!$F$1:$F$116,MAX(1,U729))="Hourly",OR(INDEX('SKU Catalog'!$J$1:$J$116,MAX(1,U729))=0,"PAYG"="PAYG")),I729,1),"UNPRICED"))))</f>
        <v>0</v>
      </c>
      <c r="W729" s="24">
        <f>IF(NOT(AND(A729=$B$2,G729&gt;0,H729&gt;0,OR(C729&lt;&gt;"Recommended baseline",Assumptions!$B$10=1))),0,IF(ISNUMBER(K729),G729*H729*K729,IF(U729=0,"UNPRICED",IF(ISNUMBER(INDEX('SKU Catalog'!$L$1:$L$116,MAX(1,U729))),G729*H729*INDEX('SKU Catalog'!$L$1:$L$116,MAX(1,U729))*IF(AND(INDEX('SKU Catalog'!$F$1:$F$116,MAX(1,U729))="Hourly",OR(INDEX('SKU Catalog'!$J$1:$J$116,MAX(1,U729))=0,"1Y"="PAYG")),I729,1),"UNPRICED"))))</f>
        <v>0</v>
      </c>
      <c r="X729" s="24">
        <f>IF(NOT(AND(A729=$B$2,G729&gt;0,H729&gt;0,OR(C729&lt;&gt;"Recommended baseline",Assumptions!$B$10=1))),0,IF(ISNUMBER(K729),G729*H729*K729,IF(U729=0,"UNPRICED",IF(ISNUMBER(INDEX('SKU Catalog'!$M$1:$M$116,MAX(1,U729))),G729*H729*INDEX('SKU Catalog'!$M$1:$M$116,MAX(1,U729))*IF(AND(INDEX('SKU Catalog'!$F$1:$F$116,MAX(1,U729))="Hourly",OR(INDEX('SKU Catalog'!$J$1:$J$116,MAX(1,U729))=0,"3Y"="PAYG")),I729,1),"UNPRICED"))))</f>
        <v>0</v>
      </c>
    </row>
    <row r="730" spans="1:24" ht="43.2" x14ac:dyDescent="0.35">
      <c r="A730" s="21" t="s">
        <v>1927</v>
      </c>
      <c r="B730" s="21" t="s">
        <v>95</v>
      </c>
      <c r="C730" s="21" t="s">
        <v>2299</v>
      </c>
      <c r="D730" s="21" t="s">
        <v>2353</v>
      </c>
      <c r="E730" s="21" t="s">
        <v>1921</v>
      </c>
      <c r="F730" s="26" t="s">
        <v>188</v>
      </c>
      <c r="G730" s="27">
        <v>1</v>
      </c>
      <c r="H730" s="27">
        <v>1</v>
      </c>
      <c r="I730" s="36">
        <v>1</v>
      </c>
      <c r="J730" s="26" t="s">
        <v>2297</v>
      </c>
      <c r="K730" s="37"/>
      <c r="L730" s="23" t="str">
        <f>IF(U730=0,"INVALID SKU",IF(INDEX('SKU Catalog'!$J$1:$J$116,MAX(1,U730))=0,"PAYG",IF(J730="Default",Assumptions!$B$7,J730)))</f>
        <v>PAYG</v>
      </c>
      <c r="M730" s="23" t="str">
        <f>IF(U730=0,"Review SKU",INDEX('SKU Catalog'!$E$1:$E$116,MAX(1,U730)))</f>
        <v>resource</v>
      </c>
      <c r="N730" s="31">
        <f>IF(ISNUMBER(K730),K730,IF(U730=0,"UNPRICED",IF(L730="PAYG",INDEX('SKU Catalog'!$K$1:$K$116,MAX(1,U730)),IF(L730="1Y",INDEX('SKU Catalog'!$L$1:$L$116,MAX(1,U730)),INDEX('SKU Catalog'!$M$1:$M$116,MAX(1,U730))))))</f>
        <v>0</v>
      </c>
      <c r="O730" s="24">
        <f>IF(NOT(AND(A730=$B$2,G730&gt;0,H730&gt;0,OR(C730&lt;&gt;"Recommended baseline",Assumptions!$B$10=1))),0,IF(ISNUMBER(N730),G730*H730*N730*IF(ISNUMBER(K730),1,IF(AND(L730="PAYG",INDEX('SKU Catalog'!$F$1:$F$116,MAX(1,U730))="Hourly"),I730,1)),"UNPRICED"))</f>
        <v>0</v>
      </c>
      <c r="P730" s="24">
        <f>IF(ISNUMBER(O730),O730*Assumptions!$B$8,"UNPRICED")</f>
        <v>0</v>
      </c>
      <c r="Q730" s="23" t="str">
        <f>IF(NOT(AND(A730=$B$2,G730&gt;0,H730&gt;0,OR(C730&lt;&gt;"Recommended baseline",Assumptions!$B$10=1))),"Inactive",IF(NOT(ISNUMBER(N730)),"UNPRICED - select SKU / quote",IF(ISNUMBER(K730),"Manual quote - verify source",IF(T730="Covered","Covered by capacity",IF(T730="Control plane","No direct fee","Priced - verify sizing")))))</f>
        <v>Inactive</v>
      </c>
      <c r="R730" s="21" t="s">
        <v>2351</v>
      </c>
      <c r="S730" s="21" t="s">
        <v>971</v>
      </c>
      <c r="T730" s="21" t="s">
        <v>187</v>
      </c>
      <c r="U730" s="23">
        <f>IF(COUNTIF('SKU Catalog'!$A$4:$A$116,T730&amp;"|"&amp;F730)=0,0,MATCH(T730&amp;"|"&amp;F730,'SKU Catalog'!$A$1:$A$116,0))</f>
        <v>5</v>
      </c>
      <c r="V730" s="24">
        <f>IF(NOT(AND(A730=$B$2,G730&gt;0,H730&gt;0,OR(C730&lt;&gt;"Recommended baseline",Assumptions!$B$10=1))),0,IF(ISNUMBER(K730),G730*H730*K730,IF(U730=0,"UNPRICED",IF(ISNUMBER(INDEX('SKU Catalog'!$K$1:$K$116,MAX(1,U730))),G730*H730*INDEX('SKU Catalog'!$K$1:$K$116,MAX(1,U730))*IF(AND(INDEX('SKU Catalog'!$F$1:$F$116,MAX(1,U730))="Hourly",OR(INDEX('SKU Catalog'!$J$1:$J$116,MAX(1,U730))=0,"PAYG"="PAYG")),I730,1),"UNPRICED"))))</f>
        <v>0</v>
      </c>
      <c r="W730" s="24">
        <f>IF(NOT(AND(A730=$B$2,G730&gt;0,H730&gt;0,OR(C730&lt;&gt;"Recommended baseline",Assumptions!$B$10=1))),0,IF(ISNUMBER(K730),G730*H730*K730,IF(U730=0,"UNPRICED",IF(ISNUMBER(INDEX('SKU Catalog'!$L$1:$L$116,MAX(1,U730))),G730*H730*INDEX('SKU Catalog'!$L$1:$L$116,MAX(1,U730))*IF(AND(INDEX('SKU Catalog'!$F$1:$F$116,MAX(1,U730))="Hourly",OR(INDEX('SKU Catalog'!$J$1:$J$116,MAX(1,U730))=0,"1Y"="PAYG")),I730,1),"UNPRICED"))))</f>
        <v>0</v>
      </c>
      <c r="X730" s="24">
        <f>IF(NOT(AND(A730=$B$2,G730&gt;0,H730&gt;0,OR(C730&lt;&gt;"Recommended baseline",Assumptions!$B$10=1))),0,IF(ISNUMBER(K730),G730*H730*K730,IF(U730=0,"UNPRICED",IF(ISNUMBER(INDEX('SKU Catalog'!$M$1:$M$116,MAX(1,U730))),G730*H730*INDEX('SKU Catalog'!$M$1:$M$116,MAX(1,U730))*IF(AND(INDEX('SKU Catalog'!$F$1:$F$116,MAX(1,U730))="Hourly",OR(INDEX('SKU Catalog'!$J$1:$J$116,MAX(1,U730))=0,"3Y"="PAYG")),I730,1),"UNPRICED"))))</f>
        <v>0</v>
      </c>
    </row>
    <row r="731" spans="1:24" ht="43.2" x14ac:dyDescent="0.35">
      <c r="A731" s="21" t="s">
        <v>1927</v>
      </c>
      <c r="B731" s="21" t="s">
        <v>95</v>
      </c>
      <c r="C731" s="21" t="s">
        <v>2299</v>
      </c>
      <c r="D731" s="21" t="s">
        <v>2354</v>
      </c>
      <c r="E731" s="21" t="s">
        <v>1923</v>
      </c>
      <c r="F731" s="26" t="s">
        <v>188</v>
      </c>
      <c r="G731" s="27">
        <v>1</v>
      </c>
      <c r="H731" s="27">
        <v>1</v>
      </c>
      <c r="I731" s="36">
        <v>1</v>
      </c>
      <c r="J731" s="26" t="s">
        <v>2297</v>
      </c>
      <c r="K731" s="37"/>
      <c r="L731" s="23" t="str">
        <f>IF(U731=0,"INVALID SKU",IF(INDEX('SKU Catalog'!$J$1:$J$116,MAX(1,U731))=0,"PAYG",IF(J731="Default",Assumptions!$B$7,J731)))</f>
        <v>PAYG</v>
      </c>
      <c r="M731" s="23" t="str">
        <f>IF(U731=0,"Review SKU",INDEX('SKU Catalog'!$E$1:$E$116,MAX(1,U731)))</f>
        <v>resource</v>
      </c>
      <c r="N731" s="31">
        <f>IF(ISNUMBER(K731),K731,IF(U731=0,"UNPRICED",IF(L731="PAYG",INDEX('SKU Catalog'!$K$1:$K$116,MAX(1,U731)),IF(L731="1Y",INDEX('SKU Catalog'!$L$1:$L$116,MAX(1,U731)),INDEX('SKU Catalog'!$M$1:$M$116,MAX(1,U731))))))</f>
        <v>0</v>
      </c>
      <c r="O731" s="24">
        <f>IF(NOT(AND(A731=$B$2,G731&gt;0,H731&gt;0,OR(C731&lt;&gt;"Recommended baseline",Assumptions!$B$10=1))),0,IF(ISNUMBER(N731),G731*H731*N731*IF(ISNUMBER(K731),1,IF(AND(L731="PAYG",INDEX('SKU Catalog'!$F$1:$F$116,MAX(1,U731))="Hourly"),I731,1)),"UNPRICED"))</f>
        <v>0</v>
      </c>
      <c r="P731" s="24">
        <f>IF(ISNUMBER(O731),O731*Assumptions!$B$8,"UNPRICED")</f>
        <v>0</v>
      </c>
      <c r="Q731" s="23" t="str">
        <f>IF(NOT(AND(A731=$B$2,G731&gt;0,H731&gt;0,OR(C731&lt;&gt;"Recommended baseline",Assumptions!$B$10=1))),"Inactive",IF(NOT(ISNUMBER(N731)),"UNPRICED - select SKU / quote",IF(ISNUMBER(K731),"Manual quote - verify source",IF(T731="Covered","Covered by capacity",IF(T731="Control plane","No direct fee","Priced - verify sizing")))))</f>
        <v>Inactive</v>
      </c>
      <c r="R731" s="21" t="s">
        <v>2351</v>
      </c>
      <c r="S731" s="21" t="s">
        <v>971</v>
      </c>
      <c r="T731" s="21" t="s">
        <v>187</v>
      </c>
      <c r="U731" s="23">
        <f>IF(COUNTIF('SKU Catalog'!$A$4:$A$116,T731&amp;"|"&amp;F731)=0,0,MATCH(T731&amp;"|"&amp;F731,'SKU Catalog'!$A$1:$A$116,0))</f>
        <v>5</v>
      </c>
      <c r="V731" s="24">
        <f>IF(NOT(AND(A731=$B$2,G731&gt;0,H731&gt;0,OR(C731&lt;&gt;"Recommended baseline",Assumptions!$B$10=1))),0,IF(ISNUMBER(K731),G731*H731*K731,IF(U731=0,"UNPRICED",IF(ISNUMBER(INDEX('SKU Catalog'!$K$1:$K$116,MAX(1,U731))),G731*H731*INDEX('SKU Catalog'!$K$1:$K$116,MAX(1,U731))*IF(AND(INDEX('SKU Catalog'!$F$1:$F$116,MAX(1,U731))="Hourly",OR(INDEX('SKU Catalog'!$J$1:$J$116,MAX(1,U731))=0,"PAYG"="PAYG")),I731,1),"UNPRICED"))))</f>
        <v>0</v>
      </c>
      <c r="W731" s="24">
        <f>IF(NOT(AND(A731=$B$2,G731&gt;0,H731&gt;0,OR(C731&lt;&gt;"Recommended baseline",Assumptions!$B$10=1))),0,IF(ISNUMBER(K731),G731*H731*K731,IF(U731=0,"UNPRICED",IF(ISNUMBER(INDEX('SKU Catalog'!$L$1:$L$116,MAX(1,U731))),G731*H731*INDEX('SKU Catalog'!$L$1:$L$116,MAX(1,U731))*IF(AND(INDEX('SKU Catalog'!$F$1:$F$116,MAX(1,U731))="Hourly",OR(INDEX('SKU Catalog'!$J$1:$J$116,MAX(1,U731))=0,"1Y"="PAYG")),I731,1),"UNPRICED"))))</f>
        <v>0</v>
      </c>
      <c r="X731" s="24">
        <f>IF(NOT(AND(A731=$B$2,G731&gt;0,H731&gt;0,OR(C731&lt;&gt;"Recommended baseline",Assumptions!$B$10=1))),0,IF(ISNUMBER(K731),G731*H731*K731,IF(U731=0,"UNPRICED",IF(ISNUMBER(INDEX('SKU Catalog'!$M$1:$M$116,MAX(1,U731))),G731*H731*INDEX('SKU Catalog'!$M$1:$M$116,MAX(1,U731))*IF(AND(INDEX('SKU Catalog'!$F$1:$F$116,MAX(1,U731))="Hourly",OR(INDEX('SKU Catalog'!$J$1:$J$116,MAX(1,U731))=0,"3Y"="PAYG")),I731,1),"UNPRICED"))))</f>
        <v>0</v>
      </c>
    </row>
    <row r="732" spans="1:24" ht="43.2" x14ac:dyDescent="0.35">
      <c r="A732" s="21" t="s">
        <v>1927</v>
      </c>
      <c r="B732" s="21" t="s">
        <v>95</v>
      </c>
      <c r="C732" s="21" t="s">
        <v>2299</v>
      </c>
      <c r="D732" s="21" t="s">
        <v>2355</v>
      </c>
      <c r="E732" s="21" t="s">
        <v>1925</v>
      </c>
      <c r="F732" s="26" t="s">
        <v>188</v>
      </c>
      <c r="G732" s="27">
        <v>1</v>
      </c>
      <c r="H732" s="27">
        <v>1</v>
      </c>
      <c r="I732" s="36">
        <v>1</v>
      </c>
      <c r="J732" s="26" t="s">
        <v>2297</v>
      </c>
      <c r="K732" s="37"/>
      <c r="L732" s="23" t="str">
        <f>IF(U732=0,"INVALID SKU",IF(INDEX('SKU Catalog'!$J$1:$J$116,MAX(1,U732))=0,"PAYG",IF(J732="Default",Assumptions!$B$7,J732)))</f>
        <v>PAYG</v>
      </c>
      <c r="M732" s="23" t="str">
        <f>IF(U732=0,"Review SKU",INDEX('SKU Catalog'!$E$1:$E$116,MAX(1,U732)))</f>
        <v>resource</v>
      </c>
      <c r="N732" s="31">
        <f>IF(ISNUMBER(K732),K732,IF(U732=0,"UNPRICED",IF(L732="PAYG",INDEX('SKU Catalog'!$K$1:$K$116,MAX(1,U732)),IF(L732="1Y",INDEX('SKU Catalog'!$L$1:$L$116,MAX(1,U732)),INDEX('SKU Catalog'!$M$1:$M$116,MAX(1,U732))))))</f>
        <v>0</v>
      </c>
      <c r="O732" s="24">
        <f>IF(NOT(AND(A732=$B$2,G732&gt;0,H732&gt;0,OR(C732&lt;&gt;"Recommended baseline",Assumptions!$B$10=1))),0,IF(ISNUMBER(N732),G732*H732*N732*IF(ISNUMBER(K732),1,IF(AND(L732="PAYG",INDEX('SKU Catalog'!$F$1:$F$116,MAX(1,U732))="Hourly"),I732,1)),"UNPRICED"))</f>
        <v>0</v>
      </c>
      <c r="P732" s="24">
        <f>IF(ISNUMBER(O732),O732*Assumptions!$B$8,"UNPRICED")</f>
        <v>0</v>
      </c>
      <c r="Q732" s="23" t="str">
        <f>IF(NOT(AND(A732=$B$2,G732&gt;0,H732&gt;0,OR(C732&lt;&gt;"Recommended baseline",Assumptions!$B$10=1))),"Inactive",IF(NOT(ISNUMBER(N732)),"UNPRICED - select SKU / quote",IF(ISNUMBER(K732),"Manual quote - verify source",IF(T732="Covered","Covered by capacity",IF(T732="Control plane","No direct fee","Priced - verify sizing")))))</f>
        <v>Inactive</v>
      </c>
      <c r="R732" s="21" t="s">
        <v>2351</v>
      </c>
      <c r="S732" s="21" t="s">
        <v>971</v>
      </c>
      <c r="T732" s="21" t="s">
        <v>187</v>
      </c>
      <c r="U732" s="23">
        <f>IF(COUNTIF('SKU Catalog'!$A$4:$A$116,T732&amp;"|"&amp;F732)=0,0,MATCH(T732&amp;"|"&amp;F732,'SKU Catalog'!$A$1:$A$116,0))</f>
        <v>5</v>
      </c>
      <c r="V732" s="24">
        <f>IF(NOT(AND(A732=$B$2,G732&gt;0,H732&gt;0,OR(C732&lt;&gt;"Recommended baseline",Assumptions!$B$10=1))),0,IF(ISNUMBER(K732),G732*H732*K732,IF(U732=0,"UNPRICED",IF(ISNUMBER(INDEX('SKU Catalog'!$K$1:$K$116,MAX(1,U732))),G732*H732*INDEX('SKU Catalog'!$K$1:$K$116,MAX(1,U732))*IF(AND(INDEX('SKU Catalog'!$F$1:$F$116,MAX(1,U732))="Hourly",OR(INDEX('SKU Catalog'!$J$1:$J$116,MAX(1,U732))=0,"PAYG"="PAYG")),I732,1),"UNPRICED"))))</f>
        <v>0</v>
      </c>
      <c r="W732" s="24">
        <f>IF(NOT(AND(A732=$B$2,G732&gt;0,H732&gt;0,OR(C732&lt;&gt;"Recommended baseline",Assumptions!$B$10=1))),0,IF(ISNUMBER(K732),G732*H732*K732,IF(U732=0,"UNPRICED",IF(ISNUMBER(INDEX('SKU Catalog'!$L$1:$L$116,MAX(1,U732))),G732*H732*INDEX('SKU Catalog'!$L$1:$L$116,MAX(1,U732))*IF(AND(INDEX('SKU Catalog'!$F$1:$F$116,MAX(1,U732))="Hourly",OR(INDEX('SKU Catalog'!$J$1:$J$116,MAX(1,U732))=0,"1Y"="PAYG")),I732,1),"UNPRICED"))))</f>
        <v>0</v>
      </c>
      <c r="X732" s="24">
        <f>IF(NOT(AND(A732=$B$2,G732&gt;0,H732&gt;0,OR(C732&lt;&gt;"Recommended baseline",Assumptions!$B$10=1))),0,IF(ISNUMBER(K732),G732*H732*K732,IF(U732=0,"UNPRICED",IF(ISNUMBER(INDEX('SKU Catalog'!$M$1:$M$116,MAX(1,U732))),G732*H732*INDEX('SKU Catalog'!$M$1:$M$116,MAX(1,U732))*IF(AND(INDEX('SKU Catalog'!$F$1:$F$116,MAX(1,U732))="Hourly",OR(INDEX('SKU Catalog'!$J$1:$J$116,MAX(1,U732))=0,"3Y"="PAYG")),I732,1),"UNPRICED"))))</f>
        <v>0</v>
      </c>
    </row>
    <row r="733" spans="1:24" ht="28.8" x14ac:dyDescent="0.35">
      <c r="A733" s="21" t="s">
        <v>1927</v>
      </c>
      <c r="B733" s="21" t="s">
        <v>87</v>
      </c>
      <c r="C733" s="21" t="s">
        <v>2301</v>
      </c>
      <c r="D733" s="21" t="s">
        <v>335</v>
      </c>
      <c r="E733" s="21" t="s">
        <v>2302</v>
      </c>
      <c r="F733" s="26" t="s">
        <v>287</v>
      </c>
      <c r="G733" s="27">
        <v>1</v>
      </c>
      <c r="H733" s="38">
        <f>Assumptions!$B$17</f>
        <v>3</v>
      </c>
      <c r="I733" s="36">
        <v>1</v>
      </c>
      <c r="J733" s="26" t="s">
        <v>2297</v>
      </c>
      <c r="K733" s="37"/>
      <c r="L733" s="23" t="str">
        <f>IF(U733=0,"INVALID SKU",IF(INDEX('SKU Catalog'!$J$1:$J$116,MAX(1,U733))=0,"PAYG",IF(J733="Default",Assumptions!$B$7,J733)))</f>
        <v>PAYG</v>
      </c>
      <c r="M733" s="23" t="str">
        <f>IF(U733=0,"Review SKU",INDEX('SKU Catalog'!$E$1:$E$116,MAX(1,U733)))</f>
        <v>endpoint</v>
      </c>
      <c r="N733" s="31">
        <f>IF(ISNUMBER(K733),K733,IF(U733=0,"UNPRICED",IF(L733="PAYG",INDEX('SKU Catalog'!$K$1:$K$116,MAX(1,U733)),IF(L733="1Y",INDEX('SKU Catalog'!$L$1:$L$116,MAX(1,U733)),INDEX('SKU Catalog'!$M$1:$M$116,MAX(1,U733))))))</f>
        <v>7.3</v>
      </c>
      <c r="O733" s="24">
        <f>IF(NOT(AND(A733=$B$2,G733&gt;0,H733&gt;0,OR(C733&lt;&gt;"Recommended baseline",Assumptions!$B$10=1))),0,IF(ISNUMBER(N733),G733*H733*N733*IF(ISNUMBER(K733),1,IF(AND(L733="PAYG",INDEX('SKU Catalog'!$F$1:$F$116,MAX(1,U733))="Hourly"),I733,1)),"UNPRICED"))</f>
        <v>0</v>
      </c>
      <c r="P733" s="24">
        <f>IF(ISNUMBER(O733),O733*Assumptions!$B$8,"UNPRICED")</f>
        <v>0</v>
      </c>
      <c r="Q733" s="23" t="str">
        <f>IF(NOT(AND(A733=$B$2,G733&gt;0,H733&gt;0,OR(C733&lt;&gt;"Recommended baseline",Assumptions!$B$10=1))),"Inactive",IF(NOT(ISNUMBER(N733)),"UNPRICED - select SKU / quote",IF(ISNUMBER(K733),"Manual quote - verify source",IF(T733="Covered","Covered by capacity",IF(T733="Control plane","No direct fee","Priced - verify sizing")))))</f>
        <v>Inactive</v>
      </c>
      <c r="R733" s="21" t="s">
        <v>2303</v>
      </c>
      <c r="S733" s="21" t="s">
        <v>2304</v>
      </c>
      <c r="T733" s="21" t="s">
        <v>335</v>
      </c>
      <c r="U733" s="23">
        <f>IF(COUNTIF('SKU Catalog'!$A$4:$A$116,T733&amp;"|"&amp;F733)=0,0,MATCH(T733&amp;"|"&amp;F733,'SKU Catalog'!$A$1:$A$116,0))</f>
        <v>63</v>
      </c>
      <c r="V733" s="24">
        <f>IF(NOT(AND(A733=$B$2,G733&gt;0,H733&gt;0,OR(C733&lt;&gt;"Recommended baseline",Assumptions!$B$10=1))),0,IF(ISNUMBER(K733),G733*H733*K733,IF(U733=0,"UNPRICED",IF(ISNUMBER(INDEX('SKU Catalog'!$K$1:$K$116,MAX(1,U733))),G733*H733*INDEX('SKU Catalog'!$K$1:$K$116,MAX(1,U733))*IF(AND(INDEX('SKU Catalog'!$F$1:$F$116,MAX(1,U733))="Hourly",OR(INDEX('SKU Catalog'!$J$1:$J$116,MAX(1,U733))=0,"PAYG"="PAYG")),I733,1),"UNPRICED"))))</f>
        <v>0</v>
      </c>
      <c r="W733" s="24">
        <f>IF(NOT(AND(A733=$B$2,G733&gt;0,H733&gt;0,OR(C733&lt;&gt;"Recommended baseline",Assumptions!$B$10=1))),0,IF(ISNUMBER(K733),G733*H733*K733,IF(U733=0,"UNPRICED",IF(ISNUMBER(INDEX('SKU Catalog'!$L$1:$L$116,MAX(1,U733))),G733*H733*INDEX('SKU Catalog'!$L$1:$L$116,MAX(1,U733))*IF(AND(INDEX('SKU Catalog'!$F$1:$F$116,MAX(1,U733))="Hourly",OR(INDEX('SKU Catalog'!$J$1:$J$116,MAX(1,U733))=0,"1Y"="PAYG")),I733,1),"UNPRICED"))))</f>
        <v>0</v>
      </c>
      <c r="X733" s="24">
        <f>IF(NOT(AND(A733=$B$2,G733&gt;0,H733&gt;0,OR(C733&lt;&gt;"Recommended baseline",Assumptions!$B$10=1))),0,IF(ISNUMBER(K733),G733*H733*K733,IF(U733=0,"UNPRICED",IF(ISNUMBER(INDEX('SKU Catalog'!$M$1:$M$116,MAX(1,U733))),G733*H733*INDEX('SKU Catalog'!$M$1:$M$116,MAX(1,U733))*IF(AND(INDEX('SKU Catalog'!$F$1:$F$116,MAX(1,U733))="Hourly",OR(INDEX('SKU Catalog'!$J$1:$J$116,MAX(1,U733))=0,"3Y"="PAYG")),I733,1),"UNPRICED"))))</f>
        <v>0</v>
      </c>
    </row>
    <row r="734" spans="1:24" ht="43.2" x14ac:dyDescent="0.35">
      <c r="A734" s="21" t="s">
        <v>1927</v>
      </c>
      <c r="B734" s="21" t="s">
        <v>87</v>
      </c>
      <c r="C734" s="21" t="s">
        <v>2301</v>
      </c>
      <c r="D734" s="21" t="s">
        <v>338</v>
      </c>
      <c r="E734" s="21" t="s">
        <v>2302</v>
      </c>
      <c r="F734" s="26" t="s">
        <v>287</v>
      </c>
      <c r="G734" s="27">
        <v>1</v>
      </c>
      <c r="H734" s="27">
        <v>100</v>
      </c>
      <c r="I734" s="36">
        <v>1</v>
      </c>
      <c r="J734" s="26" t="s">
        <v>2297</v>
      </c>
      <c r="K734" s="37"/>
      <c r="L734" s="23" t="str">
        <f>IF(U734=0,"INVALID SKU",IF(INDEX('SKU Catalog'!$J$1:$J$116,MAX(1,U734))=0,"PAYG",IF(J734="Default",Assumptions!$B$7,J734)))</f>
        <v>PAYG</v>
      </c>
      <c r="M734" s="23" t="str">
        <f>IF(U734=0,"Review SKU",INDEX('SKU Catalog'!$E$1:$E$116,MAX(1,U734)))</f>
        <v>GB processed</v>
      </c>
      <c r="N734" s="31">
        <f>IF(ISNUMBER(K734),K734,IF(U734=0,"UNPRICED",IF(L734="PAYG",INDEX('SKU Catalog'!$K$1:$K$116,MAX(1,U734)),IF(L734="1Y",INDEX('SKU Catalog'!$L$1:$L$116,MAX(1,U734)),INDEX('SKU Catalog'!$M$1:$M$116,MAX(1,U734))))))</f>
        <v>0.01</v>
      </c>
      <c r="O734" s="24">
        <f>IF(NOT(AND(A734=$B$2,G734&gt;0,H734&gt;0,OR(C734&lt;&gt;"Recommended baseline",Assumptions!$B$10=1))),0,IF(ISNUMBER(N734),G734*H734*N734*IF(ISNUMBER(K734),1,IF(AND(L734="PAYG",INDEX('SKU Catalog'!$F$1:$F$116,MAX(1,U734))="Hourly"),I734,1)),"UNPRICED"))</f>
        <v>0</v>
      </c>
      <c r="P734" s="24">
        <f>IF(ISNUMBER(O734),O734*Assumptions!$B$8,"UNPRICED")</f>
        <v>0</v>
      </c>
      <c r="Q734" s="23" t="str">
        <f>IF(NOT(AND(A734=$B$2,G734&gt;0,H734&gt;0,OR(C734&lt;&gt;"Recommended baseline",Assumptions!$B$10=1))),"Inactive",IF(NOT(ISNUMBER(N734)),"UNPRICED - select SKU / quote",IF(ISNUMBER(K734),"Manual quote - verify source",IF(T734="Covered","Covered by capacity",IF(T734="Control plane","No direct fee","Priced - verify sizing")))))</f>
        <v>Inactive</v>
      </c>
      <c r="R734" s="21" t="s">
        <v>2303</v>
      </c>
      <c r="S734" s="21" t="s">
        <v>2304</v>
      </c>
      <c r="T734" s="21" t="s">
        <v>338</v>
      </c>
      <c r="U734" s="23">
        <f>IF(COUNTIF('SKU Catalog'!$A$4:$A$116,T734&amp;"|"&amp;F734)=0,0,MATCH(T734&amp;"|"&amp;F734,'SKU Catalog'!$A$1:$A$116,0))</f>
        <v>64</v>
      </c>
      <c r="V734" s="24">
        <f>IF(NOT(AND(A734=$B$2,G734&gt;0,H734&gt;0,OR(C734&lt;&gt;"Recommended baseline",Assumptions!$B$10=1))),0,IF(ISNUMBER(K734),G734*H734*K734,IF(U734=0,"UNPRICED",IF(ISNUMBER(INDEX('SKU Catalog'!$K$1:$K$116,MAX(1,U734))),G734*H734*INDEX('SKU Catalog'!$K$1:$K$116,MAX(1,U734))*IF(AND(INDEX('SKU Catalog'!$F$1:$F$116,MAX(1,U734))="Hourly",OR(INDEX('SKU Catalog'!$J$1:$J$116,MAX(1,U734))=0,"PAYG"="PAYG")),I734,1),"UNPRICED"))))</f>
        <v>0</v>
      </c>
      <c r="W734" s="24">
        <f>IF(NOT(AND(A734=$B$2,G734&gt;0,H734&gt;0,OR(C734&lt;&gt;"Recommended baseline",Assumptions!$B$10=1))),0,IF(ISNUMBER(K734),G734*H734*K734,IF(U734=0,"UNPRICED",IF(ISNUMBER(INDEX('SKU Catalog'!$L$1:$L$116,MAX(1,U734))),G734*H734*INDEX('SKU Catalog'!$L$1:$L$116,MAX(1,U734))*IF(AND(INDEX('SKU Catalog'!$F$1:$F$116,MAX(1,U734))="Hourly",OR(INDEX('SKU Catalog'!$J$1:$J$116,MAX(1,U734))=0,"1Y"="PAYG")),I734,1),"UNPRICED"))))</f>
        <v>0</v>
      </c>
      <c r="X734" s="24">
        <f>IF(NOT(AND(A734=$B$2,G734&gt;0,H734&gt;0,OR(C734&lt;&gt;"Recommended baseline",Assumptions!$B$10=1))),0,IF(ISNUMBER(K734),G734*H734*K734,IF(U734=0,"UNPRICED",IF(ISNUMBER(INDEX('SKU Catalog'!$M$1:$M$116,MAX(1,U734))),G734*H734*INDEX('SKU Catalog'!$M$1:$M$116,MAX(1,U734))*IF(AND(INDEX('SKU Catalog'!$F$1:$F$116,MAX(1,U734))="Hourly",OR(INDEX('SKU Catalog'!$J$1:$J$116,MAX(1,U734))=0,"3Y"="PAYG")),I734,1),"UNPRICED"))))</f>
        <v>0</v>
      </c>
    </row>
    <row r="735" spans="1:24" ht="28.8" x14ac:dyDescent="0.35">
      <c r="A735" s="21" t="s">
        <v>1927</v>
      </c>
      <c r="B735" s="21" t="s">
        <v>87</v>
      </c>
      <c r="C735" s="21" t="s">
        <v>2301</v>
      </c>
      <c r="D735" s="21" t="s">
        <v>346</v>
      </c>
      <c r="E735" s="21" t="s">
        <v>2302</v>
      </c>
      <c r="F735" s="26" t="s">
        <v>343</v>
      </c>
      <c r="G735" s="27">
        <v>1</v>
      </c>
      <c r="H735" s="27">
        <v>1</v>
      </c>
      <c r="I735" s="36">
        <v>1</v>
      </c>
      <c r="J735" s="26" t="s">
        <v>2297</v>
      </c>
      <c r="K735" s="37"/>
      <c r="L735" s="23" t="str">
        <f>IF(U735=0,"INVALID SKU",IF(INDEX('SKU Catalog'!$J$1:$J$116,MAX(1,U735))=0,"PAYG",IF(J735="Default",Assumptions!$B$7,J735)))</f>
        <v>PAYG</v>
      </c>
      <c r="M735" s="23" t="str">
        <f>IF(U735=0,"Review SKU",INDEX('SKU Catalog'!$E$1:$E$116,MAX(1,U735)))</f>
        <v>million queries</v>
      </c>
      <c r="N735" s="31">
        <f>IF(ISNUMBER(K735),K735,IF(U735=0,"UNPRICED",IF(L735="PAYG",INDEX('SKU Catalog'!$K$1:$K$116,MAX(1,U735)),IF(L735="1Y",INDEX('SKU Catalog'!$L$1:$L$116,MAX(1,U735)),INDEX('SKU Catalog'!$M$1:$M$116,MAX(1,U735))))))</f>
        <v>0.4</v>
      </c>
      <c r="O735" s="24">
        <f>IF(NOT(AND(A735=$B$2,G735&gt;0,H735&gt;0,OR(C735&lt;&gt;"Recommended baseline",Assumptions!$B$10=1))),0,IF(ISNUMBER(N735),G735*H735*N735*IF(ISNUMBER(K735),1,IF(AND(L735="PAYG",INDEX('SKU Catalog'!$F$1:$F$116,MAX(1,U735))="Hourly"),I735,1)),"UNPRICED"))</f>
        <v>0</v>
      </c>
      <c r="P735" s="24">
        <f>IF(ISNUMBER(O735),O735*Assumptions!$B$8,"UNPRICED")</f>
        <v>0</v>
      </c>
      <c r="Q735" s="23" t="str">
        <f>IF(NOT(AND(A735=$B$2,G735&gt;0,H735&gt;0,OR(C735&lt;&gt;"Recommended baseline",Assumptions!$B$10=1))),"Inactive",IF(NOT(ISNUMBER(N735)),"UNPRICED - select SKU / quote",IF(ISNUMBER(K735),"Manual quote - verify source",IF(T735="Covered","Covered by capacity",IF(T735="Control plane","No direct fee","Priced - verify sizing")))))</f>
        <v>Inactive</v>
      </c>
      <c r="R735" s="21" t="s">
        <v>2303</v>
      </c>
      <c r="S735" s="21" t="s">
        <v>2304</v>
      </c>
      <c r="T735" s="21" t="s">
        <v>346</v>
      </c>
      <c r="U735" s="23">
        <f>IF(COUNTIF('SKU Catalog'!$A$4:$A$116,T735&amp;"|"&amp;F735)=0,0,MATCH(T735&amp;"|"&amp;F735,'SKU Catalog'!$A$1:$A$116,0))</f>
        <v>66</v>
      </c>
      <c r="V735" s="24">
        <f>IF(NOT(AND(A735=$B$2,G735&gt;0,H735&gt;0,OR(C735&lt;&gt;"Recommended baseline",Assumptions!$B$10=1))),0,IF(ISNUMBER(K735),G735*H735*K735,IF(U735=0,"UNPRICED",IF(ISNUMBER(INDEX('SKU Catalog'!$K$1:$K$116,MAX(1,U735))),G735*H735*INDEX('SKU Catalog'!$K$1:$K$116,MAX(1,U735))*IF(AND(INDEX('SKU Catalog'!$F$1:$F$116,MAX(1,U735))="Hourly",OR(INDEX('SKU Catalog'!$J$1:$J$116,MAX(1,U735))=0,"PAYG"="PAYG")),I735,1),"UNPRICED"))))</f>
        <v>0</v>
      </c>
      <c r="W735" s="24">
        <f>IF(NOT(AND(A735=$B$2,G735&gt;0,H735&gt;0,OR(C735&lt;&gt;"Recommended baseline",Assumptions!$B$10=1))),0,IF(ISNUMBER(K735),G735*H735*K735,IF(U735=0,"UNPRICED",IF(ISNUMBER(INDEX('SKU Catalog'!$L$1:$L$116,MAX(1,U735))),G735*H735*INDEX('SKU Catalog'!$L$1:$L$116,MAX(1,U735))*IF(AND(INDEX('SKU Catalog'!$F$1:$F$116,MAX(1,U735))="Hourly",OR(INDEX('SKU Catalog'!$J$1:$J$116,MAX(1,U735))=0,"1Y"="PAYG")),I735,1),"UNPRICED"))))</f>
        <v>0</v>
      </c>
      <c r="X735" s="24">
        <f>IF(NOT(AND(A735=$B$2,G735&gt;0,H735&gt;0,OR(C735&lt;&gt;"Recommended baseline",Assumptions!$B$10=1))),0,IF(ISNUMBER(K735),G735*H735*K735,IF(U735=0,"UNPRICED",IF(ISNUMBER(INDEX('SKU Catalog'!$M$1:$M$116,MAX(1,U735))),G735*H735*INDEX('SKU Catalog'!$M$1:$M$116,MAX(1,U735))*IF(AND(INDEX('SKU Catalog'!$F$1:$F$116,MAX(1,U735))="Hourly",OR(INDEX('SKU Catalog'!$J$1:$J$116,MAX(1,U735))=0,"3Y"="PAYG")),I735,1),"UNPRICED"))))</f>
        <v>0</v>
      </c>
    </row>
    <row r="736" spans="1:24" ht="28.8" x14ac:dyDescent="0.35">
      <c r="A736" s="21" t="s">
        <v>1927</v>
      </c>
      <c r="B736" s="21" t="s">
        <v>87</v>
      </c>
      <c r="C736" s="21" t="s">
        <v>2301</v>
      </c>
      <c r="D736" s="21" t="s">
        <v>352</v>
      </c>
      <c r="E736" s="21" t="s">
        <v>2302</v>
      </c>
      <c r="F736" s="26" t="s">
        <v>353</v>
      </c>
      <c r="G736" s="27">
        <v>1</v>
      </c>
      <c r="H736" s="38">
        <f>Assumptions!$B$16</f>
        <v>100</v>
      </c>
      <c r="I736" s="36">
        <v>1</v>
      </c>
      <c r="J736" s="26" t="s">
        <v>2297</v>
      </c>
      <c r="K736" s="37"/>
      <c r="L736" s="23" t="str">
        <f>IF(U736=0,"INVALID SKU",IF(INDEX('SKU Catalog'!$J$1:$J$116,MAX(1,U736))=0,"PAYG",IF(J736="Default",Assumptions!$B$7,J736)))</f>
        <v>PAYG</v>
      </c>
      <c r="M736" s="23" t="str">
        <f>IF(U736=0,"Review SKU",INDEX('SKU Catalog'!$E$1:$E$116,MAX(1,U736)))</f>
        <v>billable GB</v>
      </c>
      <c r="N736" s="31">
        <f>IF(ISNUMBER(K736),K736,IF(U736=0,"UNPRICED",IF(L736="PAYG",INDEX('SKU Catalog'!$K$1:$K$116,MAX(1,U736)),IF(L736="1Y",INDEX('SKU Catalog'!$L$1:$L$116,MAX(1,U736)),INDEX('SKU Catalog'!$M$1:$M$116,MAX(1,U736))))))</f>
        <v>8.6999999999999994E-2</v>
      </c>
      <c r="O736" s="24">
        <f>IF(NOT(AND(A736=$B$2,G736&gt;0,H736&gt;0,OR(C736&lt;&gt;"Recommended baseline",Assumptions!$B$10=1))),0,IF(ISNUMBER(N736),G736*H736*N736*IF(ISNUMBER(K736),1,IF(AND(L736="PAYG",INDEX('SKU Catalog'!$F$1:$F$116,MAX(1,U736))="Hourly"),I736,1)),"UNPRICED"))</f>
        <v>0</v>
      </c>
      <c r="P736" s="24">
        <f>IF(ISNUMBER(O736),O736*Assumptions!$B$8,"UNPRICED")</f>
        <v>0</v>
      </c>
      <c r="Q736" s="23" t="str">
        <f>IF(NOT(AND(A736=$B$2,G736&gt;0,H736&gt;0,OR(C736&lt;&gt;"Recommended baseline",Assumptions!$B$10=1))),"Inactive",IF(NOT(ISNUMBER(N736)),"UNPRICED - select SKU / quote",IF(ISNUMBER(K736),"Manual quote - verify source",IF(T736="Covered","Covered by capacity",IF(T736="Control plane","No direct fee","Priced - verify sizing")))))</f>
        <v>Inactive</v>
      </c>
      <c r="R736" s="21" t="s">
        <v>2303</v>
      </c>
      <c r="S736" s="21" t="s">
        <v>2304</v>
      </c>
      <c r="T736" s="21" t="s">
        <v>352</v>
      </c>
      <c r="U736" s="23">
        <f>IF(COUNTIF('SKU Catalog'!$A$4:$A$116,T736&amp;"|"&amp;F736)=0,0,MATCH(T736&amp;"|"&amp;F736,'SKU Catalog'!$A$1:$A$116,0))</f>
        <v>69</v>
      </c>
      <c r="V736" s="24">
        <f>IF(NOT(AND(A736=$B$2,G736&gt;0,H736&gt;0,OR(C736&lt;&gt;"Recommended baseline",Assumptions!$B$10=1))),0,IF(ISNUMBER(K736),G736*H736*K736,IF(U736=0,"UNPRICED",IF(ISNUMBER(INDEX('SKU Catalog'!$K$1:$K$116,MAX(1,U736))),G736*H736*INDEX('SKU Catalog'!$K$1:$K$116,MAX(1,U736))*IF(AND(INDEX('SKU Catalog'!$F$1:$F$116,MAX(1,U736))="Hourly",OR(INDEX('SKU Catalog'!$J$1:$J$116,MAX(1,U736))=0,"PAYG"="PAYG")),I736,1),"UNPRICED"))))</f>
        <v>0</v>
      </c>
      <c r="W736" s="24">
        <f>IF(NOT(AND(A736=$B$2,G736&gt;0,H736&gt;0,OR(C736&lt;&gt;"Recommended baseline",Assumptions!$B$10=1))),0,IF(ISNUMBER(K736),G736*H736*K736,IF(U736=0,"UNPRICED",IF(ISNUMBER(INDEX('SKU Catalog'!$L$1:$L$116,MAX(1,U736))),G736*H736*INDEX('SKU Catalog'!$L$1:$L$116,MAX(1,U736))*IF(AND(INDEX('SKU Catalog'!$F$1:$F$116,MAX(1,U736))="Hourly",OR(INDEX('SKU Catalog'!$J$1:$J$116,MAX(1,U736))=0,"1Y"="PAYG")),I736,1),"UNPRICED"))))</f>
        <v>0</v>
      </c>
      <c r="X736" s="24">
        <f>IF(NOT(AND(A736=$B$2,G736&gt;0,H736&gt;0,OR(C736&lt;&gt;"Recommended baseline",Assumptions!$B$10=1))),0,IF(ISNUMBER(K736),G736*H736*K736,IF(U736=0,"UNPRICED",IF(ISNUMBER(INDEX('SKU Catalog'!$M$1:$M$116,MAX(1,U736))),G736*H736*INDEX('SKU Catalog'!$M$1:$M$116,MAX(1,U736))*IF(AND(INDEX('SKU Catalog'!$F$1:$F$116,MAX(1,U736))="Hourly",OR(INDEX('SKU Catalog'!$J$1:$J$116,MAX(1,U736))=0,"3Y"="PAYG")),I736,1),"UNPRICED"))))</f>
        <v>0</v>
      </c>
    </row>
    <row r="737" spans="1:24" ht="28.8" x14ac:dyDescent="0.35">
      <c r="A737" s="21" t="s">
        <v>1927</v>
      </c>
      <c r="B737" s="21" t="s">
        <v>90</v>
      </c>
      <c r="C737" s="21" t="s">
        <v>2301</v>
      </c>
      <c r="D737" s="21" t="s">
        <v>326</v>
      </c>
      <c r="E737" s="21" t="s">
        <v>2302</v>
      </c>
      <c r="F737" s="26" t="s">
        <v>327</v>
      </c>
      <c r="G737" s="27">
        <v>1</v>
      </c>
      <c r="H737" s="38">
        <f>Assumptions!$B$20</f>
        <v>1</v>
      </c>
      <c r="I737" s="36">
        <v>1</v>
      </c>
      <c r="J737" s="26" t="s">
        <v>2297</v>
      </c>
      <c r="K737" s="37"/>
      <c r="L737" s="23" t="str">
        <f>IF(U737=0,"INVALID SKU",IF(INDEX('SKU Catalog'!$J$1:$J$116,MAX(1,U737))=0,"PAYG",IF(J737="Default",Assumptions!$B$7,J737)))</f>
        <v>PAYG</v>
      </c>
      <c r="M737" s="23" t="str">
        <f>IF(U737=0,"Review SKU",INDEX('SKU Catalog'!$E$1:$E$116,MAX(1,U737)))</f>
        <v>search unit (replicas x partitions)</v>
      </c>
      <c r="N737" s="31">
        <f>IF(ISNUMBER(K737),K737,IF(U737=0,"UNPRICED",IF(L737="PAYG",INDEX('SKU Catalog'!$K$1:$K$116,MAX(1,U737)),IF(L737="1Y",INDEX('SKU Catalog'!$L$1:$L$116,MAX(1,U737)),INDEX('SKU Catalog'!$M$1:$M$116,MAX(1,U737))))))</f>
        <v>73.73</v>
      </c>
      <c r="O737" s="24">
        <f>IF(NOT(AND(A737=$B$2,G737&gt;0,H737&gt;0,OR(C737&lt;&gt;"Recommended baseline",Assumptions!$B$10=1))),0,IF(ISNUMBER(N737),G737*H737*N737*IF(ISNUMBER(K737),1,IF(AND(L737="PAYG",INDEX('SKU Catalog'!$F$1:$F$116,MAX(1,U737))="Hourly"),I737,1)),"UNPRICED"))</f>
        <v>0</v>
      </c>
      <c r="P737" s="24">
        <f>IF(ISNUMBER(O737),O737*Assumptions!$B$8,"UNPRICED")</f>
        <v>0</v>
      </c>
      <c r="Q737" s="23" t="str">
        <f>IF(NOT(AND(A737=$B$2,G737&gt;0,H737&gt;0,OR(C737&lt;&gt;"Recommended baseline",Assumptions!$B$10=1))),"Inactive",IF(NOT(ISNUMBER(N737)),"UNPRICED - select SKU / quote",IF(ISNUMBER(K737),"Manual quote - verify source",IF(T737="Covered","Covered by capacity",IF(T737="Control plane","No direct fee","Priced - verify sizing")))))</f>
        <v>Inactive</v>
      </c>
      <c r="R737" s="21" t="s">
        <v>2303</v>
      </c>
      <c r="S737" s="21" t="s">
        <v>2304</v>
      </c>
      <c r="T737" s="21" t="s">
        <v>326</v>
      </c>
      <c r="U737" s="23">
        <f>IF(COUNTIF('SKU Catalog'!$A$4:$A$116,T737&amp;"|"&amp;F737)=0,0,MATCH(T737&amp;"|"&amp;F737,'SKU Catalog'!$A$1:$A$116,0))</f>
        <v>60</v>
      </c>
      <c r="V737" s="24">
        <f>IF(NOT(AND(A737=$B$2,G737&gt;0,H737&gt;0,OR(C737&lt;&gt;"Recommended baseline",Assumptions!$B$10=1))),0,IF(ISNUMBER(K737),G737*H737*K737,IF(U737=0,"UNPRICED",IF(ISNUMBER(INDEX('SKU Catalog'!$K$1:$K$116,MAX(1,U737))),G737*H737*INDEX('SKU Catalog'!$K$1:$K$116,MAX(1,U737))*IF(AND(INDEX('SKU Catalog'!$F$1:$F$116,MAX(1,U737))="Hourly",OR(INDEX('SKU Catalog'!$J$1:$J$116,MAX(1,U737))=0,"PAYG"="PAYG")),I737,1),"UNPRICED"))))</f>
        <v>0</v>
      </c>
      <c r="W737" s="24">
        <f>IF(NOT(AND(A737=$B$2,G737&gt;0,H737&gt;0,OR(C737&lt;&gt;"Recommended baseline",Assumptions!$B$10=1))),0,IF(ISNUMBER(K737),G737*H737*K737,IF(U737=0,"UNPRICED",IF(ISNUMBER(INDEX('SKU Catalog'!$L$1:$L$116,MAX(1,U737))),G737*H737*INDEX('SKU Catalog'!$L$1:$L$116,MAX(1,U737))*IF(AND(INDEX('SKU Catalog'!$F$1:$F$116,MAX(1,U737))="Hourly",OR(INDEX('SKU Catalog'!$J$1:$J$116,MAX(1,U737))=0,"1Y"="PAYG")),I737,1),"UNPRICED"))))</f>
        <v>0</v>
      </c>
      <c r="X737" s="24">
        <f>IF(NOT(AND(A737=$B$2,G737&gt;0,H737&gt;0,OR(C737&lt;&gt;"Recommended baseline",Assumptions!$B$10=1))),0,IF(ISNUMBER(K737),G737*H737*K737,IF(U737=0,"UNPRICED",IF(ISNUMBER(INDEX('SKU Catalog'!$M$1:$M$116,MAX(1,U737))),G737*H737*INDEX('SKU Catalog'!$M$1:$M$116,MAX(1,U737))*IF(AND(INDEX('SKU Catalog'!$F$1:$F$116,MAX(1,U737))="Hourly",OR(INDEX('SKU Catalog'!$J$1:$J$116,MAX(1,U737))=0,"3Y"="PAYG")),I737,1),"UNPRICED"))))</f>
        <v>0</v>
      </c>
    </row>
    <row r="738" spans="1:24" ht="43.2" x14ac:dyDescent="0.35">
      <c r="A738" s="21" t="s">
        <v>1927</v>
      </c>
      <c r="B738" s="21" t="s">
        <v>88</v>
      </c>
      <c r="C738" s="21" t="s">
        <v>2301</v>
      </c>
      <c r="D738" s="21" t="s">
        <v>307</v>
      </c>
      <c r="E738" s="21" t="s">
        <v>2302</v>
      </c>
      <c r="F738" s="26" t="s">
        <v>312</v>
      </c>
      <c r="G738" s="27">
        <v>1</v>
      </c>
      <c r="H738" s="38">
        <f>Assumptions!$B$19</f>
        <v>1</v>
      </c>
      <c r="I738" s="36">
        <v>1</v>
      </c>
      <c r="J738" s="26" t="s">
        <v>2297</v>
      </c>
      <c r="K738" s="37"/>
      <c r="L738" s="23" t="str">
        <f>IF(U738=0,"INVALID SKU",IF(INDEX('SKU Catalog'!$J$1:$J$116,MAX(1,U738))=0,"PAYG",IF(J738="Default",Assumptions!$B$7,J738)))</f>
        <v>PAYG</v>
      </c>
      <c r="M738" s="23" t="str">
        <f>IF(U738=0,"Review SKU",INDEX('SKU Catalog'!$E$1:$E$116,MAX(1,U738)))</f>
        <v>protected storage account</v>
      </c>
      <c r="N738" s="31" t="str">
        <f>IF(ISNUMBER(K738),K738,IF(U738=0,"UNPRICED",IF(L738="PAYG",INDEX('SKU Catalog'!$K$1:$K$116,MAX(1,U738)),IF(L738="1Y",INDEX('SKU Catalog'!$L$1:$L$116,MAX(1,U738)),INDEX('SKU Catalog'!$M$1:$M$116,MAX(1,U738))))))</f>
        <v>UNPRICED</v>
      </c>
      <c r="O738" s="24">
        <f>IF(NOT(AND(A738=$B$2,G738&gt;0,H738&gt;0,OR(C738&lt;&gt;"Recommended baseline",Assumptions!$B$10=1))),0,IF(ISNUMBER(N738),G738*H738*N738*IF(ISNUMBER(K738),1,IF(AND(L738="PAYG",INDEX('SKU Catalog'!$F$1:$F$116,MAX(1,U738))="Hourly"),I738,1)),"UNPRICED"))</f>
        <v>0</v>
      </c>
      <c r="P738" s="24">
        <f>IF(ISNUMBER(O738),O738*Assumptions!$B$8,"UNPRICED")</f>
        <v>0</v>
      </c>
      <c r="Q738" s="23" t="str">
        <f>IF(NOT(AND(A738=$B$2,G738&gt;0,H738&gt;0,OR(C738&lt;&gt;"Recommended baseline",Assumptions!$B$10=1))),"Inactive",IF(NOT(ISNUMBER(N738)),"UNPRICED - select SKU / quote",IF(ISNUMBER(K738),"Manual quote - verify source",IF(T738="Covered","Covered by capacity",IF(T738="Control plane","No direct fee","Priced - verify sizing")))))</f>
        <v>Inactive</v>
      </c>
      <c r="R738" s="21" t="s">
        <v>2307</v>
      </c>
      <c r="S738" s="21" t="s">
        <v>2304</v>
      </c>
      <c r="T738" s="21" t="s">
        <v>307</v>
      </c>
      <c r="U738" s="23">
        <f>IF(COUNTIF('SKU Catalog'!$A$4:$A$116,T738&amp;"|"&amp;F738)=0,0,MATCH(T738&amp;"|"&amp;F738,'SKU Catalog'!$A$1:$A$116,0))</f>
        <v>55</v>
      </c>
      <c r="V738" s="24">
        <f>IF(NOT(AND(A738=$B$2,G738&gt;0,H738&gt;0,OR(C738&lt;&gt;"Recommended baseline",Assumptions!$B$10=1))),0,IF(ISNUMBER(K738),G738*H738*K738,IF(U738=0,"UNPRICED",IF(ISNUMBER(INDEX('SKU Catalog'!$K$1:$K$116,MAX(1,U738))),G738*H738*INDEX('SKU Catalog'!$K$1:$K$116,MAX(1,U738))*IF(AND(INDEX('SKU Catalog'!$F$1:$F$116,MAX(1,U738))="Hourly",OR(INDEX('SKU Catalog'!$J$1:$J$116,MAX(1,U738))=0,"PAYG"="PAYG")),I738,1),"UNPRICED"))))</f>
        <v>0</v>
      </c>
      <c r="W738" s="24">
        <f>IF(NOT(AND(A738=$B$2,G738&gt;0,H738&gt;0,OR(C738&lt;&gt;"Recommended baseline",Assumptions!$B$10=1))),0,IF(ISNUMBER(K738),G738*H738*K738,IF(U738=0,"UNPRICED",IF(ISNUMBER(INDEX('SKU Catalog'!$L$1:$L$116,MAX(1,U738))),G738*H738*INDEX('SKU Catalog'!$L$1:$L$116,MAX(1,U738))*IF(AND(INDEX('SKU Catalog'!$F$1:$F$116,MAX(1,U738))="Hourly",OR(INDEX('SKU Catalog'!$J$1:$J$116,MAX(1,U738))=0,"1Y"="PAYG")),I738,1),"UNPRICED"))))</f>
        <v>0</v>
      </c>
      <c r="X738" s="24">
        <f>IF(NOT(AND(A738=$B$2,G738&gt;0,H738&gt;0,OR(C738&lt;&gt;"Recommended baseline",Assumptions!$B$10=1))),0,IF(ISNUMBER(K738),G738*H738*K738,IF(U738=0,"UNPRICED",IF(ISNUMBER(INDEX('SKU Catalog'!$M$1:$M$116,MAX(1,U738))),G738*H738*INDEX('SKU Catalog'!$M$1:$M$116,MAX(1,U738))*IF(AND(INDEX('SKU Catalog'!$F$1:$F$116,MAX(1,U738))="Hourly",OR(INDEX('SKU Catalog'!$J$1:$J$116,MAX(1,U738))=0,"3Y"="PAYG")),I738,1),"UNPRICED"))))</f>
        <v>0</v>
      </c>
    </row>
    <row r="739" spans="1:24" ht="72" x14ac:dyDescent="0.35">
      <c r="A739" s="21" t="s">
        <v>1927</v>
      </c>
      <c r="B739" s="21" t="s">
        <v>96</v>
      </c>
      <c r="C739" s="21" t="s">
        <v>2301</v>
      </c>
      <c r="D739" s="21" t="s">
        <v>96</v>
      </c>
      <c r="E739" s="21" t="s">
        <v>2302</v>
      </c>
      <c r="F739" s="26" t="s">
        <v>191</v>
      </c>
      <c r="G739" s="27">
        <v>1</v>
      </c>
      <c r="H739" s="27">
        <v>1</v>
      </c>
      <c r="I739" s="36">
        <v>1</v>
      </c>
      <c r="J739" s="26" t="s">
        <v>2297</v>
      </c>
      <c r="K739" s="37"/>
      <c r="L739" s="23" t="str">
        <f>IF(U739=0,"INVALID SKU",IF(INDEX('SKU Catalog'!$J$1:$J$116,MAX(1,U739))=0,"PAYG",IF(J739="Default",Assumptions!$B$7,J739)))</f>
        <v>PAYG</v>
      </c>
      <c r="M739" s="23" t="str">
        <f>IF(U739=0,"Review SKU",INDEX('SKU Catalog'!$E$1:$E$116,MAX(1,U739)))</f>
        <v>quoted unit</v>
      </c>
      <c r="N739" s="31" t="str">
        <f>IF(ISNUMBER(K739),K739,IF(U739=0,"UNPRICED",IF(L739="PAYG",INDEX('SKU Catalog'!$K$1:$K$116,MAX(1,U739)),IF(L739="1Y",INDEX('SKU Catalog'!$L$1:$L$116,MAX(1,U739)),INDEX('SKU Catalog'!$M$1:$M$116,MAX(1,U739))))))</f>
        <v>UNPRICED</v>
      </c>
      <c r="O739" s="24">
        <f>IF(NOT(AND(A739=$B$2,G739&gt;0,H739&gt;0,OR(C739&lt;&gt;"Recommended baseline",Assumptions!$B$10=1))),0,IF(ISNUMBER(N739),G739*H739*N739*IF(ISNUMBER(K739),1,IF(AND(L739="PAYG",INDEX('SKU Catalog'!$F$1:$F$116,MAX(1,U739))="Hourly"),I739,1)),"UNPRICED"))</f>
        <v>0</v>
      </c>
      <c r="P739" s="24">
        <f>IF(ISNUMBER(O739),O739*Assumptions!$B$8,"UNPRICED")</f>
        <v>0</v>
      </c>
      <c r="Q739" s="23" t="str">
        <f>IF(NOT(AND(A739=$B$2,G739&gt;0,H739&gt;0,OR(C739&lt;&gt;"Recommended baseline",Assumptions!$B$10=1))),"Inactive",IF(NOT(ISNUMBER(N739)),"UNPRICED - select SKU / quote",IF(ISNUMBER(K739),"Manual quote - verify source",IF(T739="Covered","Covered by capacity",IF(T739="Control plane","No direct fee","Priced - verify sizing")))))</f>
        <v>Inactive</v>
      </c>
      <c r="R739" s="21" t="s">
        <v>2308</v>
      </c>
      <c r="S739" s="21" t="s">
        <v>2304</v>
      </c>
      <c r="T739" s="21" t="s">
        <v>96</v>
      </c>
      <c r="U739" s="23">
        <f>IF(COUNTIF('SKU Catalog'!$A$4:$A$116,T739&amp;"|"&amp;F739)=0,0,MATCH(T739&amp;"|"&amp;F739,'SKU Catalog'!$A$1:$A$116,0))</f>
        <v>6</v>
      </c>
      <c r="V739" s="24">
        <f>IF(NOT(AND(A739=$B$2,G739&gt;0,H739&gt;0,OR(C739&lt;&gt;"Recommended baseline",Assumptions!$B$10=1))),0,IF(ISNUMBER(K739),G739*H739*K739,IF(U739=0,"UNPRICED",IF(ISNUMBER(INDEX('SKU Catalog'!$K$1:$K$116,MAX(1,U739))),G739*H739*INDEX('SKU Catalog'!$K$1:$K$116,MAX(1,U739))*IF(AND(INDEX('SKU Catalog'!$F$1:$F$116,MAX(1,U739))="Hourly",OR(INDEX('SKU Catalog'!$J$1:$J$116,MAX(1,U739))=0,"PAYG"="PAYG")),I739,1),"UNPRICED"))))</f>
        <v>0</v>
      </c>
      <c r="W739" s="24">
        <f>IF(NOT(AND(A739=$B$2,G739&gt;0,H739&gt;0,OR(C739&lt;&gt;"Recommended baseline",Assumptions!$B$10=1))),0,IF(ISNUMBER(K739),G739*H739*K739,IF(U739=0,"UNPRICED",IF(ISNUMBER(INDEX('SKU Catalog'!$L$1:$L$116,MAX(1,U739))),G739*H739*INDEX('SKU Catalog'!$L$1:$L$116,MAX(1,U739))*IF(AND(INDEX('SKU Catalog'!$F$1:$F$116,MAX(1,U739))="Hourly",OR(INDEX('SKU Catalog'!$J$1:$J$116,MAX(1,U739))=0,"1Y"="PAYG")),I739,1),"UNPRICED"))))</f>
        <v>0</v>
      </c>
      <c r="X739" s="24">
        <f>IF(NOT(AND(A739=$B$2,G739&gt;0,H739&gt;0,OR(C739&lt;&gt;"Recommended baseline",Assumptions!$B$10=1))),0,IF(ISNUMBER(K739),G739*H739*K739,IF(U739=0,"UNPRICED",IF(ISNUMBER(INDEX('SKU Catalog'!$M$1:$M$116,MAX(1,U739))),G739*H739*INDEX('SKU Catalog'!$M$1:$M$116,MAX(1,U739))*IF(AND(INDEX('SKU Catalog'!$F$1:$F$116,MAX(1,U739))="Hourly",OR(INDEX('SKU Catalog'!$J$1:$J$116,MAX(1,U739))=0,"3Y"="PAYG")),I739,1),"UNPRICED"))))</f>
        <v>0</v>
      </c>
    </row>
    <row r="740" spans="1:24" ht="43.2" x14ac:dyDescent="0.35">
      <c r="A740" s="21" t="s">
        <v>951</v>
      </c>
      <c r="B740" s="21" t="s">
        <v>86</v>
      </c>
      <c r="C740" s="21" t="s">
        <v>2294</v>
      </c>
      <c r="D740" s="21" t="s">
        <v>2295</v>
      </c>
      <c r="E740" s="21" t="s">
        <v>2296</v>
      </c>
      <c r="F740" s="26" t="s">
        <v>197</v>
      </c>
      <c r="G740" s="27">
        <v>1</v>
      </c>
      <c r="H740" s="27">
        <v>1</v>
      </c>
      <c r="I740" s="36">
        <v>1</v>
      </c>
      <c r="J740" s="26" t="s">
        <v>2297</v>
      </c>
      <c r="K740" s="37"/>
      <c r="L740" s="23" t="str">
        <f>IF(U740=0,"INVALID SKU",IF(INDEX('SKU Catalog'!$J$1:$J$116,MAX(1,U740))=0,"PAYG",IF(J740="Default",Assumptions!$B$7,J740)))</f>
        <v>PAYG</v>
      </c>
      <c r="M740" s="23" t="str">
        <f>IF(U740=0,"Review SKU",INDEX('SKU Catalog'!$E$1:$E$116,MAX(1,U740)))</f>
        <v>capacity</v>
      </c>
      <c r="N740" s="31" t="str">
        <f>IF(ISNUMBER(K740),K740,IF(U740=0,"UNPRICED",IF(L740="PAYG",INDEX('SKU Catalog'!$K$1:$K$116,MAX(1,U740)),IF(L740="1Y",INDEX('SKU Catalog'!$L$1:$L$116,MAX(1,U740)),INDEX('SKU Catalog'!$M$1:$M$116,MAX(1,U740))))))</f>
        <v>UNPRICED</v>
      </c>
      <c r="O740" s="24">
        <f>IF(NOT(AND(A740=$B$2,G740&gt;0,H740&gt;0,OR(C740&lt;&gt;"Recommended baseline",Assumptions!$B$10=1))),0,IF(ISNUMBER(N740),G740*H740*N740*IF(ISNUMBER(K740),1,IF(AND(L740="PAYG",INDEX('SKU Catalog'!$F$1:$F$116,MAX(1,U740))="Hourly"),I740,1)),"UNPRICED"))</f>
        <v>0</v>
      </c>
      <c r="P740" s="24">
        <f>IF(ISNUMBER(O740),O740*Assumptions!$B$8,"UNPRICED")</f>
        <v>0</v>
      </c>
      <c r="Q740" s="23" t="str">
        <f>IF(NOT(AND(A740=$B$2,G740&gt;0,H740&gt;0,OR(C740&lt;&gt;"Recommended baseline",Assumptions!$B$10=1))),"Inactive",IF(NOT(ISNUMBER(N740)),"UNPRICED - select SKU / quote",IF(ISNUMBER(K740),"Manual quote - verify source",IF(T740="Covered","Covered by capacity",IF(T740="Control plane","No direct fee","Priced - verify sizing")))))</f>
        <v>Inactive</v>
      </c>
      <c r="R740" s="21" t="s">
        <v>2298</v>
      </c>
      <c r="S740" s="21" t="s">
        <v>971</v>
      </c>
      <c r="T740" s="21" t="s">
        <v>196</v>
      </c>
      <c r="U740" s="23">
        <f>IF(COUNTIF('SKU Catalog'!$A$4:$A$116,T740&amp;"|"&amp;F740)=0,0,MATCH(T740&amp;"|"&amp;F740,'SKU Catalog'!$A$1:$A$116,0))</f>
        <v>7</v>
      </c>
      <c r="V740" s="24">
        <f>IF(NOT(AND(A740=$B$2,G740&gt;0,H740&gt;0,OR(C740&lt;&gt;"Recommended baseline",Assumptions!$B$10=1))),0,IF(ISNUMBER(K740),G740*H740*K740,IF(U740=0,"UNPRICED",IF(ISNUMBER(INDEX('SKU Catalog'!$K$1:$K$116,MAX(1,U740))),G740*H740*INDEX('SKU Catalog'!$K$1:$K$116,MAX(1,U740))*IF(AND(INDEX('SKU Catalog'!$F$1:$F$116,MAX(1,U740))="Hourly",OR(INDEX('SKU Catalog'!$J$1:$J$116,MAX(1,U740))=0,"PAYG"="PAYG")),I740,1),"UNPRICED"))))</f>
        <v>0</v>
      </c>
      <c r="W740" s="24">
        <f>IF(NOT(AND(A740=$B$2,G740&gt;0,H740&gt;0,OR(C740&lt;&gt;"Recommended baseline",Assumptions!$B$10=1))),0,IF(ISNUMBER(K740),G740*H740*K740,IF(U740=0,"UNPRICED",IF(ISNUMBER(INDEX('SKU Catalog'!$L$1:$L$116,MAX(1,U740))),G740*H740*INDEX('SKU Catalog'!$L$1:$L$116,MAX(1,U740))*IF(AND(INDEX('SKU Catalog'!$F$1:$F$116,MAX(1,U740))="Hourly",OR(INDEX('SKU Catalog'!$J$1:$J$116,MAX(1,U740))=0,"1Y"="PAYG")),I740,1),"UNPRICED"))))</f>
        <v>0</v>
      </c>
      <c r="X740" s="24">
        <f>IF(NOT(AND(A740=$B$2,G740&gt;0,H740&gt;0,OR(C740&lt;&gt;"Recommended baseline",Assumptions!$B$10=1))),0,IF(ISNUMBER(K740),G740*H740*K740,IF(U740=0,"UNPRICED",IF(ISNUMBER(INDEX('SKU Catalog'!$M$1:$M$116,MAX(1,U740))),G740*H740*INDEX('SKU Catalog'!$M$1:$M$116,MAX(1,U740))*IF(AND(INDEX('SKU Catalog'!$F$1:$F$116,MAX(1,U740))="Hourly",OR(INDEX('SKU Catalog'!$J$1:$J$116,MAX(1,U740))=0,"3Y"="PAYG")),I740,1),"UNPRICED"))))</f>
        <v>0</v>
      </c>
    </row>
    <row r="741" spans="1:24" ht="28.8" x14ac:dyDescent="0.35">
      <c r="A741" s="21" t="s">
        <v>951</v>
      </c>
      <c r="B741" s="21" t="s">
        <v>89</v>
      </c>
      <c r="C741" s="21" t="s">
        <v>2310</v>
      </c>
      <c r="D741" s="21" t="s">
        <v>2311</v>
      </c>
      <c r="E741" s="21" t="s">
        <v>2312</v>
      </c>
      <c r="F741" s="26" t="s">
        <v>230</v>
      </c>
      <c r="G741" s="27">
        <v>1</v>
      </c>
      <c r="H741" s="38">
        <f>Assumptions!$B$11</f>
        <v>1024</v>
      </c>
      <c r="I741" s="36">
        <v>1</v>
      </c>
      <c r="J741" s="26" t="s">
        <v>2297</v>
      </c>
      <c r="K741" s="37"/>
      <c r="L741" s="23" t="str">
        <f>IF(U741=0,"INVALID SKU",IF(INDEX('SKU Catalog'!$J$1:$J$116,MAX(1,U741))=0,"PAYG",IF(J741="Default",Assumptions!$B$7,J741)))</f>
        <v>PAYG</v>
      </c>
      <c r="M741" s="23" t="str">
        <f>IF(U741=0,"Review SKU",INDEX('SKU Catalog'!$E$1:$E$116,MAX(1,U741)))</f>
        <v>GB-month</v>
      </c>
      <c r="N741" s="31">
        <f>IF(ISNUMBER(K741),K741,IF(U741=0,"UNPRICED",IF(L741="PAYG",INDEX('SKU Catalog'!$K$1:$K$116,MAX(1,U741)),IF(L741="1Y",INDEX('SKU Catalog'!$L$1:$L$116,MAX(1,U741)),INDEX('SKU Catalog'!$M$1:$M$116,MAX(1,U741))))))</f>
        <v>2.5999999999999999E-2</v>
      </c>
      <c r="O741" s="24">
        <f>IF(NOT(AND(A741=$B$2,G741&gt;0,H741&gt;0,OR(C741&lt;&gt;"Recommended baseline",Assumptions!$B$10=1))),0,IF(ISNUMBER(N741),G741*H741*N741*IF(ISNUMBER(K741),1,IF(AND(L741="PAYG",INDEX('SKU Catalog'!$F$1:$F$116,MAX(1,U741))="Hourly"),I741,1)),"UNPRICED"))</f>
        <v>0</v>
      </c>
      <c r="P741" s="24">
        <f>IF(ISNUMBER(O741),O741*Assumptions!$B$8,"UNPRICED")</f>
        <v>0</v>
      </c>
      <c r="Q741" s="23" t="str">
        <f>IF(NOT(AND(A741=$B$2,G741&gt;0,H741&gt;0,OR(C741&lt;&gt;"Recommended baseline",Assumptions!$B$10=1))),"Inactive",IF(NOT(ISNUMBER(N741)),"UNPRICED - select SKU / quote",IF(ISNUMBER(K741),"Manual quote - verify source",IF(T741="Covered","Covered by capacity",IF(T741="Control plane","No direct fee","Priced - verify sizing")))))</f>
        <v>Inactive</v>
      </c>
      <c r="R741" s="21" t="s">
        <v>2313</v>
      </c>
      <c r="S741" s="21" t="s">
        <v>971</v>
      </c>
      <c r="T741" s="21" t="s">
        <v>229</v>
      </c>
      <c r="U741" s="23">
        <f>IF(COUNTIF('SKU Catalog'!$A$4:$A$116,T741&amp;"|"&amp;F741)=0,0,MATCH(T741&amp;"|"&amp;F741,'SKU Catalog'!$A$1:$A$116,0))</f>
        <v>21</v>
      </c>
      <c r="V741" s="24">
        <f>IF(NOT(AND(A741=$B$2,G741&gt;0,H741&gt;0,OR(C741&lt;&gt;"Recommended baseline",Assumptions!$B$10=1))),0,IF(ISNUMBER(K741),G741*H741*K741,IF(U741=0,"UNPRICED",IF(ISNUMBER(INDEX('SKU Catalog'!$K$1:$K$116,MAX(1,U741))),G741*H741*INDEX('SKU Catalog'!$K$1:$K$116,MAX(1,U741))*IF(AND(INDEX('SKU Catalog'!$F$1:$F$116,MAX(1,U741))="Hourly",OR(INDEX('SKU Catalog'!$J$1:$J$116,MAX(1,U741))=0,"PAYG"="PAYG")),I741,1),"UNPRICED"))))</f>
        <v>0</v>
      </c>
      <c r="W741" s="24">
        <f>IF(NOT(AND(A741=$B$2,G741&gt;0,H741&gt;0,OR(C741&lt;&gt;"Recommended baseline",Assumptions!$B$10=1))),0,IF(ISNUMBER(K741),G741*H741*K741,IF(U741=0,"UNPRICED",IF(ISNUMBER(INDEX('SKU Catalog'!$L$1:$L$116,MAX(1,U741))),G741*H741*INDEX('SKU Catalog'!$L$1:$L$116,MAX(1,U741))*IF(AND(INDEX('SKU Catalog'!$F$1:$F$116,MAX(1,U741))="Hourly",OR(INDEX('SKU Catalog'!$J$1:$J$116,MAX(1,U741))=0,"1Y"="PAYG")),I741,1),"UNPRICED"))))</f>
        <v>0</v>
      </c>
      <c r="X741" s="24">
        <f>IF(NOT(AND(A741=$B$2,G741&gt;0,H741&gt;0,OR(C741&lt;&gt;"Recommended baseline",Assumptions!$B$10=1))),0,IF(ISNUMBER(K741),G741*H741*K741,IF(U741=0,"UNPRICED",IF(ISNUMBER(INDEX('SKU Catalog'!$M$1:$M$116,MAX(1,U741))),G741*H741*INDEX('SKU Catalog'!$M$1:$M$116,MAX(1,U741))*IF(AND(INDEX('SKU Catalog'!$F$1:$F$116,MAX(1,U741))="Hourly",OR(INDEX('SKU Catalog'!$J$1:$J$116,MAX(1,U741))=0,"3Y"="PAYG")),I741,1),"UNPRICED"))))</f>
        <v>0</v>
      </c>
    </row>
    <row r="742" spans="1:24" ht="43.2" x14ac:dyDescent="0.35">
      <c r="A742" s="21" t="s">
        <v>951</v>
      </c>
      <c r="B742" s="21" t="s">
        <v>86</v>
      </c>
      <c r="C742" s="21" t="s">
        <v>2299</v>
      </c>
      <c r="D742" s="21" t="s">
        <v>969</v>
      </c>
      <c r="E742" s="21" t="s">
        <v>970</v>
      </c>
      <c r="F742" s="26" t="s">
        <v>182</v>
      </c>
      <c r="G742" s="27">
        <v>1</v>
      </c>
      <c r="H742" s="27">
        <v>1</v>
      </c>
      <c r="I742" s="36">
        <v>1</v>
      </c>
      <c r="J742" s="26" t="s">
        <v>2297</v>
      </c>
      <c r="K742" s="37"/>
      <c r="L742" s="23" t="str">
        <f>IF(U742=0,"INVALID SKU",IF(INDEX('SKU Catalog'!$J$1:$J$116,MAX(1,U742))=0,"PAYG",IF(J742="Default",Assumptions!$B$7,J742)))</f>
        <v>PAYG</v>
      </c>
      <c r="M742" s="23" t="str">
        <f>IF(U742=0,"Review SKU",INDEX('SKU Catalog'!$E$1:$E$116,MAX(1,U742)))</f>
        <v>resource</v>
      </c>
      <c r="N742" s="31">
        <f>IF(ISNUMBER(K742),K742,IF(U742=0,"UNPRICED",IF(L742="PAYG",INDEX('SKU Catalog'!$K$1:$K$116,MAX(1,U742)),IF(L742="1Y",INDEX('SKU Catalog'!$L$1:$L$116,MAX(1,U742)),INDEX('SKU Catalog'!$M$1:$M$116,MAX(1,U742))))))</f>
        <v>0</v>
      </c>
      <c r="O742" s="24">
        <f>IF(NOT(AND(A742=$B$2,G742&gt;0,H742&gt;0,OR(C742&lt;&gt;"Recommended baseline",Assumptions!$B$10=1))),0,IF(ISNUMBER(N742),G742*H742*N742*IF(ISNUMBER(K742),1,IF(AND(L742="PAYG",INDEX('SKU Catalog'!$F$1:$F$116,MAX(1,U742))="Hourly"),I742,1)),"UNPRICED"))</f>
        <v>0</v>
      </c>
      <c r="P742" s="24">
        <f>IF(ISNUMBER(O742),O742*Assumptions!$B$8,"UNPRICED")</f>
        <v>0</v>
      </c>
      <c r="Q742" s="23" t="str">
        <f>IF(NOT(AND(A742=$B$2,G742&gt;0,H742&gt;0,OR(C742&lt;&gt;"Recommended baseline",Assumptions!$B$10=1))),"Inactive",IF(NOT(ISNUMBER(N742)),"UNPRICED - select SKU / quote",IF(ISNUMBER(K742),"Manual quote - verify source",IF(T742="Covered","Covered by capacity",IF(T742="Control plane","No direct fee","Priced - verify sizing")))))</f>
        <v>Inactive</v>
      </c>
      <c r="R742" s="21" t="s">
        <v>2314</v>
      </c>
      <c r="S742" s="21" t="s">
        <v>971</v>
      </c>
      <c r="T742" s="21" t="s">
        <v>181</v>
      </c>
      <c r="U742" s="23">
        <f>IF(COUNTIF('SKU Catalog'!$A$4:$A$116,T742&amp;"|"&amp;F742)=0,0,MATCH(T742&amp;"|"&amp;F742,'SKU Catalog'!$A$1:$A$116,0))</f>
        <v>4</v>
      </c>
      <c r="V742" s="24">
        <f>IF(NOT(AND(A742=$B$2,G742&gt;0,H742&gt;0,OR(C742&lt;&gt;"Recommended baseline",Assumptions!$B$10=1))),0,IF(ISNUMBER(K742),G742*H742*K742,IF(U742=0,"UNPRICED",IF(ISNUMBER(INDEX('SKU Catalog'!$K$1:$K$116,MAX(1,U742))),G742*H742*INDEX('SKU Catalog'!$K$1:$K$116,MAX(1,U742))*IF(AND(INDEX('SKU Catalog'!$F$1:$F$116,MAX(1,U742))="Hourly",OR(INDEX('SKU Catalog'!$J$1:$J$116,MAX(1,U742))=0,"PAYG"="PAYG")),I742,1),"UNPRICED"))))</f>
        <v>0</v>
      </c>
      <c r="W742" s="24">
        <f>IF(NOT(AND(A742=$B$2,G742&gt;0,H742&gt;0,OR(C742&lt;&gt;"Recommended baseline",Assumptions!$B$10=1))),0,IF(ISNUMBER(K742),G742*H742*K742,IF(U742=0,"UNPRICED",IF(ISNUMBER(INDEX('SKU Catalog'!$L$1:$L$116,MAX(1,U742))),G742*H742*INDEX('SKU Catalog'!$L$1:$L$116,MAX(1,U742))*IF(AND(INDEX('SKU Catalog'!$F$1:$F$116,MAX(1,U742))="Hourly",OR(INDEX('SKU Catalog'!$J$1:$J$116,MAX(1,U742))=0,"1Y"="PAYG")),I742,1),"UNPRICED"))))</f>
        <v>0</v>
      </c>
      <c r="X742" s="24">
        <f>IF(NOT(AND(A742=$B$2,G742&gt;0,H742&gt;0,OR(C742&lt;&gt;"Recommended baseline",Assumptions!$B$10=1))),0,IF(ISNUMBER(K742),G742*H742*K742,IF(U742=0,"UNPRICED",IF(ISNUMBER(INDEX('SKU Catalog'!$M$1:$M$116,MAX(1,U742))),G742*H742*INDEX('SKU Catalog'!$M$1:$M$116,MAX(1,U742))*IF(AND(INDEX('SKU Catalog'!$F$1:$F$116,MAX(1,U742))="Hourly",OR(INDEX('SKU Catalog'!$J$1:$J$116,MAX(1,U742))=0,"3Y"="PAYG")),I742,1),"UNPRICED"))))</f>
        <v>0</v>
      </c>
    </row>
    <row r="743" spans="1:24" ht="43.2" x14ac:dyDescent="0.35">
      <c r="A743" s="21" t="s">
        <v>951</v>
      </c>
      <c r="B743" s="21" t="s">
        <v>86</v>
      </c>
      <c r="C743" s="21" t="s">
        <v>2299</v>
      </c>
      <c r="D743" s="21" t="s">
        <v>974</v>
      </c>
      <c r="E743" s="21" t="s">
        <v>975</v>
      </c>
      <c r="F743" s="26" t="s">
        <v>182</v>
      </c>
      <c r="G743" s="27">
        <v>1</v>
      </c>
      <c r="H743" s="27">
        <v>1</v>
      </c>
      <c r="I743" s="36">
        <v>1</v>
      </c>
      <c r="J743" s="26" t="s">
        <v>2297</v>
      </c>
      <c r="K743" s="37"/>
      <c r="L743" s="23" t="str">
        <f>IF(U743=0,"INVALID SKU",IF(INDEX('SKU Catalog'!$J$1:$J$116,MAX(1,U743))=0,"PAYG",IF(J743="Default",Assumptions!$B$7,J743)))</f>
        <v>PAYG</v>
      </c>
      <c r="M743" s="23" t="str">
        <f>IF(U743=0,"Review SKU",INDEX('SKU Catalog'!$E$1:$E$116,MAX(1,U743)))</f>
        <v>resource</v>
      </c>
      <c r="N743" s="31">
        <f>IF(ISNUMBER(K743),K743,IF(U743=0,"UNPRICED",IF(L743="PAYG",INDEX('SKU Catalog'!$K$1:$K$116,MAX(1,U743)),IF(L743="1Y",INDEX('SKU Catalog'!$L$1:$L$116,MAX(1,U743)),INDEX('SKU Catalog'!$M$1:$M$116,MAX(1,U743))))))</f>
        <v>0</v>
      </c>
      <c r="O743" s="24">
        <f>IF(NOT(AND(A743=$B$2,G743&gt;0,H743&gt;0,OR(C743&lt;&gt;"Recommended baseline",Assumptions!$B$10=1))),0,IF(ISNUMBER(N743),G743*H743*N743*IF(ISNUMBER(K743),1,IF(AND(L743="PAYG",INDEX('SKU Catalog'!$F$1:$F$116,MAX(1,U743))="Hourly"),I743,1)),"UNPRICED"))</f>
        <v>0</v>
      </c>
      <c r="P743" s="24">
        <f>IF(ISNUMBER(O743),O743*Assumptions!$B$8,"UNPRICED")</f>
        <v>0</v>
      </c>
      <c r="Q743" s="23" t="str">
        <f>IF(NOT(AND(A743=$B$2,G743&gt;0,H743&gt;0,OR(C743&lt;&gt;"Recommended baseline",Assumptions!$B$10=1))),"Inactive",IF(NOT(ISNUMBER(N743)),"UNPRICED - select SKU / quote",IF(ISNUMBER(K743),"Manual quote - verify source",IF(T743="Covered","Covered by capacity",IF(T743="Control plane","No direct fee","Priced - verify sizing")))))</f>
        <v>Inactive</v>
      </c>
      <c r="R743" s="21" t="s">
        <v>2314</v>
      </c>
      <c r="S743" s="21" t="s">
        <v>971</v>
      </c>
      <c r="T743" s="21" t="s">
        <v>181</v>
      </c>
      <c r="U743" s="23">
        <f>IF(COUNTIF('SKU Catalog'!$A$4:$A$116,T743&amp;"|"&amp;F743)=0,0,MATCH(T743&amp;"|"&amp;F743,'SKU Catalog'!$A$1:$A$116,0))</f>
        <v>4</v>
      </c>
      <c r="V743" s="24">
        <f>IF(NOT(AND(A743=$B$2,G743&gt;0,H743&gt;0,OR(C743&lt;&gt;"Recommended baseline",Assumptions!$B$10=1))),0,IF(ISNUMBER(K743),G743*H743*K743,IF(U743=0,"UNPRICED",IF(ISNUMBER(INDEX('SKU Catalog'!$K$1:$K$116,MAX(1,U743))),G743*H743*INDEX('SKU Catalog'!$K$1:$K$116,MAX(1,U743))*IF(AND(INDEX('SKU Catalog'!$F$1:$F$116,MAX(1,U743))="Hourly",OR(INDEX('SKU Catalog'!$J$1:$J$116,MAX(1,U743))=0,"PAYG"="PAYG")),I743,1),"UNPRICED"))))</f>
        <v>0</v>
      </c>
      <c r="W743" s="24">
        <f>IF(NOT(AND(A743=$B$2,G743&gt;0,H743&gt;0,OR(C743&lt;&gt;"Recommended baseline",Assumptions!$B$10=1))),0,IF(ISNUMBER(K743),G743*H743*K743,IF(U743=0,"UNPRICED",IF(ISNUMBER(INDEX('SKU Catalog'!$L$1:$L$116,MAX(1,U743))),G743*H743*INDEX('SKU Catalog'!$L$1:$L$116,MAX(1,U743))*IF(AND(INDEX('SKU Catalog'!$F$1:$F$116,MAX(1,U743))="Hourly",OR(INDEX('SKU Catalog'!$J$1:$J$116,MAX(1,U743))=0,"1Y"="PAYG")),I743,1),"UNPRICED"))))</f>
        <v>0</v>
      </c>
      <c r="X743" s="24">
        <f>IF(NOT(AND(A743=$B$2,G743&gt;0,H743&gt;0,OR(C743&lt;&gt;"Recommended baseline",Assumptions!$B$10=1))),0,IF(ISNUMBER(K743),G743*H743*K743,IF(U743=0,"UNPRICED",IF(ISNUMBER(INDEX('SKU Catalog'!$M$1:$M$116,MAX(1,U743))),G743*H743*INDEX('SKU Catalog'!$M$1:$M$116,MAX(1,U743))*IF(AND(INDEX('SKU Catalog'!$F$1:$F$116,MAX(1,U743))="Hourly",OR(INDEX('SKU Catalog'!$J$1:$J$116,MAX(1,U743))=0,"3Y"="PAYG")),I743,1),"UNPRICED"))))</f>
        <v>0</v>
      </c>
    </row>
    <row r="744" spans="1:24" ht="43.2" x14ac:dyDescent="0.35">
      <c r="A744" s="21" t="s">
        <v>951</v>
      </c>
      <c r="B744" s="21" t="s">
        <v>86</v>
      </c>
      <c r="C744" s="21" t="s">
        <v>2299</v>
      </c>
      <c r="D744" s="21" t="s">
        <v>978</v>
      </c>
      <c r="E744" s="21" t="s">
        <v>979</v>
      </c>
      <c r="F744" s="26" t="s">
        <v>182</v>
      </c>
      <c r="G744" s="27">
        <v>1</v>
      </c>
      <c r="H744" s="27">
        <v>1</v>
      </c>
      <c r="I744" s="36">
        <v>1</v>
      </c>
      <c r="J744" s="26" t="s">
        <v>2297</v>
      </c>
      <c r="K744" s="37"/>
      <c r="L744" s="23" t="str">
        <f>IF(U744=0,"INVALID SKU",IF(INDEX('SKU Catalog'!$J$1:$J$116,MAX(1,U744))=0,"PAYG",IF(J744="Default",Assumptions!$B$7,J744)))</f>
        <v>PAYG</v>
      </c>
      <c r="M744" s="23" t="str">
        <f>IF(U744=0,"Review SKU",INDEX('SKU Catalog'!$E$1:$E$116,MAX(1,U744)))</f>
        <v>resource</v>
      </c>
      <c r="N744" s="31">
        <f>IF(ISNUMBER(K744),K744,IF(U744=0,"UNPRICED",IF(L744="PAYG",INDEX('SKU Catalog'!$K$1:$K$116,MAX(1,U744)),IF(L744="1Y",INDEX('SKU Catalog'!$L$1:$L$116,MAX(1,U744)),INDEX('SKU Catalog'!$M$1:$M$116,MAX(1,U744))))))</f>
        <v>0</v>
      </c>
      <c r="O744" s="24">
        <f>IF(NOT(AND(A744=$B$2,G744&gt;0,H744&gt;0,OR(C744&lt;&gt;"Recommended baseline",Assumptions!$B$10=1))),0,IF(ISNUMBER(N744),G744*H744*N744*IF(ISNUMBER(K744),1,IF(AND(L744="PAYG",INDEX('SKU Catalog'!$F$1:$F$116,MAX(1,U744))="Hourly"),I744,1)),"UNPRICED"))</f>
        <v>0</v>
      </c>
      <c r="P744" s="24">
        <f>IF(ISNUMBER(O744),O744*Assumptions!$B$8,"UNPRICED")</f>
        <v>0</v>
      </c>
      <c r="Q744" s="23" t="str">
        <f>IF(NOT(AND(A744=$B$2,G744&gt;0,H744&gt;0,OR(C744&lt;&gt;"Recommended baseline",Assumptions!$B$10=1))),"Inactive",IF(NOT(ISNUMBER(N744)),"UNPRICED - select SKU / quote",IF(ISNUMBER(K744),"Manual quote - verify source",IF(T744="Covered","Covered by capacity",IF(T744="Control plane","No direct fee","Priced - verify sizing")))))</f>
        <v>Inactive</v>
      </c>
      <c r="R744" s="21" t="s">
        <v>2314</v>
      </c>
      <c r="S744" s="21" t="s">
        <v>971</v>
      </c>
      <c r="T744" s="21" t="s">
        <v>181</v>
      </c>
      <c r="U744" s="23">
        <f>IF(COUNTIF('SKU Catalog'!$A$4:$A$116,T744&amp;"|"&amp;F744)=0,0,MATCH(T744&amp;"|"&amp;F744,'SKU Catalog'!$A$1:$A$116,0))</f>
        <v>4</v>
      </c>
      <c r="V744" s="24">
        <f>IF(NOT(AND(A744=$B$2,G744&gt;0,H744&gt;0,OR(C744&lt;&gt;"Recommended baseline",Assumptions!$B$10=1))),0,IF(ISNUMBER(K744),G744*H744*K744,IF(U744=0,"UNPRICED",IF(ISNUMBER(INDEX('SKU Catalog'!$K$1:$K$116,MAX(1,U744))),G744*H744*INDEX('SKU Catalog'!$K$1:$K$116,MAX(1,U744))*IF(AND(INDEX('SKU Catalog'!$F$1:$F$116,MAX(1,U744))="Hourly",OR(INDEX('SKU Catalog'!$J$1:$J$116,MAX(1,U744))=0,"PAYG"="PAYG")),I744,1),"UNPRICED"))))</f>
        <v>0</v>
      </c>
      <c r="W744" s="24">
        <f>IF(NOT(AND(A744=$B$2,G744&gt;0,H744&gt;0,OR(C744&lt;&gt;"Recommended baseline",Assumptions!$B$10=1))),0,IF(ISNUMBER(K744),G744*H744*K744,IF(U744=0,"UNPRICED",IF(ISNUMBER(INDEX('SKU Catalog'!$L$1:$L$116,MAX(1,U744))),G744*H744*INDEX('SKU Catalog'!$L$1:$L$116,MAX(1,U744))*IF(AND(INDEX('SKU Catalog'!$F$1:$F$116,MAX(1,U744))="Hourly",OR(INDEX('SKU Catalog'!$J$1:$J$116,MAX(1,U744))=0,"1Y"="PAYG")),I744,1),"UNPRICED"))))</f>
        <v>0</v>
      </c>
      <c r="X744" s="24">
        <f>IF(NOT(AND(A744=$B$2,G744&gt;0,H744&gt;0,OR(C744&lt;&gt;"Recommended baseline",Assumptions!$B$10=1))),0,IF(ISNUMBER(K744),G744*H744*K744,IF(U744=0,"UNPRICED",IF(ISNUMBER(INDEX('SKU Catalog'!$M$1:$M$116,MAX(1,U744))),G744*H744*INDEX('SKU Catalog'!$M$1:$M$116,MAX(1,U744))*IF(AND(INDEX('SKU Catalog'!$F$1:$F$116,MAX(1,U744))="Hourly",OR(INDEX('SKU Catalog'!$J$1:$J$116,MAX(1,U744))=0,"3Y"="PAYG")),I744,1),"UNPRICED"))))</f>
        <v>0</v>
      </c>
    </row>
    <row r="745" spans="1:24" ht="43.2" x14ac:dyDescent="0.35">
      <c r="A745" s="21" t="s">
        <v>951</v>
      </c>
      <c r="B745" s="21" t="s">
        <v>86</v>
      </c>
      <c r="C745" s="21" t="s">
        <v>2299</v>
      </c>
      <c r="D745" s="21" t="s">
        <v>981</v>
      </c>
      <c r="E745" s="21" t="s">
        <v>982</v>
      </c>
      <c r="F745" s="26" t="s">
        <v>182</v>
      </c>
      <c r="G745" s="27">
        <v>1</v>
      </c>
      <c r="H745" s="27">
        <v>1</v>
      </c>
      <c r="I745" s="36">
        <v>1</v>
      </c>
      <c r="J745" s="26" t="s">
        <v>2297</v>
      </c>
      <c r="K745" s="37"/>
      <c r="L745" s="23" t="str">
        <f>IF(U745=0,"INVALID SKU",IF(INDEX('SKU Catalog'!$J$1:$J$116,MAX(1,U745))=0,"PAYG",IF(J745="Default",Assumptions!$B$7,J745)))</f>
        <v>PAYG</v>
      </c>
      <c r="M745" s="23" t="str">
        <f>IF(U745=0,"Review SKU",INDEX('SKU Catalog'!$E$1:$E$116,MAX(1,U745)))</f>
        <v>resource</v>
      </c>
      <c r="N745" s="31">
        <f>IF(ISNUMBER(K745),K745,IF(U745=0,"UNPRICED",IF(L745="PAYG",INDEX('SKU Catalog'!$K$1:$K$116,MAX(1,U745)),IF(L745="1Y",INDEX('SKU Catalog'!$L$1:$L$116,MAX(1,U745)),INDEX('SKU Catalog'!$M$1:$M$116,MAX(1,U745))))))</f>
        <v>0</v>
      </c>
      <c r="O745" s="24">
        <f>IF(NOT(AND(A745=$B$2,G745&gt;0,H745&gt;0,OR(C745&lt;&gt;"Recommended baseline",Assumptions!$B$10=1))),0,IF(ISNUMBER(N745),G745*H745*N745*IF(ISNUMBER(K745),1,IF(AND(L745="PAYG",INDEX('SKU Catalog'!$F$1:$F$116,MAX(1,U745))="Hourly"),I745,1)),"UNPRICED"))</f>
        <v>0</v>
      </c>
      <c r="P745" s="24">
        <f>IF(ISNUMBER(O745),O745*Assumptions!$B$8,"UNPRICED")</f>
        <v>0</v>
      </c>
      <c r="Q745" s="23" t="str">
        <f>IF(NOT(AND(A745=$B$2,G745&gt;0,H745&gt;0,OR(C745&lt;&gt;"Recommended baseline",Assumptions!$B$10=1))),"Inactive",IF(NOT(ISNUMBER(N745)),"UNPRICED - select SKU / quote",IF(ISNUMBER(K745),"Manual quote - verify source",IF(T745="Covered","Covered by capacity",IF(T745="Control plane","No direct fee","Priced - verify sizing")))))</f>
        <v>Inactive</v>
      </c>
      <c r="R745" s="21" t="s">
        <v>2314</v>
      </c>
      <c r="S745" s="21" t="s">
        <v>971</v>
      </c>
      <c r="T745" s="21" t="s">
        <v>181</v>
      </c>
      <c r="U745" s="23">
        <f>IF(COUNTIF('SKU Catalog'!$A$4:$A$116,T745&amp;"|"&amp;F745)=0,0,MATCH(T745&amp;"|"&amp;F745,'SKU Catalog'!$A$1:$A$116,0))</f>
        <v>4</v>
      </c>
      <c r="V745" s="24">
        <f>IF(NOT(AND(A745=$B$2,G745&gt;0,H745&gt;0,OR(C745&lt;&gt;"Recommended baseline",Assumptions!$B$10=1))),0,IF(ISNUMBER(K745),G745*H745*K745,IF(U745=0,"UNPRICED",IF(ISNUMBER(INDEX('SKU Catalog'!$K$1:$K$116,MAX(1,U745))),G745*H745*INDEX('SKU Catalog'!$K$1:$K$116,MAX(1,U745))*IF(AND(INDEX('SKU Catalog'!$F$1:$F$116,MAX(1,U745))="Hourly",OR(INDEX('SKU Catalog'!$J$1:$J$116,MAX(1,U745))=0,"PAYG"="PAYG")),I745,1),"UNPRICED"))))</f>
        <v>0</v>
      </c>
      <c r="W745" s="24">
        <f>IF(NOT(AND(A745=$B$2,G745&gt;0,H745&gt;0,OR(C745&lt;&gt;"Recommended baseline",Assumptions!$B$10=1))),0,IF(ISNUMBER(K745),G745*H745*K745,IF(U745=0,"UNPRICED",IF(ISNUMBER(INDEX('SKU Catalog'!$L$1:$L$116,MAX(1,U745))),G745*H745*INDEX('SKU Catalog'!$L$1:$L$116,MAX(1,U745))*IF(AND(INDEX('SKU Catalog'!$F$1:$F$116,MAX(1,U745))="Hourly",OR(INDEX('SKU Catalog'!$J$1:$J$116,MAX(1,U745))=0,"1Y"="PAYG")),I745,1),"UNPRICED"))))</f>
        <v>0</v>
      </c>
      <c r="X745" s="24">
        <f>IF(NOT(AND(A745=$B$2,G745&gt;0,H745&gt;0,OR(C745&lt;&gt;"Recommended baseline",Assumptions!$B$10=1))),0,IF(ISNUMBER(K745),G745*H745*K745,IF(U745=0,"UNPRICED",IF(ISNUMBER(INDEX('SKU Catalog'!$M$1:$M$116,MAX(1,U745))),G745*H745*INDEX('SKU Catalog'!$M$1:$M$116,MAX(1,U745))*IF(AND(INDEX('SKU Catalog'!$F$1:$F$116,MAX(1,U745))="Hourly",OR(INDEX('SKU Catalog'!$J$1:$J$116,MAX(1,U745))=0,"3Y"="PAYG")),I745,1),"UNPRICED"))))</f>
        <v>0</v>
      </c>
    </row>
    <row r="746" spans="1:24" ht="43.2" x14ac:dyDescent="0.35">
      <c r="A746" s="21" t="s">
        <v>951</v>
      </c>
      <c r="B746" s="21" t="s">
        <v>86</v>
      </c>
      <c r="C746" s="21" t="s">
        <v>2299</v>
      </c>
      <c r="D746" s="21" t="s">
        <v>984</v>
      </c>
      <c r="E746" s="21" t="s">
        <v>985</v>
      </c>
      <c r="F746" s="26" t="s">
        <v>182</v>
      </c>
      <c r="G746" s="27">
        <v>1</v>
      </c>
      <c r="H746" s="27">
        <v>1</v>
      </c>
      <c r="I746" s="36">
        <v>1</v>
      </c>
      <c r="J746" s="26" t="s">
        <v>2297</v>
      </c>
      <c r="K746" s="37"/>
      <c r="L746" s="23" t="str">
        <f>IF(U746=0,"INVALID SKU",IF(INDEX('SKU Catalog'!$J$1:$J$116,MAX(1,U746))=0,"PAYG",IF(J746="Default",Assumptions!$B$7,J746)))</f>
        <v>PAYG</v>
      </c>
      <c r="M746" s="23" t="str">
        <f>IF(U746=0,"Review SKU",INDEX('SKU Catalog'!$E$1:$E$116,MAX(1,U746)))</f>
        <v>resource</v>
      </c>
      <c r="N746" s="31">
        <f>IF(ISNUMBER(K746),K746,IF(U746=0,"UNPRICED",IF(L746="PAYG",INDEX('SKU Catalog'!$K$1:$K$116,MAX(1,U746)),IF(L746="1Y",INDEX('SKU Catalog'!$L$1:$L$116,MAX(1,U746)),INDEX('SKU Catalog'!$M$1:$M$116,MAX(1,U746))))))</f>
        <v>0</v>
      </c>
      <c r="O746" s="24">
        <f>IF(NOT(AND(A746=$B$2,G746&gt;0,H746&gt;0,OR(C746&lt;&gt;"Recommended baseline",Assumptions!$B$10=1))),0,IF(ISNUMBER(N746),G746*H746*N746*IF(ISNUMBER(K746),1,IF(AND(L746="PAYG",INDEX('SKU Catalog'!$F$1:$F$116,MAX(1,U746))="Hourly"),I746,1)),"UNPRICED"))</f>
        <v>0</v>
      </c>
      <c r="P746" s="24">
        <f>IF(ISNUMBER(O746),O746*Assumptions!$B$8,"UNPRICED")</f>
        <v>0</v>
      </c>
      <c r="Q746" s="23" t="str">
        <f>IF(NOT(AND(A746=$B$2,G746&gt;0,H746&gt;0,OR(C746&lt;&gt;"Recommended baseline",Assumptions!$B$10=1))),"Inactive",IF(NOT(ISNUMBER(N746)),"UNPRICED - select SKU / quote",IF(ISNUMBER(K746),"Manual quote - verify source",IF(T746="Covered","Covered by capacity",IF(T746="Control plane","No direct fee","Priced - verify sizing")))))</f>
        <v>Inactive</v>
      </c>
      <c r="R746" s="21" t="s">
        <v>2314</v>
      </c>
      <c r="S746" s="21" t="s">
        <v>971</v>
      </c>
      <c r="T746" s="21" t="s">
        <v>181</v>
      </c>
      <c r="U746" s="23">
        <f>IF(COUNTIF('SKU Catalog'!$A$4:$A$116,T746&amp;"|"&amp;F746)=0,0,MATCH(T746&amp;"|"&amp;F746,'SKU Catalog'!$A$1:$A$116,0))</f>
        <v>4</v>
      </c>
      <c r="V746" s="24">
        <f>IF(NOT(AND(A746=$B$2,G746&gt;0,H746&gt;0,OR(C746&lt;&gt;"Recommended baseline",Assumptions!$B$10=1))),0,IF(ISNUMBER(K746),G746*H746*K746,IF(U746=0,"UNPRICED",IF(ISNUMBER(INDEX('SKU Catalog'!$K$1:$K$116,MAX(1,U746))),G746*H746*INDEX('SKU Catalog'!$K$1:$K$116,MAX(1,U746))*IF(AND(INDEX('SKU Catalog'!$F$1:$F$116,MAX(1,U746))="Hourly",OR(INDEX('SKU Catalog'!$J$1:$J$116,MAX(1,U746))=0,"PAYG"="PAYG")),I746,1),"UNPRICED"))))</f>
        <v>0</v>
      </c>
      <c r="W746" s="24">
        <f>IF(NOT(AND(A746=$B$2,G746&gt;0,H746&gt;0,OR(C746&lt;&gt;"Recommended baseline",Assumptions!$B$10=1))),0,IF(ISNUMBER(K746),G746*H746*K746,IF(U746=0,"UNPRICED",IF(ISNUMBER(INDEX('SKU Catalog'!$L$1:$L$116,MAX(1,U746))),G746*H746*INDEX('SKU Catalog'!$L$1:$L$116,MAX(1,U746))*IF(AND(INDEX('SKU Catalog'!$F$1:$F$116,MAX(1,U746))="Hourly",OR(INDEX('SKU Catalog'!$J$1:$J$116,MAX(1,U746))=0,"1Y"="PAYG")),I746,1),"UNPRICED"))))</f>
        <v>0</v>
      </c>
      <c r="X746" s="24">
        <f>IF(NOT(AND(A746=$B$2,G746&gt;0,H746&gt;0,OR(C746&lt;&gt;"Recommended baseline",Assumptions!$B$10=1))),0,IF(ISNUMBER(K746),G746*H746*K746,IF(U746=0,"UNPRICED",IF(ISNUMBER(INDEX('SKU Catalog'!$M$1:$M$116,MAX(1,U746))),G746*H746*INDEX('SKU Catalog'!$M$1:$M$116,MAX(1,U746))*IF(AND(INDEX('SKU Catalog'!$F$1:$F$116,MAX(1,U746))="Hourly",OR(INDEX('SKU Catalog'!$J$1:$J$116,MAX(1,U746))=0,"3Y"="PAYG")),I746,1),"UNPRICED"))))</f>
        <v>0</v>
      </c>
    </row>
    <row r="747" spans="1:24" ht="43.2" x14ac:dyDescent="0.35">
      <c r="A747" s="21" t="s">
        <v>951</v>
      </c>
      <c r="B747" s="21" t="s">
        <v>86</v>
      </c>
      <c r="C747" s="21" t="s">
        <v>2299</v>
      </c>
      <c r="D747" s="21" t="s">
        <v>987</v>
      </c>
      <c r="E747" s="21" t="s">
        <v>988</v>
      </c>
      <c r="F747" s="26" t="s">
        <v>182</v>
      </c>
      <c r="G747" s="27">
        <v>1</v>
      </c>
      <c r="H747" s="27">
        <v>1</v>
      </c>
      <c r="I747" s="36">
        <v>1</v>
      </c>
      <c r="J747" s="26" t="s">
        <v>2297</v>
      </c>
      <c r="K747" s="37"/>
      <c r="L747" s="23" t="str">
        <f>IF(U747=0,"INVALID SKU",IF(INDEX('SKU Catalog'!$J$1:$J$116,MAX(1,U747))=0,"PAYG",IF(J747="Default",Assumptions!$B$7,J747)))</f>
        <v>PAYG</v>
      </c>
      <c r="M747" s="23" t="str">
        <f>IF(U747=0,"Review SKU",INDEX('SKU Catalog'!$E$1:$E$116,MAX(1,U747)))</f>
        <v>resource</v>
      </c>
      <c r="N747" s="31">
        <f>IF(ISNUMBER(K747),K747,IF(U747=0,"UNPRICED",IF(L747="PAYG",INDEX('SKU Catalog'!$K$1:$K$116,MAX(1,U747)),IF(L747="1Y",INDEX('SKU Catalog'!$L$1:$L$116,MAX(1,U747)),INDEX('SKU Catalog'!$M$1:$M$116,MAX(1,U747))))))</f>
        <v>0</v>
      </c>
      <c r="O747" s="24">
        <f>IF(NOT(AND(A747=$B$2,G747&gt;0,H747&gt;0,OR(C747&lt;&gt;"Recommended baseline",Assumptions!$B$10=1))),0,IF(ISNUMBER(N747),G747*H747*N747*IF(ISNUMBER(K747),1,IF(AND(L747="PAYG",INDEX('SKU Catalog'!$F$1:$F$116,MAX(1,U747))="Hourly"),I747,1)),"UNPRICED"))</f>
        <v>0</v>
      </c>
      <c r="P747" s="24">
        <f>IF(ISNUMBER(O747),O747*Assumptions!$B$8,"UNPRICED")</f>
        <v>0</v>
      </c>
      <c r="Q747" s="23" t="str">
        <f>IF(NOT(AND(A747=$B$2,G747&gt;0,H747&gt;0,OR(C747&lt;&gt;"Recommended baseline",Assumptions!$B$10=1))),"Inactive",IF(NOT(ISNUMBER(N747)),"UNPRICED - select SKU / quote",IF(ISNUMBER(K747),"Manual quote - verify source",IF(T747="Covered","Covered by capacity",IF(T747="Control plane","No direct fee","Priced - verify sizing")))))</f>
        <v>Inactive</v>
      </c>
      <c r="R747" s="21" t="s">
        <v>2314</v>
      </c>
      <c r="S747" s="21" t="s">
        <v>971</v>
      </c>
      <c r="T747" s="21" t="s">
        <v>181</v>
      </c>
      <c r="U747" s="23">
        <f>IF(COUNTIF('SKU Catalog'!$A$4:$A$116,T747&amp;"|"&amp;F747)=0,0,MATCH(T747&amp;"|"&amp;F747,'SKU Catalog'!$A$1:$A$116,0))</f>
        <v>4</v>
      </c>
      <c r="V747" s="24">
        <f>IF(NOT(AND(A747=$B$2,G747&gt;0,H747&gt;0,OR(C747&lt;&gt;"Recommended baseline",Assumptions!$B$10=1))),0,IF(ISNUMBER(K747),G747*H747*K747,IF(U747=0,"UNPRICED",IF(ISNUMBER(INDEX('SKU Catalog'!$K$1:$K$116,MAX(1,U747))),G747*H747*INDEX('SKU Catalog'!$K$1:$K$116,MAX(1,U747))*IF(AND(INDEX('SKU Catalog'!$F$1:$F$116,MAX(1,U747))="Hourly",OR(INDEX('SKU Catalog'!$J$1:$J$116,MAX(1,U747))=0,"PAYG"="PAYG")),I747,1),"UNPRICED"))))</f>
        <v>0</v>
      </c>
      <c r="W747" s="24">
        <f>IF(NOT(AND(A747=$B$2,G747&gt;0,H747&gt;0,OR(C747&lt;&gt;"Recommended baseline",Assumptions!$B$10=1))),0,IF(ISNUMBER(K747),G747*H747*K747,IF(U747=0,"UNPRICED",IF(ISNUMBER(INDEX('SKU Catalog'!$L$1:$L$116,MAX(1,U747))),G747*H747*INDEX('SKU Catalog'!$L$1:$L$116,MAX(1,U747))*IF(AND(INDEX('SKU Catalog'!$F$1:$F$116,MAX(1,U747))="Hourly",OR(INDEX('SKU Catalog'!$J$1:$J$116,MAX(1,U747))=0,"1Y"="PAYG")),I747,1),"UNPRICED"))))</f>
        <v>0</v>
      </c>
      <c r="X747" s="24">
        <f>IF(NOT(AND(A747=$B$2,G747&gt;0,H747&gt;0,OR(C747&lt;&gt;"Recommended baseline",Assumptions!$B$10=1))),0,IF(ISNUMBER(K747),G747*H747*K747,IF(U747=0,"UNPRICED",IF(ISNUMBER(INDEX('SKU Catalog'!$M$1:$M$116,MAX(1,U747))),G747*H747*INDEX('SKU Catalog'!$M$1:$M$116,MAX(1,U747))*IF(AND(INDEX('SKU Catalog'!$F$1:$F$116,MAX(1,U747))="Hourly",OR(INDEX('SKU Catalog'!$J$1:$J$116,MAX(1,U747))=0,"3Y"="PAYG")),I747,1),"UNPRICED"))))</f>
        <v>0</v>
      </c>
    </row>
    <row r="748" spans="1:24" ht="43.2" x14ac:dyDescent="0.35">
      <c r="A748" s="21" t="s">
        <v>951</v>
      </c>
      <c r="B748" s="21" t="s">
        <v>86</v>
      </c>
      <c r="C748" s="21" t="s">
        <v>2299</v>
      </c>
      <c r="D748" s="21" t="s">
        <v>991</v>
      </c>
      <c r="E748" s="21" t="s">
        <v>992</v>
      </c>
      <c r="F748" s="26" t="s">
        <v>182</v>
      </c>
      <c r="G748" s="27">
        <v>1</v>
      </c>
      <c r="H748" s="27">
        <v>1</v>
      </c>
      <c r="I748" s="36">
        <v>1</v>
      </c>
      <c r="J748" s="26" t="s">
        <v>2297</v>
      </c>
      <c r="K748" s="37"/>
      <c r="L748" s="23" t="str">
        <f>IF(U748=0,"INVALID SKU",IF(INDEX('SKU Catalog'!$J$1:$J$116,MAX(1,U748))=0,"PAYG",IF(J748="Default",Assumptions!$B$7,J748)))</f>
        <v>PAYG</v>
      </c>
      <c r="M748" s="23" t="str">
        <f>IF(U748=0,"Review SKU",INDEX('SKU Catalog'!$E$1:$E$116,MAX(1,U748)))</f>
        <v>resource</v>
      </c>
      <c r="N748" s="31">
        <f>IF(ISNUMBER(K748),K748,IF(U748=0,"UNPRICED",IF(L748="PAYG",INDEX('SKU Catalog'!$K$1:$K$116,MAX(1,U748)),IF(L748="1Y",INDEX('SKU Catalog'!$L$1:$L$116,MAX(1,U748)),INDEX('SKU Catalog'!$M$1:$M$116,MAX(1,U748))))))</f>
        <v>0</v>
      </c>
      <c r="O748" s="24">
        <f>IF(NOT(AND(A748=$B$2,G748&gt;0,H748&gt;0,OR(C748&lt;&gt;"Recommended baseline",Assumptions!$B$10=1))),0,IF(ISNUMBER(N748),G748*H748*N748*IF(ISNUMBER(K748),1,IF(AND(L748="PAYG",INDEX('SKU Catalog'!$F$1:$F$116,MAX(1,U748))="Hourly"),I748,1)),"UNPRICED"))</f>
        <v>0</v>
      </c>
      <c r="P748" s="24">
        <f>IF(ISNUMBER(O748),O748*Assumptions!$B$8,"UNPRICED")</f>
        <v>0</v>
      </c>
      <c r="Q748" s="23" t="str">
        <f>IF(NOT(AND(A748=$B$2,G748&gt;0,H748&gt;0,OR(C748&lt;&gt;"Recommended baseline",Assumptions!$B$10=1))),"Inactive",IF(NOT(ISNUMBER(N748)),"UNPRICED - select SKU / quote",IF(ISNUMBER(K748),"Manual quote - verify source",IF(T748="Covered","Covered by capacity",IF(T748="Control plane","No direct fee","Priced - verify sizing")))))</f>
        <v>Inactive</v>
      </c>
      <c r="R748" s="21" t="s">
        <v>2314</v>
      </c>
      <c r="S748" s="21" t="s">
        <v>971</v>
      </c>
      <c r="T748" s="21" t="s">
        <v>181</v>
      </c>
      <c r="U748" s="23">
        <f>IF(COUNTIF('SKU Catalog'!$A$4:$A$116,T748&amp;"|"&amp;F748)=0,0,MATCH(T748&amp;"|"&amp;F748,'SKU Catalog'!$A$1:$A$116,0))</f>
        <v>4</v>
      </c>
      <c r="V748" s="24">
        <f>IF(NOT(AND(A748=$B$2,G748&gt;0,H748&gt;0,OR(C748&lt;&gt;"Recommended baseline",Assumptions!$B$10=1))),0,IF(ISNUMBER(K748),G748*H748*K748,IF(U748=0,"UNPRICED",IF(ISNUMBER(INDEX('SKU Catalog'!$K$1:$K$116,MAX(1,U748))),G748*H748*INDEX('SKU Catalog'!$K$1:$K$116,MAX(1,U748))*IF(AND(INDEX('SKU Catalog'!$F$1:$F$116,MAX(1,U748))="Hourly",OR(INDEX('SKU Catalog'!$J$1:$J$116,MAX(1,U748))=0,"PAYG"="PAYG")),I748,1),"UNPRICED"))))</f>
        <v>0</v>
      </c>
      <c r="W748" s="24">
        <f>IF(NOT(AND(A748=$B$2,G748&gt;0,H748&gt;0,OR(C748&lt;&gt;"Recommended baseline",Assumptions!$B$10=1))),0,IF(ISNUMBER(K748),G748*H748*K748,IF(U748=0,"UNPRICED",IF(ISNUMBER(INDEX('SKU Catalog'!$L$1:$L$116,MAX(1,U748))),G748*H748*INDEX('SKU Catalog'!$L$1:$L$116,MAX(1,U748))*IF(AND(INDEX('SKU Catalog'!$F$1:$F$116,MAX(1,U748))="Hourly",OR(INDEX('SKU Catalog'!$J$1:$J$116,MAX(1,U748))=0,"1Y"="PAYG")),I748,1),"UNPRICED"))))</f>
        <v>0</v>
      </c>
      <c r="X748" s="24">
        <f>IF(NOT(AND(A748=$B$2,G748&gt;0,H748&gt;0,OR(C748&lt;&gt;"Recommended baseline",Assumptions!$B$10=1))),0,IF(ISNUMBER(K748),G748*H748*K748,IF(U748=0,"UNPRICED",IF(ISNUMBER(INDEX('SKU Catalog'!$M$1:$M$116,MAX(1,U748))),G748*H748*INDEX('SKU Catalog'!$M$1:$M$116,MAX(1,U748))*IF(AND(INDEX('SKU Catalog'!$F$1:$F$116,MAX(1,U748))="Hourly",OR(INDEX('SKU Catalog'!$J$1:$J$116,MAX(1,U748))=0,"3Y"="PAYG")),I748,1),"UNPRICED"))))</f>
        <v>0</v>
      </c>
    </row>
    <row r="749" spans="1:24" ht="43.2" x14ac:dyDescent="0.35">
      <c r="A749" s="21" t="s">
        <v>951</v>
      </c>
      <c r="B749" s="21" t="s">
        <v>86</v>
      </c>
      <c r="C749" s="21" t="s">
        <v>2299</v>
      </c>
      <c r="D749" s="21" t="s">
        <v>994</v>
      </c>
      <c r="E749" s="21" t="s">
        <v>995</v>
      </c>
      <c r="F749" s="26" t="s">
        <v>182</v>
      </c>
      <c r="G749" s="27">
        <v>1</v>
      </c>
      <c r="H749" s="27">
        <v>1</v>
      </c>
      <c r="I749" s="36">
        <v>1</v>
      </c>
      <c r="J749" s="26" t="s">
        <v>2297</v>
      </c>
      <c r="K749" s="37"/>
      <c r="L749" s="23" t="str">
        <f>IF(U749=0,"INVALID SKU",IF(INDEX('SKU Catalog'!$J$1:$J$116,MAX(1,U749))=0,"PAYG",IF(J749="Default",Assumptions!$B$7,J749)))</f>
        <v>PAYG</v>
      </c>
      <c r="M749" s="23" t="str">
        <f>IF(U749=0,"Review SKU",INDEX('SKU Catalog'!$E$1:$E$116,MAX(1,U749)))</f>
        <v>resource</v>
      </c>
      <c r="N749" s="31">
        <f>IF(ISNUMBER(K749),K749,IF(U749=0,"UNPRICED",IF(L749="PAYG",INDEX('SKU Catalog'!$K$1:$K$116,MAX(1,U749)),IF(L749="1Y",INDEX('SKU Catalog'!$L$1:$L$116,MAX(1,U749)),INDEX('SKU Catalog'!$M$1:$M$116,MAX(1,U749))))))</f>
        <v>0</v>
      </c>
      <c r="O749" s="24">
        <f>IF(NOT(AND(A749=$B$2,G749&gt;0,H749&gt;0,OR(C749&lt;&gt;"Recommended baseline",Assumptions!$B$10=1))),0,IF(ISNUMBER(N749),G749*H749*N749*IF(ISNUMBER(K749),1,IF(AND(L749="PAYG",INDEX('SKU Catalog'!$F$1:$F$116,MAX(1,U749))="Hourly"),I749,1)),"UNPRICED"))</f>
        <v>0</v>
      </c>
      <c r="P749" s="24">
        <f>IF(ISNUMBER(O749),O749*Assumptions!$B$8,"UNPRICED")</f>
        <v>0</v>
      </c>
      <c r="Q749" s="23" t="str">
        <f>IF(NOT(AND(A749=$B$2,G749&gt;0,H749&gt;0,OR(C749&lt;&gt;"Recommended baseline",Assumptions!$B$10=1))),"Inactive",IF(NOT(ISNUMBER(N749)),"UNPRICED - select SKU / quote",IF(ISNUMBER(K749),"Manual quote - verify source",IF(T749="Covered","Covered by capacity",IF(T749="Control plane","No direct fee","Priced - verify sizing")))))</f>
        <v>Inactive</v>
      </c>
      <c r="R749" s="21" t="s">
        <v>2314</v>
      </c>
      <c r="S749" s="21" t="s">
        <v>971</v>
      </c>
      <c r="T749" s="21" t="s">
        <v>181</v>
      </c>
      <c r="U749" s="23">
        <f>IF(COUNTIF('SKU Catalog'!$A$4:$A$116,T749&amp;"|"&amp;F749)=0,0,MATCH(T749&amp;"|"&amp;F749,'SKU Catalog'!$A$1:$A$116,0))</f>
        <v>4</v>
      </c>
      <c r="V749" s="24">
        <f>IF(NOT(AND(A749=$B$2,G749&gt;0,H749&gt;0,OR(C749&lt;&gt;"Recommended baseline",Assumptions!$B$10=1))),0,IF(ISNUMBER(K749),G749*H749*K749,IF(U749=0,"UNPRICED",IF(ISNUMBER(INDEX('SKU Catalog'!$K$1:$K$116,MAX(1,U749))),G749*H749*INDEX('SKU Catalog'!$K$1:$K$116,MAX(1,U749))*IF(AND(INDEX('SKU Catalog'!$F$1:$F$116,MAX(1,U749))="Hourly",OR(INDEX('SKU Catalog'!$J$1:$J$116,MAX(1,U749))=0,"PAYG"="PAYG")),I749,1),"UNPRICED"))))</f>
        <v>0</v>
      </c>
      <c r="W749" s="24">
        <f>IF(NOT(AND(A749=$B$2,G749&gt;0,H749&gt;0,OR(C749&lt;&gt;"Recommended baseline",Assumptions!$B$10=1))),0,IF(ISNUMBER(K749),G749*H749*K749,IF(U749=0,"UNPRICED",IF(ISNUMBER(INDEX('SKU Catalog'!$L$1:$L$116,MAX(1,U749))),G749*H749*INDEX('SKU Catalog'!$L$1:$L$116,MAX(1,U749))*IF(AND(INDEX('SKU Catalog'!$F$1:$F$116,MAX(1,U749))="Hourly",OR(INDEX('SKU Catalog'!$J$1:$J$116,MAX(1,U749))=0,"1Y"="PAYG")),I749,1),"UNPRICED"))))</f>
        <v>0</v>
      </c>
      <c r="X749" s="24">
        <f>IF(NOT(AND(A749=$B$2,G749&gt;0,H749&gt;0,OR(C749&lt;&gt;"Recommended baseline",Assumptions!$B$10=1))),0,IF(ISNUMBER(K749),G749*H749*K749,IF(U749=0,"UNPRICED",IF(ISNUMBER(INDEX('SKU Catalog'!$M$1:$M$116,MAX(1,U749))),G749*H749*INDEX('SKU Catalog'!$M$1:$M$116,MAX(1,U749))*IF(AND(INDEX('SKU Catalog'!$F$1:$F$116,MAX(1,U749))="Hourly",OR(INDEX('SKU Catalog'!$J$1:$J$116,MAX(1,U749))=0,"3Y"="PAYG")),I749,1),"UNPRICED"))))</f>
        <v>0</v>
      </c>
    </row>
    <row r="750" spans="1:24" ht="43.2" x14ac:dyDescent="0.35">
      <c r="A750" s="21" t="s">
        <v>951</v>
      </c>
      <c r="B750" s="21" t="s">
        <v>86</v>
      </c>
      <c r="C750" s="21" t="s">
        <v>2299</v>
      </c>
      <c r="D750" s="21" t="s">
        <v>997</v>
      </c>
      <c r="E750" s="21" t="s">
        <v>998</v>
      </c>
      <c r="F750" s="26" t="s">
        <v>182</v>
      </c>
      <c r="G750" s="27">
        <v>1</v>
      </c>
      <c r="H750" s="27">
        <v>1</v>
      </c>
      <c r="I750" s="36">
        <v>1</v>
      </c>
      <c r="J750" s="26" t="s">
        <v>2297</v>
      </c>
      <c r="K750" s="37"/>
      <c r="L750" s="23" t="str">
        <f>IF(U750=0,"INVALID SKU",IF(INDEX('SKU Catalog'!$J$1:$J$116,MAX(1,U750))=0,"PAYG",IF(J750="Default",Assumptions!$B$7,J750)))</f>
        <v>PAYG</v>
      </c>
      <c r="M750" s="23" t="str">
        <f>IF(U750=0,"Review SKU",INDEX('SKU Catalog'!$E$1:$E$116,MAX(1,U750)))</f>
        <v>resource</v>
      </c>
      <c r="N750" s="31">
        <f>IF(ISNUMBER(K750),K750,IF(U750=0,"UNPRICED",IF(L750="PAYG",INDEX('SKU Catalog'!$K$1:$K$116,MAX(1,U750)),IF(L750="1Y",INDEX('SKU Catalog'!$L$1:$L$116,MAX(1,U750)),INDEX('SKU Catalog'!$M$1:$M$116,MAX(1,U750))))))</f>
        <v>0</v>
      </c>
      <c r="O750" s="24">
        <f>IF(NOT(AND(A750=$B$2,G750&gt;0,H750&gt;0,OR(C750&lt;&gt;"Recommended baseline",Assumptions!$B$10=1))),0,IF(ISNUMBER(N750),G750*H750*N750*IF(ISNUMBER(K750),1,IF(AND(L750="PAYG",INDEX('SKU Catalog'!$F$1:$F$116,MAX(1,U750))="Hourly"),I750,1)),"UNPRICED"))</f>
        <v>0</v>
      </c>
      <c r="P750" s="24">
        <f>IF(ISNUMBER(O750),O750*Assumptions!$B$8,"UNPRICED")</f>
        <v>0</v>
      </c>
      <c r="Q750" s="23" t="str">
        <f>IF(NOT(AND(A750=$B$2,G750&gt;0,H750&gt;0,OR(C750&lt;&gt;"Recommended baseline",Assumptions!$B$10=1))),"Inactive",IF(NOT(ISNUMBER(N750)),"UNPRICED - select SKU / quote",IF(ISNUMBER(K750),"Manual quote - verify source",IF(T750="Covered","Covered by capacity",IF(T750="Control plane","No direct fee","Priced - verify sizing")))))</f>
        <v>Inactive</v>
      </c>
      <c r="R750" s="21" t="s">
        <v>2314</v>
      </c>
      <c r="S750" s="21" t="s">
        <v>971</v>
      </c>
      <c r="T750" s="21" t="s">
        <v>181</v>
      </c>
      <c r="U750" s="23">
        <f>IF(COUNTIF('SKU Catalog'!$A$4:$A$116,T750&amp;"|"&amp;F750)=0,0,MATCH(T750&amp;"|"&amp;F750,'SKU Catalog'!$A$1:$A$116,0))</f>
        <v>4</v>
      </c>
      <c r="V750" s="24">
        <f>IF(NOT(AND(A750=$B$2,G750&gt;0,H750&gt;0,OR(C750&lt;&gt;"Recommended baseline",Assumptions!$B$10=1))),0,IF(ISNUMBER(K750),G750*H750*K750,IF(U750=0,"UNPRICED",IF(ISNUMBER(INDEX('SKU Catalog'!$K$1:$K$116,MAX(1,U750))),G750*H750*INDEX('SKU Catalog'!$K$1:$K$116,MAX(1,U750))*IF(AND(INDEX('SKU Catalog'!$F$1:$F$116,MAX(1,U750))="Hourly",OR(INDEX('SKU Catalog'!$J$1:$J$116,MAX(1,U750))=0,"PAYG"="PAYG")),I750,1),"UNPRICED"))))</f>
        <v>0</v>
      </c>
      <c r="W750" s="24">
        <f>IF(NOT(AND(A750=$B$2,G750&gt;0,H750&gt;0,OR(C750&lt;&gt;"Recommended baseline",Assumptions!$B$10=1))),0,IF(ISNUMBER(K750),G750*H750*K750,IF(U750=0,"UNPRICED",IF(ISNUMBER(INDEX('SKU Catalog'!$L$1:$L$116,MAX(1,U750))),G750*H750*INDEX('SKU Catalog'!$L$1:$L$116,MAX(1,U750))*IF(AND(INDEX('SKU Catalog'!$F$1:$F$116,MAX(1,U750))="Hourly",OR(INDEX('SKU Catalog'!$J$1:$J$116,MAX(1,U750))=0,"1Y"="PAYG")),I750,1),"UNPRICED"))))</f>
        <v>0</v>
      </c>
      <c r="X750" s="24">
        <f>IF(NOT(AND(A750=$B$2,G750&gt;0,H750&gt;0,OR(C750&lt;&gt;"Recommended baseline",Assumptions!$B$10=1))),0,IF(ISNUMBER(K750),G750*H750*K750,IF(U750=0,"UNPRICED",IF(ISNUMBER(INDEX('SKU Catalog'!$M$1:$M$116,MAX(1,U750))),G750*H750*INDEX('SKU Catalog'!$M$1:$M$116,MAX(1,U750))*IF(AND(INDEX('SKU Catalog'!$F$1:$F$116,MAX(1,U750))="Hourly",OR(INDEX('SKU Catalog'!$J$1:$J$116,MAX(1,U750))=0,"3Y"="PAYG")),I750,1),"UNPRICED"))))</f>
        <v>0</v>
      </c>
    </row>
    <row r="751" spans="1:24" ht="43.2" x14ac:dyDescent="0.35">
      <c r="A751" s="21" t="s">
        <v>951</v>
      </c>
      <c r="B751" s="21" t="s">
        <v>86</v>
      </c>
      <c r="C751" s="21" t="s">
        <v>2299</v>
      </c>
      <c r="D751" s="21" t="s">
        <v>1000</v>
      </c>
      <c r="E751" s="21" t="s">
        <v>1001</v>
      </c>
      <c r="F751" s="26" t="s">
        <v>182</v>
      </c>
      <c r="G751" s="27">
        <v>1</v>
      </c>
      <c r="H751" s="27">
        <v>1</v>
      </c>
      <c r="I751" s="36">
        <v>1</v>
      </c>
      <c r="J751" s="26" t="s">
        <v>2297</v>
      </c>
      <c r="K751" s="37"/>
      <c r="L751" s="23" t="str">
        <f>IF(U751=0,"INVALID SKU",IF(INDEX('SKU Catalog'!$J$1:$J$116,MAX(1,U751))=0,"PAYG",IF(J751="Default",Assumptions!$B$7,J751)))</f>
        <v>PAYG</v>
      </c>
      <c r="M751" s="23" t="str">
        <f>IF(U751=0,"Review SKU",INDEX('SKU Catalog'!$E$1:$E$116,MAX(1,U751)))</f>
        <v>resource</v>
      </c>
      <c r="N751" s="31">
        <f>IF(ISNUMBER(K751),K751,IF(U751=0,"UNPRICED",IF(L751="PAYG",INDEX('SKU Catalog'!$K$1:$K$116,MAX(1,U751)),IF(L751="1Y",INDEX('SKU Catalog'!$L$1:$L$116,MAX(1,U751)),INDEX('SKU Catalog'!$M$1:$M$116,MAX(1,U751))))))</f>
        <v>0</v>
      </c>
      <c r="O751" s="24">
        <f>IF(NOT(AND(A751=$B$2,G751&gt;0,H751&gt;0,OR(C751&lt;&gt;"Recommended baseline",Assumptions!$B$10=1))),0,IF(ISNUMBER(N751),G751*H751*N751*IF(ISNUMBER(K751),1,IF(AND(L751="PAYG",INDEX('SKU Catalog'!$F$1:$F$116,MAX(1,U751))="Hourly"),I751,1)),"UNPRICED"))</f>
        <v>0</v>
      </c>
      <c r="P751" s="24">
        <f>IF(ISNUMBER(O751),O751*Assumptions!$B$8,"UNPRICED")</f>
        <v>0</v>
      </c>
      <c r="Q751" s="23" t="str">
        <f>IF(NOT(AND(A751=$B$2,G751&gt;0,H751&gt;0,OR(C751&lt;&gt;"Recommended baseline",Assumptions!$B$10=1))),"Inactive",IF(NOT(ISNUMBER(N751)),"UNPRICED - select SKU / quote",IF(ISNUMBER(K751),"Manual quote - verify source",IF(T751="Covered","Covered by capacity",IF(T751="Control plane","No direct fee","Priced - verify sizing")))))</f>
        <v>Inactive</v>
      </c>
      <c r="R751" s="21" t="s">
        <v>2314</v>
      </c>
      <c r="S751" s="21" t="s">
        <v>971</v>
      </c>
      <c r="T751" s="21" t="s">
        <v>181</v>
      </c>
      <c r="U751" s="23">
        <f>IF(COUNTIF('SKU Catalog'!$A$4:$A$116,T751&amp;"|"&amp;F751)=0,0,MATCH(T751&amp;"|"&amp;F751,'SKU Catalog'!$A$1:$A$116,0))</f>
        <v>4</v>
      </c>
      <c r="V751" s="24">
        <f>IF(NOT(AND(A751=$B$2,G751&gt;0,H751&gt;0,OR(C751&lt;&gt;"Recommended baseline",Assumptions!$B$10=1))),0,IF(ISNUMBER(K751),G751*H751*K751,IF(U751=0,"UNPRICED",IF(ISNUMBER(INDEX('SKU Catalog'!$K$1:$K$116,MAX(1,U751))),G751*H751*INDEX('SKU Catalog'!$K$1:$K$116,MAX(1,U751))*IF(AND(INDEX('SKU Catalog'!$F$1:$F$116,MAX(1,U751))="Hourly",OR(INDEX('SKU Catalog'!$J$1:$J$116,MAX(1,U751))=0,"PAYG"="PAYG")),I751,1),"UNPRICED"))))</f>
        <v>0</v>
      </c>
      <c r="W751" s="24">
        <f>IF(NOT(AND(A751=$B$2,G751&gt;0,H751&gt;0,OR(C751&lt;&gt;"Recommended baseline",Assumptions!$B$10=1))),0,IF(ISNUMBER(K751),G751*H751*K751,IF(U751=0,"UNPRICED",IF(ISNUMBER(INDEX('SKU Catalog'!$L$1:$L$116,MAX(1,U751))),G751*H751*INDEX('SKU Catalog'!$L$1:$L$116,MAX(1,U751))*IF(AND(INDEX('SKU Catalog'!$F$1:$F$116,MAX(1,U751))="Hourly",OR(INDEX('SKU Catalog'!$J$1:$J$116,MAX(1,U751))=0,"1Y"="PAYG")),I751,1),"UNPRICED"))))</f>
        <v>0</v>
      </c>
      <c r="X751" s="24">
        <f>IF(NOT(AND(A751=$B$2,G751&gt;0,H751&gt;0,OR(C751&lt;&gt;"Recommended baseline",Assumptions!$B$10=1))),0,IF(ISNUMBER(K751),G751*H751*K751,IF(U751=0,"UNPRICED",IF(ISNUMBER(INDEX('SKU Catalog'!$M$1:$M$116,MAX(1,U751))),G751*H751*INDEX('SKU Catalog'!$M$1:$M$116,MAX(1,U751))*IF(AND(INDEX('SKU Catalog'!$F$1:$F$116,MAX(1,U751))="Hourly",OR(INDEX('SKU Catalog'!$J$1:$J$116,MAX(1,U751))=0,"3Y"="PAYG")),I751,1),"UNPRICED"))))</f>
        <v>0</v>
      </c>
    </row>
    <row r="752" spans="1:24" ht="43.2" x14ac:dyDescent="0.35">
      <c r="A752" s="21" t="s">
        <v>951</v>
      </c>
      <c r="B752" s="21" t="s">
        <v>86</v>
      </c>
      <c r="C752" s="21" t="s">
        <v>2299</v>
      </c>
      <c r="D752" s="21" t="s">
        <v>1004</v>
      </c>
      <c r="E752" s="21" t="s">
        <v>1005</v>
      </c>
      <c r="F752" s="26" t="s">
        <v>182</v>
      </c>
      <c r="G752" s="27">
        <v>1</v>
      </c>
      <c r="H752" s="27">
        <v>1</v>
      </c>
      <c r="I752" s="36">
        <v>1</v>
      </c>
      <c r="J752" s="26" t="s">
        <v>2297</v>
      </c>
      <c r="K752" s="37"/>
      <c r="L752" s="23" t="str">
        <f>IF(U752=0,"INVALID SKU",IF(INDEX('SKU Catalog'!$J$1:$J$116,MAX(1,U752))=0,"PAYG",IF(J752="Default",Assumptions!$B$7,J752)))</f>
        <v>PAYG</v>
      </c>
      <c r="M752" s="23" t="str">
        <f>IF(U752=0,"Review SKU",INDEX('SKU Catalog'!$E$1:$E$116,MAX(1,U752)))</f>
        <v>resource</v>
      </c>
      <c r="N752" s="31">
        <f>IF(ISNUMBER(K752),K752,IF(U752=0,"UNPRICED",IF(L752="PAYG",INDEX('SKU Catalog'!$K$1:$K$116,MAX(1,U752)),IF(L752="1Y",INDEX('SKU Catalog'!$L$1:$L$116,MAX(1,U752)),INDEX('SKU Catalog'!$M$1:$M$116,MAX(1,U752))))))</f>
        <v>0</v>
      </c>
      <c r="O752" s="24">
        <f>IF(NOT(AND(A752=$B$2,G752&gt;0,H752&gt;0,OR(C752&lt;&gt;"Recommended baseline",Assumptions!$B$10=1))),0,IF(ISNUMBER(N752),G752*H752*N752*IF(ISNUMBER(K752),1,IF(AND(L752="PAYG",INDEX('SKU Catalog'!$F$1:$F$116,MAX(1,U752))="Hourly"),I752,1)),"UNPRICED"))</f>
        <v>0</v>
      </c>
      <c r="P752" s="24">
        <f>IF(ISNUMBER(O752),O752*Assumptions!$B$8,"UNPRICED")</f>
        <v>0</v>
      </c>
      <c r="Q752" s="23" t="str">
        <f>IF(NOT(AND(A752=$B$2,G752&gt;0,H752&gt;0,OR(C752&lt;&gt;"Recommended baseline",Assumptions!$B$10=1))),"Inactive",IF(NOT(ISNUMBER(N752)),"UNPRICED - select SKU / quote",IF(ISNUMBER(K752),"Manual quote - verify source",IF(T752="Covered","Covered by capacity",IF(T752="Control plane","No direct fee","Priced - verify sizing")))))</f>
        <v>Inactive</v>
      </c>
      <c r="R752" s="21" t="s">
        <v>2314</v>
      </c>
      <c r="S752" s="21" t="s">
        <v>971</v>
      </c>
      <c r="T752" s="21" t="s">
        <v>181</v>
      </c>
      <c r="U752" s="23">
        <f>IF(COUNTIF('SKU Catalog'!$A$4:$A$116,T752&amp;"|"&amp;F752)=0,0,MATCH(T752&amp;"|"&amp;F752,'SKU Catalog'!$A$1:$A$116,0))</f>
        <v>4</v>
      </c>
      <c r="V752" s="24">
        <f>IF(NOT(AND(A752=$B$2,G752&gt;0,H752&gt;0,OR(C752&lt;&gt;"Recommended baseline",Assumptions!$B$10=1))),0,IF(ISNUMBER(K752),G752*H752*K752,IF(U752=0,"UNPRICED",IF(ISNUMBER(INDEX('SKU Catalog'!$K$1:$K$116,MAX(1,U752))),G752*H752*INDEX('SKU Catalog'!$K$1:$K$116,MAX(1,U752))*IF(AND(INDEX('SKU Catalog'!$F$1:$F$116,MAX(1,U752))="Hourly",OR(INDEX('SKU Catalog'!$J$1:$J$116,MAX(1,U752))=0,"PAYG"="PAYG")),I752,1),"UNPRICED"))))</f>
        <v>0</v>
      </c>
      <c r="W752" s="24">
        <f>IF(NOT(AND(A752=$B$2,G752&gt;0,H752&gt;0,OR(C752&lt;&gt;"Recommended baseline",Assumptions!$B$10=1))),0,IF(ISNUMBER(K752),G752*H752*K752,IF(U752=0,"UNPRICED",IF(ISNUMBER(INDEX('SKU Catalog'!$L$1:$L$116,MAX(1,U752))),G752*H752*INDEX('SKU Catalog'!$L$1:$L$116,MAX(1,U752))*IF(AND(INDEX('SKU Catalog'!$F$1:$F$116,MAX(1,U752))="Hourly",OR(INDEX('SKU Catalog'!$J$1:$J$116,MAX(1,U752))=0,"1Y"="PAYG")),I752,1),"UNPRICED"))))</f>
        <v>0</v>
      </c>
      <c r="X752" s="24">
        <f>IF(NOT(AND(A752=$B$2,G752&gt;0,H752&gt;0,OR(C752&lt;&gt;"Recommended baseline",Assumptions!$B$10=1))),0,IF(ISNUMBER(K752),G752*H752*K752,IF(U752=0,"UNPRICED",IF(ISNUMBER(INDEX('SKU Catalog'!$M$1:$M$116,MAX(1,U752))),G752*H752*INDEX('SKU Catalog'!$M$1:$M$116,MAX(1,U752))*IF(AND(INDEX('SKU Catalog'!$F$1:$F$116,MAX(1,U752))="Hourly",OR(INDEX('SKU Catalog'!$J$1:$J$116,MAX(1,U752))=0,"3Y"="PAYG")),I752,1),"UNPRICED"))))</f>
        <v>0</v>
      </c>
    </row>
    <row r="753" spans="1:24" ht="43.2" x14ac:dyDescent="0.35">
      <c r="A753" s="21" t="s">
        <v>951</v>
      </c>
      <c r="B753" s="21" t="s">
        <v>86</v>
      </c>
      <c r="C753" s="21" t="s">
        <v>2299</v>
      </c>
      <c r="D753" s="21" t="s">
        <v>1008</v>
      </c>
      <c r="E753" s="21" t="s">
        <v>1009</v>
      </c>
      <c r="F753" s="26" t="s">
        <v>182</v>
      </c>
      <c r="G753" s="27">
        <v>1</v>
      </c>
      <c r="H753" s="27">
        <v>1</v>
      </c>
      <c r="I753" s="36">
        <v>1</v>
      </c>
      <c r="J753" s="26" t="s">
        <v>2297</v>
      </c>
      <c r="K753" s="37"/>
      <c r="L753" s="23" t="str">
        <f>IF(U753=0,"INVALID SKU",IF(INDEX('SKU Catalog'!$J$1:$J$116,MAX(1,U753))=0,"PAYG",IF(J753="Default",Assumptions!$B$7,J753)))</f>
        <v>PAYG</v>
      </c>
      <c r="M753" s="23" t="str">
        <f>IF(U753=0,"Review SKU",INDEX('SKU Catalog'!$E$1:$E$116,MAX(1,U753)))</f>
        <v>resource</v>
      </c>
      <c r="N753" s="31">
        <f>IF(ISNUMBER(K753),K753,IF(U753=0,"UNPRICED",IF(L753="PAYG",INDEX('SKU Catalog'!$K$1:$K$116,MAX(1,U753)),IF(L753="1Y",INDEX('SKU Catalog'!$L$1:$L$116,MAX(1,U753)),INDEX('SKU Catalog'!$M$1:$M$116,MAX(1,U753))))))</f>
        <v>0</v>
      </c>
      <c r="O753" s="24">
        <f>IF(NOT(AND(A753=$B$2,G753&gt;0,H753&gt;0,OR(C753&lt;&gt;"Recommended baseline",Assumptions!$B$10=1))),0,IF(ISNUMBER(N753),G753*H753*N753*IF(ISNUMBER(K753),1,IF(AND(L753="PAYG",INDEX('SKU Catalog'!$F$1:$F$116,MAX(1,U753))="Hourly"),I753,1)),"UNPRICED"))</f>
        <v>0</v>
      </c>
      <c r="P753" s="24">
        <f>IF(ISNUMBER(O753),O753*Assumptions!$B$8,"UNPRICED")</f>
        <v>0</v>
      </c>
      <c r="Q753" s="23" t="str">
        <f>IF(NOT(AND(A753=$B$2,G753&gt;0,H753&gt;0,OR(C753&lt;&gt;"Recommended baseline",Assumptions!$B$10=1))),"Inactive",IF(NOT(ISNUMBER(N753)),"UNPRICED - select SKU / quote",IF(ISNUMBER(K753),"Manual quote - verify source",IF(T753="Covered","Covered by capacity",IF(T753="Control plane","No direct fee","Priced - verify sizing")))))</f>
        <v>Inactive</v>
      </c>
      <c r="R753" s="21" t="s">
        <v>2314</v>
      </c>
      <c r="S753" s="21" t="s">
        <v>971</v>
      </c>
      <c r="T753" s="21" t="s">
        <v>181</v>
      </c>
      <c r="U753" s="23">
        <f>IF(COUNTIF('SKU Catalog'!$A$4:$A$116,T753&amp;"|"&amp;F753)=0,0,MATCH(T753&amp;"|"&amp;F753,'SKU Catalog'!$A$1:$A$116,0))</f>
        <v>4</v>
      </c>
      <c r="V753" s="24">
        <f>IF(NOT(AND(A753=$B$2,G753&gt;0,H753&gt;0,OR(C753&lt;&gt;"Recommended baseline",Assumptions!$B$10=1))),0,IF(ISNUMBER(K753),G753*H753*K753,IF(U753=0,"UNPRICED",IF(ISNUMBER(INDEX('SKU Catalog'!$K$1:$K$116,MAX(1,U753))),G753*H753*INDEX('SKU Catalog'!$K$1:$K$116,MAX(1,U753))*IF(AND(INDEX('SKU Catalog'!$F$1:$F$116,MAX(1,U753))="Hourly",OR(INDEX('SKU Catalog'!$J$1:$J$116,MAX(1,U753))=0,"PAYG"="PAYG")),I753,1),"UNPRICED"))))</f>
        <v>0</v>
      </c>
      <c r="W753" s="24">
        <f>IF(NOT(AND(A753=$B$2,G753&gt;0,H753&gt;0,OR(C753&lt;&gt;"Recommended baseline",Assumptions!$B$10=1))),0,IF(ISNUMBER(K753),G753*H753*K753,IF(U753=0,"UNPRICED",IF(ISNUMBER(INDEX('SKU Catalog'!$L$1:$L$116,MAX(1,U753))),G753*H753*INDEX('SKU Catalog'!$L$1:$L$116,MAX(1,U753))*IF(AND(INDEX('SKU Catalog'!$F$1:$F$116,MAX(1,U753))="Hourly",OR(INDEX('SKU Catalog'!$J$1:$J$116,MAX(1,U753))=0,"1Y"="PAYG")),I753,1),"UNPRICED"))))</f>
        <v>0</v>
      </c>
      <c r="X753" s="24">
        <f>IF(NOT(AND(A753=$B$2,G753&gt;0,H753&gt;0,OR(C753&lt;&gt;"Recommended baseline",Assumptions!$B$10=1))),0,IF(ISNUMBER(K753),G753*H753*K753,IF(U753=0,"UNPRICED",IF(ISNUMBER(INDEX('SKU Catalog'!$M$1:$M$116,MAX(1,U753))),G753*H753*INDEX('SKU Catalog'!$M$1:$M$116,MAX(1,U753))*IF(AND(INDEX('SKU Catalog'!$F$1:$F$116,MAX(1,U753))="Hourly",OR(INDEX('SKU Catalog'!$J$1:$J$116,MAX(1,U753))=0,"3Y"="PAYG")),I753,1),"UNPRICED"))))</f>
        <v>0</v>
      </c>
    </row>
    <row r="754" spans="1:24" ht="43.2" x14ac:dyDescent="0.35">
      <c r="A754" s="21" t="s">
        <v>951</v>
      </c>
      <c r="B754" s="21" t="s">
        <v>86</v>
      </c>
      <c r="C754" s="21" t="s">
        <v>2299</v>
      </c>
      <c r="D754" s="21" t="s">
        <v>1012</v>
      </c>
      <c r="E754" s="21" t="s">
        <v>1013</v>
      </c>
      <c r="F754" s="26" t="s">
        <v>182</v>
      </c>
      <c r="G754" s="27">
        <v>1</v>
      </c>
      <c r="H754" s="27">
        <v>1</v>
      </c>
      <c r="I754" s="36">
        <v>1</v>
      </c>
      <c r="J754" s="26" t="s">
        <v>2297</v>
      </c>
      <c r="K754" s="37"/>
      <c r="L754" s="23" t="str">
        <f>IF(U754=0,"INVALID SKU",IF(INDEX('SKU Catalog'!$J$1:$J$116,MAX(1,U754))=0,"PAYG",IF(J754="Default",Assumptions!$B$7,J754)))</f>
        <v>PAYG</v>
      </c>
      <c r="M754" s="23" t="str">
        <f>IF(U754=0,"Review SKU",INDEX('SKU Catalog'!$E$1:$E$116,MAX(1,U754)))</f>
        <v>resource</v>
      </c>
      <c r="N754" s="31">
        <f>IF(ISNUMBER(K754),K754,IF(U754=0,"UNPRICED",IF(L754="PAYG",INDEX('SKU Catalog'!$K$1:$K$116,MAX(1,U754)),IF(L754="1Y",INDEX('SKU Catalog'!$L$1:$L$116,MAX(1,U754)),INDEX('SKU Catalog'!$M$1:$M$116,MAX(1,U754))))))</f>
        <v>0</v>
      </c>
      <c r="O754" s="24">
        <f>IF(NOT(AND(A754=$B$2,G754&gt;0,H754&gt;0,OR(C754&lt;&gt;"Recommended baseline",Assumptions!$B$10=1))),0,IF(ISNUMBER(N754),G754*H754*N754*IF(ISNUMBER(K754),1,IF(AND(L754="PAYG",INDEX('SKU Catalog'!$F$1:$F$116,MAX(1,U754))="Hourly"),I754,1)),"UNPRICED"))</f>
        <v>0</v>
      </c>
      <c r="P754" s="24">
        <f>IF(ISNUMBER(O754),O754*Assumptions!$B$8,"UNPRICED")</f>
        <v>0</v>
      </c>
      <c r="Q754" s="23" t="str">
        <f>IF(NOT(AND(A754=$B$2,G754&gt;0,H754&gt;0,OR(C754&lt;&gt;"Recommended baseline",Assumptions!$B$10=1))),"Inactive",IF(NOT(ISNUMBER(N754)),"UNPRICED - select SKU / quote",IF(ISNUMBER(K754),"Manual quote - verify source",IF(T754="Covered","Covered by capacity",IF(T754="Control plane","No direct fee","Priced - verify sizing")))))</f>
        <v>Inactive</v>
      </c>
      <c r="R754" s="21" t="s">
        <v>2314</v>
      </c>
      <c r="S754" s="21" t="s">
        <v>971</v>
      </c>
      <c r="T754" s="21" t="s">
        <v>181</v>
      </c>
      <c r="U754" s="23">
        <f>IF(COUNTIF('SKU Catalog'!$A$4:$A$116,T754&amp;"|"&amp;F754)=0,0,MATCH(T754&amp;"|"&amp;F754,'SKU Catalog'!$A$1:$A$116,0))</f>
        <v>4</v>
      </c>
      <c r="V754" s="24">
        <f>IF(NOT(AND(A754=$B$2,G754&gt;0,H754&gt;0,OR(C754&lt;&gt;"Recommended baseline",Assumptions!$B$10=1))),0,IF(ISNUMBER(K754),G754*H754*K754,IF(U754=0,"UNPRICED",IF(ISNUMBER(INDEX('SKU Catalog'!$K$1:$K$116,MAX(1,U754))),G754*H754*INDEX('SKU Catalog'!$K$1:$K$116,MAX(1,U754))*IF(AND(INDEX('SKU Catalog'!$F$1:$F$116,MAX(1,U754))="Hourly",OR(INDEX('SKU Catalog'!$J$1:$J$116,MAX(1,U754))=0,"PAYG"="PAYG")),I754,1),"UNPRICED"))))</f>
        <v>0</v>
      </c>
      <c r="W754" s="24">
        <f>IF(NOT(AND(A754=$B$2,G754&gt;0,H754&gt;0,OR(C754&lt;&gt;"Recommended baseline",Assumptions!$B$10=1))),0,IF(ISNUMBER(K754),G754*H754*K754,IF(U754=0,"UNPRICED",IF(ISNUMBER(INDEX('SKU Catalog'!$L$1:$L$116,MAX(1,U754))),G754*H754*INDEX('SKU Catalog'!$L$1:$L$116,MAX(1,U754))*IF(AND(INDEX('SKU Catalog'!$F$1:$F$116,MAX(1,U754))="Hourly",OR(INDEX('SKU Catalog'!$J$1:$J$116,MAX(1,U754))=0,"1Y"="PAYG")),I754,1),"UNPRICED"))))</f>
        <v>0</v>
      </c>
      <c r="X754" s="24">
        <f>IF(NOT(AND(A754=$B$2,G754&gt;0,H754&gt;0,OR(C754&lt;&gt;"Recommended baseline",Assumptions!$B$10=1))),0,IF(ISNUMBER(K754),G754*H754*K754,IF(U754=0,"UNPRICED",IF(ISNUMBER(INDEX('SKU Catalog'!$M$1:$M$116,MAX(1,U754))),G754*H754*INDEX('SKU Catalog'!$M$1:$M$116,MAX(1,U754))*IF(AND(INDEX('SKU Catalog'!$F$1:$F$116,MAX(1,U754))="Hourly",OR(INDEX('SKU Catalog'!$J$1:$J$116,MAX(1,U754))=0,"3Y"="PAYG")),I754,1),"UNPRICED"))))</f>
        <v>0</v>
      </c>
    </row>
    <row r="755" spans="1:24" ht="43.2" x14ac:dyDescent="0.35">
      <c r="A755" s="21" t="s">
        <v>951</v>
      </c>
      <c r="B755" s="21" t="s">
        <v>86</v>
      </c>
      <c r="C755" s="21" t="s">
        <v>2299</v>
      </c>
      <c r="D755" s="21" t="s">
        <v>1016</v>
      </c>
      <c r="E755" s="21" t="s">
        <v>1017</v>
      </c>
      <c r="F755" s="26" t="s">
        <v>182</v>
      </c>
      <c r="G755" s="27">
        <v>1</v>
      </c>
      <c r="H755" s="27">
        <v>1</v>
      </c>
      <c r="I755" s="36">
        <v>1</v>
      </c>
      <c r="J755" s="26" t="s">
        <v>2297</v>
      </c>
      <c r="K755" s="37"/>
      <c r="L755" s="23" t="str">
        <f>IF(U755=0,"INVALID SKU",IF(INDEX('SKU Catalog'!$J$1:$J$116,MAX(1,U755))=0,"PAYG",IF(J755="Default",Assumptions!$B$7,J755)))</f>
        <v>PAYG</v>
      </c>
      <c r="M755" s="23" t="str">
        <f>IF(U755=0,"Review SKU",INDEX('SKU Catalog'!$E$1:$E$116,MAX(1,U755)))</f>
        <v>resource</v>
      </c>
      <c r="N755" s="31">
        <f>IF(ISNUMBER(K755),K755,IF(U755=0,"UNPRICED",IF(L755="PAYG",INDEX('SKU Catalog'!$K$1:$K$116,MAX(1,U755)),IF(L755="1Y",INDEX('SKU Catalog'!$L$1:$L$116,MAX(1,U755)),INDEX('SKU Catalog'!$M$1:$M$116,MAX(1,U755))))))</f>
        <v>0</v>
      </c>
      <c r="O755" s="24">
        <f>IF(NOT(AND(A755=$B$2,G755&gt;0,H755&gt;0,OR(C755&lt;&gt;"Recommended baseline",Assumptions!$B$10=1))),0,IF(ISNUMBER(N755),G755*H755*N755*IF(ISNUMBER(K755),1,IF(AND(L755="PAYG",INDEX('SKU Catalog'!$F$1:$F$116,MAX(1,U755))="Hourly"),I755,1)),"UNPRICED"))</f>
        <v>0</v>
      </c>
      <c r="P755" s="24">
        <f>IF(ISNUMBER(O755),O755*Assumptions!$B$8,"UNPRICED")</f>
        <v>0</v>
      </c>
      <c r="Q755" s="23" t="str">
        <f>IF(NOT(AND(A755=$B$2,G755&gt;0,H755&gt;0,OR(C755&lt;&gt;"Recommended baseline",Assumptions!$B$10=1))),"Inactive",IF(NOT(ISNUMBER(N755)),"UNPRICED - select SKU / quote",IF(ISNUMBER(K755),"Manual quote - verify source",IF(T755="Covered","Covered by capacity",IF(T755="Control plane","No direct fee","Priced - verify sizing")))))</f>
        <v>Inactive</v>
      </c>
      <c r="R755" s="21" t="s">
        <v>2314</v>
      </c>
      <c r="S755" s="21" t="s">
        <v>971</v>
      </c>
      <c r="T755" s="21" t="s">
        <v>181</v>
      </c>
      <c r="U755" s="23">
        <f>IF(COUNTIF('SKU Catalog'!$A$4:$A$116,T755&amp;"|"&amp;F755)=0,0,MATCH(T755&amp;"|"&amp;F755,'SKU Catalog'!$A$1:$A$116,0))</f>
        <v>4</v>
      </c>
      <c r="V755" s="24">
        <f>IF(NOT(AND(A755=$B$2,G755&gt;0,H755&gt;0,OR(C755&lt;&gt;"Recommended baseline",Assumptions!$B$10=1))),0,IF(ISNUMBER(K755),G755*H755*K755,IF(U755=0,"UNPRICED",IF(ISNUMBER(INDEX('SKU Catalog'!$K$1:$K$116,MAX(1,U755))),G755*H755*INDEX('SKU Catalog'!$K$1:$K$116,MAX(1,U755))*IF(AND(INDEX('SKU Catalog'!$F$1:$F$116,MAX(1,U755))="Hourly",OR(INDEX('SKU Catalog'!$J$1:$J$116,MAX(1,U755))=0,"PAYG"="PAYG")),I755,1),"UNPRICED"))))</f>
        <v>0</v>
      </c>
      <c r="W755" s="24">
        <f>IF(NOT(AND(A755=$B$2,G755&gt;0,H755&gt;0,OR(C755&lt;&gt;"Recommended baseline",Assumptions!$B$10=1))),0,IF(ISNUMBER(K755),G755*H755*K755,IF(U755=0,"UNPRICED",IF(ISNUMBER(INDEX('SKU Catalog'!$L$1:$L$116,MAX(1,U755))),G755*H755*INDEX('SKU Catalog'!$L$1:$L$116,MAX(1,U755))*IF(AND(INDEX('SKU Catalog'!$F$1:$F$116,MAX(1,U755))="Hourly",OR(INDEX('SKU Catalog'!$J$1:$J$116,MAX(1,U755))=0,"1Y"="PAYG")),I755,1),"UNPRICED"))))</f>
        <v>0</v>
      </c>
      <c r="X755" s="24">
        <f>IF(NOT(AND(A755=$B$2,G755&gt;0,H755&gt;0,OR(C755&lt;&gt;"Recommended baseline",Assumptions!$B$10=1))),0,IF(ISNUMBER(K755),G755*H755*K755,IF(U755=0,"UNPRICED",IF(ISNUMBER(INDEX('SKU Catalog'!$M$1:$M$116,MAX(1,U755))),G755*H755*INDEX('SKU Catalog'!$M$1:$M$116,MAX(1,U755))*IF(AND(INDEX('SKU Catalog'!$F$1:$F$116,MAX(1,U755))="Hourly",OR(INDEX('SKU Catalog'!$J$1:$J$116,MAX(1,U755))=0,"3Y"="PAYG")),I755,1),"UNPRICED"))))</f>
        <v>0</v>
      </c>
    </row>
    <row r="756" spans="1:24" ht="43.2" x14ac:dyDescent="0.35">
      <c r="A756" s="21" t="s">
        <v>951</v>
      </c>
      <c r="B756" s="21" t="s">
        <v>86</v>
      </c>
      <c r="C756" s="21" t="s">
        <v>2299</v>
      </c>
      <c r="D756" s="21" t="s">
        <v>1020</v>
      </c>
      <c r="E756" s="21" t="s">
        <v>1021</v>
      </c>
      <c r="F756" s="26" t="s">
        <v>182</v>
      </c>
      <c r="G756" s="27">
        <v>1</v>
      </c>
      <c r="H756" s="27">
        <v>1</v>
      </c>
      <c r="I756" s="36">
        <v>1</v>
      </c>
      <c r="J756" s="26" t="s">
        <v>2297</v>
      </c>
      <c r="K756" s="37"/>
      <c r="L756" s="23" t="str">
        <f>IF(U756=0,"INVALID SKU",IF(INDEX('SKU Catalog'!$J$1:$J$116,MAX(1,U756))=0,"PAYG",IF(J756="Default",Assumptions!$B$7,J756)))</f>
        <v>PAYG</v>
      </c>
      <c r="M756" s="23" t="str">
        <f>IF(U756=0,"Review SKU",INDEX('SKU Catalog'!$E$1:$E$116,MAX(1,U756)))</f>
        <v>resource</v>
      </c>
      <c r="N756" s="31">
        <f>IF(ISNUMBER(K756),K756,IF(U756=0,"UNPRICED",IF(L756="PAYG",INDEX('SKU Catalog'!$K$1:$K$116,MAX(1,U756)),IF(L756="1Y",INDEX('SKU Catalog'!$L$1:$L$116,MAX(1,U756)),INDEX('SKU Catalog'!$M$1:$M$116,MAX(1,U756))))))</f>
        <v>0</v>
      </c>
      <c r="O756" s="24">
        <f>IF(NOT(AND(A756=$B$2,G756&gt;0,H756&gt;0,OR(C756&lt;&gt;"Recommended baseline",Assumptions!$B$10=1))),0,IF(ISNUMBER(N756),G756*H756*N756*IF(ISNUMBER(K756),1,IF(AND(L756="PAYG",INDEX('SKU Catalog'!$F$1:$F$116,MAX(1,U756))="Hourly"),I756,1)),"UNPRICED"))</f>
        <v>0</v>
      </c>
      <c r="P756" s="24">
        <f>IF(ISNUMBER(O756),O756*Assumptions!$B$8,"UNPRICED")</f>
        <v>0</v>
      </c>
      <c r="Q756" s="23" t="str">
        <f>IF(NOT(AND(A756=$B$2,G756&gt;0,H756&gt;0,OR(C756&lt;&gt;"Recommended baseline",Assumptions!$B$10=1))),"Inactive",IF(NOT(ISNUMBER(N756)),"UNPRICED - select SKU / quote",IF(ISNUMBER(K756),"Manual quote - verify source",IF(T756="Covered","Covered by capacity",IF(T756="Control plane","No direct fee","Priced - verify sizing")))))</f>
        <v>Inactive</v>
      </c>
      <c r="R756" s="21" t="s">
        <v>2314</v>
      </c>
      <c r="S756" s="21" t="s">
        <v>971</v>
      </c>
      <c r="T756" s="21" t="s">
        <v>181</v>
      </c>
      <c r="U756" s="23">
        <f>IF(COUNTIF('SKU Catalog'!$A$4:$A$116,T756&amp;"|"&amp;F756)=0,0,MATCH(T756&amp;"|"&amp;F756,'SKU Catalog'!$A$1:$A$116,0))</f>
        <v>4</v>
      </c>
      <c r="V756" s="24">
        <f>IF(NOT(AND(A756=$B$2,G756&gt;0,H756&gt;0,OR(C756&lt;&gt;"Recommended baseline",Assumptions!$B$10=1))),0,IF(ISNUMBER(K756),G756*H756*K756,IF(U756=0,"UNPRICED",IF(ISNUMBER(INDEX('SKU Catalog'!$K$1:$K$116,MAX(1,U756))),G756*H756*INDEX('SKU Catalog'!$K$1:$K$116,MAX(1,U756))*IF(AND(INDEX('SKU Catalog'!$F$1:$F$116,MAX(1,U756))="Hourly",OR(INDEX('SKU Catalog'!$J$1:$J$116,MAX(1,U756))=0,"PAYG"="PAYG")),I756,1),"UNPRICED"))))</f>
        <v>0</v>
      </c>
      <c r="W756" s="24">
        <f>IF(NOT(AND(A756=$B$2,G756&gt;0,H756&gt;0,OR(C756&lt;&gt;"Recommended baseline",Assumptions!$B$10=1))),0,IF(ISNUMBER(K756),G756*H756*K756,IF(U756=0,"UNPRICED",IF(ISNUMBER(INDEX('SKU Catalog'!$L$1:$L$116,MAX(1,U756))),G756*H756*INDEX('SKU Catalog'!$L$1:$L$116,MAX(1,U756))*IF(AND(INDEX('SKU Catalog'!$F$1:$F$116,MAX(1,U756))="Hourly",OR(INDEX('SKU Catalog'!$J$1:$J$116,MAX(1,U756))=0,"1Y"="PAYG")),I756,1),"UNPRICED"))))</f>
        <v>0</v>
      </c>
      <c r="X756" s="24">
        <f>IF(NOT(AND(A756=$B$2,G756&gt;0,H756&gt;0,OR(C756&lt;&gt;"Recommended baseline",Assumptions!$B$10=1))),0,IF(ISNUMBER(K756),G756*H756*K756,IF(U756=0,"UNPRICED",IF(ISNUMBER(INDEX('SKU Catalog'!$M$1:$M$116,MAX(1,U756))),G756*H756*INDEX('SKU Catalog'!$M$1:$M$116,MAX(1,U756))*IF(AND(INDEX('SKU Catalog'!$F$1:$F$116,MAX(1,U756))="Hourly",OR(INDEX('SKU Catalog'!$J$1:$J$116,MAX(1,U756))=0,"3Y"="PAYG")),I756,1),"UNPRICED"))))</f>
        <v>0</v>
      </c>
    </row>
    <row r="757" spans="1:24" ht="43.2" x14ac:dyDescent="0.35">
      <c r="A757" s="21" t="s">
        <v>951</v>
      </c>
      <c r="B757" s="21" t="s">
        <v>86</v>
      </c>
      <c r="C757" s="21" t="s">
        <v>2299</v>
      </c>
      <c r="D757" s="21" t="s">
        <v>1023</v>
      </c>
      <c r="E757" s="21" t="s">
        <v>1024</v>
      </c>
      <c r="F757" s="26" t="s">
        <v>182</v>
      </c>
      <c r="G757" s="27">
        <v>1</v>
      </c>
      <c r="H757" s="27">
        <v>1</v>
      </c>
      <c r="I757" s="36">
        <v>1</v>
      </c>
      <c r="J757" s="26" t="s">
        <v>2297</v>
      </c>
      <c r="K757" s="37"/>
      <c r="L757" s="23" t="str">
        <f>IF(U757=0,"INVALID SKU",IF(INDEX('SKU Catalog'!$J$1:$J$116,MAX(1,U757))=0,"PAYG",IF(J757="Default",Assumptions!$B$7,J757)))</f>
        <v>PAYG</v>
      </c>
      <c r="M757" s="23" t="str">
        <f>IF(U757=0,"Review SKU",INDEX('SKU Catalog'!$E$1:$E$116,MAX(1,U757)))</f>
        <v>resource</v>
      </c>
      <c r="N757" s="31">
        <f>IF(ISNUMBER(K757),K757,IF(U757=0,"UNPRICED",IF(L757="PAYG",INDEX('SKU Catalog'!$K$1:$K$116,MAX(1,U757)),IF(L757="1Y",INDEX('SKU Catalog'!$L$1:$L$116,MAX(1,U757)),INDEX('SKU Catalog'!$M$1:$M$116,MAX(1,U757))))))</f>
        <v>0</v>
      </c>
      <c r="O757" s="24">
        <f>IF(NOT(AND(A757=$B$2,G757&gt;0,H757&gt;0,OR(C757&lt;&gt;"Recommended baseline",Assumptions!$B$10=1))),0,IF(ISNUMBER(N757),G757*H757*N757*IF(ISNUMBER(K757),1,IF(AND(L757="PAYG",INDEX('SKU Catalog'!$F$1:$F$116,MAX(1,U757))="Hourly"),I757,1)),"UNPRICED"))</f>
        <v>0</v>
      </c>
      <c r="P757" s="24">
        <f>IF(ISNUMBER(O757),O757*Assumptions!$B$8,"UNPRICED")</f>
        <v>0</v>
      </c>
      <c r="Q757" s="23" t="str">
        <f>IF(NOT(AND(A757=$B$2,G757&gt;0,H757&gt;0,OR(C757&lt;&gt;"Recommended baseline",Assumptions!$B$10=1))),"Inactive",IF(NOT(ISNUMBER(N757)),"UNPRICED - select SKU / quote",IF(ISNUMBER(K757),"Manual quote - verify source",IF(T757="Covered","Covered by capacity",IF(T757="Control plane","No direct fee","Priced - verify sizing")))))</f>
        <v>Inactive</v>
      </c>
      <c r="R757" s="21" t="s">
        <v>2314</v>
      </c>
      <c r="S757" s="21" t="s">
        <v>971</v>
      </c>
      <c r="T757" s="21" t="s">
        <v>181</v>
      </c>
      <c r="U757" s="23">
        <f>IF(COUNTIF('SKU Catalog'!$A$4:$A$116,T757&amp;"|"&amp;F757)=0,0,MATCH(T757&amp;"|"&amp;F757,'SKU Catalog'!$A$1:$A$116,0))</f>
        <v>4</v>
      </c>
      <c r="V757" s="24">
        <f>IF(NOT(AND(A757=$B$2,G757&gt;0,H757&gt;0,OR(C757&lt;&gt;"Recommended baseline",Assumptions!$B$10=1))),0,IF(ISNUMBER(K757),G757*H757*K757,IF(U757=0,"UNPRICED",IF(ISNUMBER(INDEX('SKU Catalog'!$K$1:$K$116,MAX(1,U757))),G757*H757*INDEX('SKU Catalog'!$K$1:$K$116,MAX(1,U757))*IF(AND(INDEX('SKU Catalog'!$F$1:$F$116,MAX(1,U757))="Hourly",OR(INDEX('SKU Catalog'!$J$1:$J$116,MAX(1,U757))=0,"PAYG"="PAYG")),I757,1),"UNPRICED"))))</f>
        <v>0</v>
      </c>
      <c r="W757" s="24">
        <f>IF(NOT(AND(A757=$B$2,G757&gt;0,H757&gt;0,OR(C757&lt;&gt;"Recommended baseline",Assumptions!$B$10=1))),0,IF(ISNUMBER(K757),G757*H757*K757,IF(U757=0,"UNPRICED",IF(ISNUMBER(INDEX('SKU Catalog'!$L$1:$L$116,MAX(1,U757))),G757*H757*INDEX('SKU Catalog'!$L$1:$L$116,MAX(1,U757))*IF(AND(INDEX('SKU Catalog'!$F$1:$F$116,MAX(1,U757))="Hourly",OR(INDEX('SKU Catalog'!$J$1:$J$116,MAX(1,U757))=0,"1Y"="PAYG")),I757,1),"UNPRICED"))))</f>
        <v>0</v>
      </c>
      <c r="X757" s="24">
        <f>IF(NOT(AND(A757=$B$2,G757&gt;0,H757&gt;0,OR(C757&lt;&gt;"Recommended baseline",Assumptions!$B$10=1))),0,IF(ISNUMBER(K757),G757*H757*K757,IF(U757=0,"UNPRICED",IF(ISNUMBER(INDEX('SKU Catalog'!$M$1:$M$116,MAX(1,U757))),G757*H757*INDEX('SKU Catalog'!$M$1:$M$116,MAX(1,U757))*IF(AND(INDEX('SKU Catalog'!$F$1:$F$116,MAX(1,U757))="Hourly",OR(INDEX('SKU Catalog'!$J$1:$J$116,MAX(1,U757))=0,"3Y"="PAYG")),I757,1),"UNPRICED"))))</f>
        <v>0</v>
      </c>
    </row>
    <row r="758" spans="1:24" ht="43.2" x14ac:dyDescent="0.35">
      <c r="A758" s="21" t="s">
        <v>951</v>
      </c>
      <c r="B758" s="21" t="s">
        <v>86</v>
      </c>
      <c r="C758" s="21" t="s">
        <v>2299</v>
      </c>
      <c r="D758" s="21" t="s">
        <v>1026</v>
      </c>
      <c r="E758" s="21" t="s">
        <v>1027</v>
      </c>
      <c r="F758" s="26" t="s">
        <v>182</v>
      </c>
      <c r="G758" s="27">
        <v>1</v>
      </c>
      <c r="H758" s="27">
        <v>1</v>
      </c>
      <c r="I758" s="36">
        <v>1</v>
      </c>
      <c r="J758" s="26" t="s">
        <v>2297</v>
      </c>
      <c r="K758" s="37"/>
      <c r="L758" s="23" t="str">
        <f>IF(U758=0,"INVALID SKU",IF(INDEX('SKU Catalog'!$J$1:$J$116,MAX(1,U758))=0,"PAYG",IF(J758="Default",Assumptions!$B$7,J758)))</f>
        <v>PAYG</v>
      </c>
      <c r="M758" s="23" t="str">
        <f>IF(U758=0,"Review SKU",INDEX('SKU Catalog'!$E$1:$E$116,MAX(1,U758)))</f>
        <v>resource</v>
      </c>
      <c r="N758" s="31">
        <f>IF(ISNUMBER(K758),K758,IF(U758=0,"UNPRICED",IF(L758="PAYG",INDEX('SKU Catalog'!$K$1:$K$116,MAX(1,U758)),IF(L758="1Y",INDEX('SKU Catalog'!$L$1:$L$116,MAX(1,U758)),INDEX('SKU Catalog'!$M$1:$M$116,MAX(1,U758))))))</f>
        <v>0</v>
      </c>
      <c r="O758" s="24">
        <f>IF(NOT(AND(A758=$B$2,G758&gt;0,H758&gt;0,OR(C758&lt;&gt;"Recommended baseline",Assumptions!$B$10=1))),0,IF(ISNUMBER(N758),G758*H758*N758*IF(ISNUMBER(K758),1,IF(AND(L758="PAYG",INDEX('SKU Catalog'!$F$1:$F$116,MAX(1,U758))="Hourly"),I758,1)),"UNPRICED"))</f>
        <v>0</v>
      </c>
      <c r="P758" s="24">
        <f>IF(ISNUMBER(O758),O758*Assumptions!$B$8,"UNPRICED")</f>
        <v>0</v>
      </c>
      <c r="Q758" s="23" t="str">
        <f>IF(NOT(AND(A758=$B$2,G758&gt;0,H758&gt;0,OR(C758&lt;&gt;"Recommended baseline",Assumptions!$B$10=1))),"Inactive",IF(NOT(ISNUMBER(N758)),"UNPRICED - select SKU / quote",IF(ISNUMBER(K758),"Manual quote - verify source",IF(T758="Covered","Covered by capacity",IF(T758="Control plane","No direct fee","Priced - verify sizing")))))</f>
        <v>Inactive</v>
      </c>
      <c r="R758" s="21" t="s">
        <v>2314</v>
      </c>
      <c r="S758" s="21" t="s">
        <v>971</v>
      </c>
      <c r="T758" s="21" t="s">
        <v>181</v>
      </c>
      <c r="U758" s="23">
        <f>IF(COUNTIF('SKU Catalog'!$A$4:$A$116,T758&amp;"|"&amp;F758)=0,0,MATCH(T758&amp;"|"&amp;F758,'SKU Catalog'!$A$1:$A$116,0))</f>
        <v>4</v>
      </c>
      <c r="V758" s="24">
        <f>IF(NOT(AND(A758=$B$2,G758&gt;0,H758&gt;0,OR(C758&lt;&gt;"Recommended baseline",Assumptions!$B$10=1))),0,IF(ISNUMBER(K758),G758*H758*K758,IF(U758=0,"UNPRICED",IF(ISNUMBER(INDEX('SKU Catalog'!$K$1:$K$116,MAX(1,U758))),G758*H758*INDEX('SKU Catalog'!$K$1:$K$116,MAX(1,U758))*IF(AND(INDEX('SKU Catalog'!$F$1:$F$116,MAX(1,U758))="Hourly",OR(INDEX('SKU Catalog'!$J$1:$J$116,MAX(1,U758))=0,"PAYG"="PAYG")),I758,1),"UNPRICED"))))</f>
        <v>0</v>
      </c>
      <c r="W758" s="24">
        <f>IF(NOT(AND(A758=$B$2,G758&gt;0,H758&gt;0,OR(C758&lt;&gt;"Recommended baseline",Assumptions!$B$10=1))),0,IF(ISNUMBER(K758),G758*H758*K758,IF(U758=0,"UNPRICED",IF(ISNUMBER(INDEX('SKU Catalog'!$L$1:$L$116,MAX(1,U758))),G758*H758*INDEX('SKU Catalog'!$L$1:$L$116,MAX(1,U758))*IF(AND(INDEX('SKU Catalog'!$F$1:$F$116,MAX(1,U758))="Hourly",OR(INDEX('SKU Catalog'!$J$1:$J$116,MAX(1,U758))=0,"1Y"="PAYG")),I758,1),"UNPRICED"))))</f>
        <v>0</v>
      </c>
      <c r="X758" s="24">
        <f>IF(NOT(AND(A758=$B$2,G758&gt;0,H758&gt;0,OR(C758&lt;&gt;"Recommended baseline",Assumptions!$B$10=1))),0,IF(ISNUMBER(K758),G758*H758*K758,IF(U758=0,"UNPRICED",IF(ISNUMBER(INDEX('SKU Catalog'!$M$1:$M$116,MAX(1,U758))),G758*H758*INDEX('SKU Catalog'!$M$1:$M$116,MAX(1,U758))*IF(AND(INDEX('SKU Catalog'!$F$1:$F$116,MAX(1,U758))="Hourly",OR(INDEX('SKU Catalog'!$J$1:$J$116,MAX(1,U758))=0,"3Y"="PAYG")),I758,1),"UNPRICED"))))</f>
        <v>0</v>
      </c>
    </row>
    <row r="759" spans="1:24" ht="43.2" x14ac:dyDescent="0.35">
      <c r="A759" s="21" t="s">
        <v>951</v>
      </c>
      <c r="B759" s="21" t="s">
        <v>86</v>
      </c>
      <c r="C759" s="21" t="s">
        <v>2299</v>
      </c>
      <c r="D759" s="21" t="s">
        <v>1029</v>
      </c>
      <c r="E759" s="21" t="s">
        <v>1030</v>
      </c>
      <c r="F759" s="26" t="s">
        <v>182</v>
      </c>
      <c r="G759" s="27">
        <v>1</v>
      </c>
      <c r="H759" s="27">
        <v>1</v>
      </c>
      <c r="I759" s="36">
        <v>1</v>
      </c>
      <c r="J759" s="26" t="s">
        <v>2297</v>
      </c>
      <c r="K759" s="37"/>
      <c r="L759" s="23" t="str">
        <f>IF(U759=0,"INVALID SKU",IF(INDEX('SKU Catalog'!$J$1:$J$116,MAX(1,U759))=0,"PAYG",IF(J759="Default",Assumptions!$B$7,J759)))</f>
        <v>PAYG</v>
      </c>
      <c r="M759" s="23" t="str">
        <f>IF(U759=0,"Review SKU",INDEX('SKU Catalog'!$E$1:$E$116,MAX(1,U759)))</f>
        <v>resource</v>
      </c>
      <c r="N759" s="31">
        <f>IF(ISNUMBER(K759),K759,IF(U759=0,"UNPRICED",IF(L759="PAYG",INDEX('SKU Catalog'!$K$1:$K$116,MAX(1,U759)),IF(L759="1Y",INDEX('SKU Catalog'!$L$1:$L$116,MAX(1,U759)),INDEX('SKU Catalog'!$M$1:$M$116,MAX(1,U759))))))</f>
        <v>0</v>
      </c>
      <c r="O759" s="24">
        <f>IF(NOT(AND(A759=$B$2,G759&gt;0,H759&gt;0,OR(C759&lt;&gt;"Recommended baseline",Assumptions!$B$10=1))),0,IF(ISNUMBER(N759),G759*H759*N759*IF(ISNUMBER(K759),1,IF(AND(L759="PAYG",INDEX('SKU Catalog'!$F$1:$F$116,MAX(1,U759))="Hourly"),I759,1)),"UNPRICED"))</f>
        <v>0</v>
      </c>
      <c r="P759" s="24">
        <f>IF(ISNUMBER(O759),O759*Assumptions!$B$8,"UNPRICED")</f>
        <v>0</v>
      </c>
      <c r="Q759" s="23" t="str">
        <f>IF(NOT(AND(A759=$B$2,G759&gt;0,H759&gt;0,OR(C759&lt;&gt;"Recommended baseline",Assumptions!$B$10=1))),"Inactive",IF(NOT(ISNUMBER(N759)),"UNPRICED - select SKU / quote",IF(ISNUMBER(K759),"Manual quote - verify source",IF(T759="Covered","Covered by capacity",IF(T759="Control plane","No direct fee","Priced - verify sizing")))))</f>
        <v>Inactive</v>
      </c>
      <c r="R759" s="21" t="s">
        <v>2314</v>
      </c>
      <c r="S759" s="21" t="s">
        <v>971</v>
      </c>
      <c r="T759" s="21" t="s">
        <v>181</v>
      </c>
      <c r="U759" s="23">
        <f>IF(COUNTIF('SKU Catalog'!$A$4:$A$116,T759&amp;"|"&amp;F759)=0,0,MATCH(T759&amp;"|"&amp;F759,'SKU Catalog'!$A$1:$A$116,0))</f>
        <v>4</v>
      </c>
      <c r="V759" s="24">
        <f>IF(NOT(AND(A759=$B$2,G759&gt;0,H759&gt;0,OR(C759&lt;&gt;"Recommended baseline",Assumptions!$B$10=1))),0,IF(ISNUMBER(K759),G759*H759*K759,IF(U759=0,"UNPRICED",IF(ISNUMBER(INDEX('SKU Catalog'!$K$1:$K$116,MAX(1,U759))),G759*H759*INDEX('SKU Catalog'!$K$1:$K$116,MAX(1,U759))*IF(AND(INDEX('SKU Catalog'!$F$1:$F$116,MAX(1,U759))="Hourly",OR(INDEX('SKU Catalog'!$J$1:$J$116,MAX(1,U759))=0,"PAYG"="PAYG")),I759,1),"UNPRICED"))))</f>
        <v>0</v>
      </c>
      <c r="W759" s="24">
        <f>IF(NOT(AND(A759=$B$2,G759&gt;0,H759&gt;0,OR(C759&lt;&gt;"Recommended baseline",Assumptions!$B$10=1))),0,IF(ISNUMBER(K759),G759*H759*K759,IF(U759=0,"UNPRICED",IF(ISNUMBER(INDEX('SKU Catalog'!$L$1:$L$116,MAX(1,U759))),G759*H759*INDEX('SKU Catalog'!$L$1:$L$116,MAX(1,U759))*IF(AND(INDEX('SKU Catalog'!$F$1:$F$116,MAX(1,U759))="Hourly",OR(INDEX('SKU Catalog'!$J$1:$J$116,MAX(1,U759))=0,"1Y"="PAYG")),I759,1),"UNPRICED"))))</f>
        <v>0</v>
      </c>
      <c r="X759" s="24">
        <f>IF(NOT(AND(A759=$B$2,G759&gt;0,H759&gt;0,OR(C759&lt;&gt;"Recommended baseline",Assumptions!$B$10=1))),0,IF(ISNUMBER(K759),G759*H759*K759,IF(U759=0,"UNPRICED",IF(ISNUMBER(INDEX('SKU Catalog'!$M$1:$M$116,MAX(1,U759))),G759*H759*INDEX('SKU Catalog'!$M$1:$M$116,MAX(1,U759))*IF(AND(INDEX('SKU Catalog'!$F$1:$F$116,MAX(1,U759))="Hourly",OR(INDEX('SKU Catalog'!$J$1:$J$116,MAX(1,U759))=0,"3Y"="PAYG")),I759,1),"UNPRICED"))))</f>
        <v>0</v>
      </c>
    </row>
    <row r="760" spans="1:24" ht="43.2" x14ac:dyDescent="0.35">
      <c r="A760" s="21" t="s">
        <v>951</v>
      </c>
      <c r="B760" s="21" t="s">
        <v>86</v>
      </c>
      <c r="C760" s="21" t="s">
        <v>2299</v>
      </c>
      <c r="D760" s="21" t="s">
        <v>1032</v>
      </c>
      <c r="E760" s="21" t="s">
        <v>1033</v>
      </c>
      <c r="F760" s="26" t="s">
        <v>182</v>
      </c>
      <c r="G760" s="27">
        <v>1</v>
      </c>
      <c r="H760" s="27">
        <v>1</v>
      </c>
      <c r="I760" s="36">
        <v>1</v>
      </c>
      <c r="J760" s="26" t="s">
        <v>2297</v>
      </c>
      <c r="K760" s="37"/>
      <c r="L760" s="23" t="str">
        <f>IF(U760=0,"INVALID SKU",IF(INDEX('SKU Catalog'!$J$1:$J$116,MAX(1,U760))=0,"PAYG",IF(J760="Default",Assumptions!$B$7,J760)))</f>
        <v>PAYG</v>
      </c>
      <c r="M760" s="23" t="str">
        <f>IF(U760=0,"Review SKU",INDEX('SKU Catalog'!$E$1:$E$116,MAX(1,U760)))</f>
        <v>resource</v>
      </c>
      <c r="N760" s="31">
        <f>IF(ISNUMBER(K760),K760,IF(U760=0,"UNPRICED",IF(L760="PAYG",INDEX('SKU Catalog'!$K$1:$K$116,MAX(1,U760)),IF(L760="1Y",INDEX('SKU Catalog'!$L$1:$L$116,MAX(1,U760)),INDEX('SKU Catalog'!$M$1:$M$116,MAX(1,U760))))))</f>
        <v>0</v>
      </c>
      <c r="O760" s="24">
        <f>IF(NOT(AND(A760=$B$2,G760&gt;0,H760&gt;0,OR(C760&lt;&gt;"Recommended baseline",Assumptions!$B$10=1))),0,IF(ISNUMBER(N760),G760*H760*N760*IF(ISNUMBER(K760),1,IF(AND(L760="PAYG",INDEX('SKU Catalog'!$F$1:$F$116,MAX(1,U760))="Hourly"),I760,1)),"UNPRICED"))</f>
        <v>0</v>
      </c>
      <c r="P760" s="24">
        <f>IF(ISNUMBER(O760),O760*Assumptions!$B$8,"UNPRICED")</f>
        <v>0</v>
      </c>
      <c r="Q760" s="23" t="str">
        <f>IF(NOT(AND(A760=$B$2,G760&gt;0,H760&gt;0,OR(C760&lt;&gt;"Recommended baseline",Assumptions!$B$10=1))),"Inactive",IF(NOT(ISNUMBER(N760)),"UNPRICED - select SKU / quote",IF(ISNUMBER(K760),"Manual quote - verify source",IF(T760="Covered","Covered by capacity",IF(T760="Control plane","No direct fee","Priced - verify sizing")))))</f>
        <v>Inactive</v>
      </c>
      <c r="R760" s="21" t="s">
        <v>2314</v>
      </c>
      <c r="S760" s="21" t="s">
        <v>971</v>
      </c>
      <c r="T760" s="21" t="s">
        <v>181</v>
      </c>
      <c r="U760" s="23">
        <f>IF(COUNTIF('SKU Catalog'!$A$4:$A$116,T760&amp;"|"&amp;F760)=0,0,MATCH(T760&amp;"|"&amp;F760,'SKU Catalog'!$A$1:$A$116,0))</f>
        <v>4</v>
      </c>
      <c r="V760" s="24">
        <f>IF(NOT(AND(A760=$B$2,G760&gt;0,H760&gt;0,OR(C760&lt;&gt;"Recommended baseline",Assumptions!$B$10=1))),0,IF(ISNUMBER(K760),G760*H760*K760,IF(U760=0,"UNPRICED",IF(ISNUMBER(INDEX('SKU Catalog'!$K$1:$K$116,MAX(1,U760))),G760*H760*INDEX('SKU Catalog'!$K$1:$K$116,MAX(1,U760))*IF(AND(INDEX('SKU Catalog'!$F$1:$F$116,MAX(1,U760))="Hourly",OR(INDEX('SKU Catalog'!$J$1:$J$116,MAX(1,U760))=0,"PAYG"="PAYG")),I760,1),"UNPRICED"))))</f>
        <v>0</v>
      </c>
      <c r="W760" s="24">
        <f>IF(NOT(AND(A760=$B$2,G760&gt;0,H760&gt;0,OR(C760&lt;&gt;"Recommended baseline",Assumptions!$B$10=1))),0,IF(ISNUMBER(K760),G760*H760*K760,IF(U760=0,"UNPRICED",IF(ISNUMBER(INDEX('SKU Catalog'!$L$1:$L$116,MAX(1,U760))),G760*H760*INDEX('SKU Catalog'!$L$1:$L$116,MAX(1,U760))*IF(AND(INDEX('SKU Catalog'!$F$1:$F$116,MAX(1,U760))="Hourly",OR(INDEX('SKU Catalog'!$J$1:$J$116,MAX(1,U760))=0,"1Y"="PAYG")),I760,1),"UNPRICED"))))</f>
        <v>0</v>
      </c>
      <c r="X760" s="24">
        <f>IF(NOT(AND(A760=$B$2,G760&gt;0,H760&gt;0,OR(C760&lt;&gt;"Recommended baseline",Assumptions!$B$10=1))),0,IF(ISNUMBER(K760),G760*H760*K760,IF(U760=0,"UNPRICED",IF(ISNUMBER(INDEX('SKU Catalog'!$M$1:$M$116,MAX(1,U760))),G760*H760*INDEX('SKU Catalog'!$M$1:$M$116,MAX(1,U760))*IF(AND(INDEX('SKU Catalog'!$F$1:$F$116,MAX(1,U760))="Hourly",OR(INDEX('SKU Catalog'!$J$1:$J$116,MAX(1,U760))=0,"3Y"="PAYG")),I760,1),"UNPRICED"))))</f>
        <v>0</v>
      </c>
    </row>
    <row r="761" spans="1:24" ht="43.2" x14ac:dyDescent="0.35">
      <c r="A761" s="21" t="s">
        <v>951</v>
      </c>
      <c r="B761" s="21" t="s">
        <v>86</v>
      </c>
      <c r="C761" s="21" t="s">
        <v>2299</v>
      </c>
      <c r="D761" s="21" t="s">
        <v>1035</v>
      </c>
      <c r="E761" s="21" t="s">
        <v>1036</v>
      </c>
      <c r="F761" s="26" t="s">
        <v>182</v>
      </c>
      <c r="G761" s="27">
        <v>1</v>
      </c>
      <c r="H761" s="27">
        <v>1</v>
      </c>
      <c r="I761" s="36">
        <v>1</v>
      </c>
      <c r="J761" s="26" t="s">
        <v>2297</v>
      </c>
      <c r="K761" s="37"/>
      <c r="L761" s="23" t="str">
        <f>IF(U761=0,"INVALID SKU",IF(INDEX('SKU Catalog'!$J$1:$J$116,MAX(1,U761))=0,"PAYG",IF(J761="Default",Assumptions!$B$7,J761)))</f>
        <v>PAYG</v>
      </c>
      <c r="M761" s="23" t="str">
        <f>IF(U761=0,"Review SKU",INDEX('SKU Catalog'!$E$1:$E$116,MAX(1,U761)))</f>
        <v>resource</v>
      </c>
      <c r="N761" s="31">
        <f>IF(ISNUMBER(K761),K761,IF(U761=0,"UNPRICED",IF(L761="PAYG",INDEX('SKU Catalog'!$K$1:$K$116,MAX(1,U761)),IF(L761="1Y",INDEX('SKU Catalog'!$L$1:$L$116,MAX(1,U761)),INDEX('SKU Catalog'!$M$1:$M$116,MAX(1,U761))))))</f>
        <v>0</v>
      </c>
      <c r="O761" s="24">
        <f>IF(NOT(AND(A761=$B$2,G761&gt;0,H761&gt;0,OR(C761&lt;&gt;"Recommended baseline",Assumptions!$B$10=1))),0,IF(ISNUMBER(N761),G761*H761*N761*IF(ISNUMBER(K761),1,IF(AND(L761="PAYG",INDEX('SKU Catalog'!$F$1:$F$116,MAX(1,U761))="Hourly"),I761,1)),"UNPRICED"))</f>
        <v>0</v>
      </c>
      <c r="P761" s="24">
        <f>IF(ISNUMBER(O761),O761*Assumptions!$B$8,"UNPRICED")</f>
        <v>0</v>
      </c>
      <c r="Q761" s="23" t="str">
        <f>IF(NOT(AND(A761=$B$2,G761&gt;0,H761&gt;0,OR(C761&lt;&gt;"Recommended baseline",Assumptions!$B$10=1))),"Inactive",IF(NOT(ISNUMBER(N761)),"UNPRICED - select SKU / quote",IF(ISNUMBER(K761),"Manual quote - verify source",IF(T761="Covered","Covered by capacity",IF(T761="Control plane","No direct fee","Priced - verify sizing")))))</f>
        <v>Inactive</v>
      </c>
      <c r="R761" s="21" t="s">
        <v>2314</v>
      </c>
      <c r="S761" s="21" t="s">
        <v>971</v>
      </c>
      <c r="T761" s="21" t="s">
        <v>181</v>
      </c>
      <c r="U761" s="23">
        <f>IF(COUNTIF('SKU Catalog'!$A$4:$A$116,T761&amp;"|"&amp;F761)=0,0,MATCH(T761&amp;"|"&amp;F761,'SKU Catalog'!$A$1:$A$116,0))</f>
        <v>4</v>
      </c>
      <c r="V761" s="24">
        <f>IF(NOT(AND(A761=$B$2,G761&gt;0,H761&gt;0,OR(C761&lt;&gt;"Recommended baseline",Assumptions!$B$10=1))),0,IF(ISNUMBER(K761),G761*H761*K761,IF(U761=0,"UNPRICED",IF(ISNUMBER(INDEX('SKU Catalog'!$K$1:$K$116,MAX(1,U761))),G761*H761*INDEX('SKU Catalog'!$K$1:$K$116,MAX(1,U761))*IF(AND(INDEX('SKU Catalog'!$F$1:$F$116,MAX(1,U761))="Hourly",OR(INDEX('SKU Catalog'!$J$1:$J$116,MAX(1,U761))=0,"PAYG"="PAYG")),I761,1),"UNPRICED"))))</f>
        <v>0</v>
      </c>
      <c r="W761" s="24">
        <f>IF(NOT(AND(A761=$B$2,G761&gt;0,H761&gt;0,OR(C761&lt;&gt;"Recommended baseline",Assumptions!$B$10=1))),0,IF(ISNUMBER(K761),G761*H761*K761,IF(U761=0,"UNPRICED",IF(ISNUMBER(INDEX('SKU Catalog'!$L$1:$L$116,MAX(1,U761))),G761*H761*INDEX('SKU Catalog'!$L$1:$L$116,MAX(1,U761))*IF(AND(INDEX('SKU Catalog'!$F$1:$F$116,MAX(1,U761))="Hourly",OR(INDEX('SKU Catalog'!$J$1:$J$116,MAX(1,U761))=0,"1Y"="PAYG")),I761,1),"UNPRICED"))))</f>
        <v>0</v>
      </c>
      <c r="X761" s="24">
        <f>IF(NOT(AND(A761=$B$2,G761&gt;0,H761&gt;0,OR(C761&lt;&gt;"Recommended baseline",Assumptions!$B$10=1))),0,IF(ISNUMBER(K761),G761*H761*K761,IF(U761=0,"UNPRICED",IF(ISNUMBER(INDEX('SKU Catalog'!$M$1:$M$116,MAX(1,U761))),G761*H761*INDEX('SKU Catalog'!$M$1:$M$116,MAX(1,U761))*IF(AND(INDEX('SKU Catalog'!$F$1:$F$116,MAX(1,U761))="Hourly",OR(INDEX('SKU Catalog'!$J$1:$J$116,MAX(1,U761))=0,"3Y"="PAYG")),I761,1),"UNPRICED"))))</f>
        <v>0</v>
      </c>
    </row>
    <row r="762" spans="1:24" ht="43.2" x14ac:dyDescent="0.35">
      <c r="A762" s="21" t="s">
        <v>951</v>
      </c>
      <c r="B762" s="21" t="s">
        <v>86</v>
      </c>
      <c r="C762" s="21" t="s">
        <v>2299</v>
      </c>
      <c r="D762" s="21" t="s">
        <v>1038</v>
      </c>
      <c r="E762" s="21" t="s">
        <v>1039</v>
      </c>
      <c r="F762" s="26" t="s">
        <v>182</v>
      </c>
      <c r="G762" s="27">
        <v>1</v>
      </c>
      <c r="H762" s="27">
        <v>1</v>
      </c>
      <c r="I762" s="36">
        <v>1</v>
      </c>
      <c r="J762" s="26" t="s">
        <v>2297</v>
      </c>
      <c r="K762" s="37"/>
      <c r="L762" s="23" t="str">
        <f>IF(U762=0,"INVALID SKU",IF(INDEX('SKU Catalog'!$J$1:$J$116,MAX(1,U762))=0,"PAYG",IF(J762="Default",Assumptions!$B$7,J762)))</f>
        <v>PAYG</v>
      </c>
      <c r="M762" s="23" t="str">
        <f>IF(U762=0,"Review SKU",INDEX('SKU Catalog'!$E$1:$E$116,MAX(1,U762)))</f>
        <v>resource</v>
      </c>
      <c r="N762" s="31">
        <f>IF(ISNUMBER(K762),K762,IF(U762=0,"UNPRICED",IF(L762="PAYG",INDEX('SKU Catalog'!$K$1:$K$116,MAX(1,U762)),IF(L762="1Y",INDEX('SKU Catalog'!$L$1:$L$116,MAX(1,U762)),INDEX('SKU Catalog'!$M$1:$M$116,MAX(1,U762))))))</f>
        <v>0</v>
      </c>
      <c r="O762" s="24">
        <f>IF(NOT(AND(A762=$B$2,G762&gt;0,H762&gt;0,OR(C762&lt;&gt;"Recommended baseline",Assumptions!$B$10=1))),0,IF(ISNUMBER(N762),G762*H762*N762*IF(ISNUMBER(K762),1,IF(AND(L762="PAYG",INDEX('SKU Catalog'!$F$1:$F$116,MAX(1,U762))="Hourly"),I762,1)),"UNPRICED"))</f>
        <v>0</v>
      </c>
      <c r="P762" s="24">
        <f>IF(ISNUMBER(O762),O762*Assumptions!$B$8,"UNPRICED")</f>
        <v>0</v>
      </c>
      <c r="Q762" s="23" t="str">
        <f>IF(NOT(AND(A762=$B$2,G762&gt;0,H762&gt;0,OR(C762&lt;&gt;"Recommended baseline",Assumptions!$B$10=1))),"Inactive",IF(NOT(ISNUMBER(N762)),"UNPRICED - select SKU / quote",IF(ISNUMBER(K762),"Manual quote - verify source",IF(T762="Covered","Covered by capacity",IF(T762="Control plane","No direct fee","Priced - verify sizing")))))</f>
        <v>Inactive</v>
      </c>
      <c r="R762" s="21" t="s">
        <v>2314</v>
      </c>
      <c r="S762" s="21" t="s">
        <v>971</v>
      </c>
      <c r="T762" s="21" t="s">
        <v>181</v>
      </c>
      <c r="U762" s="23">
        <f>IF(COUNTIF('SKU Catalog'!$A$4:$A$116,T762&amp;"|"&amp;F762)=0,0,MATCH(T762&amp;"|"&amp;F762,'SKU Catalog'!$A$1:$A$116,0))</f>
        <v>4</v>
      </c>
      <c r="V762" s="24">
        <f>IF(NOT(AND(A762=$B$2,G762&gt;0,H762&gt;0,OR(C762&lt;&gt;"Recommended baseline",Assumptions!$B$10=1))),0,IF(ISNUMBER(K762),G762*H762*K762,IF(U762=0,"UNPRICED",IF(ISNUMBER(INDEX('SKU Catalog'!$K$1:$K$116,MAX(1,U762))),G762*H762*INDEX('SKU Catalog'!$K$1:$K$116,MAX(1,U762))*IF(AND(INDEX('SKU Catalog'!$F$1:$F$116,MAX(1,U762))="Hourly",OR(INDEX('SKU Catalog'!$J$1:$J$116,MAX(1,U762))=0,"PAYG"="PAYG")),I762,1),"UNPRICED"))))</f>
        <v>0</v>
      </c>
      <c r="W762" s="24">
        <f>IF(NOT(AND(A762=$B$2,G762&gt;0,H762&gt;0,OR(C762&lt;&gt;"Recommended baseline",Assumptions!$B$10=1))),0,IF(ISNUMBER(K762),G762*H762*K762,IF(U762=0,"UNPRICED",IF(ISNUMBER(INDEX('SKU Catalog'!$L$1:$L$116,MAX(1,U762))),G762*H762*INDEX('SKU Catalog'!$L$1:$L$116,MAX(1,U762))*IF(AND(INDEX('SKU Catalog'!$F$1:$F$116,MAX(1,U762))="Hourly",OR(INDEX('SKU Catalog'!$J$1:$J$116,MAX(1,U762))=0,"1Y"="PAYG")),I762,1),"UNPRICED"))))</f>
        <v>0</v>
      </c>
      <c r="X762" s="24">
        <f>IF(NOT(AND(A762=$B$2,G762&gt;0,H762&gt;0,OR(C762&lt;&gt;"Recommended baseline",Assumptions!$B$10=1))),0,IF(ISNUMBER(K762),G762*H762*K762,IF(U762=0,"UNPRICED",IF(ISNUMBER(INDEX('SKU Catalog'!$M$1:$M$116,MAX(1,U762))),G762*H762*INDEX('SKU Catalog'!$M$1:$M$116,MAX(1,U762))*IF(AND(INDEX('SKU Catalog'!$F$1:$F$116,MAX(1,U762))="Hourly",OR(INDEX('SKU Catalog'!$J$1:$J$116,MAX(1,U762))=0,"3Y"="PAYG")),I762,1),"UNPRICED"))))</f>
        <v>0</v>
      </c>
    </row>
    <row r="763" spans="1:24" ht="43.2" x14ac:dyDescent="0.35">
      <c r="A763" s="21" t="s">
        <v>951</v>
      </c>
      <c r="B763" s="21" t="s">
        <v>86</v>
      </c>
      <c r="C763" s="21" t="s">
        <v>2299</v>
      </c>
      <c r="D763" s="21" t="s">
        <v>1042</v>
      </c>
      <c r="E763" s="21" t="s">
        <v>1043</v>
      </c>
      <c r="F763" s="26" t="s">
        <v>182</v>
      </c>
      <c r="G763" s="27">
        <v>1</v>
      </c>
      <c r="H763" s="27">
        <v>1</v>
      </c>
      <c r="I763" s="36">
        <v>1</v>
      </c>
      <c r="J763" s="26" t="s">
        <v>2297</v>
      </c>
      <c r="K763" s="37"/>
      <c r="L763" s="23" t="str">
        <f>IF(U763=0,"INVALID SKU",IF(INDEX('SKU Catalog'!$J$1:$J$116,MAX(1,U763))=0,"PAYG",IF(J763="Default",Assumptions!$B$7,J763)))</f>
        <v>PAYG</v>
      </c>
      <c r="M763" s="23" t="str">
        <f>IF(U763=0,"Review SKU",INDEX('SKU Catalog'!$E$1:$E$116,MAX(1,U763)))</f>
        <v>resource</v>
      </c>
      <c r="N763" s="31">
        <f>IF(ISNUMBER(K763),K763,IF(U763=0,"UNPRICED",IF(L763="PAYG",INDEX('SKU Catalog'!$K$1:$K$116,MAX(1,U763)),IF(L763="1Y",INDEX('SKU Catalog'!$L$1:$L$116,MAX(1,U763)),INDEX('SKU Catalog'!$M$1:$M$116,MAX(1,U763))))))</f>
        <v>0</v>
      </c>
      <c r="O763" s="24">
        <f>IF(NOT(AND(A763=$B$2,G763&gt;0,H763&gt;0,OR(C763&lt;&gt;"Recommended baseline",Assumptions!$B$10=1))),0,IF(ISNUMBER(N763),G763*H763*N763*IF(ISNUMBER(K763),1,IF(AND(L763="PAYG",INDEX('SKU Catalog'!$F$1:$F$116,MAX(1,U763))="Hourly"),I763,1)),"UNPRICED"))</f>
        <v>0</v>
      </c>
      <c r="P763" s="24">
        <f>IF(ISNUMBER(O763),O763*Assumptions!$B$8,"UNPRICED")</f>
        <v>0</v>
      </c>
      <c r="Q763" s="23" t="str">
        <f>IF(NOT(AND(A763=$B$2,G763&gt;0,H763&gt;0,OR(C763&lt;&gt;"Recommended baseline",Assumptions!$B$10=1))),"Inactive",IF(NOT(ISNUMBER(N763)),"UNPRICED - select SKU / quote",IF(ISNUMBER(K763),"Manual quote - verify source",IF(T763="Covered","Covered by capacity",IF(T763="Control plane","No direct fee","Priced - verify sizing")))))</f>
        <v>Inactive</v>
      </c>
      <c r="R763" s="21" t="s">
        <v>2314</v>
      </c>
      <c r="S763" s="21" t="s">
        <v>971</v>
      </c>
      <c r="T763" s="21" t="s">
        <v>181</v>
      </c>
      <c r="U763" s="23">
        <f>IF(COUNTIF('SKU Catalog'!$A$4:$A$116,T763&amp;"|"&amp;F763)=0,0,MATCH(T763&amp;"|"&amp;F763,'SKU Catalog'!$A$1:$A$116,0))</f>
        <v>4</v>
      </c>
      <c r="V763" s="24">
        <f>IF(NOT(AND(A763=$B$2,G763&gt;0,H763&gt;0,OR(C763&lt;&gt;"Recommended baseline",Assumptions!$B$10=1))),0,IF(ISNUMBER(K763),G763*H763*K763,IF(U763=0,"UNPRICED",IF(ISNUMBER(INDEX('SKU Catalog'!$K$1:$K$116,MAX(1,U763))),G763*H763*INDEX('SKU Catalog'!$K$1:$K$116,MAX(1,U763))*IF(AND(INDEX('SKU Catalog'!$F$1:$F$116,MAX(1,U763))="Hourly",OR(INDEX('SKU Catalog'!$J$1:$J$116,MAX(1,U763))=0,"PAYG"="PAYG")),I763,1),"UNPRICED"))))</f>
        <v>0</v>
      </c>
      <c r="W763" s="24">
        <f>IF(NOT(AND(A763=$B$2,G763&gt;0,H763&gt;0,OR(C763&lt;&gt;"Recommended baseline",Assumptions!$B$10=1))),0,IF(ISNUMBER(K763),G763*H763*K763,IF(U763=0,"UNPRICED",IF(ISNUMBER(INDEX('SKU Catalog'!$L$1:$L$116,MAX(1,U763))),G763*H763*INDEX('SKU Catalog'!$L$1:$L$116,MAX(1,U763))*IF(AND(INDEX('SKU Catalog'!$F$1:$F$116,MAX(1,U763))="Hourly",OR(INDEX('SKU Catalog'!$J$1:$J$116,MAX(1,U763))=0,"1Y"="PAYG")),I763,1),"UNPRICED"))))</f>
        <v>0</v>
      </c>
      <c r="X763" s="24">
        <f>IF(NOT(AND(A763=$B$2,G763&gt;0,H763&gt;0,OR(C763&lt;&gt;"Recommended baseline",Assumptions!$B$10=1))),0,IF(ISNUMBER(K763),G763*H763*K763,IF(U763=0,"UNPRICED",IF(ISNUMBER(INDEX('SKU Catalog'!$M$1:$M$116,MAX(1,U763))),G763*H763*INDEX('SKU Catalog'!$M$1:$M$116,MAX(1,U763))*IF(AND(INDEX('SKU Catalog'!$F$1:$F$116,MAX(1,U763))="Hourly",OR(INDEX('SKU Catalog'!$J$1:$J$116,MAX(1,U763))=0,"3Y"="PAYG")),I763,1),"UNPRICED"))))</f>
        <v>0</v>
      </c>
    </row>
    <row r="764" spans="1:24" ht="43.2" x14ac:dyDescent="0.35">
      <c r="A764" s="21" t="s">
        <v>951</v>
      </c>
      <c r="B764" s="21" t="s">
        <v>86</v>
      </c>
      <c r="C764" s="21" t="s">
        <v>2299</v>
      </c>
      <c r="D764" s="21" t="s">
        <v>1046</v>
      </c>
      <c r="E764" s="21" t="s">
        <v>1047</v>
      </c>
      <c r="F764" s="26" t="s">
        <v>182</v>
      </c>
      <c r="G764" s="27">
        <v>1</v>
      </c>
      <c r="H764" s="27">
        <v>1</v>
      </c>
      <c r="I764" s="36">
        <v>1</v>
      </c>
      <c r="J764" s="26" t="s">
        <v>2297</v>
      </c>
      <c r="K764" s="37"/>
      <c r="L764" s="23" t="str">
        <f>IF(U764=0,"INVALID SKU",IF(INDEX('SKU Catalog'!$J$1:$J$116,MAX(1,U764))=0,"PAYG",IF(J764="Default",Assumptions!$B$7,J764)))</f>
        <v>PAYG</v>
      </c>
      <c r="M764" s="23" t="str">
        <f>IF(U764=0,"Review SKU",INDEX('SKU Catalog'!$E$1:$E$116,MAX(1,U764)))</f>
        <v>resource</v>
      </c>
      <c r="N764" s="31">
        <f>IF(ISNUMBER(K764),K764,IF(U764=0,"UNPRICED",IF(L764="PAYG",INDEX('SKU Catalog'!$K$1:$K$116,MAX(1,U764)),IF(L764="1Y",INDEX('SKU Catalog'!$L$1:$L$116,MAX(1,U764)),INDEX('SKU Catalog'!$M$1:$M$116,MAX(1,U764))))))</f>
        <v>0</v>
      </c>
      <c r="O764" s="24">
        <f>IF(NOT(AND(A764=$B$2,G764&gt;0,H764&gt;0,OR(C764&lt;&gt;"Recommended baseline",Assumptions!$B$10=1))),0,IF(ISNUMBER(N764),G764*H764*N764*IF(ISNUMBER(K764),1,IF(AND(L764="PAYG",INDEX('SKU Catalog'!$F$1:$F$116,MAX(1,U764))="Hourly"),I764,1)),"UNPRICED"))</f>
        <v>0</v>
      </c>
      <c r="P764" s="24">
        <f>IF(ISNUMBER(O764),O764*Assumptions!$B$8,"UNPRICED")</f>
        <v>0</v>
      </c>
      <c r="Q764" s="23" t="str">
        <f>IF(NOT(AND(A764=$B$2,G764&gt;0,H764&gt;0,OR(C764&lt;&gt;"Recommended baseline",Assumptions!$B$10=1))),"Inactive",IF(NOT(ISNUMBER(N764)),"UNPRICED - select SKU / quote",IF(ISNUMBER(K764),"Manual quote - verify source",IF(T764="Covered","Covered by capacity",IF(T764="Control plane","No direct fee","Priced - verify sizing")))))</f>
        <v>Inactive</v>
      </c>
      <c r="R764" s="21" t="s">
        <v>2314</v>
      </c>
      <c r="S764" s="21" t="s">
        <v>971</v>
      </c>
      <c r="T764" s="21" t="s">
        <v>181</v>
      </c>
      <c r="U764" s="23">
        <f>IF(COUNTIF('SKU Catalog'!$A$4:$A$116,T764&amp;"|"&amp;F764)=0,0,MATCH(T764&amp;"|"&amp;F764,'SKU Catalog'!$A$1:$A$116,0))</f>
        <v>4</v>
      </c>
      <c r="V764" s="24">
        <f>IF(NOT(AND(A764=$B$2,G764&gt;0,H764&gt;0,OR(C764&lt;&gt;"Recommended baseline",Assumptions!$B$10=1))),0,IF(ISNUMBER(K764),G764*H764*K764,IF(U764=0,"UNPRICED",IF(ISNUMBER(INDEX('SKU Catalog'!$K$1:$K$116,MAX(1,U764))),G764*H764*INDEX('SKU Catalog'!$K$1:$K$116,MAX(1,U764))*IF(AND(INDEX('SKU Catalog'!$F$1:$F$116,MAX(1,U764))="Hourly",OR(INDEX('SKU Catalog'!$J$1:$J$116,MAX(1,U764))=0,"PAYG"="PAYG")),I764,1),"UNPRICED"))))</f>
        <v>0</v>
      </c>
      <c r="W764" s="24">
        <f>IF(NOT(AND(A764=$B$2,G764&gt;0,H764&gt;0,OR(C764&lt;&gt;"Recommended baseline",Assumptions!$B$10=1))),0,IF(ISNUMBER(K764),G764*H764*K764,IF(U764=0,"UNPRICED",IF(ISNUMBER(INDEX('SKU Catalog'!$L$1:$L$116,MAX(1,U764))),G764*H764*INDEX('SKU Catalog'!$L$1:$L$116,MAX(1,U764))*IF(AND(INDEX('SKU Catalog'!$F$1:$F$116,MAX(1,U764))="Hourly",OR(INDEX('SKU Catalog'!$J$1:$J$116,MAX(1,U764))=0,"1Y"="PAYG")),I764,1),"UNPRICED"))))</f>
        <v>0</v>
      </c>
      <c r="X764" s="24">
        <f>IF(NOT(AND(A764=$B$2,G764&gt;0,H764&gt;0,OR(C764&lt;&gt;"Recommended baseline",Assumptions!$B$10=1))),0,IF(ISNUMBER(K764),G764*H764*K764,IF(U764=0,"UNPRICED",IF(ISNUMBER(INDEX('SKU Catalog'!$M$1:$M$116,MAX(1,U764))),G764*H764*INDEX('SKU Catalog'!$M$1:$M$116,MAX(1,U764))*IF(AND(INDEX('SKU Catalog'!$F$1:$F$116,MAX(1,U764))="Hourly",OR(INDEX('SKU Catalog'!$J$1:$J$116,MAX(1,U764))=0,"3Y"="PAYG")),I764,1),"UNPRICED"))))</f>
        <v>0</v>
      </c>
    </row>
    <row r="765" spans="1:24" ht="43.2" x14ac:dyDescent="0.35">
      <c r="A765" s="21" t="s">
        <v>951</v>
      </c>
      <c r="B765" s="21" t="s">
        <v>86</v>
      </c>
      <c r="C765" s="21" t="s">
        <v>2299</v>
      </c>
      <c r="D765" s="21" t="s">
        <v>1050</v>
      </c>
      <c r="E765" s="21" t="s">
        <v>1051</v>
      </c>
      <c r="F765" s="26" t="s">
        <v>182</v>
      </c>
      <c r="G765" s="27">
        <v>1</v>
      </c>
      <c r="H765" s="27">
        <v>1</v>
      </c>
      <c r="I765" s="36">
        <v>1</v>
      </c>
      <c r="J765" s="26" t="s">
        <v>2297</v>
      </c>
      <c r="K765" s="37"/>
      <c r="L765" s="23" t="str">
        <f>IF(U765=0,"INVALID SKU",IF(INDEX('SKU Catalog'!$J$1:$J$116,MAX(1,U765))=0,"PAYG",IF(J765="Default",Assumptions!$B$7,J765)))</f>
        <v>PAYG</v>
      </c>
      <c r="M765" s="23" t="str">
        <f>IF(U765=0,"Review SKU",INDEX('SKU Catalog'!$E$1:$E$116,MAX(1,U765)))</f>
        <v>resource</v>
      </c>
      <c r="N765" s="31">
        <f>IF(ISNUMBER(K765),K765,IF(U765=0,"UNPRICED",IF(L765="PAYG",INDEX('SKU Catalog'!$K$1:$K$116,MAX(1,U765)),IF(L765="1Y",INDEX('SKU Catalog'!$L$1:$L$116,MAX(1,U765)),INDEX('SKU Catalog'!$M$1:$M$116,MAX(1,U765))))))</f>
        <v>0</v>
      </c>
      <c r="O765" s="24">
        <f>IF(NOT(AND(A765=$B$2,G765&gt;0,H765&gt;0,OR(C765&lt;&gt;"Recommended baseline",Assumptions!$B$10=1))),0,IF(ISNUMBER(N765),G765*H765*N765*IF(ISNUMBER(K765),1,IF(AND(L765="PAYG",INDEX('SKU Catalog'!$F$1:$F$116,MAX(1,U765))="Hourly"),I765,1)),"UNPRICED"))</f>
        <v>0</v>
      </c>
      <c r="P765" s="24">
        <f>IF(ISNUMBER(O765),O765*Assumptions!$B$8,"UNPRICED")</f>
        <v>0</v>
      </c>
      <c r="Q765" s="23" t="str">
        <f>IF(NOT(AND(A765=$B$2,G765&gt;0,H765&gt;0,OR(C765&lt;&gt;"Recommended baseline",Assumptions!$B$10=1))),"Inactive",IF(NOT(ISNUMBER(N765)),"UNPRICED - select SKU / quote",IF(ISNUMBER(K765),"Manual quote - verify source",IF(T765="Covered","Covered by capacity",IF(T765="Control plane","No direct fee","Priced - verify sizing")))))</f>
        <v>Inactive</v>
      </c>
      <c r="R765" s="21" t="s">
        <v>2314</v>
      </c>
      <c r="S765" s="21" t="s">
        <v>971</v>
      </c>
      <c r="T765" s="21" t="s">
        <v>181</v>
      </c>
      <c r="U765" s="23">
        <f>IF(COUNTIF('SKU Catalog'!$A$4:$A$116,T765&amp;"|"&amp;F765)=0,0,MATCH(T765&amp;"|"&amp;F765,'SKU Catalog'!$A$1:$A$116,0))</f>
        <v>4</v>
      </c>
      <c r="V765" s="24">
        <f>IF(NOT(AND(A765=$B$2,G765&gt;0,H765&gt;0,OR(C765&lt;&gt;"Recommended baseline",Assumptions!$B$10=1))),0,IF(ISNUMBER(K765),G765*H765*K765,IF(U765=0,"UNPRICED",IF(ISNUMBER(INDEX('SKU Catalog'!$K$1:$K$116,MAX(1,U765))),G765*H765*INDEX('SKU Catalog'!$K$1:$K$116,MAX(1,U765))*IF(AND(INDEX('SKU Catalog'!$F$1:$F$116,MAX(1,U765))="Hourly",OR(INDEX('SKU Catalog'!$J$1:$J$116,MAX(1,U765))=0,"PAYG"="PAYG")),I765,1),"UNPRICED"))))</f>
        <v>0</v>
      </c>
      <c r="W765" s="24">
        <f>IF(NOT(AND(A765=$B$2,G765&gt;0,H765&gt;0,OR(C765&lt;&gt;"Recommended baseline",Assumptions!$B$10=1))),0,IF(ISNUMBER(K765),G765*H765*K765,IF(U765=0,"UNPRICED",IF(ISNUMBER(INDEX('SKU Catalog'!$L$1:$L$116,MAX(1,U765))),G765*H765*INDEX('SKU Catalog'!$L$1:$L$116,MAX(1,U765))*IF(AND(INDEX('SKU Catalog'!$F$1:$F$116,MAX(1,U765))="Hourly",OR(INDEX('SKU Catalog'!$J$1:$J$116,MAX(1,U765))=0,"1Y"="PAYG")),I765,1),"UNPRICED"))))</f>
        <v>0</v>
      </c>
      <c r="X765" s="24">
        <f>IF(NOT(AND(A765=$B$2,G765&gt;0,H765&gt;0,OR(C765&lt;&gt;"Recommended baseline",Assumptions!$B$10=1))),0,IF(ISNUMBER(K765),G765*H765*K765,IF(U765=0,"UNPRICED",IF(ISNUMBER(INDEX('SKU Catalog'!$M$1:$M$116,MAX(1,U765))),G765*H765*INDEX('SKU Catalog'!$M$1:$M$116,MAX(1,U765))*IF(AND(INDEX('SKU Catalog'!$F$1:$F$116,MAX(1,U765))="Hourly",OR(INDEX('SKU Catalog'!$J$1:$J$116,MAX(1,U765))=0,"3Y"="PAYG")),I765,1),"UNPRICED"))))</f>
        <v>0</v>
      </c>
    </row>
    <row r="766" spans="1:24" ht="43.2" x14ac:dyDescent="0.35">
      <c r="A766" s="21" t="s">
        <v>951</v>
      </c>
      <c r="B766" s="21" t="s">
        <v>86</v>
      </c>
      <c r="C766" s="21" t="s">
        <v>2299</v>
      </c>
      <c r="D766" s="21" t="s">
        <v>1054</v>
      </c>
      <c r="E766" s="21" t="s">
        <v>1055</v>
      </c>
      <c r="F766" s="26" t="s">
        <v>182</v>
      </c>
      <c r="G766" s="27">
        <v>1</v>
      </c>
      <c r="H766" s="27">
        <v>1</v>
      </c>
      <c r="I766" s="36">
        <v>1</v>
      </c>
      <c r="J766" s="26" t="s">
        <v>2297</v>
      </c>
      <c r="K766" s="37"/>
      <c r="L766" s="23" t="str">
        <f>IF(U766=0,"INVALID SKU",IF(INDEX('SKU Catalog'!$J$1:$J$116,MAX(1,U766))=0,"PAYG",IF(J766="Default",Assumptions!$B$7,J766)))</f>
        <v>PAYG</v>
      </c>
      <c r="M766" s="23" t="str">
        <f>IF(U766=0,"Review SKU",INDEX('SKU Catalog'!$E$1:$E$116,MAX(1,U766)))</f>
        <v>resource</v>
      </c>
      <c r="N766" s="31">
        <f>IF(ISNUMBER(K766),K766,IF(U766=0,"UNPRICED",IF(L766="PAYG",INDEX('SKU Catalog'!$K$1:$K$116,MAX(1,U766)),IF(L766="1Y",INDEX('SKU Catalog'!$L$1:$L$116,MAX(1,U766)),INDEX('SKU Catalog'!$M$1:$M$116,MAX(1,U766))))))</f>
        <v>0</v>
      </c>
      <c r="O766" s="24">
        <f>IF(NOT(AND(A766=$B$2,G766&gt;0,H766&gt;0,OR(C766&lt;&gt;"Recommended baseline",Assumptions!$B$10=1))),0,IF(ISNUMBER(N766),G766*H766*N766*IF(ISNUMBER(K766),1,IF(AND(L766="PAYG",INDEX('SKU Catalog'!$F$1:$F$116,MAX(1,U766))="Hourly"),I766,1)),"UNPRICED"))</f>
        <v>0</v>
      </c>
      <c r="P766" s="24">
        <f>IF(ISNUMBER(O766),O766*Assumptions!$B$8,"UNPRICED")</f>
        <v>0</v>
      </c>
      <c r="Q766" s="23" t="str">
        <f>IF(NOT(AND(A766=$B$2,G766&gt;0,H766&gt;0,OR(C766&lt;&gt;"Recommended baseline",Assumptions!$B$10=1))),"Inactive",IF(NOT(ISNUMBER(N766)),"UNPRICED - select SKU / quote",IF(ISNUMBER(K766),"Manual quote - verify source",IF(T766="Covered","Covered by capacity",IF(T766="Control plane","No direct fee","Priced - verify sizing")))))</f>
        <v>Inactive</v>
      </c>
      <c r="R766" s="21" t="s">
        <v>2314</v>
      </c>
      <c r="S766" s="21" t="s">
        <v>971</v>
      </c>
      <c r="T766" s="21" t="s">
        <v>181</v>
      </c>
      <c r="U766" s="23">
        <f>IF(COUNTIF('SKU Catalog'!$A$4:$A$116,T766&amp;"|"&amp;F766)=0,0,MATCH(T766&amp;"|"&amp;F766,'SKU Catalog'!$A$1:$A$116,0))</f>
        <v>4</v>
      </c>
      <c r="V766" s="24">
        <f>IF(NOT(AND(A766=$B$2,G766&gt;0,H766&gt;0,OR(C766&lt;&gt;"Recommended baseline",Assumptions!$B$10=1))),0,IF(ISNUMBER(K766),G766*H766*K766,IF(U766=0,"UNPRICED",IF(ISNUMBER(INDEX('SKU Catalog'!$K$1:$K$116,MAX(1,U766))),G766*H766*INDEX('SKU Catalog'!$K$1:$K$116,MAX(1,U766))*IF(AND(INDEX('SKU Catalog'!$F$1:$F$116,MAX(1,U766))="Hourly",OR(INDEX('SKU Catalog'!$J$1:$J$116,MAX(1,U766))=0,"PAYG"="PAYG")),I766,1),"UNPRICED"))))</f>
        <v>0</v>
      </c>
      <c r="W766" s="24">
        <f>IF(NOT(AND(A766=$B$2,G766&gt;0,H766&gt;0,OR(C766&lt;&gt;"Recommended baseline",Assumptions!$B$10=1))),0,IF(ISNUMBER(K766),G766*H766*K766,IF(U766=0,"UNPRICED",IF(ISNUMBER(INDEX('SKU Catalog'!$L$1:$L$116,MAX(1,U766))),G766*H766*INDEX('SKU Catalog'!$L$1:$L$116,MAX(1,U766))*IF(AND(INDEX('SKU Catalog'!$F$1:$F$116,MAX(1,U766))="Hourly",OR(INDEX('SKU Catalog'!$J$1:$J$116,MAX(1,U766))=0,"1Y"="PAYG")),I766,1),"UNPRICED"))))</f>
        <v>0</v>
      </c>
      <c r="X766" s="24">
        <f>IF(NOT(AND(A766=$B$2,G766&gt;0,H766&gt;0,OR(C766&lt;&gt;"Recommended baseline",Assumptions!$B$10=1))),0,IF(ISNUMBER(K766),G766*H766*K766,IF(U766=0,"UNPRICED",IF(ISNUMBER(INDEX('SKU Catalog'!$M$1:$M$116,MAX(1,U766))),G766*H766*INDEX('SKU Catalog'!$M$1:$M$116,MAX(1,U766))*IF(AND(INDEX('SKU Catalog'!$F$1:$F$116,MAX(1,U766))="Hourly",OR(INDEX('SKU Catalog'!$J$1:$J$116,MAX(1,U766))=0,"3Y"="PAYG")),I766,1),"UNPRICED"))))</f>
        <v>0</v>
      </c>
    </row>
    <row r="767" spans="1:24" ht="43.2" x14ac:dyDescent="0.35">
      <c r="A767" s="21" t="s">
        <v>951</v>
      </c>
      <c r="B767" s="21" t="s">
        <v>86</v>
      </c>
      <c r="C767" s="21" t="s">
        <v>2299</v>
      </c>
      <c r="D767" s="21" t="s">
        <v>1058</v>
      </c>
      <c r="E767" s="21" t="s">
        <v>1059</v>
      </c>
      <c r="F767" s="26" t="s">
        <v>182</v>
      </c>
      <c r="G767" s="27">
        <v>1</v>
      </c>
      <c r="H767" s="27">
        <v>1</v>
      </c>
      <c r="I767" s="36">
        <v>1</v>
      </c>
      <c r="J767" s="26" t="s">
        <v>2297</v>
      </c>
      <c r="K767" s="37"/>
      <c r="L767" s="23" t="str">
        <f>IF(U767=0,"INVALID SKU",IF(INDEX('SKU Catalog'!$J$1:$J$116,MAX(1,U767))=0,"PAYG",IF(J767="Default",Assumptions!$B$7,J767)))</f>
        <v>PAYG</v>
      </c>
      <c r="M767" s="23" t="str">
        <f>IF(U767=0,"Review SKU",INDEX('SKU Catalog'!$E$1:$E$116,MAX(1,U767)))</f>
        <v>resource</v>
      </c>
      <c r="N767" s="31">
        <f>IF(ISNUMBER(K767),K767,IF(U767=0,"UNPRICED",IF(L767="PAYG",INDEX('SKU Catalog'!$K$1:$K$116,MAX(1,U767)),IF(L767="1Y",INDEX('SKU Catalog'!$L$1:$L$116,MAX(1,U767)),INDEX('SKU Catalog'!$M$1:$M$116,MAX(1,U767))))))</f>
        <v>0</v>
      </c>
      <c r="O767" s="24">
        <f>IF(NOT(AND(A767=$B$2,G767&gt;0,H767&gt;0,OR(C767&lt;&gt;"Recommended baseline",Assumptions!$B$10=1))),0,IF(ISNUMBER(N767),G767*H767*N767*IF(ISNUMBER(K767),1,IF(AND(L767="PAYG",INDEX('SKU Catalog'!$F$1:$F$116,MAX(1,U767))="Hourly"),I767,1)),"UNPRICED"))</f>
        <v>0</v>
      </c>
      <c r="P767" s="24">
        <f>IF(ISNUMBER(O767),O767*Assumptions!$B$8,"UNPRICED")</f>
        <v>0</v>
      </c>
      <c r="Q767" s="23" t="str">
        <f>IF(NOT(AND(A767=$B$2,G767&gt;0,H767&gt;0,OR(C767&lt;&gt;"Recommended baseline",Assumptions!$B$10=1))),"Inactive",IF(NOT(ISNUMBER(N767)),"UNPRICED - select SKU / quote",IF(ISNUMBER(K767),"Manual quote - verify source",IF(T767="Covered","Covered by capacity",IF(T767="Control plane","No direct fee","Priced - verify sizing")))))</f>
        <v>Inactive</v>
      </c>
      <c r="R767" s="21" t="s">
        <v>2314</v>
      </c>
      <c r="S767" s="21" t="s">
        <v>971</v>
      </c>
      <c r="T767" s="21" t="s">
        <v>181</v>
      </c>
      <c r="U767" s="23">
        <f>IF(COUNTIF('SKU Catalog'!$A$4:$A$116,T767&amp;"|"&amp;F767)=0,0,MATCH(T767&amp;"|"&amp;F767,'SKU Catalog'!$A$1:$A$116,0))</f>
        <v>4</v>
      </c>
      <c r="V767" s="24">
        <f>IF(NOT(AND(A767=$B$2,G767&gt;0,H767&gt;0,OR(C767&lt;&gt;"Recommended baseline",Assumptions!$B$10=1))),0,IF(ISNUMBER(K767),G767*H767*K767,IF(U767=0,"UNPRICED",IF(ISNUMBER(INDEX('SKU Catalog'!$K$1:$K$116,MAX(1,U767))),G767*H767*INDEX('SKU Catalog'!$K$1:$K$116,MAX(1,U767))*IF(AND(INDEX('SKU Catalog'!$F$1:$F$116,MAX(1,U767))="Hourly",OR(INDEX('SKU Catalog'!$J$1:$J$116,MAX(1,U767))=0,"PAYG"="PAYG")),I767,1),"UNPRICED"))))</f>
        <v>0</v>
      </c>
      <c r="W767" s="24">
        <f>IF(NOT(AND(A767=$B$2,G767&gt;0,H767&gt;0,OR(C767&lt;&gt;"Recommended baseline",Assumptions!$B$10=1))),0,IF(ISNUMBER(K767),G767*H767*K767,IF(U767=0,"UNPRICED",IF(ISNUMBER(INDEX('SKU Catalog'!$L$1:$L$116,MAX(1,U767))),G767*H767*INDEX('SKU Catalog'!$L$1:$L$116,MAX(1,U767))*IF(AND(INDEX('SKU Catalog'!$F$1:$F$116,MAX(1,U767))="Hourly",OR(INDEX('SKU Catalog'!$J$1:$J$116,MAX(1,U767))=0,"1Y"="PAYG")),I767,1),"UNPRICED"))))</f>
        <v>0</v>
      </c>
      <c r="X767" s="24">
        <f>IF(NOT(AND(A767=$B$2,G767&gt;0,H767&gt;0,OR(C767&lt;&gt;"Recommended baseline",Assumptions!$B$10=1))),0,IF(ISNUMBER(K767),G767*H767*K767,IF(U767=0,"UNPRICED",IF(ISNUMBER(INDEX('SKU Catalog'!$M$1:$M$116,MAX(1,U767))),G767*H767*INDEX('SKU Catalog'!$M$1:$M$116,MAX(1,U767))*IF(AND(INDEX('SKU Catalog'!$F$1:$F$116,MAX(1,U767))="Hourly",OR(INDEX('SKU Catalog'!$J$1:$J$116,MAX(1,U767))=0,"3Y"="PAYG")),I767,1),"UNPRICED"))))</f>
        <v>0</v>
      </c>
    </row>
    <row r="768" spans="1:24" ht="43.2" x14ac:dyDescent="0.35">
      <c r="A768" s="21" t="s">
        <v>951</v>
      </c>
      <c r="B768" s="21" t="s">
        <v>86</v>
      </c>
      <c r="C768" s="21" t="s">
        <v>2299</v>
      </c>
      <c r="D768" s="21" t="s">
        <v>1062</v>
      </c>
      <c r="E768" s="21" t="s">
        <v>1063</v>
      </c>
      <c r="F768" s="26" t="s">
        <v>182</v>
      </c>
      <c r="G768" s="27">
        <v>1</v>
      </c>
      <c r="H768" s="27">
        <v>1</v>
      </c>
      <c r="I768" s="36">
        <v>1</v>
      </c>
      <c r="J768" s="26" t="s">
        <v>2297</v>
      </c>
      <c r="K768" s="37"/>
      <c r="L768" s="23" t="str">
        <f>IF(U768=0,"INVALID SKU",IF(INDEX('SKU Catalog'!$J$1:$J$116,MAX(1,U768))=0,"PAYG",IF(J768="Default",Assumptions!$B$7,J768)))</f>
        <v>PAYG</v>
      </c>
      <c r="M768" s="23" t="str">
        <f>IF(U768=0,"Review SKU",INDEX('SKU Catalog'!$E$1:$E$116,MAX(1,U768)))</f>
        <v>resource</v>
      </c>
      <c r="N768" s="31">
        <f>IF(ISNUMBER(K768),K768,IF(U768=0,"UNPRICED",IF(L768="PAYG",INDEX('SKU Catalog'!$K$1:$K$116,MAX(1,U768)),IF(L768="1Y",INDEX('SKU Catalog'!$L$1:$L$116,MAX(1,U768)),INDEX('SKU Catalog'!$M$1:$M$116,MAX(1,U768))))))</f>
        <v>0</v>
      </c>
      <c r="O768" s="24">
        <f>IF(NOT(AND(A768=$B$2,G768&gt;0,H768&gt;0,OR(C768&lt;&gt;"Recommended baseline",Assumptions!$B$10=1))),0,IF(ISNUMBER(N768),G768*H768*N768*IF(ISNUMBER(K768),1,IF(AND(L768="PAYG",INDEX('SKU Catalog'!$F$1:$F$116,MAX(1,U768))="Hourly"),I768,1)),"UNPRICED"))</f>
        <v>0</v>
      </c>
      <c r="P768" s="24">
        <f>IF(ISNUMBER(O768),O768*Assumptions!$B$8,"UNPRICED")</f>
        <v>0</v>
      </c>
      <c r="Q768" s="23" t="str">
        <f>IF(NOT(AND(A768=$B$2,G768&gt;0,H768&gt;0,OR(C768&lt;&gt;"Recommended baseline",Assumptions!$B$10=1))),"Inactive",IF(NOT(ISNUMBER(N768)),"UNPRICED - select SKU / quote",IF(ISNUMBER(K768),"Manual quote - verify source",IF(T768="Covered","Covered by capacity",IF(T768="Control plane","No direct fee","Priced - verify sizing")))))</f>
        <v>Inactive</v>
      </c>
      <c r="R768" s="21" t="s">
        <v>2314</v>
      </c>
      <c r="S768" s="21" t="s">
        <v>971</v>
      </c>
      <c r="T768" s="21" t="s">
        <v>181</v>
      </c>
      <c r="U768" s="23">
        <f>IF(COUNTIF('SKU Catalog'!$A$4:$A$116,T768&amp;"|"&amp;F768)=0,0,MATCH(T768&amp;"|"&amp;F768,'SKU Catalog'!$A$1:$A$116,0))</f>
        <v>4</v>
      </c>
      <c r="V768" s="24">
        <f>IF(NOT(AND(A768=$B$2,G768&gt;0,H768&gt;0,OR(C768&lt;&gt;"Recommended baseline",Assumptions!$B$10=1))),0,IF(ISNUMBER(K768),G768*H768*K768,IF(U768=0,"UNPRICED",IF(ISNUMBER(INDEX('SKU Catalog'!$K$1:$K$116,MAX(1,U768))),G768*H768*INDEX('SKU Catalog'!$K$1:$K$116,MAX(1,U768))*IF(AND(INDEX('SKU Catalog'!$F$1:$F$116,MAX(1,U768))="Hourly",OR(INDEX('SKU Catalog'!$J$1:$J$116,MAX(1,U768))=0,"PAYG"="PAYG")),I768,1),"UNPRICED"))))</f>
        <v>0</v>
      </c>
      <c r="W768" s="24">
        <f>IF(NOT(AND(A768=$B$2,G768&gt;0,H768&gt;0,OR(C768&lt;&gt;"Recommended baseline",Assumptions!$B$10=1))),0,IF(ISNUMBER(K768),G768*H768*K768,IF(U768=0,"UNPRICED",IF(ISNUMBER(INDEX('SKU Catalog'!$L$1:$L$116,MAX(1,U768))),G768*H768*INDEX('SKU Catalog'!$L$1:$L$116,MAX(1,U768))*IF(AND(INDEX('SKU Catalog'!$F$1:$F$116,MAX(1,U768))="Hourly",OR(INDEX('SKU Catalog'!$J$1:$J$116,MAX(1,U768))=0,"1Y"="PAYG")),I768,1),"UNPRICED"))))</f>
        <v>0</v>
      </c>
      <c r="X768" s="24">
        <f>IF(NOT(AND(A768=$B$2,G768&gt;0,H768&gt;0,OR(C768&lt;&gt;"Recommended baseline",Assumptions!$B$10=1))),0,IF(ISNUMBER(K768),G768*H768*K768,IF(U768=0,"UNPRICED",IF(ISNUMBER(INDEX('SKU Catalog'!$M$1:$M$116,MAX(1,U768))),G768*H768*INDEX('SKU Catalog'!$M$1:$M$116,MAX(1,U768))*IF(AND(INDEX('SKU Catalog'!$F$1:$F$116,MAX(1,U768))="Hourly",OR(INDEX('SKU Catalog'!$J$1:$J$116,MAX(1,U768))=0,"3Y"="PAYG")),I768,1),"UNPRICED"))))</f>
        <v>0</v>
      </c>
    </row>
    <row r="769" spans="1:24" ht="43.2" x14ac:dyDescent="0.35">
      <c r="A769" s="21" t="s">
        <v>951</v>
      </c>
      <c r="B769" s="21" t="s">
        <v>86</v>
      </c>
      <c r="C769" s="21" t="s">
        <v>2299</v>
      </c>
      <c r="D769" s="21" t="s">
        <v>1066</v>
      </c>
      <c r="E769" s="21" t="s">
        <v>1067</v>
      </c>
      <c r="F769" s="26" t="s">
        <v>182</v>
      </c>
      <c r="G769" s="27">
        <v>1</v>
      </c>
      <c r="H769" s="27">
        <v>1</v>
      </c>
      <c r="I769" s="36">
        <v>1</v>
      </c>
      <c r="J769" s="26" t="s">
        <v>2297</v>
      </c>
      <c r="K769" s="37"/>
      <c r="L769" s="23" t="str">
        <f>IF(U769=0,"INVALID SKU",IF(INDEX('SKU Catalog'!$J$1:$J$116,MAX(1,U769))=0,"PAYG",IF(J769="Default",Assumptions!$B$7,J769)))</f>
        <v>PAYG</v>
      </c>
      <c r="M769" s="23" t="str">
        <f>IF(U769=0,"Review SKU",INDEX('SKU Catalog'!$E$1:$E$116,MAX(1,U769)))</f>
        <v>resource</v>
      </c>
      <c r="N769" s="31">
        <f>IF(ISNUMBER(K769),K769,IF(U769=0,"UNPRICED",IF(L769="PAYG",INDEX('SKU Catalog'!$K$1:$K$116,MAX(1,U769)),IF(L769="1Y",INDEX('SKU Catalog'!$L$1:$L$116,MAX(1,U769)),INDEX('SKU Catalog'!$M$1:$M$116,MAX(1,U769))))))</f>
        <v>0</v>
      </c>
      <c r="O769" s="24">
        <f>IF(NOT(AND(A769=$B$2,G769&gt;0,H769&gt;0,OR(C769&lt;&gt;"Recommended baseline",Assumptions!$B$10=1))),0,IF(ISNUMBER(N769),G769*H769*N769*IF(ISNUMBER(K769),1,IF(AND(L769="PAYG",INDEX('SKU Catalog'!$F$1:$F$116,MAX(1,U769))="Hourly"),I769,1)),"UNPRICED"))</f>
        <v>0</v>
      </c>
      <c r="P769" s="24">
        <f>IF(ISNUMBER(O769),O769*Assumptions!$B$8,"UNPRICED")</f>
        <v>0</v>
      </c>
      <c r="Q769" s="23" t="str">
        <f>IF(NOT(AND(A769=$B$2,G769&gt;0,H769&gt;0,OR(C769&lt;&gt;"Recommended baseline",Assumptions!$B$10=1))),"Inactive",IF(NOT(ISNUMBER(N769)),"UNPRICED - select SKU / quote",IF(ISNUMBER(K769),"Manual quote - verify source",IF(T769="Covered","Covered by capacity",IF(T769="Control plane","No direct fee","Priced - verify sizing")))))</f>
        <v>Inactive</v>
      </c>
      <c r="R769" s="21" t="s">
        <v>2314</v>
      </c>
      <c r="S769" s="21" t="s">
        <v>971</v>
      </c>
      <c r="T769" s="21" t="s">
        <v>181</v>
      </c>
      <c r="U769" s="23">
        <f>IF(COUNTIF('SKU Catalog'!$A$4:$A$116,T769&amp;"|"&amp;F769)=0,0,MATCH(T769&amp;"|"&amp;F769,'SKU Catalog'!$A$1:$A$116,0))</f>
        <v>4</v>
      </c>
      <c r="V769" s="24">
        <f>IF(NOT(AND(A769=$B$2,G769&gt;0,H769&gt;0,OR(C769&lt;&gt;"Recommended baseline",Assumptions!$B$10=1))),0,IF(ISNUMBER(K769),G769*H769*K769,IF(U769=0,"UNPRICED",IF(ISNUMBER(INDEX('SKU Catalog'!$K$1:$K$116,MAX(1,U769))),G769*H769*INDEX('SKU Catalog'!$K$1:$K$116,MAX(1,U769))*IF(AND(INDEX('SKU Catalog'!$F$1:$F$116,MAX(1,U769))="Hourly",OR(INDEX('SKU Catalog'!$J$1:$J$116,MAX(1,U769))=0,"PAYG"="PAYG")),I769,1),"UNPRICED"))))</f>
        <v>0</v>
      </c>
      <c r="W769" s="24">
        <f>IF(NOT(AND(A769=$B$2,G769&gt;0,H769&gt;0,OR(C769&lt;&gt;"Recommended baseline",Assumptions!$B$10=1))),0,IF(ISNUMBER(K769),G769*H769*K769,IF(U769=0,"UNPRICED",IF(ISNUMBER(INDEX('SKU Catalog'!$L$1:$L$116,MAX(1,U769))),G769*H769*INDEX('SKU Catalog'!$L$1:$L$116,MAX(1,U769))*IF(AND(INDEX('SKU Catalog'!$F$1:$F$116,MAX(1,U769))="Hourly",OR(INDEX('SKU Catalog'!$J$1:$J$116,MAX(1,U769))=0,"1Y"="PAYG")),I769,1),"UNPRICED"))))</f>
        <v>0</v>
      </c>
      <c r="X769" s="24">
        <f>IF(NOT(AND(A769=$B$2,G769&gt;0,H769&gt;0,OR(C769&lt;&gt;"Recommended baseline",Assumptions!$B$10=1))),0,IF(ISNUMBER(K769),G769*H769*K769,IF(U769=0,"UNPRICED",IF(ISNUMBER(INDEX('SKU Catalog'!$M$1:$M$116,MAX(1,U769))),G769*H769*INDEX('SKU Catalog'!$M$1:$M$116,MAX(1,U769))*IF(AND(INDEX('SKU Catalog'!$F$1:$F$116,MAX(1,U769))="Hourly",OR(INDEX('SKU Catalog'!$J$1:$J$116,MAX(1,U769))=0,"3Y"="PAYG")),I769,1),"UNPRICED"))))</f>
        <v>0</v>
      </c>
    </row>
    <row r="770" spans="1:24" ht="43.2" x14ac:dyDescent="0.35">
      <c r="A770" s="21" t="s">
        <v>951</v>
      </c>
      <c r="B770" s="21" t="s">
        <v>86</v>
      </c>
      <c r="C770" s="21" t="s">
        <v>2299</v>
      </c>
      <c r="D770" s="21" t="s">
        <v>1070</v>
      </c>
      <c r="E770" s="21" t="s">
        <v>1071</v>
      </c>
      <c r="F770" s="26" t="s">
        <v>182</v>
      </c>
      <c r="G770" s="27">
        <v>1</v>
      </c>
      <c r="H770" s="27">
        <v>1</v>
      </c>
      <c r="I770" s="36">
        <v>1</v>
      </c>
      <c r="J770" s="26" t="s">
        <v>2297</v>
      </c>
      <c r="K770" s="37"/>
      <c r="L770" s="23" t="str">
        <f>IF(U770=0,"INVALID SKU",IF(INDEX('SKU Catalog'!$J$1:$J$116,MAX(1,U770))=0,"PAYG",IF(J770="Default",Assumptions!$B$7,J770)))</f>
        <v>PAYG</v>
      </c>
      <c r="M770" s="23" t="str">
        <f>IF(U770=0,"Review SKU",INDEX('SKU Catalog'!$E$1:$E$116,MAX(1,U770)))</f>
        <v>resource</v>
      </c>
      <c r="N770" s="31">
        <f>IF(ISNUMBER(K770),K770,IF(U770=0,"UNPRICED",IF(L770="PAYG",INDEX('SKU Catalog'!$K$1:$K$116,MAX(1,U770)),IF(L770="1Y",INDEX('SKU Catalog'!$L$1:$L$116,MAX(1,U770)),INDEX('SKU Catalog'!$M$1:$M$116,MAX(1,U770))))))</f>
        <v>0</v>
      </c>
      <c r="O770" s="24">
        <f>IF(NOT(AND(A770=$B$2,G770&gt;0,H770&gt;0,OR(C770&lt;&gt;"Recommended baseline",Assumptions!$B$10=1))),0,IF(ISNUMBER(N770),G770*H770*N770*IF(ISNUMBER(K770),1,IF(AND(L770="PAYG",INDEX('SKU Catalog'!$F$1:$F$116,MAX(1,U770))="Hourly"),I770,1)),"UNPRICED"))</f>
        <v>0</v>
      </c>
      <c r="P770" s="24">
        <f>IF(ISNUMBER(O770),O770*Assumptions!$B$8,"UNPRICED")</f>
        <v>0</v>
      </c>
      <c r="Q770" s="23" t="str">
        <f>IF(NOT(AND(A770=$B$2,G770&gt;0,H770&gt;0,OR(C770&lt;&gt;"Recommended baseline",Assumptions!$B$10=1))),"Inactive",IF(NOT(ISNUMBER(N770)),"UNPRICED - select SKU / quote",IF(ISNUMBER(K770),"Manual quote - verify source",IF(T770="Covered","Covered by capacity",IF(T770="Control plane","No direct fee","Priced - verify sizing")))))</f>
        <v>Inactive</v>
      </c>
      <c r="R770" s="21" t="s">
        <v>2314</v>
      </c>
      <c r="S770" s="21" t="s">
        <v>971</v>
      </c>
      <c r="T770" s="21" t="s">
        <v>181</v>
      </c>
      <c r="U770" s="23">
        <f>IF(COUNTIF('SKU Catalog'!$A$4:$A$116,T770&amp;"|"&amp;F770)=0,0,MATCH(T770&amp;"|"&amp;F770,'SKU Catalog'!$A$1:$A$116,0))</f>
        <v>4</v>
      </c>
      <c r="V770" s="24">
        <f>IF(NOT(AND(A770=$B$2,G770&gt;0,H770&gt;0,OR(C770&lt;&gt;"Recommended baseline",Assumptions!$B$10=1))),0,IF(ISNUMBER(K770),G770*H770*K770,IF(U770=0,"UNPRICED",IF(ISNUMBER(INDEX('SKU Catalog'!$K$1:$K$116,MAX(1,U770))),G770*H770*INDEX('SKU Catalog'!$K$1:$K$116,MAX(1,U770))*IF(AND(INDEX('SKU Catalog'!$F$1:$F$116,MAX(1,U770))="Hourly",OR(INDEX('SKU Catalog'!$J$1:$J$116,MAX(1,U770))=0,"PAYG"="PAYG")),I770,1),"UNPRICED"))))</f>
        <v>0</v>
      </c>
      <c r="W770" s="24">
        <f>IF(NOT(AND(A770=$B$2,G770&gt;0,H770&gt;0,OR(C770&lt;&gt;"Recommended baseline",Assumptions!$B$10=1))),0,IF(ISNUMBER(K770),G770*H770*K770,IF(U770=0,"UNPRICED",IF(ISNUMBER(INDEX('SKU Catalog'!$L$1:$L$116,MAX(1,U770))),G770*H770*INDEX('SKU Catalog'!$L$1:$L$116,MAX(1,U770))*IF(AND(INDEX('SKU Catalog'!$F$1:$F$116,MAX(1,U770))="Hourly",OR(INDEX('SKU Catalog'!$J$1:$J$116,MAX(1,U770))=0,"1Y"="PAYG")),I770,1),"UNPRICED"))))</f>
        <v>0</v>
      </c>
      <c r="X770" s="24">
        <f>IF(NOT(AND(A770=$B$2,G770&gt;0,H770&gt;0,OR(C770&lt;&gt;"Recommended baseline",Assumptions!$B$10=1))),0,IF(ISNUMBER(K770),G770*H770*K770,IF(U770=0,"UNPRICED",IF(ISNUMBER(INDEX('SKU Catalog'!$M$1:$M$116,MAX(1,U770))),G770*H770*INDEX('SKU Catalog'!$M$1:$M$116,MAX(1,U770))*IF(AND(INDEX('SKU Catalog'!$F$1:$F$116,MAX(1,U770))="Hourly",OR(INDEX('SKU Catalog'!$J$1:$J$116,MAX(1,U770))=0,"3Y"="PAYG")),I770,1),"UNPRICED"))))</f>
        <v>0</v>
      </c>
    </row>
    <row r="771" spans="1:24" ht="43.2" x14ac:dyDescent="0.35">
      <c r="A771" s="21" t="s">
        <v>951</v>
      </c>
      <c r="B771" s="21" t="s">
        <v>86</v>
      </c>
      <c r="C771" s="21" t="s">
        <v>2299</v>
      </c>
      <c r="D771" s="21" t="s">
        <v>1074</v>
      </c>
      <c r="E771" s="21" t="s">
        <v>1075</v>
      </c>
      <c r="F771" s="26" t="s">
        <v>182</v>
      </c>
      <c r="G771" s="27">
        <v>1</v>
      </c>
      <c r="H771" s="27">
        <v>1</v>
      </c>
      <c r="I771" s="36">
        <v>1</v>
      </c>
      <c r="J771" s="26" t="s">
        <v>2297</v>
      </c>
      <c r="K771" s="37"/>
      <c r="L771" s="23" t="str">
        <f>IF(U771=0,"INVALID SKU",IF(INDEX('SKU Catalog'!$J$1:$J$116,MAX(1,U771))=0,"PAYG",IF(J771="Default",Assumptions!$B$7,J771)))</f>
        <v>PAYG</v>
      </c>
      <c r="M771" s="23" t="str">
        <f>IF(U771=0,"Review SKU",INDEX('SKU Catalog'!$E$1:$E$116,MAX(1,U771)))</f>
        <v>resource</v>
      </c>
      <c r="N771" s="31">
        <f>IF(ISNUMBER(K771),K771,IF(U771=0,"UNPRICED",IF(L771="PAYG",INDEX('SKU Catalog'!$K$1:$K$116,MAX(1,U771)),IF(L771="1Y",INDEX('SKU Catalog'!$L$1:$L$116,MAX(1,U771)),INDEX('SKU Catalog'!$M$1:$M$116,MAX(1,U771))))))</f>
        <v>0</v>
      </c>
      <c r="O771" s="24">
        <f>IF(NOT(AND(A771=$B$2,G771&gt;0,H771&gt;0,OR(C771&lt;&gt;"Recommended baseline",Assumptions!$B$10=1))),0,IF(ISNUMBER(N771),G771*H771*N771*IF(ISNUMBER(K771),1,IF(AND(L771="PAYG",INDEX('SKU Catalog'!$F$1:$F$116,MAX(1,U771))="Hourly"),I771,1)),"UNPRICED"))</f>
        <v>0</v>
      </c>
      <c r="P771" s="24">
        <f>IF(ISNUMBER(O771),O771*Assumptions!$B$8,"UNPRICED")</f>
        <v>0</v>
      </c>
      <c r="Q771" s="23" t="str">
        <f>IF(NOT(AND(A771=$B$2,G771&gt;0,H771&gt;0,OR(C771&lt;&gt;"Recommended baseline",Assumptions!$B$10=1))),"Inactive",IF(NOT(ISNUMBER(N771)),"UNPRICED - select SKU / quote",IF(ISNUMBER(K771),"Manual quote - verify source",IF(T771="Covered","Covered by capacity",IF(T771="Control plane","No direct fee","Priced - verify sizing")))))</f>
        <v>Inactive</v>
      </c>
      <c r="R771" s="21" t="s">
        <v>2314</v>
      </c>
      <c r="S771" s="21" t="s">
        <v>971</v>
      </c>
      <c r="T771" s="21" t="s">
        <v>181</v>
      </c>
      <c r="U771" s="23">
        <f>IF(COUNTIF('SKU Catalog'!$A$4:$A$116,T771&amp;"|"&amp;F771)=0,0,MATCH(T771&amp;"|"&amp;F771,'SKU Catalog'!$A$1:$A$116,0))</f>
        <v>4</v>
      </c>
      <c r="V771" s="24">
        <f>IF(NOT(AND(A771=$B$2,G771&gt;0,H771&gt;0,OR(C771&lt;&gt;"Recommended baseline",Assumptions!$B$10=1))),0,IF(ISNUMBER(K771),G771*H771*K771,IF(U771=0,"UNPRICED",IF(ISNUMBER(INDEX('SKU Catalog'!$K$1:$K$116,MAX(1,U771))),G771*H771*INDEX('SKU Catalog'!$K$1:$K$116,MAX(1,U771))*IF(AND(INDEX('SKU Catalog'!$F$1:$F$116,MAX(1,U771))="Hourly",OR(INDEX('SKU Catalog'!$J$1:$J$116,MAX(1,U771))=0,"PAYG"="PAYG")),I771,1),"UNPRICED"))))</f>
        <v>0</v>
      </c>
      <c r="W771" s="24">
        <f>IF(NOT(AND(A771=$B$2,G771&gt;0,H771&gt;0,OR(C771&lt;&gt;"Recommended baseline",Assumptions!$B$10=1))),0,IF(ISNUMBER(K771),G771*H771*K771,IF(U771=0,"UNPRICED",IF(ISNUMBER(INDEX('SKU Catalog'!$L$1:$L$116,MAX(1,U771))),G771*H771*INDEX('SKU Catalog'!$L$1:$L$116,MAX(1,U771))*IF(AND(INDEX('SKU Catalog'!$F$1:$F$116,MAX(1,U771))="Hourly",OR(INDEX('SKU Catalog'!$J$1:$J$116,MAX(1,U771))=0,"1Y"="PAYG")),I771,1),"UNPRICED"))))</f>
        <v>0</v>
      </c>
      <c r="X771" s="24">
        <f>IF(NOT(AND(A771=$B$2,G771&gt;0,H771&gt;0,OR(C771&lt;&gt;"Recommended baseline",Assumptions!$B$10=1))),0,IF(ISNUMBER(K771),G771*H771*K771,IF(U771=0,"UNPRICED",IF(ISNUMBER(INDEX('SKU Catalog'!$M$1:$M$116,MAX(1,U771))),G771*H771*INDEX('SKU Catalog'!$M$1:$M$116,MAX(1,U771))*IF(AND(INDEX('SKU Catalog'!$F$1:$F$116,MAX(1,U771))="Hourly",OR(INDEX('SKU Catalog'!$J$1:$J$116,MAX(1,U771))=0,"3Y"="PAYG")),I771,1),"UNPRICED"))))</f>
        <v>0</v>
      </c>
    </row>
    <row r="772" spans="1:24" ht="43.2" x14ac:dyDescent="0.35">
      <c r="A772" s="21" t="s">
        <v>951</v>
      </c>
      <c r="B772" s="21" t="s">
        <v>86</v>
      </c>
      <c r="C772" s="21" t="s">
        <v>2299</v>
      </c>
      <c r="D772" s="21" t="s">
        <v>1078</v>
      </c>
      <c r="E772" s="21" t="s">
        <v>1079</v>
      </c>
      <c r="F772" s="26" t="s">
        <v>182</v>
      </c>
      <c r="G772" s="27">
        <v>1</v>
      </c>
      <c r="H772" s="27">
        <v>1</v>
      </c>
      <c r="I772" s="36">
        <v>1</v>
      </c>
      <c r="J772" s="26" t="s">
        <v>2297</v>
      </c>
      <c r="K772" s="37"/>
      <c r="L772" s="23" t="str">
        <f>IF(U772=0,"INVALID SKU",IF(INDEX('SKU Catalog'!$J$1:$J$116,MAX(1,U772))=0,"PAYG",IF(J772="Default",Assumptions!$B$7,J772)))</f>
        <v>PAYG</v>
      </c>
      <c r="M772" s="23" t="str">
        <f>IF(U772=0,"Review SKU",INDEX('SKU Catalog'!$E$1:$E$116,MAX(1,U772)))</f>
        <v>resource</v>
      </c>
      <c r="N772" s="31">
        <f>IF(ISNUMBER(K772),K772,IF(U772=0,"UNPRICED",IF(L772="PAYG",INDEX('SKU Catalog'!$K$1:$K$116,MAX(1,U772)),IF(L772="1Y",INDEX('SKU Catalog'!$L$1:$L$116,MAX(1,U772)),INDEX('SKU Catalog'!$M$1:$M$116,MAX(1,U772))))))</f>
        <v>0</v>
      </c>
      <c r="O772" s="24">
        <f>IF(NOT(AND(A772=$B$2,G772&gt;0,H772&gt;0,OR(C772&lt;&gt;"Recommended baseline",Assumptions!$B$10=1))),0,IF(ISNUMBER(N772),G772*H772*N772*IF(ISNUMBER(K772),1,IF(AND(L772="PAYG",INDEX('SKU Catalog'!$F$1:$F$116,MAX(1,U772))="Hourly"),I772,1)),"UNPRICED"))</f>
        <v>0</v>
      </c>
      <c r="P772" s="24">
        <f>IF(ISNUMBER(O772),O772*Assumptions!$B$8,"UNPRICED")</f>
        <v>0</v>
      </c>
      <c r="Q772" s="23" t="str">
        <f>IF(NOT(AND(A772=$B$2,G772&gt;0,H772&gt;0,OR(C772&lt;&gt;"Recommended baseline",Assumptions!$B$10=1))),"Inactive",IF(NOT(ISNUMBER(N772)),"UNPRICED - select SKU / quote",IF(ISNUMBER(K772),"Manual quote - verify source",IF(T772="Covered","Covered by capacity",IF(T772="Control plane","No direct fee","Priced - verify sizing")))))</f>
        <v>Inactive</v>
      </c>
      <c r="R772" s="21" t="s">
        <v>2314</v>
      </c>
      <c r="S772" s="21" t="s">
        <v>971</v>
      </c>
      <c r="T772" s="21" t="s">
        <v>181</v>
      </c>
      <c r="U772" s="23">
        <f>IF(COUNTIF('SKU Catalog'!$A$4:$A$116,T772&amp;"|"&amp;F772)=0,0,MATCH(T772&amp;"|"&amp;F772,'SKU Catalog'!$A$1:$A$116,0))</f>
        <v>4</v>
      </c>
      <c r="V772" s="24">
        <f>IF(NOT(AND(A772=$B$2,G772&gt;0,H772&gt;0,OR(C772&lt;&gt;"Recommended baseline",Assumptions!$B$10=1))),0,IF(ISNUMBER(K772),G772*H772*K772,IF(U772=0,"UNPRICED",IF(ISNUMBER(INDEX('SKU Catalog'!$K$1:$K$116,MAX(1,U772))),G772*H772*INDEX('SKU Catalog'!$K$1:$K$116,MAX(1,U772))*IF(AND(INDEX('SKU Catalog'!$F$1:$F$116,MAX(1,U772))="Hourly",OR(INDEX('SKU Catalog'!$J$1:$J$116,MAX(1,U772))=0,"PAYG"="PAYG")),I772,1),"UNPRICED"))))</f>
        <v>0</v>
      </c>
      <c r="W772" s="24">
        <f>IF(NOT(AND(A772=$B$2,G772&gt;0,H772&gt;0,OR(C772&lt;&gt;"Recommended baseline",Assumptions!$B$10=1))),0,IF(ISNUMBER(K772),G772*H772*K772,IF(U772=0,"UNPRICED",IF(ISNUMBER(INDEX('SKU Catalog'!$L$1:$L$116,MAX(1,U772))),G772*H772*INDEX('SKU Catalog'!$L$1:$L$116,MAX(1,U772))*IF(AND(INDEX('SKU Catalog'!$F$1:$F$116,MAX(1,U772))="Hourly",OR(INDEX('SKU Catalog'!$J$1:$J$116,MAX(1,U772))=0,"1Y"="PAYG")),I772,1),"UNPRICED"))))</f>
        <v>0</v>
      </c>
      <c r="X772" s="24">
        <f>IF(NOT(AND(A772=$B$2,G772&gt;0,H772&gt;0,OR(C772&lt;&gt;"Recommended baseline",Assumptions!$B$10=1))),0,IF(ISNUMBER(K772),G772*H772*K772,IF(U772=0,"UNPRICED",IF(ISNUMBER(INDEX('SKU Catalog'!$M$1:$M$116,MAX(1,U772))),G772*H772*INDEX('SKU Catalog'!$M$1:$M$116,MAX(1,U772))*IF(AND(INDEX('SKU Catalog'!$F$1:$F$116,MAX(1,U772))="Hourly",OR(INDEX('SKU Catalog'!$J$1:$J$116,MAX(1,U772))=0,"3Y"="PAYG")),I772,1),"UNPRICED"))))</f>
        <v>0</v>
      </c>
    </row>
    <row r="773" spans="1:24" ht="43.2" x14ac:dyDescent="0.35">
      <c r="A773" s="21" t="s">
        <v>951</v>
      </c>
      <c r="B773" s="21" t="s">
        <v>86</v>
      </c>
      <c r="C773" s="21" t="s">
        <v>2299</v>
      </c>
      <c r="D773" s="21" t="s">
        <v>1082</v>
      </c>
      <c r="E773" s="21" t="s">
        <v>1083</v>
      </c>
      <c r="F773" s="26" t="s">
        <v>182</v>
      </c>
      <c r="G773" s="27">
        <v>1</v>
      </c>
      <c r="H773" s="27">
        <v>1</v>
      </c>
      <c r="I773" s="36">
        <v>1</v>
      </c>
      <c r="J773" s="26" t="s">
        <v>2297</v>
      </c>
      <c r="K773" s="37"/>
      <c r="L773" s="23" t="str">
        <f>IF(U773=0,"INVALID SKU",IF(INDEX('SKU Catalog'!$J$1:$J$116,MAX(1,U773))=0,"PAYG",IF(J773="Default",Assumptions!$B$7,J773)))</f>
        <v>PAYG</v>
      </c>
      <c r="M773" s="23" t="str">
        <f>IF(U773=0,"Review SKU",INDEX('SKU Catalog'!$E$1:$E$116,MAX(1,U773)))</f>
        <v>resource</v>
      </c>
      <c r="N773" s="31">
        <f>IF(ISNUMBER(K773),K773,IF(U773=0,"UNPRICED",IF(L773="PAYG",INDEX('SKU Catalog'!$K$1:$K$116,MAX(1,U773)),IF(L773="1Y",INDEX('SKU Catalog'!$L$1:$L$116,MAX(1,U773)),INDEX('SKU Catalog'!$M$1:$M$116,MAX(1,U773))))))</f>
        <v>0</v>
      </c>
      <c r="O773" s="24">
        <f>IF(NOT(AND(A773=$B$2,G773&gt;0,H773&gt;0,OR(C773&lt;&gt;"Recommended baseline",Assumptions!$B$10=1))),0,IF(ISNUMBER(N773),G773*H773*N773*IF(ISNUMBER(K773),1,IF(AND(L773="PAYG",INDEX('SKU Catalog'!$F$1:$F$116,MAX(1,U773))="Hourly"),I773,1)),"UNPRICED"))</f>
        <v>0</v>
      </c>
      <c r="P773" s="24">
        <f>IF(ISNUMBER(O773),O773*Assumptions!$B$8,"UNPRICED")</f>
        <v>0</v>
      </c>
      <c r="Q773" s="23" t="str">
        <f>IF(NOT(AND(A773=$B$2,G773&gt;0,H773&gt;0,OR(C773&lt;&gt;"Recommended baseline",Assumptions!$B$10=1))),"Inactive",IF(NOT(ISNUMBER(N773)),"UNPRICED - select SKU / quote",IF(ISNUMBER(K773),"Manual quote - verify source",IF(T773="Covered","Covered by capacity",IF(T773="Control plane","No direct fee","Priced - verify sizing")))))</f>
        <v>Inactive</v>
      </c>
      <c r="R773" s="21" t="s">
        <v>2314</v>
      </c>
      <c r="S773" s="21" t="s">
        <v>971</v>
      </c>
      <c r="T773" s="21" t="s">
        <v>181</v>
      </c>
      <c r="U773" s="23">
        <f>IF(COUNTIF('SKU Catalog'!$A$4:$A$116,T773&amp;"|"&amp;F773)=0,0,MATCH(T773&amp;"|"&amp;F773,'SKU Catalog'!$A$1:$A$116,0))</f>
        <v>4</v>
      </c>
      <c r="V773" s="24">
        <f>IF(NOT(AND(A773=$B$2,G773&gt;0,H773&gt;0,OR(C773&lt;&gt;"Recommended baseline",Assumptions!$B$10=1))),0,IF(ISNUMBER(K773),G773*H773*K773,IF(U773=0,"UNPRICED",IF(ISNUMBER(INDEX('SKU Catalog'!$K$1:$K$116,MAX(1,U773))),G773*H773*INDEX('SKU Catalog'!$K$1:$K$116,MAX(1,U773))*IF(AND(INDEX('SKU Catalog'!$F$1:$F$116,MAX(1,U773))="Hourly",OR(INDEX('SKU Catalog'!$J$1:$J$116,MAX(1,U773))=0,"PAYG"="PAYG")),I773,1),"UNPRICED"))))</f>
        <v>0</v>
      </c>
      <c r="W773" s="24">
        <f>IF(NOT(AND(A773=$B$2,G773&gt;0,H773&gt;0,OR(C773&lt;&gt;"Recommended baseline",Assumptions!$B$10=1))),0,IF(ISNUMBER(K773),G773*H773*K773,IF(U773=0,"UNPRICED",IF(ISNUMBER(INDEX('SKU Catalog'!$L$1:$L$116,MAX(1,U773))),G773*H773*INDEX('SKU Catalog'!$L$1:$L$116,MAX(1,U773))*IF(AND(INDEX('SKU Catalog'!$F$1:$F$116,MAX(1,U773))="Hourly",OR(INDEX('SKU Catalog'!$J$1:$J$116,MAX(1,U773))=0,"1Y"="PAYG")),I773,1),"UNPRICED"))))</f>
        <v>0</v>
      </c>
      <c r="X773" s="24">
        <f>IF(NOT(AND(A773=$B$2,G773&gt;0,H773&gt;0,OR(C773&lt;&gt;"Recommended baseline",Assumptions!$B$10=1))),0,IF(ISNUMBER(K773),G773*H773*K773,IF(U773=0,"UNPRICED",IF(ISNUMBER(INDEX('SKU Catalog'!$M$1:$M$116,MAX(1,U773))),G773*H773*INDEX('SKU Catalog'!$M$1:$M$116,MAX(1,U773))*IF(AND(INDEX('SKU Catalog'!$F$1:$F$116,MAX(1,U773))="Hourly",OR(INDEX('SKU Catalog'!$J$1:$J$116,MAX(1,U773))=0,"3Y"="PAYG")),I773,1),"UNPRICED"))))</f>
        <v>0</v>
      </c>
    </row>
    <row r="774" spans="1:24" ht="43.2" x14ac:dyDescent="0.35">
      <c r="A774" s="21" t="s">
        <v>951</v>
      </c>
      <c r="B774" s="21" t="s">
        <v>86</v>
      </c>
      <c r="C774" s="21" t="s">
        <v>2299</v>
      </c>
      <c r="D774" s="21" t="s">
        <v>1086</v>
      </c>
      <c r="E774" s="21" t="s">
        <v>1087</v>
      </c>
      <c r="F774" s="26" t="s">
        <v>182</v>
      </c>
      <c r="G774" s="27">
        <v>1</v>
      </c>
      <c r="H774" s="27">
        <v>1</v>
      </c>
      <c r="I774" s="36">
        <v>1</v>
      </c>
      <c r="J774" s="26" t="s">
        <v>2297</v>
      </c>
      <c r="K774" s="37"/>
      <c r="L774" s="23" t="str">
        <f>IF(U774=0,"INVALID SKU",IF(INDEX('SKU Catalog'!$J$1:$J$116,MAX(1,U774))=0,"PAYG",IF(J774="Default",Assumptions!$B$7,J774)))</f>
        <v>PAYG</v>
      </c>
      <c r="M774" s="23" t="str">
        <f>IF(U774=0,"Review SKU",INDEX('SKU Catalog'!$E$1:$E$116,MAX(1,U774)))</f>
        <v>resource</v>
      </c>
      <c r="N774" s="31">
        <f>IF(ISNUMBER(K774),K774,IF(U774=0,"UNPRICED",IF(L774="PAYG",INDEX('SKU Catalog'!$K$1:$K$116,MAX(1,U774)),IF(L774="1Y",INDEX('SKU Catalog'!$L$1:$L$116,MAX(1,U774)),INDEX('SKU Catalog'!$M$1:$M$116,MAX(1,U774))))))</f>
        <v>0</v>
      </c>
      <c r="O774" s="24">
        <f>IF(NOT(AND(A774=$B$2,G774&gt;0,H774&gt;0,OR(C774&lt;&gt;"Recommended baseline",Assumptions!$B$10=1))),0,IF(ISNUMBER(N774),G774*H774*N774*IF(ISNUMBER(K774),1,IF(AND(L774="PAYG",INDEX('SKU Catalog'!$F$1:$F$116,MAX(1,U774))="Hourly"),I774,1)),"UNPRICED"))</f>
        <v>0</v>
      </c>
      <c r="P774" s="24">
        <f>IF(ISNUMBER(O774),O774*Assumptions!$B$8,"UNPRICED")</f>
        <v>0</v>
      </c>
      <c r="Q774" s="23" t="str">
        <f>IF(NOT(AND(A774=$B$2,G774&gt;0,H774&gt;0,OR(C774&lt;&gt;"Recommended baseline",Assumptions!$B$10=1))),"Inactive",IF(NOT(ISNUMBER(N774)),"UNPRICED - select SKU / quote",IF(ISNUMBER(K774),"Manual quote - verify source",IF(T774="Covered","Covered by capacity",IF(T774="Control plane","No direct fee","Priced - verify sizing")))))</f>
        <v>Inactive</v>
      </c>
      <c r="R774" s="21" t="s">
        <v>2314</v>
      </c>
      <c r="S774" s="21" t="s">
        <v>971</v>
      </c>
      <c r="T774" s="21" t="s">
        <v>181</v>
      </c>
      <c r="U774" s="23">
        <f>IF(COUNTIF('SKU Catalog'!$A$4:$A$116,T774&amp;"|"&amp;F774)=0,0,MATCH(T774&amp;"|"&amp;F774,'SKU Catalog'!$A$1:$A$116,0))</f>
        <v>4</v>
      </c>
      <c r="V774" s="24">
        <f>IF(NOT(AND(A774=$B$2,G774&gt;0,H774&gt;0,OR(C774&lt;&gt;"Recommended baseline",Assumptions!$B$10=1))),0,IF(ISNUMBER(K774),G774*H774*K774,IF(U774=0,"UNPRICED",IF(ISNUMBER(INDEX('SKU Catalog'!$K$1:$K$116,MAX(1,U774))),G774*H774*INDEX('SKU Catalog'!$K$1:$K$116,MAX(1,U774))*IF(AND(INDEX('SKU Catalog'!$F$1:$F$116,MAX(1,U774))="Hourly",OR(INDEX('SKU Catalog'!$J$1:$J$116,MAX(1,U774))=0,"PAYG"="PAYG")),I774,1),"UNPRICED"))))</f>
        <v>0</v>
      </c>
      <c r="W774" s="24">
        <f>IF(NOT(AND(A774=$B$2,G774&gt;0,H774&gt;0,OR(C774&lt;&gt;"Recommended baseline",Assumptions!$B$10=1))),0,IF(ISNUMBER(K774),G774*H774*K774,IF(U774=0,"UNPRICED",IF(ISNUMBER(INDEX('SKU Catalog'!$L$1:$L$116,MAX(1,U774))),G774*H774*INDEX('SKU Catalog'!$L$1:$L$116,MAX(1,U774))*IF(AND(INDEX('SKU Catalog'!$F$1:$F$116,MAX(1,U774))="Hourly",OR(INDEX('SKU Catalog'!$J$1:$J$116,MAX(1,U774))=0,"1Y"="PAYG")),I774,1),"UNPRICED"))))</f>
        <v>0</v>
      </c>
      <c r="X774" s="24">
        <f>IF(NOT(AND(A774=$B$2,G774&gt;0,H774&gt;0,OR(C774&lt;&gt;"Recommended baseline",Assumptions!$B$10=1))),0,IF(ISNUMBER(K774),G774*H774*K774,IF(U774=0,"UNPRICED",IF(ISNUMBER(INDEX('SKU Catalog'!$M$1:$M$116,MAX(1,U774))),G774*H774*INDEX('SKU Catalog'!$M$1:$M$116,MAX(1,U774))*IF(AND(INDEX('SKU Catalog'!$F$1:$F$116,MAX(1,U774))="Hourly",OR(INDEX('SKU Catalog'!$J$1:$J$116,MAX(1,U774))=0,"3Y"="PAYG")),I774,1),"UNPRICED"))))</f>
        <v>0</v>
      </c>
    </row>
    <row r="775" spans="1:24" ht="43.2" x14ac:dyDescent="0.35">
      <c r="A775" s="21" t="s">
        <v>951</v>
      </c>
      <c r="B775" s="21" t="s">
        <v>86</v>
      </c>
      <c r="C775" s="21" t="s">
        <v>2299</v>
      </c>
      <c r="D775" s="21" t="s">
        <v>1090</v>
      </c>
      <c r="E775" s="21" t="s">
        <v>1091</v>
      </c>
      <c r="F775" s="26" t="s">
        <v>182</v>
      </c>
      <c r="G775" s="27">
        <v>1</v>
      </c>
      <c r="H775" s="27">
        <v>1</v>
      </c>
      <c r="I775" s="36">
        <v>1</v>
      </c>
      <c r="J775" s="26" t="s">
        <v>2297</v>
      </c>
      <c r="K775" s="37"/>
      <c r="L775" s="23" t="str">
        <f>IF(U775=0,"INVALID SKU",IF(INDEX('SKU Catalog'!$J$1:$J$116,MAX(1,U775))=0,"PAYG",IF(J775="Default",Assumptions!$B$7,J775)))</f>
        <v>PAYG</v>
      </c>
      <c r="M775" s="23" t="str">
        <f>IF(U775=0,"Review SKU",INDEX('SKU Catalog'!$E$1:$E$116,MAX(1,U775)))</f>
        <v>resource</v>
      </c>
      <c r="N775" s="31">
        <f>IF(ISNUMBER(K775),K775,IF(U775=0,"UNPRICED",IF(L775="PAYG",INDEX('SKU Catalog'!$K$1:$K$116,MAX(1,U775)),IF(L775="1Y",INDEX('SKU Catalog'!$L$1:$L$116,MAX(1,U775)),INDEX('SKU Catalog'!$M$1:$M$116,MAX(1,U775))))))</f>
        <v>0</v>
      </c>
      <c r="O775" s="24">
        <f>IF(NOT(AND(A775=$B$2,G775&gt;0,H775&gt;0,OR(C775&lt;&gt;"Recommended baseline",Assumptions!$B$10=1))),0,IF(ISNUMBER(N775),G775*H775*N775*IF(ISNUMBER(K775),1,IF(AND(L775="PAYG",INDEX('SKU Catalog'!$F$1:$F$116,MAX(1,U775))="Hourly"),I775,1)),"UNPRICED"))</f>
        <v>0</v>
      </c>
      <c r="P775" s="24">
        <f>IF(ISNUMBER(O775),O775*Assumptions!$B$8,"UNPRICED")</f>
        <v>0</v>
      </c>
      <c r="Q775" s="23" t="str">
        <f>IF(NOT(AND(A775=$B$2,G775&gt;0,H775&gt;0,OR(C775&lt;&gt;"Recommended baseline",Assumptions!$B$10=1))),"Inactive",IF(NOT(ISNUMBER(N775)),"UNPRICED - select SKU / quote",IF(ISNUMBER(K775),"Manual quote - verify source",IF(T775="Covered","Covered by capacity",IF(T775="Control plane","No direct fee","Priced - verify sizing")))))</f>
        <v>Inactive</v>
      </c>
      <c r="R775" s="21" t="s">
        <v>2314</v>
      </c>
      <c r="S775" s="21" t="s">
        <v>971</v>
      </c>
      <c r="T775" s="21" t="s">
        <v>181</v>
      </c>
      <c r="U775" s="23">
        <f>IF(COUNTIF('SKU Catalog'!$A$4:$A$116,T775&amp;"|"&amp;F775)=0,0,MATCH(T775&amp;"|"&amp;F775,'SKU Catalog'!$A$1:$A$116,0))</f>
        <v>4</v>
      </c>
      <c r="V775" s="24">
        <f>IF(NOT(AND(A775=$B$2,G775&gt;0,H775&gt;0,OR(C775&lt;&gt;"Recommended baseline",Assumptions!$B$10=1))),0,IF(ISNUMBER(K775),G775*H775*K775,IF(U775=0,"UNPRICED",IF(ISNUMBER(INDEX('SKU Catalog'!$K$1:$K$116,MAX(1,U775))),G775*H775*INDEX('SKU Catalog'!$K$1:$K$116,MAX(1,U775))*IF(AND(INDEX('SKU Catalog'!$F$1:$F$116,MAX(1,U775))="Hourly",OR(INDEX('SKU Catalog'!$J$1:$J$116,MAX(1,U775))=0,"PAYG"="PAYG")),I775,1),"UNPRICED"))))</f>
        <v>0</v>
      </c>
      <c r="W775" s="24">
        <f>IF(NOT(AND(A775=$B$2,G775&gt;0,H775&gt;0,OR(C775&lt;&gt;"Recommended baseline",Assumptions!$B$10=1))),0,IF(ISNUMBER(K775),G775*H775*K775,IF(U775=0,"UNPRICED",IF(ISNUMBER(INDEX('SKU Catalog'!$L$1:$L$116,MAX(1,U775))),G775*H775*INDEX('SKU Catalog'!$L$1:$L$116,MAX(1,U775))*IF(AND(INDEX('SKU Catalog'!$F$1:$F$116,MAX(1,U775))="Hourly",OR(INDEX('SKU Catalog'!$J$1:$J$116,MAX(1,U775))=0,"1Y"="PAYG")),I775,1),"UNPRICED"))))</f>
        <v>0</v>
      </c>
      <c r="X775" s="24">
        <f>IF(NOT(AND(A775=$B$2,G775&gt;0,H775&gt;0,OR(C775&lt;&gt;"Recommended baseline",Assumptions!$B$10=1))),0,IF(ISNUMBER(K775),G775*H775*K775,IF(U775=0,"UNPRICED",IF(ISNUMBER(INDEX('SKU Catalog'!$M$1:$M$116,MAX(1,U775))),G775*H775*INDEX('SKU Catalog'!$M$1:$M$116,MAX(1,U775))*IF(AND(INDEX('SKU Catalog'!$F$1:$F$116,MAX(1,U775))="Hourly",OR(INDEX('SKU Catalog'!$J$1:$J$116,MAX(1,U775))=0,"3Y"="PAYG")),I775,1),"UNPRICED"))))</f>
        <v>0</v>
      </c>
    </row>
    <row r="776" spans="1:24" ht="43.2" x14ac:dyDescent="0.35">
      <c r="A776" s="21" t="s">
        <v>951</v>
      </c>
      <c r="B776" s="21" t="s">
        <v>86</v>
      </c>
      <c r="C776" s="21" t="s">
        <v>2299</v>
      </c>
      <c r="D776" s="21" t="s">
        <v>1094</v>
      </c>
      <c r="E776" s="21" t="s">
        <v>1095</v>
      </c>
      <c r="F776" s="26" t="s">
        <v>182</v>
      </c>
      <c r="G776" s="27">
        <v>1</v>
      </c>
      <c r="H776" s="27">
        <v>1</v>
      </c>
      <c r="I776" s="36">
        <v>1</v>
      </c>
      <c r="J776" s="26" t="s">
        <v>2297</v>
      </c>
      <c r="K776" s="37"/>
      <c r="L776" s="23" t="str">
        <f>IF(U776=0,"INVALID SKU",IF(INDEX('SKU Catalog'!$J$1:$J$116,MAX(1,U776))=0,"PAYG",IF(J776="Default",Assumptions!$B$7,J776)))</f>
        <v>PAYG</v>
      </c>
      <c r="M776" s="23" t="str">
        <f>IF(U776=0,"Review SKU",INDEX('SKU Catalog'!$E$1:$E$116,MAX(1,U776)))</f>
        <v>resource</v>
      </c>
      <c r="N776" s="31">
        <f>IF(ISNUMBER(K776),K776,IF(U776=0,"UNPRICED",IF(L776="PAYG",INDEX('SKU Catalog'!$K$1:$K$116,MAX(1,U776)),IF(L776="1Y",INDEX('SKU Catalog'!$L$1:$L$116,MAX(1,U776)),INDEX('SKU Catalog'!$M$1:$M$116,MAX(1,U776))))))</f>
        <v>0</v>
      </c>
      <c r="O776" s="24">
        <f>IF(NOT(AND(A776=$B$2,G776&gt;0,H776&gt;0,OR(C776&lt;&gt;"Recommended baseline",Assumptions!$B$10=1))),0,IF(ISNUMBER(N776),G776*H776*N776*IF(ISNUMBER(K776),1,IF(AND(L776="PAYG",INDEX('SKU Catalog'!$F$1:$F$116,MAX(1,U776))="Hourly"),I776,1)),"UNPRICED"))</f>
        <v>0</v>
      </c>
      <c r="P776" s="24">
        <f>IF(ISNUMBER(O776),O776*Assumptions!$B$8,"UNPRICED")</f>
        <v>0</v>
      </c>
      <c r="Q776" s="23" t="str">
        <f>IF(NOT(AND(A776=$B$2,G776&gt;0,H776&gt;0,OR(C776&lt;&gt;"Recommended baseline",Assumptions!$B$10=1))),"Inactive",IF(NOT(ISNUMBER(N776)),"UNPRICED - select SKU / quote",IF(ISNUMBER(K776),"Manual quote - verify source",IF(T776="Covered","Covered by capacity",IF(T776="Control plane","No direct fee","Priced - verify sizing")))))</f>
        <v>Inactive</v>
      </c>
      <c r="R776" s="21" t="s">
        <v>2314</v>
      </c>
      <c r="S776" s="21" t="s">
        <v>971</v>
      </c>
      <c r="T776" s="21" t="s">
        <v>181</v>
      </c>
      <c r="U776" s="23">
        <f>IF(COUNTIF('SKU Catalog'!$A$4:$A$116,T776&amp;"|"&amp;F776)=0,0,MATCH(T776&amp;"|"&amp;F776,'SKU Catalog'!$A$1:$A$116,0))</f>
        <v>4</v>
      </c>
      <c r="V776" s="24">
        <f>IF(NOT(AND(A776=$B$2,G776&gt;0,H776&gt;0,OR(C776&lt;&gt;"Recommended baseline",Assumptions!$B$10=1))),0,IF(ISNUMBER(K776),G776*H776*K776,IF(U776=0,"UNPRICED",IF(ISNUMBER(INDEX('SKU Catalog'!$K$1:$K$116,MAX(1,U776))),G776*H776*INDEX('SKU Catalog'!$K$1:$K$116,MAX(1,U776))*IF(AND(INDEX('SKU Catalog'!$F$1:$F$116,MAX(1,U776))="Hourly",OR(INDEX('SKU Catalog'!$J$1:$J$116,MAX(1,U776))=0,"PAYG"="PAYG")),I776,1),"UNPRICED"))))</f>
        <v>0</v>
      </c>
      <c r="W776" s="24">
        <f>IF(NOT(AND(A776=$B$2,G776&gt;0,H776&gt;0,OR(C776&lt;&gt;"Recommended baseline",Assumptions!$B$10=1))),0,IF(ISNUMBER(K776),G776*H776*K776,IF(U776=0,"UNPRICED",IF(ISNUMBER(INDEX('SKU Catalog'!$L$1:$L$116,MAX(1,U776))),G776*H776*INDEX('SKU Catalog'!$L$1:$L$116,MAX(1,U776))*IF(AND(INDEX('SKU Catalog'!$F$1:$F$116,MAX(1,U776))="Hourly",OR(INDEX('SKU Catalog'!$J$1:$J$116,MAX(1,U776))=0,"1Y"="PAYG")),I776,1),"UNPRICED"))))</f>
        <v>0</v>
      </c>
      <c r="X776" s="24">
        <f>IF(NOT(AND(A776=$B$2,G776&gt;0,H776&gt;0,OR(C776&lt;&gt;"Recommended baseline",Assumptions!$B$10=1))),0,IF(ISNUMBER(K776),G776*H776*K776,IF(U776=0,"UNPRICED",IF(ISNUMBER(INDEX('SKU Catalog'!$M$1:$M$116,MAX(1,U776))),G776*H776*INDEX('SKU Catalog'!$M$1:$M$116,MAX(1,U776))*IF(AND(INDEX('SKU Catalog'!$F$1:$F$116,MAX(1,U776))="Hourly",OR(INDEX('SKU Catalog'!$J$1:$J$116,MAX(1,U776))=0,"3Y"="PAYG")),I776,1),"UNPRICED"))))</f>
        <v>0</v>
      </c>
    </row>
    <row r="777" spans="1:24" ht="43.2" x14ac:dyDescent="0.35">
      <c r="A777" s="21" t="s">
        <v>951</v>
      </c>
      <c r="B777" s="21" t="s">
        <v>86</v>
      </c>
      <c r="C777" s="21" t="s">
        <v>2299</v>
      </c>
      <c r="D777" s="21" t="s">
        <v>1098</v>
      </c>
      <c r="E777" s="21" t="s">
        <v>1099</v>
      </c>
      <c r="F777" s="26" t="s">
        <v>182</v>
      </c>
      <c r="G777" s="27">
        <v>1</v>
      </c>
      <c r="H777" s="27">
        <v>1</v>
      </c>
      <c r="I777" s="36">
        <v>1</v>
      </c>
      <c r="J777" s="26" t="s">
        <v>2297</v>
      </c>
      <c r="K777" s="37"/>
      <c r="L777" s="23" t="str">
        <f>IF(U777=0,"INVALID SKU",IF(INDEX('SKU Catalog'!$J$1:$J$116,MAX(1,U777))=0,"PAYG",IF(J777="Default",Assumptions!$B$7,J777)))</f>
        <v>PAYG</v>
      </c>
      <c r="M777" s="23" t="str">
        <f>IF(U777=0,"Review SKU",INDEX('SKU Catalog'!$E$1:$E$116,MAX(1,U777)))</f>
        <v>resource</v>
      </c>
      <c r="N777" s="31">
        <f>IF(ISNUMBER(K777),K777,IF(U777=0,"UNPRICED",IF(L777="PAYG",INDEX('SKU Catalog'!$K$1:$K$116,MAX(1,U777)),IF(L777="1Y",INDEX('SKU Catalog'!$L$1:$L$116,MAX(1,U777)),INDEX('SKU Catalog'!$M$1:$M$116,MAX(1,U777))))))</f>
        <v>0</v>
      </c>
      <c r="O777" s="24">
        <f>IF(NOT(AND(A777=$B$2,G777&gt;0,H777&gt;0,OR(C777&lt;&gt;"Recommended baseline",Assumptions!$B$10=1))),0,IF(ISNUMBER(N777),G777*H777*N777*IF(ISNUMBER(K777),1,IF(AND(L777="PAYG",INDEX('SKU Catalog'!$F$1:$F$116,MAX(1,U777))="Hourly"),I777,1)),"UNPRICED"))</f>
        <v>0</v>
      </c>
      <c r="P777" s="24">
        <f>IF(ISNUMBER(O777),O777*Assumptions!$B$8,"UNPRICED")</f>
        <v>0</v>
      </c>
      <c r="Q777" s="23" t="str">
        <f>IF(NOT(AND(A777=$B$2,G777&gt;0,H777&gt;0,OR(C777&lt;&gt;"Recommended baseline",Assumptions!$B$10=1))),"Inactive",IF(NOT(ISNUMBER(N777)),"UNPRICED - select SKU / quote",IF(ISNUMBER(K777),"Manual quote - verify source",IF(T777="Covered","Covered by capacity",IF(T777="Control plane","No direct fee","Priced - verify sizing")))))</f>
        <v>Inactive</v>
      </c>
      <c r="R777" s="21" t="s">
        <v>2314</v>
      </c>
      <c r="S777" s="21" t="s">
        <v>971</v>
      </c>
      <c r="T777" s="21" t="s">
        <v>181</v>
      </c>
      <c r="U777" s="23">
        <f>IF(COUNTIF('SKU Catalog'!$A$4:$A$116,T777&amp;"|"&amp;F777)=0,0,MATCH(T777&amp;"|"&amp;F777,'SKU Catalog'!$A$1:$A$116,0))</f>
        <v>4</v>
      </c>
      <c r="V777" s="24">
        <f>IF(NOT(AND(A777=$B$2,G777&gt;0,H777&gt;0,OR(C777&lt;&gt;"Recommended baseline",Assumptions!$B$10=1))),0,IF(ISNUMBER(K777),G777*H777*K777,IF(U777=0,"UNPRICED",IF(ISNUMBER(INDEX('SKU Catalog'!$K$1:$K$116,MAX(1,U777))),G777*H777*INDEX('SKU Catalog'!$K$1:$K$116,MAX(1,U777))*IF(AND(INDEX('SKU Catalog'!$F$1:$F$116,MAX(1,U777))="Hourly",OR(INDEX('SKU Catalog'!$J$1:$J$116,MAX(1,U777))=0,"PAYG"="PAYG")),I777,1),"UNPRICED"))))</f>
        <v>0</v>
      </c>
      <c r="W777" s="24">
        <f>IF(NOT(AND(A777=$B$2,G777&gt;0,H777&gt;0,OR(C777&lt;&gt;"Recommended baseline",Assumptions!$B$10=1))),0,IF(ISNUMBER(K777),G777*H777*K777,IF(U777=0,"UNPRICED",IF(ISNUMBER(INDEX('SKU Catalog'!$L$1:$L$116,MAX(1,U777))),G777*H777*INDEX('SKU Catalog'!$L$1:$L$116,MAX(1,U777))*IF(AND(INDEX('SKU Catalog'!$F$1:$F$116,MAX(1,U777))="Hourly",OR(INDEX('SKU Catalog'!$J$1:$J$116,MAX(1,U777))=0,"1Y"="PAYG")),I777,1),"UNPRICED"))))</f>
        <v>0</v>
      </c>
      <c r="X777" s="24">
        <f>IF(NOT(AND(A777=$B$2,G777&gt;0,H777&gt;0,OR(C777&lt;&gt;"Recommended baseline",Assumptions!$B$10=1))),0,IF(ISNUMBER(K777),G777*H777*K777,IF(U777=0,"UNPRICED",IF(ISNUMBER(INDEX('SKU Catalog'!$M$1:$M$116,MAX(1,U777))),G777*H777*INDEX('SKU Catalog'!$M$1:$M$116,MAX(1,U777))*IF(AND(INDEX('SKU Catalog'!$F$1:$F$116,MAX(1,U777))="Hourly",OR(INDEX('SKU Catalog'!$J$1:$J$116,MAX(1,U777))=0,"3Y"="PAYG")),I777,1),"UNPRICED"))))</f>
        <v>0</v>
      </c>
    </row>
    <row r="778" spans="1:24" ht="43.2" x14ac:dyDescent="0.35">
      <c r="A778" s="21" t="s">
        <v>951</v>
      </c>
      <c r="B778" s="21" t="s">
        <v>86</v>
      </c>
      <c r="C778" s="21" t="s">
        <v>2299</v>
      </c>
      <c r="D778" s="21" t="s">
        <v>1101</v>
      </c>
      <c r="E778" s="21" t="s">
        <v>1102</v>
      </c>
      <c r="F778" s="26" t="s">
        <v>182</v>
      </c>
      <c r="G778" s="27">
        <v>1</v>
      </c>
      <c r="H778" s="27">
        <v>1</v>
      </c>
      <c r="I778" s="36">
        <v>1</v>
      </c>
      <c r="J778" s="26" t="s">
        <v>2297</v>
      </c>
      <c r="K778" s="37"/>
      <c r="L778" s="23" t="str">
        <f>IF(U778=0,"INVALID SKU",IF(INDEX('SKU Catalog'!$J$1:$J$116,MAX(1,U778))=0,"PAYG",IF(J778="Default",Assumptions!$B$7,J778)))</f>
        <v>PAYG</v>
      </c>
      <c r="M778" s="23" t="str">
        <f>IF(U778=0,"Review SKU",INDEX('SKU Catalog'!$E$1:$E$116,MAX(1,U778)))</f>
        <v>resource</v>
      </c>
      <c r="N778" s="31">
        <f>IF(ISNUMBER(K778),K778,IF(U778=0,"UNPRICED",IF(L778="PAYG",INDEX('SKU Catalog'!$K$1:$K$116,MAX(1,U778)),IF(L778="1Y",INDEX('SKU Catalog'!$L$1:$L$116,MAX(1,U778)),INDEX('SKU Catalog'!$M$1:$M$116,MAX(1,U778))))))</f>
        <v>0</v>
      </c>
      <c r="O778" s="24">
        <f>IF(NOT(AND(A778=$B$2,G778&gt;0,H778&gt;0,OR(C778&lt;&gt;"Recommended baseline",Assumptions!$B$10=1))),0,IF(ISNUMBER(N778),G778*H778*N778*IF(ISNUMBER(K778),1,IF(AND(L778="PAYG",INDEX('SKU Catalog'!$F$1:$F$116,MAX(1,U778))="Hourly"),I778,1)),"UNPRICED"))</f>
        <v>0</v>
      </c>
      <c r="P778" s="24">
        <f>IF(ISNUMBER(O778),O778*Assumptions!$B$8,"UNPRICED")</f>
        <v>0</v>
      </c>
      <c r="Q778" s="23" t="str">
        <f>IF(NOT(AND(A778=$B$2,G778&gt;0,H778&gt;0,OR(C778&lt;&gt;"Recommended baseline",Assumptions!$B$10=1))),"Inactive",IF(NOT(ISNUMBER(N778)),"UNPRICED - select SKU / quote",IF(ISNUMBER(K778),"Manual quote - verify source",IF(T778="Covered","Covered by capacity",IF(T778="Control plane","No direct fee","Priced - verify sizing")))))</f>
        <v>Inactive</v>
      </c>
      <c r="R778" s="21" t="s">
        <v>2314</v>
      </c>
      <c r="S778" s="21" t="s">
        <v>971</v>
      </c>
      <c r="T778" s="21" t="s">
        <v>181</v>
      </c>
      <c r="U778" s="23">
        <f>IF(COUNTIF('SKU Catalog'!$A$4:$A$116,T778&amp;"|"&amp;F778)=0,0,MATCH(T778&amp;"|"&amp;F778,'SKU Catalog'!$A$1:$A$116,0))</f>
        <v>4</v>
      </c>
      <c r="V778" s="24">
        <f>IF(NOT(AND(A778=$B$2,G778&gt;0,H778&gt;0,OR(C778&lt;&gt;"Recommended baseline",Assumptions!$B$10=1))),0,IF(ISNUMBER(K778),G778*H778*K778,IF(U778=0,"UNPRICED",IF(ISNUMBER(INDEX('SKU Catalog'!$K$1:$K$116,MAX(1,U778))),G778*H778*INDEX('SKU Catalog'!$K$1:$K$116,MAX(1,U778))*IF(AND(INDEX('SKU Catalog'!$F$1:$F$116,MAX(1,U778))="Hourly",OR(INDEX('SKU Catalog'!$J$1:$J$116,MAX(1,U778))=0,"PAYG"="PAYG")),I778,1),"UNPRICED"))))</f>
        <v>0</v>
      </c>
      <c r="W778" s="24">
        <f>IF(NOT(AND(A778=$B$2,G778&gt;0,H778&gt;0,OR(C778&lt;&gt;"Recommended baseline",Assumptions!$B$10=1))),0,IF(ISNUMBER(K778),G778*H778*K778,IF(U778=0,"UNPRICED",IF(ISNUMBER(INDEX('SKU Catalog'!$L$1:$L$116,MAX(1,U778))),G778*H778*INDEX('SKU Catalog'!$L$1:$L$116,MAX(1,U778))*IF(AND(INDEX('SKU Catalog'!$F$1:$F$116,MAX(1,U778))="Hourly",OR(INDEX('SKU Catalog'!$J$1:$J$116,MAX(1,U778))=0,"1Y"="PAYG")),I778,1),"UNPRICED"))))</f>
        <v>0</v>
      </c>
      <c r="X778" s="24">
        <f>IF(NOT(AND(A778=$B$2,G778&gt;0,H778&gt;0,OR(C778&lt;&gt;"Recommended baseline",Assumptions!$B$10=1))),0,IF(ISNUMBER(K778),G778*H778*K778,IF(U778=0,"UNPRICED",IF(ISNUMBER(INDEX('SKU Catalog'!$M$1:$M$116,MAX(1,U778))),G778*H778*INDEX('SKU Catalog'!$M$1:$M$116,MAX(1,U778))*IF(AND(INDEX('SKU Catalog'!$F$1:$F$116,MAX(1,U778))="Hourly",OR(INDEX('SKU Catalog'!$J$1:$J$116,MAX(1,U778))=0,"3Y"="PAYG")),I778,1),"UNPRICED"))))</f>
        <v>0</v>
      </c>
    </row>
    <row r="779" spans="1:24" ht="43.2" x14ac:dyDescent="0.35">
      <c r="A779" s="21" t="s">
        <v>951</v>
      </c>
      <c r="B779" s="21" t="s">
        <v>86</v>
      </c>
      <c r="C779" s="21" t="s">
        <v>2299</v>
      </c>
      <c r="D779" s="21" t="s">
        <v>1105</v>
      </c>
      <c r="E779" s="21" t="s">
        <v>1106</v>
      </c>
      <c r="F779" s="26" t="s">
        <v>182</v>
      </c>
      <c r="G779" s="27">
        <v>1</v>
      </c>
      <c r="H779" s="27">
        <v>1</v>
      </c>
      <c r="I779" s="36">
        <v>1</v>
      </c>
      <c r="J779" s="26" t="s">
        <v>2297</v>
      </c>
      <c r="K779" s="37"/>
      <c r="L779" s="23" t="str">
        <f>IF(U779=0,"INVALID SKU",IF(INDEX('SKU Catalog'!$J$1:$J$116,MAX(1,U779))=0,"PAYG",IF(J779="Default",Assumptions!$B$7,J779)))</f>
        <v>PAYG</v>
      </c>
      <c r="M779" s="23" t="str">
        <f>IF(U779=0,"Review SKU",INDEX('SKU Catalog'!$E$1:$E$116,MAX(1,U779)))</f>
        <v>resource</v>
      </c>
      <c r="N779" s="31">
        <f>IF(ISNUMBER(K779),K779,IF(U779=0,"UNPRICED",IF(L779="PAYG",INDEX('SKU Catalog'!$K$1:$K$116,MAX(1,U779)),IF(L779="1Y",INDEX('SKU Catalog'!$L$1:$L$116,MAX(1,U779)),INDEX('SKU Catalog'!$M$1:$M$116,MAX(1,U779))))))</f>
        <v>0</v>
      </c>
      <c r="O779" s="24">
        <f>IF(NOT(AND(A779=$B$2,G779&gt;0,H779&gt;0,OR(C779&lt;&gt;"Recommended baseline",Assumptions!$B$10=1))),0,IF(ISNUMBER(N779),G779*H779*N779*IF(ISNUMBER(K779),1,IF(AND(L779="PAYG",INDEX('SKU Catalog'!$F$1:$F$116,MAX(1,U779))="Hourly"),I779,1)),"UNPRICED"))</f>
        <v>0</v>
      </c>
      <c r="P779" s="24">
        <f>IF(ISNUMBER(O779),O779*Assumptions!$B$8,"UNPRICED")</f>
        <v>0</v>
      </c>
      <c r="Q779" s="23" t="str">
        <f>IF(NOT(AND(A779=$B$2,G779&gt;0,H779&gt;0,OR(C779&lt;&gt;"Recommended baseline",Assumptions!$B$10=1))),"Inactive",IF(NOT(ISNUMBER(N779)),"UNPRICED - select SKU / quote",IF(ISNUMBER(K779),"Manual quote - verify source",IF(T779="Covered","Covered by capacity",IF(T779="Control plane","No direct fee","Priced - verify sizing")))))</f>
        <v>Inactive</v>
      </c>
      <c r="R779" s="21" t="s">
        <v>2314</v>
      </c>
      <c r="S779" s="21" t="s">
        <v>971</v>
      </c>
      <c r="T779" s="21" t="s">
        <v>181</v>
      </c>
      <c r="U779" s="23">
        <f>IF(COUNTIF('SKU Catalog'!$A$4:$A$116,T779&amp;"|"&amp;F779)=0,0,MATCH(T779&amp;"|"&amp;F779,'SKU Catalog'!$A$1:$A$116,0))</f>
        <v>4</v>
      </c>
      <c r="V779" s="24">
        <f>IF(NOT(AND(A779=$B$2,G779&gt;0,H779&gt;0,OR(C779&lt;&gt;"Recommended baseline",Assumptions!$B$10=1))),0,IF(ISNUMBER(K779),G779*H779*K779,IF(U779=0,"UNPRICED",IF(ISNUMBER(INDEX('SKU Catalog'!$K$1:$K$116,MAX(1,U779))),G779*H779*INDEX('SKU Catalog'!$K$1:$K$116,MAX(1,U779))*IF(AND(INDEX('SKU Catalog'!$F$1:$F$116,MAX(1,U779))="Hourly",OR(INDEX('SKU Catalog'!$J$1:$J$116,MAX(1,U779))=0,"PAYG"="PAYG")),I779,1),"UNPRICED"))))</f>
        <v>0</v>
      </c>
      <c r="W779" s="24">
        <f>IF(NOT(AND(A779=$B$2,G779&gt;0,H779&gt;0,OR(C779&lt;&gt;"Recommended baseline",Assumptions!$B$10=1))),0,IF(ISNUMBER(K779),G779*H779*K779,IF(U779=0,"UNPRICED",IF(ISNUMBER(INDEX('SKU Catalog'!$L$1:$L$116,MAX(1,U779))),G779*H779*INDEX('SKU Catalog'!$L$1:$L$116,MAX(1,U779))*IF(AND(INDEX('SKU Catalog'!$F$1:$F$116,MAX(1,U779))="Hourly",OR(INDEX('SKU Catalog'!$J$1:$J$116,MAX(1,U779))=0,"1Y"="PAYG")),I779,1),"UNPRICED"))))</f>
        <v>0</v>
      </c>
      <c r="X779" s="24">
        <f>IF(NOT(AND(A779=$B$2,G779&gt;0,H779&gt;0,OR(C779&lt;&gt;"Recommended baseline",Assumptions!$B$10=1))),0,IF(ISNUMBER(K779),G779*H779*K779,IF(U779=0,"UNPRICED",IF(ISNUMBER(INDEX('SKU Catalog'!$M$1:$M$116,MAX(1,U779))),G779*H779*INDEX('SKU Catalog'!$M$1:$M$116,MAX(1,U779))*IF(AND(INDEX('SKU Catalog'!$F$1:$F$116,MAX(1,U779))="Hourly",OR(INDEX('SKU Catalog'!$J$1:$J$116,MAX(1,U779))=0,"3Y"="PAYG")),I779,1),"UNPRICED"))))</f>
        <v>0</v>
      </c>
    </row>
    <row r="780" spans="1:24" ht="43.2" x14ac:dyDescent="0.35">
      <c r="A780" s="21" t="s">
        <v>951</v>
      </c>
      <c r="B780" s="21" t="s">
        <v>86</v>
      </c>
      <c r="C780" s="21" t="s">
        <v>2299</v>
      </c>
      <c r="D780" s="21" t="s">
        <v>1109</v>
      </c>
      <c r="E780" s="21" t="s">
        <v>1110</v>
      </c>
      <c r="F780" s="26" t="s">
        <v>182</v>
      </c>
      <c r="G780" s="27">
        <v>1</v>
      </c>
      <c r="H780" s="27">
        <v>1</v>
      </c>
      <c r="I780" s="36">
        <v>1</v>
      </c>
      <c r="J780" s="26" t="s">
        <v>2297</v>
      </c>
      <c r="K780" s="37"/>
      <c r="L780" s="23" t="str">
        <f>IF(U780=0,"INVALID SKU",IF(INDEX('SKU Catalog'!$J$1:$J$116,MAX(1,U780))=0,"PAYG",IF(J780="Default",Assumptions!$B$7,J780)))</f>
        <v>PAYG</v>
      </c>
      <c r="M780" s="23" t="str">
        <f>IF(U780=0,"Review SKU",INDEX('SKU Catalog'!$E$1:$E$116,MAX(1,U780)))</f>
        <v>resource</v>
      </c>
      <c r="N780" s="31">
        <f>IF(ISNUMBER(K780),K780,IF(U780=0,"UNPRICED",IF(L780="PAYG",INDEX('SKU Catalog'!$K$1:$K$116,MAX(1,U780)),IF(L780="1Y",INDEX('SKU Catalog'!$L$1:$L$116,MAX(1,U780)),INDEX('SKU Catalog'!$M$1:$M$116,MAX(1,U780))))))</f>
        <v>0</v>
      </c>
      <c r="O780" s="24">
        <f>IF(NOT(AND(A780=$B$2,G780&gt;0,H780&gt;0,OR(C780&lt;&gt;"Recommended baseline",Assumptions!$B$10=1))),0,IF(ISNUMBER(N780),G780*H780*N780*IF(ISNUMBER(K780),1,IF(AND(L780="PAYG",INDEX('SKU Catalog'!$F$1:$F$116,MAX(1,U780))="Hourly"),I780,1)),"UNPRICED"))</f>
        <v>0</v>
      </c>
      <c r="P780" s="24">
        <f>IF(ISNUMBER(O780),O780*Assumptions!$B$8,"UNPRICED")</f>
        <v>0</v>
      </c>
      <c r="Q780" s="23" t="str">
        <f>IF(NOT(AND(A780=$B$2,G780&gt;0,H780&gt;0,OR(C780&lt;&gt;"Recommended baseline",Assumptions!$B$10=1))),"Inactive",IF(NOT(ISNUMBER(N780)),"UNPRICED - select SKU / quote",IF(ISNUMBER(K780),"Manual quote - verify source",IF(T780="Covered","Covered by capacity",IF(T780="Control plane","No direct fee","Priced - verify sizing")))))</f>
        <v>Inactive</v>
      </c>
      <c r="R780" s="21" t="s">
        <v>2314</v>
      </c>
      <c r="S780" s="21" t="s">
        <v>971</v>
      </c>
      <c r="T780" s="21" t="s">
        <v>181</v>
      </c>
      <c r="U780" s="23">
        <f>IF(COUNTIF('SKU Catalog'!$A$4:$A$116,T780&amp;"|"&amp;F780)=0,0,MATCH(T780&amp;"|"&amp;F780,'SKU Catalog'!$A$1:$A$116,0))</f>
        <v>4</v>
      </c>
      <c r="V780" s="24">
        <f>IF(NOT(AND(A780=$B$2,G780&gt;0,H780&gt;0,OR(C780&lt;&gt;"Recommended baseline",Assumptions!$B$10=1))),0,IF(ISNUMBER(K780),G780*H780*K780,IF(U780=0,"UNPRICED",IF(ISNUMBER(INDEX('SKU Catalog'!$K$1:$K$116,MAX(1,U780))),G780*H780*INDEX('SKU Catalog'!$K$1:$K$116,MAX(1,U780))*IF(AND(INDEX('SKU Catalog'!$F$1:$F$116,MAX(1,U780))="Hourly",OR(INDEX('SKU Catalog'!$J$1:$J$116,MAX(1,U780))=0,"PAYG"="PAYG")),I780,1),"UNPRICED"))))</f>
        <v>0</v>
      </c>
      <c r="W780" s="24">
        <f>IF(NOT(AND(A780=$B$2,G780&gt;0,H780&gt;0,OR(C780&lt;&gt;"Recommended baseline",Assumptions!$B$10=1))),0,IF(ISNUMBER(K780),G780*H780*K780,IF(U780=0,"UNPRICED",IF(ISNUMBER(INDEX('SKU Catalog'!$L$1:$L$116,MAX(1,U780))),G780*H780*INDEX('SKU Catalog'!$L$1:$L$116,MAX(1,U780))*IF(AND(INDEX('SKU Catalog'!$F$1:$F$116,MAX(1,U780))="Hourly",OR(INDEX('SKU Catalog'!$J$1:$J$116,MAX(1,U780))=0,"1Y"="PAYG")),I780,1),"UNPRICED"))))</f>
        <v>0</v>
      </c>
      <c r="X780" s="24">
        <f>IF(NOT(AND(A780=$B$2,G780&gt;0,H780&gt;0,OR(C780&lt;&gt;"Recommended baseline",Assumptions!$B$10=1))),0,IF(ISNUMBER(K780),G780*H780*K780,IF(U780=0,"UNPRICED",IF(ISNUMBER(INDEX('SKU Catalog'!$M$1:$M$116,MAX(1,U780))),G780*H780*INDEX('SKU Catalog'!$M$1:$M$116,MAX(1,U780))*IF(AND(INDEX('SKU Catalog'!$F$1:$F$116,MAX(1,U780))="Hourly",OR(INDEX('SKU Catalog'!$J$1:$J$116,MAX(1,U780))=0,"3Y"="PAYG")),I780,1),"UNPRICED"))))</f>
        <v>0</v>
      </c>
    </row>
    <row r="781" spans="1:24" ht="43.2" x14ac:dyDescent="0.35">
      <c r="A781" s="21" t="s">
        <v>951</v>
      </c>
      <c r="B781" s="21" t="s">
        <v>86</v>
      </c>
      <c r="C781" s="21" t="s">
        <v>2299</v>
      </c>
      <c r="D781" s="21" t="s">
        <v>1113</v>
      </c>
      <c r="E781" s="21" t="s">
        <v>1114</v>
      </c>
      <c r="F781" s="26" t="s">
        <v>182</v>
      </c>
      <c r="G781" s="27">
        <v>1</v>
      </c>
      <c r="H781" s="27">
        <v>1</v>
      </c>
      <c r="I781" s="36">
        <v>1</v>
      </c>
      <c r="J781" s="26" t="s">
        <v>2297</v>
      </c>
      <c r="K781" s="37"/>
      <c r="L781" s="23" t="str">
        <f>IF(U781=0,"INVALID SKU",IF(INDEX('SKU Catalog'!$J$1:$J$116,MAX(1,U781))=0,"PAYG",IF(J781="Default",Assumptions!$B$7,J781)))</f>
        <v>PAYG</v>
      </c>
      <c r="M781" s="23" t="str">
        <f>IF(U781=0,"Review SKU",INDEX('SKU Catalog'!$E$1:$E$116,MAX(1,U781)))</f>
        <v>resource</v>
      </c>
      <c r="N781" s="31">
        <f>IF(ISNUMBER(K781),K781,IF(U781=0,"UNPRICED",IF(L781="PAYG",INDEX('SKU Catalog'!$K$1:$K$116,MAX(1,U781)),IF(L781="1Y",INDEX('SKU Catalog'!$L$1:$L$116,MAX(1,U781)),INDEX('SKU Catalog'!$M$1:$M$116,MAX(1,U781))))))</f>
        <v>0</v>
      </c>
      <c r="O781" s="24">
        <f>IF(NOT(AND(A781=$B$2,G781&gt;0,H781&gt;0,OR(C781&lt;&gt;"Recommended baseline",Assumptions!$B$10=1))),0,IF(ISNUMBER(N781),G781*H781*N781*IF(ISNUMBER(K781),1,IF(AND(L781="PAYG",INDEX('SKU Catalog'!$F$1:$F$116,MAX(1,U781))="Hourly"),I781,1)),"UNPRICED"))</f>
        <v>0</v>
      </c>
      <c r="P781" s="24">
        <f>IF(ISNUMBER(O781),O781*Assumptions!$B$8,"UNPRICED")</f>
        <v>0</v>
      </c>
      <c r="Q781" s="23" t="str">
        <f>IF(NOT(AND(A781=$B$2,G781&gt;0,H781&gt;0,OR(C781&lt;&gt;"Recommended baseline",Assumptions!$B$10=1))),"Inactive",IF(NOT(ISNUMBER(N781)),"UNPRICED - select SKU / quote",IF(ISNUMBER(K781),"Manual quote - verify source",IF(T781="Covered","Covered by capacity",IF(T781="Control plane","No direct fee","Priced - verify sizing")))))</f>
        <v>Inactive</v>
      </c>
      <c r="R781" s="21" t="s">
        <v>2314</v>
      </c>
      <c r="S781" s="21" t="s">
        <v>971</v>
      </c>
      <c r="T781" s="21" t="s">
        <v>181</v>
      </c>
      <c r="U781" s="23">
        <f>IF(COUNTIF('SKU Catalog'!$A$4:$A$116,T781&amp;"|"&amp;F781)=0,0,MATCH(T781&amp;"|"&amp;F781,'SKU Catalog'!$A$1:$A$116,0))</f>
        <v>4</v>
      </c>
      <c r="V781" s="24">
        <f>IF(NOT(AND(A781=$B$2,G781&gt;0,H781&gt;0,OR(C781&lt;&gt;"Recommended baseline",Assumptions!$B$10=1))),0,IF(ISNUMBER(K781),G781*H781*K781,IF(U781=0,"UNPRICED",IF(ISNUMBER(INDEX('SKU Catalog'!$K$1:$K$116,MAX(1,U781))),G781*H781*INDEX('SKU Catalog'!$K$1:$K$116,MAX(1,U781))*IF(AND(INDEX('SKU Catalog'!$F$1:$F$116,MAX(1,U781))="Hourly",OR(INDEX('SKU Catalog'!$J$1:$J$116,MAX(1,U781))=0,"PAYG"="PAYG")),I781,1),"UNPRICED"))))</f>
        <v>0</v>
      </c>
      <c r="W781" s="24">
        <f>IF(NOT(AND(A781=$B$2,G781&gt;0,H781&gt;0,OR(C781&lt;&gt;"Recommended baseline",Assumptions!$B$10=1))),0,IF(ISNUMBER(K781),G781*H781*K781,IF(U781=0,"UNPRICED",IF(ISNUMBER(INDEX('SKU Catalog'!$L$1:$L$116,MAX(1,U781))),G781*H781*INDEX('SKU Catalog'!$L$1:$L$116,MAX(1,U781))*IF(AND(INDEX('SKU Catalog'!$F$1:$F$116,MAX(1,U781))="Hourly",OR(INDEX('SKU Catalog'!$J$1:$J$116,MAX(1,U781))=0,"1Y"="PAYG")),I781,1),"UNPRICED"))))</f>
        <v>0</v>
      </c>
      <c r="X781" s="24">
        <f>IF(NOT(AND(A781=$B$2,G781&gt;0,H781&gt;0,OR(C781&lt;&gt;"Recommended baseline",Assumptions!$B$10=1))),0,IF(ISNUMBER(K781),G781*H781*K781,IF(U781=0,"UNPRICED",IF(ISNUMBER(INDEX('SKU Catalog'!$M$1:$M$116,MAX(1,U781))),G781*H781*INDEX('SKU Catalog'!$M$1:$M$116,MAX(1,U781))*IF(AND(INDEX('SKU Catalog'!$F$1:$F$116,MAX(1,U781))="Hourly",OR(INDEX('SKU Catalog'!$J$1:$J$116,MAX(1,U781))=0,"3Y"="PAYG")),I781,1),"UNPRICED"))))</f>
        <v>0</v>
      </c>
    </row>
    <row r="782" spans="1:24" ht="43.2" x14ac:dyDescent="0.35">
      <c r="A782" s="21" t="s">
        <v>951</v>
      </c>
      <c r="B782" s="21" t="s">
        <v>86</v>
      </c>
      <c r="C782" s="21" t="s">
        <v>2299</v>
      </c>
      <c r="D782" s="21" t="s">
        <v>1117</v>
      </c>
      <c r="E782" s="21" t="s">
        <v>1118</v>
      </c>
      <c r="F782" s="26" t="s">
        <v>182</v>
      </c>
      <c r="G782" s="27">
        <v>1</v>
      </c>
      <c r="H782" s="27">
        <v>1</v>
      </c>
      <c r="I782" s="36">
        <v>1</v>
      </c>
      <c r="J782" s="26" t="s">
        <v>2297</v>
      </c>
      <c r="K782" s="37"/>
      <c r="L782" s="23" t="str">
        <f>IF(U782=0,"INVALID SKU",IF(INDEX('SKU Catalog'!$J$1:$J$116,MAX(1,U782))=0,"PAYG",IF(J782="Default",Assumptions!$B$7,J782)))</f>
        <v>PAYG</v>
      </c>
      <c r="M782" s="23" t="str">
        <f>IF(U782=0,"Review SKU",INDEX('SKU Catalog'!$E$1:$E$116,MAX(1,U782)))</f>
        <v>resource</v>
      </c>
      <c r="N782" s="31">
        <f>IF(ISNUMBER(K782),K782,IF(U782=0,"UNPRICED",IF(L782="PAYG",INDEX('SKU Catalog'!$K$1:$K$116,MAX(1,U782)),IF(L782="1Y",INDEX('SKU Catalog'!$L$1:$L$116,MAX(1,U782)),INDEX('SKU Catalog'!$M$1:$M$116,MAX(1,U782))))))</f>
        <v>0</v>
      </c>
      <c r="O782" s="24">
        <f>IF(NOT(AND(A782=$B$2,G782&gt;0,H782&gt;0,OR(C782&lt;&gt;"Recommended baseline",Assumptions!$B$10=1))),0,IF(ISNUMBER(N782),G782*H782*N782*IF(ISNUMBER(K782),1,IF(AND(L782="PAYG",INDEX('SKU Catalog'!$F$1:$F$116,MAX(1,U782))="Hourly"),I782,1)),"UNPRICED"))</f>
        <v>0</v>
      </c>
      <c r="P782" s="24">
        <f>IF(ISNUMBER(O782),O782*Assumptions!$B$8,"UNPRICED")</f>
        <v>0</v>
      </c>
      <c r="Q782" s="23" t="str">
        <f>IF(NOT(AND(A782=$B$2,G782&gt;0,H782&gt;0,OR(C782&lt;&gt;"Recommended baseline",Assumptions!$B$10=1))),"Inactive",IF(NOT(ISNUMBER(N782)),"UNPRICED - select SKU / quote",IF(ISNUMBER(K782),"Manual quote - verify source",IF(T782="Covered","Covered by capacity",IF(T782="Control plane","No direct fee","Priced - verify sizing")))))</f>
        <v>Inactive</v>
      </c>
      <c r="R782" s="21" t="s">
        <v>2314</v>
      </c>
      <c r="S782" s="21" t="s">
        <v>971</v>
      </c>
      <c r="T782" s="21" t="s">
        <v>181</v>
      </c>
      <c r="U782" s="23">
        <f>IF(COUNTIF('SKU Catalog'!$A$4:$A$116,T782&amp;"|"&amp;F782)=0,0,MATCH(T782&amp;"|"&amp;F782,'SKU Catalog'!$A$1:$A$116,0))</f>
        <v>4</v>
      </c>
      <c r="V782" s="24">
        <f>IF(NOT(AND(A782=$B$2,G782&gt;0,H782&gt;0,OR(C782&lt;&gt;"Recommended baseline",Assumptions!$B$10=1))),0,IF(ISNUMBER(K782),G782*H782*K782,IF(U782=0,"UNPRICED",IF(ISNUMBER(INDEX('SKU Catalog'!$K$1:$K$116,MAX(1,U782))),G782*H782*INDEX('SKU Catalog'!$K$1:$K$116,MAX(1,U782))*IF(AND(INDEX('SKU Catalog'!$F$1:$F$116,MAX(1,U782))="Hourly",OR(INDEX('SKU Catalog'!$J$1:$J$116,MAX(1,U782))=0,"PAYG"="PAYG")),I782,1),"UNPRICED"))))</f>
        <v>0</v>
      </c>
      <c r="W782" s="24">
        <f>IF(NOT(AND(A782=$B$2,G782&gt;0,H782&gt;0,OR(C782&lt;&gt;"Recommended baseline",Assumptions!$B$10=1))),0,IF(ISNUMBER(K782),G782*H782*K782,IF(U782=0,"UNPRICED",IF(ISNUMBER(INDEX('SKU Catalog'!$L$1:$L$116,MAX(1,U782))),G782*H782*INDEX('SKU Catalog'!$L$1:$L$116,MAX(1,U782))*IF(AND(INDEX('SKU Catalog'!$F$1:$F$116,MAX(1,U782))="Hourly",OR(INDEX('SKU Catalog'!$J$1:$J$116,MAX(1,U782))=0,"1Y"="PAYG")),I782,1),"UNPRICED"))))</f>
        <v>0</v>
      </c>
      <c r="X782" s="24">
        <f>IF(NOT(AND(A782=$B$2,G782&gt;0,H782&gt;0,OR(C782&lt;&gt;"Recommended baseline",Assumptions!$B$10=1))),0,IF(ISNUMBER(K782),G782*H782*K782,IF(U782=0,"UNPRICED",IF(ISNUMBER(INDEX('SKU Catalog'!$M$1:$M$116,MAX(1,U782))),G782*H782*INDEX('SKU Catalog'!$M$1:$M$116,MAX(1,U782))*IF(AND(INDEX('SKU Catalog'!$F$1:$F$116,MAX(1,U782))="Hourly",OR(INDEX('SKU Catalog'!$J$1:$J$116,MAX(1,U782))=0,"3Y"="PAYG")),I782,1),"UNPRICED"))))</f>
        <v>0</v>
      </c>
    </row>
    <row r="783" spans="1:24" ht="43.2" x14ac:dyDescent="0.35">
      <c r="A783" s="21" t="s">
        <v>951</v>
      </c>
      <c r="B783" s="21" t="s">
        <v>86</v>
      </c>
      <c r="C783" s="21" t="s">
        <v>2299</v>
      </c>
      <c r="D783" s="21" t="s">
        <v>1121</v>
      </c>
      <c r="E783" s="21" t="s">
        <v>1122</v>
      </c>
      <c r="F783" s="26" t="s">
        <v>182</v>
      </c>
      <c r="G783" s="27">
        <v>1</v>
      </c>
      <c r="H783" s="27">
        <v>1</v>
      </c>
      <c r="I783" s="36">
        <v>1</v>
      </c>
      <c r="J783" s="26" t="s">
        <v>2297</v>
      </c>
      <c r="K783" s="37"/>
      <c r="L783" s="23" t="str">
        <f>IF(U783=0,"INVALID SKU",IF(INDEX('SKU Catalog'!$J$1:$J$116,MAX(1,U783))=0,"PAYG",IF(J783="Default",Assumptions!$B$7,J783)))</f>
        <v>PAYG</v>
      </c>
      <c r="M783" s="23" t="str">
        <f>IF(U783=0,"Review SKU",INDEX('SKU Catalog'!$E$1:$E$116,MAX(1,U783)))</f>
        <v>resource</v>
      </c>
      <c r="N783" s="31">
        <f>IF(ISNUMBER(K783),K783,IF(U783=0,"UNPRICED",IF(L783="PAYG",INDEX('SKU Catalog'!$K$1:$K$116,MAX(1,U783)),IF(L783="1Y",INDEX('SKU Catalog'!$L$1:$L$116,MAX(1,U783)),INDEX('SKU Catalog'!$M$1:$M$116,MAX(1,U783))))))</f>
        <v>0</v>
      </c>
      <c r="O783" s="24">
        <f>IF(NOT(AND(A783=$B$2,G783&gt;0,H783&gt;0,OR(C783&lt;&gt;"Recommended baseline",Assumptions!$B$10=1))),0,IF(ISNUMBER(N783),G783*H783*N783*IF(ISNUMBER(K783),1,IF(AND(L783="PAYG",INDEX('SKU Catalog'!$F$1:$F$116,MAX(1,U783))="Hourly"),I783,1)),"UNPRICED"))</f>
        <v>0</v>
      </c>
      <c r="P783" s="24">
        <f>IF(ISNUMBER(O783),O783*Assumptions!$B$8,"UNPRICED")</f>
        <v>0</v>
      </c>
      <c r="Q783" s="23" t="str">
        <f>IF(NOT(AND(A783=$B$2,G783&gt;0,H783&gt;0,OR(C783&lt;&gt;"Recommended baseline",Assumptions!$B$10=1))),"Inactive",IF(NOT(ISNUMBER(N783)),"UNPRICED - select SKU / quote",IF(ISNUMBER(K783),"Manual quote - verify source",IF(T783="Covered","Covered by capacity",IF(T783="Control plane","No direct fee","Priced - verify sizing")))))</f>
        <v>Inactive</v>
      </c>
      <c r="R783" s="21" t="s">
        <v>2314</v>
      </c>
      <c r="S783" s="21" t="s">
        <v>971</v>
      </c>
      <c r="T783" s="21" t="s">
        <v>181</v>
      </c>
      <c r="U783" s="23">
        <f>IF(COUNTIF('SKU Catalog'!$A$4:$A$116,T783&amp;"|"&amp;F783)=0,0,MATCH(T783&amp;"|"&amp;F783,'SKU Catalog'!$A$1:$A$116,0))</f>
        <v>4</v>
      </c>
      <c r="V783" s="24">
        <f>IF(NOT(AND(A783=$B$2,G783&gt;0,H783&gt;0,OR(C783&lt;&gt;"Recommended baseline",Assumptions!$B$10=1))),0,IF(ISNUMBER(K783),G783*H783*K783,IF(U783=0,"UNPRICED",IF(ISNUMBER(INDEX('SKU Catalog'!$K$1:$K$116,MAX(1,U783))),G783*H783*INDEX('SKU Catalog'!$K$1:$K$116,MAX(1,U783))*IF(AND(INDEX('SKU Catalog'!$F$1:$F$116,MAX(1,U783))="Hourly",OR(INDEX('SKU Catalog'!$J$1:$J$116,MAX(1,U783))=0,"PAYG"="PAYG")),I783,1),"UNPRICED"))))</f>
        <v>0</v>
      </c>
      <c r="W783" s="24">
        <f>IF(NOT(AND(A783=$B$2,G783&gt;0,H783&gt;0,OR(C783&lt;&gt;"Recommended baseline",Assumptions!$B$10=1))),0,IF(ISNUMBER(K783),G783*H783*K783,IF(U783=0,"UNPRICED",IF(ISNUMBER(INDEX('SKU Catalog'!$L$1:$L$116,MAX(1,U783))),G783*H783*INDEX('SKU Catalog'!$L$1:$L$116,MAX(1,U783))*IF(AND(INDEX('SKU Catalog'!$F$1:$F$116,MAX(1,U783))="Hourly",OR(INDEX('SKU Catalog'!$J$1:$J$116,MAX(1,U783))=0,"1Y"="PAYG")),I783,1),"UNPRICED"))))</f>
        <v>0</v>
      </c>
      <c r="X783" s="24">
        <f>IF(NOT(AND(A783=$B$2,G783&gt;0,H783&gt;0,OR(C783&lt;&gt;"Recommended baseline",Assumptions!$B$10=1))),0,IF(ISNUMBER(K783),G783*H783*K783,IF(U783=0,"UNPRICED",IF(ISNUMBER(INDEX('SKU Catalog'!$M$1:$M$116,MAX(1,U783))),G783*H783*INDEX('SKU Catalog'!$M$1:$M$116,MAX(1,U783))*IF(AND(INDEX('SKU Catalog'!$F$1:$F$116,MAX(1,U783))="Hourly",OR(INDEX('SKU Catalog'!$J$1:$J$116,MAX(1,U783))=0,"3Y"="PAYG")),I783,1),"UNPRICED"))))</f>
        <v>0</v>
      </c>
    </row>
    <row r="784" spans="1:24" ht="43.2" x14ac:dyDescent="0.35">
      <c r="A784" s="21" t="s">
        <v>951</v>
      </c>
      <c r="B784" s="21" t="s">
        <v>86</v>
      </c>
      <c r="C784" s="21" t="s">
        <v>2299</v>
      </c>
      <c r="D784" s="21" t="s">
        <v>1125</v>
      </c>
      <c r="E784" s="21" t="s">
        <v>1126</v>
      </c>
      <c r="F784" s="26" t="s">
        <v>182</v>
      </c>
      <c r="G784" s="27">
        <v>1</v>
      </c>
      <c r="H784" s="27">
        <v>1</v>
      </c>
      <c r="I784" s="36">
        <v>1</v>
      </c>
      <c r="J784" s="26" t="s">
        <v>2297</v>
      </c>
      <c r="K784" s="37"/>
      <c r="L784" s="23" t="str">
        <f>IF(U784=0,"INVALID SKU",IF(INDEX('SKU Catalog'!$J$1:$J$116,MAX(1,U784))=0,"PAYG",IF(J784="Default",Assumptions!$B$7,J784)))</f>
        <v>PAYG</v>
      </c>
      <c r="M784" s="23" t="str">
        <f>IF(U784=0,"Review SKU",INDEX('SKU Catalog'!$E$1:$E$116,MAX(1,U784)))</f>
        <v>resource</v>
      </c>
      <c r="N784" s="31">
        <f>IF(ISNUMBER(K784),K784,IF(U784=0,"UNPRICED",IF(L784="PAYG",INDEX('SKU Catalog'!$K$1:$K$116,MAX(1,U784)),IF(L784="1Y",INDEX('SKU Catalog'!$L$1:$L$116,MAX(1,U784)),INDEX('SKU Catalog'!$M$1:$M$116,MAX(1,U784))))))</f>
        <v>0</v>
      </c>
      <c r="O784" s="24">
        <f>IF(NOT(AND(A784=$B$2,G784&gt;0,H784&gt;0,OR(C784&lt;&gt;"Recommended baseline",Assumptions!$B$10=1))),0,IF(ISNUMBER(N784),G784*H784*N784*IF(ISNUMBER(K784),1,IF(AND(L784="PAYG",INDEX('SKU Catalog'!$F$1:$F$116,MAX(1,U784))="Hourly"),I784,1)),"UNPRICED"))</f>
        <v>0</v>
      </c>
      <c r="P784" s="24">
        <f>IF(ISNUMBER(O784),O784*Assumptions!$B$8,"UNPRICED")</f>
        <v>0</v>
      </c>
      <c r="Q784" s="23" t="str">
        <f>IF(NOT(AND(A784=$B$2,G784&gt;0,H784&gt;0,OR(C784&lt;&gt;"Recommended baseline",Assumptions!$B$10=1))),"Inactive",IF(NOT(ISNUMBER(N784)),"UNPRICED - select SKU / quote",IF(ISNUMBER(K784),"Manual quote - verify source",IF(T784="Covered","Covered by capacity",IF(T784="Control plane","No direct fee","Priced - verify sizing")))))</f>
        <v>Inactive</v>
      </c>
      <c r="R784" s="21" t="s">
        <v>2314</v>
      </c>
      <c r="S784" s="21" t="s">
        <v>971</v>
      </c>
      <c r="T784" s="21" t="s">
        <v>181</v>
      </c>
      <c r="U784" s="23">
        <f>IF(COUNTIF('SKU Catalog'!$A$4:$A$116,T784&amp;"|"&amp;F784)=0,0,MATCH(T784&amp;"|"&amp;F784,'SKU Catalog'!$A$1:$A$116,0))</f>
        <v>4</v>
      </c>
      <c r="V784" s="24">
        <f>IF(NOT(AND(A784=$B$2,G784&gt;0,H784&gt;0,OR(C784&lt;&gt;"Recommended baseline",Assumptions!$B$10=1))),0,IF(ISNUMBER(K784),G784*H784*K784,IF(U784=0,"UNPRICED",IF(ISNUMBER(INDEX('SKU Catalog'!$K$1:$K$116,MAX(1,U784))),G784*H784*INDEX('SKU Catalog'!$K$1:$K$116,MAX(1,U784))*IF(AND(INDEX('SKU Catalog'!$F$1:$F$116,MAX(1,U784))="Hourly",OR(INDEX('SKU Catalog'!$J$1:$J$116,MAX(1,U784))=0,"PAYG"="PAYG")),I784,1),"UNPRICED"))))</f>
        <v>0</v>
      </c>
      <c r="W784" s="24">
        <f>IF(NOT(AND(A784=$B$2,G784&gt;0,H784&gt;0,OR(C784&lt;&gt;"Recommended baseline",Assumptions!$B$10=1))),0,IF(ISNUMBER(K784),G784*H784*K784,IF(U784=0,"UNPRICED",IF(ISNUMBER(INDEX('SKU Catalog'!$L$1:$L$116,MAX(1,U784))),G784*H784*INDEX('SKU Catalog'!$L$1:$L$116,MAX(1,U784))*IF(AND(INDEX('SKU Catalog'!$F$1:$F$116,MAX(1,U784))="Hourly",OR(INDEX('SKU Catalog'!$J$1:$J$116,MAX(1,U784))=0,"1Y"="PAYG")),I784,1),"UNPRICED"))))</f>
        <v>0</v>
      </c>
      <c r="X784" s="24">
        <f>IF(NOT(AND(A784=$B$2,G784&gt;0,H784&gt;0,OR(C784&lt;&gt;"Recommended baseline",Assumptions!$B$10=1))),0,IF(ISNUMBER(K784),G784*H784*K784,IF(U784=0,"UNPRICED",IF(ISNUMBER(INDEX('SKU Catalog'!$M$1:$M$116,MAX(1,U784))),G784*H784*INDEX('SKU Catalog'!$M$1:$M$116,MAX(1,U784))*IF(AND(INDEX('SKU Catalog'!$F$1:$F$116,MAX(1,U784))="Hourly",OR(INDEX('SKU Catalog'!$J$1:$J$116,MAX(1,U784))=0,"3Y"="PAYG")),I784,1),"UNPRICED"))))</f>
        <v>0</v>
      </c>
    </row>
    <row r="785" spans="1:24" ht="43.2" x14ac:dyDescent="0.35">
      <c r="A785" s="21" t="s">
        <v>951</v>
      </c>
      <c r="B785" s="21" t="s">
        <v>86</v>
      </c>
      <c r="C785" s="21" t="s">
        <v>2299</v>
      </c>
      <c r="D785" s="21" t="s">
        <v>1129</v>
      </c>
      <c r="E785" s="21" t="s">
        <v>1130</v>
      </c>
      <c r="F785" s="26" t="s">
        <v>182</v>
      </c>
      <c r="G785" s="27">
        <v>1</v>
      </c>
      <c r="H785" s="27">
        <v>1</v>
      </c>
      <c r="I785" s="36">
        <v>1</v>
      </c>
      <c r="J785" s="26" t="s">
        <v>2297</v>
      </c>
      <c r="K785" s="37"/>
      <c r="L785" s="23" t="str">
        <f>IF(U785=0,"INVALID SKU",IF(INDEX('SKU Catalog'!$J$1:$J$116,MAX(1,U785))=0,"PAYG",IF(J785="Default",Assumptions!$B$7,J785)))</f>
        <v>PAYG</v>
      </c>
      <c r="M785" s="23" t="str">
        <f>IF(U785=0,"Review SKU",INDEX('SKU Catalog'!$E$1:$E$116,MAX(1,U785)))</f>
        <v>resource</v>
      </c>
      <c r="N785" s="31">
        <f>IF(ISNUMBER(K785),K785,IF(U785=0,"UNPRICED",IF(L785="PAYG",INDEX('SKU Catalog'!$K$1:$K$116,MAX(1,U785)),IF(L785="1Y",INDEX('SKU Catalog'!$L$1:$L$116,MAX(1,U785)),INDEX('SKU Catalog'!$M$1:$M$116,MAX(1,U785))))))</f>
        <v>0</v>
      </c>
      <c r="O785" s="24">
        <f>IF(NOT(AND(A785=$B$2,G785&gt;0,H785&gt;0,OR(C785&lt;&gt;"Recommended baseline",Assumptions!$B$10=1))),0,IF(ISNUMBER(N785),G785*H785*N785*IF(ISNUMBER(K785),1,IF(AND(L785="PAYG",INDEX('SKU Catalog'!$F$1:$F$116,MAX(1,U785))="Hourly"),I785,1)),"UNPRICED"))</f>
        <v>0</v>
      </c>
      <c r="P785" s="24">
        <f>IF(ISNUMBER(O785),O785*Assumptions!$B$8,"UNPRICED")</f>
        <v>0</v>
      </c>
      <c r="Q785" s="23" t="str">
        <f>IF(NOT(AND(A785=$B$2,G785&gt;0,H785&gt;0,OR(C785&lt;&gt;"Recommended baseline",Assumptions!$B$10=1))),"Inactive",IF(NOT(ISNUMBER(N785)),"UNPRICED - select SKU / quote",IF(ISNUMBER(K785),"Manual quote - verify source",IF(T785="Covered","Covered by capacity",IF(T785="Control plane","No direct fee","Priced - verify sizing")))))</f>
        <v>Inactive</v>
      </c>
      <c r="R785" s="21" t="s">
        <v>2314</v>
      </c>
      <c r="S785" s="21" t="s">
        <v>971</v>
      </c>
      <c r="T785" s="21" t="s">
        <v>181</v>
      </c>
      <c r="U785" s="23">
        <f>IF(COUNTIF('SKU Catalog'!$A$4:$A$116,T785&amp;"|"&amp;F785)=0,0,MATCH(T785&amp;"|"&amp;F785,'SKU Catalog'!$A$1:$A$116,0))</f>
        <v>4</v>
      </c>
      <c r="V785" s="24">
        <f>IF(NOT(AND(A785=$B$2,G785&gt;0,H785&gt;0,OR(C785&lt;&gt;"Recommended baseline",Assumptions!$B$10=1))),0,IF(ISNUMBER(K785),G785*H785*K785,IF(U785=0,"UNPRICED",IF(ISNUMBER(INDEX('SKU Catalog'!$K$1:$K$116,MAX(1,U785))),G785*H785*INDEX('SKU Catalog'!$K$1:$K$116,MAX(1,U785))*IF(AND(INDEX('SKU Catalog'!$F$1:$F$116,MAX(1,U785))="Hourly",OR(INDEX('SKU Catalog'!$J$1:$J$116,MAX(1,U785))=0,"PAYG"="PAYG")),I785,1),"UNPRICED"))))</f>
        <v>0</v>
      </c>
      <c r="W785" s="24">
        <f>IF(NOT(AND(A785=$B$2,G785&gt;0,H785&gt;0,OR(C785&lt;&gt;"Recommended baseline",Assumptions!$B$10=1))),0,IF(ISNUMBER(K785),G785*H785*K785,IF(U785=0,"UNPRICED",IF(ISNUMBER(INDEX('SKU Catalog'!$L$1:$L$116,MAX(1,U785))),G785*H785*INDEX('SKU Catalog'!$L$1:$L$116,MAX(1,U785))*IF(AND(INDEX('SKU Catalog'!$F$1:$F$116,MAX(1,U785))="Hourly",OR(INDEX('SKU Catalog'!$J$1:$J$116,MAX(1,U785))=0,"1Y"="PAYG")),I785,1),"UNPRICED"))))</f>
        <v>0</v>
      </c>
      <c r="X785" s="24">
        <f>IF(NOT(AND(A785=$B$2,G785&gt;0,H785&gt;0,OR(C785&lt;&gt;"Recommended baseline",Assumptions!$B$10=1))),0,IF(ISNUMBER(K785),G785*H785*K785,IF(U785=0,"UNPRICED",IF(ISNUMBER(INDEX('SKU Catalog'!$M$1:$M$116,MAX(1,U785))),G785*H785*INDEX('SKU Catalog'!$M$1:$M$116,MAX(1,U785))*IF(AND(INDEX('SKU Catalog'!$F$1:$F$116,MAX(1,U785))="Hourly",OR(INDEX('SKU Catalog'!$J$1:$J$116,MAX(1,U785))=0,"3Y"="PAYG")),I785,1),"UNPRICED"))))</f>
        <v>0</v>
      </c>
    </row>
    <row r="786" spans="1:24" ht="43.2" x14ac:dyDescent="0.35">
      <c r="A786" s="21" t="s">
        <v>951</v>
      </c>
      <c r="B786" s="21" t="s">
        <v>86</v>
      </c>
      <c r="C786" s="21" t="s">
        <v>2299</v>
      </c>
      <c r="D786" s="21" t="s">
        <v>1133</v>
      </c>
      <c r="E786" s="21" t="s">
        <v>1134</v>
      </c>
      <c r="F786" s="26" t="s">
        <v>182</v>
      </c>
      <c r="G786" s="27">
        <v>1</v>
      </c>
      <c r="H786" s="27">
        <v>1</v>
      </c>
      <c r="I786" s="36">
        <v>1</v>
      </c>
      <c r="J786" s="26" t="s">
        <v>2297</v>
      </c>
      <c r="K786" s="37"/>
      <c r="L786" s="23" t="str">
        <f>IF(U786=0,"INVALID SKU",IF(INDEX('SKU Catalog'!$J$1:$J$116,MAX(1,U786))=0,"PAYG",IF(J786="Default",Assumptions!$B$7,J786)))</f>
        <v>PAYG</v>
      </c>
      <c r="M786" s="23" t="str">
        <f>IF(U786=0,"Review SKU",INDEX('SKU Catalog'!$E$1:$E$116,MAX(1,U786)))</f>
        <v>resource</v>
      </c>
      <c r="N786" s="31">
        <f>IF(ISNUMBER(K786),K786,IF(U786=0,"UNPRICED",IF(L786="PAYG",INDEX('SKU Catalog'!$K$1:$K$116,MAX(1,U786)),IF(L786="1Y",INDEX('SKU Catalog'!$L$1:$L$116,MAX(1,U786)),INDEX('SKU Catalog'!$M$1:$M$116,MAX(1,U786))))))</f>
        <v>0</v>
      </c>
      <c r="O786" s="24">
        <f>IF(NOT(AND(A786=$B$2,G786&gt;0,H786&gt;0,OR(C786&lt;&gt;"Recommended baseline",Assumptions!$B$10=1))),0,IF(ISNUMBER(N786),G786*H786*N786*IF(ISNUMBER(K786),1,IF(AND(L786="PAYG",INDEX('SKU Catalog'!$F$1:$F$116,MAX(1,U786))="Hourly"),I786,1)),"UNPRICED"))</f>
        <v>0</v>
      </c>
      <c r="P786" s="24">
        <f>IF(ISNUMBER(O786),O786*Assumptions!$B$8,"UNPRICED")</f>
        <v>0</v>
      </c>
      <c r="Q786" s="23" t="str">
        <f>IF(NOT(AND(A786=$B$2,G786&gt;0,H786&gt;0,OR(C786&lt;&gt;"Recommended baseline",Assumptions!$B$10=1))),"Inactive",IF(NOT(ISNUMBER(N786)),"UNPRICED - select SKU / quote",IF(ISNUMBER(K786),"Manual quote - verify source",IF(T786="Covered","Covered by capacity",IF(T786="Control plane","No direct fee","Priced - verify sizing")))))</f>
        <v>Inactive</v>
      </c>
      <c r="R786" s="21" t="s">
        <v>2314</v>
      </c>
      <c r="S786" s="21" t="s">
        <v>971</v>
      </c>
      <c r="T786" s="21" t="s">
        <v>181</v>
      </c>
      <c r="U786" s="23">
        <f>IF(COUNTIF('SKU Catalog'!$A$4:$A$116,T786&amp;"|"&amp;F786)=0,0,MATCH(T786&amp;"|"&amp;F786,'SKU Catalog'!$A$1:$A$116,0))</f>
        <v>4</v>
      </c>
      <c r="V786" s="24">
        <f>IF(NOT(AND(A786=$B$2,G786&gt;0,H786&gt;0,OR(C786&lt;&gt;"Recommended baseline",Assumptions!$B$10=1))),0,IF(ISNUMBER(K786),G786*H786*K786,IF(U786=0,"UNPRICED",IF(ISNUMBER(INDEX('SKU Catalog'!$K$1:$K$116,MAX(1,U786))),G786*H786*INDEX('SKU Catalog'!$K$1:$K$116,MAX(1,U786))*IF(AND(INDEX('SKU Catalog'!$F$1:$F$116,MAX(1,U786))="Hourly",OR(INDEX('SKU Catalog'!$J$1:$J$116,MAX(1,U786))=0,"PAYG"="PAYG")),I786,1),"UNPRICED"))))</f>
        <v>0</v>
      </c>
      <c r="W786" s="24">
        <f>IF(NOT(AND(A786=$B$2,G786&gt;0,H786&gt;0,OR(C786&lt;&gt;"Recommended baseline",Assumptions!$B$10=1))),0,IF(ISNUMBER(K786),G786*H786*K786,IF(U786=0,"UNPRICED",IF(ISNUMBER(INDEX('SKU Catalog'!$L$1:$L$116,MAX(1,U786))),G786*H786*INDEX('SKU Catalog'!$L$1:$L$116,MAX(1,U786))*IF(AND(INDEX('SKU Catalog'!$F$1:$F$116,MAX(1,U786))="Hourly",OR(INDEX('SKU Catalog'!$J$1:$J$116,MAX(1,U786))=0,"1Y"="PAYG")),I786,1),"UNPRICED"))))</f>
        <v>0</v>
      </c>
      <c r="X786" s="24">
        <f>IF(NOT(AND(A786=$B$2,G786&gt;0,H786&gt;0,OR(C786&lt;&gt;"Recommended baseline",Assumptions!$B$10=1))),0,IF(ISNUMBER(K786),G786*H786*K786,IF(U786=0,"UNPRICED",IF(ISNUMBER(INDEX('SKU Catalog'!$M$1:$M$116,MAX(1,U786))),G786*H786*INDEX('SKU Catalog'!$M$1:$M$116,MAX(1,U786))*IF(AND(INDEX('SKU Catalog'!$F$1:$F$116,MAX(1,U786))="Hourly",OR(INDEX('SKU Catalog'!$J$1:$J$116,MAX(1,U786))=0,"3Y"="PAYG")),I786,1),"UNPRICED"))))</f>
        <v>0</v>
      </c>
    </row>
    <row r="787" spans="1:24" ht="43.2" x14ac:dyDescent="0.35">
      <c r="A787" s="21" t="s">
        <v>951</v>
      </c>
      <c r="B787" s="21" t="s">
        <v>86</v>
      </c>
      <c r="C787" s="21" t="s">
        <v>2299</v>
      </c>
      <c r="D787" s="21" t="s">
        <v>1137</v>
      </c>
      <c r="E787" s="21" t="s">
        <v>1138</v>
      </c>
      <c r="F787" s="26" t="s">
        <v>182</v>
      </c>
      <c r="G787" s="27">
        <v>1</v>
      </c>
      <c r="H787" s="27">
        <v>1</v>
      </c>
      <c r="I787" s="36">
        <v>1</v>
      </c>
      <c r="J787" s="26" t="s">
        <v>2297</v>
      </c>
      <c r="K787" s="37"/>
      <c r="L787" s="23" t="str">
        <f>IF(U787=0,"INVALID SKU",IF(INDEX('SKU Catalog'!$J$1:$J$116,MAX(1,U787))=0,"PAYG",IF(J787="Default",Assumptions!$B$7,J787)))</f>
        <v>PAYG</v>
      </c>
      <c r="M787" s="23" t="str">
        <f>IF(U787=0,"Review SKU",INDEX('SKU Catalog'!$E$1:$E$116,MAX(1,U787)))</f>
        <v>resource</v>
      </c>
      <c r="N787" s="31">
        <f>IF(ISNUMBER(K787),K787,IF(U787=0,"UNPRICED",IF(L787="PAYG",INDEX('SKU Catalog'!$K$1:$K$116,MAX(1,U787)),IF(L787="1Y",INDEX('SKU Catalog'!$L$1:$L$116,MAX(1,U787)),INDEX('SKU Catalog'!$M$1:$M$116,MAX(1,U787))))))</f>
        <v>0</v>
      </c>
      <c r="O787" s="24">
        <f>IF(NOT(AND(A787=$B$2,G787&gt;0,H787&gt;0,OR(C787&lt;&gt;"Recommended baseline",Assumptions!$B$10=1))),0,IF(ISNUMBER(N787),G787*H787*N787*IF(ISNUMBER(K787),1,IF(AND(L787="PAYG",INDEX('SKU Catalog'!$F$1:$F$116,MAX(1,U787))="Hourly"),I787,1)),"UNPRICED"))</f>
        <v>0</v>
      </c>
      <c r="P787" s="24">
        <f>IF(ISNUMBER(O787),O787*Assumptions!$B$8,"UNPRICED")</f>
        <v>0</v>
      </c>
      <c r="Q787" s="23" t="str">
        <f>IF(NOT(AND(A787=$B$2,G787&gt;0,H787&gt;0,OR(C787&lt;&gt;"Recommended baseline",Assumptions!$B$10=1))),"Inactive",IF(NOT(ISNUMBER(N787)),"UNPRICED - select SKU / quote",IF(ISNUMBER(K787),"Manual quote - verify source",IF(T787="Covered","Covered by capacity",IF(T787="Control plane","No direct fee","Priced - verify sizing")))))</f>
        <v>Inactive</v>
      </c>
      <c r="R787" s="21" t="s">
        <v>2314</v>
      </c>
      <c r="S787" s="21" t="s">
        <v>971</v>
      </c>
      <c r="T787" s="21" t="s">
        <v>181</v>
      </c>
      <c r="U787" s="23">
        <f>IF(COUNTIF('SKU Catalog'!$A$4:$A$116,T787&amp;"|"&amp;F787)=0,0,MATCH(T787&amp;"|"&amp;F787,'SKU Catalog'!$A$1:$A$116,0))</f>
        <v>4</v>
      </c>
      <c r="V787" s="24">
        <f>IF(NOT(AND(A787=$B$2,G787&gt;0,H787&gt;0,OR(C787&lt;&gt;"Recommended baseline",Assumptions!$B$10=1))),0,IF(ISNUMBER(K787),G787*H787*K787,IF(U787=0,"UNPRICED",IF(ISNUMBER(INDEX('SKU Catalog'!$K$1:$K$116,MAX(1,U787))),G787*H787*INDEX('SKU Catalog'!$K$1:$K$116,MAX(1,U787))*IF(AND(INDEX('SKU Catalog'!$F$1:$F$116,MAX(1,U787))="Hourly",OR(INDEX('SKU Catalog'!$J$1:$J$116,MAX(1,U787))=0,"PAYG"="PAYG")),I787,1),"UNPRICED"))))</f>
        <v>0</v>
      </c>
      <c r="W787" s="24">
        <f>IF(NOT(AND(A787=$B$2,G787&gt;0,H787&gt;0,OR(C787&lt;&gt;"Recommended baseline",Assumptions!$B$10=1))),0,IF(ISNUMBER(K787),G787*H787*K787,IF(U787=0,"UNPRICED",IF(ISNUMBER(INDEX('SKU Catalog'!$L$1:$L$116,MAX(1,U787))),G787*H787*INDEX('SKU Catalog'!$L$1:$L$116,MAX(1,U787))*IF(AND(INDEX('SKU Catalog'!$F$1:$F$116,MAX(1,U787))="Hourly",OR(INDEX('SKU Catalog'!$J$1:$J$116,MAX(1,U787))=0,"1Y"="PAYG")),I787,1),"UNPRICED"))))</f>
        <v>0</v>
      </c>
      <c r="X787" s="24">
        <f>IF(NOT(AND(A787=$B$2,G787&gt;0,H787&gt;0,OR(C787&lt;&gt;"Recommended baseline",Assumptions!$B$10=1))),0,IF(ISNUMBER(K787),G787*H787*K787,IF(U787=0,"UNPRICED",IF(ISNUMBER(INDEX('SKU Catalog'!$M$1:$M$116,MAX(1,U787))),G787*H787*INDEX('SKU Catalog'!$M$1:$M$116,MAX(1,U787))*IF(AND(INDEX('SKU Catalog'!$F$1:$F$116,MAX(1,U787))="Hourly",OR(INDEX('SKU Catalog'!$J$1:$J$116,MAX(1,U787))=0,"3Y"="PAYG")),I787,1),"UNPRICED"))))</f>
        <v>0</v>
      </c>
    </row>
    <row r="788" spans="1:24" ht="43.2" x14ac:dyDescent="0.35">
      <c r="A788" s="21" t="s">
        <v>951</v>
      </c>
      <c r="B788" s="21" t="s">
        <v>86</v>
      </c>
      <c r="C788" s="21" t="s">
        <v>2299</v>
      </c>
      <c r="D788" s="21" t="s">
        <v>1141</v>
      </c>
      <c r="E788" s="21" t="s">
        <v>1142</v>
      </c>
      <c r="F788" s="26" t="s">
        <v>182</v>
      </c>
      <c r="G788" s="27">
        <v>1</v>
      </c>
      <c r="H788" s="27">
        <v>1</v>
      </c>
      <c r="I788" s="36">
        <v>1</v>
      </c>
      <c r="J788" s="26" t="s">
        <v>2297</v>
      </c>
      <c r="K788" s="37"/>
      <c r="L788" s="23" t="str">
        <f>IF(U788=0,"INVALID SKU",IF(INDEX('SKU Catalog'!$J$1:$J$116,MAX(1,U788))=0,"PAYG",IF(J788="Default",Assumptions!$B$7,J788)))</f>
        <v>PAYG</v>
      </c>
      <c r="M788" s="23" t="str">
        <f>IF(U788=0,"Review SKU",INDEX('SKU Catalog'!$E$1:$E$116,MAX(1,U788)))</f>
        <v>resource</v>
      </c>
      <c r="N788" s="31">
        <f>IF(ISNUMBER(K788),K788,IF(U788=0,"UNPRICED",IF(L788="PAYG",INDEX('SKU Catalog'!$K$1:$K$116,MAX(1,U788)),IF(L788="1Y",INDEX('SKU Catalog'!$L$1:$L$116,MAX(1,U788)),INDEX('SKU Catalog'!$M$1:$M$116,MAX(1,U788))))))</f>
        <v>0</v>
      </c>
      <c r="O788" s="24">
        <f>IF(NOT(AND(A788=$B$2,G788&gt;0,H788&gt;0,OR(C788&lt;&gt;"Recommended baseline",Assumptions!$B$10=1))),0,IF(ISNUMBER(N788),G788*H788*N788*IF(ISNUMBER(K788),1,IF(AND(L788="PAYG",INDEX('SKU Catalog'!$F$1:$F$116,MAX(1,U788))="Hourly"),I788,1)),"UNPRICED"))</f>
        <v>0</v>
      </c>
      <c r="P788" s="24">
        <f>IF(ISNUMBER(O788),O788*Assumptions!$B$8,"UNPRICED")</f>
        <v>0</v>
      </c>
      <c r="Q788" s="23" t="str">
        <f>IF(NOT(AND(A788=$B$2,G788&gt;0,H788&gt;0,OR(C788&lt;&gt;"Recommended baseline",Assumptions!$B$10=1))),"Inactive",IF(NOT(ISNUMBER(N788)),"UNPRICED - select SKU / quote",IF(ISNUMBER(K788),"Manual quote - verify source",IF(T788="Covered","Covered by capacity",IF(T788="Control plane","No direct fee","Priced - verify sizing")))))</f>
        <v>Inactive</v>
      </c>
      <c r="R788" s="21" t="s">
        <v>2314</v>
      </c>
      <c r="S788" s="21" t="s">
        <v>971</v>
      </c>
      <c r="T788" s="21" t="s">
        <v>181</v>
      </c>
      <c r="U788" s="23">
        <f>IF(COUNTIF('SKU Catalog'!$A$4:$A$116,T788&amp;"|"&amp;F788)=0,0,MATCH(T788&amp;"|"&amp;F788,'SKU Catalog'!$A$1:$A$116,0))</f>
        <v>4</v>
      </c>
      <c r="V788" s="24">
        <f>IF(NOT(AND(A788=$B$2,G788&gt;0,H788&gt;0,OR(C788&lt;&gt;"Recommended baseline",Assumptions!$B$10=1))),0,IF(ISNUMBER(K788),G788*H788*K788,IF(U788=0,"UNPRICED",IF(ISNUMBER(INDEX('SKU Catalog'!$K$1:$K$116,MAX(1,U788))),G788*H788*INDEX('SKU Catalog'!$K$1:$K$116,MAX(1,U788))*IF(AND(INDEX('SKU Catalog'!$F$1:$F$116,MAX(1,U788))="Hourly",OR(INDEX('SKU Catalog'!$J$1:$J$116,MAX(1,U788))=0,"PAYG"="PAYG")),I788,1),"UNPRICED"))))</f>
        <v>0</v>
      </c>
      <c r="W788" s="24">
        <f>IF(NOT(AND(A788=$B$2,G788&gt;0,H788&gt;0,OR(C788&lt;&gt;"Recommended baseline",Assumptions!$B$10=1))),0,IF(ISNUMBER(K788),G788*H788*K788,IF(U788=0,"UNPRICED",IF(ISNUMBER(INDEX('SKU Catalog'!$L$1:$L$116,MAX(1,U788))),G788*H788*INDEX('SKU Catalog'!$L$1:$L$116,MAX(1,U788))*IF(AND(INDEX('SKU Catalog'!$F$1:$F$116,MAX(1,U788))="Hourly",OR(INDEX('SKU Catalog'!$J$1:$J$116,MAX(1,U788))=0,"1Y"="PAYG")),I788,1),"UNPRICED"))))</f>
        <v>0</v>
      </c>
      <c r="X788" s="24">
        <f>IF(NOT(AND(A788=$B$2,G788&gt;0,H788&gt;0,OR(C788&lt;&gt;"Recommended baseline",Assumptions!$B$10=1))),0,IF(ISNUMBER(K788),G788*H788*K788,IF(U788=0,"UNPRICED",IF(ISNUMBER(INDEX('SKU Catalog'!$M$1:$M$116,MAX(1,U788))),G788*H788*INDEX('SKU Catalog'!$M$1:$M$116,MAX(1,U788))*IF(AND(INDEX('SKU Catalog'!$F$1:$F$116,MAX(1,U788))="Hourly",OR(INDEX('SKU Catalog'!$J$1:$J$116,MAX(1,U788))=0,"3Y"="PAYG")),I788,1),"UNPRICED"))))</f>
        <v>0</v>
      </c>
    </row>
    <row r="789" spans="1:24" ht="43.2" x14ac:dyDescent="0.35">
      <c r="A789" s="21" t="s">
        <v>951</v>
      </c>
      <c r="B789" s="21" t="s">
        <v>86</v>
      </c>
      <c r="C789" s="21" t="s">
        <v>2299</v>
      </c>
      <c r="D789" s="21" t="s">
        <v>1145</v>
      </c>
      <c r="E789" s="21" t="s">
        <v>1146</v>
      </c>
      <c r="F789" s="26" t="s">
        <v>182</v>
      </c>
      <c r="G789" s="27">
        <v>1</v>
      </c>
      <c r="H789" s="27">
        <v>1</v>
      </c>
      <c r="I789" s="36">
        <v>1</v>
      </c>
      <c r="J789" s="26" t="s">
        <v>2297</v>
      </c>
      <c r="K789" s="37"/>
      <c r="L789" s="23" t="str">
        <f>IF(U789=0,"INVALID SKU",IF(INDEX('SKU Catalog'!$J$1:$J$116,MAX(1,U789))=0,"PAYG",IF(J789="Default",Assumptions!$B$7,J789)))</f>
        <v>PAYG</v>
      </c>
      <c r="M789" s="23" t="str">
        <f>IF(U789=0,"Review SKU",INDEX('SKU Catalog'!$E$1:$E$116,MAX(1,U789)))</f>
        <v>resource</v>
      </c>
      <c r="N789" s="31">
        <f>IF(ISNUMBER(K789),K789,IF(U789=0,"UNPRICED",IF(L789="PAYG",INDEX('SKU Catalog'!$K$1:$K$116,MAX(1,U789)),IF(L789="1Y",INDEX('SKU Catalog'!$L$1:$L$116,MAX(1,U789)),INDEX('SKU Catalog'!$M$1:$M$116,MAX(1,U789))))))</f>
        <v>0</v>
      </c>
      <c r="O789" s="24">
        <f>IF(NOT(AND(A789=$B$2,G789&gt;0,H789&gt;0,OR(C789&lt;&gt;"Recommended baseline",Assumptions!$B$10=1))),0,IF(ISNUMBER(N789),G789*H789*N789*IF(ISNUMBER(K789),1,IF(AND(L789="PAYG",INDEX('SKU Catalog'!$F$1:$F$116,MAX(1,U789))="Hourly"),I789,1)),"UNPRICED"))</f>
        <v>0</v>
      </c>
      <c r="P789" s="24">
        <f>IF(ISNUMBER(O789),O789*Assumptions!$B$8,"UNPRICED")</f>
        <v>0</v>
      </c>
      <c r="Q789" s="23" t="str">
        <f>IF(NOT(AND(A789=$B$2,G789&gt;0,H789&gt;0,OR(C789&lt;&gt;"Recommended baseline",Assumptions!$B$10=1))),"Inactive",IF(NOT(ISNUMBER(N789)),"UNPRICED - select SKU / quote",IF(ISNUMBER(K789),"Manual quote - verify source",IF(T789="Covered","Covered by capacity",IF(T789="Control plane","No direct fee","Priced - verify sizing")))))</f>
        <v>Inactive</v>
      </c>
      <c r="R789" s="21" t="s">
        <v>2314</v>
      </c>
      <c r="S789" s="21" t="s">
        <v>971</v>
      </c>
      <c r="T789" s="21" t="s">
        <v>181</v>
      </c>
      <c r="U789" s="23">
        <f>IF(COUNTIF('SKU Catalog'!$A$4:$A$116,T789&amp;"|"&amp;F789)=0,0,MATCH(T789&amp;"|"&amp;F789,'SKU Catalog'!$A$1:$A$116,0))</f>
        <v>4</v>
      </c>
      <c r="V789" s="24">
        <f>IF(NOT(AND(A789=$B$2,G789&gt;0,H789&gt;0,OR(C789&lt;&gt;"Recommended baseline",Assumptions!$B$10=1))),0,IF(ISNUMBER(K789),G789*H789*K789,IF(U789=0,"UNPRICED",IF(ISNUMBER(INDEX('SKU Catalog'!$K$1:$K$116,MAX(1,U789))),G789*H789*INDEX('SKU Catalog'!$K$1:$K$116,MAX(1,U789))*IF(AND(INDEX('SKU Catalog'!$F$1:$F$116,MAX(1,U789))="Hourly",OR(INDEX('SKU Catalog'!$J$1:$J$116,MAX(1,U789))=0,"PAYG"="PAYG")),I789,1),"UNPRICED"))))</f>
        <v>0</v>
      </c>
      <c r="W789" s="24">
        <f>IF(NOT(AND(A789=$B$2,G789&gt;0,H789&gt;0,OR(C789&lt;&gt;"Recommended baseline",Assumptions!$B$10=1))),0,IF(ISNUMBER(K789),G789*H789*K789,IF(U789=0,"UNPRICED",IF(ISNUMBER(INDEX('SKU Catalog'!$L$1:$L$116,MAX(1,U789))),G789*H789*INDEX('SKU Catalog'!$L$1:$L$116,MAX(1,U789))*IF(AND(INDEX('SKU Catalog'!$F$1:$F$116,MAX(1,U789))="Hourly",OR(INDEX('SKU Catalog'!$J$1:$J$116,MAX(1,U789))=0,"1Y"="PAYG")),I789,1),"UNPRICED"))))</f>
        <v>0</v>
      </c>
      <c r="X789" s="24">
        <f>IF(NOT(AND(A789=$B$2,G789&gt;0,H789&gt;0,OR(C789&lt;&gt;"Recommended baseline",Assumptions!$B$10=1))),0,IF(ISNUMBER(K789),G789*H789*K789,IF(U789=0,"UNPRICED",IF(ISNUMBER(INDEX('SKU Catalog'!$M$1:$M$116,MAX(1,U789))),G789*H789*INDEX('SKU Catalog'!$M$1:$M$116,MAX(1,U789))*IF(AND(INDEX('SKU Catalog'!$F$1:$F$116,MAX(1,U789))="Hourly",OR(INDEX('SKU Catalog'!$J$1:$J$116,MAX(1,U789))=0,"3Y"="PAYG")),I789,1),"UNPRICED"))))</f>
        <v>0</v>
      </c>
    </row>
    <row r="790" spans="1:24" ht="43.2" x14ac:dyDescent="0.35">
      <c r="A790" s="21" t="s">
        <v>951</v>
      </c>
      <c r="B790" s="21" t="s">
        <v>86</v>
      </c>
      <c r="C790" s="21" t="s">
        <v>2299</v>
      </c>
      <c r="D790" s="21" t="s">
        <v>1149</v>
      </c>
      <c r="E790" s="21" t="s">
        <v>1150</v>
      </c>
      <c r="F790" s="26" t="s">
        <v>182</v>
      </c>
      <c r="G790" s="27">
        <v>1</v>
      </c>
      <c r="H790" s="27">
        <v>1</v>
      </c>
      <c r="I790" s="36">
        <v>1</v>
      </c>
      <c r="J790" s="26" t="s">
        <v>2297</v>
      </c>
      <c r="K790" s="37"/>
      <c r="L790" s="23" t="str">
        <f>IF(U790=0,"INVALID SKU",IF(INDEX('SKU Catalog'!$J$1:$J$116,MAX(1,U790))=0,"PAYG",IF(J790="Default",Assumptions!$B$7,J790)))</f>
        <v>PAYG</v>
      </c>
      <c r="M790" s="23" t="str">
        <f>IF(U790=0,"Review SKU",INDEX('SKU Catalog'!$E$1:$E$116,MAX(1,U790)))</f>
        <v>resource</v>
      </c>
      <c r="N790" s="31">
        <f>IF(ISNUMBER(K790),K790,IF(U790=0,"UNPRICED",IF(L790="PAYG",INDEX('SKU Catalog'!$K$1:$K$116,MAX(1,U790)),IF(L790="1Y",INDEX('SKU Catalog'!$L$1:$L$116,MAX(1,U790)),INDEX('SKU Catalog'!$M$1:$M$116,MAX(1,U790))))))</f>
        <v>0</v>
      </c>
      <c r="O790" s="24">
        <f>IF(NOT(AND(A790=$B$2,G790&gt;0,H790&gt;0,OR(C790&lt;&gt;"Recommended baseline",Assumptions!$B$10=1))),0,IF(ISNUMBER(N790),G790*H790*N790*IF(ISNUMBER(K790),1,IF(AND(L790="PAYG",INDEX('SKU Catalog'!$F$1:$F$116,MAX(1,U790))="Hourly"),I790,1)),"UNPRICED"))</f>
        <v>0</v>
      </c>
      <c r="P790" s="24">
        <f>IF(ISNUMBER(O790),O790*Assumptions!$B$8,"UNPRICED")</f>
        <v>0</v>
      </c>
      <c r="Q790" s="23" t="str">
        <f>IF(NOT(AND(A790=$B$2,G790&gt;0,H790&gt;0,OR(C790&lt;&gt;"Recommended baseline",Assumptions!$B$10=1))),"Inactive",IF(NOT(ISNUMBER(N790)),"UNPRICED - select SKU / quote",IF(ISNUMBER(K790),"Manual quote - verify source",IF(T790="Covered","Covered by capacity",IF(T790="Control plane","No direct fee","Priced - verify sizing")))))</f>
        <v>Inactive</v>
      </c>
      <c r="R790" s="21" t="s">
        <v>2314</v>
      </c>
      <c r="S790" s="21" t="s">
        <v>971</v>
      </c>
      <c r="T790" s="21" t="s">
        <v>181</v>
      </c>
      <c r="U790" s="23">
        <f>IF(COUNTIF('SKU Catalog'!$A$4:$A$116,T790&amp;"|"&amp;F790)=0,0,MATCH(T790&amp;"|"&amp;F790,'SKU Catalog'!$A$1:$A$116,0))</f>
        <v>4</v>
      </c>
      <c r="V790" s="24">
        <f>IF(NOT(AND(A790=$B$2,G790&gt;0,H790&gt;0,OR(C790&lt;&gt;"Recommended baseline",Assumptions!$B$10=1))),0,IF(ISNUMBER(K790),G790*H790*K790,IF(U790=0,"UNPRICED",IF(ISNUMBER(INDEX('SKU Catalog'!$K$1:$K$116,MAX(1,U790))),G790*H790*INDEX('SKU Catalog'!$K$1:$K$116,MAX(1,U790))*IF(AND(INDEX('SKU Catalog'!$F$1:$F$116,MAX(1,U790))="Hourly",OR(INDEX('SKU Catalog'!$J$1:$J$116,MAX(1,U790))=0,"PAYG"="PAYG")),I790,1),"UNPRICED"))))</f>
        <v>0</v>
      </c>
      <c r="W790" s="24">
        <f>IF(NOT(AND(A790=$B$2,G790&gt;0,H790&gt;0,OR(C790&lt;&gt;"Recommended baseline",Assumptions!$B$10=1))),0,IF(ISNUMBER(K790),G790*H790*K790,IF(U790=0,"UNPRICED",IF(ISNUMBER(INDEX('SKU Catalog'!$L$1:$L$116,MAX(1,U790))),G790*H790*INDEX('SKU Catalog'!$L$1:$L$116,MAX(1,U790))*IF(AND(INDEX('SKU Catalog'!$F$1:$F$116,MAX(1,U790))="Hourly",OR(INDEX('SKU Catalog'!$J$1:$J$116,MAX(1,U790))=0,"1Y"="PAYG")),I790,1),"UNPRICED"))))</f>
        <v>0</v>
      </c>
      <c r="X790" s="24">
        <f>IF(NOT(AND(A790=$B$2,G790&gt;0,H790&gt;0,OR(C790&lt;&gt;"Recommended baseline",Assumptions!$B$10=1))),0,IF(ISNUMBER(K790),G790*H790*K790,IF(U790=0,"UNPRICED",IF(ISNUMBER(INDEX('SKU Catalog'!$M$1:$M$116,MAX(1,U790))),G790*H790*INDEX('SKU Catalog'!$M$1:$M$116,MAX(1,U790))*IF(AND(INDEX('SKU Catalog'!$F$1:$F$116,MAX(1,U790))="Hourly",OR(INDEX('SKU Catalog'!$J$1:$J$116,MAX(1,U790))=0,"3Y"="PAYG")),I790,1),"UNPRICED"))))</f>
        <v>0</v>
      </c>
    </row>
    <row r="791" spans="1:24" ht="43.2" x14ac:dyDescent="0.35">
      <c r="A791" s="21" t="s">
        <v>951</v>
      </c>
      <c r="B791" s="21" t="s">
        <v>86</v>
      </c>
      <c r="C791" s="21" t="s">
        <v>2299</v>
      </c>
      <c r="D791" s="21" t="s">
        <v>1153</v>
      </c>
      <c r="E791" s="21" t="s">
        <v>1154</v>
      </c>
      <c r="F791" s="26" t="s">
        <v>182</v>
      </c>
      <c r="G791" s="27">
        <v>1</v>
      </c>
      <c r="H791" s="27">
        <v>1</v>
      </c>
      <c r="I791" s="36">
        <v>1</v>
      </c>
      <c r="J791" s="26" t="s">
        <v>2297</v>
      </c>
      <c r="K791" s="37"/>
      <c r="L791" s="23" t="str">
        <f>IF(U791=0,"INVALID SKU",IF(INDEX('SKU Catalog'!$J$1:$J$116,MAX(1,U791))=0,"PAYG",IF(J791="Default",Assumptions!$B$7,J791)))</f>
        <v>PAYG</v>
      </c>
      <c r="M791" s="23" t="str">
        <f>IF(U791=0,"Review SKU",INDEX('SKU Catalog'!$E$1:$E$116,MAX(1,U791)))</f>
        <v>resource</v>
      </c>
      <c r="N791" s="31">
        <f>IF(ISNUMBER(K791),K791,IF(U791=0,"UNPRICED",IF(L791="PAYG",INDEX('SKU Catalog'!$K$1:$K$116,MAX(1,U791)),IF(L791="1Y",INDEX('SKU Catalog'!$L$1:$L$116,MAX(1,U791)),INDEX('SKU Catalog'!$M$1:$M$116,MAX(1,U791))))))</f>
        <v>0</v>
      </c>
      <c r="O791" s="24">
        <f>IF(NOT(AND(A791=$B$2,G791&gt;0,H791&gt;0,OR(C791&lt;&gt;"Recommended baseline",Assumptions!$B$10=1))),0,IF(ISNUMBER(N791),G791*H791*N791*IF(ISNUMBER(K791),1,IF(AND(L791="PAYG",INDEX('SKU Catalog'!$F$1:$F$116,MAX(1,U791))="Hourly"),I791,1)),"UNPRICED"))</f>
        <v>0</v>
      </c>
      <c r="P791" s="24">
        <f>IF(ISNUMBER(O791),O791*Assumptions!$B$8,"UNPRICED")</f>
        <v>0</v>
      </c>
      <c r="Q791" s="23" t="str">
        <f>IF(NOT(AND(A791=$B$2,G791&gt;0,H791&gt;0,OR(C791&lt;&gt;"Recommended baseline",Assumptions!$B$10=1))),"Inactive",IF(NOT(ISNUMBER(N791)),"UNPRICED - select SKU / quote",IF(ISNUMBER(K791),"Manual quote - verify source",IF(T791="Covered","Covered by capacity",IF(T791="Control plane","No direct fee","Priced - verify sizing")))))</f>
        <v>Inactive</v>
      </c>
      <c r="R791" s="21" t="s">
        <v>2314</v>
      </c>
      <c r="S791" s="21" t="s">
        <v>971</v>
      </c>
      <c r="T791" s="21" t="s">
        <v>181</v>
      </c>
      <c r="U791" s="23">
        <f>IF(COUNTIF('SKU Catalog'!$A$4:$A$116,T791&amp;"|"&amp;F791)=0,0,MATCH(T791&amp;"|"&amp;F791,'SKU Catalog'!$A$1:$A$116,0))</f>
        <v>4</v>
      </c>
      <c r="V791" s="24">
        <f>IF(NOT(AND(A791=$B$2,G791&gt;0,H791&gt;0,OR(C791&lt;&gt;"Recommended baseline",Assumptions!$B$10=1))),0,IF(ISNUMBER(K791),G791*H791*K791,IF(U791=0,"UNPRICED",IF(ISNUMBER(INDEX('SKU Catalog'!$K$1:$K$116,MAX(1,U791))),G791*H791*INDEX('SKU Catalog'!$K$1:$K$116,MAX(1,U791))*IF(AND(INDEX('SKU Catalog'!$F$1:$F$116,MAX(1,U791))="Hourly",OR(INDEX('SKU Catalog'!$J$1:$J$116,MAX(1,U791))=0,"PAYG"="PAYG")),I791,1),"UNPRICED"))))</f>
        <v>0</v>
      </c>
      <c r="W791" s="24">
        <f>IF(NOT(AND(A791=$B$2,G791&gt;0,H791&gt;0,OR(C791&lt;&gt;"Recommended baseline",Assumptions!$B$10=1))),0,IF(ISNUMBER(K791),G791*H791*K791,IF(U791=0,"UNPRICED",IF(ISNUMBER(INDEX('SKU Catalog'!$L$1:$L$116,MAX(1,U791))),G791*H791*INDEX('SKU Catalog'!$L$1:$L$116,MAX(1,U791))*IF(AND(INDEX('SKU Catalog'!$F$1:$F$116,MAX(1,U791))="Hourly",OR(INDEX('SKU Catalog'!$J$1:$J$116,MAX(1,U791))=0,"1Y"="PAYG")),I791,1),"UNPRICED"))))</f>
        <v>0</v>
      </c>
      <c r="X791" s="24">
        <f>IF(NOT(AND(A791=$B$2,G791&gt;0,H791&gt;0,OR(C791&lt;&gt;"Recommended baseline",Assumptions!$B$10=1))),0,IF(ISNUMBER(K791),G791*H791*K791,IF(U791=0,"UNPRICED",IF(ISNUMBER(INDEX('SKU Catalog'!$M$1:$M$116,MAX(1,U791))),G791*H791*INDEX('SKU Catalog'!$M$1:$M$116,MAX(1,U791))*IF(AND(INDEX('SKU Catalog'!$F$1:$F$116,MAX(1,U791))="Hourly",OR(INDEX('SKU Catalog'!$J$1:$J$116,MAX(1,U791))=0,"3Y"="PAYG")),I791,1),"UNPRICED"))))</f>
        <v>0</v>
      </c>
    </row>
    <row r="792" spans="1:24" ht="43.2" x14ac:dyDescent="0.35">
      <c r="A792" s="21" t="s">
        <v>951</v>
      </c>
      <c r="B792" s="21" t="s">
        <v>86</v>
      </c>
      <c r="C792" s="21" t="s">
        <v>2299</v>
      </c>
      <c r="D792" s="21" t="s">
        <v>1157</v>
      </c>
      <c r="E792" s="21" t="s">
        <v>1158</v>
      </c>
      <c r="F792" s="26" t="s">
        <v>182</v>
      </c>
      <c r="G792" s="27">
        <v>1</v>
      </c>
      <c r="H792" s="27">
        <v>1</v>
      </c>
      <c r="I792" s="36">
        <v>1</v>
      </c>
      <c r="J792" s="26" t="s">
        <v>2297</v>
      </c>
      <c r="K792" s="37"/>
      <c r="L792" s="23" t="str">
        <f>IF(U792=0,"INVALID SKU",IF(INDEX('SKU Catalog'!$J$1:$J$116,MAX(1,U792))=0,"PAYG",IF(J792="Default",Assumptions!$B$7,J792)))</f>
        <v>PAYG</v>
      </c>
      <c r="M792" s="23" t="str">
        <f>IF(U792=0,"Review SKU",INDEX('SKU Catalog'!$E$1:$E$116,MAX(1,U792)))</f>
        <v>resource</v>
      </c>
      <c r="N792" s="31">
        <f>IF(ISNUMBER(K792),K792,IF(U792=0,"UNPRICED",IF(L792="PAYG",INDEX('SKU Catalog'!$K$1:$K$116,MAX(1,U792)),IF(L792="1Y",INDEX('SKU Catalog'!$L$1:$L$116,MAX(1,U792)),INDEX('SKU Catalog'!$M$1:$M$116,MAX(1,U792))))))</f>
        <v>0</v>
      </c>
      <c r="O792" s="24">
        <f>IF(NOT(AND(A792=$B$2,G792&gt;0,H792&gt;0,OR(C792&lt;&gt;"Recommended baseline",Assumptions!$B$10=1))),0,IF(ISNUMBER(N792),G792*H792*N792*IF(ISNUMBER(K792),1,IF(AND(L792="PAYG",INDEX('SKU Catalog'!$F$1:$F$116,MAX(1,U792))="Hourly"),I792,1)),"UNPRICED"))</f>
        <v>0</v>
      </c>
      <c r="P792" s="24">
        <f>IF(ISNUMBER(O792),O792*Assumptions!$B$8,"UNPRICED")</f>
        <v>0</v>
      </c>
      <c r="Q792" s="23" t="str">
        <f>IF(NOT(AND(A792=$B$2,G792&gt;0,H792&gt;0,OR(C792&lt;&gt;"Recommended baseline",Assumptions!$B$10=1))),"Inactive",IF(NOT(ISNUMBER(N792)),"UNPRICED - select SKU / quote",IF(ISNUMBER(K792),"Manual quote - verify source",IF(T792="Covered","Covered by capacity",IF(T792="Control plane","No direct fee","Priced - verify sizing")))))</f>
        <v>Inactive</v>
      </c>
      <c r="R792" s="21" t="s">
        <v>2314</v>
      </c>
      <c r="S792" s="21" t="s">
        <v>971</v>
      </c>
      <c r="T792" s="21" t="s">
        <v>181</v>
      </c>
      <c r="U792" s="23">
        <f>IF(COUNTIF('SKU Catalog'!$A$4:$A$116,T792&amp;"|"&amp;F792)=0,0,MATCH(T792&amp;"|"&amp;F792,'SKU Catalog'!$A$1:$A$116,0))</f>
        <v>4</v>
      </c>
      <c r="V792" s="24">
        <f>IF(NOT(AND(A792=$B$2,G792&gt;0,H792&gt;0,OR(C792&lt;&gt;"Recommended baseline",Assumptions!$B$10=1))),0,IF(ISNUMBER(K792),G792*H792*K792,IF(U792=0,"UNPRICED",IF(ISNUMBER(INDEX('SKU Catalog'!$K$1:$K$116,MAX(1,U792))),G792*H792*INDEX('SKU Catalog'!$K$1:$K$116,MAX(1,U792))*IF(AND(INDEX('SKU Catalog'!$F$1:$F$116,MAX(1,U792))="Hourly",OR(INDEX('SKU Catalog'!$J$1:$J$116,MAX(1,U792))=0,"PAYG"="PAYG")),I792,1),"UNPRICED"))))</f>
        <v>0</v>
      </c>
      <c r="W792" s="24">
        <f>IF(NOT(AND(A792=$B$2,G792&gt;0,H792&gt;0,OR(C792&lt;&gt;"Recommended baseline",Assumptions!$B$10=1))),0,IF(ISNUMBER(K792),G792*H792*K792,IF(U792=0,"UNPRICED",IF(ISNUMBER(INDEX('SKU Catalog'!$L$1:$L$116,MAX(1,U792))),G792*H792*INDEX('SKU Catalog'!$L$1:$L$116,MAX(1,U792))*IF(AND(INDEX('SKU Catalog'!$F$1:$F$116,MAX(1,U792))="Hourly",OR(INDEX('SKU Catalog'!$J$1:$J$116,MAX(1,U792))=0,"1Y"="PAYG")),I792,1),"UNPRICED"))))</f>
        <v>0</v>
      </c>
      <c r="X792" s="24">
        <f>IF(NOT(AND(A792=$B$2,G792&gt;0,H792&gt;0,OR(C792&lt;&gt;"Recommended baseline",Assumptions!$B$10=1))),0,IF(ISNUMBER(K792),G792*H792*K792,IF(U792=0,"UNPRICED",IF(ISNUMBER(INDEX('SKU Catalog'!$M$1:$M$116,MAX(1,U792))),G792*H792*INDEX('SKU Catalog'!$M$1:$M$116,MAX(1,U792))*IF(AND(INDEX('SKU Catalog'!$F$1:$F$116,MAX(1,U792))="Hourly",OR(INDEX('SKU Catalog'!$J$1:$J$116,MAX(1,U792))=0,"3Y"="PAYG")),I792,1),"UNPRICED"))))</f>
        <v>0</v>
      </c>
    </row>
    <row r="793" spans="1:24" ht="43.2" x14ac:dyDescent="0.35">
      <c r="A793" s="21" t="s">
        <v>951</v>
      </c>
      <c r="B793" s="21" t="s">
        <v>86</v>
      </c>
      <c r="C793" s="21" t="s">
        <v>2299</v>
      </c>
      <c r="D793" s="21" t="s">
        <v>1161</v>
      </c>
      <c r="E793" s="21" t="s">
        <v>1162</v>
      </c>
      <c r="F793" s="26" t="s">
        <v>182</v>
      </c>
      <c r="G793" s="27">
        <v>1</v>
      </c>
      <c r="H793" s="27">
        <v>1</v>
      </c>
      <c r="I793" s="36">
        <v>1</v>
      </c>
      <c r="J793" s="26" t="s">
        <v>2297</v>
      </c>
      <c r="K793" s="37"/>
      <c r="L793" s="23" t="str">
        <f>IF(U793=0,"INVALID SKU",IF(INDEX('SKU Catalog'!$J$1:$J$116,MAX(1,U793))=0,"PAYG",IF(J793="Default",Assumptions!$B$7,J793)))</f>
        <v>PAYG</v>
      </c>
      <c r="M793" s="23" t="str">
        <f>IF(U793=0,"Review SKU",INDEX('SKU Catalog'!$E$1:$E$116,MAX(1,U793)))</f>
        <v>resource</v>
      </c>
      <c r="N793" s="31">
        <f>IF(ISNUMBER(K793),K793,IF(U793=0,"UNPRICED",IF(L793="PAYG",INDEX('SKU Catalog'!$K$1:$K$116,MAX(1,U793)),IF(L793="1Y",INDEX('SKU Catalog'!$L$1:$L$116,MAX(1,U793)),INDEX('SKU Catalog'!$M$1:$M$116,MAX(1,U793))))))</f>
        <v>0</v>
      </c>
      <c r="O793" s="24">
        <f>IF(NOT(AND(A793=$B$2,G793&gt;0,H793&gt;0,OR(C793&lt;&gt;"Recommended baseline",Assumptions!$B$10=1))),0,IF(ISNUMBER(N793),G793*H793*N793*IF(ISNUMBER(K793),1,IF(AND(L793="PAYG",INDEX('SKU Catalog'!$F$1:$F$116,MAX(1,U793))="Hourly"),I793,1)),"UNPRICED"))</f>
        <v>0</v>
      </c>
      <c r="P793" s="24">
        <f>IF(ISNUMBER(O793),O793*Assumptions!$B$8,"UNPRICED")</f>
        <v>0</v>
      </c>
      <c r="Q793" s="23" t="str">
        <f>IF(NOT(AND(A793=$B$2,G793&gt;0,H793&gt;0,OR(C793&lt;&gt;"Recommended baseline",Assumptions!$B$10=1))),"Inactive",IF(NOT(ISNUMBER(N793)),"UNPRICED - select SKU / quote",IF(ISNUMBER(K793),"Manual quote - verify source",IF(T793="Covered","Covered by capacity",IF(T793="Control plane","No direct fee","Priced - verify sizing")))))</f>
        <v>Inactive</v>
      </c>
      <c r="R793" s="21" t="s">
        <v>2314</v>
      </c>
      <c r="S793" s="21" t="s">
        <v>971</v>
      </c>
      <c r="T793" s="21" t="s">
        <v>181</v>
      </c>
      <c r="U793" s="23">
        <f>IF(COUNTIF('SKU Catalog'!$A$4:$A$116,T793&amp;"|"&amp;F793)=0,0,MATCH(T793&amp;"|"&amp;F793,'SKU Catalog'!$A$1:$A$116,0))</f>
        <v>4</v>
      </c>
      <c r="V793" s="24">
        <f>IF(NOT(AND(A793=$B$2,G793&gt;0,H793&gt;0,OR(C793&lt;&gt;"Recommended baseline",Assumptions!$B$10=1))),0,IF(ISNUMBER(K793),G793*H793*K793,IF(U793=0,"UNPRICED",IF(ISNUMBER(INDEX('SKU Catalog'!$K$1:$K$116,MAX(1,U793))),G793*H793*INDEX('SKU Catalog'!$K$1:$K$116,MAX(1,U793))*IF(AND(INDEX('SKU Catalog'!$F$1:$F$116,MAX(1,U793))="Hourly",OR(INDEX('SKU Catalog'!$J$1:$J$116,MAX(1,U793))=0,"PAYG"="PAYG")),I793,1),"UNPRICED"))))</f>
        <v>0</v>
      </c>
      <c r="W793" s="24">
        <f>IF(NOT(AND(A793=$B$2,G793&gt;0,H793&gt;0,OR(C793&lt;&gt;"Recommended baseline",Assumptions!$B$10=1))),0,IF(ISNUMBER(K793),G793*H793*K793,IF(U793=0,"UNPRICED",IF(ISNUMBER(INDEX('SKU Catalog'!$L$1:$L$116,MAX(1,U793))),G793*H793*INDEX('SKU Catalog'!$L$1:$L$116,MAX(1,U793))*IF(AND(INDEX('SKU Catalog'!$F$1:$F$116,MAX(1,U793))="Hourly",OR(INDEX('SKU Catalog'!$J$1:$J$116,MAX(1,U793))=0,"1Y"="PAYG")),I793,1),"UNPRICED"))))</f>
        <v>0</v>
      </c>
      <c r="X793" s="24">
        <f>IF(NOT(AND(A793=$B$2,G793&gt;0,H793&gt;0,OR(C793&lt;&gt;"Recommended baseline",Assumptions!$B$10=1))),0,IF(ISNUMBER(K793),G793*H793*K793,IF(U793=0,"UNPRICED",IF(ISNUMBER(INDEX('SKU Catalog'!$M$1:$M$116,MAX(1,U793))),G793*H793*INDEX('SKU Catalog'!$M$1:$M$116,MAX(1,U793))*IF(AND(INDEX('SKU Catalog'!$F$1:$F$116,MAX(1,U793))="Hourly",OR(INDEX('SKU Catalog'!$J$1:$J$116,MAX(1,U793))=0,"3Y"="PAYG")),I793,1),"UNPRICED"))))</f>
        <v>0</v>
      </c>
    </row>
    <row r="794" spans="1:24" ht="43.2" x14ac:dyDescent="0.35">
      <c r="A794" s="21" t="s">
        <v>951</v>
      </c>
      <c r="B794" s="21" t="s">
        <v>86</v>
      </c>
      <c r="C794" s="21" t="s">
        <v>2299</v>
      </c>
      <c r="D794" s="21" t="s">
        <v>1165</v>
      </c>
      <c r="E794" s="21" t="s">
        <v>1166</v>
      </c>
      <c r="F794" s="26" t="s">
        <v>182</v>
      </c>
      <c r="G794" s="27">
        <v>1</v>
      </c>
      <c r="H794" s="27">
        <v>1</v>
      </c>
      <c r="I794" s="36">
        <v>1</v>
      </c>
      <c r="J794" s="26" t="s">
        <v>2297</v>
      </c>
      <c r="K794" s="37"/>
      <c r="L794" s="23" t="str">
        <f>IF(U794=0,"INVALID SKU",IF(INDEX('SKU Catalog'!$J$1:$J$116,MAX(1,U794))=0,"PAYG",IF(J794="Default",Assumptions!$B$7,J794)))</f>
        <v>PAYG</v>
      </c>
      <c r="M794" s="23" t="str">
        <f>IF(U794=0,"Review SKU",INDEX('SKU Catalog'!$E$1:$E$116,MAX(1,U794)))</f>
        <v>resource</v>
      </c>
      <c r="N794" s="31">
        <f>IF(ISNUMBER(K794),K794,IF(U794=0,"UNPRICED",IF(L794="PAYG",INDEX('SKU Catalog'!$K$1:$K$116,MAX(1,U794)),IF(L794="1Y",INDEX('SKU Catalog'!$L$1:$L$116,MAX(1,U794)),INDEX('SKU Catalog'!$M$1:$M$116,MAX(1,U794))))))</f>
        <v>0</v>
      </c>
      <c r="O794" s="24">
        <f>IF(NOT(AND(A794=$B$2,G794&gt;0,H794&gt;0,OR(C794&lt;&gt;"Recommended baseline",Assumptions!$B$10=1))),0,IF(ISNUMBER(N794),G794*H794*N794*IF(ISNUMBER(K794),1,IF(AND(L794="PAYG",INDEX('SKU Catalog'!$F$1:$F$116,MAX(1,U794))="Hourly"),I794,1)),"UNPRICED"))</f>
        <v>0</v>
      </c>
      <c r="P794" s="24">
        <f>IF(ISNUMBER(O794),O794*Assumptions!$B$8,"UNPRICED")</f>
        <v>0</v>
      </c>
      <c r="Q794" s="23" t="str">
        <f>IF(NOT(AND(A794=$B$2,G794&gt;0,H794&gt;0,OR(C794&lt;&gt;"Recommended baseline",Assumptions!$B$10=1))),"Inactive",IF(NOT(ISNUMBER(N794)),"UNPRICED - select SKU / quote",IF(ISNUMBER(K794),"Manual quote - verify source",IF(T794="Covered","Covered by capacity",IF(T794="Control plane","No direct fee","Priced - verify sizing")))))</f>
        <v>Inactive</v>
      </c>
      <c r="R794" s="21" t="s">
        <v>2314</v>
      </c>
      <c r="S794" s="21" t="s">
        <v>971</v>
      </c>
      <c r="T794" s="21" t="s">
        <v>181</v>
      </c>
      <c r="U794" s="23">
        <f>IF(COUNTIF('SKU Catalog'!$A$4:$A$116,T794&amp;"|"&amp;F794)=0,0,MATCH(T794&amp;"|"&amp;F794,'SKU Catalog'!$A$1:$A$116,0))</f>
        <v>4</v>
      </c>
      <c r="V794" s="24">
        <f>IF(NOT(AND(A794=$B$2,G794&gt;0,H794&gt;0,OR(C794&lt;&gt;"Recommended baseline",Assumptions!$B$10=1))),0,IF(ISNUMBER(K794),G794*H794*K794,IF(U794=0,"UNPRICED",IF(ISNUMBER(INDEX('SKU Catalog'!$K$1:$K$116,MAX(1,U794))),G794*H794*INDEX('SKU Catalog'!$K$1:$K$116,MAX(1,U794))*IF(AND(INDEX('SKU Catalog'!$F$1:$F$116,MAX(1,U794))="Hourly",OR(INDEX('SKU Catalog'!$J$1:$J$116,MAX(1,U794))=0,"PAYG"="PAYG")),I794,1),"UNPRICED"))))</f>
        <v>0</v>
      </c>
      <c r="W794" s="24">
        <f>IF(NOT(AND(A794=$B$2,G794&gt;0,H794&gt;0,OR(C794&lt;&gt;"Recommended baseline",Assumptions!$B$10=1))),0,IF(ISNUMBER(K794),G794*H794*K794,IF(U794=0,"UNPRICED",IF(ISNUMBER(INDEX('SKU Catalog'!$L$1:$L$116,MAX(1,U794))),G794*H794*INDEX('SKU Catalog'!$L$1:$L$116,MAX(1,U794))*IF(AND(INDEX('SKU Catalog'!$F$1:$F$116,MAX(1,U794))="Hourly",OR(INDEX('SKU Catalog'!$J$1:$J$116,MAX(1,U794))=0,"1Y"="PAYG")),I794,1),"UNPRICED"))))</f>
        <v>0</v>
      </c>
      <c r="X794" s="24">
        <f>IF(NOT(AND(A794=$B$2,G794&gt;0,H794&gt;0,OR(C794&lt;&gt;"Recommended baseline",Assumptions!$B$10=1))),0,IF(ISNUMBER(K794),G794*H794*K794,IF(U794=0,"UNPRICED",IF(ISNUMBER(INDEX('SKU Catalog'!$M$1:$M$116,MAX(1,U794))),G794*H794*INDEX('SKU Catalog'!$M$1:$M$116,MAX(1,U794))*IF(AND(INDEX('SKU Catalog'!$F$1:$F$116,MAX(1,U794))="Hourly",OR(INDEX('SKU Catalog'!$J$1:$J$116,MAX(1,U794))=0,"3Y"="PAYG")),I794,1),"UNPRICED"))))</f>
        <v>0</v>
      </c>
    </row>
    <row r="795" spans="1:24" ht="43.2" x14ac:dyDescent="0.35">
      <c r="A795" s="21" t="s">
        <v>951</v>
      </c>
      <c r="B795" s="21" t="s">
        <v>86</v>
      </c>
      <c r="C795" s="21" t="s">
        <v>2299</v>
      </c>
      <c r="D795" s="21" t="s">
        <v>1169</v>
      </c>
      <c r="E795" s="21" t="s">
        <v>1170</v>
      </c>
      <c r="F795" s="26" t="s">
        <v>182</v>
      </c>
      <c r="G795" s="27">
        <v>1</v>
      </c>
      <c r="H795" s="27">
        <v>1</v>
      </c>
      <c r="I795" s="36">
        <v>1</v>
      </c>
      <c r="J795" s="26" t="s">
        <v>2297</v>
      </c>
      <c r="K795" s="37"/>
      <c r="L795" s="23" t="str">
        <f>IF(U795=0,"INVALID SKU",IF(INDEX('SKU Catalog'!$J$1:$J$116,MAX(1,U795))=0,"PAYG",IF(J795="Default",Assumptions!$B$7,J795)))</f>
        <v>PAYG</v>
      </c>
      <c r="M795" s="23" t="str">
        <f>IF(U795=0,"Review SKU",INDEX('SKU Catalog'!$E$1:$E$116,MAX(1,U795)))</f>
        <v>resource</v>
      </c>
      <c r="N795" s="31">
        <f>IF(ISNUMBER(K795),K795,IF(U795=0,"UNPRICED",IF(L795="PAYG",INDEX('SKU Catalog'!$K$1:$K$116,MAX(1,U795)),IF(L795="1Y",INDEX('SKU Catalog'!$L$1:$L$116,MAX(1,U795)),INDEX('SKU Catalog'!$M$1:$M$116,MAX(1,U795))))))</f>
        <v>0</v>
      </c>
      <c r="O795" s="24">
        <f>IF(NOT(AND(A795=$B$2,G795&gt;0,H795&gt;0,OR(C795&lt;&gt;"Recommended baseline",Assumptions!$B$10=1))),0,IF(ISNUMBER(N795),G795*H795*N795*IF(ISNUMBER(K795),1,IF(AND(L795="PAYG",INDEX('SKU Catalog'!$F$1:$F$116,MAX(1,U795))="Hourly"),I795,1)),"UNPRICED"))</f>
        <v>0</v>
      </c>
      <c r="P795" s="24">
        <f>IF(ISNUMBER(O795),O795*Assumptions!$B$8,"UNPRICED")</f>
        <v>0</v>
      </c>
      <c r="Q795" s="23" t="str">
        <f>IF(NOT(AND(A795=$B$2,G795&gt;0,H795&gt;0,OR(C795&lt;&gt;"Recommended baseline",Assumptions!$B$10=1))),"Inactive",IF(NOT(ISNUMBER(N795)),"UNPRICED - select SKU / quote",IF(ISNUMBER(K795),"Manual quote - verify source",IF(T795="Covered","Covered by capacity",IF(T795="Control plane","No direct fee","Priced - verify sizing")))))</f>
        <v>Inactive</v>
      </c>
      <c r="R795" s="21" t="s">
        <v>2314</v>
      </c>
      <c r="S795" s="21" t="s">
        <v>971</v>
      </c>
      <c r="T795" s="21" t="s">
        <v>181</v>
      </c>
      <c r="U795" s="23">
        <f>IF(COUNTIF('SKU Catalog'!$A$4:$A$116,T795&amp;"|"&amp;F795)=0,0,MATCH(T795&amp;"|"&amp;F795,'SKU Catalog'!$A$1:$A$116,0))</f>
        <v>4</v>
      </c>
      <c r="V795" s="24">
        <f>IF(NOT(AND(A795=$B$2,G795&gt;0,H795&gt;0,OR(C795&lt;&gt;"Recommended baseline",Assumptions!$B$10=1))),0,IF(ISNUMBER(K795),G795*H795*K795,IF(U795=0,"UNPRICED",IF(ISNUMBER(INDEX('SKU Catalog'!$K$1:$K$116,MAX(1,U795))),G795*H795*INDEX('SKU Catalog'!$K$1:$K$116,MAX(1,U795))*IF(AND(INDEX('SKU Catalog'!$F$1:$F$116,MAX(1,U795))="Hourly",OR(INDEX('SKU Catalog'!$J$1:$J$116,MAX(1,U795))=0,"PAYG"="PAYG")),I795,1),"UNPRICED"))))</f>
        <v>0</v>
      </c>
      <c r="W795" s="24">
        <f>IF(NOT(AND(A795=$B$2,G795&gt;0,H795&gt;0,OR(C795&lt;&gt;"Recommended baseline",Assumptions!$B$10=1))),0,IF(ISNUMBER(K795),G795*H795*K795,IF(U795=0,"UNPRICED",IF(ISNUMBER(INDEX('SKU Catalog'!$L$1:$L$116,MAX(1,U795))),G795*H795*INDEX('SKU Catalog'!$L$1:$L$116,MAX(1,U795))*IF(AND(INDEX('SKU Catalog'!$F$1:$F$116,MAX(1,U795))="Hourly",OR(INDEX('SKU Catalog'!$J$1:$J$116,MAX(1,U795))=0,"1Y"="PAYG")),I795,1),"UNPRICED"))))</f>
        <v>0</v>
      </c>
      <c r="X795" s="24">
        <f>IF(NOT(AND(A795=$B$2,G795&gt;0,H795&gt;0,OR(C795&lt;&gt;"Recommended baseline",Assumptions!$B$10=1))),0,IF(ISNUMBER(K795),G795*H795*K795,IF(U795=0,"UNPRICED",IF(ISNUMBER(INDEX('SKU Catalog'!$M$1:$M$116,MAX(1,U795))),G795*H795*INDEX('SKU Catalog'!$M$1:$M$116,MAX(1,U795))*IF(AND(INDEX('SKU Catalog'!$F$1:$F$116,MAX(1,U795))="Hourly",OR(INDEX('SKU Catalog'!$J$1:$J$116,MAX(1,U795))=0,"3Y"="PAYG")),I795,1),"UNPRICED"))))</f>
        <v>0</v>
      </c>
    </row>
    <row r="796" spans="1:24" ht="43.2" x14ac:dyDescent="0.35">
      <c r="A796" s="21" t="s">
        <v>951</v>
      </c>
      <c r="B796" s="21" t="s">
        <v>86</v>
      </c>
      <c r="C796" s="21" t="s">
        <v>2299</v>
      </c>
      <c r="D796" s="21" t="s">
        <v>1173</v>
      </c>
      <c r="E796" s="21" t="s">
        <v>1174</v>
      </c>
      <c r="F796" s="26" t="s">
        <v>182</v>
      </c>
      <c r="G796" s="27">
        <v>1</v>
      </c>
      <c r="H796" s="27">
        <v>1</v>
      </c>
      <c r="I796" s="36">
        <v>1</v>
      </c>
      <c r="J796" s="26" t="s">
        <v>2297</v>
      </c>
      <c r="K796" s="37"/>
      <c r="L796" s="23" t="str">
        <f>IF(U796=0,"INVALID SKU",IF(INDEX('SKU Catalog'!$J$1:$J$116,MAX(1,U796))=0,"PAYG",IF(J796="Default",Assumptions!$B$7,J796)))</f>
        <v>PAYG</v>
      </c>
      <c r="M796" s="23" t="str">
        <f>IF(U796=0,"Review SKU",INDEX('SKU Catalog'!$E$1:$E$116,MAX(1,U796)))</f>
        <v>resource</v>
      </c>
      <c r="N796" s="31">
        <f>IF(ISNUMBER(K796),K796,IF(U796=0,"UNPRICED",IF(L796="PAYG",INDEX('SKU Catalog'!$K$1:$K$116,MAX(1,U796)),IF(L796="1Y",INDEX('SKU Catalog'!$L$1:$L$116,MAX(1,U796)),INDEX('SKU Catalog'!$M$1:$M$116,MAX(1,U796))))))</f>
        <v>0</v>
      </c>
      <c r="O796" s="24">
        <f>IF(NOT(AND(A796=$B$2,G796&gt;0,H796&gt;0,OR(C796&lt;&gt;"Recommended baseline",Assumptions!$B$10=1))),0,IF(ISNUMBER(N796),G796*H796*N796*IF(ISNUMBER(K796),1,IF(AND(L796="PAYG",INDEX('SKU Catalog'!$F$1:$F$116,MAX(1,U796))="Hourly"),I796,1)),"UNPRICED"))</f>
        <v>0</v>
      </c>
      <c r="P796" s="24">
        <f>IF(ISNUMBER(O796),O796*Assumptions!$B$8,"UNPRICED")</f>
        <v>0</v>
      </c>
      <c r="Q796" s="23" t="str">
        <f>IF(NOT(AND(A796=$B$2,G796&gt;0,H796&gt;0,OR(C796&lt;&gt;"Recommended baseline",Assumptions!$B$10=1))),"Inactive",IF(NOT(ISNUMBER(N796)),"UNPRICED - select SKU / quote",IF(ISNUMBER(K796),"Manual quote - verify source",IF(T796="Covered","Covered by capacity",IF(T796="Control plane","No direct fee","Priced - verify sizing")))))</f>
        <v>Inactive</v>
      </c>
      <c r="R796" s="21" t="s">
        <v>2314</v>
      </c>
      <c r="S796" s="21" t="s">
        <v>971</v>
      </c>
      <c r="T796" s="21" t="s">
        <v>181</v>
      </c>
      <c r="U796" s="23">
        <f>IF(COUNTIF('SKU Catalog'!$A$4:$A$116,T796&amp;"|"&amp;F796)=0,0,MATCH(T796&amp;"|"&amp;F796,'SKU Catalog'!$A$1:$A$116,0))</f>
        <v>4</v>
      </c>
      <c r="V796" s="24">
        <f>IF(NOT(AND(A796=$B$2,G796&gt;0,H796&gt;0,OR(C796&lt;&gt;"Recommended baseline",Assumptions!$B$10=1))),0,IF(ISNUMBER(K796),G796*H796*K796,IF(U796=0,"UNPRICED",IF(ISNUMBER(INDEX('SKU Catalog'!$K$1:$K$116,MAX(1,U796))),G796*H796*INDEX('SKU Catalog'!$K$1:$K$116,MAX(1,U796))*IF(AND(INDEX('SKU Catalog'!$F$1:$F$116,MAX(1,U796))="Hourly",OR(INDEX('SKU Catalog'!$J$1:$J$116,MAX(1,U796))=0,"PAYG"="PAYG")),I796,1),"UNPRICED"))))</f>
        <v>0</v>
      </c>
      <c r="W796" s="24">
        <f>IF(NOT(AND(A796=$B$2,G796&gt;0,H796&gt;0,OR(C796&lt;&gt;"Recommended baseline",Assumptions!$B$10=1))),0,IF(ISNUMBER(K796),G796*H796*K796,IF(U796=0,"UNPRICED",IF(ISNUMBER(INDEX('SKU Catalog'!$L$1:$L$116,MAX(1,U796))),G796*H796*INDEX('SKU Catalog'!$L$1:$L$116,MAX(1,U796))*IF(AND(INDEX('SKU Catalog'!$F$1:$F$116,MAX(1,U796))="Hourly",OR(INDEX('SKU Catalog'!$J$1:$J$116,MAX(1,U796))=0,"1Y"="PAYG")),I796,1),"UNPRICED"))))</f>
        <v>0</v>
      </c>
      <c r="X796" s="24">
        <f>IF(NOT(AND(A796=$B$2,G796&gt;0,H796&gt;0,OR(C796&lt;&gt;"Recommended baseline",Assumptions!$B$10=1))),0,IF(ISNUMBER(K796),G796*H796*K796,IF(U796=0,"UNPRICED",IF(ISNUMBER(INDEX('SKU Catalog'!$M$1:$M$116,MAX(1,U796))),G796*H796*INDEX('SKU Catalog'!$M$1:$M$116,MAX(1,U796))*IF(AND(INDEX('SKU Catalog'!$F$1:$F$116,MAX(1,U796))="Hourly",OR(INDEX('SKU Catalog'!$J$1:$J$116,MAX(1,U796))=0,"3Y"="PAYG")),I796,1),"UNPRICED"))))</f>
        <v>0</v>
      </c>
    </row>
    <row r="797" spans="1:24" ht="43.2" x14ac:dyDescent="0.35">
      <c r="A797" s="21" t="s">
        <v>951</v>
      </c>
      <c r="B797" s="21" t="s">
        <v>86</v>
      </c>
      <c r="C797" s="21" t="s">
        <v>2299</v>
      </c>
      <c r="D797" s="21" t="s">
        <v>1177</v>
      </c>
      <c r="E797" s="21" t="s">
        <v>1178</v>
      </c>
      <c r="F797" s="26" t="s">
        <v>182</v>
      </c>
      <c r="G797" s="27">
        <v>1</v>
      </c>
      <c r="H797" s="27">
        <v>1</v>
      </c>
      <c r="I797" s="36">
        <v>1</v>
      </c>
      <c r="J797" s="26" t="s">
        <v>2297</v>
      </c>
      <c r="K797" s="37"/>
      <c r="L797" s="23" t="str">
        <f>IF(U797=0,"INVALID SKU",IF(INDEX('SKU Catalog'!$J$1:$J$116,MAX(1,U797))=0,"PAYG",IF(J797="Default",Assumptions!$B$7,J797)))</f>
        <v>PAYG</v>
      </c>
      <c r="M797" s="23" t="str">
        <f>IF(U797=0,"Review SKU",INDEX('SKU Catalog'!$E$1:$E$116,MAX(1,U797)))</f>
        <v>resource</v>
      </c>
      <c r="N797" s="31">
        <f>IF(ISNUMBER(K797),K797,IF(U797=0,"UNPRICED",IF(L797="PAYG",INDEX('SKU Catalog'!$K$1:$K$116,MAX(1,U797)),IF(L797="1Y",INDEX('SKU Catalog'!$L$1:$L$116,MAX(1,U797)),INDEX('SKU Catalog'!$M$1:$M$116,MAX(1,U797))))))</f>
        <v>0</v>
      </c>
      <c r="O797" s="24">
        <f>IF(NOT(AND(A797=$B$2,G797&gt;0,H797&gt;0,OR(C797&lt;&gt;"Recommended baseline",Assumptions!$B$10=1))),0,IF(ISNUMBER(N797),G797*H797*N797*IF(ISNUMBER(K797),1,IF(AND(L797="PAYG",INDEX('SKU Catalog'!$F$1:$F$116,MAX(1,U797))="Hourly"),I797,1)),"UNPRICED"))</f>
        <v>0</v>
      </c>
      <c r="P797" s="24">
        <f>IF(ISNUMBER(O797),O797*Assumptions!$B$8,"UNPRICED")</f>
        <v>0</v>
      </c>
      <c r="Q797" s="23" t="str">
        <f>IF(NOT(AND(A797=$B$2,G797&gt;0,H797&gt;0,OR(C797&lt;&gt;"Recommended baseline",Assumptions!$B$10=1))),"Inactive",IF(NOT(ISNUMBER(N797)),"UNPRICED - select SKU / quote",IF(ISNUMBER(K797),"Manual quote - verify source",IF(T797="Covered","Covered by capacity",IF(T797="Control plane","No direct fee","Priced - verify sizing")))))</f>
        <v>Inactive</v>
      </c>
      <c r="R797" s="21" t="s">
        <v>2314</v>
      </c>
      <c r="S797" s="21" t="s">
        <v>971</v>
      </c>
      <c r="T797" s="21" t="s">
        <v>181</v>
      </c>
      <c r="U797" s="23">
        <f>IF(COUNTIF('SKU Catalog'!$A$4:$A$116,T797&amp;"|"&amp;F797)=0,0,MATCH(T797&amp;"|"&amp;F797,'SKU Catalog'!$A$1:$A$116,0))</f>
        <v>4</v>
      </c>
      <c r="V797" s="24">
        <f>IF(NOT(AND(A797=$B$2,G797&gt;0,H797&gt;0,OR(C797&lt;&gt;"Recommended baseline",Assumptions!$B$10=1))),0,IF(ISNUMBER(K797),G797*H797*K797,IF(U797=0,"UNPRICED",IF(ISNUMBER(INDEX('SKU Catalog'!$K$1:$K$116,MAX(1,U797))),G797*H797*INDEX('SKU Catalog'!$K$1:$K$116,MAX(1,U797))*IF(AND(INDEX('SKU Catalog'!$F$1:$F$116,MAX(1,U797))="Hourly",OR(INDEX('SKU Catalog'!$J$1:$J$116,MAX(1,U797))=0,"PAYG"="PAYG")),I797,1),"UNPRICED"))))</f>
        <v>0</v>
      </c>
      <c r="W797" s="24">
        <f>IF(NOT(AND(A797=$B$2,G797&gt;0,H797&gt;0,OR(C797&lt;&gt;"Recommended baseline",Assumptions!$B$10=1))),0,IF(ISNUMBER(K797),G797*H797*K797,IF(U797=0,"UNPRICED",IF(ISNUMBER(INDEX('SKU Catalog'!$L$1:$L$116,MAX(1,U797))),G797*H797*INDEX('SKU Catalog'!$L$1:$L$116,MAX(1,U797))*IF(AND(INDEX('SKU Catalog'!$F$1:$F$116,MAX(1,U797))="Hourly",OR(INDEX('SKU Catalog'!$J$1:$J$116,MAX(1,U797))=0,"1Y"="PAYG")),I797,1),"UNPRICED"))))</f>
        <v>0</v>
      </c>
      <c r="X797" s="24">
        <f>IF(NOT(AND(A797=$B$2,G797&gt;0,H797&gt;0,OR(C797&lt;&gt;"Recommended baseline",Assumptions!$B$10=1))),0,IF(ISNUMBER(K797),G797*H797*K797,IF(U797=0,"UNPRICED",IF(ISNUMBER(INDEX('SKU Catalog'!$M$1:$M$116,MAX(1,U797))),G797*H797*INDEX('SKU Catalog'!$M$1:$M$116,MAX(1,U797))*IF(AND(INDEX('SKU Catalog'!$F$1:$F$116,MAX(1,U797))="Hourly",OR(INDEX('SKU Catalog'!$J$1:$J$116,MAX(1,U797))=0,"3Y"="PAYG")),I797,1),"UNPRICED"))))</f>
        <v>0</v>
      </c>
    </row>
    <row r="798" spans="1:24" ht="43.2" x14ac:dyDescent="0.35">
      <c r="A798" s="21" t="s">
        <v>951</v>
      </c>
      <c r="B798" s="21" t="s">
        <v>86</v>
      </c>
      <c r="C798" s="21" t="s">
        <v>2299</v>
      </c>
      <c r="D798" s="21" t="s">
        <v>1181</v>
      </c>
      <c r="E798" s="21" t="s">
        <v>1182</v>
      </c>
      <c r="F798" s="26" t="s">
        <v>182</v>
      </c>
      <c r="G798" s="27">
        <v>1</v>
      </c>
      <c r="H798" s="27">
        <v>1</v>
      </c>
      <c r="I798" s="36">
        <v>1</v>
      </c>
      <c r="J798" s="26" t="s">
        <v>2297</v>
      </c>
      <c r="K798" s="37"/>
      <c r="L798" s="23" t="str">
        <f>IF(U798=0,"INVALID SKU",IF(INDEX('SKU Catalog'!$J$1:$J$116,MAX(1,U798))=0,"PAYG",IF(J798="Default",Assumptions!$B$7,J798)))</f>
        <v>PAYG</v>
      </c>
      <c r="M798" s="23" t="str">
        <f>IF(U798=0,"Review SKU",INDEX('SKU Catalog'!$E$1:$E$116,MAX(1,U798)))</f>
        <v>resource</v>
      </c>
      <c r="N798" s="31">
        <f>IF(ISNUMBER(K798),K798,IF(U798=0,"UNPRICED",IF(L798="PAYG",INDEX('SKU Catalog'!$K$1:$K$116,MAX(1,U798)),IF(L798="1Y",INDEX('SKU Catalog'!$L$1:$L$116,MAX(1,U798)),INDEX('SKU Catalog'!$M$1:$M$116,MAX(1,U798))))))</f>
        <v>0</v>
      </c>
      <c r="O798" s="24">
        <f>IF(NOT(AND(A798=$B$2,G798&gt;0,H798&gt;0,OR(C798&lt;&gt;"Recommended baseline",Assumptions!$B$10=1))),0,IF(ISNUMBER(N798),G798*H798*N798*IF(ISNUMBER(K798),1,IF(AND(L798="PAYG",INDEX('SKU Catalog'!$F$1:$F$116,MAX(1,U798))="Hourly"),I798,1)),"UNPRICED"))</f>
        <v>0</v>
      </c>
      <c r="P798" s="24">
        <f>IF(ISNUMBER(O798),O798*Assumptions!$B$8,"UNPRICED")</f>
        <v>0</v>
      </c>
      <c r="Q798" s="23" t="str">
        <f>IF(NOT(AND(A798=$B$2,G798&gt;0,H798&gt;0,OR(C798&lt;&gt;"Recommended baseline",Assumptions!$B$10=1))),"Inactive",IF(NOT(ISNUMBER(N798)),"UNPRICED - select SKU / quote",IF(ISNUMBER(K798),"Manual quote - verify source",IF(T798="Covered","Covered by capacity",IF(T798="Control plane","No direct fee","Priced - verify sizing")))))</f>
        <v>Inactive</v>
      </c>
      <c r="R798" s="21" t="s">
        <v>2314</v>
      </c>
      <c r="S798" s="21" t="s">
        <v>971</v>
      </c>
      <c r="T798" s="21" t="s">
        <v>181</v>
      </c>
      <c r="U798" s="23">
        <f>IF(COUNTIF('SKU Catalog'!$A$4:$A$116,T798&amp;"|"&amp;F798)=0,0,MATCH(T798&amp;"|"&amp;F798,'SKU Catalog'!$A$1:$A$116,0))</f>
        <v>4</v>
      </c>
      <c r="V798" s="24">
        <f>IF(NOT(AND(A798=$B$2,G798&gt;0,H798&gt;0,OR(C798&lt;&gt;"Recommended baseline",Assumptions!$B$10=1))),0,IF(ISNUMBER(K798),G798*H798*K798,IF(U798=0,"UNPRICED",IF(ISNUMBER(INDEX('SKU Catalog'!$K$1:$K$116,MAX(1,U798))),G798*H798*INDEX('SKU Catalog'!$K$1:$K$116,MAX(1,U798))*IF(AND(INDEX('SKU Catalog'!$F$1:$F$116,MAX(1,U798))="Hourly",OR(INDEX('SKU Catalog'!$J$1:$J$116,MAX(1,U798))=0,"PAYG"="PAYG")),I798,1),"UNPRICED"))))</f>
        <v>0</v>
      </c>
      <c r="W798" s="24">
        <f>IF(NOT(AND(A798=$B$2,G798&gt;0,H798&gt;0,OR(C798&lt;&gt;"Recommended baseline",Assumptions!$B$10=1))),0,IF(ISNUMBER(K798),G798*H798*K798,IF(U798=0,"UNPRICED",IF(ISNUMBER(INDEX('SKU Catalog'!$L$1:$L$116,MAX(1,U798))),G798*H798*INDEX('SKU Catalog'!$L$1:$L$116,MAX(1,U798))*IF(AND(INDEX('SKU Catalog'!$F$1:$F$116,MAX(1,U798))="Hourly",OR(INDEX('SKU Catalog'!$J$1:$J$116,MAX(1,U798))=0,"1Y"="PAYG")),I798,1),"UNPRICED"))))</f>
        <v>0</v>
      </c>
      <c r="X798" s="24">
        <f>IF(NOT(AND(A798=$B$2,G798&gt;0,H798&gt;0,OR(C798&lt;&gt;"Recommended baseline",Assumptions!$B$10=1))),0,IF(ISNUMBER(K798),G798*H798*K798,IF(U798=0,"UNPRICED",IF(ISNUMBER(INDEX('SKU Catalog'!$M$1:$M$116,MAX(1,U798))),G798*H798*INDEX('SKU Catalog'!$M$1:$M$116,MAX(1,U798))*IF(AND(INDEX('SKU Catalog'!$F$1:$F$116,MAX(1,U798))="Hourly",OR(INDEX('SKU Catalog'!$J$1:$J$116,MAX(1,U798))=0,"3Y"="PAYG")),I798,1),"UNPRICED"))))</f>
        <v>0</v>
      </c>
    </row>
    <row r="799" spans="1:24" ht="43.2" x14ac:dyDescent="0.35">
      <c r="A799" s="21" t="s">
        <v>951</v>
      </c>
      <c r="B799" s="21" t="s">
        <v>86</v>
      </c>
      <c r="C799" s="21" t="s">
        <v>2299</v>
      </c>
      <c r="D799" s="21" t="s">
        <v>1185</v>
      </c>
      <c r="E799" s="21" t="s">
        <v>1186</v>
      </c>
      <c r="F799" s="26" t="s">
        <v>182</v>
      </c>
      <c r="G799" s="27">
        <v>1</v>
      </c>
      <c r="H799" s="27">
        <v>1</v>
      </c>
      <c r="I799" s="36">
        <v>1</v>
      </c>
      <c r="J799" s="26" t="s">
        <v>2297</v>
      </c>
      <c r="K799" s="37"/>
      <c r="L799" s="23" t="str">
        <f>IF(U799=0,"INVALID SKU",IF(INDEX('SKU Catalog'!$J$1:$J$116,MAX(1,U799))=0,"PAYG",IF(J799="Default",Assumptions!$B$7,J799)))</f>
        <v>PAYG</v>
      </c>
      <c r="M799" s="23" t="str">
        <f>IF(U799=0,"Review SKU",INDEX('SKU Catalog'!$E$1:$E$116,MAX(1,U799)))</f>
        <v>resource</v>
      </c>
      <c r="N799" s="31">
        <f>IF(ISNUMBER(K799),K799,IF(U799=0,"UNPRICED",IF(L799="PAYG",INDEX('SKU Catalog'!$K$1:$K$116,MAX(1,U799)),IF(L799="1Y",INDEX('SKU Catalog'!$L$1:$L$116,MAX(1,U799)),INDEX('SKU Catalog'!$M$1:$M$116,MAX(1,U799))))))</f>
        <v>0</v>
      </c>
      <c r="O799" s="24">
        <f>IF(NOT(AND(A799=$B$2,G799&gt;0,H799&gt;0,OR(C799&lt;&gt;"Recommended baseline",Assumptions!$B$10=1))),0,IF(ISNUMBER(N799),G799*H799*N799*IF(ISNUMBER(K799),1,IF(AND(L799="PAYG",INDEX('SKU Catalog'!$F$1:$F$116,MAX(1,U799))="Hourly"),I799,1)),"UNPRICED"))</f>
        <v>0</v>
      </c>
      <c r="P799" s="24">
        <f>IF(ISNUMBER(O799),O799*Assumptions!$B$8,"UNPRICED")</f>
        <v>0</v>
      </c>
      <c r="Q799" s="23" t="str">
        <f>IF(NOT(AND(A799=$B$2,G799&gt;0,H799&gt;0,OR(C799&lt;&gt;"Recommended baseline",Assumptions!$B$10=1))),"Inactive",IF(NOT(ISNUMBER(N799)),"UNPRICED - select SKU / quote",IF(ISNUMBER(K799),"Manual quote - verify source",IF(T799="Covered","Covered by capacity",IF(T799="Control plane","No direct fee","Priced - verify sizing")))))</f>
        <v>Inactive</v>
      </c>
      <c r="R799" s="21" t="s">
        <v>2314</v>
      </c>
      <c r="S799" s="21" t="s">
        <v>971</v>
      </c>
      <c r="T799" s="21" t="s">
        <v>181</v>
      </c>
      <c r="U799" s="23">
        <f>IF(COUNTIF('SKU Catalog'!$A$4:$A$116,T799&amp;"|"&amp;F799)=0,0,MATCH(T799&amp;"|"&amp;F799,'SKU Catalog'!$A$1:$A$116,0))</f>
        <v>4</v>
      </c>
      <c r="V799" s="24">
        <f>IF(NOT(AND(A799=$B$2,G799&gt;0,H799&gt;0,OR(C799&lt;&gt;"Recommended baseline",Assumptions!$B$10=1))),0,IF(ISNUMBER(K799),G799*H799*K799,IF(U799=0,"UNPRICED",IF(ISNUMBER(INDEX('SKU Catalog'!$K$1:$K$116,MAX(1,U799))),G799*H799*INDEX('SKU Catalog'!$K$1:$K$116,MAX(1,U799))*IF(AND(INDEX('SKU Catalog'!$F$1:$F$116,MAX(1,U799))="Hourly",OR(INDEX('SKU Catalog'!$J$1:$J$116,MAX(1,U799))=0,"PAYG"="PAYG")),I799,1),"UNPRICED"))))</f>
        <v>0</v>
      </c>
      <c r="W799" s="24">
        <f>IF(NOT(AND(A799=$B$2,G799&gt;0,H799&gt;0,OR(C799&lt;&gt;"Recommended baseline",Assumptions!$B$10=1))),0,IF(ISNUMBER(K799),G799*H799*K799,IF(U799=0,"UNPRICED",IF(ISNUMBER(INDEX('SKU Catalog'!$L$1:$L$116,MAX(1,U799))),G799*H799*INDEX('SKU Catalog'!$L$1:$L$116,MAX(1,U799))*IF(AND(INDEX('SKU Catalog'!$F$1:$F$116,MAX(1,U799))="Hourly",OR(INDEX('SKU Catalog'!$J$1:$J$116,MAX(1,U799))=0,"1Y"="PAYG")),I799,1),"UNPRICED"))))</f>
        <v>0</v>
      </c>
      <c r="X799" s="24">
        <f>IF(NOT(AND(A799=$B$2,G799&gt;0,H799&gt;0,OR(C799&lt;&gt;"Recommended baseline",Assumptions!$B$10=1))),0,IF(ISNUMBER(K799),G799*H799*K799,IF(U799=0,"UNPRICED",IF(ISNUMBER(INDEX('SKU Catalog'!$M$1:$M$116,MAX(1,U799))),G799*H799*INDEX('SKU Catalog'!$M$1:$M$116,MAX(1,U799))*IF(AND(INDEX('SKU Catalog'!$F$1:$F$116,MAX(1,U799))="Hourly",OR(INDEX('SKU Catalog'!$J$1:$J$116,MAX(1,U799))=0,"3Y"="PAYG")),I799,1),"UNPRICED"))))</f>
        <v>0</v>
      </c>
    </row>
    <row r="800" spans="1:24" ht="43.2" x14ac:dyDescent="0.35">
      <c r="A800" s="21" t="s">
        <v>951</v>
      </c>
      <c r="B800" s="21" t="s">
        <v>86</v>
      </c>
      <c r="C800" s="21" t="s">
        <v>2299</v>
      </c>
      <c r="D800" s="21" t="s">
        <v>1189</v>
      </c>
      <c r="E800" s="21" t="s">
        <v>1190</v>
      </c>
      <c r="F800" s="26" t="s">
        <v>182</v>
      </c>
      <c r="G800" s="27">
        <v>1</v>
      </c>
      <c r="H800" s="27">
        <v>1</v>
      </c>
      <c r="I800" s="36">
        <v>1</v>
      </c>
      <c r="J800" s="26" t="s">
        <v>2297</v>
      </c>
      <c r="K800" s="37"/>
      <c r="L800" s="23" t="str">
        <f>IF(U800=0,"INVALID SKU",IF(INDEX('SKU Catalog'!$J$1:$J$116,MAX(1,U800))=0,"PAYG",IF(J800="Default",Assumptions!$B$7,J800)))</f>
        <v>PAYG</v>
      </c>
      <c r="M800" s="23" t="str">
        <f>IF(U800=0,"Review SKU",INDEX('SKU Catalog'!$E$1:$E$116,MAX(1,U800)))</f>
        <v>resource</v>
      </c>
      <c r="N800" s="31">
        <f>IF(ISNUMBER(K800),K800,IF(U800=0,"UNPRICED",IF(L800="PAYG",INDEX('SKU Catalog'!$K$1:$K$116,MAX(1,U800)),IF(L800="1Y",INDEX('SKU Catalog'!$L$1:$L$116,MAX(1,U800)),INDEX('SKU Catalog'!$M$1:$M$116,MAX(1,U800))))))</f>
        <v>0</v>
      </c>
      <c r="O800" s="24">
        <f>IF(NOT(AND(A800=$B$2,G800&gt;0,H800&gt;0,OR(C800&lt;&gt;"Recommended baseline",Assumptions!$B$10=1))),0,IF(ISNUMBER(N800),G800*H800*N800*IF(ISNUMBER(K800),1,IF(AND(L800="PAYG",INDEX('SKU Catalog'!$F$1:$F$116,MAX(1,U800))="Hourly"),I800,1)),"UNPRICED"))</f>
        <v>0</v>
      </c>
      <c r="P800" s="24">
        <f>IF(ISNUMBER(O800),O800*Assumptions!$B$8,"UNPRICED")</f>
        <v>0</v>
      </c>
      <c r="Q800" s="23" t="str">
        <f>IF(NOT(AND(A800=$B$2,G800&gt;0,H800&gt;0,OR(C800&lt;&gt;"Recommended baseline",Assumptions!$B$10=1))),"Inactive",IF(NOT(ISNUMBER(N800)),"UNPRICED - select SKU / quote",IF(ISNUMBER(K800),"Manual quote - verify source",IF(T800="Covered","Covered by capacity",IF(T800="Control plane","No direct fee","Priced - verify sizing")))))</f>
        <v>Inactive</v>
      </c>
      <c r="R800" s="21" t="s">
        <v>2314</v>
      </c>
      <c r="S800" s="21" t="s">
        <v>971</v>
      </c>
      <c r="T800" s="21" t="s">
        <v>181</v>
      </c>
      <c r="U800" s="23">
        <f>IF(COUNTIF('SKU Catalog'!$A$4:$A$116,T800&amp;"|"&amp;F800)=0,0,MATCH(T800&amp;"|"&amp;F800,'SKU Catalog'!$A$1:$A$116,0))</f>
        <v>4</v>
      </c>
      <c r="V800" s="24">
        <f>IF(NOT(AND(A800=$B$2,G800&gt;0,H800&gt;0,OR(C800&lt;&gt;"Recommended baseline",Assumptions!$B$10=1))),0,IF(ISNUMBER(K800),G800*H800*K800,IF(U800=0,"UNPRICED",IF(ISNUMBER(INDEX('SKU Catalog'!$K$1:$K$116,MAX(1,U800))),G800*H800*INDEX('SKU Catalog'!$K$1:$K$116,MAX(1,U800))*IF(AND(INDEX('SKU Catalog'!$F$1:$F$116,MAX(1,U800))="Hourly",OR(INDEX('SKU Catalog'!$J$1:$J$116,MAX(1,U800))=0,"PAYG"="PAYG")),I800,1),"UNPRICED"))))</f>
        <v>0</v>
      </c>
      <c r="W800" s="24">
        <f>IF(NOT(AND(A800=$B$2,G800&gt;0,H800&gt;0,OR(C800&lt;&gt;"Recommended baseline",Assumptions!$B$10=1))),0,IF(ISNUMBER(K800),G800*H800*K800,IF(U800=0,"UNPRICED",IF(ISNUMBER(INDEX('SKU Catalog'!$L$1:$L$116,MAX(1,U800))),G800*H800*INDEX('SKU Catalog'!$L$1:$L$116,MAX(1,U800))*IF(AND(INDEX('SKU Catalog'!$F$1:$F$116,MAX(1,U800))="Hourly",OR(INDEX('SKU Catalog'!$J$1:$J$116,MAX(1,U800))=0,"1Y"="PAYG")),I800,1),"UNPRICED"))))</f>
        <v>0</v>
      </c>
      <c r="X800" s="24">
        <f>IF(NOT(AND(A800=$B$2,G800&gt;0,H800&gt;0,OR(C800&lt;&gt;"Recommended baseline",Assumptions!$B$10=1))),0,IF(ISNUMBER(K800),G800*H800*K800,IF(U800=0,"UNPRICED",IF(ISNUMBER(INDEX('SKU Catalog'!$M$1:$M$116,MAX(1,U800))),G800*H800*INDEX('SKU Catalog'!$M$1:$M$116,MAX(1,U800))*IF(AND(INDEX('SKU Catalog'!$F$1:$F$116,MAX(1,U800))="Hourly",OR(INDEX('SKU Catalog'!$J$1:$J$116,MAX(1,U800))=0,"3Y"="PAYG")),I800,1),"UNPRICED"))))</f>
        <v>0</v>
      </c>
    </row>
    <row r="801" spans="1:24" ht="43.2" x14ac:dyDescent="0.35">
      <c r="A801" s="21" t="s">
        <v>951</v>
      </c>
      <c r="B801" s="21" t="s">
        <v>86</v>
      </c>
      <c r="C801" s="21" t="s">
        <v>2299</v>
      </c>
      <c r="D801" s="21" t="s">
        <v>1193</v>
      </c>
      <c r="E801" s="21" t="s">
        <v>1194</v>
      </c>
      <c r="F801" s="26" t="s">
        <v>182</v>
      </c>
      <c r="G801" s="27">
        <v>1</v>
      </c>
      <c r="H801" s="27">
        <v>1</v>
      </c>
      <c r="I801" s="36">
        <v>1</v>
      </c>
      <c r="J801" s="26" t="s">
        <v>2297</v>
      </c>
      <c r="K801" s="37"/>
      <c r="L801" s="23" t="str">
        <f>IF(U801=0,"INVALID SKU",IF(INDEX('SKU Catalog'!$J$1:$J$116,MAX(1,U801))=0,"PAYG",IF(J801="Default",Assumptions!$B$7,J801)))</f>
        <v>PAYG</v>
      </c>
      <c r="M801" s="23" t="str">
        <f>IF(U801=0,"Review SKU",INDEX('SKU Catalog'!$E$1:$E$116,MAX(1,U801)))</f>
        <v>resource</v>
      </c>
      <c r="N801" s="31">
        <f>IF(ISNUMBER(K801),K801,IF(U801=0,"UNPRICED",IF(L801="PAYG",INDEX('SKU Catalog'!$K$1:$K$116,MAX(1,U801)),IF(L801="1Y",INDEX('SKU Catalog'!$L$1:$L$116,MAX(1,U801)),INDEX('SKU Catalog'!$M$1:$M$116,MAX(1,U801))))))</f>
        <v>0</v>
      </c>
      <c r="O801" s="24">
        <f>IF(NOT(AND(A801=$B$2,G801&gt;0,H801&gt;0,OR(C801&lt;&gt;"Recommended baseline",Assumptions!$B$10=1))),0,IF(ISNUMBER(N801),G801*H801*N801*IF(ISNUMBER(K801),1,IF(AND(L801="PAYG",INDEX('SKU Catalog'!$F$1:$F$116,MAX(1,U801))="Hourly"),I801,1)),"UNPRICED"))</f>
        <v>0</v>
      </c>
      <c r="P801" s="24">
        <f>IF(ISNUMBER(O801),O801*Assumptions!$B$8,"UNPRICED")</f>
        <v>0</v>
      </c>
      <c r="Q801" s="23" t="str">
        <f>IF(NOT(AND(A801=$B$2,G801&gt;0,H801&gt;0,OR(C801&lt;&gt;"Recommended baseline",Assumptions!$B$10=1))),"Inactive",IF(NOT(ISNUMBER(N801)),"UNPRICED - select SKU / quote",IF(ISNUMBER(K801),"Manual quote - verify source",IF(T801="Covered","Covered by capacity",IF(T801="Control plane","No direct fee","Priced - verify sizing")))))</f>
        <v>Inactive</v>
      </c>
      <c r="R801" s="21" t="s">
        <v>2314</v>
      </c>
      <c r="S801" s="21" t="s">
        <v>971</v>
      </c>
      <c r="T801" s="21" t="s">
        <v>181</v>
      </c>
      <c r="U801" s="23">
        <f>IF(COUNTIF('SKU Catalog'!$A$4:$A$116,T801&amp;"|"&amp;F801)=0,0,MATCH(T801&amp;"|"&amp;F801,'SKU Catalog'!$A$1:$A$116,0))</f>
        <v>4</v>
      </c>
      <c r="V801" s="24">
        <f>IF(NOT(AND(A801=$B$2,G801&gt;0,H801&gt;0,OR(C801&lt;&gt;"Recommended baseline",Assumptions!$B$10=1))),0,IF(ISNUMBER(K801),G801*H801*K801,IF(U801=0,"UNPRICED",IF(ISNUMBER(INDEX('SKU Catalog'!$K$1:$K$116,MAX(1,U801))),G801*H801*INDEX('SKU Catalog'!$K$1:$K$116,MAX(1,U801))*IF(AND(INDEX('SKU Catalog'!$F$1:$F$116,MAX(1,U801))="Hourly",OR(INDEX('SKU Catalog'!$J$1:$J$116,MAX(1,U801))=0,"PAYG"="PAYG")),I801,1),"UNPRICED"))))</f>
        <v>0</v>
      </c>
      <c r="W801" s="24">
        <f>IF(NOT(AND(A801=$B$2,G801&gt;0,H801&gt;0,OR(C801&lt;&gt;"Recommended baseline",Assumptions!$B$10=1))),0,IF(ISNUMBER(K801),G801*H801*K801,IF(U801=0,"UNPRICED",IF(ISNUMBER(INDEX('SKU Catalog'!$L$1:$L$116,MAX(1,U801))),G801*H801*INDEX('SKU Catalog'!$L$1:$L$116,MAX(1,U801))*IF(AND(INDEX('SKU Catalog'!$F$1:$F$116,MAX(1,U801))="Hourly",OR(INDEX('SKU Catalog'!$J$1:$J$116,MAX(1,U801))=0,"1Y"="PAYG")),I801,1),"UNPRICED"))))</f>
        <v>0</v>
      </c>
      <c r="X801" s="24">
        <f>IF(NOT(AND(A801=$B$2,G801&gt;0,H801&gt;0,OR(C801&lt;&gt;"Recommended baseline",Assumptions!$B$10=1))),0,IF(ISNUMBER(K801),G801*H801*K801,IF(U801=0,"UNPRICED",IF(ISNUMBER(INDEX('SKU Catalog'!$M$1:$M$116,MAX(1,U801))),G801*H801*INDEX('SKU Catalog'!$M$1:$M$116,MAX(1,U801))*IF(AND(INDEX('SKU Catalog'!$F$1:$F$116,MAX(1,U801))="Hourly",OR(INDEX('SKU Catalog'!$J$1:$J$116,MAX(1,U801))=0,"3Y"="PAYG")),I801,1),"UNPRICED"))))</f>
        <v>0</v>
      </c>
    </row>
    <row r="802" spans="1:24" ht="28.8" x14ac:dyDescent="0.35">
      <c r="A802" s="21" t="s">
        <v>951</v>
      </c>
      <c r="B802" s="21" t="s">
        <v>95</v>
      </c>
      <c r="C802" s="21" t="s">
        <v>2299</v>
      </c>
      <c r="D802" s="21" t="s">
        <v>1197</v>
      </c>
      <c r="E802" s="21" t="s">
        <v>1198</v>
      </c>
      <c r="F802" s="26" t="s">
        <v>188</v>
      </c>
      <c r="G802" s="27">
        <v>1</v>
      </c>
      <c r="H802" s="27">
        <v>1</v>
      </c>
      <c r="I802" s="36">
        <v>1</v>
      </c>
      <c r="J802" s="26" t="s">
        <v>2297</v>
      </c>
      <c r="K802" s="37"/>
      <c r="L802" s="23" t="str">
        <f>IF(U802=0,"INVALID SKU",IF(INDEX('SKU Catalog'!$J$1:$J$116,MAX(1,U802))=0,"PAYG",IF(J802="Default",Assumptions!$B$7,J802)))</f>
        <v>PAYG</v>
      </c>
      <c r="M802" s="23" t="str">
        <f>IF(U802=0,"Review SKU",INDEX('SKU Catalog'!$E$1:$E$116,MAX(1,U802)))</f>
        <v>resource</v>
      </c>
      <c r="N802" s="31">
        <f>IF(ISNUMBER(K802),K802,IF(U802=0,"UNPRICED",IF(L802="PAYG",INDEX('SKU Catalog'!$K$1:$K$116,MAX(1,U802)),IF(L802="1Y",INDEX('SKU Catalog'!$L$1:$L$116,MAX(1,U802)),INDEX('SKU Catalog'!$M$1:$M$116,MAX(1,U802))))))</f>
        <v>0</v>
      </c>
      <c r="O802" s="24">
        <f>IF(NOT(AND(A802=$B$2,G802&gt;0,H802&gt;0,OR(C802&lt;&gt;"Recommended baseline",Assumptions!$B$10=1))),0,IF(ISNUMBER(N802),G802*H802*N802*IF(ISNUMBER(K802),1,IF(AND(L802="PAYG",INDEX('SKU Catalog'!$F$1:$F$116,MAX(1,U802))="Hourly"),I802,1)),"UNPRICED"))</f>
        <v>0</v>
      </c>
      <c r="P802" s="24">
        <f>IF(ISNUMBER(O802),O802*Assumptions!$B$8,"UNPRICED")</f>
        <v>0</v>
      </c>
      <c r="Q802" s="23" t="str">
        <f>IF(NOT(AND(A802=$B$2,G802&gt;0,H802&gt;0,OR(C802&lt;&gt;"Recommended baseline",Assumptions!$B$10=1))),"Inactive",IF(NOT(ISNUMBER(N802)),"UNPRICED - select SKU / quote",IF(ISNUMBER(K802),"Manual quote - verify source",IF(T802="Covered","Covered by capacity",IF(T802="Control plane","No direct fee","Priced - verify sizing")))))</f>
        <v>Inactive</v>
      </c>
      <c r="R802" s="21" t="s">
        <v>2315</v>
      </c>
      <c r="S802" s="21" t="s">
        <v>971</v>
      </c>
      <c r="T802" s="21" t="s">
        <v>187</v>
      </c>
      <c r="U802" s="23">
        <f>IF(COUNTIF('SKU Catalog'!$A$4:$A$116,T802&amp;"|"&amp;F802)=0,0,MATCH(T802&amp;"|"&amp;F802,'SKU Catalog'!$A$1:$A$116,0))</f>
        <v>5</v>
      </c>
      <c r="V802" s="24">
        <f>IF(NOT(AND(A802=$B$2,G802&gt;0,H802&gt;0,OR(C802&lt;&gt;"Recommended baseline",Assumptions!$B$10=1))),0,IF(ISNUMBER(K802),G802*H802*K802,IF(U802=0,"UNPRICED",IF(ISNUMBER(INDEX('SKU Catalog'!$K$1:$K$116,MAX(1,U802))),G802*H802*INDEX('SKU Catalog'!$K$1:$K$116,MAX(1,U802))*IF(AND(INDEX('SKU Catalog'!$F$1:$F$116,MAX(1,U802))="Hourly",OR(INDEX('SKU Catalog'!$J$1:$J$116,MAX(1,U802))=0,"PAYG"="PAYG")),I802,1),"UNPRICED"))))</f>
        <v>0</v>
      </c>
      <c r="W802" s="24">
        <f>IF(NOT(AND(A802=$B$2,G802&gt;0,H802&gt;0,OR(C802&lt;&gt;"Recommended baseline",Assumptions!$B$10=1))),0,IF(ISNUMBER(K802),G802*H802*K802,IF(U802=0,"UNPRICED",IF(ISNUMBER(INDEX('SKU Catalog'!$L$1:$L$116,MAX(1,U802))),G802*H802*INDEX('SKU Catalog'!$L$1:$L$116,MAX(1,U802))*IF(AND(INDEX('SKU Catalog'!$F$1:$F$116,MAX(1,U802))="Hourly",OR(INDEX('SKU Catalog'!$J$1:$J$116,MAX(1,U802))=0,"1Y"="PAYG")),I802,1),"UNPRICED"))))</f>
        <v>0</v>
      </c>
      <c r="X802" s="24">
        <f>IF(NOT(AND(A802=$B$2,G802&gt;0,H802&gt;0,OR(C802&lt;&gt;"Recommended baseline",Assumptions!$B$10=1))),0,IF(ISNUMBER(K802),G802*H802*K802,IF(U802=0,"UNPRICED",IF(ISNUMBER(INDEX('SKU Catalog'!$M$1:$M$116,MAX(1,U802))),G802*H802*INDEX('SKU Catalog'!$M$1:$M$116,MAX(1,U802))*IF(AND(INDEX('SKU Catalog'!$F$1:$F$116,MAX(1,U802))="Hourly",OR(INDEX('SKU Catalog'!$J$1:$J$116,MAX(1,U802))=0,"3Y"="PAYG")),I802,1),"UNPRICED"))))</f>
        <v>0</v>
      </c>
    </row>
    <row r="803" spans="1:24" ht="28.8" x14ac:dyDescent="0.35">
      <c r="A803" s="21" t="s">
        <v>951</v>
      </c>
      <c r="B803" s="21" t="s">
        <v>95</v>
      </c>
      <c r="C803" s="21" t="s">
        <v>2299</v>
      </c>
      <c r="D803" s="21" t="s">
        <v>1200</v>
      </c>
      <c r="E803" s="21" t="s">
        <v>1201</v>
      </c>
      <c r="F803" s="26" t="s">
        <v>188</v>
      </c>
      <c r="G803" s="27">
        <v>1</v>
      </c>
      <c r="H803" s="27">
        <v>1</v>
      </c>
      <c r="I803" s="36">
        <v>1</v>
      </c>
      <c r="J803" s="26" t="s">
        <v>2297</v>
      </c>
      <c r="K803" s="37"/>
      <c r="L803" s="23" t="str">
        <f>IF(U803=0,"INVALID SKU",IF(INDEX('SKU Catalog'!$J$1:$J$116,MAX(1,U803))=0,"PAYG",IF(J803="Default",Assumptions!$B$7,J803)))</f>
        <v>PAYG</v>
      </c>
      <c r="M803" s="23" t="str">
        <f>IF(U803=0,"Review SKU",INDEX('SKU Catalog'!$E$1:$E$116,MAX(1,U803)))</f>
        <v>resource</v>
      </c>
      <c r="N803" s="31">
        <f>IF(ISNUMBER(K803),K803,IF(U803=0,"UNPRICED",IF(L803="PAYG",INDEX('SKU Catalog'!$K$1:$K$116,MAX(1,U803)),IF(L803="1Y",INDEX('SKU Catalog'!$L$1:$L$116,MAX(1,U803)),INDEX('SKU Catalog'!$M$1:$M$116,MAX(1,U803))))))</f>
        <v>0</v>
      </c>
      <c r="O803" s="24">
        <f>IF(NOT(AND(A803=$B$2,G803&gt;0,H803&gt;0,OR(C803&lt;&gt;"Recommended baseline",Assumptions!$B$10=1))),0,IF(ISNUMBER(N803),G803*H803*N803*IF(ISNUMBER(K803),1,IF(AND(L803="PAYG",INDEX('SKU Catalog'!$F$1:$F$116,MAX(1,U803))="Hourly"),I803,1)),"UNPRICED"))</f>
        <v>0</v>
      </c>
      <c r="P803" s="24">
        <f>IF(ISNUMBER(O803),O803*Assumptions!$B$8,"UNPRICED")</f>
        <v>0</v>
      </c>
      <c r="Q803" s="23" t="str">
        <f>IF(NOT(AND(A803=$B$2,G803&gt;0,H803&gt;0,OR(C803&lt;&gt;"Recommended baseline",Assumptions!$B$10=1))),"Inactive",IF(NOT(ISNUMBER(N803)),"UNPRICED - select SKU / quote",IF(ISNUMBER(K803),"Manual quote - verify source",IF(T803="Covered","Covered by capacity",IF(T803="Control plane","No direct fee","Priced - verify sizing")))))</f>
        <v>Inactive</v>
      </c>
      <c r="R803" s="21" t="s">
        <v>2315</v>
      </c>
      <c r="S803" s="21" t="s">
        <v>971</v>
      </c>
      <c r="T803" s="21" t="s">
        <v>187</v>
      </c>
      <c r="U803" s="23">
        <f>IF(COUNTIF('SKU Catalog'!$A$4:$A$116,T803&amp;"|"&amp;F803)=0,0,MATCH(T803&amp;"|"&amp;F803,'SKU Catalog'!$A$1:$A$116,0))</f>
        <v>5</v>
      </c>
      <c r="V803" s="24">
        <f>IF(NOT(AND(A803=$B$2,G803&gt;0,H803&gt;0,OR(C803&lt;&gt;"Recommended baseline",Assumptions!$B$10=1))),0,IF(ISNUMBER(K803),G803*H803*K803,IF(U803=0,"UNPRICED",IF(ISNUMBER(INDEX('SKU Catalog'!$K$1:$K$116,MAX(1,U803))),G803*H803*INDEX('SKU Catalog'!$K$1:$K$116,MAX(1,U803))*IF(AND(INDEX('SKU Catalog'!$F$1:$F$116,MAX(1,U803))="Hourly",OR(INDEX('SKU Catalog'!$J$1:$J$116,MAX(1,U803))=0,"PAYG"="PAYG")),I803,1),"UNPRICED"))))</f>
        <v>0</v>
      </c>
      <c r="W803" s="24">
        <f>IF(NOT(AND(A803=$B$2,G803&gt;0,H803&gt;0,OR(C803&lt;&gt;"Recommended baseline",Assumptions!$B$10=1))),0,IF(ISNUMBER(K803),G803*H803*K803,IF(U803=0,"UNPRICED",IF(ISNUMBER(INDEX('SKU Catalog'!$L$1:$L$116,MAX(1,U803))),G803*H803*INDEX('SKU Catalog'!$L$1:$L$116,MAX(1,U803))*IF(AND(INDEX('SKU Catalog'!$F$1:$F$116,MAX(1,U803))="Hourly",OR(INDEX('SKU Catalog'!$J$1:$J$116,MAX(1,U803))=0,"1Y"="PAYG")),I803,1),"UNPRICED"))))</f>
        <v>0</v>
      </c>
      <c r="X803" s="24">
        <f>IF(NOT(AND(A803=$B$2,G803&gt;0,H803&gt;0,OR(C803&lt;&gt;"Recommended baseline",Assumptions!$B$10=1))),0,IF(ISNUMBER(K803),G803*H803*K803,IF(U803=0,"UNPRICED",IF(ISNUMBER(INDEX('SKU Catalog'!$M$1:$M$116,MAX(1,U803))),G803*H803*INDEX('SKU Catalog'!$M$1:$M$116,MAX(1,U803))*IF(AND(INDEX('SKU Catalog'!$F$1:$F$116,MAX(1,U803))="Hourly",OR(INDEX('SKU Catalog'!$J$1:$J$116,MAX(1,U803))=0,"3Y"="PAYG")),I803,1),"UNPRICED"))))</f>
        <v>0</v>
      </c>
    </row>
    <row r="804" spans="1:24" ht="28.8" x14ac:dyDescent="0.35">
      <c r="A804" s="21" t="s">
        <v>951</v>
      </c>
      <c r="B804" s="21" t="s">
        <v>95</v>
      </c>
      <c r="C804" s="21" t="s">
        <v>2299</v>
      </c>
      <c r="D804" s="21" t="s">
        <v>1203</v>
      </c>
      <c r="E804" s="21" t="s">
        <v>1204</v>
      </c>
      <c r="F804" s="26" t="s">
        <v>188</v>
      </c>
      <c r="G804" s="27">
        <v>1</v>
      </c>
      <c r="H804" s="27">
        <v>1</v>
      </c>
      <c r="I804" s="36">
        <v>1</v>
      </c>
      <c r="J804" s="26" t="s">
        <v>2297</v>
      </c>
      <c r="K804" s="37"/>
      <c r="L804" s="23" t="str">
        <f>IF(U804=0,"INVALID SKU",IF(INDEX('SKU Catalog'!$J$1:$J$116,MAX(1,U804))=0,"PAYG",IF(J804="Default",Assumptions!$B$7,J804)))</f>
        <v>PAYG</v>
      </c>
      <c r="M804" s="23" t="str">
        <f>IF(U804=0,"Review SKU",INDEX('SKU Catalog'!$E$1:$E$116,MAX(1,U804)))</f>
        <v>resource</v>
      </c>
      <c r="N804" s="31">
        <f>IF(ISNUMBER(K804),K804,IF(U804=0,"UNPRICED",IF(L804="PAYG",INDEX('SKU Catalog'!$K$1:$K$116,MAX(1,U804)),IF(L804="1Y",INDEX('SKU Catalog'!$L$1:$L$116,MAX(1,U804)),INDEX('SKU Catalog'!$M$1:$M$116,MAX(1,U804))))))</f>
        <v>0</v>
      </c>
      <c r="O804" s="24">
        <f>IF(NOT(AND(A804=$B$2,G804&gt;0,H804&gt;0,OR(C804&lt;&gt;"Recommended baseline",Assumptions!$B$10=1))),0,IF(ISNUMBER(N804),G804*H804*N804*IF(ISNUMBER(K804),1,IF(AND(L804="PAYG",INDEX('SKU Catalog'!$F$1:$F$116,MAX(1,U804))="Hourly"),I804,1)),"UNPRICED"))</f>
        <v>0</v>
      </c>
      <c r="P804" s="24">
        <f>IF(ISNUMBER(O804),O804*Assumptions!$B$8,"UNPRICED")</f>
        <v>0</v>
      </c>
      <c r="Q804" s="23" t="str">
        <f>IF(NOT(AND(A804=$B$2,G804&gt;0,H804&gt;0,OR(C804&lt;&gt;"Recommended baseline",Assumptions!$B$10=1))),"Inactive",IF(NOT(ISNUMBER(N804)),"UNPRICED - select SKU / quote",IF(ISNUMBER(K804),"Manual quote - verify source",IF(T804="Covered","Covered by capacity",IF(T804="Control plane","No direct fee","Priced - verify sizing")))))</f>
        <v>Inactive</v>
      </c>
      <c r="R804" s="21" t="s">
        <v>2315</v>
      </c>
      <c r="S804" s="21" t="s">
        <v>971</v>
      </c>
      <c r="T804" s="21" t="s">
        <v>187</v>
      </c>
      <c r="U804" s="23">
        <f>IF(COUNTIF('SKU Catalog'!$A$4:$A$116,T804&amp;"|"&amp;F804)=0,0,MATCH(T804&amp;"|"&amp;F804,'SKU Catalog'!$A$1:$A$116,0))</f>
        <v>5</v>
      </c>
      <c r="V804" s="24">
        <f>IF(NOT(AND(A804=$B$2,G804&gt;0,H804&gt;0,OR(C804&lt;&gt;"Recommended baseline",Assumptions!$B$10=1))),0,IF(ISNUMBER(K804),G804*H804*K804,IF(U804=0,"UNPRICED",IF(ISNUMBER(INDEX('SKU Catalog'!$K$1:$K$116,MAX(1,U804))),G804*H804*INDEX('SKU Catalog'!$K$1:$K$116,MAX(1,U804))*IF(AND(INDEX('SKU Catalog'!$F$1:$F$116,MAX(1,U804))="Hourly",OR(INDEX('SKU Catalog'!$J$1:$J$116,MAX(1,U804))=0,"PAYG"="PAYG")),I804,1),"UNPRICED"))))</f>
        <v>0</v>
      </c>
      <c r="W804" s="24">
        <f>IF(NOT(AND(A804=$B$2,G804&gt;0,H804&gt;0,OR(C804&lt;&gt;"Recommended baseline",Assumptions!$B$10=1))),0,IF(ISNUMBER(K804),G804*H804*K804,IF(U804=0,"UNPRICED",IF(ISNUMBER(INDEX('SKU Catalog'!$L$1:$L$116,MAX(1,U804))),G804*H804*INDEX('SKU Catalog'!$L$1:$L$116,MAX(1,U804))*IF(AND(INDEX('SKU Catalog'!$F$1:$F$116,MAX(1,U804))="Hourly",OR(INDEX('SKU Catalog'!$J$1:$J$116,MAX(1,U804))=0,"1Y"="PAYG")),I804,1),"UNPRICED"))))</f>
        <v>0</v>
      </c>
      <c r="X804" s="24">
        <f>IF(NOT(AND(A804=$B$2,G804&gt;0,H804&gt;0,OR(C804&lt;&gt;"Recommended baseline",Assumptions!$B$10=1))),0,IF(ISNUMBER(K804),G804*H804*K804,IF(U804=0,"UNPRICED",IF(ISNUMBER(INDEX('SKU Catalog'!$M$1:$M$116,MAX(1,U804))),G804*H804*INDEX('SKU Catalog'!$M$1:$M$116,MAX(1,U804))*IF(AND(INDEX('SKU Catalog'!$F$1:$F$116,MAX(1,U804))="Hourly",OR(INDEX('SKU Catalog'!$J$1:$J$116,MAX(1,U804))=0,"3Y"="PAYG")),I804,1),"UNPRICED"))))</f>
        <v>0</v>
      </c>
    </row>
    <row r="805" spans="1:24" ht="28.8" x14ac:dyDescent="0.35">
      <c r="A805" s="21" t="s">
        <v>951</v>
      </c>
      <c r="B805" s="21" t="s">
        <v>95</v>
      </c>
      <c r="C805" s="21" t="s">
        <v>2299</v>
      </c>
      <c r="D805" s="21" t="s">
        <v>1206</v>
      </c>
      <c r="E805" s="21" t="s">
        <v>1207</v>
      </c>
      <c r="F805" s="26" t="s">
        <v>188</v>
      </c>
      <c r="G805" s="27">
        <v>1</v>
      </c>
      <c r="H805" s="27">
        <v>1</v>
      </c>
      <c r="I805" s="36">
        <v>1</v>
      </c>
      <c r="J805" s="26" t="s">
        <v>2297</v>
      </c>
      <c r="K805" s="37"/>
      <c r="L805" s="23" t="str">
        <f>IF(U805=0,"INVALID SKU",IF(INDEX('SKU Catalog'!$J$1:$J$116,MAX(1,U805))=0,"PAYG",IF(J805="Default",Assumptions!$B$7,J805)))</f>
        <v>PAYG</v>
      </c>
      <c r="M805" s="23" t="str">
        <f>IF(U805=0,"Review SKU",INDEX('SKU Catalog'!$E$1:$E$116,MAX(1,U805)))</f>
        <v>resource</v>
      </c>
      <c r="N805" s="31">
        <f>IF(ISNUMBER(K805),K805,IF(U805=0,"UNPRICED",IF(L805="PAYG",INDEX('SKU Catalog'!$K$1:$K$116,MAX(1,U805)),IF(L805="1Y",INDEX('SKU Catalog'!$L$1:$L$116,MAX(1,U805)),INDEX('SKU Catalog'!$M$1:$M$116,MAX(1,U805))))))</f>
        <v>0</v>
      </c>
      <c r="O805" s="24">
        <f>IF(NOT(AND(A805=$B$2,G805&gt;0,H805&gt;0,OR(C805&lt;&gt;"Recommended baseline",Assumptions!$B$10=1))),0,IF(ISNUMBER(N805),G805*H805*N805*IF(ISNUMBER(K805),1,IF(AND(L805="PAYG",INDEX('SKU Catalog'!$F$1:$F$116,MAX(1,U805))="Hourly"),I805,1)),"UNPRICED"))</f>
        <v>0</v>
      </c>
      <c r="P805" s="24">
        <f>IF(ISNUMBER(O805),O805*Assumptions!$B$8,"UNPRICED")</f>
        <v>0</v>
      </c>
      <c r="Q805" s="23" t="str">
        <f>IF(NOT(AND(A805=$B$2,G805&gt;0,H805&gt;0,OR(C805&lt;&gt;"Recommended baseline",Assumptions!$B$10=1))),"Inactive",IF(NOT(ISNUMBER(N805)),"UNPRICED - select SKU / quote",IF(ISNUMBER(K805),"Manual quote - verify source",IF(T805="Covered","Covered by capacity",IF(T805="Control plane","No direct fee","Priced - verify sizing")))))</f>
        <v>Inactive</v>
      </c>
      <c r="R805" s="21" t="s">
        <v>2315</v>
      </c>
      <c r="S805" s="21" t="s">
        <v>971</v>
      </c>
      <c r="T805" s="21" t="s">
        <v>187</v>
      </c>
      <c r="U805" s="23">
        <f>IF(COUNTIF('SKU Catalog'!$A$4:$A$116,T805&amp;"|"&amp;F805)=0,0,MATCH(T805&amp;"|"&amp;F805,'SKU Catalog'!$A$1:$A$116,0))</f>
        <v>5</v>
      </c>
      <c r="V805" s="24">
        <f>IF(NOT(AND(A805=$B$2,G805&gt;0,H805&gt;0,OR(C805&lt;&gt;"Recommended baseline",Assumptions!$B$10=1))),0,IF(ISNUMBER(K805),G805*H805*K805,IF(U805=0,"UNPRICED",IF(ISNUMBER(INDEX('SKU Catalog'!$K$1:$K$116,MAX(1,U805))),G805*H805*INDEX('SKU Catalog'!$K$1:$K$116,MAX(1,U805))*IF(AND(INDEX('SKU Catalog'!$F$1:$F$116,MAX(1,U805))="Hourly",OR(INDEX('SKU Catalog'!$J$1:$J$116,MAX(1,U805))=0,"PAYG"="PAYG")),I805,1),"UNPRICED"))))</f>
        <v>0</v>
      </c>
      <c r="W805" s="24">
        <f>IF(NOT(AND(A805=$B$2,G805&gt;0,H805&gt;0,OR(C805&lt;&gt;"Recommended baseline",Assumptions!$B$10=1))),0,IF(ISNUMBER(K805),G805*H805*K805,IF(U805=0,"UNPRICED",IF(ISNUMBER(INDEX('SKU Catalog'!$L$1:$L$116,MAX(1,U805))),G805*H805*INDEX('SKU Catalog'!$L$1:$L$116,MAX(1,U805))*IF(AND(INDEX('SKU Catalog'!$F$1:$F$116,MAX(1,U805))="Hourly",OR(INDEX('SKU Catalog'!$J$1:$J$116,MAX(1,U805))=0,"1Y"="PAYG")),I805,1),"UNPRICED"))))</f>
        <v>0</v>
      </c>
      <c r="X805" s="24">
        <f>IF(NOT(AND(A805=$B$2,G805&gt;0,H805&gt;0,OR(C805&lt;&gt;"Recommended baseline",Assumptions!$B$10=1))),0,IF(ISNUMBER(K805),G805*H805*K805,IF(U805=0,"UNPRICED",IF(ISNUMBER(INDEX('SKU Catalog'!$M$1:$M$116,MAX(1,U805))),G805*H805*INDEX('SKU Catalog'!$M$1:$M$116,MAX(1,U805))*IF(AND(INDEX('SKU Catalog'!$F$1:$F$116,MAX(1,U805))="Hourly",OR(INDEX('SKU Catalog'!$J$1:$J$116,MAX(1,U805))=0,"3Y"="PAYG")),I805,1),"UNPRICED"))))</f>
        <v>0</v>
      </c>
    </row>
    <row r="806" spans="1:24" ht="28.8" x14ac:dyDescent="0.35">
      <c r="A806" s="21" t="s">
        <v>951</v>
      </c>
      <c r="B806" s="21" t="s">
        <v>95</v>
      </c>
      <c r="C806" s="21" t="s">
        <v>2299</v>
      </c>
      <c r="D806" s="21" t="s">
        <v>1209</v>
      </c>
      <c r="E806" s="21" t="s">
        <v>1210</v>
      </c>
      <c r="F806" s="26" t="s">
        <v>188</v>
      </c>
      <c r="G806" s="27">
        <v>1</v>
      </c>
      <c r="H806" s="27">
        <v>1</v>
      </c>
      <c r="I806" s="36">
        <v>1</v>
      </c>
      <c r="J806" s="26" t="s">
        <v>2297</v>
      </c>
      <c r="K806" s="37"/>
      <c r="L806" s="23" t="str">
        <f>IF(U806=0,"INVALID SKU",IF(INDEX('SKU Catalog'!$J$1:$J$116,MAX(1,U806))=0,"PAYG",IF(J806="Default",Assumptions!$B$7,J806)))</f>
        <v>PAYG</v>
      </c>
      <c r="M806" s="23" t="str">
        <f>IF(U806=0,"Review SKU",INDEX('SKU Catalog'!$E$1:$E$116,MAX(1,U806)))</f>
        <v>resource</v>
      </c>
      <c r="N806" s="31">
        <f>IF(ISNUMBER(K806),K806,IF(U806=0,"UNPRICED",IF(L806="PAYG",INDEX('SKU Catalog'!$K$1:$K$116,MAX(1,U806)),IF(L806="1Y",INDEX('SKU Catalog'!$L$1:$L$116,MAX(1,U806)),INDEX('SKU Catalog'!$M$1:$M$116,MAX(1,U806))))))</f>
        <v>0</v>
      </c>
      <c r="O806" s="24">
        <f>IF(NOT(AND(A806=$B$2,G806&gt;0,H806&gt;0,OR(C806&lt;&gt;"Recommended baseline",Assumptions!$B$10=1))),0,IF(ISNUMBER(N806),G806*H806*N806*IF(ISNUMBER(K806),1,IF(AND(L806="PAYG",INDEX('SKU Catalog'!$F$1:$F$116,MAX(1,U806))="Hourly"),I806,1)),"UNPRICED"))</f>
        <v>0</v>
      </c>
      <c r="P806" s="24">
        <f>IF(ISNUMBER(O806),O806*Assumptions!$B$8,"UNPRICED")</f>
        <v>0</v>
      </c>
      <c r="Q806" s="23" t="str">
        <f>IF(NOT(AND(A806=$B$2,G806&gt;0,H806&gt;0,OR(C806&lt;&gt;"Recommended baseline",Assumptions!$B$10=1))),"Inactive",IF(NOT(ISNUMBER(N806)),"UNPRICED - select SKU / quote",IF(ISNUMBER(K806),"Manual quote - verify source",IF(T806="Covered","Covered by capacity",IF(T806="Control plane","No direct fee","Priced - verify sizing")))))</f>
        <v>Inactive</v>
      </c>
      <c r="R806" s="21" t="s">
        <v>2315</v>
      </c>
      <c r="S806" s="21" t="s">
        <v>971</v>
      </c>
      <c r="T806" s="21" t="s">
        <v>187</v>
      </c>
      <c r="U806" s="23">
        <f>IF(COUNTIF('SKU Catalog'!$A$4:$A$116,T806&amp;"|"&amp;F806)=0,0,MATCH(T806&amp;"|"&amp;F806,'SKU Catalog'!$A$1:$A$116,0))</f>
        <v>5</v>
      </c>
      <c r="V806" s="24">
        <f>IF(NOT(AND(A806=$B$2,G806&gt;0,H806&gt;0,OR(C806&lt;&gt;"Recommended baseline",Assumptions!$B$10=1))),0,IF(ISNUMBER(K806),G806*H806*K806,IF(U806=0,"UNPRICED",IF(ISNUMBER(INDEX('SKU Catalog'!$K$1:$K$116,MAX(1,U806))),G806*H806*INDEX('SKU Catalog'!$K$1:$K$116,MAX(1,U806))*IF(AND(INDEX('SKU Catalog'!$F$1:$F$116,MAX(1,U806))="Hourly",OR(INDEX('SKU Catalog'!$J$1:$J$116,MAX(1,U806))=0,"PAYG"="PAYG")),I806,1),"UNPRICED"))))</f>
        <v>0</v>
      </c>
      <c r="W806" s="24">
        <f>IF(NOT(AND(A806=$B$2,G806&gt;0,H806&gt;0,OR(C806&lt;&gt;"Recommended baseline",Assumptions!$B$10=1))),0,IF(ISNUMBER(K806),G806*H806*K806,IF(U806=0,"UNPRICED",IF(ISNUMBER(INDEX('SKU Catalog'!$L$1:$L$116,MAX(1,U806))),G806*H806*INDEX('SKU Catalog'!$L$1:$L$116,MAX(1,U806))*IF(AND(INDEX('SKU Catalog'!$F$1:$F$116,MAX(1,U806))="Hourly",OR(INDEX('SKU Catalog'!$J$1:$J$116,MAX(1,U806))=0,"1Y"="PAYG")),I806,1),"UNPRICED"))))</f>
        <v>0</v>
      </c>
      <c r="X806" s="24">
        <f>IF(NOT(AND(A806=$B$2,G806&gt;0,H806&gt;0,OR(C806&lt;&gt;"Recommended baseline",Assumptions!$B$10=1))),0,IF(ISNUMBER(K806),G806*H806*K806,IF(U806=0,"UNPRICED",IF(ISNUMBER(INDEX('SKU Catalog'!$M$1:$M$116,MAX(1,U806))),G806*H806*INDEX('SKU Catalog'!$M$1:$M$116,MAX(1,U806))*IF(AND(INDEX('SKU Catalog'!$F$1:$F$116,MAX(1,U806))="Hourly",OR(INDEX('SKU Catalog'!$J$1:$J$116,MAX(1,U806))=0,"3Y"="PAYG")),I806,1),"UNPRICED"))))</f>
        <v>0</v>
      </c>
    </row>
    <row r="807" spans="1:24" ht="28.8" x14ac:dyDescent="0.35">
      <c r="A807" s="21" t="s">
        <v>951</v>
      </c>
      <c r="B807" s="21" t="s">
        <v>95</v>
      </c>
      <c r="C807" s="21" t="s">
        <v>2299</v>
      </c>
      <c r="D807" s="21" t="s">
        <v>1212</v>
      </c>
      <c r="E807" s="21" t="s">
        <v>1213</v>
      </c>
      <c r="F807" s="26" t="s">
        <v>188</v>
      </c>
      <c r="G807" s="27">
        <v>1</v>
      </c>
      <c r="H807" s="27">
        <v>1</v>
      </c>
      <c r="I807" s="36">
        <v>1</v>
      </c>
      <c r="J807" s="26" t="s">
        <v>2297</v>
      </c>
      <c r="K807" s="37"/>
      <c r="L807" s="23" t="str">
        <f>IF(U807=0,"INVALID SKU",IF(INDEX('SKU Catalog'!$J$1:$J$116,MAX(1,U807))=0,"PAYG",IF(J807="Default",Assumptions!$B$7,J807)))</f>
        <v>PAYG</v>
      </c>
      <c r="M807" s="23" t="str">
        <f>IF(U807=0,"Review SKU",INDEX('SKU Catalog'!$E$1:$E$116,MAX(1,U807)))</f>
        <v>resource</v>
      </c>
      <c r="N807" s="31">
        <f>IF(ISNUMBER(K807),K807,IF(U807=0,"UNPRICED",IF(L807="PAYG",INDEX('SKU Catalog'!$K$1:$K$116,MAX(1,U807)),IF(L807="1Y",INDEX('SKU Catalog'!$L$1:$L$116,MAX(1,U807)),INDEX('SKU Catalog'!$M$1:$M$116,MAX(1,U807))))))</f>
        <v>0</v>
      </c>
      <c r="O807" s="24">
        <f>IF(NOT(AND(A807=$B$2,G807&gt;0,H807&gt;0,OR(C807&lt;&gt;"Recommended baseline",Assumptions!$B$10=1))),0,IF(ISNUMBER(N807),G807*H807*N807*IF(ISNUMBER(K807),1,IF(AND(L807="PAYG",INDEX('SKU Catalog'!$F$1:$F$116,MAX(1,U807))="Hourly"),I807,1)),"UNPRICED"))</f>
        <v>0</v>
      </c>
      <c r="P807" s="24">
        <f>IF(ISNUMBER(O807),O807*Assumptions!$B$8,"UNPRICED")</f>
        <v>0</v>
      </c>
      <c r="Q807" s="23" t="str">
        <f>IF(NOT(AND(A807=$B$2,G807&gt;0,H807&gt;0,OR(C807&lt;&gt;"Recommended baseline",Assumptions!$B$10=1))),"Inactive",IF(NOT(ISNUMBER(N807)),"UNPRICED - select SKU / quote",IF(ISNUMBER(K807),"Manual quote - verify source",IF(T807="Covered","Covered by capacity",IF(T807="Control plane","No direct fee","Priced - verify sizing")))))</f>
        <v>Inactive</v>
      </c>
      <c r="R807" s="21" t="s">
        <v>2315</v>
      </c>
      <c r="S807" s="21" t="s">
        <v>971</v>
      </c>
      <c r="T807" s="21" t="s">
        <v>187</v>
      </c>
      <c r="U807" s="23">
        <f>IF(COUNTIF('SKU Catalog'!$A$4:$A$116,T807&amp;"|"&amp;F807)=0,0,MATCH(T807&amp;"|"&amp;F807,'SKU Catalog'!$A$1:$A$116,0))</f>
        <v>5</v>
      </c>
      <c r="V807" s="24">
        <f>IF(NOT(AND(A807=$B$2,G807&gt;0,H807&gt;0,OR(C807&lt;&gt;"Recommended baseline",Assumptions!$B$10=1))),0,IF(ISNUMBER(K807),G807*H807*K807,IF(U807=0,"UNPRICED",IF(ISNUMBER(INDEX('SKU Catalog'!$K$1:$K$116,MAX(1,U807))),G807*H807*INDEX('SKU Catalog'!$K$1:$K$116,MAX(1,U807))*IF(AND(INDEX('SKU Catalog'!$F$1:$F$116,MAX(1,U807))="Hourly",OR(INDEX('SKU Catalog'!$J$1:$J$116,MAX(1,U807))=0,"PAYG"="PAYG")),I807,1),"UNPRICED"))))</f>
        <v>0</v>
      </c>
      <c r="W807" s="24">
        <f>IF(NOT(AND(A807=$B$2,G807&gt;0,H807&gt;0,OR(C807&lt;&gt;"Recommended baseline",Assumptions!$B$10=1))),0,IF(ISNUMBER(K807),G807*H807*K807,IF(U807=0,"UNPRICED",IF(ISNUMBER(INDEX('SKU Catalog'!$L$1:$L$116,MAX(1,U807))),G807*H807*INDEX('SKU Catalog'!$L$1:$L$116,MAX(1,U807))*IF(AND(INDEX('SKU Catalog'!$F$1:$F$116,MAX(1,U807))="Hourly",OR(INDEX('SKU Catalog'!$J$1:$J$116,MAX(1,U807))=0,"1Y"="PAYG")),I807,1),"UNPRICED"))))</f>
        <v>0</v>
      </c>
      <c r="X807" s="24">
        <f>IF(NOT(AND(A807=$B$2,G807&gt;0,H807&gt;0,OR(C807&lt;&gt;"Recommended baseline",Assumptions!$B$10=1))),0,IF(ISNUMBER(K807),G807*H807*K807,IF(U807=0,"UNPRICED",IF(ISNUMBER(INDEX('SKU Catalog'!$M$1:$M$116,MAX(1,U807))),G807*H807*INDEX('SKU Catalog'!$M$1:$M$116,MAX(1,U807))*IF(AND(INDEX('SKU Catalog'!$F$1:$F$116,MAX(1,U807))="Hourly",OR(INDEX('SKU Catalog'!$J$1:$J$116,MAX(1,U807))=0,"3Y"="PAYG")),I807,1),"UNPRICED"))))</f>
        <v>0</v>
      </c>
    </row>
    <row r="808" spans="1:24" ht="28.8" x14ac:dyDescent="0.35">
      <c r="A808" s="21" t="s">
        <v>951</v>
      </c>
      <c r="B808" s="21" t="s">
        <v>95</v>
      </c>
      <c r="C808" s="21" t="s">
        <v>2299</v>
      </c>
      <c r="D808" s="21" t="s">
        <v>1215</v>
      </c>
      <c r="E808" s="21" t="s">
        <v>1216</v>
      </c>
      <c r="F808" s="26" t="s">
        <v>188</v>
      </c>
      <c r="G808" s="27">
        <v>1</v>
      </c>
      <c r="H808" s="27">
        <v>1</v>
      </c>
      <c r="I808" s="36">
        <v>1</v>
      </c>
      <c r="J808" s="26" t="s">
        <v>2297</v>
      </c>
      <c r="K808" s="37"/>
      <c r="L808" s="23" t="str">
        <f>IF(U808=0,"INVALID SKU",IF(INDEX('SKU Catalog'!$J$1:$J$116,MAX(1,U808))=0,"PAYG",IF(J808="Default",Assumptions!$B$7,J808)))</f>
        <v>PAYG</v>
      </c>
      <c r="M808" s="23" t="str">
        <f>IF(U808=0,"Review SKU",INDEX('SKU Catalog'!$E$1:$E$116,MAX(1,U808)))</f>
        <v>resource</v>
      </c>
      <c r="N808" s="31">
        <f>IF(ISNUMBER(K808),K808,IF(U808=0,"UNPRICED",IF(L808="PAYG",INDEX('SKU Catalog'!$K$1:$K$116,MAX(1,U808)),IF(L808="1Y",INDEX('SKU Catalog'!$L$1:$L$116,MAX(1,U808)),INDEX('SKU Catalog'!$M$1:$M$116,MAX(1,U808))))))</f>
        <v>0</v>
      </c>
      <c r="O808" s="24">
        <f>IF(NOT(AND(A808=$B$2,G808&gt;0,H808&gt;0,OR(C808&lt;&gt;"Recommended baseline",Assumptions!$B$10=1))),0,IF(ISNUMBER(N808),G808*H808*N808*IF(ISNUMBER(K808),1,IF(AND(L808="PAYG",INDEX('SKU Catalog'!$F$1:$F$116,MAX(1,U808))="Hourly"),I808,1)),"UNPRICED"))</f>
        <v>0</v>
      </c>
      <c r="P808" s="24">
        <f>IF(ISNUMBER(O808),O808*Assumptions!$B$8,"UNPRICED")</f>
        <v>0</v>
      </c>
      <c r="Q808" s="23" t="str">
        <f>IF(NOT(AND(A808=$B$2,G808&gt;0,H808&gt;0,OR(C808&lt;&gt;"Recommended baseline",Assumptions!$B$10=1))),"Inactive",IF(NOT(ISNUMBER(N808)),"UNPRICED - select SKU / quote",IF(ISNUMBER(K808),"Manual quote - verify source",IF(T808="Covered","Covered by capacity",IF(T808="Control plane","No direct fee","Priced - verify sizing")))))</f>
        <v>Inactive</v>
      </c>
      <c r="R808" s="21" t="s">
        <v>2315</v>
      </c>
      <c r="S808" s="21" t="s">
        <v>971</v>
      </c>
      <c r="T808" s="21" t="s">
        <v>187</v>
      </c>
      <c r="U808" s="23">
        <f>IF(COUNTIF('SKU Catalog'!$A$4:$A$116,T808&amp;"|"&amp;F808)=0,0,MATCH(T808&amp;"|"&amp;F808,'SKU Catalog'!$A$1:$A$116,0))</f>
        <v>5</v>
      </c>
      <c r="V808" s="24">
        <f>IF(NOT(AND(A808=$B$2,G808&gt;0,H808&gt;0,OR(C808&lt;&gt;"Recommended baseline",Assumptions!$B$10=1))),0,IF(ISNUMBER(K808),G808*H808*K808,IF(U808=0,"UNPRICED",IF(ISNUMBER(INDEX('SKU Catalog'!$K$1:$K$116,MAX(1,U808))),G808*H808*INDEX('SKU Catalog'!$K$1:$K$116,MAX(1,U808))*IF(AND(INDEX('SKU Catalog'!$F$1:$F$116,MAX(1,U808))="Hourly",OR(INDEX('SKU Catalog'!$J$1:$J$116,MAX(1,U808))=0,"PAYG"="PAYG")),I808,1),"UNPRICED"))))</f>
        <v>0</v>
      </c>
      <c r="W808" s="24">
        <f>IF(NOT(AND(A808=$B$2,G808&gt;0,H808&gt;0,OR(C808&lt;&gt;"Recommended baseline",Assumptions!$B$10=1))),0,IF(ISNUMBER(K808),G808*H808*K808,IF(U808=0,"UNPRICED",IF(ISNUMBER(INDEX('SKU Catalog'!$L$1:$L$116,MAX(1,U808))),G808*H808*INDEX('SKU Catalog'!$L$1:$L$116,MAX(1,U808))*IF(AND(INDEX('SKU Catalog'!$F$1:$F$116,MAX(1,U808))="Hourly",OR(INDEX('SKU Catalog'!$J$1:$J$116,MAX(1,U808))=0,"1Y"="PAYG")),I808,1),"UNPRICED"))))</f>
        <v>0</v>
      </c>
      <c r="X808" s="24">
        <f>IF(NOT(AND(A808=$B$2,G808&gt;0,H808&gt;0,OR(C808&lt;&gt;"Recommended baseline",Assumptions!$B$10=1))),0,IF(ISNUMBER(K808),G808*H808*K808,IF(U808=0,"UNPRICED",IF(ISNUMBER(INDEX('SKU Catalog'!$M$1:$M$116,MAX(1,U808))),G808*H808*INDEX('SKU Catalog'!$M$1:$M$116,MAX(1,U808))*IF(AND(INDEX('SKU Catalog'!$F$1:$F$116,MAX(1,U808))="Hourly",OR(INDEX('SKU Catalog'!$J$1:$J$116,MAX(1,U808))=0,"3Y"="PAYG")),I808,1),"UNPRICED"))))</f>
        <v>0</v>
      </c>
    </row>
    <row r="809" spans="1:24" ht="28.8" x14ac:dyDescent="0.35">
      <c r="A809" s="21" t="s">
        <v>951</v>
      </c>
      <c r="B809" s="21" t="s">
        <v>95</v>
      </c>
      <c r="C809" s="21" t="s">
        <v>2299</v>
      </c>
      <c r="D809" s="21" t="s">
        <v>1218</v>
      </c>
      <c r="E809" s="21" t="s">
        <v>1219</v>
      </c>
      <c r="F809" s="26" t="s">
        <v>188</v>
      </c>
      <c r="G809" s="27">
        <v>1</v>
      </c>
      <c r="H809" s="27">
        <v>1</v>
      </c>
      <c r="I809" s="36">
        <v>1</v>
      </c>
      <c r="J809" s="26" t="s">
        <v>2297</v>
      </c>
      <c r="K809" s="37"/>
      <c r="L809" s="23" t="str">
        <f>IF(U809=0,"INVALID SKU",IF(INDEX('SKU Catalog'!$J$1:$J$116,MAX(1,U809))=0,"PAYG",IF(J809="Default",Assumptions!$B$7,J809)))</f>
        <v>PAYG</v>
      </c>
      <c r="M809" s="23" t="str">
        <f>IF(U809=0,"Review SKU",INDEX('SKU Catalog'!$E$1:$E$116,MAX(1,U809)))</f>
        <v>resource</v>
      </c>
      <c r="N809" s="31">
        <f>IF(ISNUMBER(K809),K809,IF(U809=0,"UNPRICED",IF(L809="PAYG",INDEX('SKU Catalog'!$K$1:$K$116,MAX(1,U809)),IF(L809="1Y",INDEX('SKU Catalog'!$L$1:$L$116,MAX(1,U809)),INDEX('SKU Catalog'!$M$1:$M$116,MAX(1,U809))))))</f>
        <v>0</v>
      </c>
      <c r="O809" s="24">
        <f>IF(NOT(AND(A809=$B$2,G809&gt;0,H809&gt;0,OR(C809&lt;&gt;"Recommended baseline",Assumptions!$B$10=1))),0,IF(ISNUMBER(N809),G809*H809*N809*IF(ISNUMBER(K809),1,IF(AND(L809="PAYG",INDEX('SKU Catalog'!$F$1:$F$116,MAX(1,U809))="Hourly"),I809,1)),"UNPRICED"))</f>
        <v>0</v>
      </c>
      <c r="P809" s="24">
        <f>IF(ISNUMBER(O809),O809*Assumptions!$B$8,"UNPRICED")</f>
        <v>0</v>
      </c>
      <c r="Q809" s="23" t="str">
        <f>IF(NOT(AND(A809=$B$2,G809&gt;0,H809&gt;0,OR(C809&lt;&gt;"Recommended baseline",Assumptions!$B$10=1))),"Inactive",IF(NOT(ISNUMBER(N809)),"UNPRICED - select SKU / quote",IF(ISNUMBER(K809),"Manual quote - verify source",IF(T809="Covered","Covered by capacity",IF(T809="Control plane","No direct fee","Priced - verify sizing")))))</f>
        <v>Inactive</v>
      </c>
      <c r="R809" s="21" t="s">
        <v>2315</v>
      </c>
      <c r="S809" s="21" t="s">
        <v>971</v>
      </c>
      <c r="T809" s="21" t="s">
        <v>187</v>
      </c>
      <c r="U809" s="23">
        <f>IF(COUNTIF('SKU Catalog'!$A$4:$A$116,T809&amp;"|"&amp;F809)=0,0,MATCH(T809&amp;"|"&amp;F809,'SKU Catalog'!$A$1:$A$116,0))</f>
        <v>5</v>
      </c>
      <c r="V809" s="24">
        <f>IF(NOT(AND(A809=$B$2,G809&gt;0,H809&gt;0,OR(C809&lt;&gt;"Recommended baseline",Assumptions!$B$10=1))),0,IF(ISNUMBER(K809),G809*H809*K809,IF(U809=0,"UNPRICED",IF(ISNUMBER(INDEX('SKU Catalog'!$K$1:$K$116,MAX(1,U809))),G809*H809*INDEX('SKU Catalog'!$K$1:$K$116,MAX(1,U809))*IF(AND(INDEX('SKU Catalog'!$F$1:$F$116,MAX(1,U809))="Hourly",OR(INDEX('SKU Catalog'!$J$1:$J$116,MAX(1,U809))=0,"PAYG"="PAYG")),I809,1),"UNPRICED"))))</f>
        <v>0</v>
      </c>
      <c r="W809" s="24">
        <f>IF(NOT(AND(A809=$B$2,G809&gt;0,H809&gt;0,OR(C809&lt;&gt;"Recommended baseline",Assumptions!$B$10=1))),0,IF(ISNUMBER(K809),G809*H809*K809,IF(U809=0,"UNPRICED",IF(ISNUMBER(INDEX('SKU Catalog'!$L$1:$L$116,MAX(1,U809))),G809*H809*INDEX('SKU Catalog'!$L$1:$L$116,MAX(1,U809))*IF(AND(INDEX('SKU Catalog'!$F$1:$F$116,MAX(1,U809))="Hourly",OR(INDEX('SKU Catalog'!$J$1:$J$116,MAX(1,U809))=0,"1Y"="PAYG")),I809,1),"UNPRICED"))))</f>
        <v>0</v>
      </c>
      <c r="X809" s="24">
        <f>IF(NOT(AND(A809=$B$2,G809&gt;0,H809&gt;0,OR(C809&lt;&gt;"Recommended baseline",Assumptions!$B$10=1))),0,IF(ISNUMBER(K809),G809*H809*K809,IF(U809=0,"UNPRICED",IF(ISNUMBER(INDEX('SKU Catalog'!$M$1:$M$116,MAX(1,U809))),G809*H809*INDEX('SKU Catalog'!$M$1:$M$116,MAX(1,U809))*IF(AND(INDEX('SKU Catalog'!$F$1:$F$116,MAX(1,U809))="Hourly",OR(INDEX('SKU Catalog'!$J$1:$J$116,MAX(1,U809))=0,"3Y"="PAYG")),I809,1),"UNPRICED"))))</f>
        <v>0</v>
      </c>
    </row>
    <row r="810" spans="1:24" ht="28.8" x14ac:dyDescent="0.35">
      <c r="A810" s="21" t="s">
        <v>951</v>
      </c>
      <c r="B810" s="21" t="s">
        <v>95</v>
      </c>
      <c r="C810" s="21" t="s">
        <v>2299</v>
      </c>
      <c r="D810" s="21" t="s">
        <v>1221</v>
      </c>
      <c r="E810" s="21" t="s">
        <v>1222</v>
      </c>
      <c r="F810" s="26" t="s">
        <v>188</v>
      </c>
      <c r="G810" s="27">
        <v>1</v>
      </c>
      <c r="H810" s="27">
        <v>1</v>
      </c>
      <c r="I810" s="36">
        <v>1</v>
      </c>
      <c r="J810" s="26" t="s">
        <v>2297</v>
      </c>
      <c r="K810" s="37"/>
      <c r="L810" s="23" t="str">
        <f>IF(U810=0,"INVALID SKU",IF(INDEX('SKU Catalog'!$J$1:$J$116,MAX(1,U810))=0,"PAYG",IF(J810="Default",Assumptions!$B$7,J810)))</f>
        <v>PAYG</v>
      </c>
      <c r="M810" s="23" t="str">
        <f>IF(U810=0,"Review SKU",INDEX('SKU Catalog'!$E$1:$E$116,MAX(1,U810)))</f>
        <v>resource</v>
      </c>
      <c r="N810" s="31">
        <f>IF(ISNUMBER(K810),K810,IF(U810=0,"UNPRICED",IF(L810="PAYG",INDEX('SKU Catalog'!$K$1:$K$116,MAX(1,U810)),IF(L810="1Y",INDEX('SKU Catalog'!$L$1:$L$116,MAX(1,U810)),INDEX('SKU Catalog'!$M$1:$M$116,MAX(1,U810))))))</f>
        <v>0</v>
      </c>
      <c r="O810" s="24">
        <f>IF(NOT(AND(A810=$B$2,G810&gt;0,H810&gt;0,OR(C810&lt;&gt;"Recommended baseline",Assumptions!$B$10=1))),0,IF(ISNUMBER(N810),G810*H810*N810*IF(ISNUMBER(K810),1,IF(AND(L810="PAYG",INDEX('SKU Catalog'!$F$1:$F$116,MAX(1,U810))="Hourly"),I810,1)),"UNPRICED"))</f>
        <v>0</v>
      </c>
      <c r="P810" s="24">
        <f>IF(ISNUMBER(O810),O810*Assumptions!$B$8,"UNPRICED")</f>
        <v>0</v>
      </c>
      <c r="Q810" s="23" t="str">
        <f>IF(NOT(AND(A810=$B$2,G810&gt;0,H810&gt;0,OR(C810&lt;&gt;"Recommended baseline",Assumptions!$B$10=1))),"Inactive",IF(NOT(ISNUMBER(N810)),"UNPRICED - select SKU / quote",IF(ISNUMBER(K810),"Manual quote - verify source",IF(T810="Covered","Covered by capacity",IF(T810="Control plane","No direct fee","Priced - verify sizing")))))</f>
        <v>Inactive</v>
      </c>
      <c r="R810" s="21" t="s">
        <v>2315</v>
      </c>
      <c r="S810" s="21" t="s">
        <v>971</v>
      </c>
      <c r="T810" s="21" t="s">
        <v>187</v>
      </c>
      <c r="U810" s="23">
        <f>IF(COUNTIF('SKU Catalog'!$A$4:$A$116,T810&amp;"|"&amp;F810)=0,0,MATCH(T810&amp;"|"&amp;F810,'SKU Catalog'!$A$1:$A$116,0))</f>
        <v>5</v>
      </c>
      <c r="V810" s="24">
        <f>IF(NOT(AND(A810=$B$2,G810&gt;0,H810&gt;0,OR(C810&lt;&gt;"Recommended baseline",Assumptions!$B$10=1))),0,IF(ISNUMBER(K810),G810*H810*K810,IF(U810=0,"UNPRICED",IF(ISNUMBER(INDEX('SKU Catalog'!$K$1:$K$116,MAX(1,U810))),G810*H810*INDEX('SKU Catalog'!$K$1:$K$116,MAX(1,U810))*IF(AND(INDEX('SKU Catalog'!$F$1:$F$116,MAX(1,U810))="Hourly",OR(INDEX('SKU Catalog'!$J$1:$J$116,MAX(1,U810))=0,"PAYG"="PAYG")),I810,1),"UNPRICED"))))</f>
        <v>0</v>
      </c>
      <c r="W810" s="24">
        <f>IF(NOT(AND(A810=$B$2,G810&gt;0,H810&gt;0,OR(C810&lt;&gt;"Recommended baseline",Assumptions!$B$10=1))),0,IF(ISNUMBER(K810),G810*H810*K810,IF(U810=0,"UNPRICED",IF(ISNUMBER(INDEX('SKU Catalog'!$L$1:$L$116,MAX(1,U810))),G810*H810*INDEX('SKU Catalog'!$L$1:$L$116,MAX(1,U810))*IF(AND(INDEX('SKU Catalog'!$F$1:$F$116,MAX(1,U810))="Hourly",OR(INDEX('SKU Catalog'!$J$1:$J$116,MAX(1,U810))=0,"1Y"="PAYG")),I810,1),"UNPRICED"))))</f>
        <v>0</v>
      </c>
      <c r="X810" s="24">
        <f>IF(NOT(AND(A810=$B$2,G810&gt;0,H810&gt;0,OR(C810&lt;&gt;"Recommended baseline",Assumptions!$B$10=1))),0,IF(ISNUMBER(K810),G810*H810*K810,IF(U810=0,"UNPRICED",IF(ISNUMBER(INDEX('SKU Catalog'!$M$1:$M$116,MAX(1,U810))),G810*H810*INDEX('SKU Catalog'!$M$1:$M$116,MAX(1,U810))*IF(AND(INDEX('SKU Catalog'!$F$1:$F$116,MAX(1,U810))="Hourly",OR(INDEX('SKU Catalog'!$J$1:$J$116,MAX(1,U810))=0,"3Y"="PAYG")),I810,1),"UNPRICED"))))</f>
        <v>0</v>
      </c>
    </row>
    <row r="811" spans="1:24" ht="28.8" x14ac:dyDescent="0.35">
      <c r="A811" s="21" t="s">
        <v>951</v>
      </c>
      <c r="B811" s="21" t="s">
        <v>95</v>
      </c>
      <c r="C811" s="21" t="s">
        <v>2299</v>
      </c>
      <c r="D811" s="21" t="s">
        <v>1224</v>
      </c>
      <c r="E811" s="21" t="s">
        <v>1225</v>
      </c>
      <c r="F811" s="26" t="s">
        <v>188</v>
      </c>
      <c r="G811" s="27">
        <v>1</v>
      </c>
      <c r="H811" s="27">
        <v>1</v>
      </c>
      <c r="I811" s="36">
        <v>1</v>
      </c>
      <c r="J811" s="26" t="s">
        <v>2297</v>
      </c>
      <c r="K811" s="37"/>
      <c r="L811" s="23" t="str">
        <f>IF(U811=0,"INVALID SKU",IF(INDEX('SKU Catalog'!$J$1:$J$116,MAX(1,U811))=0,"PAYG",IF(J811="Default",Assumptions!$B$7,J811)))</f>
        <v>PAYG</v>
      </c>
      <c r="M811" s="23" t="str">
        <f>IF(U811=0,"Review SKU",INDEX('SKU Catalog'!$E$1:$E$116,MAX(1,U811)))</f>
        <v>resource</v>
      </c>
      <c r="N811" s="31">
        <f>IF(ISNUMBER(K811),K811,IF(U811=0,"UNPRICED",IF(L811="PAYG",INDEX('SKU Catalog'!$K$1:$K$116,MAX(1,U811)),IF(L811="1Y",INDEX('SKU Catalog'!$L$1:$L$116,MAX(1,U811)),INDEX('SKU Catalog'!$M$1:$M$116,MAX(1,U811))))))</f>
        <v>0</v>
      </c>
      <c r="O811" s="24">
        <f>IF(NOT(AND(A811=$B$2,G811&gt;0,H811&gt;0,OR(C811&lt;&gt;"Recommended baseline",Assumptions!$B$10=1))),0,IF(ISNUMBER(N811),G811*H811*N811*IF(ISNUMBER(K811),1,IF(AND(L811="PAYG",INDEX('SKU Catalog'!$F$1:$F$116,MAX(1,U811))="Hourly"),I811,1)),"UNPRICED"))</f>
        <v>0</v>
      </c>
      <c r="P811" s="24">
        <f>IF(ISNUMBER(O811),O811*Assumptions!$B$8,"UNPRICED")</f>
        <v>0</v>
      </c>
      <c r="Q811" s="23" t="str">
        <f>IF(NOT(AND(A811=$B$2,G811&gt;0,H811&gt;0,OR(C811&lt;&gt;"Recommended baseline",Assumptions!$B$10=1))),"Inactive",IF(NOT(ISNUMBER(N811)),"UNPRICED - select SKU / quote",IF(ISNUMBER(K811),"Manual quote - verify source",IF(T811="Covered","Covered by capacity",IF(T811="Control plane","No direct fee","Priced - verify sizing")))))</f>
        <v>Inactive</v>
      </c>
      <c r="R811" s="21" t="s">
        <v>2315</v>
      </c>
      <c r="S811" s="21" t="s">
        <v>971</v>
      </c>
      <c r="T811" s="21" t="s">
        <v>187</v>
      </c>
      <c r="U811" s="23">
        <f>IF(COUNTIF('SKU Catalog'!$A$4:$A$116,T811&amp;"|"&amp;F811)=0,0,MATCH(T811&amp;"|"&amp;F811,'SKU Catalog'!$A$1:$A$116,0))</f>
        <v>5</v>
      </c>
      <c r="V811" s="24">
        <f>IF(NOT(AND(A811=$B$2,G811&gt;0,H811&gt;0,OR(C811&lt;&gt;"Recommended baseline",Assumptions!$B$10=1))),0,IF(ISNUMBER(K811),G811*H811*K811,IF(U811=0,"UNPRICED",IF(ISNUMBER(INDEX('SKU Catalog'!$K$1:$K$116,MAX(1,U811))),G811*H811*INDEX('SKU Catalog'!$K$1:$K$116,MAX(1,U811))*IF(AND(INDEX('SKU Catalog'!$F$1:$F$116,MAX(1,U811))="Hourly",OR(INDEX('SKU Catalog'!$J$1:$J$116,MAX(1,U811))=0,"PAYG"="PAYG")),I811,1),"UNPRICED"))))</f>
        <v>0</v>
      </c>
      <c r="W811" s="24">
        <f>IF(NOT(AND(A811=$B$2,G811&gt;0,H811&gt;0,OR(C811&lt;&gt;"Recommended baseline",Assumptions!$B$10=1))),0,IF(ISNUMBER(K811),G811*H811*K811,IF(U811=0,"UNPRICED",IF(ISNUMBER(INDEX('SKU Catalog'!$L$1:$L$116,MAX(1,U811))),G811*H811*INDEX('SKU Catalog'!$L$1:$L$116,MAX(1,U811))*IF(AND(INDEX('SKU Catalog'!$F$1:$F$116,MAX(1,U811))="Hourly",OR(INDEX('SKU Catalog'!$J$1:$J$116,MAX(1,U811))=0,"1Y"="PAYG")),I811,1),"UNPRICED"))))</f>
        <v>0</v>
      </c>
      <c r="X811" s="24">
        <f>IF(NOT(AND(A811=$B$2,G811&gt;0,H811&gt;0,OR(C811&lt;&gt;"Recommended baseline",Assumptions!$B$10=1))),0,IF(ISNUMBER(K811),G811*H811*K811,IF(U811=0,"UNPRICED",IF(ISNUMBER(INDEX('SKU Catalog'!$M$1:$M$116,MAX(1,U811))),G811*H811*INDEX('SKU Catalog'!$M$1:$M$116,MAX(1,U811))*IF(AND(INDEX('SKU Catalog'!$F$1:$F$116,MAX(1,U811))="Hourly",OR(INDEX('SKU Catalog'!$J$1:$J$116,MAX(1,U811))=0,"3Y"="PAYG")),I811,1),"UNPRICED"))))</f>
        <v>0</v>
      </c>
    </row>
    <row r="812" spans="1:24" ht="28.8" x14ac:dyDescent="0.35">
      <c r="A812" s="21" t="s">
        <v>951</v>
      </c>
      <c r="B812" s="21" t="s">
        <v>95</v>
      </c>
      <c r="C812" s="21" t="s">
        <v>2299</v>
      </c>
      <c r="D812" s="21" t="s">
        <v>1228</v>
      </c>
      <c r="E812" s="21" t="s">
        <v>1229</v>
      </c>
      <c r="F812" s="26" t="s">
        <v>188</v>
      </c>
      <c r="G812" s="27">
        <v>1</v>
      </c>
      <c r="H812" s="27">
        <v>1</v>
      </c>
      <c r="I812" s="36">
        <v>1</v>
      </c>
      <c r="J812" s="26" t="s">
        <v>2297</v>
      </c>
      <c r="K812" s="37"/>
      <c r="L812" s="23" t="str">
        <f>IF(U812=0,"INVALID SKU",IF(INDEX('SKU Catalog'!$J$1:$J$116,MAX(1,U812))=0,"PAYG",IF(J812="Default",Assumptions!$B$7,J812)))</f>
        <v>PAYG</v>
      </c>
      <c r="M812" s="23" t="str">
        <f>IF(U812=0,"Review SKU",INDEX('SKU Catalog'!$E$1:$E$116,MAX(1,U812)))</f>
        <v>resource</v>
      </c>
      <c r="N812" s="31">
        <f>IF(ISNUMBER(K812),K812,IF(U812=0,"UNPRICED",IF(L812="PAYG",INDEX('SKU Catalog'!$K$1:$K$116,MAX(1,U812)),IF(L812="1Y",INDEX('SKU Catalog'!$L$1:$L$116,MAX(1,U812)),INDEX('SKU Catalog'!$M$1:$M$116,MAX(1,U812))))))</f>
        <v>0</v>
      </c>
      <c r="O812" s="24">
        <f>IF(NOT(AND(A812=$B$2,G812&gt;0,H812&gt;0,OR(C812&lt;&gt;"Recommended baseline",Assumptions!$B$10=1))),0,IF(ISNUMBER(N812),G812*H812*N812*IF(ISNUMBER(K812),1,IF(AND(L812="PAYG",INDEX('SKU Catalog'!$F$1:$F$116,MAX(1,U812))="Hourly"),I812,1)),"UNPRICED"))</f>
        <v>0</v>
      </c>
      <c r="P812" s="24">
        <f>IF(ISNUMBER(O812),O812*Assumptions!$B$8,"UNPRICED")</f>
        <v>0</v>
      </c>
      <c r="Q812" s="23" t="str">
        <f>IF(NOT(AND(A812=$B$2,G812&gt;0,H812&gt;0,OR(C812&lt;&gt;"Recommended baseline",Assumptions!$B$10=1))),"Inactive",IF(NOT(ISNUMBER(N812)),"UNPRICED - select SKU / quote",IF(ISNUMBER(K812),"Manual quote - verify source",IF(T812="Covered","Covered by capacity",IF(T812="Control plane","No direct fee","Priced - verify sizing")))))</f>
        <v>Inactive</v>
      </c>
      <c r="R812" s="21" t="s">
        <v>2315</v>
      </c>
      <c r="S812" s="21" t="s">
        <v>971</v>
      </c>
      <c r="T812" s="21" t="s">
        <v>187</v>
      </c>
      <c r="U812" s="23">
        <f>IF(COUNTIF('SKU Catalog'!$A$4:$A$116,T812&amp;"|"&amp;F812)=0,0,MATCH(T812&amp;"|"&amp;F812,'SKU Catalog'!$A$1:$A$116,0))</f>
        <v>5</v>
      </c>
      <c r="V812" s="24">
        <f>IF(NOT(AND(A812=$B$2,G812&gt;0,H812&gt;0,OR(C812&lt;&gt;"Recommended baseline",Assumptions!$B$10=1))),0,IF(ISNUMBER(K812),G812*H812*K812,IF(U812=0,"UNPRICED",IF(ISNUMBER(INDEX('SKU Catalog'!$K$1:$K$116,MAX(1,U812))),G812*H812*INDEX('SKU Catalog'!$K$1:$K$116,MAX(1,U812))*IF(AND(INDEX('SKU Catalog'!$F$1:$F$116,MAX(1,U812))="Hourly",OR(INDEX('SKU Catalog'!$J$1:$J$116,MAX(1,U812))=0,"PAYG"="PAYG")),I812,1),"UNPRICED"))))</f>
        <v>0</v>
      </c>
      <c r="W812" s="24">
        <f>IF(NOT(AND(A812=$B$2,G812&gt;0,H812&gt;0,OR(C812&lt;&gt;"Recommended baseline",Assumptions!$B$10=1))),0,IF(ISNUMBER(K812),G812*H812*K812,IF(U812=0,"UNPRICED",IF(ISNUMBER(INDEX('SKU Catalog'!$L$1:$L$116,MAX(1,U812))),G812*H812*INDEX('SKU Catalog'!$L$1:$L$116,MAX(1,U812))*IF(AND(INDEX('SKU Catalog'!$F$1:$F$116,MAX(1,U812))="Hourly",OR(INDEX('SKU Catalog'!$J$1:$J$116,MAX(1,U812))=0,"1Y"="PAYG")),I812,1),"UNPRICED"))))</f>
        <v>0</v>
      </c>
      <c r="X812" s="24">
        <f>IF(NOT(AND(A812=$B$2,G812&gt;0,H812&gt;0,OR(C812&lt;&gt;"Recommended baseline",Assumptions!$B$10=1))),0,IF(ISNUMBER(K812),G812*H812*K812,IF(U812=0,"UNPRICED",IF(ISNUMBER(INDEX('SKU Catalog'!$M$1:$M$116,MAX(1,U812))),G812*H812*INDEX('SKU Catalog'!$M$1:$M$116,MAX(1,U812))*IF(AND(INDEX('SKU Catalog'!$F$1:$F$116,MAX(1,U812))="Hourly",OR(INDEX('SKU Catalog'!$J$1:$J$116,MAX(1,U812))=0,"3Y"="PAYG")),I812,1),"UNPRICED"))))</f>
        <v>0</v>
      </c>
    </row>
    <row r="813" spans="1:24" ht="28.8" x14ac:dyDescent="0.35">
      <c r="A813" s="21" t="s">
        <v>951</v>
      </c>
      <c r="B813" s="21" t="s">
        <v>95</v>
      </c>
      <c r="C813" s="21" t="s">
        <v>2299</v>
      </c>
      <c r="D813" s="21" t="s">
        <v>1231</v>
      </c>
      <c r="E813" s="21" t="s">
        <v>1232</v>
      </c>
      <c r="F813" s="26" t="s">
        <v>188</v>
      </c>
      <c r="G813" s="27">
        <v>1</v>
      </c>
      <c r="H813" s="27">
        <v>1</v>
      </c>
      <c r="I813" s="36">
        <v>1</v>
      </c>
      <c r="J813" s="26" t="s">
        <v>2297</v>
      </c>
      <c r="K813" s="37"/>
      <c r="L813" s="23" t="str">
        <f>IF(U813=0,"INVALID SKU",IF(INDEX('SKU Catalog'!$J$1:$J$116,MAX(1,U813))=0,"PAYG",IF(J813="Default",Assumptions!$B$7,J813)))</f>
        <v>PAYG</v>
      </c>
      <c r="M813" s="23" t="str">
        <f>IF(U813=0,"Review SKU",INDEX('SKU Catalog'!$E$1:$E$116,MAX(1,U813)))</f>
        <v>resource</v>
      </c>
      <c r="N813" s="31">
        <f>IF(ISNUMBER(K813),K813,IF(U813=0,"UNPRICED",IF(L813="PAYG",INDEX('SKU Catalog'!$K$1:$K$116,MAX(1,U813)),IF(L813="1Y",INDEX('SKU Catalog'!$L$1:$L$116,MAX(1,U813)),INDEX('SKU Catalog'!$M$1:$M$116,MAX(1,U813))))))</f>
        <v>0</v>
      </c>
      <c r="O813" s="24">
        <f>IF(NOT(AND(A813=$B$2,G813&gt;0,H813&gt;0,OR(C813&lt;&gt;"Recommended baseline",Assumptions!$B$10=1))),0,IF(ISNUMBER(N813),G813*H813*N813*IF(ISNUMBER(K813),1,IF(AND(L813="PAYG",INDEX('SKU Catalog'!$F$1:$F$116,MAX(1,U813))="Hourly"),I813,1)),"UNPRICED"))</f>
        <v>0</v>
      </c>
      <c r="P813" s="24">
        <f>IF(ISNUMBER(O813),O813*Assumptions!$B$8,"UNPRICED")</f>
        <v>0</v>
      </c>
      <c r="Q813" s="23" t="str">
        <f>IF(NOT(AND(A813=$B$2,G813&gt;0,H813&gt;0,OR(C813&lt;&gt;"Recommended baseline",Assumptions!$B$10=1))),"Inactive",IF(NOT(ISNUMBER(N813)),"UNPRICED - select SKU / quote",IF(ISNUMBER(K813),"Manual quote - verify source",IF(T813="Covered","Covered by capacity",IF(T813="Control plane","No direct fee","Priced - verify sizing")))))</f>
        <v>Inactive</v>
      </c>
      <c r="R813" s="21" t="s">
        <v>2315</v>
      </c>
      <c r="S813" s="21" t="s">
        <v>971</v>
      </c>
      <c r="T813" s="21" t="s">
        <v>187</v>
      </c>
      <c r="U813" s="23">
        <f>IF(COUNTIF('SKU Catalog'!$A$4:$A$116,T813&amp;"|"&amp;F813)=0,0,MATCH(T813&amp;"|"&amp;F813,'SKU Catalog'!$A$1:$A$116,0))</f>
        <v>5</v>
      </c>
      <c r="V813" s="24">
        <f>IF(NOT(AND(A813=$B$2,G813&gt;0,H813&gt;0,OR(C813&lt;&gt;"Recommended baseline",Assumptions!$B$10=1))),0,IF(ISNUMBER(K813),G813*H813*K813,IF(U813=0,"UNPRICED",IF(ISNUMBER(INDEX('SKU Catalog'!$K$1:$K$116,MAX(1,U813))),G813*H813*INDEX('SKU Catalog'!$K$1:$K$116,MAX(1,U813))*IF(AND(INDEX('SKU Catalog'!$F$1:$F$116,MAX(1,U813))="Hourly",OR(INDEX('SKU Catalog'!$J$1:$J$116,MAX(1,U813))=0,"PAYG"="PAYG")),I813,1),"UNPRICED"))))</f>
        <v>0</v>
      </c>
      <c r="W813" s="24">
        <f>IF(NOT(AND(A813=$B$2,G813&gt;0,H813&gt;0,OR(C813&lt;&gt;"Recommended baseline",Assumptions!$B$10=1))),0,IF(ISNUMBER(K813),G813*H813*K813,IF(U813=0,"UNPRICED",IF(ISNUMBER(INDEX('SKU Catalog'!$L$1:$L$116,MAX(1,U813))),G813*H813*INDEX('SKU Catalog'!$L$1:$L$116,MAX(1,U813))*IF(AND(INDEX('SKU Catalog'!$F$1:$F$116,MAX(1,U813))="Hourly",OR(INDEX('SKU Catalog'!$J$1:$J$116,MAX(1,U813))=0,"1Y"="PAYG")),I813,1),"UNPRICED"))))</f>
        <v>0</v>
      </c>
      <c r="X813" s="24">
        <f>IF(NOT(AND(A813=$B$2,G813&gt;0,H813&gt;0,OR(C813&lt;&gt;"Recommended baseline",Assumptions!$B$10=1))),0,IF(ISNUMBER(K813),G813*H813*K813,IF(U813=0,"UNPRICED",IF(ISNUMBER(INDEX('SKU Catalog'!$M$1:$M$116,MAX(1,U813))),G813*H813*INDEX('SKU Catalog'!$M$1:$M$116,MAX(1,U813))*IF(AND(INDEX('SKU Catalog'!$F$1:$F$116,MAX(1,U813))="Hourly",OR(INDEX('SKU Catalog'!$J$1:$J$116,MAX(1,U813))=0,"3Y"="PAYG")),I813,1),"UNPRICED"))))</f>
        <v>0</v>
      </c>
    </row>
    <row r="814" spans="1:24" ht="28.8" x14ac:dyDescent="0.35">
      <c r="A814" s="21" t="s">
        <v>951</v>
      </c>
      <c r="B814" s="21" t="s">
        <v>95</v>
      </c>
      <c r="C814" s="21" t="s">
        <v>2299</v>
      </c>
      <c r="D814" s="21" t="s">
        <v>1234</v>
      </c>
      <c r="E814" s="21" t="s">
        <v>1235</v>
      </c>
      <c r="F814" s="26" t="s">
        <v>188</v>
      </c>
      <c r="G814" s="27">
        <v>1</v>
      </c>
      <c r="H814" s="27">
        <v>1</v>
      </c>
      <c r="I814" s="36">
        <v>1</v>
      </c>
      <c r="J814" s="26" t="s">
        <v>2297</v>
      </c>
      <c r="K814" s="37"/>
      <c r="L814" s="23" t="str">
        <f>IF(U814=0,"INVALID SKU",IF(INDEX('SKU Catalog'!$J$1:$J$116,MAX(1,U814))=0,"PAYG",IF(J814="Default",Assumptions!$B$7,J814)))</f>
        <v>PAYG</v>
      </c>
      <c r="M814" s="23" t="str">
        <f>IF(U814=0,"Review SKU",INDEX('SKU Catalog'!$E$1:$E$116,MAX(1,U814)))</f>
        <v>resource</v>
      </c>
      <c r="N814" s="31">
        <f>IF(ISNUMBER(K814),K814,IF(U814=0,"UNPRICED",IF(L814="PAYG",INDEX('SKU Catalog'!$K$1:$K$116,MAX(1,U814)),IF(L814="1Y",INDEX('SKU Catalog'!$L$1:$L$116,MAX(1,U814)),INDEX('SKU Catalog'!$M$1:$M$116,MAX(1,U814))))))</f>
        <v>0</v>
      </c>
      <c r="O814" s="24">
        <f>IF(NOT(AND(A814=$B$2,G814&gt;0,H814&gt;0,OR(C814&lt;&gt;"Recommended baseline",Assumptions!$B$10=1))),0,IF(ISNUMBER(N814),G814*H814*N814*IF(ISNUMBER(K814),1,IF(AND(L814="PAYG",INDEX('SKU Catalog'!$F$1:$F$116,MAX(1,U814))="Hourly"),I814,1)),"UNPRICED"))</f>
        <v>0</v>
      </c>
      <c r="P814" s="24">
        <f>IF(ISNUMBER(O814),O814*Assumptions!$B$8,"UNPRICED")</f>
        <v>0</v>
      </c>
      <c r="Q814" s="23" t="str">
        <f>IF(NOT(AND(A814=$B$2,G814&gt;0,H814&gt;0,OR(C814&lt;&gt;"Recommended baseline",Assumptions!$B$10=1))),"Inactive",IF(NOT(ISNUMBER(N814)),"UNPRICED - select SKU / quote",IF(ISNUMBER(K814),"Manual quote - verify source",IF(T814="Covered","Covered by capacity",IF(T814="Control plane","No direct fee","Priced - verify sizing")))))</f>
        <v>Inactive</v>
      </c>
      <c r="R814" s="21" t="s">
        <v>2315</v>
      </c>
      <c r="S814" s="21" t="s">
        <v>971</v>
      </c>
      <c r="T814" s="21" t="s">
        <v>187</v>
      </c>
      <c r="U814" s="23">
        <f>IF(COUNTIF('SKU Catalog'!$A$4:$A$116,T814&amp;"|"&amp;F814)=0,0,MATCH(T814&amp;"|"&amp;F814,'SKU Catalog'!$A$1:$A$116,0))</f>
        <v>5</v>
      </c>
      <c r="V814" s="24">
        <f>IF(NOT(AND(A814=$B$2,G814&gt;0,H814&gt;0,OR(C814&lt;&gt;"Recommended baseline",Assumptions!$B$10=1))),0,IF(ISNUMBER(K814),G814*H814*K814,IF(U814=0,"UNPRICED",IF(ISNUMBER(INDEX('SKU Catalog'!$K$1:$K$116,MAX(1,U814))),G814*H814*INDEX('SKU Catalog'!$K$1:$K$116,MAX(1,U814))*IF(AND(INDEX('SKU Catalog'!$F$1:$F$116,MAX(1,U814))="Hourly",OR(INDEX('SKU Catalog'!$J$1:$J$116,MAX(1,U814))=0,"PAYG"="PAYG")),I814,1),"UNPRICED"))))</f>
        <v>0</v>
      </c>
      <c r="W814" s="24">
        <f>IF(NOT(AND(A814=$B$2,G814&gt;0,H814&gt;0,OR(C814&lt;&gt;"Recommended baseline",Assumptions!$B$10=1))),0,IF(ISNUMBER(K814),G814*H814*K814,IF(U814=0,"UNPRICED",IF(ISNUMBER(INDEX('SKU Catalog'!$L$1:$L$116,MAX(1,U814))),G814*H814*INDEX('SKU Catalog'!$L$1:$L$116,MAX(1,U814))*IF(AND(INDEX('SKU Catalog'!$F$1:$F$116,MAX(1,U814))="Hourly",OR(INDEX('SKU Catalog'!$J$1:$J$116,MAX(1,U814))=0,"1Y"="PAYG")),I814,1),"UNPRICED"))))</f>
        <v>0</v>
      </c>
      <c r="X814" s="24">
        <f>IF(NOT(AND(A814=$B$2,G814&gt;0,H814&gt;0,OR(C814&lt;&gt;"Recommended baseline",Assumptions!$B$10=1))),0,IF(ISNUMBER(K814),G814*H814*K814,IF(U814=0,"UNPRICED",IF(ISNUMBER(INDEX('SKU Catalog'!$M$1:$M$116,MAX(1,U814))),G814*H814*INDEX('SKU Catalog'!$M$1:$M$116,MAX(1,U814))*IF(AND(INDEX('SKU Catalog'!$F$1:$F$116,MAX(1,U814))="Hourly",OR(INDEX('SKU Catalog'!$J$1:$J$116,MAX(1,U814))=0,"3Y"="PAYG")),I814,1),"UNPRICED"))))</f>
        <v>0</v>
      </c>
    </row>
    <row r="815" spans="1:24" ht="28.8" x14ac:dyDescent="0.35">
      <c r="A815" s="21" t="s">
        <v>951</v>
      </c>
      <c r="B815" s="21" t="s">
        <v>95</v>
      </c>
      <c r="C815" s="21" t="s">
        <v>2299</v>
      </c>
      <c r="D815" s="21" t="s">
        <v>1238</v>
      </c>
      <c r="E815" s="21" t="s">
        <v>1239</v>
      </c>
      <c r="F815" s="26" t="s">
        <v>188</v>
      </c>
      <c r="G815" s="27">
        <v>1</v>
      </c>
      <c r="H815" s="27">
        <v>1</v>
      </c>
      <c r="I815" s="36">
        <v>1</v>
      </c>
      <c r="J815" s="26" t="s">
        <v>2297</v>
      </c>
      <c r="K815" s="37"/>
      <c r="L815" s="23" t="str">
        <f>IF(U815=0,"INVALID SKU",IF(INDEX('SKU Catalog'!$J$1:$J$116,MAX(1,U815))=0,"PAYG",IF(J815="Default",Assumptions!$B$7,J815)))</f>
        <v>PAYG</v>
      </c>
      <c r="M815" s="23" t="str">
        <f>IF(U815=0,"Review SKU",INDEX('SKU Catalog'!$E$1:$E$116,MAX(1,U815)))</f>
        <v>resource</v>
      </c>
      <c r="N815" s="31">
        <f>IF(ISNUMBER(K815),K815,IF(U815=0,"UNPRICED",IF(L815="PAYG",INDEX('SKU Catalog'!$K$1:$K$116,MAX(1,U815)),IF(L815="1Y",INDEX('SKU Catalog'!$L$1:$L$116,MAX(1,U815)),INDEX('SKU Catalog'!$M$1:$M$116,MAX(1,U815))))))</f>
        <v>0</v>
      </c>
      <c r="O815" s="24">
        <f>IF(NOT(AND(A815=$B$2,G815&gt;0,H815&gt;0,OR(C815&lt;&gt;"Recommended baseline",Assumptions!$B$10=1))),0,IF(ISNUMBER(N815),G815*H815*N815*IF(ISNUMBER(K815),1,IF(AND(L815="PAYG",INDEX('SKU Catalog'!$F$1:$F$116,MAX(1,U815))="Hourly"),I815,1)),"UNPRICED"))</f>
        <v>0</v>
      </c>
      <c r="P815" s="24">
        <f>IF(ISNUMBER(O815),O815*Assumptions!$B$8,"UNPRICED")</f>
        <v>0</v>
      </c>
      <c r="Q815" s="23" t="str">
        <f>IF(NOT(AND(A815=$B$2,G815&gt;0,H815&gt;0,OR(C815&lt;&gt;"Recommended baseline",Assumptions!$B$10=1))),"Inactive",IF(NOT(ISNUMBER(N815)),"UNPRICED - select SKU / quote",IF(ISNUMBER(K815),"Manual quote - verify source",IF(T815="Covered","Covered by capacity",IF(T815="Control plane","No direct fee","Priced - verify sizing")))))</f>
        <v>Inactive</v>
      </c>
      <c r="R815" s="21" t="s">
        <v>2315</v>
      </c>
      <c r="S815" s="21" t="s">
        <v>971</v>
      </c>
      <c r="T815" s="21" t="s">
        <v>187</v>
      </c>
      <c r="U815" s="23">
        <f>IF(COUNTIF('SKU Catalog'!$A$4:$A$116,T815&amp;"|"&amp;F815)=0,0,MATCH(T815&amp;"|"&amp;F815,'SKU Catalog'!$A$1:$A$116,0))</f>
        <v>5</v>
      </c>
      <c r="V815" s="24">
        <f>IF(NOT(AND(A815=$B$2,G815&gt;0,H815&gt;0,OR(C815&lt;&gt;"Recommended baseline",Assumptions!$B$10=1))),0,IF(ISNUMBER(K815),G815*H815*K815,IF(U815=0,"UNPRICED",IF(ISNUMBER(INDEX('SKU Catalog'!$K$1:$K$116,MAX(1,U815))),G815*H815*INDEX('SKU Catalog'!$K$1:$K$116,MAX(1,U815))*IF(AND(INDEX('SKU Catalog'!$F$1:$F$116,MAX(1,U815))="Hourly",OR(INDEX('SKU Catalog'!$J$1:$J$116,MAX(1,U815))=0,"PAYG"="PAYG")),I815,1),"UNPRICED"))))</f>
        <v>0</v>
      </c>
      <c r="W815" s="24">
        <f>IF(NOT(AND(A815=$B$2,G815&gt;0,H815&gt;0,OR(C815&lt;&gt;"Recommended baseline",Assumptions!$B$10=1))),0,IF(ISNUMBER(K815),G815*H815*K815,IF(U815=0,"UNPRICED",IF(ISNUMBER(INDEX('SKU Catalog'!$L$1:$L$116,MAX(1,U815))),G815*H815*INDEX('SKU Catalog'!$L$1:$L$116,MAX(1,U815))*IF(AND(INDEX('SKU Catalog'!$F$1:$F$116,MAX(1,U815))="Hourly",OR(INDEX('SKU Catalog'!$J$1:$J$116,MAX(1,U815))=0,"1Y"="PAYG")),I815,1),"UNPRICED"))))</f>
        <v>0</v>
      </c>
      <c r="X815" s="24">
        <f>IF(NOT(AND(A815=$B$2,G815&gt;0,H815&gt;0,OR(C815&lt;&gt;"Recommended baseline",Assumptions!$B$10=1))),0,IF(ISNUMBER(K815),G815*H815*K815,IF(U815=0,"UNPRICED",IF(ISNUMBER(INDEX('SKU Catalog'!$M$1:$M$116,MAX(1,U815))),G815*H815*INDEX('SKU Catalog'!$M$1:$M$116,MAX(1,U815))*IF(AND(INDEX('SKU Catalog'!$F$1:$F$116,MAX(1,U815))="Hourly",OR(INDEX('SKU Catalog'!$J$1:$J$116,MAX(1,U815))=0,"3Y"="PAYG")),I815,1),"UNPRICED"))))</f>
        <v>0</v>
      </c>
    </row>
    <row r="816" spans="1:24" ht="28.8" x14ac:dyDescent="0.35">
      <c r="A816" s="21" t="s">
        <v>951</v>
      </c>
      <c r="B816" s="21" t="s">
        <v>95</v>
      </c>
      <c r="C816" s="21" t="s">
        <v>2299</v>
      </c>
      <c r="D816" s="21" t="s">
        <v>1241</v>
      </c>
      <c r="E816" s="21" t="s">
        <v>1242</v>
      </c>
      <c r="F816" s="26" t="s">
        <v>188</v>
      </c>
      <c r="G816" s="27">
        <v>1</v>
      </c>
      <c r="H816" s="27">
        <v>1</v>
      </c>
      <c r="I816" s="36">
        <v>1</v>
      </c>
      <c r="J816" s="26" t="s">
        <v>2297</v>
      </c>
      <c r="K816" s="37"/>
      <c r="L816" s="23" t="str">
        <f>IF(U816=0,"INVALID SKU",IF(INDEX('SKU Catalog'!$J$1:$J$116,MAX(1,U816))=0,"PAYG",IF(J816="Default",Assumptions!$B$7,J816)))</f>
        <v>PAYG</v>
      </c>
      <c r="M816" s="23" t="str">
        <f>IF(U816=0,"Review SKU",INDEX('SKU Catalog'!$E$1:$E$116,MAX(1,U816)))</f>
        <v>resource</v>
      </c>
      <c r="N816" s="31">
        <f>IF(ISNUMBER(K816),K816,IF(U816=0,"UNPRICED",IF(L816="PAYG",INDEX('SKU Catalog'!$K$1:$K$116,MAX(1,U816)),IF(L816="1Y",INDEX('SKU Catalog'!$L$1:$L$116,MAX(1,U816)),INDEX('SKU Catalog'!$M$1:$M$116,MAX(1,U816))))))</f>
        <v>0</v>
      </c>
      <c r="O816" s="24">
        <f>IF(NOT(AND(A816=$B$2,G816&gt;0,H816&gt;0,OR(C816&lt;&gt;"Recommended baseline",Assumptions!$B$10=1))),0,IF(ISNUMBER(N816),G816*H816*N816*IF(ISNUMBER(K816),1,IF(AND(L816="PAYG",INDEX('SKU Catalog'!$F$1:$F$116,MAX(1,U816))="Hourly"),I816,1)),"UNPRICED"))</f>
        <v>0</v>
      </c>
      <c r="P816" s="24">
        <f>IF(ISNUMBER(O816),O816*Assumptions!$B$8,"UNPRICED")</f>
        <v>0</v>
      </c>
      <c r="Q816" s="23" t="str">
        <f>IF(NOT(AND(A816=$B$2,G816&gt;0,H816&gt;0,OR(C816&lt;&gt;"Recommended baseline",Assumptions!$B$10=1))),"Inactive",IF(NOT(ISNUMBER(N816)),"UNPRICED - select SKU / quote",IF(ISNUMBER(K816),"Manual quote - verify source",IF(T816="Covered","Covered by capacity",IF(T816="Control plane","No direct fee","Priced - verify sizing")))))</f>
        <v>Inactive</v>
      </c>
      <c r="R816" s="21" t="s">
        <v>2315</v>
      </c>
      <c r="S816" s="21" t="s">
        <v>971</v>
      </c>
      <c r="T816" s="21" t="s">
        <v>187</v>
      </c>
      <c r="U816" s="23">
        <f>IF(COUNTIF('SKU Catalog'!$A$4:$A$116,T816&amp;"|"&amp;F816)=0,0,MATCH(T816&amp;"|"&amp;F816,'SKU Catalog'!$A$1:$A$116,0))</f>
        <v>5</v>
      </c>
      <c r="V816" s="24">
        <f>IF(NOT(AND(A816=$B$2,G816&gt;0,H816&gt;0,OR(C816&lt;&gt;"Recommended baseline",Assumptions!$B$10=1))),0,IF(ISNUMBER(K816),G816*H816*K816,IF(U816=0,"UNPRICED",IF(ISNUMBER(INDEX('SKU Catalog'!$K$1:$K$116,MAX(1,U816))),G816*H816*INDEX('SKU Catalog'!$K$1:$K$116,MAX(1,U816))*IF(AND(INDEX('SKU Catalog'!$F$1:$F$116,MAX(1,U816))="Hourly",OR(INDEX('SKU Catalog'!$J$1:$J$116,MAX(1,U816))=0,"PAYG"="PAYG")),I816,1),"UNPRICED"))))</f>
        <v>0</v>
      </c>
      <c r="W816" s="24">
        <f>IF(NOT(AND(A816=$B$2,G816&gt;0,H816&gt;0,OR(C816&lt;&gt;"Recommended baseline",Assumptions!$B$10=1))),0,IF(ISNUMBER(K816),G816*H816*K816,IF(U816=0,"UNPRICED",IF(ISNUMBER(INDEX('SKU Catalog'!$L$1:$L$116,MAX(1,U816))),G816*H816*INDEX('SKU Catalog'!$L$1:$L$116,MAX(1,U816))*IF(AND(INDEX('SKU Catalog'!$F$1:$F$116,MAX(1,U816))="Hourly",OR(INDEX('SKU Catalog'!$J$1:$J$116,MAX(1,U816))=0,"1Y"="PAYG")),I816,1),"UNPRICED"))))</f>
        <v>0</v>
      </c>
      <c r="X816" s="24">
        <f>IF(NOT(AND(A816=$B$2,G816&gt;0,H816&gt;0,OR(C816&lt;&gt;"Recommended baseline",Assumptions!$B$10=1))),0,IF(ISNUMBER(K816),G816*H816*K816,IF(U816=0,"UNPRICED",IF(ISNUMBER(INDEX('SKU Catalog'!$M$1:$M$116,MAX(1,U816))),G816*H816*INDEX('SKU Catalog'!$M$1:$M$116,MAX(1,U816))*IF(AND(INDEX('SKU Catalog'!$F$1:$F$116,MAX(1,U816))="Hourly",OR(INDEX('SKU Catalog'!$J$1:$J$116,MAX(1,U816))=0,"3Y"="PAYG")),I816,1),"UNPRICED"))))</f>
        <v>0</v>
      </c>
    </row>
    <row r="817" spans="1:24" ht="28.8" x14ac:dyDescent="0.35">
      <c r="A817" s="21" t="s">
        <v>951</v>
      </c>
      <c r="B817" s="21" t="s">
        <v>95</v>
      </c>
      <c r="C817" s="21" t="s">
        <v>2299</v>
      </c>
      <c r="D817" s="21" t="s">
        <v>1244</v>
      </c>
      <c r="E817" s="21" t="s">
        <v>1245</v>
      </c>
      <c r="F817" s="26" t="s">
        <v>188</v>
      </c>
      <c r="G817" s="27">
        <v>1</v>
      </c>
      <c r="H817" s="27">
        <v>1</v>
      </c>
      <c r="I817" s="36">
        <v>1</v>
      </c>
      <c r="J817" s="26" t="s">
        <v>2297</v>
      </c>
      <c r="K817" s="37"/>
      <c r="L817" s="23" t="str">
        <f>IF(U817=0,"INVALID SKU",IF(INDEX('SKU Catalog'!$J$1:$J$116,MAX(1,U817))=0,"PAYG",IF(J817="Default",Assumptions!$B$7,J817)))</f>
        <v>PAYG</v>
      </c>
      <c r="M817" s="23" t="str">
        <f>IF(U817=0,"Review SKU",INDEX('SKU Catalog'!$E$1:$E$116,MAX(1,U817)))</f>
        <v>resource</v>
      </c>
      <c r="N817" s="31">
        <f>IF(ISNUMBER(K817),K817,IF(U817=0,"UNPRICED",IF(L817="PAYG",INDEX('SKU Catalog'!$K$1:$K$116,MAX(1,U817)),IF(L817="1Y",INDEX('SKU Catalog'!$L$1:$L$116,MAX(1,U817)),INDEX('SKU Catalog'!$M$1:$M$116,MAX(1,U817))))))</f>
        <v>0</v>
      </c>
      <c r="O817" s="24">
        <f>IF(NOT(AND(A817=$B$2,G817&gt;0,H817&gt;0,OR(C817&lt;&gt;"Recommended baseline",Assumptions!$B$10=1))),0,IF(ISNUMBER(N817),G817*H817*N817*IF(ISNUMBER(K817),1,IF(AND(L817="PAYG",INDEX('SKU Catalog'!$F$1:$F$116,MAX(1,U817))="Hourly"),I817,1)),"UNPRICED"))</f>
        <v>0</v>
      </c>
      <c r="P817" s="24">
        <f>IF(ISNUMBER(O817),O817*Assumptions!$B$8,"UNPRICED")</f>
        <v>0</v>
      </c>
      <c r="Q817" s="23" t="str">
        <f>IF(NOT(AND(A817=$B$2,G817&gt;0,H817&gt;0,OR(C817&lt;&gt;"Recommended baseline",Assumptions!$B$10=1))),"Inactive",IF(NOT(ISNUMBER(N817)),"UNPRICED - select SKU / quote",IF(ISNUMBER(K817),"Manual quote - verify source",IF(T817="Covered","Covered by capacity",IF(T817="Control plane","No direct fee","Priced - verify sizing")))))</f>
        <v>Inactive</v>
      </c>
      <c r="R817" s="21" t="s">
        <v>2315</v>
      </c>
      <c r="S817" s="21" t="s">
        <v>971</v>
      </c>
      <c r="T817" s="21" t="s">
        <v>187</v>
      </c>
      <c r="U817" s="23">
        <f>IF(COUNTIF('SKU Catalog'!$A$4:$A$116,T817&amp;"|"&amp;F817)=0,0,MATCH(T817&amp;"|"&amp;F817,'SKU Catalog'!$A$1:$A$116,0))</f>
        <v>5</v>
      </c>
      <c r="V817" s="24">
        <f>IF(NOT(AND(A817=$B$2,G817&gt;0,H817&gt;0,OR(C817&lt;&gt;"Recommended baseline",Assumptions!$B$10=1))),0,IF(ISNUMBER(K817),G817*H817*K817,IF(U817=0,"UNPRICED",IF(ISNUMBER(INDEX('SKU Catalog'!$K$1:$K$116,MAX(1,U817))),G817*H817*INDEX('SKU Catalog'!$K$1:$K$116,MAX(1,U817))*IF(AND(INDEX('SKU Catalog'!$F$1:$F$116,MAX(1,U817))="Hourly",OR(INDEX('SKU Catalog'!$J$1:$J$116,MAX(1,U817))=0,"PAYG"="PAYG")),I817,1),"UNPRICED"))))</f>
        <v>0</v>
      </c>
      <c r="W817" s="24">
        <f>IF(NOT(AND(A817=$B$2,G817&gt;0,H817&gt;0,OR(C817&lt;&gt;"Recommended baseline",Assumptions!$B$10=1))),0,IF(ISNUMBER(K817),G817*H817*K817,IF(U817=0,"UNPRICED",IF(ISNUMBER(INDEX('SKU Catalog'!$L$1:$L$116,MAX(1,U817))),G817*H817*INDEX('SKU Catalog'!$L$1:$L$116,MAX(1,U817))*IF(AND(INDEX('SKU Catalog'!$F$1:$F$116,MAX(1,U817))="Hourly",OR(INDEX('SKU Catalog'!$J$1:$J$116,MAX(1,U817))=0,"1Y"="PAYG")),I817,1),"UNPRICED"))))</f>
        <v>0</v>
      </c>
      <c r="X817" s="24">
        <f>IF(NOT(AND(A817=$B$2,G817&gt;0,H817&gt;0,OR(C817&lt;&gt;"Recommended baseline",Assumptions!$B$10=1))),0,IF(ISNUMBER(K817),G817*H817*K817,IF(U817=0,"UNPRICED",IF(ISNUMBER(INDEX('SKU Catalog'!$M$1:$M$116,MAX(1,U817))),G817*H817*INDEX('SKU Catalog'!$M$1:$M$116,MAX(1,U817))*IF(AND(INDEX('SKU Catalog'!$F$1:$F$116,MAX(1,U817))="Hourly",OR(INDEX('SKU Catalog'!$J$1:$J$116,MAX(1,U817))=0,"3Y"="PAYG")),I817,1),"UNPRICED"))))</f>
        <v>0</v>
      </c>
    </row>
    <row r="818" spans="1:24" ht="28.8" x14ac:dyDescent="0.35">
      <c r="A818" s="21" t="s">
        <v>951</v>
      </c>
      <c r="B818" s="21" t="s">
        <v>95</v>
      </c>
      <c r="C818" s="21" t="s">
        <v>2299</v>
      </c>
      <c r="D818" s="21" t="s">
        <v>1247</v>
      </c>
      <c r="E818" s="21" t="s">
        <v>1248</v>
      </c>
      <c r="F818" s="26" t="s">
        <v>188</v>
      </c>
      <c r="G818" s="27">
        <v>1</v>
      </c>
      <c r="H818" s="27">
        <v>1</v>
      </c>
      <c r="I818" s="36">
        <v>1</v>
      </c>
      <c r="J818" s="26" t="s">
        <v>2297</v>
      </c>
      <c r="K818" s="37"/>
      <c r="L818" s="23" t="str">
        <f>IF(U818=0,"INVALID SKU",IF(INDEX('SKU Catalog'!$J$1:$J$116,MAX(1,U818))=0,"PAYG",IF(J818="Default",Assumptions!$B$7,J818)))</f>
        <v>PAYG</v>
      </c>
      <c r="M818" s="23" t="str">
        <f>IF(U818=0,"Review SKU",INDEX('SKU Catalog'!$E$1:$E$116,MAX(1,U818)))</f>
        <v>resource</v>
      </c>
      <c r="N818" s="31">
        <f>IF(ISNUMBER(K818),K818,IF(U818=0,"UNPRICED",IF(L818="PAYG",INDEX('SKU Catalog'!$K$1:$K$116,MAX(1,U818)),IF(L818="1Y",INDEX('SKU Catalog'!$L$1:$L$116,MAX(1,U818)),INDEX('SKU Catalog'!$M$1:$M$116,MAX(1,U818))))))</f>
        <v>0</v>
      </c>
      <c r="O818" s="24">
        <f>IF(NOT(AND(A818=$B$2,G818&gt;0,H818&gt;0,OR(C818&lt;&gt;"Recommended baseline",Assumptions!$B$10=1))),0,IF(ISNUMBER(N818),G818*H818*N818*IF(ISNUMBER(K818),1,IF(AND(L818="PAYG",INDEX('SKU Catalog'!$F$1:$F$116,MAX(1,U818))="Hourly"),I818,1)),"UNPRICED"))</f>
        <v>0</v>
      </c>
      <c r="P818" s="24">
        <f>IF(ISNUMBER(O818),O818*Assumptions!$B$8,"UNPRICED")</f>
        <v>0</v>
      </c>
      <c r="Q818" s="23" t="str">
        <f>IF(NOT(AND(A818=$B$2,G818&gt;0,H818&gt;0,OR(C818&lt;&gt;"Recommended baseline",Assumptions!$B$10=1))),"Inactive",IF(NOT(ISNUMBER(N818)),"UNPRICED - select SKU / quote",IF(ISNUMBER(K818),"Manual quote - verify source",IF(T818="Covered","Covered by capacity",IF(T818="Control plane","No direct fee","Priced - verify sizing")))))</f>
        <v>Inactive</v>
      </c>
      <c r="R818" s="21" t="s">
        <v>2315</v>
      </c>
      <c r="S818" s="21" t="s">
        <v>971</v>
      </c>
      <c r="T818" s="21" t="s">
        <v>187</v>
      </c>
      <c r="U818" s="23">
        <f>IF(COUNTIF('SKU Catalog'!$A$4:$A$116,T818&amp;"|"&amp;F818)=0,0,MATCH(T818&amp;"|"&amp;F818,'SKU Catalog'!$A$1:$A$116,0))</f>
        <v>5</v>
      </c>
      <c r="V818" s="24">
        <f>IF(NOT(AND(A818=$B$2,G818&gt;0,H818&gt;0,OR(C818&lt;&gt;"Recommended baseline",Assumptions!$B$10=1))),0,IF(ISNUMBER(K818),G818*H818*K818,IF(U818=0,"UNPRICED",IF(ISNUMBER(INDEX('SKU Catalog'!$K$1:$K$116,MAX(1,U818))),G818*H818*INDEX('SKU Catalog'!$K$1:$K$116,MAX(1,U818))*IF(AND(INDEX('SKU Catalog'!$F$1:$F$116,MAX(1,U818))="Hourly",OR(INDEX('SKU Catalog'!$J$1:$J$116,MAX(1,U818))=0,"PAYG"="PAYG")),I818,1),"UNPRICED"))))</f>
        <v>0</v>
      </c>
      <c r="W818" s="24">
        <f>IF(NOT(AND(A818=$B$2,G818&gt;0,H818&gt;0,OR(C818&lt;&gt;"Recommended baseline",Assumptions!$B$10=1))),0,IF(ISNUMBER(K818),G818*H818*K818,IF(U818=0,"UNPRICED",IF(ISNUMBER(INDEX('SKU Catalog'!$L$1:$L$116,MAX(1,U818))),G818*H818*INDEX('SKU Catalog'!$L$1:$L$116,MAX(1,U818))*IF(AND(INDEX('SKU Catalog'!$F$1:$F$116,MAX(1,U818))="Hourly",OR(INDEX('SKU Catalog'!$J$1:$J$116,MAX(1,U818))=0,"1Y"="PAYG")),I818,1),"UNPRICED"))))</f>
        <v>0</v>
      </c>
      <c r="X818" s="24">
        <f>IF(NOT(AND(A818=$B$2,G818&gt;0,H818&gt;0,OR(C818&lt;&gt;"Recommended baseline",Assumptions!$B$10=1))),0,IF(ISNUMBER(K818),G818*H818*K818,IF(U818=0,"UNPRICED",IF(ISNUMBER(INDEX('SKU Catalog'!$M$1:$M$116,MAX(1,U818))),G818*H818*INDEX('SKU Catalog'!$M$1:$M$116,MAX(1,U818))*IF(AND(INDEX('SKU Catalog'!$F$1:$F$116,MAX(1,U818))="Hourly",OR(INDEX('SKU Catalog'!$J$1:$J$116,MAX(1,U818))=0,"3Y"="PAYG")),I818,1),"UNPRICED"))))</f>
        <v>0</v>
      </c>
    </row>
    <row r="819" spans="1:24" ht="28.8" x14ac:dyDescent="0.35">
      <c r="A819" s="21" t="s">
        <v>951</v>
      </c>
      <c r="B819" s="21" t="s">
        <v>95</v>
      </c>
      <c r="C819" s="21" t="s">
        <v>2299</v>
      </c>
      <c r="D819" s="21" t="s">
        <v>1250</v>
      </c>
      <c r="E819" s="21" t="s">
        <v>1251</v>
      </c>
      <c r="F819" s="26" t="s">
        <v>188</v>
      </c>
      <c r="G819" s="27">
        <v>1</v>
      </c>
      <c r="H819" s="27">
        <v>1</v>
      </c>
      <c r="I819" s="36">
        <v>1</v>
      </c>
      <c r="J819" s="26" t="s">
        <v>2297</v>
      </c>
      <c r="K819" s="37"/>
      <c r="L819" s="23" t="str">
        <f>IF(U819=0,"INVALID SKU",IF(INDEX('SKU Catalog'!$J$1:$J$116,MAX(1,U819))=0,"PAYG",IF(J819="Default",Assumptions!$B$7,J819)))</f>
        <v>PAYG</v>
      </c>
      <c r="M819" s="23" t="str">
        <f>IF(U819=0,"Review SKU",INDEX('SKU Catalog'!$E$1:$E$116,MAX(1,U819)))</f>
        <v>resource</v>
      </c>
      <c r="N819" s="31">
        <f>IF(ISNUMBER(K819),K819,IF(U819=0,"UNPRICED",IF(L819="PAYG",INDEX('SKU Catalog'!$K$1:$K$116,MAX(1,U819)),IF(L819="1Y",INDEX('SKU Catalog'!$L$1:$L$116,MAX(1,U819)),INDEX('SKU Catalog'!$M$1:$M$116,MAX(1,U819))))))</f>
        <v>0</v>
      </c>
      <c r="O819" s="24">
        <f>IF(NOT(AND(A819=$B$2,G819&gt;0,H819&gt;0,OR(C819&lt;&gt;"Recommended baseline",Assumptions!$B$10=1))),0,IF(ISNUMBER(N819),G819*H819*N819*IF(ISNUMBER(K819),1,IF(AND(L819="PAYG",INDEX('SKU Catalog'!$F$1:$F$116,MAX(1,U819))="Hourly"),I819,1)),"UNPRICED"))</f>
        <v>0</v>
      </c>
      <c r="P819" s="24">
        <f>IF(ISNUMBER(O819),O819*Assumptions!$B$8,"UNPRICED")</f>
        <v>0</v>
      </c>
      <c r="Q819" s="23" t="str">
        <f>IF(NOT(AND(A819=$B$2,G819&gt;0,H819&gt;0,OR(C819&lt;&gt;"Recommended baseline",Assumptions!$B$10=1))),"Inactive",IF(NOT(ISNUMBER(N819)),"UNPRICED - select SKU / quote",IF(ISNUMBER(K819),"Manual quote - verify source",IF(T819="Covered","Covered by capacity",IF(T819="Control plane","No direct fee","Priced - verify sizing")))))</f>
        <v>Inactive</v>
      </c>
      <c r="R819" s="21" t="s">
        <v>2315</v>
      </c>
      <c r="S819" s="21" t="s">
        <v>971</v>
      </c>
      <c r="T819" s="21" t="s">
        <v>187</v>
      </c>
      <c r="U819" s="23">
        <f>IF(COUNTIF('SKU Catalog'!$A$4:$A$116,T819&amp;"|"&amp;F819)=0,0,MATCH(T819&amp;"|"&amp;F819,'SKU Catalog'!$A$1:$A$116,0))</f>
        <v>5</v>
      </c>
      <c r="V819" s="24">
        <f>IF(NOT(AND(A819=$B$2,G819&gt;0,H819&gt;0,OR(C819&lt;&gt;"Recommended baseline",Assumptions!$B$10=1))),0,IF(ISNUMBER(K819),G819*H819*K819,IF(U819=0,"UNPRICED",IF(ISNUMBER(INDEX('SKU Catalog'!$K$1:$K$116,MAX(1,U819))),G819*H819*INDEX('SKU Catalog'!$K$1:$K$116,MAX(1,U819))*IF(AND(INDEX('SKU Catalog'!$F$1:$F$116,MAX(1,U819))="Hourly",OR(INDEX('SKU Catalog'!$J$1:$J$116,MAX(1,U819))=0,"PAYG"="PAYG")),I819,1),"UNPRICED"))))</f>
        <v>0</v>
      </c>
      <c r="W819" s="24">
        <f>IF(NOT(AND(A819=$B$2,G819&gt;0,H819&gt;0,OR(C819&lt;&gt;"Recommended baseline",Assumptions!$B$10=1))),0,IF(ISNUMBER(K819),G819*H819*K819,IF(U819=0,"UNPRICED",IF(ISNUMBER(INDEX('SKU Catalog'!$L$1:$L$116,MAX(1,U819))),G819*H819*INDEX('SKU Catalog'!$L$1:$L$116,MAX(1,U819))*IF(AND(INDEX('SKU Catalog'!$F$1:$F$116,MAX(1,U819))="Hourly",OR(INDEX('SKU Catalog'!$J$1:$J$116,MAX(1,U819))=0,"1Y"="PAYG")),I819,1),"UNPRICED"))))</f>
        <v>0</v>
      </c>
      <c r="X819" s="24">
        <f>IF(NOT(AND(A819=$B$2,G819&gt;0,H819&gt;0,OR(C819&lt;&gt;"Recommended baseline",Assumptions!$B$10=1))),0,IF(ISNUMBER(K819),G819*H819*K819,IF(U819=0,"UNPRICED",IF(ISNUMBER(INDEX('SKU Catalog'!$M$1:$M$116,MAX(1,U819))),G819*H819*INDEX('SKU Catalog'!$M$1:$M$116,MAX(1,U819))*IF(AND(INDEX('SKU Catalog'!$F$1:$F$116,MAX(1,U819))="Hourly",OR(INDEX('SKU Catalog'!$J$1:$J$116,MAX(1,U819))=0,"3Y"="PAYG")),I819,1),"UNPRICED"))))</f>
        <v>0</v>
      </c>
    </row>
    <row r="820" spans="1:24" ht="28.8" x14ac:dyDescent="0.35">
      <c r="A820" s="21" t="s">
        <v>951</v>
      </c>
      <c r="B820" s="21" t="s">
        <v>89</v>
      </c>
      <c r="C820" s="21" t="s">
        <v>2299</v>
      </c>
      <c r="D820" s="21" t="s">
        <v>1254</v>
      </c>
      <c r="E820" s="21" t="s">
        <v>1256</v>
      </c>
      <c r="F820" s="26" t="s">
        <v>250</v>
      </c>
      <c r="G820" s="27">
        <v>1</v>
      </c>
      <c r="H820" s="38">
        <f>Assumptions!$B$15</f>
        <v>1024</v>
      </c>
      <c r="I820" s="36">
        <v>1</v>
      </c>
      <c r="J820" s="26" t="s">
        <v>2297</v>
      </c>
      <c r="K820" s="37"/>
      <c r="L820" s="23" t="str">
        <f>IF(U820=0,"INVALID SKU",IF(INDEX('SKU Catalog'!$J$1:$J$116,MAX(1,U820))=0,"PAYG",IF(J820="Default",Assumptions!$B$7,J820)))</f>
        <v>PAYG</v>
      </c>
      <c r="M820" s="23" t="str">
        <f>IF(U820=0,"Review SKU",INDEX('SKU Catalog'!$E$1:$E$116,MAX(1,U820)))</f>
        <v>GB-month</v>
      </c>
      <c r="N820" s="31">
        <f>IF(ISNUMBER(K820),K820,IF(U820=0,"UNPRICED",IF(L820="PAYG",INDEX('SKU Catalog'!$K$1:$K$116,MAX(1,U820)),IF(L820="1Y",INDEX('SKU Catalog'!$L$1:$L$116,MAX(1,U820)),INDEX('SKU Catalog'!$M$1:$M$116,MAX(1,U820))))))</f>
        <v>3.3399999999999999E-2</v>
      </c>
      <c r="O820" s="24">
        <f>IF(NOT(AND(A820=$B$2,G820&gt;0,H820&gt;0,OR(C820&lt;&gt;"Recommended baseline",Assumptions!$B$10=1))),0,IF(ISNUMBER(N820),G820*H820*N820*IF(ISNUMBER(K820),1,IF(AND(L820="PAYG",INDEX('SKU Catalog'!$F$1:$F$116,MAX(1,U820))="Hourly"),I820,1)),"UNPRICED"))</f>
        <v>0</v>
      </c>
      <c r="P820" s="24">
        <f>IF(ISNUMBER(O820),O820*Assumptions!$B$8,"UNPRICED")</f>
        <v>0</v>
      </c>
      <c r="Q820" s="23" t="str">
        <f>IF(NOT(AND(A820=$B$2,G820&gt;0,H820&gt;0,OR(C820&lt;&gt;"Recommended baseline",Assumptions!$B$10=1))),"Inactive",IF(NOT(ISNUMBER(N820)),"UNPRICED - select SKU / quote",IF(ISNUMBER(K820),"Manual quote - verify source",IF(T820="Covered","Covered by capacity",IF(T820="Control plane","No direct fee","Priced - verify sizing")))))</f>
        <v>Inactive</v>
      </c>
      <c r="R820" s="21" t="s">
        <v>2316</v>
      </c>
      <c r="S820" s="21" t="s">
        <v>971</v>
      </c>
      <c r="T820" s="21" t="s">
        <v>238</v>
      </c>
      <c r="U820" s="23">
        <f>IF(COUNTIF('SKU Catalog'!$A$4:$A$116,T820&amp;"|"&amp;F820)=0,0,MATCH(T820&amp;"|"&amp;F820,'SKU Catalog'!$A$1:$A$116,0))</f>
        <v>29</v>
      </c>
      <c r="V820" s="24">
        <f>IF(NOT(AND(A820=$B$2,G820&gt;0,H820&gt;0,OR(C820&lt;&gt;"Recommended baseline",Assumptions!$B$10=1))),0,IF(ISNUMBER(K820),G820*H820*K820,IF(U820=0,"UNPRICED",IF(ISNUMBER(INDEX('SKU Catalog'!$K$1:$K$116,MAX(1,U820))),G820*H820*INDEX('SKU Catalog'!$K$1:$K$116,MAX(1,U820))*IF(AND(INDEX('SKU Catalog'!$F$1:$F$116,MAX(1,U820))="Hourly",OR(INDEX('SKU Catalog'!$J$1:$J$116,MAX(1,U820))=0,"PAYG"="PAYG")),I820,1),"UNPRICED"))))</f>
        <v>0</v>
      </c>
      <c r="W820" s="24">
        <f>IF(NOT(AND(A820=$B$2,G820&gt;0,H820&gt;0,OR(C820&lt;&gt;"Recommended baseline",Assumptions!$B$10=1))),0,IF(ISNUMBER(K820),G820*H820*K820,IF(U820=0,"UNPRICED",IF(ISNUMBER(INDEX('SKU Catalog'!$L$1:$L$116,MAX(1,U820))),G820*H820*INDEX('SKU Catalog'!$L$1:$L$116,MAX(1,U820))*IF(AND(INDEX('SKU Catalog'!$F$1:$F$116,MAX(1,U820))="Hourly",OR(INDEX('SKU Catalog'!$J$1:$J$116,MAX(1,U820))=0,"1Y"="PAYG")),I820,1),"UNPRICED"))))</f>
        <v>0</v>
      </c>
      <c r="X820" s="24">
        <f>IF(NOT(AND(A820=$B$2,G820&gt;0,H820&gt;0,OR(C820&lt;&gt;"Recommended baseline",Assumptions!$B$10=1))),0,IF(ISNUMBER(K820),G820*H820*K820,IF(U820=0,"UNPRICED",IF(ISNUMBER(INDEX('SKU Catalog'!$M$1:$M$116,MAX(1,U820))),G820*H820*INDEX('SKU Catalog'!$M$1:$M$116,MAX(1,U820))*IF(AND(INDEX('SKU Catalog'!$F$1:$F$116,MAX(1,U820))="Hourly",OR(INDEX('SKU Catalog'!$J$1:$J$116,MAX(1,U820))=0,"3Y"="PAYG")),I820,1),"UNPRICED"))))</f>
        <v>0</v>
      </c>
    </row>
    <row r="821" spans="1:24" ht="43.2" x14ac:dyDescent="0.35">
      <c r="A821" s="21" t="s">
        <v>951</v>
      </c>
      <c r="B821" s="21" t="s">
        <v>89</v>
      </c>
      <c r="C821" s="21" t="s">
        <v>2299</v>
      </c>
      <c r="D821" s="21" t="s">
        <v>1254</v>
      </c>
      <c r="E821" s="21" t="s">
        <v>1256</v>
      </c>
      <c r="F821" s="26" t="s">
        <v>239</v>
      </c>
      <c r="G821" s="27">
        <v>0</v>
      </c>
      <c r="H821" s="27">
        <v>10</v>
      </c>
      <c r="I821" s="36">
        <v>1</v>
      </c>
      <c r="J821" s="26" t="s">
        <v>2297</v>
      </c>
      <c r="K821" s="37"/>
      <c r="L821" s="23" t="str">
        <f>IF(U821=0,"INVALID SKU",IF(INDEX('SKU Catalog'!$J$1:$J$116,MAX(1,U821))=0,"PAYG",IF(J821="Default",Assumptions!$B$7,J821)))</f>
        <v>PAYG</v>
      </c>
      <c r="M821" s="23" t="str">
        <f>IF(U821=0,"Review SKU",INDEX('SKU Catalog'!$E$1:$E$116,MAX(1,U821)))</f>
        <v>10K operations</v>
      </c>
      <c r="N821" s="31">
        <f>IF(ISNUMBER(K821),K821,IF(U821=0,"UNPRICED",IF(L821="PAYG",INDEX('SKU Catalog'!$K$1:$K$116,MAX(1,U821)),IF(L821="1Y",INDEX('SKU Catalog'!$L$1:$L$116,MAX(1,U821)),INDEX('SKU Catalog'!$M$1:$M$116,MAX(1,U821))))))</f>
        <v>0.05</v>
      </c>
      <c r="O821" s="24">
        <f>IF(NOT(AND(A821=$B$2,G821&gt;0,H821&gt;0,OR(C821&lt;&gt;"Recommended baseline",Assumptions!$B$10=1))),0,IF(ISNUMBER(N821),G821*H821*N821*IF(ISNUMBER(K821),1,IF(AND(L821="PAYG",INDEX('SKU Catalog'!$F$1:$F$116,MAX(1,U821))="Hourly"),I821,1)),"UNPRICED"))</f>
        <v>0</v>
      </c>
      <c r="P821" s="24">
        <f>IF(ISNUMBER(O821),O821*Assumptions!$B$8,"UNPRICED")</f>
        <v>0</v>
      </c>
      <c r="Q821" s="23" t="str">
        <f>IF(NOT(AND(A821=$B$2,G821&gt;0,H821&gt;0,OR(C821&lt;&gt;"Recommended baseline",Assumptions!$B$10=1))),"Inactive",IF(NOT(ISNUMBER(N821)),"UNPRICED - select SKU / quote",IF(ISNUMBER(K821),"Manual quote - verify source",IF(T821="Covered","Covered by capacity",IF(T821="Control plane","No direct fee","Priced - verify sizing")))))</f>
        <v>Inactive</v>
      </c>
      <c r="R821" s="21" t="s">
        <v>2317</v>
      </c>
      <c r="S821" s="21" t="s">
        <v>971</v>
      </c>
      <c r="T821" s="21" t="s">
        <v>256</v>
      </c>
      <c r="U821" s="23">
        <f>IF(COUNTIF('SKU Catalog'!$A$4:$A$116,T821&amp;"|"&amp;F821)=0,0,MATCH(T821&amp;"|"&amp;F821,'SKU Catalog'!$A$1:$A$116,0))</f>
        <v>32</v>
      </c>
      <c r="V821" s="24">
        <f>IF(NOT(AND(A821=$B$2,G821&gt;0,H821&gt;0,OR(C821&lt;&gt;"Recommended baseline",Assumptions!$B$10=1))),0,IF(ISNUMBER(K821),G821*H821*K821,IF(U821=0,"UNPRICED",IF(ISNUMBER(INDEX('SKU Catalog'!$K$1:$K$116,MAX(1,U821))),G821*H821*INDEX('SKU Catalog'!$K$1:$K$116,MAX(1,U821))*IF(AND(INDEX('SKU Catalog'!$F$1:$F$116,MAX(1,U821))="Hourly",OR(INDEX('SKU Catalog'!$J$1:$J$116,MAX(1,U821))=0,"PAYG"="PAYG")),I821,1),"UNPRICED"))))</f>
        <v>0</v>
      </c>
      <c r="W821" s="24">
        <f>IF(NOT(AND(A821=$B$2,G821&gt;0,H821&gt;0,OR(C821&lt;&gt;"Recommended baseline",Assumptions!$B$10=1))),0,IF(ISNUMBER(K821),G821*H821*K821,IF(U821=0,"UNPRICED",IF(ISNUMBER(INDEX('SKU Catalog'!$L$1:$L$116,MAX(1,U821))),G821*H821*INDEX('SKU Catalog'!$L$1:$L$116,MAX(1,U821))*IF(AND(INDEX('SKU Catalog'!$F$1:$F$116,MAX(1,U821))="Hourly",OR(INDEX('SKU Catalog'!$J$1:$J$116,MAX(1,U821))=0,"1Y"="PAYG")),I821,1),"UNPRICED"))))</f>
        <v>0</v>
      </c>
      <c r="X821" s="24">
        <f>IF(NOT(AND(A821=$B$2,G821&gt;0,H821&gt;0,OR(C821&lt;&gt;"Recommended baseline",Assumptions!$B$10=1))),0,IF(ISNUMBER(K821),G821*H821*K821,IF(U821=0,"UNPRICED",IF(ISNUMBER(INDEX('SKU Catalog'!$M$1:$M$116,MAX(1,U821))),G821*H821*INDEX('SKU Catalog'!$M$1:$M$116,MAX(1,U821))*IF(AND(INDEX('SKU Catalog'!$F$1:$F$116,MAX(1,U821))="Hourly",OR(INDEX('SKU Catalog'!$J$1:$J$116,MAX(1,U821))=0,"3Y"="PAYG")),I821,1),"UNPRICED"))))</f>
        <v>0</v>
      </c>
    </row>
    <row r="822" spans="1:24" ht="43.2" x14ac:dyDescent="0.35">
      <c r="A822" s="21" t="s">
        <v>951</v>
      </c>
      <c r="B822" s="21" t="s">
        <v>89</v>
      </c>
      <c r="C822" s="21" t="s">
        <v>2299</v>
      </c>
      <c r="D822" s="21" t="s">
        <v>1254</v>
      </c>
      <c r="E822" s="21" t="s">
        <v>1256</v>
      </c>
      <c r="F822" s="26" t="s">
        <v>239</v>
      </c>
      <c r="G822" s="27">
        <v>0</v>
      </c>
      <c r="H822" s="27">
        <v>10</v>
      </c>
      <c r="I822" s="36">
        <v>1</v>
      </c>
      <c r="J822" s="26" t="s">
        <v>2297</v>
      </c>
      <c r="K822" s="37"/>
      <c r="L822" s="23" t="str">
        <f>IF(U822=0,"INVALID SKU",IF(INDEX('SKU Catalog'!$J$1:$J$116,MAX(1,U822))=0,"PAYG",IF(J822="Default",Assumptions!$B$7,J822)))</f>
        <v>PAYG</v>
      </c>
      <c r="M822" s="23" t="str">
        <f>IF(U822=0,"Review SKU",INDEX('SKU Catalog'!$E$1:$E$116,MAX(1,U822)))</f>
        <v>10K operations</v>
      </c>
      <c r="N822" s="31">
        <f>IF(ISNUMBER(K822),K822,IF(U822=0,"UNPRICED",IF(L822="PAYG",INDEX('SKU Catalog'!$K$1:$K$116,MAX(1,U822)),IF(L822="1Y",INDEX('SKU Catalog'!$L$1:$L$116,MAX(1,U822)),INDEX('SKU Catalog'!$M$1:$M$116,MAX(1,U822))))))</f>
        <v>4.0000000000000001E-3</v>
      </c>
      <c r="O822" s="24">
        <f>IF(NOT(AND(A822=$B$2,G822&gt;0,H822&gt;0,OR(C822&lt;&gt;"Recommended baseline",Assumptions!$B$10=1))),0,IF(ISNUMBER(N822),G822*H822*N822*IF(ISNUMBER(K822),1,IF(AND(L822="PAYG",INDEX('SKU Catalog'!$F$1:$F$116,MAX(1,U822))="Hourly"),I822,1)),"UNPRICED"))</f>
        <v>0</v>
      </c>
      <c r="P822" s="24">
        <f>IF(ISNUMBER(O822),O822*Assumptions!$B$8,"UNPRICED")</f>
        <v>0</v>
      </c>
      <c r="Q822" s="23" t="str">
        <f>IF(NOT(AND(A822=$B$2,G822&gt;0,H822&gt;0,OR(C822&lt;&gt;"Recommended baseline",Assumptions!$B$10=1))),"Inactive",IF(NOT(ISNUMBER(N822)),"UNPRICED - select SKU / quote",IF(ISNUMBER(K822),"Manual quote - verify source",IF(T822="Covered","Covered by capacity",IF(T822="Control plane","No direct fee","Priced - verify sizing")))))</f>
        <v>Inactive</v>
      </c>
      <c r="R822" s="21" t="s">
        <v>2317</v>
      </c>
      <c r="S822" s="21" t="s">
        <v>971</v>
      </c>
      <c r="T822" s="21" t="s">
        <v>260</v>
      </c>
      <c r="U822" s="23">
        <f>IF(COUNTIF('SKU Catalog'!$A$4:$A$116,T822&amp;"|"&amp;F822)=0,0,MATCH(T822&amp;"|"&amp;F822,'SKU Catalog'!$A$1:$A$116,0))</f>
        <v>33</v>
      </c>
      <c r="V822" s="24">
        <f>IF(NOT(AND(A822=$B$2,G822&gt;0,H822&gt;0,OR(C822&lt;&gt;"Recommended baseline",Assumptions!$B$10=1))),0,IF(ISNUMBER(K822),G822*H822*K822,IF(U822=0,"UNPRICED",IF(ISNUMBER(INDEX('SKU Catalog'!$K$1:$K$116,MAX(1,U822))),G822*H822*INDEX('SKU Catalog'!$K$1:$K$116,MAX(1,U822))*IF(AND(INDEX('SKU Catalog'!$F$1:$F$116,MAX(1,U822))="Hourly",OR(INDEX('SKU Catalog'!$J$1:$J$116,MAX(1,U822))=0,"PAYG"="PAYG")),I822,1),"UNPRICED"))))</f>
        <v>0</v>
      </c>
      <c r="W822" s="24">
        <f>IF(NOT(AND(A822=$B$2,G822&gt;0,H822&gt;0,OR(C822&lt;&gt;"Recommended baseline",Assumptions!$B$10=1))),0,IF(ISNUMBER(K822),G822*H822*K822,IF(U822=0,"UNPRICED",IF(ISNUMBER(INDEX('SKU Catalog'!$L$1:$L$116,MAX(1,U822))),G822*H822*INDEX('SKU Catalog'!$L$1:$L$116,MAX(1,U822))*IF(AND(INDEX('SKU Catalog'!$F$1:$F$116,MAX(1,U822))="Hourly",OR(INDEX('SKU Catalog'!$J$1:$J$116,MAX(1,U822))=0,"1Y"="PAYG")),I822,1),"UNPRICED"))))</f>
        <v>0</v>
      </c>
      <c r="X822" s="24">
        <f>IF(NOT(AND(A822=$B$2,G822&gt;0,H822&gt;0,OR(C822&lt;&gt;"Recommended baseline",Assumptions!$B$10=1))),0,IF(ISNUMBER(K822),G822*H822*K822,IF(U822=0,"UNPRICED",IF(ISNUMBER(INDEX('SKU Catalog'!$M$1:$M$116,MAX(1,U822))),G822*H822*INDEX('SKU Catalog'!$M$1:$M$116,MAX(1,U822))*IF(AND(INDEX('SKU Catalog'!$F$1:$F$116,MAX(1,U822))="Hourly",OR(INDEX('SKU Catalog'!$J$1:$J$116,MAX(1,U822))=0,"3Y"="PAYG")),I822,1),"UNPRICED"))))</f>
        <v>0</v>
      </c>
    </row>
    <row r="823" spans="1:24" ht="28.8" x14ac:dyDescent="0.35">
      <c r="A823" s="21" t="s">
        <v>951</v>
      </c>
      <c r="B823" s="21" t="s">
        <v>96</v>
      </c>
      <c r="C823" s="21" t="s">
        <v>2299</v>
      </c>
      <c r="D823" s="21" t="s">
        <v>1254</v>
      </c>
      <c r="E823" s="21" t="s">
        <v>1256</v>
      </c>
      <c r="F823" s="26" t="s">
        <v>191</v>
      </c>
      <c r="G823" s="27">
        <v>1</v>
      </c>
      <c r="H823" s="27">
        <v>1</v>
      </c>
      <c r="I823" s="36">
        <v>1</v>
      </c>
      <c r="J823" s="26" t="s">
        <v>2297</v>
      </c>
      <c r="K823" s="37"/>
      <c r="L823" s="23" t="str">
        <f>IF(U823=0,"INVALID SKU",IF(INDEX('SKU Catalog'!$J$1:$J$116,MAX(1,U823))=0,"PAYG",IF(J823="Default",Assumptions!$B$7,J823)))</f>
        <v>PAYG</v>
      </c>
      <c r="M823" s="23" t="str">
        <f>IF(U823=0,"Review SKU",INDEX('SKU Catalog'!$E$1:$E$116,MAX(1,U823)))</f>
        <v>quoted unit</v>
      </c>
      <c r="N823" s="31" t="str">
        <f>IF(ISNUMBER(K823),K823,IF(U823=0,"UNPRICED",IF(L823="PAYG",INDEX('SKU Catalog'!$K$1:$K$116,MAX(1,U823)),IF(L823="1Y",INDEX('SKU Catalog'!$L$1:$L$116,MAX(1,U823)),INDEX('SKU Catalog'!$M$1:$M$116,MAX(1,U823))))))</f>
        <v>UNPRICED</v>
      </c>
      <c r="O823" s="24">
        <f>IF(NOT(AND(A823=$B$2,G823&gt;0,H823&gt;0,OR(C823&lt;&gt;"Recommended baseline",Assumptions!$B$10=1))),0,IF(ISNUMBER(N823),G823*H823*N823*IF(ISNUMBER(K823),1,IF(AND(L823="PAYG",INDEX('SKU Catalog'!$F$1:$F$116,MAX(1,U823))="Hourly"),I823,1)),"UNPRICED"))</f>
        <v>0</v>
      </c>
      <c r="P823" s="24">
        <f>IF(ISNUMBER(O823),O823*Assumptions!$B$8,"UNPRICED")</f>
        <v>0</v>
      </c>
      <c r="Q823" s="23" t="str">
        <f>IF(NOT(AND(A823=$B$2,G823&gt;0,H823&gt;0,OR(C823&lt;&gt;"Recommended baseline",Assumptions!$B$10=1))),"Inactive",IF(NOT(ISNUMBER(N823)),"UNPRICED - select SKU / quote",IF(ISNUMBER(K823),"Manual quote - verify source",IF(T823="Covered","Covered by capacity",IF(T823="Control plane","No direct fee","Priced - verify sizing")))))</f>
        <v>Inactive</v>
      </c>
      <c r="R823" s="21" t="s">
        <v>2318</v>
      </c>
      <c r="S823" s="21" t="s">
        <v>971</v>
      </c>
      <c r="T823" s="21" t="s">
        <v>96</v>
      </c>
      <c r="U823" s="23">
        <f>IF(COUNTIF('SKU Catalog'!$A$4:$A$116,T823&amp;"|"&amp;F823)=0,0,MATCH(T823&amp;"|"&amp;F823,'SKU Catalog'!$A$1:$A$116,0))</f>
        <v>6</v>
      </c>
      <c r="V823" s="24">
        <f>IF(NOT(AND(A823=$B$2,G823&gt;0,H823&gt;0,OR(C823&lt;&gt;"Recommended baseline",Assumptions!$B$10=1))),0,IF(ISNUMBER(K823),G823*H823*K823,IF(U823=0,"UNPRICED",IF(ISNUMBER(INDEX('SKU Catalog'!$K$1:$K$116,MAX(1,U823))),G823*H823*INDEX('SKU Catalog'!$K$1:$K$116,MAX(1,U823))*IF(AND(INDEX('SKU Catalog'!$F$1:$F$116,MAX(1,U823))="Hourly",OR(INDEX('SKU Catalog'!$J$1:$J$116,MAX(1,U823))=0,"PAYG"="PAYG")),I823,1),"UNPRICED"))))</f>
        <v>0</v>
      </c>
      <c r="W823" s="24">
        <f>IF(NOT(AND(A823=$B$2,G823&gt;0,H823&gt;0,OR(C823&lt;&gt;"Recommended baseline",Assumptions!$B$10=1))),0,IF(ISNUMBER(K823),G823*H823*K823,IF(U823=0,"UNPRICED",IF(ISNUMBER(INDEX('SKU Catalog'!$L$1:$L$116,MAX(1,U823))),G823*H823*INDEX('SKU Catalog'!$L$1:$L$116,MAX(1,U823))*IF(AND(INDEX('SKU Catalog'!$F$1:$F$116,MAX(1,U823))="Hourly",OR(INDEX('SKU Catalog'!$J$1:$J$116,MAX(1,U823))=0,"1Y"="PAYG")),I823,1),"UNPRICED"))))</f>
        <v>0</v>
      </c>
      <c r="X823" s="24">
        <f>IF(NOT(AND(A823=$B$2,G823&gt;0,H823&gt;0,OR(C823&lt;&gt;"Recommended baseline",Assumptions!$B$10=1))),0,IF(ISNUMBER(K823),G823*H823*K823,IF(U823=0,"UNPRICED",IF(ISNUMBER(INDEX('SKU Catalog'!$M$1:$M$116,MAX(1,U823))),G823*H823*INDEX('SKU Catalog'!$M$1:$M$116,MAX(1,U823))*IF(AND(INDEX('SKU Catalog'!$F$1:$F$116,MAX(1,U823))="Hourly",OR(INDEX('SKU Catalog'!$J$1:$J$116,MAX(1,U823))=0,"3Y"="PAYG")),I823,1),"UNPRICED"))))</f>
        <v>0</v>
      </c>
    </row>
    <row r="824" spans="1:24" ht="28.8" x14ac:dyDescent="0.35">
      <c r="A824" s="21" t="s">
        <v>951</v>
      </c>
      <c r="B824" s="21" t="s">
        <v>95</v>
      </c>
      <c r="C824" s="21" t="s">
        <v>2299</v>
      </c>
      <c r="D824" s="21" t="s">
        <v>1259</v>
      </c>
      <c r="E824" s="21" t="s">
        <v>1260</v>
      </c>
      <c r="F824" s="26" t="s">
        <v>188</v>
      </c>
      <c r="G824" s="27">
        <v>1</v>
      </c>
      <c r="H824" s="27">
        <v>1</v>
      </c>
      <c r="I824" s="36">
        <v>1</v>
      </c>
      <c r="J824" s="26" t="s">
        <v>2297</v>
      </c>
      <c r="K824" s="37"/>
      <c r="L824" s="23" t="str">
        <f>IF(U824=0,"INVALID SKU",IF(INDEX('SKU Catalog'!$J$1:$J$116,MAX(1,U824))=0,"PAYG",IF(J824="Default",Assumptions!$B$7,J824)))</f>
        <v>PAYG</v>
      </c>
      <c r="M824" s="23" t="str">
        <f>IF(U824=0,"Review SKU",INDEX('SKU Catalog'!$E$1:$E$116,MAX(1,U824)))</f>
        <v>resource</v>
      </c>
      <c r="N824" s="31">
        <f>IF(ISNUMBER(K824),K824,IF(U824=0,"UNPRICED",IF(L824="PAYG",INDEX('SKU Catalog'!$K$1:$K$116,MAX(1,U824)),IF(L824="1Y",INDEX('SKU Catalog'!$L$1:$L$116,MAX(1,U824)),INDEX('SKU Catalog'!$M$1:$M$116,MAX(1,U824))))))</f>
        <v>0</v>
      </c>
      <c r="O824" s="24">
        <f>IF(NOT(AND(A824=$B$2,G824&gt;0,H824&gt;0,OR(C824&lt;&gt;"Recommended baseline",Assumptions!$B$10=1))),0,IF(ISNUMBER(N824),G824*H824*N824*IF(ISNUMBER(K824),1,IF(AND(L824="PAYG",INDEX('SKU Catalog'!$F$1:$F$116,MAX(1,U824))="Hourly"),I824,1)),"UNPRICED"))</f>
        <v>0</v>
      </c>
      <c r="P824" s="24">
        <f>IF(ISNUMBER(O824),O824*Assumptions!$B$8,"UNPRICED")</f>
        <v>0</v>
      </c>
      <c r="Q824" s="23" t="str">
        <f>IF(NOT(AND(A824=$B$2,G824&gt;0,H824&gt;0,OR(C824&lt;&gt;"Recommended baseline",Assumptions!$B$10=1))),"Inactive",IF(NOT(ISNUMBER(N824)),"UNPRICED - select SKU / quote",IF(ISNUMBER(K824),"Manual quote - verify source",IF(T824="Covered","Covered by capacity",IF(T824="Control plane","No direct fee","Priced - verify sizing")))))</f>
        <v>Inactive</v>
      </c>
      <c r="R824" s="21" t="s">
        <v>2319</v>
      </c>
      <c r="S824" s="21" t="s">
        <v>971</v>
      </c>
      <c r="T824" s="21" t="s">
        <v>187</v>
      </c>
      <c r="U824" s="23">
        <f>IF(COUNTIF('SKU Catalog'!$A$4:$A$116,T824&amp;"|"&amp;F824)=0,0,MATCH(T824&amp;"|"&amp;F824,'SKU Catalog'!$A$1:$A$116,0))</f>
        <v>5</v>
      </c>
      <c r="V824" s="24">
        <f>IF(NOT(AND(A824=$B$2,G824&gt;0,H824&gt;0,OR(C824&lt;&gt;"Recommended baseline",Assumptions!$B$10=1))),0,IF(ISNUMBER(K824),G824*H824*K824,IF(U824=0,"UNPRICED",IF(ISNUMBER(INDEX('SKU Catalog'!$K$1:$K$116,MAX(1,U824))),G824*H824*INDEX('SKU Catalog'!$K$1:$K$116,MAX(1,U824))*IF(AND(INDEX('SKU Catalog'!$F$1:$F$116,MAX(1,U824))="Hourly",OR(INDEX('SKU Catalog'!$J$1:$J$116,MAX(1,U824))=0,"PAYG"="PAYG")),I824,1),"UNPRICED"))))</f>
        <v>0</v>
      </c>
      <c r="W824" s="24">
        <f>IF(NOT(AND(A824=$B$2,G824&gt;0,H824&gt;0,OR(C824&lt;&gt;"Recommended baseline",Assumptions!$B$10=1))),0,IF(ISNUMBER(K824),G824*H824*K824,IF(U824=0,"UNPRICED",IF(ISNUMBER(INDEX('SKU Catalog'!$L$1:$L$116,MAX(1,U824))),G824*H824*INDEX('SKU Catalog'!$L$1:$L$116,MAX(1,U824))*IF(AND(INDEX('SKU Catalog'!$F$1:$F$116,MAX(1,U824))="Hourly",OR(INDEX('SKU Catalog'!$J$1:$J$116,MAX(1,U824))=0,"1Y"="PAYG")),I824,1),"UNPRICED"))))</f>
        <v>0</v>
      </c>
      <c r="X824" s="24">
        <f>IF(NOT(AND(A824=$B$2,G824&gt;0,H824&gt;0,OR(C824&lt;&gt;"Recommended baseline",Assumptions!$B$10=1))),0,IF(ISNUMBER(K824),G824*H824*K824,IF(U824=0,"UNPRICED",IF(ISNUMBER(INDEX('SKU Catalog'!$M$1:$M$116,MAX(1,U824))),G824*H824*INDEX('SKU Catalog'!$M$1:$M$116,MAX(1,U824))*IF(AND(INDEX('SKU Catalog'!$F$1:$F$116,MAX(1,U824))="Hourly",OR(INDEX('SKU Catalog'!$J$1:$J$116,MAX(1,U824))=0,"3Y"="PAYG")),I824,1),"UNPRICED"))))</f>
        <v>0</v>
      </c>
    </row>
    <row r="825" spans="1:24" ht="28.8" x14ac:dyDescent="0.35">
      <c r="A825" s="21" t="s">
        <v>951</v>
      </c>
      <c r="B825" s="21" t="s">
        <v>95</v>
      </c>
      <c r="C825" s="21" t="s">
        <v>2299</v>
      </c>
      <c r="D825" s="21" t="s">
        <v>1262</v>
      </c>
      <c r="E825" s="21" t="s">
        <v>1263</v>
      </c>
      <c r="F825" s="26" t="s">
        <v>188</v>
      </c>
      <c r="G825" s="27">
        <v>1</v>
      </c>
      <c r="H825" s="27">
        <v>1</v>
      </c>
      <c r="I825" s="36">
        <v>1</v>
      </c>
      <c r="J825" s="26" t="s">
        <v>2297</v>
      </c>
      <c r="K825" s="37"/>
      <c r="L825" s="23" t="str">
        <f>IF(U825=0,"INVALID SKU",IF(INDEX('SKU Catalog'!$J$1:$J$116,MAX(1,U825))=0,"PAYG",IF(J825="Default",Assumptions!$B$7,J825)))</f>
        <v>PAYG</v>
      </c>
      <c r="M825" s="23" t="str">
        <f>IF(U825=0,"Review SKU",INDEX('SKU Catalog'!$E$1:$E$116,MAX(1,U825)))</f>
        <v>resource</v>
      </c>
      <c r="N825" s="31">
        <f>IF(ISNUMBER(K825),K825,IF(U825=0,"UNPRICED",IF(L825="PAYG",INDEX('SKU Catalog'!$K$1:$K$116,MAX(1,U825)),IF(L825="1Y",INDEX('SKU Catalog'!$L$1:$L$116,MAX(1,U825)),INDEX('SKU Catalog'!$M$1:$M$116,MAX(1,U825))))))</f>
        <v>0</v>
      </c>
      <c r="O825" s="24">
        <f>IF(NOT(AND(A825=$B$2,G825&gt;0,H825&gt;0,OR(C825&lt;&gt;"Recommended baseline",Assumptions!$B$10=1))),0,IF(ISNUMBER(N825),G825*H825*N825*IF(ISNUMBER(K825),1,IF(AND(L825="PAYG",INDEX('SKU Catalog'!$F$1:$F$116,MAX(1,U825))="Hourly"),I825,1)),"UNPRICED"))</f>
        <v>0</v>
      </c>
      <c r="P825" s="24">
        <f>IF(ISNUMBER(O825),O825*Assumptions!$B$8,"UNPRICED")</f>
        <v>0</v>
      </c>
      <c r="Q825" s="23" t="str">
        <f>IF(NOT(AND(A825=$B$2,G825&gt;0,H825&gt;0,OR(C825&lt;&gt;"Recommended baseline",Assumptions!$B$10=1))),"Inactive",IF(NOT(ISNUMBER(N825)),"UNPRICED - select SKU / quote",IF(ISNUMBER(K825),"Manual quote - verify source",IF(T825="Covered","Covered by capacity",IF(T825="Control plane","No direct fee","Priced - verify sizing")))))</f>
        <v>Inactive</v>
      </c>
      <c r="R825" s="21" t="s">
        <v>2320</v>
      </c>
      <c r="S825" s="21" t="s">
        <v>971</v>
      </c>
      <c r="T825" s="21" t="s">
        <v>187</v>
      </c>
      <c r="U825" s="23">
        <f>IF(COUNTIF('SKU Catalog'!$A$4:$A$116,T825&amp;"|"&amp;F825)=0,0,MATCH(T825&amp;"|"&amp;F825,'SKU Catalog'!$A$1:$A$116,0))</f>
        <v>5</v>
      </c>
      <c r="V825" s="24">
        <f>IF(NOT(AND(A825=$B$2,G825&gt;0,H825&gt;0,OR(C825&lt;&gt;"Recommended baseline",Assumptions!$B$10=1))),0,IF(ISNUMBER(K825),G825*H825*K825,IF(U825=0,"UNPRICED",IF(ISNUMBER(INDEX('SKU Catalog'!$K$1:$K$116,MAX(1,U825))),G825*H825*INDEX('SKU Catalog'!$K$1:$K$116,MAX(1,U825))*IF(AND(INDEX('SKU Catalog'!$F$1:$F$116,MAX(1,U825))="Hourly",OR(INDEX('SKU Catalog'!$J$1:$J$116,MAX(1,U825))=0,"PAYG"="PAYG")),I825,1),"UNPRICED"))))</f>
        <v>0</v>
      </c>
      <c r="W825" s="24">
        <f>IF(NOT(AND(A825=$B$2,G825&gt;0,H825&gt;0,OR(C825&lt;&gt;"Recommended baseline",Assumptions!$B$10=1))),0,IF(ISNUMBER(K825),G825*H825*K825,IF(U825=0,"UNPRICED",IF(ISNUMBER(INDEX('SKU Catalog'!$L$1:$L$116,MAX(1,U825))),G825*H825*INDEX('SKU Catalog'!$L$1:$L$116,MAX(1,U825))*IF(AND(INDEX('SKU Catalog'!$F$1:$F$116,MAX(1,U825))="Hourly",OR(INDEX('SKU Catalog'!$J$1:$J$116,MAX(1,U825))=0,"1Y"="PAYG")),I825,1),"UNPRICED"))))</f>
        <v>0</v>
      </c>
      <c r="X825" s="24">
        <f>IF(NOT(AND(A825=$B$2,G825&gt;0,H825&gt;0,OR(C825&lt;&gt;"Recommended baseline",Assumptions!$B$10=1))),0,IF(ISNUMBER(K825),G825*H825*K825,IF(U825=0,"UNPRICED",IF(ISNUMBER(INDEX('SKU Catalog'!$M$1:$M$116,MAX(1,U825))),G825*H825*INDEX('SKU Catalog'!$M$1:$M$116,MAX(1,U825))*IF(AND(INDEX('SKU Catalog'!$F$1:$F$116,MAX(1,U825))="Hourly",OR(INDEX('SKU Catalog'!$J$1:$J$116,MAX(1,U825))=0,"3Y"="PAYG")),I825,1),"UNPRICED"))))</f>
        <v>0</v>
      </c>
    </row>
    <row r="826" spans="1:24" ht="28.8" x14ac:dyDescent="0.35">
      <c r="A826" s="21" t="s">
        <v>951</v>
      </c>
      <c r="B826" s="21" t="s">
        <v>92</v>
      </c>
      <c r="C826" s="21" t="s">
        <v>2299</v>
      </c>
      <c r="D826" s="21" t="s">
        <v>1266</v>
      </c>
      <c r="E826" s="21" t="s">
        <v>1267</v>
      </c>
      <c r="F826" s="26" t="s">
        <v>415</v>
      </c>
      <c r="G826" s="27">
        <v>1</v>
      </c>
      <c r="H826" s="27">
        <v>100</v>
      </c>
      <c r="I826" s="36">
        <v>1</v>
      </c>
      <c r="J826" s="26" t="s">
        <v>2297</v>
      </c>
      <c r="K826" s="37"/>
      <c r="L826" s="23" t="str">
        <f>IF(U826=0,"INVALID SKU",IF(INDEX('SKU Catalog'!$J$1:$J$116,MAX(1,U826))=0,"PAYG",IF(J826="Default",Assumptions!$B$7,J826)))</f>
        <v>PAYG</v>
      </c>
      <c r="M826" s="23" t="str">
        <f>IF(U826=0,"Review SKU",INDEX('SKU Catalog'!$E$1:$E$116,MAX(1,U826)))</f>
        <v>DIU-hour</v>
      </c>
      <c r="N826" s="31">
        <f>IF(ISNUMBER(K826),K826,IF(U826=0,"UNPRICED",IF(L826="PAYG",INDEX('SKU Catalog'!$K$1:$K$116,MAX(1,U826)),IF(L826="1Y",INDEX('SKU Catalog'!$L$1:$L$116,MAX(1,U826)),INDEX('SKU Catalog'!$M$1:$M$116,MAX(1,U826))))))</f>
        <v>0.25</v>
      </c>
      <c r="O826" s="24">
        <f>IF(NOT(AND(A826=$B$2,G826&gt;0,H826&gt;0,OR(C826&lt;&gt;"Recommended baseline",Assumptions!$B$10=1))),0,IF(ISNUMBER(N826),G826*H826*N826*IF(ISNUMBER(K826),1,IF(AND(L826="PAYG",INDEX('SKU Catalog'!$F$1:$F$116,MAX(1,U826))="Hourly"),I826,1)),"UNPRICED"))</f>
        <v>0</v>
      </c>
      <c r="P826" s="24">
        <f>IF(ISNUMBER(O826),O826*Assumptions!$B$8,"UNPRICED")</f>
        <v>0</v>
      </c>
      <c r="Q826" s="23" t="str">
        <f>IF(NOT(AND(A826=$B$2,G826&gt;0,H826&gt;0,OR(C826&lt;&gt;"Recommended baseline",Assumptions!$B$10=1))),"Inactive",IF(NOT(ISNUMBER(N826)),"UNPRICED - select SKU / quote",IF(ISNUMBER(K826),"Manual quote - verify source",IF(T826="Covered","Covered by capacity",IF(T826="Control plane","No direct fee","Priced - verify sizing")))))</f>
        <v>Inactive</v>
      </c>
      <c r="R826" s="21" t="s">
        <v>2321</v>
      </c>
      <c r="S826" s="21" t="s">
        <v>971</v>
      </c>
      <c r="T826" s="21" t="s">
        <v>414</v>
      </c>
      <c r="U826" s="23">
        <f>IF(COUNTIF('SKU Catalog'!$A$4:$A$116,T826&amp;"|"&amp;F826)=0,0,MATCH(T826&amp;"|"&amp;F826,'SKU Catalog'!$A$1:$A$116,0))</f>
        <v>92</v>
      </c>
      <c r="V826" s="24">
        <f>IF(NOT(AND(A826=$B$2,G826&gt;0,H826&gt;0,OR(C826&lt;&gt;"Recommended baseline",Assumptions!$B$10=1))),0,IF(ISNUMBER(K826),G826*H826*K826,IF(U826=0,"UNPRICED",IF(ISNUMBER(INDEX('SKU Catalog'!$K$1:$K$116,MAX(1,U826))),G826*H826*INDEX('SKU Catalog'!$K$1:$K$116,MAX(1,U826))*IF(AND(INDEX('SKU Catalog'!$F$1:$F$116,MAX(1,U826))="Hourly",OR(INDEX('SKU Catalog'!$J$1:$J$116,MAX(1,U826))=0,"PAYG"="PAYG")),I826,1),"UNPRICED"))))</f>
        <v>0</v>
      </c>
      <c r="W826" s="24">
        <f>IF(NOT(AND(A826=$B$2,G826&gt;0,H826&gt;0,OR(C826&lt;&gt;"Recommended baseline",Assumptions!$B$10=1))),0,IF(ISNUMBER(K826),G826*H826*K826,IF(U826=0,"UNPRICED",IF(ISNUMBER(INDEX('SKU Catalog'!$L$1:$L$116,MAX(1,U826))),G826*H826*INDEX('SKU Catalog'!$L$1:$L$116,MAX(1,U826))*IF(AND(INDEX('SKU Catalog'!$F$1:$F$116,MAX(1,U826))="Hourly",OR(INDEX('SKU Catalog'!$J$1:$J$116,MAX(1,U826))=0,"1Y"="PAYG")),I826,1),"UNPRICED"))))</f>
        <v>0</v>
      </c>
      <c r="X826" s="24">
        <f>IF(NOT(AND(A826=$B$2,G826&gt;0,H826&gt;0,OR(C826&lt;&gt;"Recommended baseline",Assumptions!$B$10=1))),0,IF(ISNUMBER(K826),G826*H826*K826,IF(U826=0,"UNPRICED",IF(ISNUMBER(INDEX('SKU Catalog'!$M$1:$M$116,MAX(1,U826))),G826*H826*INDEX('SKU Catalog'!$M$1:$M$116,MAX(1,U826))*IF(AND(INDEX('SKU Catalog'!$F$1:$F$116,MAX(1,U826))="Hourly",OR(INDEX('SKU Catalog'!$J$1:$J$116,MAX(1,U826))=0,"3Y"="PAYG")),I826,1),"UNPRICED"))))</f>
        <v>0</v>
      </c>
    </row>
    <row r="827" spans="1:24" ht="43.2" x14ac:dyDescent="0.35">
      <c r="A827" s="21" t="s">
        <v>951</v>
      </c>
      <c r="B827" s="21" t="s">
        <v>92</v>
      </c>
      <c r="C827" s="21" t="s">
        <v>2299</v>
      </c>
      <c r="D827" s="21" t="s">
        <v>1266</v>
      </c>
      <c r="E827" s="21" t="s">
        <v>1267</v>
      </c>
      <c r="F827" s="26" t="s">
        <v>415</v>
      </c>
      <c r="G827" s="27">
        <v>1</v>
      </c>
      <c r="H827" s="27">
        <v>10</v>
      </c>
      <c r="I827" s="36">
        <v>1</v>
      </c>
      <c r="J827" s="26" t="s">
        <v>2297</v>
      </c>
      <c r="K827" s="37"/>
      <c r="L827" s="23" t="str">
        <f>IF(U827=0,"INVALID SKU",IF(INDEX('SKU Catalog'!$J$1:$J$116,MAX(1,U827))=0,"PAYG",IF(J827="Default",Assumptions!$B$7,J827)))</f>
        <v>PAYG</v>
      </c>
      <c r="M827" s="23" t="str">
        <f>IF(U827=0,"Review SKU",INDEX('SKU Catalog'!$E$1:$E$116,MAX(1,U827)))</f>
        <v>1K activity runs</v>
      </c>
      <c r="N827" s="31">
        <f>IF(ISNUMBER(K827),K827,IF(U827=0,"UNPRICED",IF(L827="PAYG",INDEX('SKU Catalog'!$K$1:$K$116,MAX(1,U827)),IF(L827="1Y",INDEX('SKU Catalog'!$L$1:$L$116,MAX(1,U827)),INDEX('SKU Catalog'!$M$1:$M$116,MAX(1,U827))))))</f>
        <v>1</v>
      </c>
      <c r="O827" s="24">
        <f>IF(NOT(AND(A827=$B$2,G827&gt;0,H827&gt;0,OR(C827&lt;&gt;"Recommended baseline",Assumptions!$B$10=1))),0,IF(ISNUMBER(N827),G827*H827*N827*IF(ISNUMBER(K827),1,IF(AND(L827="PAYG",INDEX('SKU Catalog'!$F$1:$F$116,MAX(1,U827))="Hourly"),I827,1)),"UNPRICED"))</f>
        <v>0</v>
      </c>
      <c r="P827" s="24">
        <f>IF(ISNUMBER(O827),O827*Assumptions!$B$8,"UNPRICED")</f>
        <v>0</v>
      </c>
      <c r="Q827" s="23" t="str">
        <f>IF(NOT(AND(A827=$B$2,G827&gt;0,H827&gt;0,OR(C827&lt;&gt;"Recommended baseline",Assumptions!$B$10=1))),"Inactive",IF(NOT(ISNUMBER(N827)),"UNPRICED - select SKU / quote",IF(ISNUMBER(K827),"Manual quote - verify source",IF(T827="Covered","Covered by capacity",IF(T827="Control plane","No direct fee","Priced - verify sizing")))))</f>
        <v>Inactive</v>
      </c>
      <c r="R827" s="21" t="s">
        <v>2322</v>
      </c>
      <c r="S827" s="21" t="s">
        <v>971</v>
      </c>
      <c r="T827" s="21" t="s">
        <v>418</v>
      </c>
      <c r="U827" s="23">
        <f>IF(COUNTIF('SKU Catalog'!$A$4:$A$116,T827&amp;"|"&amp;F827)=0,0,MATCH(T827&amp;"|"&amp;F827,'SKU Catalog'!$A$1:$A$116,0))</f>
        <v>93</v>
      </c>
      <c r="V827" s="24">
        <f>IF(NOT(AND(A827=$B$2,G827&gt;0,H827&gt;0,OR(C827&lt;&gt;"Recommended baseline",Assumptions!$B$10=1))),0,IF(ISNUMBER(K827),G827*H827*K827,IF(U827=0,"UNPRICED",IF(ISNUMBER(INDEX('SKU Catalog'!$K$1:$K$116,MAX(1,U827))),G827*H827*INDEX('SKU Catalog'!$K$1:$K$116,MAX(1,U827))*IF(AND(INDEX('SKU Catalog'!$F$1:$F$116,MAX(1,U827))="Hourly",OR(INDEX('SKU Catalog'!$J$1:$J$116,MAX(1,U827))=0,"PAYG"="PAYG")),I827,1),"UNPRICED"))))</f>
        <v>0</v>
      </c>
      <c r="W827" s="24">
        <f>IF(NOT(AND(A827=$B$2,G827&gt;0,H827&gt;0,OR(C827&lt;&gt;"Recommended baseline",Assumptions!$B$10=1))),0,IF(ISNUMBER(K827),G827*H827*K827,IF(U827=0,"UNPRICED",IF(ISNUMBER(INDEX('SKU Catalog'!$L$1:$L$116,MAX(1,U827))),G827*H827*INDEX('SKU Catalog'!$L$1:$L$116,MAX(1,U827))*IF(AND(INDEX('SKU Catalog'!$F$1:$F$116,MAX(1,U827))="Hourly",OR(INDEX('SKU Catalog'!$J$1:$J$116,MAX(1,U827))=0,"1Y"="PAYG")),I827,1),"UNPRICED"))))</f>
        <v>0</v>
      </c>
      <c r="X827" s="24">
        <f>IF(NOT(AND(A827=$B$2,G827&gt;0,H827&gt;0,OR(C827&lt;&gt;"Recommended baseline",Assumptions!$B$10=1))),0,IF(ISNUMBER(K827),G827*H827*K827,IF(U827=0,"UNPRICED",IF(ISNUMBER(INDEX('SKU Catalog'!$M$1:$M$116,MAX(1,U827))),G827*H827*INDEX('SKU Catalog'!$M$1:$M$116,MAX(1,U827))*IF(AND(INDEX('SKU Catalog'!$F$1:$F$116,MAX(1,U827))="Hourly",OR(INDEX('SKU Catalog'!$J$1:$J$116,MAX(1,U827))=0,"3Y"="PAYG")),I827,1),"UNPRICED"))))</f>
        <v>0</v>
      </c>
    </row>
    <row r="828" spans="1:24" ht="28.8" x14ac:dyDescent="0.35">
      <c r="A828" s="21" t="s">
        <v>951</v>
      </c>
      <c r="B828" s="21" t="s">
        <v>91</v>
      </c>
      <c r="C828" s="21" t="s">
        <v>2299</v>
      </c>
      <c r="D828" s="21" t="s">
        <v>1270</v>
      </c>
      <c r="E828" s="21" t="s">
        <v>1272</v>
      </c>
      <c r="F828" s="26" t="s">
        <v>422</v>
      </c>
      <c r="G828" s="27">
        <v>1</v>
      </c>
      <c r="H828" s="27">
        <v>730</v>
      </c>
      <c r="I828" s="36">
        <v>1</v>
      </c>
      <c r="J828" s="26" t="s">
        <v>2297</v>
      </c>
      <c r="K828" s="37"/>
      <c r="L828" s="23" t="str">
        <f>IF(U828=0,"INVALID SKU",IF(INDEX('SKU Catalog'!$J$1:$J$116,MAX(1,U828))=0,"PAYG",IF(J828="Default",Assumptions!$B$7,J828)))</f>
        <v>PAYG</v>
      </c>
      <c r="M828" s="23" t="str">
        <f>IF(U828=0,"Review SKU",INDEX('SKU Catalog'!$E$1:$E$116,MAX(1,U828)))</f>
        <v>DBU-hour</v>
      </c>
      <c r="N828" s="31">
        <f>IF(ISNUMBER(K828),K828,IF(U828=0,"UNPRICED",IF(L828="PAYG",INDEX('SKU Catalog'!$K$1:$K$116,MAX(1,U828)),IF(L828="1Y",INDEX('SKU Catalog'!$L$1:$L$116,MAX(1,U828)),INDEX('SKU Catalog'!$M$1:$M$116,MAX(1,U828))))))</f>
        <v>0.3</v>
      </c>
      <c r="O828" s="24">
        <f>IF(NOT(AND(A828=$B$2,G828&gt;0,H828&gt;0,OR(C828&lt;&gt;"Recommended baseline",Assumptions!$B$10=1))),0,IF(ISNUMBER(N828),G828*H828*N828*IF(ISNUMBER(K828),1,IF(AND(L828="PAYG",INDEX('SKU Catalog'!$F$1:$F$116,MAX(1,U828))="Hourly"),I828,1)),"UNPRICED"))</f>
        <v>0</v>
      </c>
      <c r="P828" s="24">
        <f>IF(ISNUMBER(O828),O828*Assumptions!$B$8,"UNPRICED")</f>
        <v>0</v>
      </c>
      <c r="Q828" s="23" t="str">
        <f>IF(NOT(AND(A828=$B$2,G828&gt;0,H828&gt;0,OR(C828&lt;&gt;"Recommended baseline",Assumptions!$B$10=1))),"Inactive",IF(NOT(ISNUMBER(N828)),"UNPRICED - select SKU / quote",IF(ISNUMBER(K828),"Manual quote - verify source",IF(T828="Covered","Covered by capacity",IF(T828="Control plane","No direct fee","Priced - verify sizing")))))</f>
        <v>Inactive</v>
      </c>
      <c r="R828" s="21" t="s">
        <v>2323</v>
      </c>
      <c r="S828" s="21" t="s">
        <v>971</v>
      </c>
      <c r="T828" s="21" t="s">
        <v>421</v>
      </c>
      <c r="U828" s="23">
        <f>IF(COUNTIF('SKU Catalog'!$A$4:$A$116,T828&amp;"|"&amp;F828)=0,0,MATCH(T828&amp;"|"&amp;F828,'SKU Catalog'!$A$1:$A$116,0))</f>
        <v>94</v>
      </c>
      <c r="V828" s="24">
        <f>IF(NOT(AND(A828=$B$2,G828&gt;0,H828&gt;0,OR(C828&lt;&gt;"Recommended baseline",Assumptions!$B$10=1))),0,IF(ISNUMBER(K828),G828*H828*K828,IF(U828=0,"UNPRICED",IF(ISNUMBER(INDEX('SKU Catalog'!$K$1:$K$116,MAX(1,U828))),G828*H828*INDEX('SKU Catalog'!$K$1:$K$116,MAX(1,U828))*IF(AND(INDEX('SKU Catalog'!$F$1:$F$116,MAX(1,U828))="Hourly",OR(INDEX('SKU Catalog'!$J$1:$J$116,MAX(1,U828))=0,"PAYG"="PAYG")),I828,1),"UNPRICED"))))</f>
        <v>0</v>
      </c>
      <c r="W828" s="24">
        <f>IF(NOT(AND(A828=$B$2,G828&gt;0,H828&gt;0,OR(C828&lt;&gt;"Recommended baseline",Assumptions!$B$10=1))),0,IF(ISNUMBER(K828),G828*H828*K828,IF(U828=0,"UNPRICED",IF(ISNUMBER(INDEX('SKU Catalog'!$L$1:$L$116,MAX(1,U828))),G828*H828*INDEX('SKU Catalog'!$L$1:$L$116,MAX(1,U828))*IF(AND(INDEX('SKU Catalog'!$F$1:$F$116,MAX(1,U828))="Hourly",OR(INDEX('SKU Catalog'!$J$1:$J$116,MAX(1,U828))=0,"1Y"="PAYG")),I828,1),"UNPRICED"))))</f>
        <v>0</v>
      </c>
      <c r="X828" s="24">
        <f>IF(NOT(AND(A828=$B$2,G828&gt;0,H828&gt;0,OR(C828&lt;&gt;"Recommended baseline",Assumptions!$B$10=1))),0,IF(ISNUMBER(K828),G828*H828*K828,IF(U828=0,"UNPRICED",IF(ISNUMBER(INDEX('SKU Catalog'!$M$1:$M$116,MAX(1,U828))),G828*H828*INDEX('SKU Catalog'!$M$1:$M$116,MAX(1,U828))*IF(AND(INDEX('SKU Catalog'!$F$1:$F$116,MAX(1,U828))="Hourly",OR(INDEX('SKU Catalog'!$J$1:$J$116,MAX(1,U828))=0,"3Y"="PAYG")),I828,1),"UNPRICED"))))</f>
        <v>0</v>
      </c>
    </row>
    <row r="829" spans="1:24" ht="28.8" x14ac:dyDescent="0.35">
      <c r="A829" s="21" t="s">
        <v>951</v>
      </c>
      <c r="B829" s="21" t="s">
        <v>87</v>
      </c>
      <c r="C829" s="21" t="s">
        <v>2299</v>
      </c>
      <c r="D829" s="21" t="s">
        <v>1270</v>
      </c>
      <c r="E829" s="21" t="s">
        <v>1272</v>
      </c>
      <c r="F829" s="26" t="s">
        <v>433</v>
      </c>
      <c r="G829" s="27">
        <v>1</v>
      </c>
      <c r="H829" s="27">
        <v>2</v>
      </c>
      <c r="I829" s="36">
        <v>1</v>
      </c>
      <c r="J829" s="26" t="s">
        <v>2297</v>
      </c>
      <c r="K829" s="37"/>
      <c r="L829" s="23" t="str">
        <f>IF(U829=0,"INVALID SKU",IF(INDEX('SKU Catalog'!$J$1:$J$116,MAX(1,U829))=0,"PAYG",IF(J829="Default",Assumptions!$B$7,J829)))</f>
        <v>PAYG</v>
      </c>
      <c r="M829" s="23" t="str">
        <f>IF(U829=0,"Review SKU",INDEX('SKU Catalog'!$E$1:$E$116,MAX(1,U829)))</f>
        <v>node</v>
      </c>
      <c r="N829" s="31">
        <f>IF(ISNUMBER(K829),K829,IF(U829=0,"UNPRICED",IF(L829="PAYG",INDEX('SKU Catalog'!$K$1:$K$116,MAX(1,U829)),IF(L829="1Y",INDEX('SKU Catalog'!$L$1:$L$116,MAX(1,U829)),INDEX('SKU Catalog'!$M$1:$M$116,MAX(1,U829))))))</f>
        <v>140.16</v>
      </c>
      <c r="O829" s="24">
        <f>IF(NOT(AND(A829=$B$2,G829&gt;0,H829&gt;0,OR(C829&lt;&gt;"Recommended baseline",Assumptions!$B$10=1))),0,IF(ISNUMBER(N829),G829*H829*N829*IF(ISNUMBER(K829),1,IF(AND(L829="PAYG",INDEX('SKU Catalog'!$F$1:$F$116,MAX(1,U829))="Hourly"),I829,1)),"UNPRICED"))</f>
        <v>0</v>
      </c>
      <c r="P829" s="24">
        <f>IF(ISNUMBER(O829),O829*Assumptions!$B$8,"UNPRICED")</f>
        <v>0</v>
      </c>
      <c r="Q829" s="23" t="str">
        <f>IF(NOT(AND(A829=$B$2,G829&gt;0,H829&gt;0,OR(C829&lt;&gt;"Recommended baseline",Assumptions!$B$10=1))),"Inactive",IF(NOT(ISNUMBER(N829)),"UNPRICED - select SKU / quote",IF(ISNUMBER(K829),"Manual quote - verify source",IF(T829="Covered","Covered by capacity",IF(T829="Control plane","No direct fee","Priced - verify sizing")))))</f>
        <v>Inactive</v>
      </c>
      <c r="R829" s="21" t="s">
        <v>2324</v>
      </c>
      <c r="S829" s="21" t="s">
        <v>971</v>
      </c>
      <c r="T829" s="21" t="s">
        <v>428</v>
      </c>
      <c r="U829" s="23">
        <f>IF(COUNTIF('SKU Catalog'!$A$4:$A$116,T829&amp;"|"&amp;F829)=0,0,MATCH(T829&amp;"|"&amp;F829,'SKU Catalog'!$A$1:$A$116,0))</f>
        <v>97</v>
      </c>
      <c r="V829" s="24">
        <f>IF(NOT(AND(A829=$B$2,G829&gt;0,H829&gt;0,OR(C829&lt;&gt;"Recommended baseline",Assumptions!$B$10=1))),0,IF(ISNUMBER(K829),G829*H829*K829,IF(U829=0,"UNPRICED",IF(ISNUMBER(INDEX('SKU Catalog'!$K$1:$K$116,MAX(1,U829))),G829*H829*INDEX('SKU Catalog'!$K$1:$K$116,MAX(1,U829))*IF(AND(INDEX('SKU Catalog'!$F$1:$F$116,MAX(1,U829))="Hourly",OR(INDEX('SKU Catalog'!$J$1:$J$116,MAX(1,U829))=0,"PAYG"="PAYG")),I829,1),"UNPRICED"))))</f>
        <v>0</v>
      </c>
      <c r="W829" s="24">
        <f>IF(NOT(AND(A829=$B$2,G829&gt;0,H829&gt;0,OR(C829&lt;&gt;"Recommended baseline",Assumptions!$B$10=1))),0,IF(ISNUMBER(K829),G829*H829*K829,IF(U829=0,"UNPRICED",IF(ISNUMBER(INDEX('SKU Catalog'!$L$1:$L$116,MAX(1,U829))),G829*H829*INDEX('SKU Catalog'!$L$1:$L$116,MAX(1,U829))*IF(AND(INDEX('SKU Catalog'!$F$1:$F$116,MAX(1,U829))="Hourly",OR(INDEX('SKU Catalog'!$J$1:$J$116,MAX(1,U829))=0,"1Y"="PAYG")),I829,1),"UNPRICED"))))</f>
        <v>0</v>
      </c>
      <c r="X829" s="24">
        <f>IF(NOT(AND(A829=$B$2,G829&gt;0,H829&gt;0,OR(C829&lt;&gt;"Recommended baseline",Assumptions!$B$10=1))),0,IF(ISNUMBER(K829),G829*H829*K829,IF(U829=0,"UNPRICED",IF(ISNUMBER(INDEX('SKU Catalog'!$M$1:$M$116,MAX(1,U829))),G829*H829*INDEX('SKU Catalog'!$M$1:$M$116,MAX(1,U829))*IF(AND(INDEX('SKU Catalog'!$F$1:$F$116,MAX(1,U829))="Hourly",OR(INDEX('SKU Catalog'!$J$1:$J$116,MAX(1,U829))=0,"3Y"="PAYG")),I829,1),"UNPRICED"))))</f>
        <v>0</v>
      </c>
    </row>
    <row r="830" spans="1:24" ht="28.8" x14ac:dyDescent="0.35">
      <c r="A830" s="21" t="s">
        <v>951</v>
      </c>
      <c r="B830" s="21" t="s">
        <v>96</v>
      </c>
      <c r="C830" s="21" t="s">
        <v>2299</v>
      </c>
      <c r="D830" s="21" t="s">
        <v>1270</v>
      </c>
      <c r="E830" s="21" t="s">
        <v>1272</v>
      </c>
      <c r="F830" s="26" t="s">
        <v>191</v>
      </c>
      <c r="G830" s="27">
        <v>1</v>
      </c>
      <c r="H830" s="27">
        <v>1</v>
      </c>
      <c r="I830" s="36">
        <v>1</v>
      </c>
      <c r="J830" s="26" t="s">
        <v>2297</v>
      </c>
      <c r="K830" s="37"/>
      <c r="L830" s="23" t="str">
        <f>IF(U830=0,"INVALID SKU",IF(INDEX('SKU Catalog'!$J$1:$J$116,MAX(1,U830))=0,"PAYG",IF(J830="Default",Assumptions!$B$7,J830)))</f>
        <v>PAYG</v>
      </c>
      <c r="M830" s="23" t="str">
        <f>IF(U830=0,"Review SKU",INDEX('SKU Catalog'!$E$1:$E$116,MAX(1,U830)))</f>
        <v>quoted unit</v>
      </c>
      <c r="N830" s="31" t="str">
        <f>IF(ISNUMBER(K830),K830,IF(U830=0,"UNPRICED",IF(L830="PAYG",INDEX('SKU Catalog'!$K$1:$K$116,MAX(1,U830)),IF(L830="1Y",INDEX('SKU Catalog'!$L$1:$L$116,MAX(1,U830)),INDEX('SKU Catalog'!$M$1:$M$116,MAX(1,U830))))))</f>
        <v>UNPRICED</v>
      </c>
      <c r="O830" s="24">
        <f>IF(NOT(AND(A830=$B$2,G830&gt;0,H830&gt;0,OR(C830&lt;&gt;"Recommended baseline",Assumptions!$B$10=1))),0,IF(ISNUMBER(N830),G830*H830*N830*IF(ISNUMBER(K830),1,IF(AND(L830="PAYG",INDEX('SKU Catalog'!$F$1:$F$116,MAX(1,U830))="Hourly"),I830,1)),"UNPRICED"))</f>
        <v>0</v>
      </c>
      <c r="P830" s="24">
        <f>IF(ISNUMBER(O830),O830*Assumptions!$B$8,"UNPRICED")</f>
        <v>0</v>
      </c>
      <c r="Q830" s="23" t="str">
        <f>IF(NOT(AND(A830=$B$2,G830&gt;0,H830&gt;0,OR(C830&lt;&gt;"Recommended baseline",Assumptions!$B$10=1))),"Inactive",IF(NOT(ISNUMBER(N830)),"UNPRICED - select SKU / quote",IF(ISNUMBER(K830),"Manual quote - verify source",IF(T830="Covered","Covered by capacity",IF(T830="Control plane","No direct fee","Priced - verify sizing")))))</f>
        <v>Inactive</v>
      </c>
      <c r="R830" s="21" t="s">
        <v>2325</v>
      </c>
      <c r="S830" s="21" t="s">
        <v>971</v>
      </c>
      <c r="T830" s="21" t="s">
        <v>96</v>
      </c>
      <c r="U830" s="23">
        <f>IF(COUNTIF('SKU Catalog'!$A$4:$A$116,T830&amp;"|"&amp;F830)=0,0,MATCH(T830&amp;"|"&amp;F830,'SKU Catalog'!$A$1:$A$116,0))</f>
        <v>6</v>
      </c>
      <c r="V830" s="24">
        <f>IF(NOT(AND(A830=$B$2,G830&gt;0,H830&gt;0,OR(C830&lt;&gt;"Recommended baseline",Assumptions!$B$10=1))),0,IF(ISNUMBER(K830),G830*H830*K830,IF(U830=0,"UNPRICED",IF(ISNUMBER(INDEX('SKU Catalog'!$K$1:$K$116,MAX(1,U830))),G830*H830*INDEX('SKU Catalog'!$K$1:$K$116,MAX(1,U830))*IF(AND(INDEX('SKU Catalog'!$F$1:$F$116,MAX(1,U830))="Hourly",OR(INDEX('SKU Catalog'!$J$1:$J$116,MAX(1,U830))=0,"PAYG"="PAYG")),I830,1),"UNPRICED"))))</f>
        <v>0</v>
      </c>
      <c r="W830" s="24">
        <f>IF(NOT(AND(A830=$B$2,G830&gt;0,H830&gt;0,OR(C830&lt;&gt;"Recommended baseline",Assumptions!$B$10=1))),0,IF(ISNUMBER(K830),G830*H830*K830,IF(U830=0,"UNPRICED",IF(ISNUMBER(INDEX('SKU Catalog'!$L$1:$L$116,MAX(1,U830))),G830*H830*INDEX('SKU Catalog'!$L$1:$L$116,MAX(1,U830))*IF(AND(INDEX('SKU Catalog'!$F$1:$F$116,MAX(1,U830))="Hourly",OR(INDEX('SKU Catalog'!$J$1:$J$116,MAX(1,U830))=0,"1Y"="PAYG")),I830,1),"UNPRICED"))))</f>
        <v>0</v>
      </c>
      <c r="X830" s="24">
        <f>IF(NOT(AND(A830=$B$2,G830&gt;0,H830&gt;0,OR(C830&lt;&gt;"Recommended baseline",Assumptions!$B$10=1))),0,IF(ISNUMBER(K830),G830*H830*K830,IF(U830=0,"UNPRICED",IF(ISNUMBER(INDEX('SKU Catalog'!$M$1:$M$116,MAX(1,U830))),G830*H830*INDEX('SKU Catalog'!$M$1:$M$116,MAX(1,U830))*IF(AND(INDEX('SKU Catalog'!$F$1:$F$116,MAX(1,U830))="Hourly",OR(INDEX('SKU Catalog'!$J$1:$J$116,MAX(1,U830))=0,"3Y"="PAYG")),I830,1),"UNPRICED"))))</f>
        <v>0</v>
      </c>
    </row>
    <row r="831" spans="1:24" ht="28.8" x14ac:dyDescent="0.35">
      <c r="A831" s="21" t="s">
        <v>951</v>
      </c>
      <c r="B831" s="21" t="s">
        <v>91</v>
      </c>
      <c r="C831" s="21" t="s">
        <v>2299</v>
      </c>
      <c r="D831" s="21" t="s">
        <v>1275</v>
      </c>
      <c r="E831" s="21" t="s">
        <v>1276</v>
      </c>
      <c r="F831" s="26" t="s">
        <v>426</v>
      </c>
      <c r="G831" s="27">
        <v>1</v>
      </c>
      <c r="H831" s="27">
        <v>730</v>
      </c>
      <c r="I831" s="36">
        <v>1</v>
      </c>
      <c r="J831" s="26" t="s">
        <v>2297</v>
      </c>
      <c r="K831" s="37"/>
      <c r="L831" s="23" t="str">
        <f>IF(U831=0,"INVALID SKU",IF(INDEX('SKU Catalog'!$J$1:$J$116,MAX(1,U831))=0,"PAYG",IF(J831="Default",Assumptions!$B$7,J831)))</f>
        <v>PAYG</v>
      </c>
      <c r="M831" s="23" t="str">
        <f>IF(U831=0,"Review SKU",INDEX('SKU Catalog'!$E$1:$E$116,MAX(1,U831)))</f>
        <v>DBU-hour</v>
      </c>
      <c r="N831" s="31">
        <f>IF(ISNUMBER(K831),K831,IF(U831=0,"UNPRICED",IF(L831="PAYG",INDEX('SKU Catalog'!$K$1:$K$116,MAX(1,U831)),IF(L831="1Y",INDEX('SKU Catalog'!$L$1:$L$116,MAX(1,U831)),INDEX('SKU Catalog'!$M$1:$M$116,MAX(1,U831))))))</f>
        <v>0.55000000000000004</v>
      </c>
      <c r="O831" s="24">
        <f>IF(NOT(AND(A831=$B$2,G831&gt;0,H831&gt;0,OR(C831&lt;&gt;"Recommended baseline",Assumptions!$B$10=1))),0,IF(ISNUMBER(N831),G831*H831*N831*IF(ISNUMBER(K831),1,IF(AND(L831="PAYG",INDEX('SKU Catalog'!$F$1:$F$116,MAX(1,U831))="Hourly"),I831,1)),"UNPRICED"))</f>
        <v>0</v>
      </c>
      <c r="P831" s="24">
        <f>IF(ISNUMBER(O831),O831*Assumptions!$B$8,"UNPRICED")</f>
        <v>0</v>
      </c>
      <c r="Q831" s="23" t="str">
        <f>IF(NOT(AND(A831=$B$2,G831&gt;0,H831&gt;0,OR(C831&lt;&gt;"Recommended baseline",Assumptions!$B$10=1))),"Inactive",IF(NOT(ISNUMBER(N831)),"UNPRICED - select SKU / quote",IF(ISNUMBER(K831),"Manual quote - verify source",IF(T831="Covered","Covered by capacity",IF(T831="Control plane","No direct fee","Priced - verify sizing")))))</f>
        <v>Inactive</v>
      </c>
      <c r="R831" s="21" t="s">
        <v>2323</v>
      </c>
      <c r="S831" s="21" t="s">
        <v>971</v>
      </c>
      <c r="T831" s="21" t="s">
        <v>421</v>
      </c>
      <c r="U831" s="23">
        <f>IF(COUNTIF('SKU Catalog'!$A$4:$A$116,T831&amp;"|"&amp;F831)=0,0,MATCH(T831&amp;"|"&amp;F831,'SKU Catalog'!$A$1:$A$116,0))</f>
        <v>95</v>
      </c>
      <c r="V831" s="24">
        <f>IF(NOT(AND(A831=$B$2,G831&gt;0,H831&gt;0,OR(C831&lt;&gt;"Recommended baseline",Assumptions!$B$10=1))),0,IF(ISNUMBER(K831),G831*H831*K831,IF(U831=0,"UNPRICED",IF(ISNUMBER(INDEX('SKU Catalog'!$K$1:$K$116,MAX(1,U831))),G831*H831*INDEX('SKU Catalog'!$K$1:$K$116,MAX(1,U831))*IF(AND(INDEX('SKU Catalog'!$F$1:$F$116,MAX(1,U831))="Hourly",OR(INDEX('SKU Catalog'!$J$1:$J$116,MAX(1,U831))=0,"PAYG"="PAYG")),I831,1),"UNPRICED"))))</f>
        <v>0</v>
      </c>
      <c r="W831" s="24">
        <f>IF(NOT(AND(A831=$B$2,G831&gt;0,H831&gt;0,OR(C831&lt;&gt;"Recommended baseline",Assumptions!$B$10=1))),0,IF(ISNUMBER(K831),G831*H831*K831,IF(U831=0,"UNPRICED",IF(ISNUMBER(INDEX('SKU Catalog'!$L$1:$L$116,MAX(1,U831))),G831*H831*INDEX('SKU Catalog'!$L$1:$L$116,MAX(1,U831))*IF(AND(INDEX('SKU Catalog'!$F$1:$F$116,MAX(1,U831))="Hourly",OR(INDEX('SKU Catalog'!$J$1:$J$116,MAX(1,U831))=0,"1Y"="PAYG")),I831,1),"UNPRICED"))))</f>
        <v>0</v>
      </c>
      <c r="X831" s="24">
        <f>IF(NOT(AND(A831=$B$2,G831&gt;0,H831&gt;0,OR(C831&lt;&gt;"Recommended baseline",Assumptions!$B$10=1))),0,IF(ISNUMBER(K831),G831*H831*K831,IF(U831=0,"UNPRICED",IF(ISNUMBER(INDEX('SKU Catalog'!$M$1:$M$116,MAX(1,U831))),G831*H831*INDEX('SKU Catalog'!$M$1:$M$116,MAX(1,U831))*IF(AND(INDEX('SKU Catalog'!$F$1:$F$116,MAX(1,U831))="Hourly",OR(INDEX('SKU Catalog'!$J$1:$J$116,MAX(1,U831))=0,"3Y"="PAYG")),I831,1),"UNPRICED"))))</f>
        <v>0</v>
      </c>
    </row>
    <row r="832" spans="1:24" ht="28.8" x14ac:dyDescent="0.35">
      <c r="A832" s="21" t="s">
        <v>951</v>
      </c>
      <c r="B832" s="21" t="s">
        <v>87</v>
      </c>
      <c r="C832" s="21" t="s">
        <v>2299</v>
      </c>
      <c r="D832" s="21" t="s">
        <v>1275</v>
      </c>
      <c r="E832" s="21" t="s">
        <v>1276</v>
      </c>
      <c r="F832" s="26" t="s">
        <v>433</v>
      </c>
      <c r="G832" s="27">
        <v>1</v>
      </c>
      <c r="H832" s="27">
        <v>2</v>
      </c>
      <c r="I832" s="36">
        <v>1</v>
      </c>
      <c r="J832" s="26" t="s">
        <v>2297</v>
      </c>
      <c r="K832" s="37"/>
      <c r="L832" s="23" t="str">
        <f>IF(U832=0,"INVALID SKU",IF(INDEX('SKU Catalog'!$J$1:$J$116,MAX(1,U832))=0,"PAYG",IF(J832="Default",Assumptions!$B$7,J832)))</f>
        <v>PAYG</v>
      </c>
      <c r="M832" s="23" t="str">
        <f>IF(U832=0,"Review SKU",INDEX('SKU Catalog'!$E$1:$E$116,MAX(1,U832)))</f>
        <v>node</v>
      </c>
      <c r="N832" s="31">
        <f>IF(ISNUMBER(K832),K832,IF(U832=0,"UNPRICED",IF(L832="PAYG",INDEX('SKU Catalog'!$K$1:$K$116,MAX(1,U832)),IF(L832="1Y",INDEX('SKU Catalog'!$L$1:$L$116,MAX(1,U832)),INDEX('SKU Catalog'!$M$1:$M$116,MAX(1,U832))))))</f>
        <v>140.16</v>
      </c>
      <c r="O832" s="24">
        <f>IF(NOT(AND(A832=$B$2,G832&gt;0,H832&gt;0,OR(C832&lt;&gt;"Recommended baseline",Assumptions!$B$10=1))),0,IF(ISNUMBER(N832),G832*H832*N832*IF(ISNUMBER(K832),1,IF(AND(L832="PAYG",INDEX('SKU Catalog'!$F$1:$F$116,MAX(1,U832))="Hourly"),I832,1)),"UNPRICED"))</f>
        <v>0</v>
      </c>
      <c r="P832" s="24">
        <f>IF(ISNUMBER(O832),O832*Assumptions!$B$8,"UNPRICED")</f>
        <v>0</v>
      </c>
      <c r="Q832" s="23" t="str">
        <f>IF(NOT(AND(A832=$B$2,G832&gt;0,H832&gt;0,OR(C832&lt;&gt;"Recommended baseline",Assumptions!$B$10=1))),"Inactive",IF(NOT(ISNUMBER(N832)),"UNPRICED - select SKU / quote",IF(ISNUMBER(K832),"Manual quote - verify source",IF(T832="Covered","Covered by capacity",IF(T832="Control plane","No direct fee","Priced - verify sizing")))))</f>
        <v>Inactive</v>
      </c>
      <c r="R832" s="21" t="s">
        <v>2324</v>
      </c>
      <c r="S832" s="21" t="s">
        <v>971</v>
      </c>
      <c r="T832" s="21" t="s">
        <v>428</v>
      </c>
      <c r="U832" s="23">
        <f>IF(COUNTIF('SKU Catalog'!$A$4:$A$116,T832&amp;"|"&amp;F832)=0,0,MATCH(T832&amp;"|"&amp;F832,'SKU Catalog'!$A$1:$A$116,0))</f>
        <v>97</v>
      </c>
      <c r="V832" s="24">
        <f>IF(NOT(AND(A832=$B$2,G832&gt;0,H832&gt;0,OR(C832&lt;&gt;"Recommended baseline",Assumptions!$B$10=1))),0,IF(ISNUMBER(K832),G832*H832*K832,IF(U832=0,"UNPRICED",IF(ISNUMBER(INDEX('SKU Catalog'!$K$1:$K$116,MAX(1,U832))),G832*H832*INDEX('SKU Catalog'!$K$1:$K$116,MAX(1,U832))*IF(AND(INDEX('SKU Catalog'!$F$1:$F$116,MAX(1,U832))="Hourly",OR(INDEX('SKU Catalog'!$J$1:$J$116,MAX(1,U832))=0,"PAYG"="PAYG")),I832,1),"UNPRICED"))))</f>
        <v>0</v>
      </c>
      <c r="W832" s="24">
        <f>IF(NOT(AND(A832=$B$2,G832&gt;0,H832&gt;0,OR(C832&lt;&gt;"Recommended baseline",Assumptions!$B$10=1))),0,IF(ISNUMBER(K832),G832*H832*K832,IF(U832=0,"UNPRICED",IF(ISNUMBER(INDEX('SKU Catalog'!$L$1:$L$116,MAX(1,U832))),G832*H832*INDEX('SKU Catalog'!$L$1:$L$116,MAX(1,U832))*IF(AND(INDEX('SKU Catalog'!$F$1:$F$116,MAX(1,U832))="Hourly",OR(INDEX('SKU Catalog'!$J$1:$J$116,MAX(1,U832))=0,"1Y"="PAYG")),I832,1),"UNPRICED"))))</f>
        <v>0</v>
      </c>
      <c r="X832" s="24">
        <f>IF(NOT(AND(A832=$B$2,G832&gt;0,H832&gt;0,OR(C832&lt;&gt;"Recommended baseline",Assumptions!$B$10=1))),0,IF(ISNUMBER(K832),G832*H832*K832,IF(U832=0,"UNPRICED",IF(ISNUMBER(INDEX('SKU Catalog'!$M$1:$M$116,MAX(1,U832))),G832*H832*INDEX('SKU Catalog'!$M$1:$M$116,MAX(1,U832))*IF(AND(INDEX('SKU Catalog'!$F$1:$F$116,MAX(1,U832))="Hourly",OR(INDEX('SKU Catalog'!$J$1:$J$116,MAX(1,U832))=0,"3Y"="PAYG")),I832,1),"UNPRICED"))))</f>
        <v>0</v>
      </c>
    </row>
    <row r="833" spans="1:24" ht="28.8" x14ac:dyDescent="0.35">
      <c r="A833" s="21" t="s">
        <v>951</v>
      </c>
      <c r="B833" s="21" t="s">
        <v>96</v>
      </c>
      <c r="C833" s="21" t="s">
        <v>2299</v>
      </c>
      <c r="D833" s="21" t="s">
        <v>1275</v>
      </c>
      <c r="E833" s="21" t="s">
        <v>1276</v>
      </c>
      <c r="F833" s="26" t="s">
        <v>191</v>
      </c>
      <c r="G833" s="27">
        <v>1</v>
      </c>
      <c r="H833" s="27">
        <v>1</v>
      </c>
      <c r="I833" s="36">
        <v>1</v>
      </c>
      <c r="J833" s="26" t="s">
        <v>2297</v>
      </c>
      <c r="K833" s="37"/>
      <c r="L833" s="23" t="str">
        <f>IF(U833=0,"INVALID SKU",IF(INDEX('SKU Catalog'!$J$1:$J$116,MAX(1,U833))=0,"PAYG",IF(J833="Default",Assumptions!$B$7,J833)))</f>
        <v>PAYG</v>
      </c>
      <c r="M833" s="23" t="str">
        <f>IF(U833=0,"Review SKU",INDEX('SKU Catalog'!$E$1:$E$116,MAX(1,U833)))</f>
        <v>quoted unit</v>
      </c>
      <c r="N833" s="31" t="str">
        <f>IF(ISNUMBER(K833),K833,IF(U833=0,"UNPRICED",IF(L833="PAYG",INDEX('SKU Catalog'!$K$1:$K$116,MAX(1,U833)),IF(L833="1Y",INDEX('SKU Catalog'!$L$1:$L$116,MAX(1,U833)),INDEX('SKU Catalog'!$M$1:$M$116,MAX(1,U833))))))</f>
        <v>UNPRICED</v>
      </c>
      <c r="O833" s="24">
        <f>IF(NOT(AND(A833=$B$2,G833&gt;0,H833&gt;0,OR(C833&lt;&gt;"Recommended baseline",Assumptions!$B$10=1))),0,IF(ISNUMBER(N833),G833*H833*N833*IF(ISNUMBER(K833),1,IF(AND(L833="PAYG",INDEX('SKU Catalog'!$F$1:$F$116,MAX(1,U833))="Hourly"),I833,1)),"UNPRICED"))</f>
        <v>0</v>
      </c>
      <c r="P833" s="24">
        <f>IF(ISNUMBER(O833),O833*Assumptions!$B$8,"UNPRICED")</f>
        <v>0</v>
      </c>
      <c r="Q833" s="23" t="str">
        <f>IF(NOT(AND(A833=$B$2,G833&gt;0,H833&gt;0,OR(C833&lt;&gt;"Recommended baseline",Assumptions!$B$10=1))),"Inactive",IF(NOT(ISNUMBER(N833)),"UNPRICED - select SKU / quote",IF(ISNUMBER(K833),"Manual quote - verify source",IF(T833="Covered","Covered by capacity",IF(T833="Control plane","No direct fee","Priced - verify sizing")))))</f>
        <v>Inactive</v>
      </c>
      <c r="R833" s="21" t="s">
        <v>2325</v>
      </c>
      <c r="S833" s="21" t="s">
        <v>971</v>
      </c>
      <c r="T833" s="21" t="s">
        <v>96</v>
      </c>
      <c r="U833" s="23">
        <f>IF(COUNTIF('SKU Catalog'!$A$4:$A$116,T833&amp;"|"&amp;F833)=0,0,MATCH(T833&amp;"|"&amp;F833,'SKU Catalog'!$A$1:$A$116,0))</f>
        <v>6</v>
      </c>
      <c r="V833" s="24">
        <f>IF(NOT(AND(A833=$B$2,G833&gt;0,H833&gt;0,OR(C833&lt;&gt;"Recommended baseline",Assumptions!$B$10=1))),0,IF(ISNUMBER(K833),G833*H833*K833,IF(U833=0,"UNPRICED",IF(ISNUMBER(INDEX('SKU Catalog'!$K$1:$K$116,MAX(1,U833))),G833*H833*INDEX('SKU Catalog'!$K$1:$K$116,MAX(1,U833))*IF(AND(INDEX('SKU Catalog'!$F$1:$F$116,MAX(1,U833))="Hourly",OR(INDEX('SKU Catalog'!$J$1:$J$116,MAX(1,U833))=0,"PAYG"="PAYG")),I833,1),"UNPRICED"))))</f>
        <v>0</v>
      </c>
      <c r="W833" s="24">
        <f>IF(NOT(AND(A833=$B$2,G833&gt;0,H833&gt;0,OR(C833&lt;&gt;"Recommended baseline",Assumptions!$B$10=1))),0,IF(ISNUMBER(K833),G833*H833*K833,IF(U833=0,"UNPRICED",IF(ISNUMBER(INDEX('SKU Catalog'!$L$1:$L$116,MAX(1,U833))),G833*H833*INDEX('SKU Catalog'!$L$1:$L$116,MAX(1,U833))*IF(AND(INDEX('SKU Catalog'!$F$1:$F$116,MAX(1,U833))="Hourly",OR(INDEX('SKU Catalog'!$J$1:$J$116,MAX(1,U833))=0,"1Y"="PAYG")),I833,1),"UNPRICED"))))</f>
        <v>0</v>
      </c>
      <c r="X833" s="24">
        <f>IF(NOT(AND(A833=$B$2,G833&gt;0,H833&gt;0,OR(C833&lt;&gt;"Recommended baseline",Assumptions!$B$10=1))),0,IF(ISNUMBER(K833),G833*H833*K833,IF(U833=0,"UNPRICED",IF(ISNUMBER(INDEX('SKU Catalog'!$M$1:$M$116,MAX(1,U833))),G833*H833*INDEX('SKU Catalog'!$M$1:$M$116,MAX(1,U833))*IF(AND(INDEX('SKU Catalog'!$F$1:$F$116,MAX(1,U833))="Hourly",OR(INDEX('SKU Catalog'!$J$1:$J$116,MAX(1,U833))=0,"3Y"="PAYG")),I833,1),"UNPRICED"))))</f>
        <v>0</v>
      </c>
    </row>
    <row r="834" spans="1:24" ht="28.8" x14ac:dyDescent="0.35">
      <c r="A834" s="21" t="s">
        <v>951</v>
      </c>
      <c r="B834" s="21" t="s">
        <v>92</v>
      </c>
      <c r="C834" s="21" t="s">
        <v>2299</v>
      </c>
      <c r="D834" s="21" t="s">
        <v>1279</v>
      </c>
      <c r="E834" s="21" t="s">
        <v>1280</v>
      </c>
      <c r="F834" s="26" t="s">
        <v>287</v>
      </c>
      <c r="G834" s="27">
        <v>1</v>
      </c>
      <c r="H834" s="27">
        <v>1</v>
      </c>
      <c r="I834" s="36">
        <v>1</v>
      </c>
      <c r="J834" s="26" t="s">
        <v>2297</v>
      </c>
      <c r="K834" s="37"/>
      <c r="L834" s="23" t="str">
        <f>IF(U834=0,"INVALID SKU",IF(INDEX('SKU Catalog'!$J$1:$J$116,MAX(1,U834))=0,"PAYG",IF(J834="Default",Assumptions!$B$7,J834)))</f>
        <v>PAYG</v>
      </c>
      <c r="M834" s="23" t="str">
        <f>IF(U834=0,"Review SKU",INDEX('SKU Catalog'!$E$1:$E$116,MAX(1,U834)))</f>
        <v>throughput unit</v>
      </c>
      <c r="N834" s="31">
        <f>IF(ISNUMBER(K834),K834,IF(U834=0,"UNPRICED",IF(L834="PAYG",INDEX('SKU Catalog'!$K$1:$K$116,MAX(1,U834)),IF(L834="1Y",INDEX('SKU Catalog'!$L$1:$L$116,MAX(1,U834)),INDEX('SKU Catalog'!$M$1:$M$116,MAX(1,U834))))))</f>
        <v>21.9</v>
      </c>
      <c r="O834" s="24">
        <f>IF(NOT(AND(A834=$B$2,G834&gt;0,H834&gt;0,OR(C834&lt;&gt;"Recommended baseline",Assumptions!$B$10=1))),0,IF(ISNUMBER(N834),G834*H834*N834*IF(ISNUMBER(K834),1,IF(AND(L834="PAYG",INDEX('SKU Catalog'!$F$1:$F$116,MAX(1,U834))="Hourly"),I834,1)),"UNPRICED"))</f>
        <v>0</v>
      </c>
      <c r="P834" s="24">
        <f>IF(ISNUMBER(O834),O834*Assumptions!$B$8,"UNPRICED")</f>
        <v>0</v>
      </c>
      <c r="Q834" s="23" t="str">
        <f>IF(NOT(AND(A834=$B$2,G834&gt;0,H834&gt;0,OR(C834&lt;&gt;"Recommended baseline",Assumptions!$B$10=1))),"Inactive",IF(NOT(ISNUMBER(N834)),"UNPRICED - select SKU / quote",IF(ISNUMBER(K834),"Manual quote - verify source",IF(T834="Covered","Covered by capacity",IF(T834="Control plane","No direct fee","Priced - verify sizing")))))</f>
        <v>Inactive</v>
      </c>
      <c r="R834" s="21" t="s">
        <v>2326</v>
      </c>
      <c r="S834" s="21" t="s">
        <v>971</v>
      </c>
      <c r="T834" s="21" t="s">
        <v>389</v>
      </c>
      <c r="U834" s="23">
        <f>IF(COUNTIF('SKU Catalog'!$A$4:$A$116,T834&amp;"|"&amp;F834)=0,0,MATCH(T834&amp;"|"&amp;F834,'SKU Catalog'!$A$1:$A$116,0))</f>
        <v>83</v>
      </c>
      <c r="V834" s="24">
        <f>IF(NOT(AND(A834=$B$2,G834&gt;0,H834&gt;0,OR(C834&lt;&gt;"Recommended baseline",Assumptions!$B$10=1))),0,IF(ISNUMBER(K834),G834*H834*K834,IF(U834=0,"UNPRICED",IF(ISNUMBER(INDEX('SKU Catalog'!$K$1:$K$116,MAX(1,U834))),G834*H834*INDEX('SKU Catalog'!$K$1:$K$116,MAX(1,U834))*IF(AND(INDEX('SKU Catalog'!$F$1:$F$116,MAX(1,U834))="Hourly",OR(INDEX('SKU Catalog'!$J$1:$J$116,MAX(1,U834))=0,"PAYG"="PAYG")),I834,1),"UNPRICED"))))</f>
        <v>0</v>
      </c>
      <c r="W834" s="24">
        <f>IF(NOT(AND(A834=$B$2,G834&gt;0,H834&gt;0,OR(C834&lt;&gt;"Recommended baseline",Assumptions!$B$10=1))),0,IF(ISNUMBER(K834),G834*H834*K834,IF(U834=0,"UNPRICED",IF(ISNUMBER(INDEX('SKU Catalog'!$L$1:$L$116,MAX(1,U834))),G834*H834*INDEX('SKU Catalog'!$L$1:$L$116,MAX(1,U834))*IF(AND(INDEX('SKU Catalog'!$F$1:$F$116,MAX(1,U834))="Hourly",OR(INDEX('SKU Catalog'!$J$1:$J$116,MAX(1,U834))=0,"1Y"="PAYG")),I834,1),"UNPRICED"))))</f>
        <v>0</v>
      </c>
      <c r="X834" s="24">
        <f>IF(NOT(AND(A834=$B$2,G834&gt;0,H834&gt;0,OR(C834&lt;&gt;"Recommended baseline",Assumptions!$B$10=1))),0,IF(ISNUMBER(K834),G834*H834*K834,IF(U834=0,"UNPRICED",IF(ISNUMBER(INDEX('SKU Catalog'!$M$1:$M$116,MAX(1,U834))),G834*H834*INDEX('SKU Catalog'!$M$1:$M$116,MAX(1,U834))*IF(AND(INDEX('SKU Catalog'!$F$1:$F$116,MAX(1,U834))="Hourly",OR(INDEX('SKU Catalog'!$J$1:$J$116,MAX(1,U834))=0,"3Y"="PAYG")),I834,1),"UNPRICED"))))</f>
        <v>0</v>
      </c>
    </row>
    <row r="835" spans="1:24" ht="28.8" x14ac:dyDescent="0.35">
      <c r="A835" s="21" t="s">
        <v>951</v>
      </c>
      <c r="B835" s="21" t="s">
        <v>92</v>
      </c>
      <c r="C835" s="21" t="s">
        <v>2299</v>
      </c>
      <c r="D835" s="21" t="s">
        <v>1279</v>
      </c>
      <c r="E835" s="21" t="s">
        <v>1280</v>
      </c>
      <c r="F835" s="26" t="s">
        <v>287</v>
      </c>
      <c r="G835" s="27">
        <v>1</v>
      </c>
      <c r="H835" s="27">
        <v>10</v>
      </c>
      <c r="I835" s="36">
        <v>1</v>
      </c>
      <c r="J835" s="26" t="s">
        <v>2297</v>
      </c>
      <c r="K835" s="37"/>
      <c r="L835" s="23" t="str">
        <f>IF(U835=0,"INVALID SKU",IF(INDEX('SKU Catalog'!$J$1:$J$116,MAX(1,U835))=0,"PAYG",IF(J835="Default",Assumptions!$B$7,J835)))</f>
        <v>PAYG</v>
      </c>
      <c r="M835" s="23" t="str">
        <f>IF(U835=0,"Review SKU",INDEX('SKU Catalog'!$E$1:$E$116,MAX(1,U835)))</f>
        <v>million events</v>
      </c>
      <c r="N835" s="31">
        <f>IF(ISNUMBER(K835),K835,IF(U835=0,"UNPRICED",IF(L835="PAYG",INDEX('SKU Catalog'!$K$1:$K$116,MAX(1,U835)),IF(L835="1Y",INDEX('SKU Catalog'!$L$1:$L$116,MAX(1,U835)),INDEX('SKU Catalog'!$M$1:$M$116,MAX(1,U835))))))</f>
        <v>2.8000000000000001E-2</v>
      </c>
      <c r="O835" s="24">
        <f>IF(NOT(AND(A835=$B$2,G835&gt;0,H835&gt;0,OR(C835&lt;&gt;"Recommended baseline",Assumptions!$B$10=1))),0,IF(ISNUMBER(N835),G835*H835*N835*IF(ISNUMBER(K835),1,IF(AND(L835="PAYG",INDEX('SKU Catalog'!$F$1:$F$116,MAX(1,U835))="Hourly"),I835,1)),"UNPRICED"))</f>
        <v>0</v>
      </c>
      <c r="P835" s="24">
        <f>IF(ISNUMBER(O835),O835*Assumptions!$B$8,"UNPRICED")</f>
        <v>0</v>
      </c>
      <c r="Q835" s="23" t="str">
        <f>IF(NOT(AND(A835=$B$2,G835&gt;0,H835&gt;0,OR(C835&lt;&gt;"Recommended baseline",Assumptions!$B$10=1))),"Inactive",IF(NOT(ISNUMBER(N835)),"UNPRICED - select SKU / quote",IF(ISNUMBER(K835),"Manual quote - verify source",IF(T835="Covered","Covered by capacity",IF(T835="Control plane","No direct fee","Priced - verify sizing")))))</f>
        <v>Inactive</v>
      </c>
      <c r="R835" s="21" t="s">
        <v>2327</v>
      </c>
      <c r="S835" s="21" t="s">
        <v>971</v>
      </c>
      <c r="T835" s="21" t="s">
        <v>393</v>
      </c>
      <c r="U835" s="23">
        <f>IF(COUNTIF('SKU Catalog'!$A$4:$A$116,T835&amp;"|"&amp;F835)=0,0,MATCH(T835&amp;"|"&amp;F835,'SKU Catalog'!$A$1:$A$116,0))</f>
        <v>85</v>
      </c>
      <c r="V835" s="24">
        <f>IF(NOT(AND(A835=$B$2,G835&gt;0,H835&gt;0,OR(C835&lt;&gt;"Recommended baseline",Assumptions!$B$10=1))),0,IF(ISNUMBER(K835),G835*H835*K835,IF(U835=0,"UNPRICED",IF(ISNUMBER(INDEX('SKU Catalog'!$K$1:$K$116,MAX(1,U835))),G835*H835*INDEX('SKU Catalog'!$K$1:$K$116,MAX(1,U835))*IF(AND(INDEX('SKU Catalog'!$F$1:$F$116,MAX(1,U835))="Hourly",OR(INDEX('SKU Catalog'!$J$1:$J$116,MAX(1,U835))=0,"PAYG"="PAYG")),I835,1),"UNPRICED"))))</f>
        <v>0</v>
      </c>
      <c r="W835" s="24">
        <f>IF(NOT(AND(A835=$B$2,G835&gt;0,H835&gt;0,OR(C835&lt;&gt;"Recommended baseline",Assumptions!$B$10=1))),0,IF(ISNUMBER(K835),G835*H835*K835,IF(U835=0,"UNPRICED",IF(ISNUMBER(INDEX('SKU Catalog'!$L$1:$L$116,MAX(1,U835))),G835*H835*INDEX('SKU Catalog'!$L$1:$L$116,MAX(1,U835))*IF(AND(INDEX('SKU Catalog'!$F$1:$F$116,MAX(1,U835))="Hourly",OR(INDEX('SKU Catalog'!$J$1:$J$116,MAX(1,U835))=0,"1Y"="PAYG")),I835,1),"UNPRICED"))))</f>
        <v>0</v>
      </c>
      <c r="X835" s="24">
        <f>IF(NOT(AND(A835=$B$2,G835&gt;0,H835&gt;0,OR(C835&lt;&gt;"Recommended baseline",Assumptions!$B$10=1))),0,IF(ISNUMBER(K835),G835*H835*K835,IF(U835=0,"UNPRICED",IF(ISNUMBER(INDEX('SKU Catalog'!$M$1:$M$116,MAX(1,U835))),G835*H835*INDEX('SKU Catalog'!$M$1:$M$116,MAX(1,U835))*IF(AND(INDEX('SKU Catalog'!$F$1:$F$116,MAX(1,U835))="Hourly",OR(INDEX('SKU Catalog'!$J$1:$J$116,MAX(1,U835))=0,"3Y"="PAYG")),I835,1),"UNPRICED"))))</f>
        <v>0</v>
      </c>
    </row>
    <row r="836" spans="1:24" ht="28.8" x14ac:dyDescent="0.35">
      <c r="A836" s="21" t="s">
        <v>951</v>
      </c>
      <c r="B836" s="21" t="s">
        <v>92</v>
      </c>
      <c r="C836" s="21" t="s">
        <v>2299</v>
      </c>
      <c r="D836" s="21" t="s">
        <v>1283</v>
      </c>
      <c r="E836" s="21" t="s">
        <v>1284</v>
      </c>
      <c r="F836" s="26" t="s">
        <v>397</v>
      </c>
      <c r="G836" s="27">
        <v>1</v>
      </c>
      <c r="H836" s="27">
        <v>10</v>
      </c>
      <c r="I836" s="36">
        <v>1</v>
      </c>
      <c r="J836" s="26" t="s">
        <v>2297</v>
      </c>
      <c r="K836" s="37"/>
      <c r="L836" s="23" t="str">
        <f>IF(U836=0,"INVALID SKU",IF(INDEX('SKU Catalog'!$J$1:$J$116,MAX(1,U836))=0,"PAYG",IF(J836="Default",Assumptions!$B$7,J836)))</f>
        <v>PAYG</v>
      </c>
      <c r="M836" s="23" t="str">
        <f>IF(U836=0,"Review SKU",INDEX('SKU Catalog'!$E$1:$E$116,MAX(1,U836)))</f>
        <v>100K operations</v>
      </c>
      <c r="N836" s="31">
        <f>IF(ISNUMBER(K836),K836,IF(U836=0,"UNPRICED",IF(L836="PAYG",INDEX('SKU Catalog'!$K$1:$K$116,MAX(1,U836)),IF(L836="1Y",INDEX('SKU Catalog'!$L$1:$L$116,MAX(1,U836)),INDEX('SKU Catalog'!$M$1:$M$116,MAX(1,U836))))))</f>
        <v>0.06</v>
      </c>
      <c r="O836" s="24">
        <f>IF(NOT(AND(A836=$B$2,G836&gt;0,H836&gt;0,OR(C836&lt;&gt;"Recommended baseline",Assumptions!$B$10=1))),0,IF(ISNUMBER(N836),G836*H836*N836*IF(ISNUMBER(K836),1,IF(AND(L836="PAYG",INDEX('SKU Catalog'!$F$1:$F$116,MAX(1,U836))="Hourly"),I836,1)),"UNPRICED"))</f>
        <v>0</v>
      </c>
      <c r="P836" s="24">
        <f>IF(ISNUMBER(O836),O836*Assumptions!$B$8,"UNPRICED")</f>
        <v>0</v>
      </c>
      <c r="Q836" s="23" t="str">
        <f>IF(NOT(AND(A836=$B$2,G836&gt;0,H836&gt;0,OR(C836&lt;&gt;"Recommended baseline",Assumptions!$B$10=1))),"Inactive",IF(NOT(ISNUMBER(N836)),"UNPRICED - select SKU / quote",IF(ISNUMBER(K836),"Manual quote - verify source",IF(T836="Covered","Covered by capacity",IF(T836="Control plane","No direct fee","Priced - verify sizing")))))</f>
        <v>Inactive</v>
      </c>
      <c r="R836" s="21" t="s">
        <v>2326</v>
      </c>
      <c r="S836" s="21" t="s">
        <v>971</v>
      </c>
      <c r="T836" s="21" t="s">
        <v>396</v>
      </c>
      <c r="U836" s="23">
        <f>IF(COUNTIF('SKU Catalog'!$A$4:$A$116,T836&amp;"|"&amp;F836)=0,0,MATCH(T836&amp;"|"&amp;F836,'SKU Catalog'!$A$1:$A$116,0))</f>
        <v>86</v>
      </c>
      <c r="V836" s="24">
        <f>IF(NOT(AND(A836=$B$2,G836&gt;0,H836&gt;0,OR(C836&lt;&gt;"Recommended baseline",Assumptions!$B$10=1))),0,IF(ISNUMBER(K836),G836*H836*K836,IF(U836=0,"UNPRICED",IF(ISNUMBER(INDEX('SKU Catalog'!$K$1:$K$116,MAX(1,U836))),G836*H836*INDEX('SKU Catalog'!$K$1:$K$116,MAX(1,U836))*IF(AND(INDEX('SKU Catalog'!$F$1:$F$116,MAX(1,U836))="Hourly",OR(INDEX('SKU Catalog'!$J$1:$J$116,MAX(1,U836))=0,"PAYG"="PAYG")),I836,1),"UNPRICED"))))</f>
        <v>0</v>
      </c>
      <c r="W836" s="24">
        <f>IF(NOT(AND(A836=$B$2,G836&gt;0,H836&gt;0,OR(C836&lt;&gt;"Recommended baseline",Assumptions!$B$10=1))),0,IF(ISNUMBER(K836),G836*H836*K836,IF(U836=0,"UNPRICED",IF(ISNUMBER(INDEX('SKU Catalog'!$L$1:$L$116,MAX(1,U836))),G836*H836*INDEX('SKU Catalog'!$L$1:$L$116,MAX(1,U836))*IF(AND(INDEX('SKU Catalog'!$F$1:$F$116,MAX(1,U836))="Hourly",OR(INDEX('SKU Catalog'!$J$1:$J$116,MAX(1,U836))=0,"1Y"="PAYG")),I836,1),"UNPRICED"))))</f>
        <v>0</v>
      </c>
      <c r="X836" s="24">
        <f>IF(NOT(AND(A836=$B$2,G836&gt;0,H836&gt;0,OR(C836&lt;&gt;"Recommended baseline",Assumptions!$B$10=1))),0,IF(ISNUMBER(K836),G836*H836*K836,IF(U836=0,"UNPRICED",IF(ISNUMBER(INDEX('SKU Catalog'!$M$1:$M$116,MAX(1,U836))),G836*H836*INDEX('SKU Catalog'!$M$1:$M$116,MAX(1,U836))*IF(AND(INDEX('SKU Catalog'!$F$1:$F$116,MAX(1,U836))="Hourly",OR(INDEX('SKU Catalog'!$J$1:$J$116,MAX(1,U836))=0,"3Y"="PAYG")),I836,1),"UNPRICED"))))</f>
        <v>0</v>
      </c>
    </row>
    <row r="837" spans="1:24" ht="28.8" x14ac:dyDescent="0.35">
      <c r="A837" s="21" t="s">
        <v>951</v>
      </c>
      <c r="B837" s="21" t="s">
        <v>92</v>
      </c>
      <c r="C837" s="21" t="s">
        <v>2299</v>
      </c>
      <c r="D837" s="21" t="s">
        <v>1287</v>
      </c>
      <c r="E837" s="21" t="s">
        <v>1289</v>
      </c>
      <c r="F837" s="26" t="s">
        <v>287</v>
      </c>
      <c r="G837" s="27">
        <v>1</v>
      </c>
      <c r="H837" s="27">
        <v>1</v>
      </c>
      <c r="I837" s="36">
        <v>1</v>
      </c>
      <c r="J837" s="26" t="s">
        <v>2297</v>
      </c>
      <c r="K837" s="37"/>
      <c r="L837" s="23" t="str">
        <f>IF(U837=0,"INVALID SKU",IF(INDEX('SKU Catalog'!$J$1:$J$116,MAX(1,U837))=0,"PAYG",IF(J837="Default",Assumptions!$B$7,J837)))</f>
        <v>PAYG</v>
      </c>
      <c r="M837" s="23" t="str">
        <f>IF(U837=0,"Review SKU",INDEX('SKU Catalog'!$E$1:$E$116,MAX(1,U837)))</f>
        <v>streaming unit</v>
      </c>
      <c r="N837" s="31">
        <f>IF(ISNUMBER(K837),K837,IF(U837=0,"UNPRICED",IF(L837="PAYG",INDEX('SKU Catalog'!$K$1:$K$116,MAX(1,U837)),IF(L837="1Y",INDEX('SKU Catalog'!$L$1:$L$116,MAX(1,U837)),INDEX('SKU Catalog'!$M$1:$M$116,MAX(1,U837))))))</f>
        <v>80.3</v>
      </c>
      <c r="O837" s="24">
        <f>IF(NOT(AND(A837=$B$2,G837&gt;0,H837&gt;0,OR(C837&lt;&gt;"Recommended baseline",Assumptions!$B$10=1))),0,IF(ISNUMBER(N837),G837*H837*N837*IF(ISNUMBER(K837),1,IF(AND(L837="PAYG",INDEX('SKU Catalog'!$F$1:$F$116,MAX(1,U837))="Hourly"),I837,1)),"UNPRICED"))</f>
        <v>0</v>
      </c>
      <c r="P837" s="24">
        <f>IF(ISNUMBER(O837),O837*Assumptions!$B$8,"UNPRICED")</f>
        <v>0</v>
      </c>
      <c r="Q837" s="23" t="str">
        <f>IF(NOT(AND(A837=$B$2,G837&gt;0,H837&gt;0,OR(C837&lt;&gt;"Recommended baseline",Assumptions!$B$10=1))),"Inactive",IF(NOT(ISNUMBER(N837)),"UNPRICED - select SKU / quote",IF(ISNUMBER(K837),"Manual quote - verify source",IF(T837="Covered","Covered by capacity",IF(T837="Control plane","No direct fee","Priced - verify sizing")))))</f>
        <v>Inactive</v>
      </c>
      <c r="R837" s="21" t="s">
        <v>2326</v>
      </c>
      <c r="S837" s="21" t="s">
        <v>971</v>
      </c>
      <c r="T837" s="21" t="s">
        <v>401</v>
      </c>
      <c r="U837" s="23">
        <f>IF(COUNTIF('SKU Catalog'!$A$4:$A$116,T837&amp;"|"&amp;F837)=0,0,MATCH(T837&amp;"|"&amp;F837,'SKU Catalog'!$A$1:$A$116,0))</f>
        <v>87</v>
      </c>
      <c r="V837" s="24">
        <f>IF(NOT(AND(A837=$B$2,G837&gt;0,H837&gt;0,OR(C837&lt;&gt;"Recommended baseline",Assumptions!$B$10=1))),0,IF(ISNUMBER(K837),G837*H837*K837,IF(U837=0,"UNPRICED",IF(ISNUMBER(INDEX('SKU Catalog'!$K$1:$K$116,MAX(1,U837))),G837*H837*INDEX('SKU Catalog'!$K$1:$K$116,MAX(1,U837))*IF(AND(INDEX('SKU Catalog'!$F$1:$F$116,MAX(1,U837))="Hourly",OR(INDEX('SKU Catalog'!$J$1:$J$116,MAX(1,U837))=0,"PAYG"="PAYG")),I837,1),"UNPRICED"))))</f>
        <v>0</v>
      </c>
      <c r="W837" s="24">
        <f>IF(NOT(AND(A837=$B$2,G837&gt;0,H837&gt;0,OR(C837&lt;&gt;"Recommended baseline",Assumptions!$B$10=1))),0,IF(ISNUMBER(K837),G837*H837*K837,IF(U837=0,"UNPRICED",IF(ISNUMBER(INDEX('SKU Catalog'!$L$1:$L$116,MAX(1,U837))),G837*H837*INDEX('SKU Catalog'!$L$1:$L$116,MAX(1,U837))*IF(AND(INDEX('SKU Catalog'!$F$1:$F$116,MAX(1,U837))="Hourly",OR(INDEX('SKU Catalog'!$J$1:$J$116,MAX(1,U837))=0,"1Y"="PAYG")),I837,1),"UNPRICED"))))</f>
        <v>0</v>
      </c>
      <c r="X837" s="24">
        <f>IF(NOT(AND(A837=$B$2,G837&gt;0,H837&gt;0,OR(C837&lt;&gt;"Recommended baseline",Assumptions!$B$10=1))),0,IF(ISNUMBER(K837),G837*H837*K837,IF(U837=0,"UNPRICED",IF(ISNUMBER(INDEX('SKU Catalog'!$M$1:$M$116,MAX(1,U837))),G837*H837*INDEX('SKU Catalog'!$M$1:$M$116,MAX(1,U837))*IF(AND(INDEX('SKU Catalog'!$F$1:$F$116,MAX(1,U837))="Hourly",OR(INDEX('SKU Catalog'!$J$1:$J$116,MAX(1,U837))=0,"3Y"="PAYG")),I837,1),"UNPRICED"))))</f>
        <v>0</v>
      </c>
    </row>
    <row r="838" spans="1:24" ht="28.8" x14ac:dyDescent="0.35">
      <c r="A838" s="21" t="s">
        <v>951</v>
      </c>
      <c r="B838" s="21" t="s">
        <v>92</v>
      </c>
      <c r="C838" s="21" t="s">
        <v>2299</v>
      </c>
      <c r="D838" s="21" t="s">
        <v>1292</v>
      </c>
      <c r="E838" s="21" t="s">
        <v>1293</v>
      </c>
      <c r="F838" s="26" t="s">
        <v>407</v>
      </c>
      <c r="G838" s="27">
        <v>1</v>
      </c>
      <c r="H838" s="27">
        <v>1</v>
      </c>
      <c r="I838" s="36">
        <v>1</v>
      </c>
      <c r="J838" s="26" t="s">
        <v>2297</v>
      </c>
      <c r="K838" s="37"/>
      <c r="L838" s="23" t="str">
        <f>IF(U838=0,"INVALID SKU",IF(INDEX('SKU Catalog'!$J$1:$J$116,MAX(1,U838))=0,"PAYG",IF(J838="Default",Assumptions!$B$7,J838)))</f>
        <v>PAYG</v>
      </c>
      <c r="M838" s="23" t="str">
        <f>IF(U838=0,"Review SKU",INDEX('SKU Catalog'!$E$1:$E$116,MAX(1,U838)))</f>
        <v>hub unit</v>
      </c>
      <c r="N838" s="31">
        <f>IF(ISNUMBER(K838),K838,IF(U838=0,"UNPRICED",IF(L838="PAYG",INDEX('SKU Catalog'!$K$1:$K$116,MAX(1,U838)),IF(L838="1Y",INDEX('SKU Catalog'!$L$1:$L$116,MAX(1,U838)),INDEX('SKU Catalog'!$M$1:$M$116,MAX(1,U838))))))</f>
        <v>25</v>
      </c>
      <c r="O838" s="24">
        <f>IF(NOT(AND(A838=$B$2,G838&gt;0,H838&gt;0,OR(C838&lt;&gt;"Recommended baseline",Assumptions!$B$10=1))),0,IF(ISNUMBER(N838),G838*H838*N838*IF(ISNUMBER(K838),1,IF(AND(L838="PAYG",INDEX('SKU Catalog'!$F$1:$F$116,MAX(1,U838))="Hourly"),I838,1)),"UNPRICED"))</f>
        <v>0</v>
      </c>
      <c r="P838" s="24">
        <f>IF(ISNUMBER(O838),O838*Assumptions!$B$8,"UNPRICED")</f>
        <v>0</v>
      </c>
      <c r="Q838" s="23" t="str">
        <f>IF(NOT(AND(A838=$B$2,G838&gt;0,H838&gt;0,OR(C838&lt;&gt;"Recommended baseline",Assumptions!$B$10=1))),"Inactive",IF(NOT(ISNUMBER(N838)),"UNPRICED - select SKU / quote",IF(ISNUMBER(K838),"Manual quote - verify source",IF(T838="Covered","Covered by capacity",IF(T838="Control plane","No direct fee","Priced - verify sizing")))))</f>
        <v>Inactive</v>
      </c>
      <c r="R838" s="21" t="s">
        <v>2326</v>
      </c>
      <c r="S838" s="21" t="s">
        <v>971</v>
      </c>
      <c r="T838" s="21" t="s">
        <v>406</v>
      </c>
      <c r="U838" s="23">
        <f>IF(COUNTIF('SKU Catalog'!$A$4:$A$116,T838&amp;"|"&amp;F838)=0,0,MATCH(T838&amp;"|"&amp;F838,'SKU Catalog'!$A$1:$A$116,0))</f>
        <v>89</v>
      </c>
      <c r="V838" s="24">
        <f>IF(NOT(AND(A838=$B$2,G838&gt;0,H838&gt;0,OR(C838&lt;&gt;"Recommended baseline",Assumptions!$B$10=1))),0,IF(ISNUMBER(K838),G838*H838*K838,IF(U838=0,"UNPRICED",IF(ISNUMBER(INDEX('SKU Catalog'!$K$1:$K$116,MAX(1,U838))),G838*H838*INDEX('SKU Catalog'!$K$1:$K$116,MAX(1,U838))*IF(AND(INDEX('SKU Catalog'!$F$1:$F$116,MAX(1,U838))="Hourly",OR(INDEX('SKU Catalog'!$J$1:$J$116,MAX(1,U838))=0,"PAYG"="PAYG")),I838,1),"UNPRICED"))))</f>
        <v>0</v>
      </c>
      <c r="W838" s="24">
        <f>IF(NOT(AND(A838=$B$2,G838&gt;0,H838&gt;0,OR(C838&lt;&gt;"Recommended baseline",Assumptions!$B$10=1))),0,IF(ISNUMBER(K838),G838*H838*K838,IF(U838=0,"UNPRICED",IF(ISNUMBER(INDEX('SKU Catalog'!$L$1:$L$116,MAX(1,U838))),G838*H838*INDEX('SKU Catalog'!$L$1:$L$116,MAX(1,U838))*IF(AND(INDEX('SKU Catalog'!$F$1:$F$116,MAX(1,U838))="Hourly",OR(INDEX('SKU Catalog'!$J$1:$J$116,MAX(1,U838))=0,"1Y"="PAYG")),I838,1),"UNPRICED"))))</f>
        <v>0</v>
      </c>
      <c r="X838" s="24">
        <f>IF(NOT(AND(A838=$B$2,G838&gt;0,H838&gt;0,OR(C838&lt;&gt;"Recommended baseline",Assumptions!$B$10=1))),0,IF(ISNUMBER(K838),G838*H838*K838,IF(U838=0,"UNPRICED",IF(ISNUMBER(INDEX('SKU Catalog'!$M$1:$M$116,MAX(1,U838))),G838*H838*INDEX('SKU Catalog'!$M$1:$M$116,MAX(1,U838))*IF(AND(INDEX('SKU Catalog'!$F$1:$F$116,MAX(1,U838))="Hourly",OR(INDEX('SKU Catalog'!$J$1:$J$116,MAX(1,U838))=0,"3Y"="PAYG")),I838,1),"UNPRICED"))))</f>
        <v>0</v>
      </c>
    </row>
    <row r="839" spans="1:24" ht="28.8" x14ac:dyDescent="0.35">
      <c r="A839" s="21" t="s">
        <v>951</v>
      </c>
      <c r="B839" s="21" t="s">
        <v>96</v>
      </c>
      <c r="C839" s="21" t="s">
        <v>2299</v>
      </c>
      <c r="D839" s="21" t="s">
        <v>1296</v>
      </c>
      <c r="E839" s="21" t="s">
        <v>1297</v>
      </c>
      <c r="F839" s="26" t="s">
        <v>191</v>
      </c>
      <c r="G839" s="27">
        <v>1</v>
      </c>
      <c r="H839" s="27">
        <v>1</v>
      </c>
      <c r="I839" s="36">
        <v>1</v>
      </c>
      <c r="J839" s="26" t="s">
        <v>2297</v>
      </c>
      <c r="K839" s="37"/>
      <c r="L839" s="23" t="str">
        <f>IF(U839=0,"INVALID SKU",IF(INDEX('SKU Catalog'!$J$1:$J$116,MAX(1,U839))=0,"PAYG",IF(J839="Default",Assumptions!$B$7,J839)))</f>
        <v>PAYG</v>
      </c>
      <c r="M839" s="23" t="str">
        <f>IF(U839=0,"Review SKU",INDEX('SKU Catalog'!$E$1:$E$116,MAX(1,U839)))</f>
        <v>quoted unit</v>
      </c>
      <c r="N839" s="31" t="str">
        <f>IF(ISNUMBER(K839),K839,IF(U839=0,"UNPRICED",IF(L839="PAYG",INDEX('SKU Catalog'!$K$1:$K$116,MAX(1,U839)),IF(L839="1Y",INDEX('SKU Catalog'!$L$1:$L$116,MAX(1,U839)),INDEX('SKU Catalog'!$M$1:$M$116,MAX(1,U839))))))</f>
        <v>UNPRICED</v>
      </c>
      <c r="O839" s="24">
        <f>IF(NOT(AND(A839=$B$2,G839&gt;0,H839&gt;0,OR(C839&lt;&gt;"Recommended baseline",Assumptions!$B$10=1))),0,IF(ISNUMBER(N839),G839*H839*N839*IF(ISNUMBER(K839),1,IF(AND(L839="PAYG",INDEX('SKU Catalog'!$F$1:$F$116,MAX(1,U839))="Hourly"),I839,1)),"UNPRICED"))</f>
        <v>0</v>
      </c>
      <c r="P839" s="24">
        <f>IF(ISNUMBER(O839),O839*Assumptions!$B$8,"UNPRICED")</f>
        <v>0</v>
      </c>
      <c r="Q839" s="23" t="str">
        <f>IF(NOT(AND(A839=$B$2,G839&gt;0,H839&gt;0,OR(C839&lt;&gt;"Recommended baseline",Assumptions!$B$10=1))),"Inactive",IF(NOT(ISNUMBER(N839)),"UNPRICED - select SKU / quote",IF(ISNUMBER(K839),"Manual quote - verify source",IF(T839="Covered","Covered by capacity",IF(T839="Control plane","No direct fee","Priced - verify sizing")))))</f>
        <v>Inactive</v>
      </c>
      <c r="R839" s="21" t="s">
        <v>2328</v>
      </c>
      <c r="S839" s="21" t="s">
        <v>971</v>
      </c>
      <c r="T839" s="21" t="s">
        <v>96</v>
      </c>
      <c r="U839" s="23">
        <f>IF(COUNTIF('SKU Catalog'!$A$4:$A$116,T839&amp;"|"&amp;F839)=0,0,MATCH(T839&amp;"|"&amp;F839,'SKU Catalog'!$A$1:$A$116,0))</f>
        <v>6</v>
      </c>
      <c r="V839" s="24">
        <f>IF(NOT(AND(A839=$B$2,G839&gt;0,H839&gt;0,OR(C839&lt;&gt;"Recommended baseline",Assumptions!$B$10=1))),0,IF(ISNUMBER(K839),G839*H839*K839,IF(U839=0,"UNPRICED",IF(ISNUMBER(INDEX('SKU Catalog'!$K$1:$K$116,MAX(1,U839))),G839*H839*INDEX('SKU Catalog'!$K$1:$K$116,MAX(1,U839))*IF(AND(INDEX('SKU Catalog'!$F$1:$F$116,MAX(1,U839))="Hourly",OR(INDEX('SKU Catalog'!$J$1:$J$116,MAX(1,U839))=0,"PAYG"="PAYG")),I839,1),"UNPRICED"))))</f>
        <v>0</v>
      </c>
      <c r="W839" s="24">
        <f>IF(NOT(AND(A839=$B$2,G839&gt;0,H839&gt;0,OR(C839&lt;&gt;"Recommended baseline",Assumptions!$B$10=1))),0,IF(ISNUMBER(K839),G839*H839*K839,IF(U839=0,"UNPRICED",IF(ISNUMBER(INDEX('SKU Catalog'!$L$1:$L$116,MAX(1,U839))),G839*H839*INDEX('SKU Catalog'!$L$1:$L$116,MAX(1,U839))*IF(AND(INDEX('SKU Catalog'!$F$1:$F$116,MAX(1,U839))="Hourly",OR(INDEX('SKU Catalog'!$J$1:$J$116,MAX(1,U839))=0,"1Y"="PAYG")),I839,1),"UNPRICED"))))</f>
        <v>0</v>
      </c>
      <c r="X839" s="24">
        <f>IF(NOT(AND(A839=$B$2,G839&gt;0,H839&gt;0,OR(C839&lt;&gt;"Recommended baseline",Assumptions!$B$10=1))),0,IF(ISNUMBER(K839),G839*H839*K839,IF(U839=0,"UNPRICED",IF(ISNUMBER(INDEX('SKU Catalog'!$M$1:$M$116,MAX(1,U839))),G839*H839*INDEX('SKU Catalog'!$M$1:$M$116,MAX(1,U839))*IF(AND(INDEX('SKU Catalog'!$F$1:$F$116,MAX(1,U839))="Hourly",OR(INDEX('SKU Catalog'!$J$1:$J$116,MAX(1,U839))=0,"3Y"="PAYG")),I839,1),"UNPRICED"))))</f>
        <v>0</v>
      </c>
    </row>
    <row r="840" spans="1:24" ht="28.8" x14ac:dyDescent="0.35">
      <c r="A840" s="21" t="s">
        <v>951</v>
      </c>
      <c r="B840" s="21" t="s">
        <v>96</v>
      </c>
      <c r="C840" s="21" t="s">
        <v>2299</v>
      </c>
      <c r="D840" s="21" t="s">
        <v>1300</v>
      </c>
      <c r="E840" s="21" t="s">
        <v>1301</v>
      </c>
      <c r="F840" s="26" t="s">
        <v>191</v>
      </c>
      <c r="G840" s="27">
        <v>1</v>
      </c>
      <c r="H840" s="27">
        <v>1</v>
      </c>
      <c r="I840" s="36">
        <v>1</v>
      </c>
      <c r="J840" s="26" t="s">
        <v>2297</v>
      </c>
      <c r="K840" s="37"/>
      <c r="L840" s="23" t="str">
        <f>IF(U840=0,"INVALID SKU",IF(INDEX('SKU Catalog'!$J$1:$J$116,MAX(1,U840))=0,"PAYG",IF(J840="Default",Assumptions!$B$7,J840)))</f>
        <v>PAYG</v>
      </c>
      <c r="M840" s="23" t="str">
        <f>IF(U840=0,"Review SKU",INDEX('SKU Catalog'!$E$1:$E$116,MAX(1,U840)))</f>
        <v>quoted unit</v>
      </c>
      <c r="N840" s="31" t="str">
        <f>IF(ISNUMBER(K840),K840,IF(U840=0,"UNPRICED",IF(L840="PAYG",INDEX('SKU Catalog'!$K$1:$K$116,MAX(1,U840)),IF(L840="1Y",INDEX('SKU Catalog'!$L$1:$L$116,MAX(1,U840)),INDEX('SKU Catalog'!$M$1:$M$116,MAX(1,U840))))))</f>
        <v>UNPRICED</v>
      </c>
      <c r="O840" s="24">
        <f>IF(NOT(AND(A840=$B$2,G840&gt;0,H840&gt;0,OR(C840&lt;&gt;"Recommended baseline",Assumptions!$B$10=1))),0,IF(ISNUMBER(N840),G840*H840*N840*IF(ISNUMBER(K840),1,IF(AND(L840="PAYG",INDEX('SKU Catalog'!$F$1:$F$116,MAX(1,U840))="Hourly"),I840,1)),"UNPRICED"))</f>
        <v>0</v>
      </c>
      <c r="P840" s="24">
        <f>IF(ISNUMBER(O840),O840*Assumptions!$B$8,"UNPRICED")</f>
        <v>0</v>
      </c>
      <c r="Q840" s="23" t="str">
        <f>IF(NOT(AND(A840=$B$2,G840&gt;0,H840&gt;0,OR(C840&lt;&gt;"Recommended baseline",Assumptions!$B$10=1))),"Inactive",IF(NOT(ISNUMBER(N840)),"UNPRICED - select SKU / quote",IF(ISNUMBER(K840),"Manual quote - verify source",IF(T840="Covered","Covered by capacity",IF(T840="Control plane","No direct fee","Priced - verify sizing")))))</f>
        <v>Inactive</v>
      </c>
      <c r="R840" s="21" t="s">
        <v>2329</v>
      </c>
      <c r="S840" s="21" t="s">
        <v>971</v>
      </c>
      <c r="T840" s="21" t="s">
        <v>96</v>
      </c>
      <c r="U840" s="23">
        <f>IF(COUNTIF('SKU Catalog'!$A$4:$A$116,T840&amp;"|"&amp;F840)=0,0,MATCH(T840&amp;"|"&amp;F840,'SKU Catalog'!$A$1:$A$116,0))</f>
        <v>6</v>
      </c>
      <c r="V840" s="24">
        <f>IF(NOT(AND(A840=$B$2,G840&gt;0,H840&gt;0,OR(C840&lt;&gt;"Recommended baseline",Assumptions!$B$10=1))),0,IF(ISNUMBER(K840),G840*H840*K840,IF(U840=0,"UNPRICED",IF(ISNUMBER(INDEX('SKU Catalog'!$K$1:$K$116,MAX(1,U840))),G840*H840*INDEX('SKU Catalog'!$K$1:$K$116,MAX(1,U840))*IF(AND(INDEX('SKU Catalog'!$F$1:$F$116,MAX(1,U840))="Hourly",OR(INDEX('SKU Catalog'!$J$1:$J$116,MAX(1,U840))=0,"PAYG"="PAYG")),I840,1),"UNPRICED"))))</f>
        <v>0</v>
      </c>
      <c r="W840" s="24">
        <f>IF(NOT(AND(A840=$B$2,G840&gt;0,H840&gt;0,OR(C840&lt;&gt;"Recommended baseline",Assumptions!$B$10=1))),0,IF(ISNUMBER(K840),G840*H840*K840,IF(U840=0,"UNPRICED",IF(ISNUMBER(INDEX('SKU Catalog'!$L$1:$L$116,MAX(1,U840))),G840*H840*INDEX('SKU Catalog'!$L$1:$L$116,MAX(1,U840))*IF(AND(INDEX('SKU Catalog'!$F$1:$F$116,MAX(1,U840))="Hourly",OR(INDEX('SKU Catalog'!$J$1:$J$116,MAX(1,U840))=0,"1Y"="PAYG")),I840,1),"UNPRICED"))))</f>
        <v>0</v>
      </c>
      <c r="X840" s="24">
        <f>IF(NOT(AND(A840=$B$2,G840&gt;0,H840&gt;0,OR(C840&lt;&gt;"Recommended baseline",Assumptions!$B$10=1))),0,IF(ISNUMBER(K840),G840*H840*K840,IF(U840=0,"UNPRICED",IF(ISNUMBER(INDEX('SKU Catalog'!$M$1:$M$116,MAX(1,U840))),G840*H840*INDEX('SKU Catalog'!$M$1:$M$116,MAX(1,U840))*IF(AND(INDEX('SKU Catalog'!$F$1:$F$116,MAX(1,U840))="Hourly",OR(INDEX('SKU Catalog'!$J$1:$J$116,MAX(1,U840))=0,"3Y"="PAYG")),I840,1),"UNPRICED"))))</f>
        <v>0</v>
      </c>
    </row>
    <row r="841" spans="1:24" ht="28.8" x14ac:dyDescent="0.35">
      <c r="A841" s="21" t="s">
        <v>951</v>
      </c>
      <c r="B841" s="21" t="s">
        <v>89</v>
      </c>
      <c r="C841" s="21" t="s">
        <v>2299</v>
      </c>
      <c r="D841" s="21" t="s">
        <v>1304</v>
      </c>
      <c r="E841" s="21" t="s">
        <v>1306</v>
      </c>
      <c r="F841" s="26" t="s">
        <v>239</v>
      </c>
      <c r="G841" s="27">
        <v>1</v>
      </c>
      <c r="H841" s="38">
        <f>Assumptions!$B$15</f>
        <v>1024</v>
      </c>
      <c r="I841" s="36">
        <v>1</v>
      </c>
      <c r="J841" s="26" t="s">
        <v>2297</v>
      </c>
      <c r="K841" s="37"/>
      <c r="L841" s="23" t="str">
        <f>IF(U841=0,"INVALID SKU",IF(INDEX('SKU Catalog'!$J$1:$J$116,MAX(1,U841))=0,"PAYG",IF(J841="Default",Assumptions!$B$7,J841)))</f>
        <v>PAYG</v>
      </c>
      <c r="M841" s="23" t="str">
        <f>IF(U841=0,"Review SKU",INDEX('SKU Catalog'!$E$1:$E$116,MAX(1,U841)))</f>
        <v>GB-month</v>
      </c>
      <c r="N841" s="31">
        <f>IF(ISNUMBER(K841),K841,IF(U841=0,"UNPRICED",IF(L841="PAYG",INDEX('SKU Catalog'!$K$1:$K$116,MAX(1,U841)),IF(L841="1Y",INDEX('SKU Catalog'!$L$1:$L$116,MAX(1,U841)),INDEX('SKU Catalog'!$M$1:$M$116,MAX(1,U841))))))</f>
        <v>2.0799999999999999E-2</v>
      </c>
      <c r="O841" s="24">
        <f>IF(NOT(AND(A841=$B$2,G841&gt;0,H841&gt;0,OR(C841&lt;&gt;"Recommended baseline",Assumptions!$B$10=1))),0,IF(ISNUMBER(N841),G841*H841*N841*IF(ISNUMBER(K841),1,IF(AND(L841="PAYG",INDEX('SKU Catalog'!$F$1:$F$116,MAX(1,U841))="Hourly"),I841,1)),"UNPRICED"))</f>
        <v>0</v>
      </c>
      <c r="P841" s="24">
        <f>IF(ISNUMBER(O841),O841*Assumptions!$B$8,"UNPRICED")</f>
        <v>0</v>
      </c>
      <c r="Q841" s="23" t="str">
        <f>IF(NOT(AND(A841=$B$2,G841&gt;0,H841&gt;0,OR(C841&lt;&gt;"Recommended baseline",Assumptions!$B$10=1))),"Inactive",IF(NOT(ISNUMBER(N841)),"UNPRICED - select SKU / quote",IF(ISNUMBER(K841),"Manual quote - verify source",IF(T841="Covered","Covered by capacity",IF(T841="Control plane","No direct fee","Priced - verify sizing")))))</f>
        <v>Inactive</v>
      </c>
      <c r="R841" s="21" t="s">
        <v>2316</v>
      </c>
      <c r="S841" s="21" t="s">
        <v>971</v>
      </c>
      <c r="T841" s="21" t="s">
        <v>238</v>
      </c>
      <c r="U841" s="23">
        <f>IF(COUNTIF('SKU Catalog'!$A$4:$A$116,T841&amp;"|"&amp;F841)=0,0,MATCH(T841&amp;"|"&amp;F841,'SKU Catalog'!$A$1:$A$116,0))</f>
        <v>24</v>
      </c>
      <c r="V841" s="24">
        <f>IF(NOT(AND(A841=$B$2,G841&gt;0,H841&gt;0,OR(C841&lt;&gt;"Recommended baseline",Assumptions!$B$10=1))),0,IF(ISNUMBER(K841),G841*H841*K841,IF(U841=0,"UNPRICED",IF(ISNUMBER(INDEX('SKU Catalog'!$K$1:$K$116,MAX(1,U841))),G841*H841*INDEX('SKU Catalog'!$K$1:$K$116,MAX(1,U841))*IF(AND(INDEX('SKU Catalog'!$F$1:$F$116,MAX(1,U841))="Hourly",OR(INDEX('SKU Catalog'!$J$1:$J$116,MAX(1,U841))=0,"PAYG"="PAYG")),I841,1),"UNPRICED"))))</f>
        <v>0</v>
      </c>
      <c r="W841" s="24">
        <f>IF(NOT(AND(A841=$B$2,G841&gt;0,H841&gt;0,OR(C841&lt;&gt;"Recommended baseline",Assumptions!$B$10=1))),0,IF(ISNUMBER(K841),G841*H841*K841,IF(U841=0,"UNPRICED",IF(ISNUMBER(INDEX('SKU Catalog'!$L$1:$L$116,MAX(1,U841))),G841*H841*INDEX('SKU Catalog'!$L$1:$L$116,MAX(1,U841))*IF(AND(INDEX('SKU Catalog'!$F$1:$F$116,MAX(1,U841))="Hourly",OR(INDEX('SKU Catalog'!$J$1:$J$116,MAX(1,U841))=0,"1Y"="PAYG")),I841,1),"UNPRICED"))))</f>
        <v>0</v>
      </c>
      <c r="X841" s="24">
        <f>IF(NOT(AND(A841=$B$2,G841&gt;0,H841&gt;0,OR(C841&lt;&gt;"Recommended baseline",Assumptions!$B$10=1))),0,IF(ISNUMBER(K841),G841*H841*K841,IF(U841=0,"UNPRICED",IF(ISNUMBER(INDEX('SKU Catalog'!$M$1:$M$116,MAX(1,U841))),G841*H841*INDEX('SKU Catalog'!$M$1:$M$116,MAX(1,U841))*IF(AND(INDEX('SKU Catalog'!$F$1:$F$116,MAX(1,U841))="Hourly",OR(INDEX('SKU Catalog'!$J$1:$J$116,MAX(1,U841))=0,"3Y"="PAYG")),I841,1),"UNPRICED"))))</f>
        <v>0</v>
      </c>
    </row>
    <row r="842" spans="1:24" ht="43.2" x14ac:dyDescent="0.35">
      <c r="A842" s="21" t="s">
        <v>951</v>
      </c>
      <c r="B842" s="21" t="s">
        <v>89</v>
      </c>
      <c r="C842" s="21" t="s">
        <v>2299</v>
      </c>
      <c r="D842" s="21" t="s">
        <v>1304</v>
      </c>
      <c r="E842" s="21" t="s">
        <v>1306</v>
      </c>
      <c r="F842" s="26" t="s">
        <v>239</v>
      </c>
      <c r="G842" s="27">
        <v>1</v>
      </c>
      <c r="H842" s="27">
        <v>10</v>
      </c>
      <c r="I842" s="36">
        <v>1</v>
      </c>
      <c r="J842" s="26" t="s">
        <v>2297</v>
      </c>
      <c r="K842" s="37"/>
      <c r="L842" s="23" t="str">
        <f>IF(U842=0,"INVALID SKU",IF(INDEX('SKU Catalog'!$J$1:$J$116,MAX(1,U842))=0,"PAYG",IF(J842="Default",Assumptions!$B$7,J842)))</f>
        <v>PAYG</v>
      </c>
      <c r="M842" s="23" t="str">
        <f>IF(U842=0,"Review SKU",INDEX('SKU Catalog'!$E$1:$E$116,MAX(1,U842)))</f>
        <v>10K operations</v>
      </c>
      <c r="N842" s="31">
        <f>IF(ISNUMBER(K842),K842,IF(U842=0,"UNPRICED",IF(L842="PAYG",INDEX('SKU Catalog'!$K$1:$K$116,MAX(1,U842)),IF(L842="1Y",INDEX('SKU Catalog'!$L$1:$L$116,MAX(1,U842)),INDEX('SKU Catalog'!$M$1:$M$116,MAX(1,U842))))))</f>
        <v>0.05</v>
      </c>
      <c r="O842" s="24">
        <f>IF(NOT(AND(A842=$B$2,G842&gt;0,H842&gt;0,OR(C842&lt;&gt;"Recommended baseline",Assumptions!$B$10=1))),0,IF(ISNUMBER(N842),G842*H842*N842*IF(ISNUMBER(K842),1,IF(AND(L842="PAYG",INDEX('SKU Catalog'!$F$1:$F$116,MAX(1,U842))="Hourly"),I842,1)),"UNPRICED"))</f>
        <v>0</v>
      </c>
      <c r="P842" s="24">
        <f>IF(ISNUMBER(O842),O842*Assumptions!$B$8,"UNPRICED")</f>
        <v>0</v>
      </c>
      <c r="Q842" s="23" t="str">
        <f>IF(NOT(AND(A842=$B$2,G842&gt;0,H842&gt;0,OR(C842&lt;&gt;"Recommended baseline",Assumptions!$B$10=1))),"Inactive",IF(NOT(ISNUMBER(N842)),"UNPRICED - select SKU / quote",IF(ISNUMBER(K842),"Manual quote - verify source",IF(T842="Covered","Covered by capacity",IF(T842="Control plane","No direct fee","Priced - verify sizing")))))</f>
        <v>Inactive</v>
      </c>
      <c r="R842" s="21" t="s">
        <v>2317</v>
      </c>
      <c r="S842" s="21" t="s">
        <v>971</v>
      </c>
      <c r="T842" s="21" t="s">
        <v>256</v>
      </c>
      <c r="U842" s="23">
        <f>IF(COUNTIF('SKU Catalog'!$A$4:$A$116,T842&amp;"|"&amp;F842)=0,0,MATCH(T842&amp;"|"&amp;F842,'SKU Catalog'!$A$1:$A$116,0))</f>
        <v>32</v>
      </c>
      <c r="V842" s="24">
        <f>IF(NOT(AND(A842=$B$2,G842&gt;0,H842&gt;0,OR(C842&lt;&gt;"Recommended baseline",Assumptions!$B$10=1))),0,IF(ISNUMBER(K842),G842*H842*K842,IF(U842=0,"UNPRICED",IF(ISNUMBER(INDEX('SKU Catalog'!$K$1:$K$116,MAX(1,U842))),G842*H842*INDEX('SKU Catalog'!$K$1:$K$116,MAX(1,U842))*IF(AND(INDEX('SKU Catalog'!$F$1:$F$116,MAX(1,U842))="Hourly",OR(INDEX('SKU Catalog'!$J$1:$J$116,MAX(1,U842))=0,"PAYG"="PAYG")),I842,1),"UNPRICED"))))</f>
        <v>0</v>
      </c>
      <c r="W842" s="24">
        <f>IF(NOT(AND(A842=$B$2,G842&gt;0,H842&gt;0,OR(C842&lt;&gt;"Recommended baseline",Assumptions!$B$10=1))),0,IF(ISNUMBER(K842),G842*H842*K842,IF(U842=0,"UNPRICED",IF(ISNUMBER(INDEX('SKU Catalog'!$L$1:$L$116,MAX(1,U842))),G842*H842*INDEX('SKU Catalog'!$L$1:$L$116,MAX(1,U842))*IF(AND(INDEX('SKU Catalog'!$F$1:$F$116,MAX(1,U842))="Hourly",OR(INDEX('SKU Catalog'!$J$1:$J$116,MAX(1,U842))=0,"1Y"="PAYG")),I842,1),"UNPRICED"))))</f>
        <v>0</v>
      </c>
      <c r="X842" s="24">
        <f>IF(NOT(AND(A842=$B$2,G842&gt;0,H842&gt;0,OR(C842&lt;&gt;"Recommended baseline",Assumptions!$B$10=1))),0,IF(ISNUMBER(K842),G842*H842*K842,IF(U842=0,"UNPRICED",IF(ISNUMBER(INDEX('SKU Catalog'!$M$1:$M$116,MAX(1,U842))),G842*H842*INDEX('SKU Catalog'!$M$1:$M$116,MAX(1,U842))*IF(AND(INDEX('SKU Catalog'!$F$1:$F$116,MAX(1,U842))="Hourly",OR(INDEX('SKU Catalog'!$J$1:$J$116,MAX(1,U842))=0,"3Y"="PAYG")),I842,1),"UNPRICED"))))</f>
        <v>0</v>
      </c>
    </row>
    <row r="843" spans="1:24" ht="43.2" x14ac:dyDescent="0.35">
      <c r="A843" s="21" t="s">
        <v>951</v>
      </c>
      <c r="B843" s="21" t="s">
        <v>89</v>
      </c>
      <c r="C843" s="21" t="s">
        <v>2299</v>
      </c>
      <c r="D843" s="21" t="s">
        <v>1304</v>
      </c>
      <c r="E843" s="21" t="s">
        <v>1306</v>
      </c>
      <c r="F843" s="26" t="s">
        <v>239</v>
      </c>
      <c r="G843" s="27">
        <v>1</v>
      </c>
      <c r="H843" s="27">
        <v>10</v>
      </c>
      <c r="I843" s="36">
        <v>1</v>
      </c>
      <c r="J843" s="26" t="s">
        <v>2297</v>
      </c>
      <c r="K843" s="37"/>
      <c r="L843" s="23" t="str">
        <f>IF(U843=0,"INVALID SKU",IF(INDEX('SKU Catalog'!$J$1:$J$116,MAX(1,U843))=0,"PAYG",IF(J843="Default",Assumptions!$B$7,J843)))</f>
        <v>PAYG</v>
      </c>
      <c r="M843" s="23" t="str">
        <f>IF(U843=0,"Review SKU",INDEX('SKU Catalog'!$E$1:$E$116,MAX(1,U843)))</f>
        <v>10K operations</v>
      </c>
      <c r="N843" s="31">
        <f>IF(ISNUMBER(K843),K843,IF(U843=0,"UNPRICED",IF(L843="PAYG",INDEX('SKU Catalog'!$K$1:$K$116,MAX(1,U843)),IF(L843="1Y",INDEX('SKU Catalog'!$L$1:$L$116,MAX(1,U843)),INDEX('SKU Catalog'!$M$1:$M$116,MAX(1,U843))))))</f>
        <v>4.0000000000000001E-3</v>
      </c>
      <c r="O843" s="24">
        <f>IF(NOT(AND(A843=$B$2,G843&gt;0,H843&gt;0,OR(C843&lt;&gt;"Recommended baseline",Assumptions!$B$10=1))),0,IF(ISNUMBER(N843),G843*H843*N843*IF(ISNUMBER(K843),1,IF(AND(L843="PAYG",INDEX('SKU Catalog'!$F$1:$F$116,MAX(1,U843))="Hourly"),I843,1)),"UNPRICED"))</f>
        <v>0</v>
      </c>
      <c r="P843" s="24">
        <f>IF(ISNUMBER(O843),O843*Assumptions!$B$8,"UNPRICED")</f>
        <v>0</v>
      </c>
      <c r="Q843" s="23" t="str">
        <f>IF(NOT(AND(A843=$B$2,G843&gt;0,H843&gt;0,OR(C843&lt;&gt;"Recommended baseline",Assumptions!$B$10=1))),"Inactive",IF(NOT(ISNUMBER(N843)),"UNPRICED - select SKU / quote",IF(ISNUMBER(K843),"Manual quote - verify source",IF(T843="Covered","Covered by capacity",IF(T843="Control plane","No direct fee","Priced - verify sizing")))))</f>
        <v>Inactive</v>
      </c>
      <c r="R843" s="21" t="s">
        <v>2317</v>
      </c>
      <c r="S843" s="21" t="s">
        <v>971</v>
      </c>
      <c r="T843" s="21" t="s">
        <v>260</v>
      </c>
      <c r="U843" s="23">
        <f>IF(COUNTIF('SKU Catalog'!$A$4:$A$116,T843&amp;"|"&amp;F843)=0,0,MATCH(T843&amp;"|"&amp;F843,'SKU Catalog'!$A$1:$A$116,0))</f>
        <v>33</v>
      </c>
      <c r="V843" s="24">
        <f>IF(NOT(AND(A843=$B$2,G843&gt;0,H843&gt;0,OR(C843&lt;&gt;"Recommended baseline",Assumptions!$B$10=1))),0,IF(ISNUMBER(K843),G843*H843*K843,IF(U843=0,"UNPRICED",IF(ISNUMBER(INDEX('SKU Catalog'!$K$1:$K$116,MAX(1,U843))),G843*H843*INDEX('SKU Catalog'!$K$1:$K$116,MAX(1,U843))*IF(AND(INDEX('SKU Catalog'!$F$1:$F$116,MAX(1,U843))="Hourly",OR(INDEX('SKU Catalog'!$J$1:$J$116,MAX(1,U843))=0,"PAYG"="PAYG")),I843,1),"UNPRICED"))))</f>
        <v>0</v>
      </c>
      <c r="W843" s="24">
        <f>IF(NOT(AND(A843=$B$2,G843&gt;0,H843&gt;0,OR(C843&lt;&gt;"Recommended baseline",Assumptions!$B$10=1))),0,IF(ISNUMBER(K843),G843*H843*K843,IF(U843=0,"UNPRICED",IF(ISNUMBER(INDEX('SKU Catalog'!$L$1:$L$116,MAX(1,U843))),G843*H843*INDEX('SKU Catalog'!$L$1:$L$116,MAX(1,U843))*IF(AND(INDEX('SKU Catalog'!$F$1:$F$116,MAX(1,U843))="Hourly",OR(INDEX('SKU Catalog'!$J$1:$J$116,MAX(1,U843))=0,"1Y"="PAYG")),I843,1),"UNPRICED"))))</f>
        <v>0</v>
      </c>
      <c r="X843" s="24">
        <f>IF(NOT(AND(A843=$B$2,G843&gt;0,H843&gt;0,OR(C843&lt;&gt;"Recommended baseline",Assumptions!$B$10=1))),0,IF(ISNUMBER(K843),G843*H843*K843,IF(U843=0,"UNPRICED",IF(ISNUMBER(INDEX('SKU Catalog'!$M$1:$M$116,MAX(1,U843))),G843*H843*INDEX('SKU Catalog'!$M$1:$M$116,MAX(1,U843))*IF(AND(INDEX('SKU Catalog'!$F$1:$F$116,MAX(1,U843))="Hourly",OR(INDEX('SKU Catalog'!$J$1:$J$116,MAX(1,U843))=0,"3Y"="PAYG")),I843,1),"UNPRICED"))))</f>
        <v>0</v>
      </c>
    </row>
    <row r="844" spans="1:24" ht="28.8" x14ac:dyDescent="0.35">
      <c r="A844" s="21" t="s">
        <v>951</v>
      </c>
      <c r="B844" s="21" t="s">
        <v>89</v>
      </c>
      <c r="C844" s="21" t="s">
        <v>2299</v>
      </c>
      <c r="D844" s="21" t="s">
        <v>1309</v>
      </c>
      <c r="E844" s="21" t="s">
        <v>1310</v>
      </c>
      <c r="F844" s="26" t="s">
        <v>239</v>
      </c>
      <c r="G844" s="27">
        <v>1</v>
      </c>
      <c r="H844" s="38">
        <f>Assumptions!$B$15</f>
        <v>1024</v>
      </c>
      <c r="I844" s="36">
        <v>1</v>
      </c>
      <c r="J844" s="26" t="s">
        <v>2297</v>
      </c>
      <c r="K844" s="37"/>
      <c r="L844" s="23" t="str">
        <f>IF(U844=0,"INVALID SKU",IF(INDEX('SKU Catalog'!$J$1:$J$116,MAX(1,U844))=0,"PAYG",IF(J844="Default",Assumptions!$B$7,J844)))</f>
        <v>PAYG</v>
      </c>
      <c r="M844" s="23" t="str">
        <f>IF(U844=0,"Review SKU",INDEX('SKU Catalog'!$E$1:$E$116,MAX(1,U844)))</f>
        <v>GB-month</v>
      </c>
      <c r="N844" s="31">
        <f>IF(ISNUMBER(K844),K844,IF(U844=0,"UNPRICED",IF(L844="PAYG",INDEX('SKU Catalog'!$K$1:$K$116,MAX(1,U844)),IF(L844="1Y",INDEX('SKU Catalog'!$L$1:$L$116,MAX(1,U844)),INDEX('SKU Catalog'!$M$1:$M$116,MAX(1,U844))))))</f>
        <v>2.1000000000000001E-2</v>
      </c>
      <c r="O844" s="24">
        <f>IF(NOT(AND(A844=$B$2,G844&gt;0,H844&gt;0,OR(C844&lt;&gt;"Recommended baseline",Assumptions!$B$10=1))),0,IF(ISNUMBER(N844),G844*H844*N844*IF(ISNUMBER(K844),1,IF(AND(L844="PAYG",INDEX('SKU Catalog'!$F$1:$F$116,MAX(1,U844))="Hourly"),I844,1)),"UNPRICED"))</f>
        <v>0</v>
      </c>
      <c r="P844" s="24">
        <f>IF(ISNUMBER(O844),O844*Assumptions!$B$8,"UNPRICED")</f>
        <v>0</v>
      </c>
      <c r="Q844" s="23" t="str">
        <f>IF(NOT(AND(A844=$B$2,G844&gt;0,H844&gt;0,OR(C844&lt;&gt;"Recommended baseline",Assumptions!$B$10=1))),"Inactive",IF(NOT(ISNUMBER(N844)),"UNPRICED - select SKU / quote",IF(ISNUMBER(K844),"Manual quote - verify source",IF(T844="Covered","Covered by capacity",IF(T844="Control plane","No direct fee","Priced - verify sizing")))))</f>
        <v>Inactive</v>
      </c>
      <c r="R844" s="21" t="s">
        <v>2316</v>
      </c>
      <c r="S844" s="21" t="s">
        <v>971</v>
      </c>
      <c r="T844" s="21" t="s">
        <v>262</v>
      </c>
      <c r="U844" s="23">
        <f>IF(COUNTIF('SKU Catalog'!$A$4:$A$116,T844&amp;"|"&amp;F844)=0,0,MATCH(T844&amp;"|"&amp;F844,'SKU Catalog'!$A$1:$A$116,0))</f>
        <v>34</v>
      </c>
      <c r="V844" s="24">
        <f>IF(NOT(AND(A844=$B$2,G844&gt;0,H844&gt;0,OR(C844&lt;&gt;"Recommended baseline",Assumptions!$B$10=1))),0,IF(ISNUMBER(K844),G844*H844*K844,IF(U844=0,"UNPRICED",IF(ISNUMBER(INDEX('SKU Catalog'!$K$1:$K$116,MAX(1,U844))),G844*H844*INDEX('SKU Catalog'!$K$1:$K$116,MAX(1,U844))*IF(AND(INDEX('SKU Catalog'!$F$1:$F$116,MAX(1,U844))="Hourly",OR(INDEX('SKU Catalog'!$J$1:$J$116,MAX(1,U844))=0,"PAYG"="PAYG")),I844,1),"UNPRICED"))))</f>
        <v>0</v>
      </c>
      <c r="W844" s="24">
        <f>IF(NOT(AND(A844=$B$2,G844&gt;0,H844&gt;0,OR(C844&lt;&gt;"Recommended baseline",Assumptions!$B$10=1))),0,IF(ISNUMBER(K844),G844*H844*K844,IF(U844=0,"UNPRICED",IF(ISNUMBER(INDEX('SKU Catalog'!$L$1:$L$116,MAX(1,U844))),G844*H844*INDEX('SKU Catalog'!$L$1:$L$116,MAX(1,U844))*IF(AND(INDEX('SKU Catalog'!$F$1:$F$116,MAX(1,U844))="Hourly",OR(INDEX('SKU Catalog'!$J$1:$J$116,MAX(1,U844))=0,"1Y"="PAYG")),I844,1),"UNPRICED"))))</f>
        <v>0</v>
      </c>
      <c r="X844" s="24">
        <f>IF(NOT(AND(A844=$B$2,G844&gt;0,H844&gt;0,OR(C844&lt;&gt;"Recommended baseline",Assumptions!$B$10=1))),0,IF(ISNUMBER(K844),G844*H844*K844,IF(U844=0,"UNPRICED",IF(ISNUMBER(INDEX('SKU Catalog'!$M$1:$M$116,MAX(1,U844))),G844*H844*INDEX('SKU Catalog'!$M$1:$M$116,MAX(1,U844))*IF(AND(INDEX('SKU Catalog'!$F$1:$F$116,MAX(1,U844))="Hourly",OR(INDEX('SKU Catalog'!$J$1:$J$116,MAX(1,U844))=0,"3Y"="PAYG")),I844,1),"UNPRICED"))))</f>
        <v>0</v>
      </c>
    </row>
    <row r="845" spans="1:24" ht="43.2" x14ac:dyDescent="0.35">
      <c r="A845" s="21" t="s">
        <v>951</v>
      </c>
      <c r="B845" s="21" t="s">
        <v>89</v>
      </c>
      <c r="C845" s="21" t="s">
        <v>2299</v>
      </c>
      <c r="D845" s="21" t="s">
        <v>1309</v>
      </c>
      <c r="E845" s="21" t="s">
        <v>1310</v>
      </c>
      <c r="F845" s="26" t="s">
        <v>239</v>
      </c>
      <c r="G845" s="27">
        <v>1</v>
      </c>
      <c r="H845" s="27">
        <v>10</v>
      </c>
      <c r="I845" s="36">
        <v>1</v>
      </c>
      <c r="J845" s="26" t="s">
        <v>2297</v>
      </c>
      <c r="K845" s="37"/>
      <c r="L845" s="23" t="str">
        <f>IF(U845=0,"INVALID SKU",IF(INDEX('SKU Catalog'!$J$1:$J$116,MAX(1,U845))=0,"PAYG",IF(J845="Default",Assumptions!$B$7,J845)))</f>
        <v>PAYG</v>
      </c>
      <c r="M845" s="23" t="str">
        <f>IF(U845=0,"Review SKU",INDEX('SKU Catalog'!$E$1:$E$116,MAX(1,U845)))</f>
        <v>10K operations</v>
      </c>
      <c r="N845" s="31">
        <f>IF(ISNUMBER(K845),K845,IF(U845=0,"UNPRICED",IF(L845="PAYG",INDEX('SKU Catalog'!$K$1:$K$116,MAX(1,U845)),IF(L845="1Y",INDEX('SKU Catalog'!$L$1:$L$116,MAX(1,U845)),INDEX('SKU Catalog'!$M$1:$M$116,MAX(1,U845))))))</f>
        <v>6.5000000000000002E-2</v>
      </c>
      <c r="O845" s="24">
        <f>IF(NOT(AND(A845=$B$2,G845&gt;0,H845&gt;0,OR(C845&lt;&gt;"Recommended baseline",Assumptions!$B$10=1))),0,IF(ISNUMBER(N845),G845*H845*N845*IF(ISNUMBER(K845),1,IF(AND(L845="PAYG",INDEX('SKU Catalog'!$F$1:$F$116,MAX(1,U845))="Hourly"),I845,1)),"UNPRICED"))</f>
        <v>0</v>
      </c>
      <c r="P845" s="24">
        <f>IF(ISNUMBER(O845),O845*Assumptions!$B$8,"UNPRICED")</f>
        <v>0</v>
      </c>
      <c r="Q845" s="23" t="str">
        <f>IF(NOT(AND(A845=$B$2,G845&gt;0,H845&gt;0,OR(C845&lt;&gt;"Recommended baseline",Assumptions!$B$10=1))),"Inactive",IF(NOT(ISNUMBER(N845)),"UNPRICED - select SKU / quote",IF(ISNUMBER(K845),"Manual quote - verify source",IF(T845="Covered","Covered by capacity",IF(T845="Control plane","No direct fee","Priced - verify sizing")))))</f>
        <v>Inactive</v>
      </c>
      <c r="R845" s="21" t="s">
        <v>2317</v>
      </c>
      <c r="S845" s="21" t="s">
        <v>971</v>
      </c>
      <c r="T845" s="21" t="s">
        <v>271</v>
      </c>
      <c r="U845" s="23">
        <f>IF(COUNTIF('SKU Catalog'!$A$4:$A$116,T845&amp;"|"&amp;F845)=0,0,MATCH(T845&amp;"|"&amp;F845,'SKU Catalog'!$A$1:$A$116,0))</f>
        <v>42</v>
      </c>
      <c r="V845" s="24">
        <f>IF(NOT(AND(A845=$B$2,G845&gt;0,H845&gt;0,OR(C845&lt;&gt;"Recommended baseline",Assumptions!$B$10=1))),0,IF(ISNUMBER(K845),G845*H845*K845,IF(U845=0,"UNPRICED",IF(ISNUMBER(INDEX('SKU Catalog'!$K$1:$K$116,MAX(1,U845))),G845*H845*INDEX('SKU Catalog'!$K$1:$K$116,MAX(1,U845))*IF(AND(INDEX('SKU Catalog'!$F$1:$F$116,MAX(1,U845))="Hourly",OR(INDEX('SKU Catalog'!$J$1:$J$116,MAX(1,U845))=0,"PAYG"="PAYG")),I845,1),"UNPRICED"))))</f>
        <v>0</v>
      </c>
      <c r="W845" s="24">
        <f>IF(NOT(AND(A845=$B$2,G845&gt;0,H845&gt;0,OR(C845&lt;&gt;"Recommended baseline",Assumptions!$B$10=1))),0,IF(ISNUMBER(K845),G845*H845*K845,IF(U845=0,"UNPRICED",IF(ISNUMBER(INDEX('SKU Catalog'!$L$1:$L$116,MAX(1,U845))),G845*H845*INDEX('SKU Catalog'!$L$1:$L$116,MAX(1,U845))*IF(AND(INDEX('SKU Catalog'!$F$1:$F$116,MAX(1,U845))="Hourly",OR(INDEX('SKU Catalog'!$J$1:$J$116,MAX(1,U845))=0,"1Y"="PAYG")),I845,1),"UNPRICED"))))</f>
        <v>0</v>
      </c>
      <c r="X845" s="24">
        <f>IF(NOT(AND(A845=$B$2,G845&gt;0,H845&gt;0,OR(C845&lt;&gt;"Recommended baseline",Assumptions!$B$10=1))),0,IF(ISNUMBER(K845),G845*H845*K845,IF(U845=0,"UNPRICED",IF(ISNUMBER(INDEX('SKU Catalog'!$M$1:$M$116,MAX(1,U845))),G845*H845*INDEX('SKU Catalog'!$M$1:$M$116,MAX(1,U845))*IF(AND(INDEX('SKU Catalog'!$F$1:$F$116,MAX(1,U845))="Hourly",OR(INDEX('SKU Catalog'!$J$1:$J$116,MAX(1,U845))=0,"3Y"="PAYG")),I845,1),"UNPRICED"))))</f>
        <v>0</v>
      </c>
    </row>
    <row r="846" spans="1:24" ht="43.2" x14ac:dyDescent="0.35">
      <c r="A846" s="21" t="s">
        <v>951</v>
      </c>
      <c r="B846" s="21" t="s">
        <v>89</v>
      </c>
      <c r="C846" s="21" t="s">
        <v>2299</v>
      </c>
      <c r="D846" s="21" t="s">
        <v>1309</v>
      </c>
      <c r="E846" s="21" t="s">
        <v>1310</v>
      </c>
      <c r="F846" s="26" t="s">
        <v>239</v>
      </c>
      <c r="G846" s="27">
        <v>1</v>
      </c>
      <c r="H846" s="27">
        <v>10</v>
      </c>
      <c r="I846" s="36">
        <v>1</v>
      </c>
      <c r="J846" s="26" t="s">
        <v>2297</v>
      </c>
      <c r="K846" s="37"/>
      <c r="L846" s="23" t="str">
        <f>IF(U846=0,"INVALID SKU",IF(INDEX('SKU Catalog'!$J$1:$J$116,MAX(1,U846))=0,"PAYG",IF(J846="Default",Assumptions!$B$7,J846)))</f>
        <v>PAYG</v>
      </c>
      <c r="M846" s="23" t="str">
        <f>IF(U846=0,"Review SKU",INDEX('SKU Catalog'!$E$1:$E$116,MAX(1,U846)))</f>
        <v>10K operations</v>
      </c>
      <c r="N846" s="31">
        <f>IF(ISNUMBER(K846),K846,IF(U846=0,"UNPRICED",IF(L846="PAYG",INDEX('SKU Catalog'!$K$1:$K$116,MAX(1,U846)),IF(L846="1Y",INDEX('SKU Catalog'!$L$1:$L$116,MAX(1,U846)),INDEX('SKU Catalog'!$M$1:$M$116,MAX(1,U846))))))</f>
        <v>5.0000000000000001E-3</v>
      </c>
      <c r="O846" s="24">
        <f>IF(NOT(AND(A846=$B$2,G846&gt;0,H846&gt;0,OR(C846&lt;&gt;"Recommended baseline",Assumptions!$B$10=1))),0,IF(ISNUMBER(N846),G846*H846*N846*IF(ISNUMBER(K846),1,IF(AND(L846="PAYG",INDEX('SKU Catalog'!$F$1:$F$116,MAX(1,U846))="Hourly"),I846,1)),"UNPRICED"))</f>
        <v>0</v>
      </c>
      <c r="P846" s="24">
        <f>IF(ISNUMBER(O846),O846*Assumptions!$B$8,"UNPRICED")</f>
        <v>0</v>
      </c>
      <c r="Q846" s="23" t="str">
        <f>IF(NOT(AND(A846=$B$2,G846&gt;0,H846&gt;0,OR(C846&lt;&gt;"Recommended baseline",Assumptions!$B$10=1))),"Inactive",IF(NOT(ISNUMBER(N846)),"UNPRICED - select SKU / quote",IF(ISNUMBER(K846),"Manual quote - verify source",IF(T846="Covered","Covered by capacity",IF(T846="Control plane","No direct fee","Priced - verify sizing")))))</f>
        <v>Inactive</v>
      </c>
      <c r="R846" s="21" t="s">
        <v>2317</v>
      </c>
      <c r="S846" s="21" t="s">
        <v>971</v>
      </c>
      <c r="T846" s="21" t="s">
        <v>273</v>
      </c>
      <c r="U846" s="23">
        <f>IF(COUNTIF('SKU Catalog'!$A$4:$A$116,T846&amp;"|"&amp;F846)=0,0,MATCH(T846&amp;"|"&amp;F846,'SKU Catalog'!$A$1:$A$116,0))</f>
        <v>43</v>
      </c>
      <c r="V846" s="24">
        <f>IF(NOT(AND(A846=$B$2,G846&gt;0,H846&gt;0,OR(C846&lt;&gt;"Recommended baseline",Assumptions!$B$10=1))),0,IF(ISNUMBER(K846),G846*H846*K846,IF(U846=0,"UNPRICED",IF(ISNUMBER(INDEX('SKU Catalog'!$K$1:$K$116,MAX(1,U846))),G846*H846*INDEX('SKU Catalog'!$K$1:$K$116,MAX(1,U846))*IF(AND(INDEX('SKU Catalog'!$F$1:$F$116,MAX(1,U846))="Hourly",OR(INDEX('SKU Catalog'!$J$1:$J$116,MAX(1,U846))=0,"PAYG"="PAYG")),I846,1),"UNPRICED"))))</f>
        <v>0</v>
      </c>
      <c r="W846" s="24">
        <f>IF(NOT(AND(A846=$B$2,G846&gt;0,H846&gt;0,OR(C846&lt;&gt;"Recommended baseline",Assumptions!$B$10=1))),0,IF(ISNUMBER(K846),G846*H846*K846,IF(U846=0,"UNPRICED",IF(ISNUMBER(INDEX('SKU Catalog'!$L$1:$L$116,MAX(1,U846))),G846*H846*INDEX('SKU Catalog'!$L$1:$L$116,MAX(1,U846))*IF(AND(INDEX('SKU Catalog'!$F$1:$F$116,MAX(1,U846))="Hourly",OR(INDEX('SKU Catalog'!$J$1:$J$116,MAX(1,U846))=0,"1Y"="PAYG")),I846,1),"UNPRICED"))))</f>
        <v>0</v>
      </c>
      <c r="X846" s="24">
        <f>IF(NOT(AND(A846=$B$2,G846&gt;0,H846&gt;0,OR(C846&lt;&gt;"Recommended baseline",Assumptions!$B$10=1))),0,IF(ISNUMBER(K846),G846*H846*K846,IF(U846=0,"UNPRICED",IF(ISNUMBER(INDEX('SKU Catalog'!$M$1:$M$116,MAX(1,U846))),G846*H846*INDEX('SKU Catalog'!$M$1:$M$116,MAX(1,U846))*IF(AND(INDEX('SKU Catalog'!$F$1:$F$116,MAX(1,U846))="Hourly",OR(INDEX('SKU Catalog'!$J$1:$J$116,MAX(1,U846))=0,"3Y"="PAYG")),I846,1),"UNPRICED"))))</f>
        <v>0</v>
      </c>
    </row>
    <row r="847" spans="1:24" ht="28.8" x14ac:dyDescent="0.35">
      <c r="A847" s="21" t="s">
        <v>951</v>
      </c>
      <c r="B847" s="21" t="s">
        <v>89</v>
      </c>
      <c r="C847" s="21" t="s">
        <v>2299</v>
      </c>
      <c r="D847" s="21" t="s">
        <v>1313</v>
      </c>
      <c r="E847" s="21" t="s">
        <v>1315</v>
      </c>
      <c r="F847" s="26" t="s">
        <v>282</v>
      </c>
      <c r="G847" s="27">
        <v>1</v>
      </c>
      <c r="H847" s="38">
        <f>Assumptions!$B$15</f>
        <v>1024</v>
      </c>
      <c r="I847" s="36">
        <v>1</v>
      </c>
      <c r="J847" s="26" t="s">
        <v>2297</v>
      </c>
      <c r="K847" s="37"/>
      <c r="L847" s="23" t="str">
        <f>IF(U847=0,"INVALID SKU",IF(INDEX('SKU Catalog'!$J$1:$J$116,MAX(1,U847))=0,"PAYG",IF(J847="Default",Assumptions!$B$7,J847)))</f>
        <v>PAYG</v>
      </c>
      <c r="M847" s="23" t="str">
        <f>IF(U847=0,"Review SKU",INDEX('SKU Catalog'!$E$1:$E$116,MAX(1,U847)))</f>
        <v>provisioned GiB-month</v>
      </c>
      <c r="N847" s="31" t="str">
        <f>IF(ISNUMBER(K847),K847,IF(U847=0,"UNPRICED",IF(L847="PAYG",INDEX('SKU Catalog'!$K$1:$K$116,MAX(1,U847)),IF(L847="1Y",INDEX('SKU Catalog'!$L$1:$L$116,MAX(1,U847)),INDEX('SKU Catalog'!$M$1:$M$116,MAX(1,U847))))))</f>
        <v>UNPRICED</v>
      </c>
      <c r="O847" s="24">
        <f>IF(NOT(AND(A847=$B$2,G847&gt;0,H847&gt;0,OR(C847&lt;&gt;"Recommended baseline",Assumptions!$B$10=1))),0,IF(ISNUMBER(N847),G847*H847*N847*IF(ISNUMBER(K847),1,IF(AND(L847="PAYG",INDEX('SKU Catalog'!$F$1:$F$116,MAX(1,U847))="Hourly"),I847,1)),"UNPRICED"))</f>
        <v>0</v>
      </c>
      <c r="P847" s="24">
        <f>IF(ISNUMBER(O847),O847*Assumptions!$B$8,"UNPRICED")</f>
        <v>0</v>
      </c>
      <c r="Q847" s="23" t="str">
        <f>IF(NOT(AND(A847=$B$2,G847&gt;0,H847&gt;0,OR(C847&lt;&gt;"Recommended baseline",Assumptions!$B$10=1))),"Inactive",IF(NOT(ISNUMBER(N847)),"UNPRICED - select SKU / quote",IF(ISNUMBER(K847),"Manual quote - verify source",IF(T847="Covered","Covered by capacity",IF(T847="Control plane","No direct fee","Priced - verify sizing")))))</f>
        <v>Inactive</v>
      </c>
      <c r="R847" s="21" t="s">
        <v>2330</v>
      </c>
      <c r="S847" s="21" t="s">
        <v>971</v>
      </c>
      <c r="T847" s="21" t="s">
        <v>275</v>
      </c>
      <c r="U847" s="23">
        <f>IF(COUNTIF('SKU Catalog'!$A$4:$A$116,T847&amp;"|"&amp;F847)=0,0,MATCH(T847&amp;"|"&amp;F847,'SKU Catalog'!$A$1:$A$116,0))</f>
        <v>47</v>
      </c>
      <c r="V847" s="24">
        <f>IF(NOT(AND(A847=$B$2,G847&gt;0,H847&gt;0,OR(C847&lt;&gt;"Recommended baseline",Assumptions!$B$10=1))),0,IF(ISNUMBER(K847),G847*H847*K847,IF(U847=0,"UNPRICED",IF(ISNUMBER(INDEX('SKU Catalog'!$K$1:$K$116,MAX(1,U847))),G847*H847*INDEX('SKU Catalog'!$K$1:$K$116,MAX(1,U847))*IF(AND(INDEX('SKU Catalog'!$F$1:$F$116,MAX(1,U847))="Hourly",OR(INDEX('SKU Catalog'!$J$1:$J$116,MAX(1,U847))=0,"PAYG"="PAYG")),I847,1),"UNPRICED"))))</f>
        <v>0</v>
      </c>
      <c r="W847" s="24">
        <f>IF(NOT(AND(A847=$B$2,G847&gt;0,H847&gt;0,OR(C847&lt;&gt;"Recommended baseline",Assumptions!$B$10=1))),0,IF(ISNUMBER(K847),G847*H847*K847,IF(U847=0,"UNPRICED",IF(ISNUMBER(INDEX('SKU Catalog'!$L$1:$L$116,MAX(1,U847))),G847*H847*INDEX('SKU Catalog'!$L$1:$L$116,MAX(1,U847))*IF(AND(INDEX('SKU Catalog'!$F$1:$F$116,MAX(1,U847))="Hourly",OR(INDEX('SKU Catalog'!$J$1:$J$116,MAX(1,U847))=0,"1Y"="PAYG")),I847,1),"UNPRICED"))))</f>
        <v>0</v>
      </c>
      <c r="X847" s="24">
        <f>IF(NOT(AND(A847=$B$2,G847&gt;0,H847&gt;0,OR(C847&lt;&gt;"Recommended baseline",Assumptions!$B$10=1))),0,IF(ISNUMBER(K847),G847*H847*K847,IF(U847=0,"UNPRICED",IF(ISNUMBER(INDEX('SKU Catalog'!$M$1:$M$116,MAX(1,U847))),G847*H847*INDEX('SKU Catalog'!$M$1:$M$116,MAX(1,U847))*IF(AND(INDEX('SKU Catalog'!$F$1:$F$116,MAX(1,U847))="Hourly",OR(INDEX('SKU Catalog'!$J$1:$J$116,MAX(1,U847))=0,"3Y"="PAYG")),I847,1),"UNPRICED"))))</f>
        <v>0</v>
      </c>
    </row>
    <row r="848" spans="1:24" ht="28.8" x14ac:dyDescent="0.35">
      <c r="A848" s="21" t="s">
        <v>951</v>
      </c>
      <c r="B848" s="21" t="s">
        <v>89</v>
      </c>
      <c r="C848" s="21" t="s">
        <v>2299</v>
      </c>
      <c r="D848" s="21" t="s">
        <v>1318</v>
      </c>
      <c r="E848" s="21" t="s">
        <v>1319</v>
      </c>
      <c r="F848" s="26" t="s">
        <v>278</v>
      </c>
      <c r="G848" s="27">
        <v>1</v>
      </c>
      <c r="H848" s="38">
        <f>Assumptions!$B$15</f>
        <v>1024</v>
      </c>
      <c r="I848" s="36">
        <v>1</v>
      </c>
      <c r="J848" s="26" t="s">
        <v>2297</v>
      </c>
      <c r="K848" s="37"/>
      <c r="L848" s="23" t="str">
        <f>IF(U848=0,"INVALID SKU",IF(INDEX('SKU Catalog'!$J$1:$J$116,MAX(1,U848))=0,"PAYG",IF(J848="Default",Assumptions!$B$7,J848)))</f>
        <v>PAYG</v>
      </c>
      <c r="M848" s="23" t="str">
        <f>IF(U848=0,"Review SKU",INDEX('SKU Catalog'!$E$1:$E$116,MAX(1,U848)))</f>
        <v>GB-month</v>
      </c>
      <c r="N848" s="31">
        <f>IF(ISNUMBER(K848),K848,IF(U848=0,"UNPRICED",IF(L848="PAYG",INDEX('SKU Catalog'!$K$1:$K$116,MAX(1,U848)),IF(L848="1Y",INDEX('SKU Catalog'!$L$1:$L$116,MAX(1,U848)),INDEX('SKU Catalog'!$M$1:$M$116,MAX(1,U848))))))</f>
        <v>4.4999999999999998E-2</v>
      </c>
      <c r="O848" s="24">
        <f>IF(NOT(AND(A848=$B$2,G848&gt;0,H848&gt;0,OR(C848&lt;&gt;"Recommended baseline",Assumptions!$B$10=1))),0,IF(ISNUMBER(N848),G848*H848*N848*IF(ISNUMBER(K848),1,IF(AND(L848="PAYG",INDEX('SKU Catalog'!$F$1:$F$116,MAX(1,U848))="Hourly"),I848,1)),"UNPRICED"))</f>
        <v>0</v>
      </c>
      <c r="P848" s="24">
        <f>IF(ISNUMBER(O848),O848*Assumptions!$B$8,"UNPRICED")</f>
        <v>0</v>
      </c>
      <c r="Q848" s="23" t="str">
        <f>IF(NOT(AND(A848=$B$2,G848&gt;0,H848&gt;0,OR(C848&lt;&gt;"Recommended baseline",Assumptions!$B$10=1))),"Inactive",IF(NOT(ISNUMBER(N848)),"UNPRICED - select SKU / quote",IF(ISNUMBER(K848),"Manual quote - verify source",IF(T848="Covered","Covered by capacity",IF(T848="Control plane","No direct fee","Priced - verify sizing")))))</f>
        <v>Inactive</v>
      </c>
      <c r="R848" s="21" t="s">
        <v>2331</v>
      </c>
      <c r="S848" s="21" t="s">
        <v>971</v>
      </c>
      <c r="T848" s="21" t="s">
        <v>277</v>
      </c>
      <c r="U848" s="23">
        <f>IF(COUNTIF('SKU Catalog'!$A$4:$A$116,T848&amp;"|"&amp;F848)=0,0,MATCH(T848&amp;"|"&amp;F848,'SKU Catalog'!$A$1:$A$116,0))</f>
        <v>45</v>
      </c>
      <c r="V848" s="24">
        <f>IF(NOT(AND(A848=$B$2,G848&gt;0,H848&gt;0,OR(C848&lt;&gt;"Recommended baseline",Assumptions!$B$10=1))),0,IF(ISNUMBER(K848),G848*H848*K848,IF(U848=0,"UNPRICED",IF(ISNUMBER(INDEX('SKU Catalog'!$K$1:$K$116,MAX(1,U848))),G848*H848*INDEX('SKU Catalog'!$K$1:$K$116,MAX(1,U848))*IF(AND(INDEX('SKU Catalog'!$F$1:$F$116,MAX(1,U848))="Hourly",OR(INDEX('SKU Catalog'!$J$1:$J$116,MAX(1,U848))=0,"PAYG"="PAYG")),I848,1),"UNPRICED"))))</f>
        <v>0</v>
      </c>
      <c r="W848" s="24">
        <f>IF(NOT(AND(A848=$B$2,G848&gt;0,H848&gt;0,OR(C848&lt;&gt;"Recommended baseline",Assumptions!$B$10=1))),0,IF(ISNUMBER(K848),G848*H848*K848,IF(U848=0,"UNPRICED",IF(ISNUMBER(INDEX('SKU Catalog'!$L$1:$L$116,MAX(1,U848))),G848*H848*INDEX('SKU Catalog'!$L$1:$L$116,MAX(1,U848))*IF(AND(INDEX('SKU Catalog'!$F$1:$F$116,MAX(1,U848))="Hourly",OR(INDEX('SKU Catalog'!$J$1:$J$116,MAX(1,U848))=0,"1Y"="PAYG")),I848,1),"UNPRICED"))))</f>
        <v>0</v>
      </c>
      <c r="X848" s="24">
        <f>IF(NOT(AND(A848=$B$2,G848&gt;0,H848&gt;0,OR(C848&lt;&gt;"Recommended baseline",Assumptions!$B$10=1))),0,IF(ISNUMBER(K848),G848*H848*K848,IF(U848=0,"UNPRICED",IF(ISNUMBER(INDEX('SKU Catalog'!$M$1:$M$116,MAX(1,U848))),G848*H848*INDEX('SKU Catalog'!$M$1:$M$116,MAX(1,U848))*IF(AND(INDEX('SKU Catalog'!$F$1:$F$116,MAX(1,U848))="Hourly",OR(INDEX('SKU Catalog'!$J$1:$J$116,MAX(1,U848))=0,"3Y"="PAYG")),I848,1),"UNPRICED"))))</f>
        <v>0</v>
      </c>
    </row>
    <row r="849" spans="1:24" ht="28.8" x14ac:dyDescent="0.35">
      <c r="A849" s="21" t="s">
        <v>951</v>
      </c>
      <c r="B849" s="21" t="s">
        <v>96</v>
      </c>
      <c r="C849" s="21" t="s">
        <v>2299</v>
      </c>
      <c r="D849" s="21" t="s">
        <v>1318</v>
      </c>
      <c r="E849" s="21" t="s">
        <v>1319</v>
      </c>
      <c r="F849" s="26" t="s">
        <v>191</v>
      </c>
      <c r="G849" s="27">
        <v>1</v>
      </c>
      <c r="H849" s="27">
        <v>1</v>
      </c>
      <c r="I849" s="36">
        <v>1</v>
      </c>
      <c r="J849" s="26" t="s">
        <v>2297</v>
      </c>
      <c r="K849" s="37"/>
      <c r="L849" s="23" t="str">
        <f>IF(U849=0,"INVALID SKU",IF(INDEX('SKU Catalog'!$J$1:$J$116,MAX(1,U849))=0,"PAYG",IF(J849="Default",Assumptions!$B$7,J849)))</f>
        <v>PAYG</v>
      </c>
      <c r="M849" s="23" t="str">
        <f>IF(U849=0,"Review SKU",INDEX('SKU Catalog'!$E$1:$E$116,MAX(1,U849)))</f>
        <v>quoted unit</v>
      </c>
      <c r="N849" s="31" t="str">
        <f>IF(ISNUMBER(K849),K849,IF(U849=0,"UNPRICED",IF(L849="PAYG",INDEX('SKU Catalog'!$K$1:$K$116,MAX(1,U849)),IF(L849="1Y",INDEX('SKU Catalog'!$L$1:$L$116,MAX(1,U849)),INDEX('SKU Catalog'!$M$1:$M$116,MAX(1,U849))))))</f>
        <v>UNPRICED</v>
      </c>
      <c r="O849" s="24">
        <f>IF(NOT(AND(A849=$B$2,G849&gt;0,H849&gt;0,OR(C849&lt;&gt;"Recommended baseline",Assumptions!$B$10=1))),0,IF(ISNUMBER(N849),G849*H849*N849*IF(ISNUMBER(K849),1,IF(AND(L849="PAYG",INDEX('SKU Catalog'!$F$1:$F$116,MAX(1,U849))="Hourly"),I849,1)),"UNPRICED"))</f>
        <v>0</v>
      </c>
      <c r="P849" s="24">
        <f>IF(ISNUMBER(O849),O849*Assumptions!$B$8,"UNPRICED")</f>
        <v>0</v>
      </c>
      <c r="Q849" s="23" t="str">
        <f>IF(NOT(AND(A849=$B$2,G849&gt;0,H849&gt;0,OR(C849&lt;&gt;"Recommended baseline",Assumptions!$B$10=1))),"Inactive",IF(NOT(ISNUMBER(N849)),"UNPRICED - select SKU / quote",IF(ISNUMBER(K849),"Manual quote - verify source",IF(T849="Covered","Covered by capacity",IF(T849="Control plane","No direct fee","Priced - verify sizing")))))</f>
        <v>Inactive</v>
      </c>
      <c r="R849" s="21" t="s">
        <v>2332</v>
      </c>
      <c r="S849" s="21" t="s">
        <v>971</v>
      </c>
      <c r="T849" s="21" t="s">
        <v>96</v>
      </c>
      <c r="U849" s="23">
        <f>IF(COUNTIF('SKU Catalog'!$A$4:$A$116,T849&amp;"|"&amp;F849)=0,0,MATCH(T849&amp;"|"&amp;F849,'SKU Catalog'!$A$1:$A$116,0))</f>
        <v>6</v>
      </c>
      <c r="V849" s="24">
        <f>IF(NOT(AND(A849=$B$2,G849&gt;0,H849&gt;0,OR(C849&lt;&gt;"Recommended baseline",Assumptions!$B$10=1))),0,IF(ISNUMBER(K849),G849*H849*K849,IF(U849=0,"UNPRICED",IF(ISNUMBER(INDEX('SKU Catalog'!$K$1:$K$116,MAX(1,U849))),G849*H849*INDEX('SKU Catalog'!$K$1:$K$116,MAX(1,U849))*IF(AND(INDEX('SKU Catalog'!$F$1:$F$116,MAX(1,U849))="Hourly",OR(INDEX('SKU Catalog'!$J$1:$J$116,MAX(1,U849))=0,"PAYG"="PAYG")),I849,1),"UNPRICED"))))</f>
        <v>0</v>
      </c>
      <c r="W849" s="24">
        <f>IF(NOT(AND(A849=$B$2,G849&gt;0,H849&gt;0,OR(C849&lt;&gt;"Recommended baseline",Assumptions!$B$10=1))),0,IF(ISNUMBER(K849),G849*H849*K849,IF(U849=0,"UNPRICED",IF(ISNUMBER(INDEX('SKU Catalog'!$L$1:$L$116,MAX(1,U849))),G849*H849*INDEX('SKU Catalog'!$L$1:$L$116,MAX(1,U849))*IF(AND(INDEX('SKU Catalog'!$F$1:$F$116,MAX(1,U849))="Hourly",OR(INDEX('SKU Catalog'!$J$1:$J$116,MAX(1,U849))=0,"1Y"="PAYG")),I849,1),"UNPRICED"))))</f>
        <v>0</v>
      </c>
      <c r="X849" s="24">
        <f>IF(NOT(AND(A849=$B$2,G849&gt;0,H849&gt;0,OR(C849&lt;&gt;"Recommended baseline",Assumptions!$B$10=1))),0,IF(ISNUMBER(K849),G849*H849*K849,IF(U849=0,"UNPRICED",IF(ISNUMBER(INDEX('SKU Catalog'!$M$1:$M$116,MAX(1,U849))),G849*H849*INDEX('SKU Catalog'!$M$1:$M$116,MAX(1,U849))*IF(AND(INDEX('SKU Catalog'!$F$1:$F$116,MAX(1,U849))="Hourly",OR(INDEX('SKU Catalog'!$J$1:$J$116,MAX(1,U849))=0,"3Y"="PAYG")),I849,1),"UNPRICED"))))</f>
        <v>0</v>
      </c>
    </row>
    <row r="850" spans="1:24" ht="28.8" x14ac:dyDescent="0.35">
      <c r="A850" s="21" t="s">
        <v>951</v>
      </c>
      <c r="B850" s="21" t="s">
        <v>89</v>
      </c>
      <c r="C850" s="21" t="s">
        <v>2299</v>
      </c>
      <c r="D850" s="21" t="s">
        <v>1322</v>
      </c>
      <c r="E850" s="21" t="s">
        <v>1323</v>
      </c>
      <c r="F850" s="26" t="s">
        <v>278</v>
      </c>
      <c r="G850" s="27">
        <v>1</v>
      </c>
      <c r="H850" s="38">
        <f>Assumptions!$B$15</f>
        <v>1024</v>
      </c>
      <c r="I850" s="36">
        <v>1</v>
      </c>
      <c r="J850" s="26" t="s">
        <v>2297</v>
      </c>
      <c r="K850" s="37"/>
      <c r="L850" s="23" t="str">
        <f>IF(U850=0,"INVALID SKU",IF(INDEX('SKU Catalog'!$J$1:$J$116,MAX(1,U850))=0,"PAYG",IF(J850="Default",Assumptions!$B$7,J850)))</f>
        <v>PAYG</v>
      </c>
      <c r="M850" s="23" t="str">
        <f>IF(U850=0,"Review SKU",INDEX('SKU Catalog'!$E$1:$E$116,MAX(1,U850)))</f>
        <v>GB-month</v>
      </c>
      <c r="N850" s="31">
        <f>IF(ISNUMBER(K850),K850,IF(U850=0,"UNPRICED",IF(L850="PAYG",INDEX('SKU Catalog'!$K$1:$K$116,MAX(1,U850)),IF(L850="1Y",INDEX('SKU Catalog'!$L$1:$L$116,MAX(1,U850)),INDEX('SKU Catalog'!$M$1:$M$116,MAX(1,U850))))))</f>
        <v>4.4999999999999998E-2</v>
      </c>
      <c r="O850" s="24">
        <f>IF(NOT(AND(A850=$B$2,G850&gt;0,H850&gt;0,OR(C850&lt;&gt;"Recommended baseline",Assumptions!$B$10=1))),0,IF(ISNUMBER(N850),G850*H850*N850*IF(ISNUMBER(K850),1,IF(AND(L850="PAYG",INDEX('SKU Catalog'!$F$1:$F$116,MAX(1,U850))="Hourly"),I850,1)),"UNPRICED"))</f>
        <v>0</v>
      </c>
      <c r="P850" s="24">
        <f>IF(ISNUMBER(O850),O850*Assumptions!$B$8,"UNPRICED")</f>
        <v>0</v>
      </c>
      <c r="Q850" s="23" t="str">
        <f>IF(NOT(AND(A850=$B$2,G850&gt;0,H850&gt;0,OR(C850&lt;&gt;"Recommended baseline",Assumptions!$B$10=1))),"Inactive",IF(NOT(ISNUMBER(N850)),"UNPRICED - select SKU / quote",IF(ISNUMBER(K850),"Manual quote - verify source",IF(T850="Covered","Covered by capacity",IF(T850="Control plane","No direct fee","Priced - verify sizing")))))</f>
        <v>Inactive</v>
      </c>
      <c r="R850" s="21" t="s">
        <v>2331</v>
      </c>
      <c r="S850" s="21" t="s">
        <v>971</v>
      </c>
      <c r="T850" s="21" t="s">
        <v>280</v>
      </c>
      <c r="U850" s="23">
        <f>IF(COUNTIF('SKU Catalog'!$A$4:$A$116,T850&amp;"|"&amp;F850)=0,0,MATCH(T850&amp;"|"&amp;F850,'SKU Catalog'!$A$1:$A$116,0))</f>
        <v>46</v>
      </c>
      <c r="V850" s="24">
        <f>IF(NOT(AND(A850=$B$2,G850&gt;0,H850&gt;0,OR(C850&lt;&gt;"Recommended baseline",Assumptions!$B$10=1))),0,IF(ISNUMBER(K850),G850*H850*K850,IF(U850=0,"UNPRICED",IF(ISNUMBER(INDEX('SKU Catalog'!$K$1:$K$116,MAX(1,U850))),G850*H850*INDEX('SKU Catalog'!$K$1:$K$116,MAX(1,U850))*IF(AND(INDEX('SKU Catalog'!$F$1:$F$116,MAX(1,U850))="Hourly",OR(INDEX('SKU Catalog'!$J$1:$J$116,MAX(1,U850))=0,"PAYG"="PAYG")),I850,1),"UNPRICED"))))</f>
        <v>0</v>
      </c>
      <c r="W850" s="24">
        <f>IF(NOT(AND(A850=$B$2,G850&gt;0,H850&gt;0,OR(C850&lt;&gt;"Recommended baseline",Assumptions!$B$10=1))),0,IF(ISNUMBER(K850),G850*H850*K850,IF(U850=0,"UNPRICED",IF(ISNUMBER(INDEX('SKU Catalog'!$L$1:$L$116,MAX(1,U850))),G850*H850*INDEX('SKU Catalog'!$L$1:$L$116,MAX(1,U850))*IF(AND(INDEX('SKU Catalog'!$F$1:$F$116,MAX(1,U850))="Hourly",OR(INDEX('SKU Catalog'!$J$1:$J$116,MAX(1,U850))=0,"1Y"="PAYG")),I850,1),"UNPRICED"))))</f>
        <v>0</v>
      </c>
      <c r="X850" s="24">
        <f>IF(NOT(AND(A850=$B$2,G850&gt;0,H850&gt;0,OR(C850&lt;&gt;"Recommended baseline",Assumptions!$B$10=1))),0,IF(ISNUMBER(K850),G850*H850*K850,IF(U850=0,"UNPRICED",IF(ISNUMBER(INDEX('SKU Catalog'!$M$1:$M$116,MAX(1,U850))),G850*H850*INDEX('SKU Catalog'!$M$1:$M$116,MAX(1,U850))*IF(AND(INDEX('SKU Catalog'!$F$1:$F$116,MAX(1,U850))="Hourly",OR(INDEX('SKU Catalog'!$J$1:$J$116,MAX(1,U850))=0,"3Y"="PAYG")),I850,1),"UNPRICED"))))</f>
        <v>0</v>
      </c>
    </row>
    <row r="851" spans="1:24" ht="28.8" x14ac:dyDescent="0.35">
      <c r="A851" s="21" t="s">
        <v>951</v>
      </c>
      <c r="B851" s="21" t="s">
        <v>96</v>
      </c>
      <c r="C851" s="21" t="s">
        <v>2299</v>
      </c>
      <c r="D851" s="21" t="s">
        <v>1322</v>
      </c>
      <c r="E851" s="21" t="s">
        <v>1323</v>
      </c>
      <c r="F851" s="26" t="s">
        <v>191</v>
      </c>
      <c r="G851" s="27">
        <v>1</v>
      </c>
      <c r="H851" s="27">
        <v>1</v>
      </c>
      <c r="I851" s="36">
        <v>1</v>
      </c>
      <c r="J851" s="26" t="s">
        <v>2297</v>
      </c>
      <c r="K851" s="37"/>
      <c r="L851" s="23" t="str">
        <f>IF(U851=0,"INVALID SKU",IF(INDEX('SKU Catalog'!$J$1:$J$116,MAX(1,U851))=0,"PAYG",IF(J851="Default",Assumptions!$B$7,J851)))</f>
        <v>PAYG</v>
      </c>
      <c r="M851" s="23" t="str">
        <f>IF(U851=0,"Review SKU",INDEX('SKU Catalog'!$E$1:$E$116,MAX(1,U851)))</f>
        <v>quoted unit</v>
      </c>
      <c r="N851" s="31" t="str">
        <f>IF(ISNUMBER(K851),K851,IF(U851=0,"UNPRICED",IF(L851="PAYG",INDEX('SKU Catalog'!$K$1:$K$116,MAX(1,U851)),IF(L851="1Y",INDEX('SKU Catalog'!$L$1:$L$116,MAX(1,U851)),INDEX('SKU Catalog'!$M$1:$M$116,MAX(1,U851))))))</f>
        <v>UNPRICED</v>
      </c>
      <c r="O851" s="24">
        <f>IF(NOT(AND(A851=$B$2,G851&gt;0,H851&gt;0,OR(C851&lt;&gt;"Recommended baseline",Assumptions!$B$10=1))),0,IF(ISNUMBER(N851),G851*H851*N851*IF(ISNUMBER(K851),1,IF(AND(L851="PAYG",INDEX('SKU Catalog'!$F$1:$F$116,MAX(1,U851))="Hourly"),I851,1)),"UNPRICED"))</f>
        <v>0</v>
      </c>
      <c r="P851" s="24">
        <f>IF(ISNUMBER(O851),O851*Assumptions!$B$8,"UNPRICED")</f>
        <v>0</v>
      </c>
      <c r="Q851" s="23" t="str">
        <f>IF(NOT(AND(A851=$B$2,G851&gt;0,H851&gt;0,OR(C851&lt;&gt;"Recommended baseline",Assumptions!$B$10=1))),"Inactive",IF(NOT(ISNUMBER(N851)),"UNPRICED - select SKU / quote",IF(ISNUMBER(K851),"Manual quote - verify source",IF(T851="Covered","Covered by capacity",IF(T851="Control plane","No direct fee","Priced - verify sizing")))))</f>
        <v>Inactive</v>
      </c>
      <c r="R851" s="21" t="s">
        <v>2332</v>
      </c>
      <c r="S851" s="21" t="s">
        <v>971</v>
      </c>
      <c r="T851" s="21" t="s">
        <v>96</v>
      </c>
      <c r="U851" s="23">
        <f>IF(COUNTIF('SKU Catalog'!$A$4:$A$116,T851&amp;"|"&amp;F851)=0,0,MATCH(T851&amp;"|"&amp;F851,'SKU Catalog'!$A$1:$A$116,0))</f>
        <v>6</v>
      </c>
      <c r="V851" s="24">
        <f>IF(NOT(AND(A851=$B$2,G851&gt;0,H851&gt;0,OR(C851&lt;&gt;"Recommended baseline",Assumptions!$B$10=1))),0,IF(ISNUMBER(K851),G851*H851*K851,IF(U851=0,"UNPRICED",IF(ISNUMBER(INDEX('SKU Catalog'!$K$1:$K$116,MAX(1,U851))),G851*H851*INDEX('SKU Catalog'!$K$1:$K$116,MAX(1,U851))*IF(AND(INDEX('SKU Catalog'!$F$1:$F$116,MAX(1,U851))="Hourly",OR(INDEX('SKU Catalog'!$J$1:$J$116,MAX(1,U851))=0,"PAYG"="PAYG")),I851,1),"UNPRICED"))))</f>
        <v>0</v>
      </c>
      <c r="W851" s="24">
        <f>IF(NOT(AND(A851=$B$2,G851&gt;0,H851&gt;0,OR(C851&lt;&gt;"Recommended baseline",Assumptions!$B$10=1))),0,IF(ISNUMBER(K851),G851*H851*K851,IF(U851=0,"UNPRICED",IF(ISNUMBER(INDEX('SKU Catalog'!$L$1:$L$116,MAX(1,U851))),G851*H851*INDEX('SKU Catalog'!$L$1:$L$116,MAX(1,U851))*IF(AND(INDEX('SKU Catalog'!$F$1:$F$116,MAX(1,U851))="Hourly",OR(INDEX('SKU Catalog'!$J$1:$J$116,MAX(1,U851))=0,"1Y"="PAYG")),I851,1),"UNPRICED"))))</f>
        <v>0</v>
      </c>
      <c r="X851" s="24">
        <f>IF(NOT(AND(A851=$B$2,G851&gt;0,H851&gt;0,OR(C851&lt;&gt;"Recommended baseline",Assumptions!$B$10=1))),0,IF(ISNUMBER(K851),G851*H851*K851,IF(U851=0,"UNPRICED",IF(ISNUMBER(INDEX('SKU Catalog'!$M$1:$M$116,MAX(1,U851))),G851*H851*INDEX('SKU Catalog'!$M$1:$M$116,MAX(1,U851))*IF(AND(INDEX('SKU Catalog'!$F$1:$F$116,MAX(1,U851))="Hourly",OR(INDEX('SKU Catalog'!$J$1:$J$116,MAX(1,U851))=0,"3Y"="PAYG")),I851,1),"UNPRICED"))))</f>
        <v>0</v>
      </c>
    </row>
    <row r="852" spans="1:24" ht="28.8" x14ac:dyDescent="0.35">
      <c r="A852" s="21" t="s">
        <v>951</v>
      </c>
      <c r="B852" s="21" t="s">
        <v>93</v>
      </c>
      <c r="C852" s="21" t="s">
        <v>2299</v>
      </c>
      <c r="D852" s="21" t="s">
        <v>1325</v>
      </c>
      <c r="E852" s="21" t="s">
        <v>1326</v>
      </c>
      <c r="F852" s="26" t="s">
        <v>438</v>
      </c>
      <c r="G852" s="27">
        <v>1</v>
      </c>
      <c r="H852" s="27">
        <v>1</v>
      </c>
      <c r="I852" s="36">
        <v>1</v>
      </c>
      <c r="J852" s="26" t="s">
        <v>2297</v>
      </c>
      <c r="K852" s="37"/>
      <c r="L852" s="23" t="str">
        <f>IF(U852=0,"INVALID SKU",IF(INDEX('SKU Catalog'!$J$1:$J$116,MAX(1,U852))=0,"PAYG",IF(J852="Default",Assumptions!$B$7,J852)))</f>
        <v>PAYG</v>
      </c>
      <c r="M852" s="23" t="str">
        <f>IF(U852=0,"Review SKU",INDEX('SKU Catalog'!$E$1:$E$116,MAX(1,U852)))</f>
        <v>database</v>
      </c>
      <c r="N852" s="31">
        <f>IF(ISNUMBER(K852),K852,IF(U852=0,"UNPRICED",IF(L852="PAYG",INDEX('SKU Catalog'!$K$1:$K$116,MAX(1,U852)),IF(L852="1Y",INDEX('SKU Catalog'!$L$1:$L$116,MAX(1,U852)),INDEX('SKU Catalog'!$M$1:$M$116,MAX(1,U852))))))</f>
        <v>14.718625000000001</v>
      </c>
      <c r="O852" s="24">
        <f>IF(NOT(AND(A852=$B$2,G852&gt;0,H852&gt;0,OR(C852&lt;&gt;"Recommended baseline",Assumptions!$B$10=1))),0,IF(ISNUMBER(N852),G852*H852*N852*IF(ISNUMBER(K852),1,IF(AND(L852="PAYG",INDEX('SKU Catalog'!$F$1:$F$116,MAX(1,U852))="Hourly"),I852,1)),"UNPRICED"))</f>
        <v>0</v>
      </c>
      <c r="P852" s="24">
        <f>IF(ISNUMBER(O852),O852*Assumptions!$B$8,"UNPRICED")</f>
        <v>0</v>
      </c>
      <c r="Q852" s="23" t="str">
        <f>IF(NOT(AND(A852=$B$2,G852&gt;0,H852&gt;0,OR(C852&lt;&gt;"Recommended baseline",Assumptions!$B$10=1))),"Inactive",IF(NOT(ISNUMBER(N852)),"UNPRICED - select SKU / quote",IF(ISNUMBER(K852),"Manual quote - verify source",IF(T852="Covered","Covered by capacity",IF(T852="Control plane","No direct fee","Priced - verify sizing")))))</f>
        <v>Inactive</v>
      </c>
      <c r="R852" s="21" t="s">
        <v>2326</v>
      </c>
      <c r="S852" s="21" t="s">
        <v>971</v>
      </c>
      <c r="T852" s="21" t="s">
        <v>437</v>
      </c>
      <c r="U852" s="23">
        <f>IF(COUNTIF('SKU Catalog'!$A$4:$A$116,T852&amp;"|"&amp;F852)=0,0,MATCH(T852&amp;"|"&amp;F852,'SKU Catalog'!$A$1:$A$116,0))</f>
        <v>99</v>
      </c>
      <c r="V852" s="24">
        <f>IF(NOT(AND(A852=$B$2,G852&gt;0,H852&gt;0,OR(C852&lt;&gt;"Recommended baseline",Assumptions!$B$10=1))),0,IF(ISNUMBER(K852),G852*H852*K852,IF(U852=0,"UNPRICED",IF(ISNUMBER(INDEX('SKU Catalog'!$K$1:$K$116,MAX(1,U852))),G852*H852*INDEX('SKU Catalog'!$K$1:$K$116,MAX(1,U852))*IF(AND(INDEX('SKU Catalog'!$F$1:$F$116,MAX(1,U852))="Hourly",OR(INDEX('SKU Catalog'!$J$1:$J$116,MAX(1,U852))=0,"PAYG"="PAYG")),I852,1),"UNPRICED"))))</f>
        <v>0</v>
      </c>
      <c r="W852" s="24">
        <f>IF(NOT(AND(A852=$B$2,G852&gt;0,H852&gt;0,OR(C852&lt;&gt;"Recommended baseline",Assumptions!$B$10=1))),0,IF(ISNUMBER(K852),G852*H852*K852,IF(U852=0,"UNPRICED",IF(ISNUMBER(INDEX('SKU Catalog'!$L$1:$L$116,MAX(1,U852))),G852*H852*INDEX('SKU Catalog'!$L$1:$L$116,MAX(1,U852))*IF(AND(INDEX('SKU Catalog'!$F$1:$F$116,MAX(1,U852))="Hourly",OR(INDEX('SKU Catalog'!$J$1:$J$116,MAX(1,U852))=0,"1Y"="PAYG")),I852,1),"UNPRICED"))))</f>
        <v>0</v>
      </c>
      <c r="X852" s="24">
        <f>IF(NOT(AND(A852=$B$2,G852&gt;0,H852&gt;0,OR(C852&lt;&gt;"Recommended baseline",Assumptions!$B$10=1))),0,IF(ISNUMBER(K852),G852*H852*K852,IF(U852=0,"UNPRICED",IF(ISNUMBER(INDEX('SKU Catalog'!$M$1:$M$116,MAX(1,U852))),G852*H852*INDEX('SKU Catalog'!$M$1:$M$116,MAX(1,U852))*IF(AND(INDEX('SKU Catalog'!$F$1:$F$116,MAX(1,U852))="Hourly",OR(INDEX('SKU Catalog'!$J$1:$J$116,MAX(1,U852))=0,"3Y"="PAYG")),I852,1),"UNPRICED"))))</f>
        <v>0</v>
      </c>
    </row>
    <row r="853" spans="1:24" ht="28.8" x14ac:dyDescent="0.35">
      <c r="A853" s="21" t="s">
        <v>951</v>
      </c>
      <c r="B853" s="21" t="s">
        <v>93</v>
      </c>
      <c r="C853" s="21" t="s">
        <v>2299</v>
      </c>
      <c r="D853" s="21" t="s">
        <v>1329</v>
      </c>
      <c r="E853" s="21" t="s">
        <v>1331</v>
      </c>
      <c r="F853" s="26" t="s">
        <v>446</v>
      </c>
      <c r="G853" s="27">
        <v>1</v>
      </c>
      <c r="H853" s="27">
        <v>4</v>
      </c>
      <c r="I853" s="36">
        <v>1</v>
      </c>
      <c r="J853" s="26" t="s">
        <v>2297</v>
      </c>
      <c r="K853" s="37"/>
      <c r="L853" s="23" t="str">
        <f>IF(U853=0,"INVALID SKU",IF(INDEX('SKU Catalog'!$J$1:$J$116,MAX(1,U853))=0,"PAYG",IF(J853="Default",Assumptions!$B$7,J853)))</f>
        <v>PAYG</v>
      </c>
      <c r="M853" s="23" t="str">
        <f>IF(U853=0,"Review SKU",INDEX('SKU Catalog'!$E$1:$E$116,MAX(1,U853)))</f>
        <v>vCore</v>
      </c>
      <c r="N853" s="31">
        <f>IF(ISNUMBER(K853),K853,IF(U853=0,"UNPRICED",IF(L853="PAYG",INDEX('SKU Catalog'!$K$1:$K$116,MAX(1,U853)),IF(L853="1Y",INDEX('SKU Catalog'!$L$1:$L$116,MAX(1,U853)),INDEX('SKU Catalog'!$M$1:$M$116,MAX(1,U853))))))</f>
        <v>111.11913999999999</v>
      </c>
      <c r="O853" s="24">
        <f>IF(NOT(AND(A853=$B$2,G853&gt;0,H853&gt;0,OR(C853&lt;&gt;"Recommended baseline",Assumptions!$B$10=1))),0,IF(ISNUMBER(N853),G853*H853*N853*IF(ISNUMBER(K853),1,IF(AND(L853="PAYG",INDEX('SKU Catalog'!$F$1:$F$116,MAX(1,U853))="Hourly"),I853,1)),"UNPRICED"))</f>
        <v>0</v>
      </c>
      <c r="P853" s="24">
        <f>IF(ISNUMBER(O853),O853*Assumptions!$B$8,"UNPRICED")</f>
        <v>0</v>
      </c>
      <c r="Q853" s="23" t="str">
        <f>IF(NOT(AND(A853=$B$2,G853&gt;0,H853&gt;0,OR(C853&lt;&gt;"Recommended baseline",Assumptions!$B$10=1))),"Inactive",IF(NOT(ISNUMBER(N853)),"UNPRICED - select SKU / quote",IF(ISNUMBER(K853),"Manual quote - verify source",IF(T853="Covered","Covered by capacity",IF(T853="Control plane","No direct fee","Priced - verify sizing")))))</f>
        <v>Inactive</v>
      </c>
      <c r="R853" s="21" t="s">
        <v>2333</v>
      </c>
      <c r="S853" s="21" t="s">
        <v>971</v>
      </c>
      <c r="T853" s="21" t="s">
        <v>445</v>
      </c>
      <c r="U853" s="23">
        <f>IF(COUNTIF('SKU Catalog'!$A$4:$A$116,T853&amp;"|"&amp;F853)=0,0,MATCH(T853&amp;"|"&amp;F853,'SKU Catalog'!$A$1:$A$116,0))</f>
        <v>102</v>
      </c>
      <c r="V853" s="24">
        <f>IF(NOT(AND(A853=$B$2,G853&gt;0,H853&gt;0,OR(C853&lt;&gt;"Recommended baseline",Assumptions!$B$10=1))),0,IF(ISNUMBER(K853),G853*H853*K853,IF(U853=0,"UNPRICED",IF(ISNUMBER(INDEX('SKU Catalog'!$K$1:$K$116,MAX(1,U853))),G853*H853*INDEX('SKU Catalog'!$K$1:$K$116,MAX(1,U853))*IF(AND(INDEX('SKU Catalog'!$F$1:$F$116,MAX(1,U853))="Hourly",OR(INDEX('SKU Catalog'!$J$1:$J$116,MAX(1,U853))=0,"PAYG"="PAYG")),I853,1),"UNPRICED"))))</f>
        <v>0</v>
      </c>
      <c r="W853" s="24">
        <f>IF(NOT(AND(A853=$B$2,G853&gt;0,H853&gt;0,OR(C853&lt;&gt;"Recommended baseline",Assumptions!$B$10=1))),0,IF(ISNUMBER(K853),G853*H853*K853,IF(U853=0,"UNPRICED",IF(ISNUMBER(INDEX('SKU Catalog'!$L$1:$L$116,MAX(1,U853))),G853*H853*INDEX('SKU Catalog'!$L$1:$L$116,MAX(1,U853))*IF(AND(INDEX('SKU Catalog'!$F$1:$F$116,MAX(1,U853))="Hourly",OR(INDEX('SKU Catalog'!$J$1:$J$116,MAX(1,U853))=0,"1Y"="PAYG")),I853,1),"UNPRICED"))))</f>
        <v>0</v>
      </c>
      <c r="X853" s="24">
        <f>IF(NOT(AND(A853=$B$2,G853&gt;0,H853&gt;0,OR(C853&lt;&gt;"Recommended baseline",Assumptions!$B$10=1))),0,IF(ISNUMBER(K853),G853*H853*K853,IF(U853=0,"UNPRICED",IF(ISNUMBER(INDEX('SKU Catalog'!$M$1:$M$116,MAX(1,U853))),G853*H853*INDEX('SKU Catalog'!$M$1:$M$116,MAX(1,U853))*IF(AND(INDEX('SKU Catalog'!$F$1:$F$116,MAX(1,U853))="Hourly",OR(INDEX('SKU Catalog'!$J$1:$J$116,MAX(1,U853))=0,"3Y"="PAYG")),I853,1),"UNPRICED"))))</f>
        <v>0</v>
      </c>
    </row>
    <row r="854" spans="1:24" ht="28.8" x14ac:dyDescent="0.35">
      <c r="A854" s="21" t="s">
        <v>951</v>
      </c>
      <c r="B854" s="21" t="s">
        <v>89</v>
      </c>
      <c r="C854" s="21" t="s">
        <v>2299</v>
      </c>
      <c r="D854" s="21" t="s">
        <v>1329</v>
      </c>
      <c r="E854" s="21" t="s">
        <v>1331</v>
      </c>
      <c r="F854" s="26" t="s">
        <v>460</v>
      </c>
      <c r="G854" s="27">
        <v>1</v>
      </c>
      <c r="H854" s="27">
        <v>32</v>
      </c>
      <c r="I854" s="36">
        <v>1</v>
      </c>
      <c r="J854" s="26" t="s">
        <v>2297</v>
      </c>
      <c r="K854" s="37"/>
      <c r="L854" s="23" t="str">
        <f>IF(U854=0,"INVALID SKU",IF(INDEX('SKU Catalog'!$J$1:$J$116,MAX(1,U854))=0,"PAYG",IF(J854="Default",Assumptions!$B$7,J854)))</f>
        <v>PAYG</v>
      </c>
      <c r="M854" s="23" t="str">
        <f>IF(U854=0,"Review SKU",INDEX('SKU Catalog'!$E$1:$E$116,MAX(1,U854)))</f>
        <v>GB-month</v>
      </c>
      <c r="N854" s="31">
        <f>IF(ISNUMBER(K854),K854,IF(U854=0,"UNPRICED",IF(L854="PAYG",INDEX('SKU Catalog'!$K$1:$K$116,MAX(1,U854)),IF(L854="1Y",INDEX('SKU Catalog'!$L$1:$L$116,MAX(1,U854)),INDEX('SKU Catalog'!$M$1:$M$116,MAX(1,U854))))))</f>
        <v>0.115</v>
      </c>
      <c r="O854" s="24">
        <f>IF(NOT(AND(A854=$B$2,G854&gt;0,H854&gt;0,OR(C854&lt;&gt;"Recommended baseline",Assumptions!$B$10=1))),0,IF(ISNUMBER(N854),G854*H854*N854*IF(ISNUMBER(K854),1,IF(AND(L854="PAYG",INDEX('SKU Catalog'!$F$1:$F$116,MAX(1,U854))="Hourly"),I854,1)),"UNPRICED"))</f>
        <v>0</v>
      </c>
      <c r="P854" s="24">
        <f>IF(ISNUMBER(O854),O854*Assumptions!$B$8,"UNPRICED")</f>
        <v>0</v>
      </c>
      <c r="Q854" s="23" t="str">
        <f>IF(NOT(AND(A854=$B$2,G854&gt;0,H854&gt;0,OR(C854&lt;&gt;"Recommended baseline",Assumptions!$B$10=1))),"Inactive",IF(NOT(ISNUMBER(N854)),"UNPRICED - select SKU / quote",IF(ISNUMBER(K854),"Manual quote - verify source",IF(T854="Covered","Covered by capacity",IF(T854="Control plane","No direct fee","Priced - verify sizing")))))</f>
        <v>Inactive</v>
      </c>
      <c r="R854" s="21"/>
      <c r="S854" s="21" t="s">
        <v>971</v>
      </c>
      <c r="T854" s="21" t="s">
        <v>459</v>
      </c>
      <c r="U854" s="23">
        <f>IF(COUNTIF('SKU Catalog'!$A$4:$A$116,T854&amp;"|"&amp;F854)=0,0,MATCH(T854&amp;"|"&amp;F854,'SKU Catalog'!$A$1:$A$116,0))</f>
        <v>107</v>
      </c>
      <c r="V854" s="24">
        <f>IF(NOT(AND(A854=$B$2,G854&gt;0,H854&gt;0,OR(C854&lt;&gt;"Recommended baseline",Assumptions!$B$10=1))),0,IF(ISNUMBER(K854),G854*H854*K854,IF(U854=0,"UNPRICED",IF(ISNUMBER(INDEX('SKU Catalog'!$K$1:$K$116,MAX(1,U854))),G854*H854*INDEX('SKU Catalog'!$K$1:$K$116,MAX(1,U854))*IF(AND(INDEX('SKU Catalog'!$F$1:$F$116,MAX(1,U854))="Hourly",OR(INDEX('SKU Catalog'!$J$1:$J$116,MAX(1,U854))=0,"PAYG"="PAYG")),I854,1),"UNPRICED"))))</f>
        <v>0</v>
      </c>
      <c r="W854" s="24">
        <f>IF(NOT(AND(A854=$B$2,G854&gt;0,H854&gt;0,OR(C854&lt;&gt;"Recommended baseline",Assumptions!$B$10=1))),0,IF(ISNUMBER(K854),G854*H854*K854,IF(U854=0,"UNPRICED",IF(ISNUMBER(INDEX('SKU Catalog'!$L$1:$L$116,MAX(1,U854))),G854*H854*INDEX('SKU Catalog'!$L$1:$L$116,MAX(1,U854))*IF(AND(INDEX('SKU Catalog'!$F$1:$F$116,MAX(1,U854))="Hourly",OR(INDEX('SKU Catalog'!$J$1:$J$116,MAX(1,U854))=0,"1Y"="PAYG")),I854,1),"UNPRICED"))))</f>
        <v>0</v>
      </c>
      <c r="X854" s="24">
        <f>IF(NOT(AND(A854=$B$2,G854&gt;0,H854&gt;0,OR(C854&lt;&gt;"Recommended baseline",Assumptions!$B$10=1))),0,IF(ISNUMBER(K854),G854*H854*K854,IF(U854=0,"UNPRICED",IF(ISNUMBER(INDEX('SKU Catalog'!$M$1:$M$116,MAX(1,U854))),G854*H854*INDEX('SKU Catalog'!$M$1:$M$116,MAX(1,U854))*IF(AND(INDEX('SKU Catalog'!$F$1:$F$116,MAX(1,U854))="Hourly",OR(INDEX('SKU Catalog'!$J$1:$J$116,MAX(1,U854))=0,"3Y"="PAYG")),I854,1),"UNPRICED"))))</f>
        <v>0</v>
      </c>
    </row>
    <row r="855" spans="1:24" ht="28.8" x14ac:dyDescent="0.35">
      <c r="A855" s="21" t="s">
        <v>951</v>
      </c>
      <c r="B855" s="21" t="s">
        <v>93</v>
      </c>
      <c r="C855" s="21" t="s">
        <v>2299</v>
      </c>
      <c r="D855" s="21" t="s">
        <v>1329</v>
      </c>
      <c r="E855" s="21" t="s">
        <v>1331</v>
      </c>
      <c r="F855" s="26" t="s">
        <v>467</v>
      </c>
      <c r="G855" s="27">
        <v>1</v>
      </c>
      <c r="H855" s="27">
        <v>4</v>
      </c>
      <c r="I855" s="36">
        <v>1</v>
      </c>
      <c r="J855" s="26" t="s">
        <v>2297</v>
      </c>
      <c r="K855" s="37"/>
      <c r="L855" s="23" t="str">
        <f>IF(U855=0,"INVALID SKU",IF(INDEX('SKU Catalog'!$J$1:$J$116,MAX(1,U855))=0,"PAYG",IF(J855="Default",Assumptions!$B$7,J855)))</f>
        <v>PAYG</v>
      </c>
      <c r="M855" s="23" t="str">
        <f>IF(U855=0,"Review SKU",INDEX('SKU Catalog'!$E$1:$E$116,MAX(1,U855)))</f>
        <v>licensed vCore</v>
      </c>
      <c r="N855" s="31" t="str">
        <f>IF(ISNUMBER(K855),K855,IF(U855=0,"UNPRICED",IF(L855="PAYG",INDEX('SKU Catalog'!$K$1:$K$116,MAX(1,U855)),IF(L855="1Y",INDEX('SKU Catalog'!$L$1:$L$116,MAX(1,U855)),INDEX('SKU Catalog'!$M$1:$M$116,MAX(1,U855))))))</f>
        <v>UNPRICED</v>
      </c>
      <c r="O855" s="24">
        <f>IF(NOT(AND(A855=$B$2,G855&gt;0,H855&gt;0,OR(C855&lt;&gt;"Recommended baseline",Assumptions!$B$10=1))),0,IF(ISNUMBER(N855),G855*H855*N855*IF(ISNUMBER(K855),1,IF(AND(L855="PAYG",INDEX('SKU Catalog'!$F$1:$F$116,MAX(1,U855))="Hourly"),I855,1)),"UNPRICED"))</f>
        <v>0</v>
      </c>
      <c r="P855" s="24">
        <f>IF(ISNUMBER(O855),O855*Assumptions!$B$8,"UNPRICED")</f>
        <v>0</v>
      </c>
      <c r="Q855" s="23" t="str">
        <f>IF(NOT(AND(A855=$B$2,G855&gt;0,H855&gt;0,OR(C855&lt;&gt;"Recommended baseline",Assumptions!$B$10=1))),"Inactive",IF(NOT(ISNUMBER(N855)),"UNPRICED - select SKU / quote",IF(ISNUMBER(K855),"Manual quote - verify source",IF(T855="Covered","Covered by capacity",IF(T855="Control plane","No direct fee","Priced - verify sizing")))))</f>
        <v>Inactive</v>
      </c>
      <c r="R855" s="21" t="s">
        <v>2334</v>
      </c>
      <c r="S855" s="21" t="s">
        <v>971</v>
      </c>
      <c r="T855" s="21" t="s">
        <v>466</v>
      </c>
      <c r="U855" s="23">
        <f>IF(COUNTIF('SKU Catalog'!$A$4:$A$116,T855&amp;"|"&amp;F855)=0,0,MATCH(T855&amp;"|"&amp;F855,'SKU Catalog'!$A$1:$A$116,0))</f>
        <v>109</v>
      </c>
      <c r="V855" s="24">
        <f>IF(NOT(AND(A855=$B$2,G855&gt;0,H855&gt;0,OR(C855&lt;&gt;"Recommended baseline",Assumptions!$B$10=1))),0,IF(ISNUMBER(K855),G855*H855*K855,IF(U855=0,"UNPRICED",IF(ISNUMBER(INDEX('SKU Catalog'!$K$1:$K$116,MAX(1,U855))),G855*H855*INDEX('SKU Catalog'!$K$1:$K$116,MAX(1,U855))*IF(AND(INDEX('SKU Catalog'!$F$1:$F$116,MAX(1,U855))="Hourly",OR(INDEX('SKU Catalog'!$J$1:$J$116,MAX(1,U855))=0,"PAYG"="PAYG")),I855,1),"UNPRICED"))))</f>
        <v>0</v>
      </c>
      <c r="W855" s="24">
        <f>IF(NOT(AND(A855=$B$2,G855&gt;0,H855&gt;0,OR(C855&lt;&gt;"Recommended baseline",Assumptions!$B$10=1))),0,IF(ISNUMBER(K855),G855*H855*K855,IF(U855=0,"UNPRICED",IF(ISNUMBER(INDEX('SKU Catalog'!$L$1:$L$116,MAX(1,U855))),G855*H855*INDEX('SKU Catalog'!$L$1:$L$116,MAX(1,U855))*IF(AND(INDEX('SKU Catalog'!$F$1:$F$116,MAX(1,U855))="Hourly",OR(INDEX('SKU Catalog'!$J$1:$J$116,MAX(1,U855))=0,"1Y"="PAYG")),I855,1),"UNPRICED"))))</f>
        <v>0</v>
      </c>
      <c r="X855" s="24">
        <f>IF(NOT(AND(A855=$B$2,G855&gt;0,H855&gt;0,OR(C855&lt;&gt;"Recommended baseline",Assumptions!$B$10=1))),0,IF(ISNUMBER(K855),G855*H855*K855,IF(U855=0,"UNPRICED",IF(ISNUMBER(INDEX('SKU Catalog'!$M$1:$M$116,MAX(1,U855))),G855*H855*INDEX('SKU Catalog'!$M$1:$M$116,MAX(1,U855))*IF(AND(INDEX('SKU Catalog'!$F$1:$F$116,MAX(1,U855))="Hourly",OR(INDEX('SKU Catalog'!$J$1:$J$116,MAX(1,U855))=0,"3Y"="PAYG")),I855,1),"UNPRICED"))))</f>
        <v>0</v>
      </c>
    </row>
    <row r="856" spans="1:24" ht="28.8" x14ac:dyDescent="0.35">
      <c r="A856" s="21" t="s">
        <v>951</v>
      </c>
      <c r="B856" s="21" t="s">
        <v>96</v>
      </c>
      <c r="C856" s="21" t="s">
        <v>2299</v>
      </c>
      <c r="D856" s="21" t="s">
        <v>1334</v>
      </c>
      <c r="E856" s="21" t="s">
        <v>1335</v>
      </c>
      <c r="F856" s="26" t="s">
        <v>191</v>
      </c>
      <c r="G856" s="27">
        <v>1</v>
      </c>
      <c r="H856" s="27">
        <v>1</v>
      </c>
      <c r="I856" s="36">
        <v>1</v>
      </c>
      <c r="J856" s="26" t="s">
        <v>2297</v>
      </c>
      <c r="K856" s="37"/>
      <c r="L856" s="23" t="str">
        <f>IF(U856=0,"INVALID SKU",IF(INDEX('SKU Catalog'!$J$1:$J$116,MAX(1,U856))=0,"PAYG",IF(J856="Default",Assumptions!$B$7,J856)))</f>
        <v>PAYG</v>
      </c>
      <c r="M856" s="23" t="str">
        <f>IF(U856=0,"Review SKU",INDEX('SKU Catalog'!$E$1:$E$116,MAX(1,U856)))</f>
        <v>quoted unit</v>
      </c>
      <c r="N856" s="31" t="str">
        <f>IF(ISNUMBER(K856),K856,IF(U856=0,"UNPRICED",IF(L856="PAYG",INDEX('SKU Catalog'!$K$1:$K$116,MAX(1,U856)),IF(L856="1Y",INDEX('SKU Catalog'!$L$1:$L$116,MAX(1,U856)),INDEX('SKU Catalog'!$M$1:$M$116,MAX(1,U856))))))</f>
        <v>UNPRICED</v>
      </c>
      <c r="O856" s="24">
        <f>IF(NOT(AND(A856=$B$2,G856&gt;0,H856&gt;0,OR(C856&lt;&gt;"Recommended baseline",Assumptions!$B$10=1))),0,IF(ISNUMBER(N856),G856*H856*N856*IF(ISNUMBER(K856),1,IF(AND(L856="PAYG",INDEX('SKU Catalog'!$F$1:$F$116,MAX(1,U856))="Hourly"),I856,1)),"UNPRICED"))</f>
        <v>0</v>
      </c>
      <c r="P856" s="24">
        <f>IF(ISNUMBER(O856),O856*Assumptions!$B$8,"UNPRICED")</f>
        <v>0</v>
      </c>
      <c r="Q856" s="23" t="str">
        <f>IF(NOT(AND(A856=$B$2,G856&gt;0,H856&gt;0,OR(C856&lt;&gt;"Recommended baseline",Assumptions!$B$10=1))),"Inactive",IF(NOT(ISNUMBER(N856)),"UNPRICED - select SKU / quote",IF(ISNUMBER(K856),"Manual quote - verify source",IF(T856="Covered","Covered by capacity",IF(T856="Control plane","No direct fee","Priced - verify sizing")))))</f>
        <v>Inactive</v>
      </c>
      <c r="R856" s="21" t="s">
        <v>2335</v>
      </c>
      <c r="S856" s="21" t="s">
        <v>971</v>
      </c>
      <c r="T856" s="21" t="s">
        <v>96</v>
      </c>
      <c r="U856" s="23">
        <f>IF(COUNTIF('SKU Catalog'!$A$4:$A$116,T856&amp;"|"&amp;F856)=0,0,MATCH(T856&amp;"|"&amp;F856,'SKU Catalog'!$A$1:$A$116,0))</f>
        <v>6</v>
      </c>
      <c r="V856" s="24">
        <f>IF(NOT(AND(A856=$B$2,G856&gt;0,H856&gt;0,OR(C856&lt;&gt;"Recommended baseline",Assumptions!$B$10=1))),0,IF(ISNUMBER(K856),G856*H856*K856,IF(U856=0,"UNPRICED",IF(ISNUMBER(INDEX('SKU Catalog'!$K$1:$K$116,MAX(1,U856))),G856*H856*INDEX('SKU Catalog'!$K$1:$K$116,MAX(1,U856))*IF(AND(INDEX('SKU Catalog'!$F$1:$F$116,MAX(1,U856))="Hourly",OR(INDEX('SKU Catalog'!$J$1:$J$116,MAX(1,U856))=0,"PAYG"="PAYG")),I856,1),"UNPRICED"))))</f>
        <v>0</v>
      </c>
      <c r="W856" s="24">
        <f>IF(NOT(AND(A856=$B$2,G856&gt;0,H856&gt;0,OR(C856&lt;&gt;"Recommended baseline",Assumptions!$B$10=1))),0,IF(ISNUMBER(K856),G856*H856*K856,IF(U856=0,"UNPRICED",IF(ISNUMBER(INDEX('SKU Catalog'!$L$1:$L$116,MAX(1,U856))),G856*H856*INDEX('SKU Catalog'!$L$1:$L$116,MAX(1,U856))*IF(AND(INDEX('SKU Catalog'!$F$1:$F$116,MAX(1,U856))="Hourly",OR(INDEX('SKU Catalog'!$J$1:$J$116,MAX(1,U856))=0,"1Y"="PAYG")),I856,1),"UNPRICED"))))</f>
        <v>0</v>
      </c>
      <c r="X856" s="24">
        <f>IF(NOT(AND(A856=$B$2,G856&gt;0,H856&gt;0,OR(C856&lt;&gt;"Recommended baseline",Assumptions!$B$10=1))),0,IF(ISNUMBER(K856),G856*H856*K856,IF(U856=0,"UNPRICED",IF(ISNUMBER(INDEX('SKU Catalog'!$M$1:$M$116,MAX(1,U856))),G856*H856*INDEX('SKU Catalog'!$M$1:$M$116,MAX(1,U856))*IF(AND(INDEX('SKU Catalog'!$F$1:$F$116,MAX(1,U856))="Hourly",OR(INDEX('SKU Catalog'!$J$1:$J$116,MAX(1,U856))=0,"3Y"="PAYG")),I856,1),"UNPRICED"))))</f>
        <v>0</v>
      </c>
    </row>
    <row r="857" spans="1:24" ht="28.8" x14ac:dyDescent="0.35">
      <c r="A857" s="21" t="s">
        <v>951</v>
      </c>
      <c r="B857" s="21" t="s">
        <v>93</v>
      </c>
      <c r="C857" s="21" t="s">
        <v>2299</v>
      </c>
      <c r="D857" s="21" t="s">
        <v>1338</v>
      </c>
      <c r="E857" s="21" t="s">
        <v>1340</v>
      </c>
      <c r="F857" s="26" t="s">
        <v>451</v>
      </c>
      <c r="G857" s="27">
        <v>1</v>
      </c>
      <c r="H857" s="27">
        <v>2</v>
      </c>
      <c r="I857" s="36">
        <v>1</v>
      </c>
      <c r="J857" s="26" t="s">
        <v>2297</v>
      </c>
      <c r="K857" s="37"/>
      <c r="L857" s="23" t="str">
        <f>IF(U857=0,"INVALID SKU",IF(INDEX('SKU Catalog'!$J$1:$J$116,MAX(1,U857))=0,"PAYG",IF(J857="Default",Assumptions!$B$7,J857)))</f>
        <v>PAYG</v>
      </c>
      <c r="M857" s="23" t="str">
        <f>IF(U857=0,"Review SKU",INDEX('SKU Catalog'!$E$1:$E$116,MAX(1,U857)))</f>
        <v>vCore</v>
      </c>
      <c r="N857" s="31">
        <f>IF(ISNUMBER(K857),K857,IF(U857=0,"UNPRICED",IF(L857="PAYG",INDEX('SKU Catalog'!$K$1:$K$116,MAX(1,U857)),IF(L857="1Y",INDEX('SKU Catalog'!$L$1:$L$116,MAX(1,U857)),INDEX('SKU Catalog'!$M$1:$M$116,MAX(1,U857))))))</f>
        <v>62.415000000000006</v>
      </c>
      <c r="O857" s="24">
        <f>IF(NOT(AND(A857=$B$2,G857&gt;0,H857&gt;0,OR(C857&lt;&gt;"Recommended baseline",Assumptions!$B$10=1))),0,IF(ISNUMBER(N857),G857*H857*N857*IF(ISNUMBER(K857),1,IF(AND(L857="PAYG",INDEX('SKU Catalog'!$F$1:$F$116,MAX(1,U857))="Hourly"),I857,1)),"UNPRICED"))</f>
        <v>0</v>
      </c>
      <c r="P857" s="24">
        <f>IF(ISNUMBER(O857),O857*Assumptions!$B$8,"UNPRICED")</f>
        <v>0</v>
      </c>
      <c r="Q857" s="23" t="str">
        <f>IF(NOT(AND(A857=$B$2,G857&gt;0,H857&gt;0,OR(C857&lt;&gt;"Recommended baseline",Assumptions!$B$10=1))),"Inactive",IF(NOT(ISNUMBER(N857)),"UNPRICED - select SKU / quote",IF(ISNUMBER(K857),"Manual quote - verify source",IF(T857="Covered","Covered by capacity",IF(T857="Control plane","No direct fee","Priced - verify sizing")))))</f>
        <v>Inactive</v>
      </c>
      <c r="R857" s="21" t="s">
        <v>2336</v>
      </c>
      <c r="S857" s="21" t="s">
        <v>971</v>
      </c>
      <c r="T857" s="21" t="s">
        <v>450</v>
      </c>
      <c r="U857" s="23">
        <f>IF(COUNTIF('SKU Catalog'!$A$4:$A$116,T857&amp;"|"&amp;F857)=0,0,MATCH(T857&amp;"|"&amp;F857,'SKU Catalog'!$A$1:$A$116,0))</f>
        <v>103</v>
      </c>
      <c r="V857" s="24">
        <f>IF(NOT(AND(A857=$B$2,G857&gt;0,H857&gt;0,OR(C857&lt;&gt;"Recommended baseline",Assumptions!$B$10=1))),0,IF(ISNUMBER(K857),G857*H857*K857,IF(U857=0,"UNPRICED",IF(ISNUMBER(INDEX('SKU Catalog'!$K$1:$K$116,MAX(1,U857))),G857*H857*INDEX('SKU Catalog'!$K$1:$K$116,MAX(1,U857))*IF(AND(INDEX('SKU Catalog'!$F$1:$F$116,MAX(1,U857))="Hourly",OR(INDEX('SKU Catalog'!$J$1:$J$116,MAX(1,U857))=0,"PAYG"="PAYG")),I857,1),"UNPRICED"))))</f>
        <v>0</v>
      </c>
      <c r="W857" s="24">
        <f>IF(NOT(AND(A857=$B$2,G857&gt;0,H857&gt;0,OR(C857&lt;&gt;"Recommended baseline",Assumptions!$B$10=1))),0,IF(ISNUMBER(K857),G857*H857*K857,IF(U857=0,"UNPRICED",IF(ISNUMBER(INDEX('SKU Catalog'!$L$1:$L$116,MAX(1,U857))),G857*H857*INDEX('SKU Catalog'!$L$1:$L$116,MAX(1,U857))*IF(AND(INDEX('SKU Catalog'!$F$1:$F$116,MAX(1,U857))="Hourly",OR(INDEX('SKU Catalog'!$J$1:$J$116,MAX(1,U857))=0,"1Y"="PAYG")),I857,1),"UNPRICED"))))</f>
        <v>0</v>
      </c>
      <c r="X857" s="24">
        <f>IF(NOT(AND(A857=$B$2,G857&gt;0,H857&gt;0,OR(C857&lt;&gt;"Recommended baseline",Assumptions!$B$10=1))),0,IF(ISNUMBER(K857),G857*H857*K857,IF(U857=0,"UNPRICED",IF(ISNUMBER(INDEX('SKU Catalog'!$M$1:$M$116,MAX(1,U857))),G857*H857*INDEX('SKU Catalog'!$M$1:$M$116,MAX(1,U857))*IF(AND(INDEX('SKU Catalog'!$F$1:$F$116,MAX(1,U857))="Hourly",OR(INDEX('SKU Catalog'!$J$1:$J$116,MAX(1,U857))=0,"3Y"="PAYG")),I857,1),"UNPRICED"))))</f>
        <v>0</v>
      </c>
    </row>
    <row r="858" spans="1:24" ht="28.8" x14ac:dyDescent="0.35">
      <c r="A858" s="21" t="s">
        <v>951</v>
      </c>
      <c r="B858" s="21" t="s">
        <v>89</v>
      </c>
      <c r="C858" s="21" t="s">
        <v>2299</v>
      </c>
      <c r="D858" s="21" t="s">
        <v>1338</v>
      </c>
      <c r="E858" s="21" t="s">
        <v>1340</v>
      </c>
      <c r="F858" s="26" t="s">
        <v>89</v>
      </c>
      <c r="G858" s="27">
        <v>1</v>
      </c>
      <c r="H858" s="27">
        <v>32</v>
      </c>
      <c r="I858" s="36">
        <v>1</v>
      </c>
      <c r="J858" s="26" t="s">
        <v>2297</v>
      </c>
      <c r="K858" s="37"/>
      <c r="L858" s="23" t="str">
        <f>IF(U858=0,"INVALID SKU",IF(INDEX('SKU Catalog'!$J$1:$J$116,MAX(1,U858))=0,"PAYG",IF(J858="Default",Assumptions!$B$7,J858)))</f>
        <v>PAYG</v>
      </c>
      <c r="M858" s="23" t="str">
        <f>IF(U858=0,"Review SKU",INDEX('SKU Catalog'!$E$1:$E$116,MAX(1,U858)))</f>
        <v>GB-month</v>
      </c>
      <c r="N858" s="31">
        <f>IF(ISNUMBER(K858),K858,IF(U858=0,"UNPRICED",IF(L858="PAYG",INDEX('SKU Catalog'!$K$1:$K$116,MAX(1,U858)),IF(L858="1Y",INDEX('SKU Catalog'!$L$1:$L$116,MAX(1,U858)),INDEX('SKU Catalog'!$M$1:$M$116,MAX(1,U858))))))</f>
        <v>0.115</v>
      </c>
      <c r="O858" s="24">
        <f>IF(NOT(AND(A858=$B$2,G858&gt;0,H858&gt;0,OR(C858&lt;&gt;"Recommended baseline",Assumptions!$B$10=1))),0,IF(ISNUMBER(N858),G858*H858*N858*IF(ISNUMBER(K858),1,IF(AND(L858="PAYG",INDEX('SKU Catalog'!$F$1:$F$116,MAX(1,U858))="Hourly"),I858,1)),"UNPRICED"))</f>
        <v>0</v>
      </c>
      <c r="P858" s="24">
        <f>IF(ISNUMBER(O858),O858*Assumptions!$B$8,"UNPRICED")</f>
        <v>0</v>
      </c>
      <c r="Q858" s="23" t="str">
        <f>IF(NOT(AND(A858=$B$2,G858&gt;0,H858&gt;0,OR(C858&lt;&gt;"Recommended baseline",Assumptions!$B$10=1))),"Inactive",IF(NOT(ISNUMBER(N858)),"UNPRICED - select SKU / quote",IF(ISNUMBER(K858),"Manual quote - verify source",IF(T858="Covered","Covered by capacity",IF(T858="Control plane","No direct fee","Priced - verify sizing")))))</f>
        <v>Inactive</v>
      </c>
      <c r="R858" s="21"/>
      <c r="S858" s="21" t="s">
        <v>971</v>
      </c>
      <c r="T858" s="21" t="s">
        <v>455</v>
      </c>
      <c r="U858" s="23">
        <f>IF(COUNTIF('SKU Catalog'!$A$4:$A$116,T858&amp;"|"&amp;F858)=0,0,MATCH(T858&amp;"|"&amp;F858,'SKU Catalog'!$A$1:$A$116,0))</f>
        <v>105</v>
      </c>
      <c r="V858" s="24">
        <f>IF(NOT(AND(A858=$B$2,G858&gt;0,H858&gt;0,OR(C858&lt;&gt;"Recommended baseline",Assumptions!$B$10=1))),0,IF(ISNUMBER(K858),G858*H858*K858,IF(U858=0,"UNPRICED",IF(ISNUMBER(INDEX('SKU Catalog'!$K$1:$K$116,MAX(1,U858))),G858*H858*INDEX('SKU Catalog'!$K$1:$K$116,MAX(1,U858))*IF(AND(INDEX('SKU Catalog'!$F$1:$F$116,MAX(1,U858))="Hourly",OR(INDEX('SKU Catalog'!$J$1:$J$116,MAX(1,U858))=0,"PAYG"="PAYG")),I858,1),"UNPRICED"))))</f>
        <v>0</v>
      </c>
      <c r="W858" s="24">
        <f>IF(NOT(AND(A858=$B$2,G858&gt;0,H858&gt;0,OR(C858&lt;&gt;"Recommended baseline",Assumptions!$B$10=1))),0,IF(ISNUMBER(K858),G858*H858*K858,IF(U858=0,"UNPRICED",IF(ISNUMBER(INDEX('SKU Catalog'!$L$1:$L$116,MAX(1,U858))),G858*H858*INDEX('SKU Catalog'!$L$1:$L$116,MAX(1,U858))*IF(AND(INDEX('SKU Catalog'!$F$1:$F$116,MAX(1,U858))="Hourly",OR(INDEX('SKU Catalog'!$J$1:$J$116,MAX(1,U858))=0,"1Y"="PAYG")),I858,1),"UNPRICED"))))</f>
        <v>0</v>
      </c>
      <c r="X858" s="24">
        <f>IF(NOT(AND(A858=$B$2,G858&gt;0,H858&gt;0,OR(C858&lt;&gt;"Recommended baseline",Assumptions!$B$10=1))),0,IF(ISNUMBER(K858),G858*H858*K858,IF(U858=0,"UNPRICED",IF(ISNUMBER(INDEX('SKU Catalog'!$M$1:$M$116,MAX(1,U858))),G858*H858*INDEX('SKU Catalog'!$M$1:$M$116,MAX(1,U858))*IF(AND(INDEX('SKU Catalog'!$F$1:$F$116,MAX(1,U858))="Hourly",OR(INDEX('SKU Catalog'!$J$1:$J$116,MAX(1,U858))=0,"3Y"="PAYG")),I858,1),"UNPRICED"))))</f>
        <v>0</v>
      </c>
    </row>
    <row r="859" spans="1:24" ht="28.8" x14ac:dyDescent="0.35">
      <c r="A859" s="21" t="s">
        <v>951</v>
      </c>
      <c r="B859" s="21" t="s">
        <v>93</v>
      </c>
      <c r="C859" s="21" t="s">
        <v>2299</v>
      </c>
      <c r="D859" s="21" t="s">
        <v>1343</v>
      </c>
      <c r="E859" s="21" t="s">
        <v>1345</v>
      </c>
      <c r="F859" s="26" t="s">
        <v>462</v>
      </c>
      <c r="G859" s="27">
        <v>1</v>
      </c>
      <c r="H859" s="27">
        <v>1</v>
      </c>
      <c r="I859" s="36">
        <v>1</v>
      </c>
      <c r="J859" s="26" t="s">
        <v>2297</v>
      </c>
      <c r="K859" s="37"/>
      <c r="L859" s="23" t="str">
        <f>IF(U859=0,"INVALID SKU",IF(INDEX('SKU Catalog'!$J$1:$J$116,MAX(1,U859))=0,"PAYG",IF(J859="Default",Assumptions!$B$7,J859)))</f>
        <v>PAYG</v>
      </c>
      <c r="M859" s="23" t="str">
        <f>IF(U859=0,"Review SKU",INDEX('SKU Catalog'!$E$1:$E$116,MAX(1,U859)))</f>
        <v>server</v>
      </c>
      <c r="N859" s="31" t="str">
        <f>IF(ISNUMBER(K859),K859,IF(U859=0,"UNPRICED",IF(L859="PAYG",INDEX('SKU Catalog'!$K$1:$K$116,MAX(1,U859)),IF(L859="1Y",INDEX('SKU Catalog'!$L$1:$L$116,MAX(1,U859)),INDEX('SKU Catalog'!$M$1:$M$116,MAX(1,U859))))))</f>
        <v>UNPRICED</v>
      </c>
      <c r="O859" s="24">
        <f>IF(NOT(AND(A859=$B$2,G859&gt;0,H859&gt;0,OR(C859&lt;&gt;"Recommended baseline",Assumptions!$B$10=1))),0,IF(ISNUMBER(N859),G859*H859*N859*IF(ISNUMBER(K859),1,IF(AND(L859="PAYG",INDEX('SKU Catalog'!$F$1:$F$116,MAX(1,U859))="Hourly"),I859,1)),"UNPRICED"))</f>
        <v>0</v>
      </c>
      <c r="P859" s="24">
        <f>IF(ISNUMBER(O859),O859*Assumptions!$B$8,"UNPRICED")</f>
        <v>0</v>
      </c>
      <c r="Q859" s="23" t="str">
        <f>IF(NOT(AND(A859=$B$2,G859&gt;0,H859&gt;0,OR(C859&lt;&gt;"Recommended baseline",Assumptions!$B$10=1))),"Inactive",IF(NOT(ISNUMBER(N859)),"UNPRICED - select SKU / quote",IF(ISNUMBER(K859),"Manual quote - verify source",IF(T859="Covered","Covered by capacity",IF(T859="Control plane","No direct fee","Priced - verify sizing")))))</f>
        <v>Inactive</v>
      </c>
      <c r="R859" s="21" t="s">
        <v>2337</v>
      </c>
      <c r="S859" s="21" t="s">
        <v>971</v>
      </c>
      <c r="T859" s="21" t="s">
        <v>453</v>
      </c>
      <c r="U859" s="23">
        <f>IF(COUNTIF('SKU Catalog'!$A$4:$A$116,T859&amp;"|"&amp;F859)=0,0,MATCH(T859&amp;"|"&amp;F859,'SKU Catalog'!$A$1:$A$116,0))</f>
        <v>108</v>
      </c>
      <c r="V859" s="24">
        <f>IF(NOT(AND(A859=$B$2,G859&gt;0,H859&gt;0,OR(C859&lt;&gt;"Recommended baseline",Assumptions!$B$10=1))),0,IF(ISNUMBER(K859),G859*H859*K859,IF(U859=0,"UNPRICED",IF(ISNUMBER(INDEX('SKU Catalog'!$K$1:$K$116,MAX(1,U859))),G859*H859*INDEX('SKU Catalog'!$K$1:$K$116,MAX(1,U859))*IF(AND(INDEX('SKU Catalog'!$F$1:$F$116,MAX(1,U859))="Hourly",OR(INDEX('SKU Catalog'!$J$1:$J$116,MAX(1,U859))=0,"PAYG"="PAYG")),I859,1),"UNPRICED"))))</f>
        <v>0</v>
      </c>
      <c r="W859" s="24">
        <f>IF(NOT(AND(A859=$B$2,G859&gt;0,H859&gt;0,OR(C859&lt;&gt;"Recommended baseline",Assumptions!$B$10=1))),0,IF(ISNUMBER(K859),G859*H859*K859,IF(U859=0,"UNPRICED",IF(ISNUMBER(INDEX('SKU Catalog'!$L$1:$L$116,MAX(1,U859))),G859*H859*INDEX('SKU Catalog'!$L$1:$L$116,MAX(1,U859))*IF(AND(INDEX('SKU Catalog'!$F$1:$F$116,MAX(1,U859))="Hourly",OR(INDEX('SKU Catalog'!$J$1:$J$116,MAX(1,U859))=0,"1Y"="PAYG")),I859,1),"UNPRICED"))))</f>
        <v>0</v>
      </c>
      <c r="X859" s="24">
        <f>IF(NOT(AND(A859=$B$2,G859&gt;0,H859&gt;0,OR(C859&lt;&gt;"Recommended baseline",Assumptions!$B$10=1))),0,IF(ISNUMBER(K859),G859*H859*K859,IF(U859=0,"UNPRICED",IF(ISNUMBER(INDEX('SKU Catalog'!$M$1:$M$116,MAX(1,U859))),G859*H859*INDEX('SKU Catalog'!$M$1:$M$116,MAX(1,U859))*IF(AND(INDEX('SKU Catalog'!$F$1:$F$116,MAX(1,U859))="Hourly",OR(INDEX('SKU Catalog'!$J$1:$J$116,MAX(1,U859))=0,"3Y"="PAYG")),I859,1),"UNPRICED"))))</f>
        <v>0</v>
      </c>
    </row>
    <row r="860" spans="1:24" ht="28.8" x14ac:dyDescent="0.35">
      <c r="A860" s="21" t="s">
        <v>951</v>
      </c>
      <c r="B860" s="21" t="s">
        <v>89</v>
      </c>
      <c r="C860" s="21" t="s">
        <v>2299</v>
      </c>
      <c r="D860" s="21" t="s">
        <v>1343</v>
      </c>
      <c r="E860" s="21" t="s">
        <v>1345</v>
      </c>
      <c r="F860" s="26" t="s">
        <v>89</v>
      </c>
      <c r="G860" s="27">
        <v>1</v>
      </c>
      <c r="H860" s="27">
        <v>32</v>
      </c>
      <c r="I860" s="36">
        <v>1</v>
      </c>
      <c r="J860" s="26" t="s">
        <v>2297</v>
      </c>
      <c r="K860" s="37"/>
      <c r="L860" s="23" t="str">
        <f>IF(U860=0,"INVALID SKU",IF(INDEX('SKU Catalog'!$J$1:$J$116,MAX(1,U860))=0,"PAYG",IF(J860="Default",Assumptions!$B$7,J860)))</f>
        <v>PAYG</v>
      </c>
      <c r="M860" s="23" t="str">
        <f>IF(U860=0,"Review SKU",INDEX('SKU Catalog'!$E$1:$E$116,MAX(1,U860)))</f>
        <v>GB-month</v>
      </c>
      <c r="N860" s="31">
        <f>IF(ISNUMBER(K860),K860,IF(U860=0,"UNPRICED",IF(L860="PAYG",INDEX('SKU Catalog'!$K$1:$K$116,MAX(1,U860)),IF(L860="1Y",INDEX('SKU Catalog'!$L$1:$L$116,MAX(1,U860)),INDEX('SKU Catalog'!$M$1:$M$116,MAX(1,U860))))))</f>
        <v>0.115</v>
      </c>
      <c r="O860" s="24">
        <f>IF(NOT(AND(A860=$B$2,G860&gt;0,H860&gt;0,OR(C860&lt;&gt;"Recommended baseline",Assumptions!$B$10=1))),0,IF(ISNUMBER(N860),G860*H860*N860*IF(ISNUMBER(K860),1,IF(AND(L860="PAYG",INDEX('SKU Catalog'!$F$1:$F$116,MAX(1,U860))="Hourly"),I860,1)),"UNPRICED"))</f>
        <v>0</v>
      </c>
      <c r="P860" s="24">
        <f>IF(ISNUMBER(O860),O860*Assumptions!$B$8,"UNPRICED")</f>
        <v>0</v>
      </c>
      <c r="Q860" s="23" t="str">
        <f>IF(NOT(AND(A860=$B$2,G860&gt;0,H860&gt;0,OR(C860&lt;&gt;"Recommended baseline",Assumptions!$B$10=1))),"Inactive",IF(NOT(ISNUMBER(N860)),"UNPRICED - select SKU / quote",IF(ISNUMBER(K860),"Manual quote - verify source",IF(T860="Covered","Covered by capacity",IF(T860="Control plane","No direct fee","Priced - verify sizing")))))</f>
        <v>Inactive</v>
      </c>
      <c r="R860" s="21"/>
      <c r="S860" s="21" t="s">
        <v>971</v>
      </c>
      <c r="T860" s="21" t="s">
        <v>457</v>
      </c>
      <c r="U860" s="23">
        <f>IF(COUNTIF('SKU Catalog'!$A$4:$A$116,T860&amp;"|"&amp;F860)=0,0,MATCH(T860&amp;"|"&amp;F860,'SKU Catalog'!$A$1:$A$116,0))</f>
        <v>106</v>
      </c>
      <c r="V860" s="24">
        <f>IF(NOT(AND(A860=$B$2,G860&gt;0,H860&gt;0,OR(C860&lt;&gt;"Recommended baseline",Assumptions!$B$10=1))),0,IF(ISNUMBER(K860),G860*H860*K860,IF(U860=0,"UNPRICED",IF(ISNUMBER(INDEX('SKU Catalog'!$K$1:$K$116,MAX(1,U860))),G860*H860*INDEX('SKU Catalog'!$K$1:$K$116,MAX(1,U860))*IF(AND(INDEX('SKU Catalog'!$F$1:$F$116,MAX(1,U860))="Hourly",OR(INDEX('SKU Catalog'!$J$1:$J$116,MAX(1,U860))=0,"PAYG"="PAYG")),I860,1),"UNPRICED"))))</f>
        <v>0</v>
      </c>
      <c r="W860" s="24">
        <f>IF(NOT(AND(A860=$B$2,G860&gt;0,H860&gt;0,OR(C860&lt;&gt;"Recommended baseline",Assumptions!$B$10=1))),0,IF(ISNUMBER(K860),G860*H860*K860,IF(U860=0,"UNPRICED",IF(ISNUMBER(INDEX('SKU Catalog'!$L$1:$L$116,MAX(1,U860))),G860*H860*INDEX('SKU Catalog'!$L$1:$L$116,MAX(1,U860))*IF(AND(INDEX('SKU Catalog'!$F$1:$F$116,MAX(1,U860))="Hourly",OR(INDEX('SKU Catalog'!$J$1:$J$116,MAX(1,U860))=0,"1Y"="PAYG")),I860,1),"UNPRICED"))))</f>
        <v>0</v>
      </c>
      <c r="X860" s="24">
        <f>IF(NOT(AND(A860=$B$2,G860&gt;0,H860&gt;0,OR(C860&lt;&gt;"Recommended baseline",Assumptions!$B$10=1))),0,IF(ISNUMBER(K860),G860*H860*K860,IF(U860=0,"UNPRICED",IF(ISNUMBER(INDEX('SKU Catalog'!$M$1:$M$116,MAX(1,U860))),G860*H860*INDEX('SKU Catalog'!$M$1:$M$116,MAX(1,U860))*IF(AND(INDEX('SKU Catalog'!$F$1:$F$116,MAX(1,U860))="Hourly",OR(INDEX('SKU Catalog'!$J$1:$J$116,MAX(1,U860))=0,"3Y"="PAYG")),I860,1),"UNPRICED"))))</f>
        <v>0</v>
      </c>
    </row>
    <row r="861" spans="1:24" ht="28.8" x14ac:dyDescent="0.35">
      <c r="A861" s="21" t="s">
        <v>951</v>
      </c>
      <c r="B861" s="21" t="s">
        <v>96</v>
      </c>
      <c r="C861" s="21" t="s">
        <v>2299</v>
      </c>
      <c r="D861" s="21" t="s">
        <v>1348</v>
      </c>
      <c r="E861" s="21" t="s">
        <v>1350</v>
      </c>
      <c r="F861" s="26" t="s">
        <v>191</v>
      </c>
      <c r="G861" s="27">
        <v>1</v>
      </c>
      <c r="H861" s="27">
        <v>1</v>
      </c>
      <c r="I861" s="36">
        <v>1</v>
      </c>
      <c r="J861" s="26" t="s">
        <v>2297</v>
      </c>
      <c r="K861" s="37"/>
      <c r="L861" s="23" t="str">
        <f>IF(U861=0,"INVALID SKU",IF(INDEX('SKU Catalog'!$J$1:$J$116,MAX(1,U861))=0,"PAYG",IF(J861="Default",Assumptions!$B$7,J861)))</f>
        <v>PAYG</v>
      </c>
      <c r="M861" s="23" t="str">
        <f>IF(U861=0,"Review SKU",INDEX('SKU Catalog'!$E$1:$E$116,MAX(1,U861)))</f>
        <v>quoted unit</v>
      </c>
      <c r="N861" s="31" t="str">
        <f>IF(ISNUMBER(K861),K861,IF(U861=0,"UNPRICED",IF(L861="PAYG",INDEX('SKU Catalog'!$K$1:$K$116,MAX(1,U861)),IF(L861="1Y",INDEX('SKU Catalog'!$L$1:$L$116,MAX(1,U861)),INDEX('SKU Catalog'!$M$1:$M$116,MAX(1,U861))))))</f>
        <v>UNPRICED</v>
      </c>
      <c r="O861" s="24">
        <f>IF(NOT(AND(A861=$B$2,G861&gt;0,H861&gt;0,OR(C861&lt;&gt;"Recommended baseline",Assumptions!$B$10=1))),0,IF(ISNUMBER(N861),G861*H861*N861*IF(ISNUMBER(K861),1,IF(AND(L861="PAYG",INDEX('SKU Catalog'!$F$1:$F$116,MAX(1,U861))="Hourly"),I861,1)),"UNPRICED"))</f>
        <v>0</v>
      </c>
      <c r="P861" s="24">
        <f>IF(ISNUMBER(O861),O861*Assumptions!$B$8,"UNPRICED")</f>
        <v>0</v>
      </c>
      <c r="Q861" s="23" t="str">
        <f>IF(NOT(AND(A861=$B$2,G861&gt;0,H861&gt;0,OR(C861&lt;&gt;"Recommended baseline",Assumptions!$B$10=1))),"Inactive",IF(NOT(ISNUMBER(N861)),"UNPRICED - select SKU / quote",IF(ISNUMBER(K861),"Manual quote - verify source",IF(T861="Covered","Covered by capacity",IF(T861="Control plane","No direct fee","Priced - verify sizing")))))</f>
        <v>Inactive</v>
      </c>
      <c r="R861" s="21" t="s">
        <v>2338</v>
      </c>
      <c r="S861" s="21" t="s">
        <v>971</v>
      </c>
      <c r="T861" s="21" t="s">
        <v>96</v>
      </c>
      <c r="U861" s="23">
        <f>IF(COUNTIF('SKU Catalog'!$A$4:$A$116,T861&amp;"|"&amp;F861)=0,0,MATCH(T861&amp;"|"&amp;F861,'SKU Catalog'!$A$1:$A$116,0))</f>
        <v>6</v>
      </c>
      <c r="V861" s="24">
        <f>IF(NOT(AND(A861=$B$2,G861&gt;0,H861&gt;0,OR(C861&lt;&gt;"Recommended baseline",Assumptions!$B$10=1))),0,IF(ISNUMBER(K861),G861*H861*K861,IF(U861=0,"UNPRICED",IF(ISNUMBER(INDEX('SKU Catalog'!$K$1:$K$116,MAX(1,U861))),G861*H861*INDEX('SKU Catalog'!$K$1:$K$116,MAX(1,U861))*IF(AND(INDEX('SKU Catalog'!$F$1:$F$116,MAX(1,U861))="Hourly",OR(INDEX('SKU Catalog'!$J$1:$J$116,MAX(1,U861))=0,"PAYG"="PAYG")),I861,1),"UNPRICED"))))</f>
        <v>0</v>
      </c>
      <c r="W861" s="24">
        <f>IF(NOT(AND(A861=$B$2,G861&gt;0,H861&gt;0,OR(C861&lt;&gt;"Recommended baseline",Assumptions!$B$10=1))),0,IF(ISNUMBER(K861),G861*H861*K861,IF(U861=0,"UNPRICED",IF(ISNUMBER(INDEX('SKU Catalog'!$L$1:$L$116,MAX(1,U861))),G861*H861*INDEX('SKU Catalog'!$L$1:$L$116,MAX(1,U861))*IF(AND(INDEX('SKU Catalog'!$F$1:$F$116,MAX(1,U861))="Hourly",OR(INDEX('SKU Catalog'!$J$1:$J$116,MAX(1,U861))=0,"1Y"="PAYG")),I861,1),"UNPRICED"))))</f>
        <v>0</v>
      </c>
      <c r="X861" s="24">
        <f>IF(NOT(AND(A861=$B$2,G861&gt;0,H861&gt;0,OR(C861&lt;&gt;"Recommended baseline",Assumptions!$B$10=1))),0,IF(ISNUMBER(K861),G861*H861*K861,IF(U861=0,"UNPRICED",IF(ISNUMBER(INDEX('SKU Catalog'!$M$1:$M$116,MAX(1,U861))),G861*H861*INDEX('SKU Catalog'!$M$1:$M$116,MAX(1,U861))*IF(AND(INDEX('SKU Catalog'!$F$1:$F$116,MAX(1,U861))="Hourly",OR(INDEX('SKU Catalog'!$J$1:$J$116,MAX(1,U861))=0,"3Y"="PAYG")),I861,1),"UNPRICED"))))</f>
        <v>0</v>
      </c>
    </row>
    <row r="862" spans="1:24" ht="28.8" x14ac:dyDescent="0.35">
      <c r="A862" s="21" t="s">
        <v>951</v>
      </c>
      <c r="B862" s="21" t="s">
        <v>93</v>
      </c>
      <c r="C862" s="21" t="s">
        <v>2299</v>
      </c>
      <c r="D862" s="21" t="s">
        <v>1353</v>
      </c>
      <c r="E862" s="21" t="s">
        <v>1354</v>
      </c>
      <c r="F862" s="26" t="s">
        <v>472</v>
      </c>
      <c r="G862" s="27">
        <v>1</v>
      </c>
      <c r="H862" s="27">
        <v>4</v>
      </c>
      <c r="I862" s="36">
        <v>1</v>
      </c>
      <c r="J862" s="26" t="s">
        <v>2297</v>
      </c>
      <c r="K862" s="37"/>
      <c r="L862" s="23" t="str">
        <f>IF(U862=0,"INVALID SKU",IF(INDEX('SKU Catalog'!$J$1:$J$116,MAX(1,U862))=0,"PAYG",IF(J862="Default",Assumptions!$B$7,J862)))</f>
        <v>PAYG</v>
      </c>
      <c r="M862" s="23" t="str">
        <f>IF(U862=0,"Review SKU",INDEX('SKU Catalog'!$E$1:$E$116,MAX(1,U862)))</f>
        <v>100 RU/s</v>
      </c>
      <c r="N862" s="31">
        <f>IF(ISNUMBER(K862),K862,IF(U862=0,"UNPRICED",IF(L862="PAYG",INDEX('SKU Catalog'!$K$1:$K$116,MAX(1,U862)),IF(L862="1Y",INDEX('SKU Catalog'!$L$1:$L$116,MAX(1,U862)),INDEX('SKU Catalog'!$M$1:$M$116,MAX(1,U862))))))</f>
        <v>5.84</v>
      </c>
      <c r="O862" s="24">
        <f>IF(NOT(AND(A862=$B$2,G862&gt;0,H862&gt;0,OR(C862&lt;&gt;"Recommended baseline",Assumptions!$B$10=1))),0,IF(ISNUMBER(N862),G862*H862*N862*IF(ISNUMBER(K862),1,IF(AND(L862="PAYG",INDEX('SKU Catalog'!$F$1:$F$116,MAX(1,U862))="Hourly"),I862,1)),"UNPRICED"))</f>
        <v>0</v>
      </c>
      <c r="P862" s="24">
        <f>IF(ISNUMBER(O862),O862*Assumptions!$B$8,"UNPRICED")</f>
        <v>0</v>
      </c>
      <c r="Q862" s="23" t="str">
        <f>IF(NOT(AND(A862=$B$2,G862&gt;0,H862&gt;0,OR(C862&lt;&gt;"Recommended baseline",Assumptions!$B$10=1))),"Inactive",IF(NOT(ISNUMBER(N862)),"UNPRICED - select SKU / quote",IF(ISNUMBER(K862),"Manual quote - verify source",IF(T862="Covered","Covered by capacity",IF(T862="Control plane","No direct fee","Priced - verify sizing")))))</f>
        <v>Inactive</v>
      </c>
      <c r="R862" s="21" t="s">
        <v>2326</v>
      </c>
      <c r="S862" s="21" t="s">
        <v>971</v>
      </c>
      <c r="T862" s="21" t="s">
        <v>471</v>
      </c>
      <c r="U862" s="23">
        <f>IF(COUNTIF('SKU Catalog'!$A$4:$A$116,T862&amp;"|"&amp;F862)=0,0,MATCH(T862&amp;"|"&amp;F862,'SKU Catalog'!$A$1:$A$116,0))</f>
        <v>110</v>
      </c>
      <c r="V862" s="24">
        <f>IF(NOT(AND(A862=$B$2,G862&gt;0,H862&gt;0,OR(C862&lt;&gt;"Recommended baseline",Assumptions!$B$10=1))),0,IF(ISNUMBER(K862),G862*H862*K862,IF(U862=0,"UNPRICED",IF(ISNUMBER(INDEX('SKU Catalog'!$K$1:$K$116,MAX(1,U862))),G862*H862*INDEX('SKU Catalog'!$K$1:$K$116,MAX(1,U862))*IF(AND(INDEX('SKU Catalog'!$F$1:$F$116,MAX(1,U862))="Hourly",OR(INDEX('SKU Catalog'!$J$1:$J$116,MAX(1,U862))=0,"PAYG"="PAYG")),I862,1),"UNPRICED"))))</f>
        <v>0</v>
      </c>
      <c r="W862" s="24">
        <f>IF(NOT(AND(A862=$B$2,G862&gt;0,H862&gt;0,OR(C862&lt;&gt;"Recommended baseline",Assumptions!$B$10=1))),0,IF(ISNUMBER(K862),G862*H862*K862,IF(U862=0,"UNPRICED",IF(ISNUMBER(INDEX('SKU Catalog'!$L$1:$L$116,MAX(1,U862))),G862*H862*INDEX('SKU Catalog'!$L$1:$L$116,MAX(1,U862))*IF(AND(INDEX('SKU Catalog'!$F$1:$F$116,MAX(1,U862))="Hourly",OR(INDEX('SKU Catalog'!$J$1:$J$116,MAX(1,U862))=0,"1Y"="PAYG")),I862,1),"UNPRICED"))))</f>
        <v>0</v>
      </c>
      <c r="X862" s="24">
        <f>IF(NOT(AND(A862=$B$2,G862&gt;0,H862&gt;0,OR(C862&lt;&gt;"Recommended baseline",Assumptions!$B$10=1))),0,IF(ISNUMBER(K862),G862*H862*K862,IF(U862=0,"UNPRICED",IF(ISNUMBER(INDEX('SKU Catalog'!$M$1:$M$116,MAX(1,U862))),G862*H862*INDEX('SKU Catalog'!$M$1:$M$116,MAX(1,U862))*IF(AND(INDEX('SKU Catalog'!$F$1:$F$116,MAX(1,U862))="Hourly",OR(INDEX('SKU Catalog'!$J$1:$J$116,MAX(1,U862))=0,"3Y"="PAYG")),I862,1),"UNPRICED"))))</f>
        <v>0</v>
      </c>
    </row>
    <row r="863" spans="1:24" ht="28.8" x14ac:dyDescent="0.35">
      <c r="A863" s="21" t="s">
        <v>951</v>
      </c>
      <c r="B863" s="21" t="s">
        <v>96</v>
      </c>
      <c r="C863" s="21" t="s">
        <v>2299</v>
      </c>
      <c r="D863" s="21" t="s">
        <v>1353</v>
      </c>
      <c r="E863" s="21" t="s">
        <v>1354</v>
      </c>
      <c r="F863" s="26" t="s">
        <v>191</v>
      </c>
      <c r="G863" s="27">
        <v>1</v>
      </c>
      <c r="H863" s="27">
        <v>1</v>
      </c>
      <c r="I863" s="36">
        <v>1</v>
      </c>
      <c r="J863" s="26" t="s">
        <v>2297</v>
      </c>
      <c r="K863" s="37"/>
      <c r="L863" s="23" t="str">
        <f>IF(U863=0,"INVALID SKU",IF(INDEX('SKU Catalog'!$J$1:$J$116,MAX(1,U863))=0,"PAYG",IF(J863="Default",Assumptions!$B$7,J863)))</f>
        <v>PAYG</v>
      </c>
      <c r="M863" s="23" t="str">
        <f>IF(U863=0,"Review SKU",INDEX('SKU Catalog'!$E$1:$E$116,MAX(1,U863)))</f>
        <v>quoted unit</v>
      </c>
      <c r="N863" s="31" t="str">
        <f>IF(ISNUMBER(K863),K863,IF(U863=0,"UNPRICED",IF(L863="PAYG",INDEX('SKU Catalog'!$K$1:$K$116,MAX(1,U863)),IF(L863="1Y",INDEX('SKU Catalog'!$L$1:$L$116,MAX(1,U863)),INDEX('SKU Catalog'!$M$1:$M$116,MAX(1,U863))))))</f>
        <v>UNPRICED</v>
      </c>
      <c r="O863" s="24">
        <f>IF(NOT(AND(A863=$B$2,G863&gt;0,H863&gt;0,OR(C863&lt;&gt;"Recommended baseline",Assumptions!$B$10=1))),0,IF(ISNUMBER(N863),G863*H863*N863*IF(ISNUMBER(K863),1,IF(AND(L863="PAYG",INDEX('SKU Catalog'!$F$1:$F$116,MAX(1,U863))="Hourly"),I863,1)),"UNPRICED"))</f>
        <v>0</v>
      </c>
      <c r="P863" s="24">
        <f>IF(ISNUMBER(O863),O863*Assumptions!$B$8,"UNPRICED")</f>
        <v>0</v>
      </c>
      <c r="Q863" s="23" t="str">
        <f>IF(NOT(AND(A863=$B$2,G863&gt;0,H863&gt;0,OR(C863&lt;&gt;"Recommended baseline",Assumptions!$B$10=1))),"Inactive",IF(NOT(ISNUMBER(N863)),"UNPRICED - select SKU / quote",IF(ISNUMBER(K863),"Manual quote - verify source",IF(T863="Covered","Covered by capacity",IF(T863="Control plane","No direct fee","Priced - verify sizing")))))</f>
        <v>Inactive</v>
      </c>
      <c r="R863" s="21" t="s">
        <v>2339</v>
      </c>
      <c r="S863" s="21" t="s">
        <v>971</v>
      </c>
      <c r="T863" s="21" t="s">
        <v>96</v>
      </c>
      <c r="U863" s="23">
        <f>IF(COUNTIF('SKU Catalog'!$A$4:$A$116,T863&amp;"|"&amp;F863)=0,0,MATCH(T863&amp;"|"&amp;F863,'SKU Catalog'!$A$1:$A$116,0))</f>
        <v>6</v>
      </c>
      <c r="V863" s="24">
        <f>IF(NOT(AND(A863=$B$2,G863&gt;0,H863&gt;0,OR(C863&lt;&gt;"Recommended baseline",Assumptions!$B$10=1))),0,IF(ISNUMBER(K863),G863*H863*K863,IF(U863=0,"UNPRICED",IF(ISNUMBER(INDEX('SKU Catalog'!$K$1:$K$116,MAX(1,U863))),G863*H863*INDEX('SKU Catalog'!$K$1:$K$116,MAX(1,U863))*IF(AND(INDEX('SKU Catalog'!$F$1:$F$116,MAX(1,U863))="Hourly",OR(INDEX('SKU Catalog'!$J$1:$J$116,MAX(1,U863))=0,"PAYG"="PAYG")),I863,1),"UNPRICED"))))</f>
        <v>0</v>
      </c>
      <c r="W863" s="24">
        <f>IF(NOT(AND(A863=$B$2,G863&gt;0,H863&gt;0,OR(C863&lt;&gt;"Recommended baseline",Assumptions!$B$10=1))),0,IF(ISNUMBER(K863),G863*H863*K863,IF(U863=0,"UNPRICED",IF(ISNUMBER(INDEX('SKU Catalog'!$L$1:$L$116,MAX(1,U863))),G863*H863*INDEX('SKU Catalog'!$L$1:$L$116,MAX(1,U863))*IF(AND(INDEX('SKU Catalog'!$F$1:$F$116,MAX(1,U863))="Hourly",OR(INDEX('SKU Catalog'!$J$1:$J$116,MAX(1,U863))=0,"1Y"="PAYG")),I863,1),"UNPRICED"))))</f>
        <v>0</v>
      </c>
      <c r="X863" s="24">
        <f>IF(NOT(AND(A863=$B$2,G863&gt;0,H863&gt;0,OR(C863&lt;&gt;"Recommended baseline",Assumptions!$B$10=1))),0,IF(ISNUMBER(K863),G863*H863*K863,IF(U863=0,"UNPRICED",IF(ISNUMBER(INDEX('SKU Catalog'!$M$1:$M$116,MAX(1,U863))),G863*H863*INDEX('SKU Catalog'!$M$1:$M$116,MAX(1,U863))*IF(AND(INDEX('SKU Catalog'!$F$1:$F$116,MAX(1,U863))="Hourly",OR(INDEX('SKU Catalog'!$J$1:$J$116,MAX(1,U863))=0,"3Y"="PAYG")),I863,1),"UNPRICED"))))</f>
        <v>0</v>
      </c>
    </row>
    <row r="864" spans="1:24" ht="28.8" x14ac:dyDescent="0.35">
      <c r="A864" s="21" t="s">
        <v>951</v>
      </c>
      <c r="B864" s="21" t="s">
        <v>93</v>
      </c>
      <c r="C864" s="21" t="s">
        <v>2299</v>
      </c>
      <c r="D864" s="21" t="s">
        <v>1357</v>
      </c>
      <c r="E864" s="21" t="s">
        <v>1359</v>
      </c>
      <c r="F864" s="26" t="s">
        <v>481</v>
      </c>
      <c r="G864" s="27">
        <v>1</v>
      </c>
      <c r="H864" s="27">
        <v>1</v>
      </c>
      <c r="I864" s="36">
        <v>1</v>
      </c>
      <c r="J864" s="26" t="s">
        <v>2297</v>
      </c>
      <c r="K864" s="37"/>
      <c r="L864" s="23" t="str">
        <f>IF(U864=0,"INVALID SKU",IF(INDEX('SKU Catalog'!$J$1:$J$116,MAX(1,U864))=0,"PAYG",IF(J864="Default",Assumptions!$B$7,J864)))</f>
        <v>PAYG</v>
      </c>
      <c r="M864" s="23" t="str">
        <f>IF(U864=0,"Review SKU",INDEX('SKU Catalog'!$E$1:$E$116,MAX(1,U864)))</f>
        <v>cache</v>
      </c>
      <c r="N864" s="31">
        <f>IF(ISNUMBER(K864),K864,IF(U864=0,"UNPRICED",IF(L864="PAYG",INDEX('SKU Catalog'!$K$1:$K$116,MAX(1,U864)),IF(L864="1Y",INDEX('SKU Catalog'!$L$1:$L$116,MAX(1,U864)),INDEX('SKU Catalog'!$M$1:$M$116,MAX(1,U864))))))</f>
        <v>100.74000000000001</v>
      </c>
      <c r="O864" s="24">
        <f>IF(NOT(AND(A864=$B$2,G864&gt;0,H864&gt;0,OR(C864&lt;&gt;"Recommended baseline",Assumptions!$B$10=1))),0,IF(ISNUMBER(N864),G864*H864*N864*IF(ISNUMBER(K864),1,IF(AND(L864="PAYG",INDEX('SKU Catalog'!$F$1:$F$116,MAX(1,U864))="Hourly"),I864,1)),"UNPRICED"))</f>
        <v>0</v>
      </c>
      <c r="P864" s="24">
        <f>IF(ISNUMBER(O864),O864*Assumptions!$B$8,"UNPRICED")</f>
        <v>0</v>
      </c>
      <c r="Q864" s="23" t="str">
        <f>IF(NOT(AND(A864=$B$2,G864&gt;0,H864&gt;0,OR(C864&lt;&gt;"Recommended baseline",Assumptions!$B$10=1))),"Inactive",IF(NOT(ISNUMBER(N864)),"UNPRICED - select SKU / quote",IF(ISNUMBER(K864),"Manual quote - verify source",IF(T864="Covered","Covered by capacity",IF(T864="Control plane","No direct fee","Priced - verify sizing")))))</f>
        <v>Inactive</v>
      </c>
      <c r="R864" s="21" t="s">
        <v>2340</v>
      </c>
      <c r="S864" s="21" t="s">
        <v>971</v>
      </c>
      <c r="T864" s="21" t="s">
        <v>476</v>
      </c>
      <c r="U864" s="23">
        <f>IF(COUNTIF('SKU Catalog'!$A$4:$A$116,T864&amp;"|"&amp;F864)=0,0,MATCH(T864&amp;"|"&amp;F864,'SKU Catalog'!$A$1:$A$116,0))</f>
        <v>112</v>
      </c>
      <c r="V864" s="24">
        <f>IF(NOT(AND(A864=$B$2,G864&gt;0,H864&gt;0,OR(C864&lt;&gt;"Recommended baseline",Assumptions!$B$10=1))),0,IF(ISNUMBER(K864),G864*H864*K864,IF(U864=0,"UNPRICED",IF(ISNUMBER(INDEX('SKU Catalog'!$K$1:$K$116,MAX(1,U864))),G864*H864*INDEX('SKU Catalog'!$K$1:$K$116,MAX(1,U864))*IF(AND(INDEX('SKU Catalog'!$F$1:$F$116,MAX(1,U864))="Hourly",OR(INDEX('SKU Catalog'!$J$1:$J$116,MAX(1,U864))=0,"PAYG"="PAYG")),I864,1),"UNPRICED"))))</f>
        <v>0</v>
      </c>
      <c r="W864" s="24">
        <f>IF(NOT(AND(A864=$B$2,G864&gt;0,H864&gt;0,OR(C864&lt;&gt;"Recommended baseline",Assumptions!$B$10=1))),0,IF(ISNUMBER(K864),G864*H864*K864,IF(U864=0,"UNPRICED",IF(ISNUMBER(INDEX('SKU Catalog'!$L$1:$L$116,MAX(1,U864))),G864*H864*INDEX('SKU Catalog'!$L$1:$L$116,MAX(1,U864))*IF(AND(INDEX('SKU Catalog'!$F$1:$F$116,MAX(1,U864))="Hourly",OR(INDEX('SKU Catalog'!$J$1:$J$116,MAX(1,U864))=0,"1Y"="PAYG")),I864,1),"UNPRICED"))))</f>
        <v>0</v>
      </c>
      <c r="X864" s="24">
        <f>IF(NOT(AND(A864=$B$2,G864&gt;0,H864&gt;0,OR(C864&lt;&gt;"Recommended baseline",Assumptions!$B$10=1))),0,IF(ISNUMBER(K864),G864*H864*K864,IF(U864=0,"UNPRICED",IF(ISNUMBER(INDEX('SKU Catalog'!$M$1:$M$116,MAX(1,U864))),G864*H864*INDEX('SKU Catalog'!$M$1:$M$116,MAX(1,U864))*IF(AND(INDEX('SKU Catalog'!$F$1:$F$116,MAX(1,U864))="Hourly",OR(INDEX('SKU Catalog'!$J$1:$J$116,MAX(1,U864))=0,"3Y"="PAYG")),I864,1),"UNPRICED"))))</f>
        <v>0</v>
      </c>
    </row>
    <row r="865" spans="1:24" ht="28.8" x14ac:dyDescent="0.35">
      <c r="A865" s="21" t="s">
        <v>951</v>
      </c>
      <c r="B865" s="21" t="s">
        <v>96</v>
      </c>
      <c r="C865" s="21" t="s">
        <v>2299</v>
      </c>
      <c r="D865" s="21" t="s">
        <v>1362</v>
      </c>
      <c r="E865" s="21" t="s">
        <v>1364</v>
      </c>
      <c r="F865" s="26" t="s">
        <v>191</v>
      </c>
      <c r="G865" s="27">
        <v>1</v>
      </c>
      <c r="H865" s="27">
        <v>1</v>
      </c>
      <c r="I865" s="36">
        <v>1</v>
      </c>
      <c r="J865" s="26" t="s">
        <v>2297</v>
      </c>
      <c r="K865" s="37"/>
      <c r="L865" s="23" t="str">
        <f>IF(U865=0,"INVALID SKU",IF(INDEX('SKU Catalog'!$J$1:$J$116,MAX(1,U865))=0,"PAYG",IF(J865="Default",Assumptions!$B$7,J865)))</f>
        <v>PAYG</v>
      </c>
      <c r="M865" s="23" t="str">
        <f>IF(U865=0,"Review SKU",INDEX('SKU Catalog'!$E$1:$E$116,MAX(1,U865)))</f>
        <v>quoted unit</v>
      </c>
      <c r="N865" s="31" t="str">
        <f>IF(ISNUMBER(K865),K865,IF(U865=0,"UNPRICED",IF(L865="PAYG",INDEX('SKU Catalog'!$K$1:$K$116,MAX(1,U865)),IF(L865="1Y",INDEX('SKU Catalog'!$L$1:$L$116,MAX(1,U865)),INDEX('SKU Catalog'!$M$1:$M$116,MAX(1,U865))))))</f>
        <v>UNPRICED</v>
      </c>
      <c r="O865" s="24">
        <f>IF(NOT(AND(A865=$B$2,G865&gt;0,H865&gt;0,OR(C865&lt;&gt;"Recommended baseline",Assumptions!$B$10=1))),0,IF(ISNUMBER(N865),G865*H865*N865*IF(ISNUMBER(K865),1,IF(AND(L865="PAYG",INDEX('SKU Catalog'!$F$1:$F$116,MAX(1,U865))="Hourly"),I865,1)),"UNPRICED"))</f>
        <v>0</v>
      </c>
      <c r="P865" s="24">
        <f>IF(ISNUMBER(O865),O865*Assumptions!$B$8,"UNPRICED")</f>
        <v>0</v>
      </c>
      <c r="Q865" s="23" t="str">
        <f>IF(NOT(AND(A865=$B$2,G865&gt;0,H865&gt;0,OR(C865&lt;&gt;"Recommended baseline",Assumptions!$B$10=1))),"Inactive",IF(NOT(ISNUMBER(N865)),"UNPRICED - select SKU / quote",IF(ISNUMBER(K865),"Manual quote - verify source",IF(T865="Covered","Covered by capacity",IF(T865="Control plane","No direct fee","Priced - verify sizing")))))</f>
        <v>Inactive</v>
      </c>
      <c r="R865" s="21" t="s">
        <v>2341</v>
      </c>
      <c r="S865" s="21" t="s">
        <v>971</v>
      </c>
      <c r="T865" s="21" t="s">
        <v>96</v>
      </c>
      <c r="U865" s="23">
        <f>IF(COUNTIF('SKU Catalog'!$A$4:$A$116,T865&amp;"|"&amp;F865)=0,0,MATCH(T865&amp;"|"&amp;F865,'SKU Catalog'!$A$1:$A$116,0))</f>
        <v>6</v>
      </c>
      <c r="V865" s="24">
        <f>IF(NOT(AND(A865=$B$2,G865&gt;0,H865&gt;0,OR(C865&lt;&gt;"Recommended baseline",Assumptions!$B$10=1))),0,IF(ISNUMBER(K865),G865*H865*K865,IF(U865=0,"UNPRICED",IF(ISNUMBER(INDEX('SKU Catalog'!$K$1:$K$116,MAX(1,U865))),G865*H865*INDEX('SKU Catalog'!$K$1:$K$116,MAX(1,U865))*IF(AND(INDEX('SKU Catalog'!$F$1:$F$116,MAX(1,U865))="Hourly",OR(INDEX('SKU Catalog'!$J$1:$J$116,MAX(1,U865))=0,"PAYG"="PAYG")),I865,1),"UNPRICED"))))</f>
        <v>0</v>
      </c>
      <c r="W865" s="24">
        <f>IF(NOT(AND(A865=$B$2,G865&gt;0,H865&gt;0,OR(C865&lt;&gt;"Recommended baseline",Assumptions!$B$10=1))),0,IF(ISNUMBER(K865),G865*H865*K865,IF(U865=0,"UNPRICED",IF(ISNUMBER(INDEX('SKU Catalog'!$L$1:$L$116,MAX(1,U865))),G865*H865*INDEX('SKU Catalog'!$L$1:$L$116,MAX(1,U865))*IF(AND(INDEX('SKU Catalog'!$F$1:$F$116,MAX(1,U865))="Hourly",OR(INDEX('SKU Catalog'!$J$1:$J$116,MAX(1,U865))=0,"1Y"="PAYG")),I865,1),"UNPRICED"))))</f>
        <v>0</v>
      </c>
      <c r="X865" s="24">
        <f>IF(NOT(AND(A865=$B$2,G865&gt;0,H865&gt;0,OR(C865&lt;&gt;"Recommended baseline",Assumptions!$B$10=1))),0,IF(ISNUMBER(K865),G865*H865*K865,IF(U865=0,"UNPRICED",IF(ISNUMBER(INDEX('SKU Catalog'!$M$1:$M$116,MAX(1,U865))),G865*H865*INDEX('SKU Catalog'!$M$1:$M$116,MAX(1,U865))*IF(AND(INDEX('SKU Catalog'!$F$1:$F$116,MAX(1,U865))="Hourly",OR(INDEX('SKU Catalog'!$J$1:$J$116,MAX(1,U865))=0,"3Y"="PAYG")),I865,1),"UNPRICED"))))</f>
        <v>0</v>
      </c>
    </row>
    <row r="866" spans="1:24" ht="28.8" x14ac:dyDescent="0.35">
      <c r="A866" s="21" t="s">
        <v>951</v>
      </c>
      <c r="B866" s="21" t="s">
        <v>95</v>
      </c>
      <c r="C866" s="21" t="s">
        <v>2299</v>
      </c>
      <c r="D866" s="21" t="s">
        <v>1367</v>
      </c>
      <c r="E866" s="21" t="s">
        <v>1368</v>
      </c>
      <c r="F866" s="26" t="s">
        <v>484</v>
      </c>
      <c r="G866" s="27">
        <v>1</v>
      </c>
      <c r="H866" s="27">
        <v>1</v>
      </c>
      <c r="I866" s="36">
        <v>1</v>
      </c>
      <c r="J866" s="26" t="s">
        <v>2297</v>
      </c>
      <c r="K866" s="37"/>
      <c r="L866" s="23" t="str">
        <f>IF(U866=0,"INVALID SKU",IF(INDEX('SKU Catalog'!$J$1:$J$116,MAX(1,U866))=0,"PAYG",IF(J866="Default",Assumptions!$B$7,J866)))</f>
        <v>PAYG</v>
      </c>
      <c r="M866" s="23" t="str">
        <f>IF(U866=0,"Review SKU",INDEX('SKU Catalog'!$E$1:$E$116,MAX(1,U866)))</f>
        <v>capacity unit</v>
      </c>
      <c r="N866" s="31" t="str">
        <f>IF(ISNUMBER(K866),K866,IF(U866=0,"UNPRICED",IF(L866="PAYG",INDEX('SKU Catalog'!$K$1:$K$116,MAX(1,U866)),IF(L866="1Y",INDEX('SKU Catalog'!$L$1:$L$116,MAX(1,U866)),INDEX('SKU Catalog'!$M$1:$M$116,MAX(1,U866))))))</f>
        <v>UNPRICED</v>
      </c>
      <c r="O866" s="24">
        <f>IF(NOT(AND(A866=$B$2,G866&gt;0,H866&gt;0,OR(C866&lt;&gt;"Recommended baseline",Assumptions!$B$10=1))),0,IF(ISNUMBER(N866),G866*H866*N866*IF(ISNUMBER(K866),1,IF(AND(L866="PAYG",INDEX('SKU Catalog'!$F$1:$F$116,MAX(1,U866))="Hourly"),I866,1)),"UNPRICED"))</f>
        <v>0</v>
      </c>
      <c r="P866" s="24">
        <f>IF(ISNUMBER(O866),O866*Assumptions!$B$8,"UNPRICED")</f>
        <v>0</v>
      </c>
      <c r="Q866" s="23" t="str">
        <f>IF(NOT(AND(A866=$B$2,G866&gt;0,H866&gt;0,OR(C866&lt;&gt;"Recommended baseline",Assumptions!$B$10=1))),"Inactive",IF(NOT(ISNUMBER(N866)),"UNPRICED - select SKU / quote",IF(ISNUMBER(K866),"Manual quote - verify source",IF(T866="Covered","Covered by capacity",IF(T866="Control plane","No direct fee","Priced - verify sizing")))))</f>
        <v>Inactive</v>
      </c>
      <c r="R866" s="21" t="s">
        <v>2326</v>
      </c>
      <c r="S866" s="21" t="s">
        <v>971</v>
      </c>
      <c r="T866" s="21" t="s">
        <v>483</v>
      </c>
      <c r="U866" s="23">
        <f>IF(COUNTIF('SKU Catalog'!$A$4:$A$116,T866&amp;"|"&amp;F866)=0,0,MATCH(T866&amp;"|"&amp;F866,'SKU Catalog'!$A$1:$A$116,0))</f>
        <v>113</v>
      </c>
      <c r="V866" s="24">
        <f>IF(NOT(AND(A866=$B$2,G866&gt;0,H866&gt;0,OR(C866&lt;&gt;"Recommended baseline",Assumptions!$B$10=1))),0,IF(ISNUMBER(K866),G866*H866*K866,IF(U866=0,"UNPRICED",IF(ISNUMBER(INDEX('SKU Catalog'!$K$1:$K$116,MAX(1,U866))),G866*H866*INDEX('SKU Catalog'!$K$1:$K$116,MAX(1,U866))*IF(AND(INDEX('SKU Catalog'!$F$1:$F$116,MAX(1,U866))="Hourly",OR(INDEX('SKU Catalog'!$J$1:$J$116,MAX(1,U866))=0,"PAYG"="PAYG")),I866,1),"UNPRICED"))))</f>
        <v>0</v>
      </c>
      <c r="W866" s="24">
        <f>IF(NOT(AND(A866=$B$2,G866&gt;0,H866&gt;0,OR(C866&lt;&gt;"Recommended baseline",Assumptions!$B$10=1))),0,IF(ISNUMBER(K866),G866*H866*K866,IF(U866=0,"UNPRICED",IF(ISNUMBER(INDEX('SKU Catalog'!$L$1:$L$116,MAX(1,U866))),G866*H866*INDEX('SKU Catalog'!$L$1:$L$116,MAX(1,U866))*IF(AND(INDEX('SKU Catalog'!$F$1:$F$116,MAX(1,U866))="Hourly",OR(INDEX('SKU Catalog'!$J$1:$J$116,MAX(1,U866))=0,"1Y"="PAYG")),I866,1),"UNPRICED"))))</f>
        <v>0</v>
      </c>
      <c r="X866" s="24">
        <f>IF(NOT(AND(A866=$B$2,G866&gt;0,H866&gt;0,OR(C866&lt;&gt;"Recommended baseline",Assumptions!$B$10=1))),0,IF(ISNUMBER(K866),G866*H866*K866,IF(U866=0,"UNPRICED",IF(ISNUMBER(INDEX('SKU Catalog'!$M$1:$M$116,MAX(1,U866))),G866*H866*INDEX('SKU Catalog'!$M$1:$M$116,MAX(1,U866))*IF(AND(INDEX('SKU Catalog'!$F$1:$F$116,MAX(1,U866))="Hourly",OR(INDEX('SKU Catalog'!$J$1:$J$116,MAX(1,U866))=0,"3Y"="PAYG")),I866,1),"UNPRICED"))))</f>
        <v>0</v>
      </c>
    </row>
    <row r="867" spans="1:24" ht="28.8" x14ac:dyDescent="0.35">
      <c r="A867" s="21" t="s">
        <v>951</v>
      </c>
      <c r="B867" s="21" t="s">
        <v>88</v>
      </c>
      <c r="C867" s="21" t="s">
        <v>2299</v>
      </c>
      <c r="D867" s="21" t="s">
        <v>1371</v>
      </c>
      <c r="E867" s="21" t="s">
        <v>1373</v>
      </c>
      <c r="F867" s="26" t="s">
        <v>287</v>
      </c>
      <c r="G867" s="27">
        <v>1</v>
      </c>
      <c r="H867" s="38">
        <f>Assumptions!$B$23</f>
        <v>10</v>
      </c>
      <c r="I867" s="36">
        <v>1</v>
      </c>
      <c r="J867" s="26" t="s">
        <v>2297</v>
      </c>
      <c r="K867" s="37"/>
      <c r="L867" s="23" t="str">
        <f>IF(U867=0,"INVALID SKU",IF(INDEX('SKU Catalog'!$J$1:$J$116,MAX(1,U867))=0,"PAYG",IF(J867="Default",Assumptions!$B$7,J867)))</f>
        <v>PAYG</v>
      </c>
      <c r="M867" s="23" t="str">
        <f>IF(U867=0,"Review SKU",INDEX('SKU Catalog'!$E$1:$E$116,MAX(1,U867)))</f>
        <v>10K operations</v>
      </c>
      <c r="N867" s="31">
        <f>IF(ISNUMBER(K867),K867,IF(U867=0,"UNPRICED",IF(L867="PAYG",INDEX('SKU Catalog'!$K$1:$K$116,MAX(1,U867)),IF(L867="1Y",INDEX('SKU Catalog'!$L$1:$L$116,MAX(1,U867)),INDEX('SKU Catalog'!$M$1:$M$116,MAX(1,U867))))))</f>
        <v>0.03</v>
      </c>
      <c r="O867" s="24">
        <f>IF(NOT(AND(A867=$B$2,G867&gt;0,H867&gt;0,OR(C867&lt;&gt;"Recommended baseline",Assumptions!$B$10=1))),0,IF(ISNUMBER(N867),G867*H867*N867*IF(ISNUMBER(K867),1,IF(AND(L867="PAYG",INDEX('SKU Catalog'!$F$1:$F$116,MAX(1,U867))="Hourly"),I867,1)),"UNPRICED"))</f>
        <v>0</v>
      </c>
      <c r="P867" s="24">
        <f>IF(ISNUMBER(O867),O867*Assumptions!$B$8,"UNPRICED")</f>
        <v>0</v>
      </c>
      <c r="Q867" s="23" t="str">
        <f>IF(NOT(AND(A867=$B$2,G867&gt;0,H867&gt;0,OR(C867&lt;&gt;"Recommended baseline",Assumptions!$B$10=1))),"Inactive",IF(NOT(ISNUMBER(N867)),"UNPRICED - select SKU / quote",IF(ISNUMBER(K867),"Manual quote - verify source",IF(T867="Covered","Covered by capacity",IF(T867="Control plane","No direct fee","Priced - verify sizing")))))</f>
        <v>Inactive</v>
      </c>
      <c r="R867" s="21" t="s">
        <v>2326</v>
      </c>
      <c r="S867" s="21" t="s">
        <v>971</v>
      </c>
      <c r="T867" s="21" t="s">
        <v>286</v>
      </c>
      <c r="U867" s="23">
        <f>IF(COUNTIF('SKU Catalog'!$A$4:$A$116,T867&amp;"|"&amp;F867)=0,0,MATCH(T867&amp;"|"&amp;F867,'SKU Catalog'!$A$1:$A$116,0))</f>
        <v>48</v>
      </c>
      <c r="V867" s="24">
        <f>IF(NOT(AND(A867=$B$2,G867&gt;0,H867&gt;0,OR(C867&lt;&gt;"Recommended baseline",Assumptions!$B$10=1))),0,IF(ISNUMBER(K867),G867*H867*K867,IF(U867=0,"UNPRICED",IF(ISNUMBER(INDEX('SKU Catalog'!$K$1:$K$116,MAX(1,U867))),G867*H867*INDEX('SKU Catalog'!$K$1:$K$116,MAX(1,U867))*IF(AND(INDEX('SKU Catalog'!$F$1:$F$116,MAX(1,U867))="Hourly",OR(INDEX('SKU Catalog'!$J$1:$J$116,MAX(1,U867))=0,"PAYG"="PAYG")),I867,1),"UNPRICED"))))</f>
        <v>0</v>
      </c>
      <c r="W867" s="24">
        <f>IF(NOT(AND(A867=$B$2,G867&gt;0,H867&gt;0,OR(C867&lt;&gt;"Recommended baseline",Assumptions!$B$10=1))),0,IF(ISNUMBER(K867),G867*H867*K867,IF(U867=0,"UNPRICED",IF(ISNUMBER(INDEX('SKU Catalog'!$L$1:$L$116,MAX(1,U867))),G867*H867*INDEX('SKU Catalog'!$L$1:$L$116,MAX(1,U867))*IF(AND(INDEX('SKU Catalog'!$F$1:$F$116,MAX(1,U867))="Hourly",OR(INDEX('SKU Catalog'!$J$1:$J$116,MAX(1,U867))=0,"1Y"="PAYG")),I867,1),"UNPRICED"))))</f>
        <v>0</v>
      </c>
      <c r="X867" s="24">
        <f>IF(NOT(AND(A867=$B$2,G867&gt;0,H867&gt;0,OR(C867&lt;&gt;"Recommended baseline",Assumptions!$B$10=1))),0,IF(ISNUMBER(K867),G867*H867*K867,IF(U867=0,"UNPRICED",IF(ISNUMBER(INDEX('SKU Catalog'!$M$1:$M$116,MAX(1,U867))),G867*H867*INDEX('SKU Catalog'!$M$1:$M$116,MAX(1,U867))*IF(AND(INDEX('SKU Catalog'!$F$1:$F$116,MAX(1,U867))="Hourly",OR(INDEX('SKU Catalog'!$J$1:$J$116,MAX(1,U867))=0,"3Y"="PAYG")),I867,1),"UNPRICED"))))</f>
        <v>0</v>
      </c>
    </row>
    <row r="868" spans="1:24" ht="28.8" x14ac:dyDescent="0.35">
      <c r="A868" s="21" t="s">
        <v>951</v>
      </c>
      <c r="B868" s="21" t="s">
        <v>95</v>
      </c>
      <c r="C868" s="21" t="s">
        <v>2299</v>
      </c>
      <c r="D868" s="21" t="s">
        <v>1376</v>
      </c>
      <c r="E868" s="21" t="s">
        <v>1377</v>
      </c>
      <c r="F868" s="26" t="s">
        <v>188</v>
      </c>
      <c r="G868" s="27">
        <v>1</v>
      </c>
      <c r="H868" s="27">
        <v>1</v>
      </c>
      <c r="I868" s="36">
        <v>1</v>
      </c>
      <c r="J868" s="26" t="s">
        <v>2297</v>
      </c>
      <c r="K868" s="37"/>
      <c r="L868" s="23" t="str">
        <f>IF(U868=0,"INVALID SKU",IF(INDEX('SKU Catalog'!$J$1:$J$116,MAX(1,U868))=0,"PAYG",IF(J868="Default",Assumptions!$B$7,J868)))</f>
        <v>PAYG</v>
      </c>
      <c r="M868" s="23" t="str">
        <f>IF(U868=0,"Review SKU",INDEX('SKU Catalog'!$E$1:$E$116,MAX(1,U868)))</f>
        <v>resource</v>
      </c>
      <c r="N868" s="31">
        <f>IF(ISNUMBER(K868),K868,IF(U868=0,"UNPRICED",IF(L868="PAYG",INDEX('SKU Catalog'!$K$1:$K$116,MAX(1,U868)),IF(L868="1Y",INDEX('SKU Catalog'!$L$1:$L$116,MAX(1,U868)),INDEX('SKU Catalog'!$M$1:$M$116,MAX(1,U868))))))</f>
        <v>0</v>
      </c>
      <c r="O868" s="24">
        <f>IF(NOT(AND(A868=$B$2,G868&gt;0,H868&gt;0,OR(C868&lt;&gt;"Recommended baseline",Assumptions!$B$10=1))),0,IF(ISNUMBER(N868),G868*H868*N868*IF(ISNUMBER(K868),1,IF(AND(L868="PAYG",INDEX('SKU Catalog'!$F$1:$F$116,MAX(1,U868))="Hourly"),I868,1)),"UNPRICED"))</f>
        <v>0</v>
      </c>
      <c r="P868" s="24">
        <f>IF(ISNUMBER(O868),O868*Assumptions!$B$8,"UNPRICED")</f>
        <v>0</v>
      </c>
      <c r="Q868" s="23" t="str">
        <f>IF(NOT(AND(A868=$B$2,G868&gt;0,H868&gt;0,OR(C868&lt;&gt;"Recommended baseline",Assumptions!$B$10=1))),"Inactive",IF(NOT(ISNUMBER(N868)),"UNPRICED - select SKU / quote",IF(ISNUMBER(K868),"Manual quote - verify source",IF(T868="Covered","Covered by capacity",IF(T868="Control plane","No direct fee","Priced - verify sizing")))))</f>
        <v>Inactive</v>
      </c>
      <c r="R868" s="21" t="s">
        <v>2315</v>
      </c>
      <c r="S868" s="21" t="s">
        <v>971</v>
      </c>
      <c r="T868" s="21" t="s">
        <v>187</v>
      </c>
      <c r="U868" s="23">
        <f>IF(COUNTIF('SKU Catalog'!$A$4:$A$116,T868&amp;"|"&amp;F868)=0,0,MATCH(T868&amp;"|"&amp;F868,'SKU Catalog'!$A$1:$A$116,0))</f>
        <v>5</v>
      </c>
      <c r="V868" s="24">
        <f>IF(NOT(AND(A868=$B$2,G868&gt;0,H868&gt;0,OR(C868&lt;&gt;"Recommended baseline",Assumptions!$B$10=1))),0,IF(ISNUMBER(K868),G868*H868*K868,IF(U868=0,"UNPRICED",IF(ISNUMBER(INDEX('SKU Catalog'!$K$1:$K$116,MAX(1,U868))),G868*H868*INDEX('SKU Catalog'!$K$1:$K$116,MAX(1,U868))*IF(AND(INDEX('SKU Catalog'!$F$1:$F$116,MAX(1,U868))="Hourly",OR(INDEX('SKU Catalog'!$J$1:$J$116,MAX(1,U868))=0,"PAYG"="PAYG")),I868,1),"UNPRICED"))))</f>
        <v>0</v>
      </c>
      <c r="W868" s="24">
        <f>IF(NOT(AND(A868=$B$2,G868&gt;0,H868&gt;0,OR(C868&lt;&gt;"Recommended baseline",Assumptions!$B$10=1))),0,IF(ISNUMBER(K868),G868*H868*K868,IF(U868=0,"UNPRICED",IF(ISNUMBER(INDEX('SKU Catalog'!$L$1:$L$116,MAX(1,U868))),G868*H868*INDEX('SKU Catalog'!$L$1:$L$116,MAX(1,U868))*IF(AND(INDEX('SKU Catalog'!$F$1:$F$116,MAX(1,U868))="Hourly",OR(INDEX('SKU Catalog'!$J$1:$J$116,MAX(1,U868))=0,"1Y"="PAYG")),I868,1),"UNPRICED"))))</f>
        <v>0</v>
      </c>
      <c r="X868" s="24">
        <f>IF(NOT(AND(A868=$B$2,G868&gt;0,H868&gt;0,OR(C868&lt;&gt;"Recommended baseline",Assumptions!$B$10=1))),0,IF(ISNUMBER(K868),G868*H868*K868,IF(U868=0,"UNPRICED",IF(ISNUMBER(INDEX('SKU Catalog'!$M$1:$M$116,MAX(1,U868))),G868*H868*INDEX('SKU Catalog'!$M$1:$M$116,MAX(1,U868))*IF(AND(INDEX('SKU Catalog'!$F$1:$F$116,MAX(1,U868))="Hourly",OR(INDEX('SKU Catalog'!$J$1:$J$116,MAX(1,U868))=0,"3Y"="PAYG")),I868,1),"UNPRICED"))))</f>
        <v>0</v>
      </c>
    </row>
    <row r="869" spans="1:24" ht="28.8" x14ac:dyDescent="0.35">
      <c r="A869" s="21" t="s">
        <v>951</v>
      </c>
      <c r="B869" s="21" t="s">
        <v>88</v>
      </c>
      <c r="C869" s="21" t="s">
        <v>2299</v>
      </c>
      <c r="D869" s="21" t="s">
        <v>1380</v>
      </c>
      <c r="E869" s="21" t="s">
        <v>1381</v>
      </c>
      <c r="F869" s="26" t="s">
        <v>303</v>
      </c>
      <c r="G869" s="27">
        <v>1</v>
      </c>
      <c r="H869" s="27">
        <v>1</v>
      </c>
      <c r="I869" s="36">
        <v>1</v>
      </c>
      <c r="J869" s="26" t="s">
        <v>2297</v>
      </c>
      <c r="K869" s="37"/>
      <c r="L869" s="23" t="str">
        <f>IF(U869=0,"INVALID SKU",IF(INDEX('SKU Catalog'!$J$1:$J$116,MAX(1,U869))=0,"PAYG",IF(J869="Default",Assumptions!$B$7,J869)))</f>
        <v>PAYG</v>
      </c>
      <c r="M869" s="23" t="str">
        <f>IF(U869=0,"Review SKU",INDEX('SKU Catalog'!$E$1:$E$116,MAX(1,U869)))</f>
        <v>protected resource</v>
      </c>
      <c r="N869" s="31">
        <f>IF(ISNUMBER(K869),K869,IF(U869=0,"UNPRICED",IF(L869="PAYG",INDEX('SKU Catalog'!$K$1:$K$116,MAX(1,U869)),IF(L869="1Y",INDEX('SKU Catalog'!$L$1:$L$116,MAX(1,U869)),INDEX('SKU Catalog'!$M$1:$M$116,MAX(1,U869))))))</f>
        <v>14.6</v>
      </c>
      <c r="O869" s="24">
        <f>IF(NOT(AND(A869=$B$2,G869&gt;0,H869&gt;0,OR(C869&lt;&gt;"Recommended baseline",Assumptions!$B$10=1))),0,IF(ISNUMBER(N869),G869*H869*N869*IF(ISNUMBER(K869),1,IF(AND(L869="PAYG",INDEX('SKU Catalog'!$F$1:$F$116,MAX(1,U869))="Hourly"),I869,1)),"UNPRICED"))</f>
        <v>0</v>
      </c>
      <c r="P869" s="24">
        <f>IF(ISNUMBER(O869),O869*Assumptions!$B$8,"UNPRICED")</f>
        <v>0</v>
      </c>
      <c r="Q869" s="23" t="str">
        <f>IF(NOT(AND(A869=$B$2,G869&gt;0,H869&gt;0,OR(C869&lt;&gt;"Recommended baseline",Assumptions!$B$10=1))),"Inactive",IF(NOT(ISNUMBER(N869)),"UNPRICED - select SKU / quote",IF(ISNUMBER(K869),"Manual quote - verify source",IF(T869="Covered","Covered by capacity",IF(T869="Control plane","No direct fee","Priced - verify sizing")))))</f>
        <v>Inactive</v>
      </c>
      <c r="R869" s="21" t="s">
        <v>2342</v>
      </c>
      <c r="S869" s="21" t="s">
        <v>971</v>
      </c>
      <c r="T869" s="21" t="s">
        <v>302</v>
      </c>
      <c r="U869" s="23">
        <f>IF(COUNTIF('SKU Catalog'!$A$4:$A$116,T869&amp;"|"&amp;F869)=0,0,MATCH(T869&amp;"|"&amp;F869,'SKU Catalog'!$A$1:$A$116,0))</f>
        <v>52</v>
      </c>
      <c r="V869" s="24">
        <f>IF(NOT(AND(A869=$B$2,G869&gt;0,H869&gt;0,OR(C869&lt;&gt;"Recommended baseline",Assumptions!$B$10=1))),0,IF(ISNUMBER(K869),G869*H869*K869,IF(U869=0,"UNPRICED",IF(ISNUMBER(INDEX('SKU Catalog'!$K$1:$K$116,MAX(1,U869))),G869*H869*INDEX('SKU Catalog'!$K$1:$K$116,MAX(1,U869))*IF(AND(INDEX('SKU Catalog'!$F$1:$F$116,MAX(1,U869))="Hourly",OR(INDEX('SKU Catalog'!$J$1:$J$116,MAX(1,U869))=0,"PAYG"="PAYG")),I869,1),"UNPRICED"))))</f>
        <v>0</v>
      </c>
      <c r="W869" s="24">
        <f>IF(NOT(AND(A869=$B$2,G869&gt;0,H869&gt;0,OR(C869&lt;&gt;"Recommended baseline",Assumptions!$B$10=1))),0,IF(ISNUMBER(K869),G869*H869*K869,IF(U869=0,"UNPRICED",IF(ISNUMBER(INDEX('SKU Catalog'!$L$1:$L$116,MAX(1,U869))),G869*H869*INDEX('SKU Catalog'!$L$1:$L$116,MAX(1,U869))*IF(AND(INDEX('SKU Catalog'!$F$1:$F$116,MAX(1,U869))="Hourly",OR(INDEX('SKU Catalog'!$J$1:$J$116,MAX(1,U869))=0,"1Y"="PAYG")),I869,1),"UNPRICED"))))</f>
        <v>0</v>
      </c>
      <c r="X869" s="24">
        <f>IF(NOT(AND(A869=$B$2,G869&gt;0,H869&gt;0,OR(C869&lt;&gt;"Recommended baseline",Assumptions!$B$10=1))),0,IF(ISNUMBER(K869),G869*H869*K869,IF(U869=0,"UNPRICED",IF(ISNUMBER(INDEX('SKU Catalog'!$M$1:$M$116,MAX(1,U869))),G869*H869*INDEX('SKU Catalog'!$M$1:$M$116,MAX(1,U869))*IF(AND(INDEX('SKU Catalog'!$F$1:$F$116,MAX(1,U869))="Hourly",OR(INDEX('SKU Catalog'!$J$1:$J$116,MAX(1,U869))=0,"3Y"="PAYG")),I869,1),"UNPRICED"))))</f>
        <v>0</v>
      </c>
    </row>
    <row r="870" spans="1:24" ht="28.8" x14ac:dyDescent="0.35">
      <c r="A870" s="21" t="s">
        <v>951</v>
      </c>
      <c r="B870" s="21" t="s">
        <v>95</v>
      </c>
      <c r="C870" s="21" t="s">
        <v>2299</v>
      </c>
      <c r="D870" s="21" t="s">
        <v>1384</v>
      </c>
      <c r="E870" s="21" t="s">
        <v>1385</v>
      </c>
      <c r="F870" s="26" t="s">
        <v>188</v>
      </c>
      <c r="G870" s="27">
        <v>1</v>
      </c>
      <c r="H870" s="27">
        <v>1</v>
      </c>
      <c r="I870" s="36">
        <v>1</v>
      </c>
      <c r="J870" s="26" t="s">
        <v>2297</v>
      </c>
      <c r="K870" s="37"/>
      <c r="L870" s="23" t="str">
        <f>IF(U870=0,"INVALID SKU",IF(INDEX('SKU Catalog'!$J$1:$J$116,MAX(1,U870))=0,"PAYG",IF(J870="Default",Assumptions!$B$7,J870)))</f>
        <v>PAYG</v>
      </c>
      <c r="M870" s="23" t="str">
        <f>IF(U870=0,"Review SKU",INDEX('SKU Catalog'!$E$1:$E$116,MAX(1,U870)))</f>
        <v>resource</v>
      </c>
      <c r="N870" s="31">
        <f>IF(ISNUMBER(K870),K870,IF(U870=0,"UNPRICED",IF(L870="PAYG",INDEX('SKU Catalog'!$K$1:$K$116,MAX(1,U870)),IF(L870="1Y",INDEX('SKU Catalog'!$L$1:$L$116,MAX(1,U870)),INDEX('SKU Catalog'!$M$1:$M$116,MAX(1,U870))))))</f>
        <v>0</v>
      </c>
      <c r="O870" s="24">
        <f>IF(NOT(AND(A870=$B$2,G870&gt;0,H870&gt;0,OR(C870&lt;&gt;"Recommended baseline",Assumptions!$B$10=1))),0,IF(ISNUMBER(N870),G870*H870*N870*IF(ISNUMBER(K870),1,IF(AND(L870="PAYG",INDEX('SKU Catalog'!$F$1:$F$116,MAX(1,U870))="Hourly"),I870,1)),"UNPRICED"))</f>
        <v>0</v>
      </c>
      <c r="P870" s="24">
        <f>IF(ISNUMBER(O870),O870*Assumptions!$B$8,"UNPRICED")</f>
        <v>0</v>
      </c>
      <c r="Q870" s="23" t="str">
        <f>IF(NOT(AND(A870=$B$2,G870&gt;0,H870&gt;0,OR(C870&lt;&gt;"Recommended baseline",Assumptions!$B$10=1))),"Inactive",IF(NOT(ISNUMBER(N870)),"UNPRICED - select SKU / quote",IF(ISNUMBER(K870),"Manual quote - verify source",IF(T870="Covered","Covered by capacity",IF(T870="Control plane","No direct fee","Priced - verify sizing")))))</f>
        <v>Inactive</v>
      </c>
      <c r="R870" s="21" t="s">
        <v>2343</v>
      </c>
      <c r="S870" s="21" t="s">
        <v>971</v>
      </c>
      <c r="T870" s="21" t="s">
        <v>187</v>
      </c>
      <c r="U870" s="23">
        <f>IF(COUNTIF('SKU Catalog'!$A$4:$A$116,T870&amp;"|"&amp;F870)=0,0,MATCH(T870&amp;"|"&amp;F870,'SKU Catalog'!$A$1:$A$116,0))</f>
        <v>5</v>
      </c>
      <c r="V870" s="24">
        <f>IF(NOT(AND(A870=$B$2,G870&gt;0,H870&gt;0,OR(C870&lt;&gt;"Recommended baseline",Assumptions!$B$10=1))),0,IF(ISNUMBER(K870),G870*H870*K870,IF(U870=0,"UNPRICED",IF(ISNUMBER(INDEX('SKU Catalog'!$K$1:$K$116,MAX(1,U870))),G870*H870*INDEX('SKU Catalog'!$K$1:$K$116,MAX(1,U870))*IF(AND(INDEX('SKU Catalog'!$F$1:$F$116,MAX(1,U870))="Hourly",OR(INDEX('SKU Catalog'!$J$1:$J$116,MAX(1,U870))=0,"PAYG"="PAYG")),I870,1),"UNPRICED"))))</f>
        <v>0</v>
      </c>
      <c r="W870" s="24">
        <f>IF(NOT(AND(A870=$B$2,G870&gt;0,H870&gt;0,OR(C870&lt;&gt;"Recommended baseline",Assumptions!$B$10=1))),0,IF(ISNUMBER(K870),G870*H870*K870,IF(U870=0,"UNPRICED",IF(ISNUMBER(INDEX('SKU Catalog'!$L$1:$L$116,MAX(1,U870))),G870*H870*INDEX('SKU Catalog'!$L$1:$L$116,MAX(1,U870))*IF(AND(INDEX('SKU Catalog'!$F$1:$F$116,MAX(1,U870))="Hourly",OR(INDEX('SKU Catalog'!$J$1:$J$116,MAX(1,U870))=0,"1Y"="PAYG")),I870,1),"UNPRICED"))))</f>
        <v>0</v>
      </c>
      <c r="X870" s="24">
        <f>IF(NOT(AND(A870=$B$2,G870&gt;0,H870&gt;0,OR(C870&lt;&gt;"Recommended baseline",Assumptions!$B$10=1))),0,IF(ISNUMBER(K870),G870*H870*K870,IF(U870=0,"UNPRICED",IF(ISNUMBER(INDEX('SKU Catalog'!$M$1:$M$116,MAX(1,U870))),G870*H870*INDEX('SKU Catalog'!$M$1:$M$116,MAX(1,U870))*IF(AND(INDEX('SKU Catalog'!$F$1:$F$116,MAX(1,U870))="Hourly",OR(INDEX('SKU Catalog'!$J$1:$J$116,MAX(1,U870))=0,"3Y"="PAYG")),I870,1),"UNPRICED"))))</f>
        <v>0</v>
      </c>
    </row>
    <row r="871" spans="1:24" ht="28.8" x14ac:dyDescent="0.35">
      <c r="A871" s="21" t="s">
        <v>951</v>
      </c>
      <c r="B871" s="21" t="s">
        <v>96</v>
      </c>
      <c r="C871" s="21" t="s">
        <v>2299</v>
      </c>
      <c r="D871" s="21" t="s">
        <v>1384</v>
      </c>
      <c r="E871" s="21" t="s">
        <v>1385</v>
      </c>
      <c r="F871" s="26" t="s">
        <v>191</v>
      </c>
      <c r="G871" s="27">
        <v>1</v>
      </c>
      <c r="H871" s="27">
        <v>1</v>
      </c>
      <c r="I871" s="36">
        <v>1</v>
      </c>
      <c r="J871" s="26" t="s">
        <v>2297</v>
      </c>
      <c r="K871" s="37"/>
      <c r="L871" s="23" t="str">
        <f>IF(U871=0,"INVALID SKU",IF(INDEX('SKU Catalog'!$J$1:$J$116,MAX(1,U871))=0,"PAYG",IF(J871="Default",Assumptions!$B$7,J871)))</f>
        <v>PAYG</v>
      </c>
      <c r="M871" s="23" t="str">
        <f>IF(U871=0,"Review SKU",INDEX('SKU Catalog'!$E$1:$E$116,MAX(1,U871)))</f>
        <v>quoted unit</v>
      </c>
      <c r="N871" s="31" t="str">
        <f>IF(ISNUMBER(K871),K871,IF(U871=0,"UNPRICED",IF(L871="PAYG",INDEX('SKU Catalog'!$K$1:$K$116,MAX(1,U871)),IF(L871="1Y",INDEX('SKU Catalog'!$L$1:$L$116,MAX(1,U871)),INDEX('SKU Catalog'!$M$1:$M$116,MAX(1,U871))))))</f>
        <v>UNPRICED</v>
      </c>
      <c r="O871" s="24">
        <f>IF(NOT(AND(A871=$B$2,G871&gt;0,H871&gt;0,OR(C871&lt;&gt;"Recommended baseline",Assumptions!$B$10=1))),0,IF(ISNUMBER(N871),G871*H871*N871*IF(ISNUMBER(K871),1,IF(AND(L871="PAYG",INDEX('SKU Catalog'!$F$1:$F$116,MAX(1,U871))="Hourly"),I871,1)),"UNPRICED"))</f>
        <v>0</v>
      </c>
      <c r="P871" s="24">
        <f>IF(ISNUMBER(O871),O871*Assumptions!$B$8,"UNPRICED")</f>
        <v>0</v>
      </c>
      <c r="Q871" s="23" t="str">
        <f>IF(NOT(AND(A871=$B$2,G871&gt;0,H871&gt;0,OR(C871&lt;&gt;"Recommended baseline",Assumptions!$B$10=1))),"Inactive",IF(NOT(ISNUMBER(N871)),"UNPRICED - select SKU / quote",IF(ISNUMBER(K871),"Manual quote - verify source",IF(T871="Covered","Covered by capacity",IF(T871="Control plane","No direct fee","Priced - verify sizing")))))</f>
        <v>Inactive</v>
      </c>
      <c r="R871" s="21" t="s">
        <v>2344</v>
      </c>
      <c r="S871" s="21" t="s">
        <v>971</v>
      </c>
      <c r="T871" s="21" t="s">
        <v>96</v>
      </c>
      <c r="U871" s="23">
        <f>IF(COUNTIF('SKU Catalog'!$A$4:$A$116,T871&amp;"|"&amp;F871)=0,0,MATCH(T871&amp;"|"&amp;F871,'SKU Catalog'!$A$1:$A$116,0))</f>
        <v>6</v>
      </c>
      <c r="V871" s="24">
        <f>IF(NOT(AND(A871=$B$2,G871&gt;0,H871&gt;0,OR(C871&lt;&gt;"Recommended baseline",Assumptions!$B$10=1))),0,IF(ISNUMBER(K871),G871*H871*K871,IF(U871=0,"UNPRICED",IF(ISNUMBER(INDEX('SKU Catalog'!$K$1:$K$116,MAX(1,U871))),G871*H871*INDEX('SKU Catalog'!$K$1:$K$116,MAX(1,U871))*IF(AND(INDEX('SKU Catalog'!$F$1:$F$116,MAX(1,U871))="Hourly",OR(INDEX('SKU Catalog'!$J$1:$J$116,MAX(1,U871))=0,"PAYG"="PAYG")),I871,1),"UNPRICED"))))</f>
        <v>0</v>
      </c>
      <c r="W871" s="24">
        <f>IF(NOT(AND(A871=$B$2,G871&gt;0,H871&gt;0,OR(C871&lt;&gt;"Recommended baseline",Assumptions!$B$10=1))),0,IF(ISNUMBER(K871),G871*H871*K871,IF(U871=0,"UNPRICED",IF(ISNUMBER(INDEX('SKU Catalog'!$L$1:$L$116,MAX(1,U871))),G871*H871*INDEX('SKU Catalog'!$L$1:$L$116,MAX(1,U871))*IF(AND(INDEX('SKU Catalog'!$F$1:$F$116,MAX(1,U871))="Hourly",OR(INDEX('SKU Catalog'!$J$1:$J$116,MAX(1,U871))=0,"1Y"="PAYG")),I871,1),"UNPRICED"))))</f>
        <v>0</v>
      </c>
      <c r="X871" s="24">
        <f>IF(NOT(AND(A871=$B$2,G871&gt;0,H871&gt;0,OR(C871&lt;&gt;"Recommended baseline",Assumptions!$B$10=1))),0,IF(ISNUMBER(K871),G871*H871*K871,IF(U871=0,"UNPRICED",IF(ISNUMBER(INDEX('SKU Catalog'!$M$1:$M$116,MAX(1,U871))),G871*H871*INDEX('SKU Catalog'!$M$1:$M$116,MAX(1,U871))*IF(AND(INDEX('SKU Catalog'!$F$1:$F$116,MAX(1,U871))="Hourly",OR(INDEX('SKU Catalog'!$J$1:$J$116,MAX(1,U871))=0,"3Y"="PAYG")),I871,1),"UNPRICED"))))</f>
        <v>0</v>
      </c>
    </row>
    <row r="872" spans="1:24" ht="28.8" x14ac:dyDescent="0.35">
      <c r="A872" s="21" t="s">
        <v>951</v>
      </c>
      <c r="B872" s="21" t="s">
        <v>95</v>
      </c>
      <c r="C872" s="21" t="s">
        <v>2299</v>
      </c>
      <c r="D872" s="21" t="s">
        <v>1388</v>
      </c>
      <c r="E872" s="21" t="s">
        <v>1389</v>
      </c>
      <c r="F872" s="26" t="s">
        <v>188</v>
      </c>
      <c r="G872" s="27">
        <v>1</v>
      </c>
      <c r="H872" s="27">
        <v>1</v>
      </c>
      <c r="I872" s="36">
        <v>1</v>
      </c>
      <c r="J872" s="26" t="s">
        <v>2297</v>
      </c>
      <c r="K872" s="37"/>
      <c r="L872" s="23" t="str">
        <f>IF(U872=0,"INVALID SKU",IF(INDEX('SKU Catalog'!$J$1:$J$116,MAX(1,U872))=0,"PAYG",IF(J872="Default",Assumptions!$B$7,J872)))</f>
        <v>PAYG</v>
      </c>
      <c r="M872" s="23" t="str">
        <f>IF(U872=0,"Review SKU",INDEX('SKU Catalog'!$E$1:$E$116,MAX(1,U872)))</f>
        <v>resource</v>
      </c>
      <c r="N872" s="31">
        <f>IF(ISNUMBER(K872),K872,IF(U872=0,"UNPRICED",IF(L872="PAYG",INDEX('SKU Catalog'!$K$1:$K$116,MAX(1,U872)),IF(L872="1Y",INDEX('SKU Catalog'!$L$1:$L$116,MAX(1,U872)),INDEX('SKU Catalog'!$M$1:$M$116,MAX(1,U872))))))</f>
        <v>0</v>
      </c>
      <c r="O872" s="24">
        <f>IF(NOT(AND(A872=$B$2,G872&gt;0,H872&gt;0,OR(C872&lt;&gt;"Recommended baseline",Assumptions!$B$10=1))),0,IF(ISNUMBER(N872),G872*H872*N872*IF(ISNUMBER(K872),1,IF(AND(L872="PAYG",INDEX('SKU Catalog'!$F$1:$F$116,MAX(1,U872))="Hourly"),I872,1)),"UNPRICED"))</f>
        <v>0</v>
      </c>
      <c r="P872" s="24">
        <f>IF(ISNUMBER(O872),O872*Assumptions!$B$8,"UNPRICED")</f>
        <v>0</v>
      </c>
      <c r="Q872" s="23" t="str">
        <f>IF(NOT(AND(A872=$B$2,G872&gt;0,H872&gt;0,OR(C872&lt;&gt;"Recommended baseline",Assumptions!$B$10=1))),"Inactive",IF(NOT(ISNUMBER(N872)),"UNPRICED - select SKU / quote",IF(ISNUMBER(K872),"Manual quote - verify source",IF(T872="Covered","Covered by capacity",IF(T872="Control plane","No direct fee","Priced - verify sizing")))))</f>
        <v>Inactive</v>
      </c>
      <c r="R872" s="21" t="s">
        <v>2343</v>
      </c>
      <c r="S872" s="21" t="s">
        <v>971</v>
      </c>
      <c r="T872" s="21" t="s">
        <v>187</v>
      </c>
      <c r="U872" s="23">
        <f>IF(COUNTIF('SKU Catalog'!$A$4:$A$116,T872&amp;"|"&amp;F872)=0,0,MATCH(T872&amp;"|"&amp;F872,'SKU Catalog'!$A$1:$A$116,0))</f>
        <v>5</v>
      </c>
      <c r="V872" s="24">
        <f>IF(NOT(AND(A872=$B$2,G872&gt;0,H872&gt;0,OR(C872&lt;&gt;"Recommended baseline",Assumptions!$B$10=1))),0,IF(ISNUMBER(K872),G872*H872*K872,IF(U872=0,"UNPRICED",IF(ISNUMBER(INDEX('SKU Catalog'!$K$1:$K$116,MAX(1,U872))),G872*H872*INDEX('SKU Catalog'!$K$1:$K$116,MAX(1,U872))*IF(AND(INDEX('SKU Catalog'!$F$1:$F$116,MAX(1,U872))="Hourly",OR(INDEX('SKU Catalog'!$J$1:$J$116,MAX(1,U872))=0,"PAYG"="PAYG")),I872,1),"UNPRICED"))))</f>
        <v>0</v>
      </c>
      <c r="W872" s="24">
        <f>IF(NOT(AND(A872=$B$2,G872&gt;0,H872&gt;0,OR(C872&lt;&gt;"Recommended baseline",Assumptions!$B$10=1))),0,IF(ISNUMBER(K872),G872*H872*K872,IF(U872=0,"UNPRICED",IF(ISNUMBER(INDEX('SKU Catalog'!$L$1:$L$116,MAX(1,U872))),G872*H872*INDEX('SKU Catalog'!$L$1:$L$116,MAX(1,U872))*IF(AND(INDEX('SKU Catalog'!$F$1:$F$116,MAX(1,U872))="Hourly",OR(INDEX('SKU Catalog'!$J$1:$J$116,MAX(1,U872))=0,"1Y"="PAYG")),I872,1),"UNPRICED"))))</f>
        <v>0</v>
      </c>
      <c r="X872" s="24">
        <f>IF(NOT(AND(A872=$B$2,G872&gt;0,H872&gt;0,OR(C872&lt;&gt;"Recommended baseline",Assumptions!$B$10=1))),0,IF(ISNUMBER(K872),G872*H872*K872,IF(U872=0,"UNPRICED",IF(ISNUMBER(INDEX('SKU Catalog'!$M$1:$M$116,MAX(1,U872))),G872*H872*INDEX('SKU Catalog'!$M$1:$M$116,MAX(1,U872))*IF(AND(INDEX('SKU Catalog'!$F$1:$F$116,MAX(1,U872))="Hourly",OR(INDEX('SKU Catalog'!$J$1:$J$116,MAX(1,U872))=0,"3Y"="PAYG")),I872,1),"UNPRICED"))))</f>
        <v>0</v>
      </c>
    </row>
    <row r="873" spans="1:24" ht="28.8" x14ac:dyDescent="0.35">
      <c r="A873" s="21" t="s">
        <v>951</v>
      </c>
      <c r="B873" s="21" t="s">
        <v>96</v>
      </c>
      <c r="C873" s="21" t="s">
        <v>2299</v>
      </c>
      <c r="D873" s="21" t="s">
        <v>1388</v>
      </c>
      <c r="E873" s="21" t="s">
        <v>1389</v>
      </c>
      <c r="F873" s="26" t="s">
        <v>191</v>
      </c>
      <c r="G873" s="27">
        <v>1</v>
      </c>
      <c r="H873" s="27">
        <v>1</v>
      </c>
      <c r="I873" s="36">
        <v>1</v>
      </c>
      <c r="J873" s="26" t="s">
        <v>2297</v>
      </c>
      <c r="K873" s="37"/>
      <c r="L873" s="23" t="str">
        <f>IF(U873=0,"INVALID SKU",IF(INDEX('SKU Catalog'!$J$1:$J$116,MAX(1,U873))=0,"PAYG",IF(J873="Default",Assumptions!$B$7,J873)))</f>
        <v>PAYG</v>
      </c>
      <c r="M873" s="23" t="str">
        <f>IF(U873=0,"Review SKU",INDEX('SKU Catalog'!$E$1:$E$116,MAX(1,U873)))</f>
        <v>quoted unit</v>
      </c>
      <c r="N873" s="31" t="str">
        <f>IF(ISNUMBER(K873),K873,IF(U873=0,"UNPRICED",IF(L873="PAYG",INDEX('SKU Catalog'!$K$1:$K$116,MAX(1,U873)),IF(L873="1Y",INDEX('SKU Catalog'!$L$1:$L$116,MAX(1,U873)),INDEX('SKU Catalog'!$M$1:$M$116,MAX(1,U873))))))</f>
        <v>UNPRICED</v>
      </c>
      <c r="O873" s="24">
        <f>IF(NOT(AND(A873=$B$2,G873&gt;0,H873&gt;0,OR(C873&lt;&gt;"Recommended baseline",Assumptions!$B$10=1))),0,IF(ISNUMBER(N873),G873*H873*N873*IF(ISNUMBER(K873),1,IF(AND(L873="PAYG",INDEX('SKU Catalog'!$F$1:$F$116,MAX(1,U873))="Hourly"),I873,1)),"UNPRICED"))</f>
        <v>0</v>
      </c>
      <c r="P873" s="24">
        <f>IF(ISNUMBER(O873),O873*Assumptions!$B$8,"UNPRICED")</f>
        <v>0</v>
      </c>
      <c r="Q873" s="23" t="str">
        <f>IF(NOT(AND(A873=$B$2,G873&gt;0,H873&gt;0,OR(C873&lt;&gt;"Recommended baseline",Assumptions!$B$10=1))),"Inactive",IF(NOT(ISNUMBER(N873)),"UNPRICED - select SKU / quote",IF(ISNUMBER(K873),"Manual quote - verify source",IF(T873="Covered","Covered by capacity",IF(T873="Control plane","No direct fee","Priced - verify sizing")))))</f>
        <v>Inactive</v>
      </c>
      <c r="R873" s="21" t="s">
        <v>2344</v>
      </c>
      <c r="S873" s="21" t="s">
        <v>971</v>
      </c>
      <c r="T873" s="21" t="s">
        <v>96</v>
      </c>
      <c r="U873" s="23">
        <f>IF(COUNTIF('SKU Catalog'!$A$4:$A$116,T873&amp;"|"&amp;F873)=0,0,MATCH(T873&amp;"|"&amp;F873,'SKU Catalog'!$A$1:$A$116,0))</f>
        <v>6</v>
      </c>
      <c r="V873" s="24">
        <f>IF(NOT(AND(A873=$B$2,G873&gt;0,H873&gt;0,OR(C873&lt;&gt;"Recommended baseline",Assumptions!$B$10=1))),0,IF(ISNUMBER(K873),G873*H873*K873,IF(U873=0,"UNPRICED",IF(ISNUMBER(INDEX('SKU Catalog'!$K$1:$K$116,MAX(1,U873))),G873*H873*INDEX('SKU Catalog'!$K$1:$K$116,MAX(1,U873))*IF(AND(INDEX('SKU Catalog'!$F$1:$F$116,MAX(1,U873))="Hourly",OR(INDEX('SKU Catalog'!$J$1:$J$116,MAX(1,U873))=0,"PAYG"="PAYG")),I873,1),"UNPRICED"))))</f>
        <v>0</v>
      </c>
      <c r="W873" s="24">
        <f>IF(NOT(AND(A873=$B$2,G873&gt;0,H873&gt;0,OR(C873&lt;&gt;"Recommended baseline",Assumptions!$B$10=1))),0,IF(ISNUMBER(K873),G873*H873*K873,IF(U873=0,"UNPRICED",IF(ISNUMBER(INDEX('SKU Catalog'!$L$1:$L$116,MAX(1,U873))),G873*H873*INDEX('SKU Catalog'!$L$1:$L$116,MAX(1,U873))*IF(AND(INDEX('SKU Catalog'!$F$1:$F$116,MAX(1,U873))="Hourly",OR(INDEX('SKU Catalog'!$J$1:$J$116,MAX(1,U873))=0,"1Y"="PAYG")),I873,1),"UNPRICED"))))</f>
        <v>0</v>
      </c>
      <c r="X873" s="24">
        <f>IF(NOT(AND(A873=$B$2,G873&gt;0,H873&gt;0,OR(C873&lt;&gt;"Recommended baseline",Assumptions!$B$10=1))),0,IF(ISNUMBER(K873),G873*H873*K873,IF(U873=0,"UNPRICED",IF(ISNUMBER(INDEX('SKU Catalog'!$M$1:$M$116,MAX(1,U873))),G873*H873*INDEX('SKU Catalog'!$M$1:$M$116,MAX(1,U873))*IF(AND(INDEX('SKU Catalog'!$F$1:$F$116,MAX(1,U873))="Hourly",OR(INDEX('SKU Catalog'!$J$1:$J$116,MAX(1,U873))=0,"3Y"="PAYG")),I873,1),"UNPRICED"))))</f>
        <v>0</v>
      </c>
    </row>
    <row r="874" spans="1:24" ht="28.8" x14ac:dyDescent="0.35">
      <c r="A874" s="21" t="s">
        <v>951</v>
      </c>
      <c r="B874" s="21" t="s">
        <v>95</v>
      </c>
      <c r="C874" s="21" t="s">
        <v>2299</v>
      </c>
      <c r="D874" s="21" t="s">
        <v>1391</v>
      </c>
      <c r="E874" s="21" t="s">
        <v>1392</v>
      </c>
      <c r="F874" s="26" t="s">
        <v>188</v>
      </c>
      <c r="G874" s="27">
        <v>1</v>
      </c>
      <c r="H874" s="27">
        <v>1</v>
      </c>
      <c r="I874" s="36">
        <v>1</v>
      </c>
      <c r="J874" s="26" t="s">
        <v>2297</v>
      </c>
      <c r="K874" s="37"/>
      <c r="L874" s="23" t="str">
        <f>IF(U874=0,"INVALID SKU",IF(INDEX('SKU Catalog'!$J$1:$J$116,MAX(1,U874))=0,"PAYG",IF(J874="Default",Assumptions!$B$7,J874)))</f>
        <v>PAYG</v>
      </c>
      <c r="M874" s="23" t="str">
        <f>IF(U874=0,"Review SKU",INDEX('SKU Catalog'!$E$1:$E$116,MAX(1,U874)))</f>
        <v>resource</v>
      </c>
      <c r="N874" s="31">
        <f>IF(ISNUMBER(K874),K874,IF(U874=0,"UNPRICED",IF(L874="PAYG",INDEX('SKU Catalog'!$K$1:$K$116,MAX(1,U874)),IF(L874="1Y",INDEX('SKU Catalog'!$L$1:$L$116,MAX(1,U874)),INDEX('SKU Catalog'!$M$1:$M$116,MAX(1,U874))))))</f>
        <v>0</v>
      </c>
      <c r="O874" s="24">
        <f>IF(NOT(AND(A874=$B$2,G874&gt;0,H874&gt;0,OR(C874&lt;&gt;"Recommended baseline",Assumptions!$B$10=1))),0,IF(ISNUMBER(N874),G874*H874*N874*IF(ISNUMBER(K874),1,IF(AND(L874="PAYG",INDEX('SKU Catalog'!$F$1:$F$116,MAX(1,U874))="Hourly"),I874,1)),"UNPRICED"))</f>
        <v>0</v>
      </c>
      <c r="P874" s="24">
        <f>IF(ISNUMBER(O874),O874*Assumptions!$B$8,"UNPRICED")</f>
        <v>0</v>
      </c>
      <c r="Q874" s="23" t="str">
        <f>IF(NOT(AND(A874=$B$2,G874&gt;0,H874&gt;0,OR(C874&lt;&gt;"Recommended baseline",Assumptions!$B$10=1))),"Inactive",IF(NOT(ISNUMBER(N874)),"UNPRICED - select SKU / quote",IF(ISNUMBER(K874),"Manual quote - verify source",IF(T874="Covered","Covered by capacity",IF(T874="Control plane","No direct fee","Priced - verify sizing")))))</f>
        <v>Inactive</v>
      </c>
      <c r="R874" s="21" t="s">
        <v>2343</v>
      </c>
      <c r="S874" s="21" t="s">
        <v>971</v>
      </c>
      <c r="T874" s="21" t="s">
        <v>187</v>
      </c>
      <c r="U874" s="23">
        <f>IF(COUNTIF('SKU Catalog'!$A$4:$A$116,T874&amp;"|"&amp;F874)=0,0,MATCH(T874&amp;"|"&amp;F874,'SKU Catalog'!$A$1:$A$116,0))</f>
        <v>5</v>
      </c>
      <c r="V874" s="24">
        <f>IF(NOT(AND(A874=$B$2,G874&gt;0,H874&gt;0,OR(C874&lt;&gt;"Recommended baseline",Assumptions!$B$10=1))),0,IF(ISNUMBER(K874),G874*H874*K874,IF(U874=0,"UNPRICED",IF(ISNUMBER(INDEX('SKU Catalog'!$K$1:$K$116,MAX(1,U874))),G874*H874*INDEX('SKU Catalog'!$K$1:$K$116,MAX(1,U874))*IF(AND(INDEX('SKU Catalog'!$F$1:$F$116,MAX(1,U874))="Hourly",OR(INDEX('SKU Catalog'!$J$1:$J$116,MAX(1,U874))=0,"PAYG"="PAYG")),I874,1),"UNPRICED"))))</f>
        <v>0</v>
      </c>
      <c r="W874" s="24">
        <f>IF(NOT(AND(A874=$B$2,G874&gt;0,H874&gt;0,OR(C874&lt;&gt;"Recommended baseline",Assumptions!$B$10=1))),0,IF(ISNUMBER(K874),G874*H874*K874,IF(U874=0,"UNPRICED",IF(ISNUMBER(INDEX('SKU Catalog'!$L$1:$L$116,MAX(1,U874))),G874*H874*INDEX('SKU Catalog'!$L$1:$L$116,MAX(1,U874))*IF(AND(INDEX('SKU Catalog'!$F$1:$F$116,MAX(1,U874))="Hourly",OR(INDEX('SKU Catalog'!$J$1:$J$116,MAX(1,U874))=0,"1Y"="PAYG")),I874,1),"UNPRICED"))))</f>
        <v>0</v>
      </c>
      <c r="X874" s="24">
        <f>IF(NOT(AND(A874=$B$2,G874&gt;0,H874&gt;0,OR(C874&lt;&gt;"Recommended baseline",Assumptions!$B$10=1))),0,IF(ISNUMBER(K874),G874*H874*K874,IF(U874=0,"UNPRICED",IF(ISNUMBER(INDEX('SKU Catalog'!$M$1:$M$116,MAX(1,U874))),G874*H874*INDEX('SKU Catalog'!$M$1:$M$116,MAX(1,U874))*IF(AND(INDEX('SKU Catalog'!$F$1:$F$116,MAX(1,U874))="Hourly",OR(INDEX('SKU Catalog'!$J$1:$J$116,MAX(1,U874))=0,"3Y"="PAYG")),I874,1),"UNPRICED"))))</f>
        <v>0</v>
      </c>
    </row>
    <row r="875" spans="1:24" ht="28.8" x14ac:dyDescent="0.35">
      <c r="A875" s="21" t="s">
        <v>951</v>
      </c>
      <c r="B875" s="21" t="s">
        <v>96</v>
      </c>
      <c r="C875" s="21" t="s">
        <v>2299</v>
      </c>
      <c r="D875" s="21" t="s">
        <v>1391</v>
      </c>
      <c r="E875" s="21" t="s">
        <v>1392</v>
      </c>
      <c r="F875" s="26" t="s">
        <v>191</v>
      </c>
      <c r="G875" s="27">
        <v>1</v>
      </c>
      <c r="H875" s="27">
        <v>1</v>
      </c>
      <c r="I875" s="36">
        <v>1</v>
      </c>
      <c r="J875" s="26" t="s">
        <v>2297</v>
      </c>
      <c r="K875" s="37"/>
      <c r="L875" s="23" t="str">
        <f>IF(U875=0,"INVALID SKU",IF(INDEX('SKU Catalog'!$J$1:$J$116,MAX(1,U875))=0,"PAYG",IF(J875="Default",Assumptions!$B$7,J875)))</f>
        <v>PAYG</v>
      </c>
      <c r="M875" s="23" t="str">
        <f>IF(U875=0,"Review SKU",INDEX('SKU Catalog'!$E$1:$E$116,MAX(1,U875)))</f>
        <v>quoted unit</v>
      </c>
      <c r="N875" s="31" t="str">
        <f>IF(ISNUMBER(K875),K875,IF(U875=0,"UNPRICED",IF(L875="PAYG",INDEX('SKU Catalog'!$K$1:$K$116,MAX(1,U875)),IF(L875="1Y",INDEX('SKU Catalog'!$L$1:$L$116,MAX(1,U875)),INDEX('SKU Catalog'!$M$1:$M$116,MAX(1,U875))))))</f>
        <v>UNPRICED</v>
      </c>
      <c r="O875" s="24">
        <f>IF(NOT(AND(A875=$B$2,G875&gt;0,H875&gt;0,OR(C875&lt;&gt;"Recommended baseline",Assumptions!$B$10=1))),0,IF(ISNUMBER(N875),G875*H875*N875*IF(ISNUMBER(K875),1,IF(AND(L875="PAYG",INDEX('SKU Catalog'!$F$1:$F$116,MAX(1,U875))="Hourly"),I875,1)),"UNPRICED"))</f>
        <v>0</v>
      </c>
      <c r="P875" s="24">
        <f>IF(ISNUMBER(O875),O875*Assumptions!$B$8,"UNPRICED")</f>
        <v>0</v>
      </c>
      <c r="Q875" s="23" t="str">
        <f>IF(NOT(AND(A875=$B$2,G875&gt;0,H875&gt;0,OR(C875&lt;&gt;"Recommended baseline",Assumptions!$B$10=1))),"Inactive",IF(NOT(ISNUMBER(N875)),"UNPRICED - select SKU / quote",IF(ISNUMBER(K875),"Manual quote - verify source",IF(T875="Covered","Covered by capacity",IF(T875="Control plane","No direct fee","Priced - verify sizing")))))</f>
        <v>Inactive</v>
      </c>
      <c r="R875" s="21" t="s">
        <v>2344</v>
      </c>
      <c r="S875" s="21" t="s">
        <v>971</v>
      </c>
      <c r="T875" s="21" t="s">
        <v>96</v>
      </c>
      <c r="U875" s="23">
        <f>IF(COUNTIF('SKU Catalog'!$A$4:$A$116,T875&amp;"|"&amp;F875)=0,0,MATCH(T875&amp;"|"&amp;F875,'SKU Catalog'!$A$1:$A$116,0))</f>
        <v>6</v>
      </c>
      <c r="V875" s="24">
        <f>IF(NOT(AND(A875=$B$2,G875&gt;0,H875&gt;0,OR(C875&lt;&gt;"Recommended baseline",Assumptions!$B$10=1))),0,IF(ISNUMBER(K875),G875*H875*K875,IF(U875=0,"UNPRICED",IF(ISNUMBER(INDEX('SKU Catalog'!$K$1:$K$116,MAX(1,U875))),G875*H875*INDEX('SKU Catalog'!$K$1:$K$116,MAX(1,U875))*IF(AND(INDEX('SKU Catalog'!$F$1:$F$116,MAX(1,U875))="Hourly",OR(INDEX('SKU Catalog'!$J$1:$J$116,MAX(1,U875))=0,"PAYG"="PAYG")),I875,1),"UNPRICED"))))</f>
        <v>0</v>
      </c>
      <c r="W875" s="24">
        <f>IF(NOT(AND(A875=$B$2,G875&gt;0,H875&gt;0,OR(C875&lt;&gt;"Recommended baseline",Assumptions!$B$10=1))),0,IF(ISNUMBER(K875),G875*H875*K875,IF(U875=0,"UNPRICED",IF(ISNUMBER(INDEX('SKU Catalog'!$L$1:$L$116,MAX(1,U875))),G875*H875*INDEX('SKU Catalog'!$L$1:$L$116,MAX(1,U875))*IF(AND(INDEX('SKU Catalog'!$F$1:$F$116,MAX(1,U875))="Hourly",OR(INDEX('SKU Catalog'!$J$1:$J$116,MAX(1,U875))=0,"1Y"="PAYG")),I875,1),"UNPRICED"))))</f>
        <v>0</v>
      </c>
      <c r="X875" s="24">
        <f>IF(NOT(AND(A875=$B$2,G875&gt;0,H875&gt;0,OR(C875&lt;&gt;"Recommended baseline",Assumptions!$B$10=1))),0,IF(ISNUMBER(K875),G875*H875*K875,IF(U875=0,"UNPRICED",IF(ISNUMBER(INDEX('SKU Catalog'!$M$1:$M$116,MAX(1,U875))),G875*H875*INDEX('SKU Catalog'!$M$1:$M$116,MAX(1,U875))*IF(AND(INDEX('SKU Catalog'!$F$1:$F$116,MAX(1,U875))="Hourly",OR(INDEX('SKU Catalog'!$J$1:$J$116,MAX(1,U875))=0,"3Y"="PAYG")),I875,1),"UNPRICED"))))</f>
        <v>0</v>
      </c>
    </row>
    <row r="876" spans="1:24" ht="28.8" x14ac:dyDescent="0.35">
      <c r="A876" s="21" t="s">
        <v>951</v>
      </c>
      <c r="B876" s="21" t="s">
        <v>88</v>
      </c>
      <c r="C876" s="21" t="s">
        <v>2299</v>
      </c>
      <c r="D876" s="21" t="s">
        <v>1395</v>
      </c>
      <c r="E876" s="21" t="s">
        <v>1396</v>
      </c>
      <c r="F876" s="26" t="s">
        <v>298</v>
      </c>
      <c r="G876" s="27">
        <v>1</v>
      </c>
      <c r="H876" s="38">
        <f>Assumptions!$B$12</f>
        <v>30</v>
      </c>
      <c r="I876" s="36">
        <v>1</v>
      </c>
      <c r="J876" s="26" t="s">
        <v>2297</v>
      </c>
      <c r="K876" s="37"/>
      <c r="L876" s="23" t="str">
        <f>IF(U876=0,"INVALID SKU",IF(INDEX('SKU Catalog'!$J$1:$J$116,MAX(1,U876))=0,"PAYG",IF(J876="Default",Assumptions!$B$7,J876)))</f>
        <v>PAYG</v>
      </c>
      <c r="M876" s="23" t="str">
        <f>IF(U876=0,"Review SKU",INDEX('SKU Catalog'!$E$1:$E$116,MAX(1,U876)))</f>
        <v>GB analyzed</v>
      </c>
      <c r="N876" s="31">
        <f>IF(ISNUMBER(K876),K876,IF(U876=0,"UNPRICED",IF(L876="PAYG",INDEX('SKU Catalog'!$K$1:$K$116,MAX(1,U876)),IF(L876="1Y",INDEX('SKU Catalog'!$L$1:$L$116,MAX(1,U876)),INDEX('SKU Catalog'!$M$1:$M$116,MAX(1,U876))))))</f>
        <v>4.3</v>
      </c>
      <c r="O876" s="24">
        <f>IF(NOT(AND(A876=$B$2,G876&gt;0,H876&gt;0,OR(C876&lt;&gt;"Recommended baseline",Assumptions!$B$10=1))),0,IF(ISNUMBER(N876),G876*H876*N876*IF(ISNUMBER(K876),1,IF(AND(L876="PAYG",INDEX('SKU Catalog'!$F$1:$F$116,MAX(1,U876))="Hourly"),I876,1)),"UNPRICED"))</f>
        <v>0</v>
      </c>
      <c r="P876" s="24">
        <f>IF(ISNUMBER(O876),O876*Assumptions!$B$8,"UNPRICED")</f>
        <v>0</v>
      </c>
      <c r="Q876" s="23" t="str">
        <f>IF(NOT(AND(A876=$B$2,G876&gt;0,H876&gt;0,OR(C876&lt;&gt;"Recommended baseline",Assumptions!$B$10=1))),"Inactive",IF(NOT(ISNUMBER(N876)),"UNPRICED - select SKU / quote",IF(ISNUMBER(K876),"Manual quote - verify source",IF(T876="Covered","Covered by capacity",IF(T876="Control plane","No direct fee","Priced - verify sizing")))))</f>
        <v>Inactive</v>
      </c>
      <c r="R876" s="21" t="s">
        <v>2326</v>
      </c>
      <c r="S876" s="21" t="s">
        <v>971</v>
      </c>
      <c r="T876" s="21" t="s">
        <v>297</v>
      </c>
      <c r="U876" s="23">
        <f>IF(COUNTIF('SKU Catalog'!$A$4:$A$116,T876&amp;"|"&amp;F876)=0,0,MATCH(T876&amp;"|"&amp;F876,'SKU Catalog'!$A$1:$A$116,0))</f>
        <v>51</v>
      </c>
      <c r="V876" s="24">
        <f>IF(NOT(AND(A876=$B$2,G876&gt;0,H876&gt;0,OR(C876&lt;&gt;"Recommended baseline",Assumptions!$B$10=1))),0,IF(ISNUMBER(K876),G876*H876*K876,IF(U876=0,"UNPRICED",IF(ISNUMBER(INDEX('SKU Catalog'!$K$1:$K$116,MAX(1,U876))),G876*H876*INDEX('SKU Catalog'!$K$1:$K$116,MAX(1,U876))*IF(AND(INDEX('SKU Catalog'!$F$1:$F$116,MAX(1,U876))="Hourly",OR(INDEX('SKU Catalog'!$J$1:$J$116,MAX(1,U876))=0,"PAYG"="PAYG")),I876,1),"UNPRICED"))))</f>
        <v>0</v>
      </c>
      <c r="W876" s="24">
        <f>IF(NOT(AND(A876=$B$2,G876&gt;0,H876&gt;0,OR(C876&lt;&gt;"Recommended baseline",Assumptions!$B$10=1))),0,IF(ISNUMBER(K876),G876*H876*K876,IF(U876=0,"UNPRICED",IF(ISNUMBER(INDEX('SKU Catalog'!$L$1:$L$116,MAX(1,U876))),G876*H876*INDEX('SKU Catalog'!$L$1:$L$116,MAX(1,U876))*IF(AND(INDEX('SKU Catalog'!$F$1:$F$116,MAX(1,U876))="Hourly",OR(INDEX('SKU Catalog'!$J$1:$J$116,MAX(1,U876))=0,"1Y"="PAYG")),I876,1),"UNPRICED"))))</f>
        <v>0</v>
      </c>
      <c r="X876" s="24">
        <f>IF(NOT(AND(A876=$B$2,G876&gt;0,H876&gt;0,OR(C876&lt;&gt;"Recommended baseline",Assumptions!$B$10=1))),0,IF(ISNUMBER(K876),G876*H876*K876,IF(U876=0,"UNPRICED",IF(ISNUMBER(INDEX('SKU Catalog'!$M$1:$M$116,MAX(1,U876))),G876*H876*INDEX('SKU Catalog'!$M$1:$M$116,MAX(1,U876))*IF(AND(INDEX('SKU Catalog'!$F$1:$F$116,MAX(1,U876))="Hourly",OR(INDEX('SKU Catalog'!$J$1:$J$116,MAX(1,U876))=0,"3Y"="PAYG")),I876,1),"UNPRICED"))))</f>
        <v>0</v>
      </c>
    </row>
    <row r="877" spans="1:24" ht="28.8" x14ac:dyDescent="0.35">
      <c r="A877" s="21" t="s">
        <v>951</v>
      </c>
      <c r="B877" s="21" t="s">
        <v>90</v>
      </c>
      <c r="C877" s="21" t="s">
        <v>2299</v>
      </c>
      <c r="D877" s="21" t="s">
        <v>1399</v>
      </c>
      <c r="E877" s="21" t="s">
        <v>1400</v>
      </c>
      <c r="F877" s="26" t="s">
        <v>497</v>
      </c>
      <c r="G877" s="27">
        <v>1</v>
      </c>
      <c r="H877" s="27">
        <v>60</v>
      </c>
      <c r="I877" s="36">
        <v>1</v>
      </c>
      <c r="J877" s="26" t="s">
        <v>2297</v>
      </c>
      <c r="K877" s="37"/>
      <c r="L877" s="23" t="str">
        <f>IF(U877=0,"INVALID SKU",IF(INDEX('SKU Catalog'!$J$1:$J$116,MAX(1,U877))=0,"PAYG",IF(J877="Default",Assumptions!$B$7,J877)))</f>
        <v>PAYG</v>
      </c>
      <c r="M877" s="23" t="str">
        <f>IF(U877=0,"Review SKU",INDEX('SKU Catalog'!$E$1:$E$116,MAX(1,U877)))</f>
        <v>input minute</v>
      </c>
      <c r="N877" s="31">
        <f>IF(ISNUMBER(K877),K877,IF(U877=0,"UNPRICED",IF(L877="PAYG",INDEX('SKU Catalog'!$K$1:$K$116,MAX(1,U877)),IF(L877="1Y",INDEX('SKU Catalog'!$L$1:$L$116,MAX(1,U877)),INDEX('SKU Catalog'!$M$1:$M$116,MAX(1,U877))))))</f>
        <v>0.09</v>
      </c>
      <c r="O877" s="24">
        <f>IF(NOT(AND(A877=$B$2,G877&gt;0,H877&gt;0,OR(C877&lt;&gt;"Recommended baseline",Assumptions!$B$10=1))),0,IF(ISNUMBER(N877),G877*H877*N877*IF(ISNUMBER(K877),1,IF(AND(L877="PAYG",INDEX('SKU Catalog'!$F$1:$F$116,MAX(1,U877))="Hourly"),I877,1)),"UNPRICED"))</f>
        <v>0</v>
      </c>
      <c r="P877" s="24">
        <f>IF(ISNUMBER(O877),O877*Assumptions!$B$8,"UNPRICED")</f>
        <v>0</v>
      </c>
      <c r="Q877" s="23" t="str">
        <f>IF(NOT(AND(A877=$B$2,G877&gt;0,H877&gt;0,OR(C877&lt;&gt;"Recommended baseline",Assumptions!$B$10=1))),"Inactive",IF(NOT(ISNUMBER(N877)),"UNPRICED - select SKU / quote",IF(ISNUMBER(K877),"Manual quote - verify source",IF(T877="Covered","Covered by capacity",IF(T877="Control plane","No direct fee","Priced - verify sizing")))))</f>
        <v>Inactive</v>
      </c>
      <c r="R877" s="21" t="s">
        <v>2326</v>
      </c>
      <c r="S877" s="21" t="s">
        <v>971</v>
      </c>
      <c r="T877" s="21" t="s">
        <v>496</v>
      </c>
      <c r="U877" s="23">
        <f>IF(COUNTIF('SKU Catalog'!$A$4:$A$116,T877&amp;"|"&amp;F877)=0,0,MATCH(T877&amp;"|"&amp;F877,'SKU Catalog'!$A$1:$A$116,0))</f>
        <v>116</v>
      </c>
      <c r="V877" s="24">
        <f>IF(NOT(AND(A877=$B$2,G877&gt;0,H877&gt;0,OR(C877&lt;&gt;"Recommended baseline",Assumptions!$B$10=1))),0,IF(ISNUMBER(K877),G877*H877*K877,IF(U877=0,"UNPRICED",IF(ISNUMBER(INDEX('SKU Catalog'!$K$1:$K$116,MAX(1,U877))),G877*H877*INDEX('SKU Catalog'!$K$1:$K$116,MAX(1,U877))*IF(AND(INDEX('SKU Catalog'!$F$1:$F$116,MAX(1,U877))="Hourly",OR(INDEX('SKU Catalog'!$J$1:$J$116,MAX(1,U877))=0,"PAYG"="PAYG")),I877,1),"UNPRICED"))))</f>
        <v>0</v>
      </c>
      <c r="W877" s="24">
        <f>IF(NOT(AND(A877=$B$2,G877&gt;0,H877&gt;0,OR(C877&lt;&gt;"Recommended baseline",Assumptions!$B$10=1))),0,IF(ISNUMBER(K877),G877*H877*K877,IF(U877=0,"UNPRICED",IF(ISNUMBER(INDEX('SKU Catalog'!$L$1:$L$116,MAX(1,U877))),G877*H877*INDEX('SKU Catalog'!$L$1:$L$116,MAX(1,U877))*IF(AND(INDEX('SKU Catalog'!$F$1:$F$116,MAX(1,U877))="Hourly",OR(INDEX('SKU Catalog'!$J$1:$J$116,MAX(1,U877))=0,"1Y"="PAYG")),I877,1),"UNPRICED"))))</f>
        <v>0</v>
      </c>
      <c r="X877" s="24">
        <f>IF(NOT(AND(A877=$B$2,G877&gt;0,H877&gt;0,OR(C877&lt;&gt;"Recommended baseline",Assumptions!$B$10=1))),0,IF(ISNUMBER(K877),G877*H877*K877,IF(U877=0,"UNPRICED",IF(ISNUMBER(INDEX('SKU Catalog'!$M$1:$M$116,MAX(1,U877))),G877*H877*INDEX('SKU Catalog'!$M$1:$M$116,MAX(1,U877))*IF(AND(INDEX('SKU Catalog'!$F$1:$F$116,MAX(1,U877))="Hourly",OR(INDEX('SKU Catalog'!$J$1:$J$116,MAX(1,U877))=0,"3Y"="PAYG")),I877,1),"UNPRICED"))))</f>
        <v>0</v>
      </c>
    </row>
    <row r="878" spans="1:24" ht="28.8" x14ac:dyDescent="0.35">
      <c r="A878" s="21" t="s">
        <v>951</v>
      </c>
      <c r="B878" s="21" t="s">
        <v>90</v>
      </c>
      <c r="C878" s="21" t="s">
        <v>2299</v>
      </c>
      <c r="D878" s="21" t="s">
        <v>1403</v>
      </c>
      <c r="E878" s="21" t="s">
        <v>1404</v>
      </c>
      <c r="F878" s="26" t="s">
        <v>317</v>
      </c>
      <c r="G878" s="27">
        <v>1</v>
      </c>
      <c r="H878" s="38">
        <f>Assumptions!$B$13</f>
        <v>10</v>
      </c>
      <c r="I878" s="36">
        <v>1</v>
      </c>
      <c r="J878" s="26" t="s">
        <v>2297</v>
      </c>
      <c r="K878" s="37"/>
      <c r="L878" s="23" t="str">
        <f>IF(U878=0,"INVALID SKU",IF(INDEX('SKU Catalog'!$J$1:$J$116,MAX(1,U878))=0,"PAYG",IF(J878="Default",Assumptions!$B$7,J878)))</f>
        <v>PAYG</v>
      </c>
      <c r="M878" s="23" t="str">
        <f>IF(U878=0,"Review SKU",INDEX('SKU Catalog'!$E$1:$E$116,MAX(1,U878)))</f>
        <v>million tokens</v>
      </c>
      <c r="N878" s="31">
        <f>IF(ISNUMBER(K878),K878,IF(U878=0,"UNPRICED",IF(L878="PAYG",INDEX('SKU Catalog'!$K$1:$K$116,MAX(1,U878)),IF(L878="1Y",INDEX('SKU Catalog'!$L$1:$L$116,MAX(1,U878)),INDEX('SKU Catalog'!$M$1:$M$116,MAX(1,U878))))))</f>
        <v>0.15</v>
      </c>
      <c r="O878" s="24">
        <f>IF(NOT(AND(A878=$B$2,G878&gt;0,H878&gt;0,OR(C878&lt;&gt;"Recommended baseline",Assumptions!$B$10=1))),0,IF(ISNUMBER(N878),G878*H878*N878*IF(ISNUMBER(K878),1,IF(AND(L878="PAYG",INDEX('SKU Catalog'!$F$1:$F$116,MAX(1,U878))="Hourly"),I878,1)),"UNPRICED"))</f>
        <v>0</v>
      </c>
      <c r="P878" s="24">
        <f>IF(ISNUMBER(O878),O878*Assumptions!$B$8,"UNPRICED")</f>
        <v>0</v>
      </c>
      <c r="Q878" s="23" t="str">
        <f>IF(NOT(AND(A878=$B$2,G878&gt;0,H878&gt;0,OR(C878&lt;&gt;"Recommended baseline",Assumptions!$B$10=1))),"Inactive",IF(NOT(ISNUMBER(N878)),"UNPRICED - select SKU / quote",IF(ISNUMBER(K878),"Manual quote - verify source",IF(T878="Covered","Covered by capacity",IF(T878="Control plane","No direct fee","Priced - verify sizing")))))</f>
        <v>Inactive</v>
      </c>
      <c r="R878" s="21" t="s">
        <v>2345</v>
      </c>
      <c r="S878" s="21" t="s">
        <v>971</v>
      </c>
      <c r="T878" s="21" t="s">
        <v>316</v>
      </c>
      <c r="U878" s="23">
        <f>IF(COUNTIF('SKU Catalog'!$A$4:$A$116,T878&amp;"|"&amp;F878)=0,0,MATCH(T878&amp;"|"&amp;F878,'SKU Catalog'!$A$1:$A$116,0))</f>
        <v>56</v>
      </c>
      <c r="V878" s="24">
        <f>IF(NOT(AND(A878=$B$2,G878&gt;0,H878&gt;0,OR(C878&lt;&gt;"Recommended baseline",Assumptions!$B$10=1))),0,IF(ISNUMBER(K878),G878*H878*K878,IF(U878=0,"UNPRICED",IF(ISNUMBER(INDEX('SKU Catalog'!$K$1:$K$116,MAX(1,U878))),G878*H878*INDEX('SKU Catalog'!$K$1:$K$116,MAX(1,U878))*IF(AND(INDEX('SKU Catalog'!$F$1:$F$116,MAX(1,U878))="Hourly",OR(INDEX('SKU Catalog'!$J$1:$J$116,MAX(1,U878))=0,"PAYG"="PAYG")),I878,1),"UNPRICED"))))</f>
        <v>0</v>
      </c>
      <c r="W878" s="24">
        <f>IF(NOT(AND(A878=$B$2,G878&gt;0,H878&gt;0,OR(C878&lt;&gt;"Recommended baseline",Assumptions!$B$10=1))),0,IF(ISNUMBER(K878),G878*H878*K878,IF(U878=0,"UNPRICED",IF(ISNUMBER(INDEX('SKU Catalog'!$L$1:$L$116,MAX(1,U878))),G878*H878*INDEX('SKU Catalog'!$L$1:$L$116,MAX(1,U878))*IF(AND(INDEX('SKU Catalog'!$F$1:$F$116,MAX(1,U878))="Hourly",OR(INDEX('SKU Catalog'!$J$1:$J$116,MAX(1,U878))=0,"1Y"="PAYG")),I878,1),"UNPRICED"))))</f>
        <v>0</v>
      </c>
      <c r="X878" s="24">
        <f>IF(NOT(AND(A878=$B$2,G878&gt;0,H878&gt;0,OR(C878&lt;&gt;"Recommended baseline",Assumptions!$B$10=1))),0,IF(ISNUMBER(K878),G878*H878*K878,IF(U878=0,"UNPRICED",IF(ISNUMBER(INDEX('SKU Catalog'!$M$1:$M$116,MAX(1,U878))),G878*H878*INDEX('SKU Catalog'!$M$1:$M$116,MAX(1,U878))*IF(AND(INDEX('SKU Catalog'!$F$1:$F$116,MAX(1,U878))="Hourly",OR(INDEX('SKU Catalog'!$J$1:$J$116,MAX(1,U878))=0,"3Y"="PAYG")),I878,1),"UNPRICED"))))</f>
        <v>0</v>
      </c>
    </row>
    <row r="879" spans="1:24" ht="28.8" x14ac:dyDescent="0.35">
      <c r="A879" s="21" t="s">
        <v>951</v>
      </c>
      <c r="B879" s="21" t="s">
        <v>90</v>
      </c>
      <c r="C879" s="21" t="s">
        <v>2299</v>
      </c>
      <c r="D879" s="21" t="s">
        <v>1403</v>
      </c>
      <c r="E879" s="21" t="s">
        <v>1404</v>
      </c>
      <c r="F879" s="26" t="s">
        <v>317</v>
      </c>
      <c r="G879" s="27">
        <v>1</v>
      </c>
      <c r="H879" s="38">
        <f>Assumptions!$B$14</f>
        <v>2</v>
      </c>
      <c r="I879" s="36">
        <v>1</v>
      </c>
      <c r="J879" s="26" t="s">
        <v>2297</v>
      </c>
      <c r="K879" s="37"/>
      <c r="L879" s="23" t="str">
        <f>IF(U879=0,"INVALID SKU",IF(INDEX('SKU Catalog'!$J$1:$J$116,MAX(1,U879))=0,"PAYG",IF(J879="Default",Assumptions!$B$7,J879)))</f>
        <v>PAYG</v>
      </c>
      <c r="M879" s="23" t="str">
        <f>IF(U879=0,"Review SKU",INDEX('SKU Catalog'!$E$1:$E$116,MAX(1,U879)))</f>
        <v>million tokens</v>
      </c>
      <c r="N879" s="31">
        <f>IF(ISNUMBER(K879),K879,IF(U879=0,"UNPRICED",IF(L879="PAYG",INDEX('SKU Catalog'!$K$1:$K$116,MAX(1,U879)),IF(L879="1Y",INDEX('SKU Catalog'!$L$1:$L$116,MAX(1,U879)),INDEX('SKU Catalog'!$M$1:$M$116,MAX(1,U879))))))</f>
        <v>0.6</v>
      </c>
      <c r="O879" s="24">
        <f>IF(NOT(AND(A879=$B$2,G879&gt;0,H879&gt;0,OR(C879&lt;&gt;"Recommended baseline",Assumptions!$B$10=1))),0,IF(ISNUMBER(N879),G879*H879*N879*IF(ISNUMBER(K879),1,IF(AND(L879="PAYG",INDEX('SKU Catalog'!$F$1:$F$116,MAX(1,U879))="Hourly"),I879,1)),"UNPRICED"))</f>
        <v>0</v>
      </c>
      <c r="P879" s="24">
        <f>IF(ISNUMBER(O879),O879*Assumptions!$B$8,"UNPRICED")</f>
        <v>0</v>
      </c>
      <c r="Q879" s="23" t="str">
        <f>IF(NOT(AND(A879=$B$2,G879&gt;0,H879&gt;0,OR(C879&lt;&gt;"Recommended baseline",Assumptions!$B$10=1))),"Inactive",IF(NOT(ISNUMBER(N879)),"UNPRICED - select SKU / quote",IF(ISNUMBER(K879),"Manual quote - verify source",IF(T879="Covered","Covered by capacity",IF(T879="Control plane","No direct fee","Priced - verify sizing")))))</f>
        <v>Inactive</v>
      </c>
      <c r="R879" s="21" t="s">
        <v>2345</v>
      </c>
      <c r="S879" s="21" t="s">
        <v>971</v>
      </c>
      <c r="T879" s="21" t="s">
        <v>323</v>
      </c>
      <c r="U879" s="23">
        <f>IF(COUNTIF('SKU Catalog'!$A$4:$A$116,T879&amp;"|"&amp;F879)=0,0,MATCH(T879&amp;"|"&amp;F879,'SKU Catalog'!$A$1:$A$116,0))</f>
        <v>58</v>
      </c>
      <c r="V879" s="24">
        <f>IF(NOT(AND(A879=$B$2,G879&gt;0,H879&gt;0,OR(C879&lt;&gt;"Recommended baseline",Assumptions!$B$10=1))),0,IF(ISNUMBER(K879),G879*H879*K879,IF(U879=0,"UNPRICED",IF(ISNUMBER(INDEX('SKU Catalog'!$K$1:$K$116,MAX(1,U879))),G879*H879*INDEX('SKU Catalog'!$K$1:$K$116,MAX(1,U879))*IF(AND(INDEX('SKU Catalog'!$F$1:$F$116,MAX(1,U879))="Hourly",OR(INDEX('SKU Catalog'!$J$1:$J$116,MAX(1,U879))=0,"PAYG"="PAYG")),I879,1),"UNPRICED"))))</f>
        <v>0</v>
      </c>
      <c r="W879" s="24">
        <f>IF(NOT(AND(A879=$B$2,G879&gt;0,H879&gt;0,OR(C879&lt;&gt;"Recommended baseline",Assumptions!$B$10=1))),0,IF(ISNUMBER(K879),G879*H879*K879,IF(U879=0,"UNPRICED",IF(ISNUMBER(INDEX('SKU Catalog'!$L$1:$L$116,MAX(1,U879))),G879*H879*INDEX('SKU Catalog'!$L$1:$L$116,MAX(1,U879))*IF(AND(INDEX('SKU Catalog'!$F$1:$F$116,MAX(1,U879))="Hourly",OR(INDEX('SKU Catalog'!$J$1:$J$116,MAX(1,U879))=0,"1Y"="PAYG")),I879,1),"UNPRICED"))))</f>
        <v>0</v>
      </c>
      <c r="X879" s="24">
        <f>IF(NOT(AND(A879=$B$2,G879&gt;0,H879&gt;0,OR(C879&lt;&gt;"Recommended baseline",Assumptions!$B$10=1))),0,IF(ISNUMBER(K879),G879*H879*K879,IF(U879=0,"UNPRICED",IF(ISNUMBER(INDEX('SKU Catalog'!$M$1:$M$116,MAX(1,U879))),G879*H879*INDEX('SKU Catalog'!$M$1:$M$116,MAX(1,U879))*IF(AND(INDEX('SKU Catalog'!$F$1:$F$116,MAX(1,U879))="Hourly",OR(INDEX('SKU Catalog'!$J$1:$J$116,MAX(1,U879))=0,"3Y"="PAYG")),I879,1),"UNPRICED"))))</f>
        <v>0</v>
      </c>
    </row>
    <row r="880" spans="1:24" ht="28.8" x14ac:dyDescent="0.35">
      <c r="A880" s="21" t="s">
        <v>951</v>
      </c>
      <c r="B880" s="21" t="s">
        <v>96</v>
      </c>
      <c r="C880" s="21" t="s">
        <v>2299</v>
      </c>
      <c r="D880" s="21" t="s">
        <v>1407</v>
      </c>
      <c r="E880" s="21" t="s">
        <v>1408</v>
      </c>
      <c r="F880" s="26" t="s">
        <v>191</v>
      </c>
      <c r="G880" s="27">
        <v>1</v>
      </c>
      <c r="H880" s="27">
        <v>1</v>
      </c>
      <c r="I880" s="36">
        <v>1</v>
      </c>
      <c r="J880" s="26" t="s">
        <v>2297</v>
      </c>
      <c r="K880" s="37"/>
      <c r="L880" s="23" t="str">
        <f>IF(U880=0,"INVALID SKU",IF(INDEX('SKU Catalog'!$J$1:$J$116,MAX(1,U880))=0,"PAYG",IF(J880="Default",Assumptions!$B$7,J880)))</f>
        <v>PAYG</v>
      </c>
      <c r="M880" s="23" t="str">
        <f>IF(U880=0,"Review SKU",INDEX('SKU Catalog'!$E$1:$E$116,MAX(1,U880)))</f>
        <v>quoted unit</v>
      </c>
      <c r="N880" s="31" t="str">
        <f>IF(ISNUMBER(K880),K880,IF(U880=0,"UNPRICED",IF(L880="PAYG",INDEX('SKU Catalog'!$K$1:$K$116,MAX(1,U880)),IF(L880="1Y",INDEX('SKU Catalog'!$L$1:$L$116,MAX(1,U880)),INDEX('SKU Catalog'!$M$1:$M$116,MAX(1,U880))))))</f>
        <v>UNPRICED</v>
      </c>
      <c r="O880" s="24">
        <f>IF(NOT(AND(A880=$B$2,G880&gt;0,H880&gt;0,OR(C880&lt;&gt;"Recommended baseline",Assumptions!$B$10=1))),0,IF(ISNUMBER(N880),G880*H880*N880*IF(ISNUMBER(K880),1,IF(AND(L880="PAYG",INDEX('SKU Catalog'!$F$1:$F$116,MAX(1,U880))="Hourly"),I880,1)),"UNPRICED"))</f>
        <v>0</v>
      </c>
      <c r="P880" s="24">
        <f>IF(ISNUMBER(O880),O880*Assumptions!$B$8,"UNPRICED")</f>
        <v>0</v>
      </c>
      <c r="Q880" s="23" t="str">
        <f>IF(NOT(AND(A880=$B$2,G880&gt;0,H880&gt;0,OR(C880&lt;&gt;"Recommended baseline",Assumptions!$B$10=1))),"Inactive",IF(NOT(ISNUMBER(N880)),"UNPRICED - select SKU / quote",IF(ISNUMBER(K880),"Manual quote - verify source",IF(T880="Covered","Covered by capacity",IF(T880="Control plane","No direct fee","Priced - verify sizing")))))</f>
        <v>Inactive</v>
      </c>
      <c r="R880" s="21" t="s">
        <v>2341</v>
      </c>
      <c r="S880" s="21" t="s">
        <v>971</v>
      </c>
      <c r="T880" s="21" t="s">
        <v>96</v>
      </c>
      <c r="U880" s="23">
        <f>IF(COUNTIF('SKU Catalog'!$A$4:$A$116,T880&amp;"|"&amp;F880)=0,0,MATCH(T880&amp;"|"&amp;F880,'SKU Catalog'!$A$1:$A$116,0))</f>
        <v>6</v>
      </c>
      <c r="V880" s="24">
        <f>IF(NOT(AND(A880=$B$2,G880&gt;0,H880&gt;0,OR(C880&lt;&gt;"Recommended baseline",Assumptions!$B$10=1))),0,IF(ISNUMBER(K880),G880*H880*K880,IF(U880=0,"UNPRICED",IF(ISNUMBER(INDEX('SKU Catalog'!$K$1:$K$116,MAX(1,U880))),G880*H880*INDEX('SKU Catalog'!$K$1:$K$116,MAX(1,U880))*IF(AND(INDEX('SKU Catalog'!$F$1:$F$116,MAX(1,U880))="Hourly",OR(INDEX('SKU Catalog'!$J$1:$J$116,MAX(1,U880))=0,"PAYG"="PAYG")),I880,1),"UNPRICED"))))</f>
        <v>0</v>
      </c>
      <c r="W880" s="24">
        <f>IF(NOT(AND(A880=$B$2,G880&gt;0,H880&gt;0,OR(C880&lt;&gt;"Recommended baseline",Assumptions!$B$10=1))),0,IF(ISNUMBER(K880),G880*H880*K880,IF(U880=0,"UNPRICED",IF(ISNUMBER(INDEX('SKU Catalog'!$L$1:$L$116,MAX(1,U880))),G880*H880*INDEX('SKU Catalog'!$L$1:$L$116,MAX(1,U880))*IF(AND(INDEX('SKU Catalog'!$F$1:$F$116,MAX(1,U880))="Hourly",OR(INDEX('SKU Catalog'!$J$1:$J$116,MAX(1,U880))=0,"1Y"="PAYG")),I880,1),"UNPRICED"))))</f>
        <v>0</v>
      </c>
      <c r="X880" s="24">
        <f>IF(NOT(AND(A880=$B$2,G880&gt;0,H880&gt;0,OR(C880&lt;&gt;"Recommended baseline",Assumptions!$B$10=1))),0,IF(ISNUMBER(K880),G880*H880*K880,IF(U880=0,"UNPRICED",IF(ISNUMBER(INDEX('SKU Catalog'!$M$1:$M$116,MAX(1,U880))),G880*H880*INDEX('SKU Catalog'!$M$1:$M$116,MAX(1,U880))*IF(AND(INDEX('SKU Catalog'!$F$1:$F$116,MAX(1,U880))="Hourly",OR(INDEX('SKU Catalog'!$J$1:$J$116,MAX(1,U880))=0,"3Y"="PAYG")),I880,1),"UNPRICED"))))</f>
        <v>0</v>
      </c>
    </row>
    <row r="881" spans="1:24" ht="28.8" x14ac:dyDescent="0.35">
      <c r="A881" s="21" t="s">
        <v>951</v>
      </c>
      <c r="B881" s="21" t="s">
        <v>95</v>
      </c>
      <c r="C881" s="21" t="s">
        <v>2299</v>
      </c>
      <c r="D881" s="21" t="s">
        <v>1411</v>
      </c>
      <c r="E881" s="21" t="s">
        <v>1412</v>
      </c>
      <c r="F881" s="26" t="s">
        <v>188</v>
      </c>
      <c r="G881" s="27">
        <v>1</v>
      </c>
      <c r="H881" s="27">
        <v>1</v>
      </c>
      <c r="I881" s="36">
        <v>1</v>
      </c>
      <c r="J881" s="26" t="s">
        <v>2297</v>
      </c>
      <c r="K881" s="37"/>
      <c r="L881" s="23" t="str">
        <f>IF(U881=0,"INVALID SKU",IF(INDEX('SKU Catalog'!$J$1:$J$116,MAX(1,U881))=0,"PAYG",IF(J881="Default",Assumptions!$B$7,J881)))</f>
        <v>PAYG</v>
      </c>
      <c r="M881" s="23" t="str">
        <f>IF(U881=0,"Review SKU",INDEX('SKU Catalog'!$E$1:$E$116,MAX(1,U881)))</f>
        <v>resource</v>
      </c>
      <c r="N881" s="31">
        <f>IF(ISNUMBER(K881),K881,IF(U881=0,"UNPRICED",IF(L881="PAYG",INDEX('SKU Catalog'!$K$1:$K$116,MAX(1,U881)),IF(L881="1Y",INDEX('SKU Catalog'!$L$1:$L$116,MAX(1,U881)),INDEX('SKU Catalog'!$M$1:$M$116,MAX(1,U881))))))</f>
        <v>0</v>
      </c>
      <c r="O881" s="24">
        <f>IF(NOT(AND(A881=$B$2,G881&gt;0,H881&gt;0,OR(C881&lt;&gt;"Recommended baseline",Assumptions!$B$10=1))),0,IF(ISNUMBER(N881),G881*H881*N881*IF(ISNUMBER(K881),1,IF(AND(L881="PAYG",INDEX('SKU Catalog'!$F$1:$F$116,MAX(1,U881))="Hourly"),I881,1)),"UNPRICED"))</f>
        <v>0</v>
      </c>
      <c r="P881" s="24">
        <f>IF(ISNUMBER(O881),O881*Assumptions!$B$8,"UNPRICED")</f>
        <v>0</v>
      </c>
      <c r="Q881" s="23" t="str">
        <f>IF(NOT(AND(A881=$B$2,G881&gt;0,H881&gt;0,OR(C881&lt;&gt;"Recommended baseline",Assumptions!$B$10=1))),"Inactive",IF(NOT(ISNUMBER(N881)),"UNPRICED - select SKU / quote",IF(ISNUMBER(K881),"Manual quote - verify source",IF(T881="Covered","Covered by capacity",IF(T881="Control plane","No direct fee","Priced - verify sizing")))))</f>
        <v>Inactive</v>
      </c>
      <c r="R881" s="21" t="s">
        <v>2315</v>
      </c>
      <c r="S881" s="21" t="s">
        <v>971</v>
      </c>
      <c r="T881" s="21" t="s">
        <v>187</v>
      </c>
      <c r="U881" s="23">
        <f>IF(COUNTIF('SKU Catalog'!$A$4:$A$116,T881&amp;"|"&amp;F881)=0,0,MATCH(T881&amp;"|"&amp;F881,'SKU Catalog'!$A$1:$A$116,0))</f>
        <v>5</v>
      </c>
      <c r="V881" s="24">
        <f>IF(NOT(AND(A881=$B$2,G881&gt;0,H881&gt;0,OR(C881&lt;&gt;"Recommended baseline",Assumptions!$B$10=1))),0,IF(ISNUMBER(K881),G881*H881*K881,IF(U881=0,"UNPRICED",IF(ISNUMBER(INDEX('SKU Catalog'!$K$1:$K$116,MAX(1,U881))),G881*H881*INDEX('SKU Catalog'!$K$1:$K$116,MAX(1,U881))*IF(AND(INDEX('SKU Catalog'!$F$1:$F$116,MAX(1,U881))="Hourly",OR(INDEX('SKU Catalog'!$J$1:$J$116,MAX(1,U881))=0,"PAYG"="PAYG")),I881,1),"UNPRICED"))))</f>
        <v>0</v>
      </c>
      <c r="W881" s="24">
        <f>IF(NOT(AND(A881=$B$2,G881&gt;0,H881&gt;0,OR(C881&lt;&gt;"Recommended baseline",Assumptions!$B$10=1))),0,IF(ISNUMBER(K881),G881*H881*K881,IF(U881=0,"UNPRICED",IF(ISNUMBER(INDEX('SKU Catalog'!$L$1:$L$116,MAX(1,U881))),G881*H881*INDEX('SKU Catalog'!$L$1:$L$116,MAX(1,U881))*IF(AND(INDEX('SKU Catalog'!$F$1:$F$116,MAX(1,U881))="Hourly",OR(INDEX('SKU Catalog'!$J$1:$J$116,MAX(1,U881))=0,"1Y"="PAYG")),I881,1),"UNPRICED"))))</f>
        <v>0</v>
      </c>
      <c r="X881" s="24">
        <f>IF(NOT(AND(A881=$B$2,G881&gt;0,H881&gt;0,OR(C881&lt;&gt;"Recommended baseline",Assumptions!$B$10=1))),0,IF(ISNUMBER(K881),G881*H881*K881,IF(U881=0,"UNPRICED",IF(ISNUMBER(INDEX('SKU Catalog'!$M$1:$M$116,MAX(1,U881))),G881*H881*INDEX('SKU Catalog'!$M$1:$M$116,MAX(1,U881))*IF(AND(INDEX('SKU Catalog'!$F$1:$F$116,MAX(1,U881))="Hourly",OR(INDEX('SKU Catalog'!$J$1:$J$116,MAX(1,U881))=0,"3Y"="PAYG")),I881,1),"UNPRICED"))))</f>
        <v>0</v>
      </c>
    </row>
    <row r="882" spans="1:24" ht="28.8" x14ac:dyDescent="0.35">
      <c r="A882" s="21" t="s">
        <v>951</v>
      </c>
      <c r="B882" s="21" t="s">
        <v>95</v>
      </c>
      <c r="C882" s="21" t="s">
        <v>2299</v>
      </c>
      <c r="D882" s="21" t="s">
        <v>1414</v>
      </c>
      <c r="E882" s="21" t="s">
        <v>1415</v>
      </c>
      <c r="F882" s="26" t="s">
        <v>188</v>
      </c>
      <c r="G882" s="27">
        <v>1</v>
      </c>
      <c r="H882" s="27">
        <v>1</v>
      </c>
      <c r="I882" s="36">
        <v>1</v>
      </c>
      <c r="J882" s="26" t="s">
        <v>2297</v>
      </c>
      <c r="K882" s="37"/>
      <c r="L882" s="23" t="str">
        <f>IF(U882=0,"INVALID SKU",IF(INDEX('SKU Catalog'!$J$1:$J$116,MAX(1,U882))=0,"PAYG",IF(J882="Default",Assumptions!$B$7,J882)))</f>
        <v>PAYG</v>
      </c>
      <c r="M882" s="23" t="str">
        <f>IF(U882=0,"Review SKU",INDEX('SKU Catalog'!$E$1:$E$116,MAX(1,U882)))</f>
        <v>resource</v>
      </c>
      <c r="N882" s="31">
        <f>IF(ISNUMBER(K882),K882,IF(U882=0,"UNPRICED",IF(L882="PAYG",INDEX('SKU Catalog'!$K$1:$K$116,MAX(1,U882)),IF(L882="1Y",INDEX('SKU Catalog'!$L$1:$L$116,MAX(1,U882)),INDEX('SKU Catalog'!$M$1:$M$116,MAX(1,U882))))))</f>
        <v>0</v>
      </c>
      <c r="O882" s="24">
        <f>IF(NOT(AND(A882=$B$2,G882&gt;0,H882&gt;0,OR(C882&lt;&gt;"Recommended baseline",Assumptions!$B$10=1))),0,IF(ISNUMBER(N882),G882*H882*N882*IF(ISNUMBER(K882),1,IF(AND(L882="PAYG",INDEX('SKU Catalog'!$F$1:$F$116,MAX(1,U882))="Hourly"),I882,1)),"UNPRICED"))</f>
        <v>0</v>
      </c>
      <c r="P882" s="24">
        <f>IF(ISNUMBER(O882),O882*Assumptions!$B$8,"UNPRICED")</f>
        <v>0</v>
      </c>
      <c r="Q882" s="23" t="str">
        <f>IF(NOT(AND(A882=$B$2,G882&gt;0,H882&gt;0,OR(C882&lt;&gt;"Recommended baseline",Assumptions!$B$10=1))),"Inactive",IF(NOT(ISNUMBER(N882)),"UNPRICED - select SKU / quote",IF(ISNUMBER(K882),"Manual quote - verify source",IF(T882="Covered","Covered by capacity",IF(T882="Control plane","No direct fee","Priced - verify sizing")))))</f>
        <v>Inactive</v>
      </c>
      <c r="R882" s="21" t="s">
        <v>2315</v>
      </c>
      <c r="S882" s="21" t="s">
        <v>971</v>
      </c>
      <c r="T882" s="21" t="s">
        <v>187</v>
      </c>
      <c r="U882" s="23">
        <f>IF(COUNTIF('SKU Catalog'!$A$4:$A$116,T882&amp;"|"&amp;F882)=0,0,MATCH(T882&amp;"|"&amp;F882,'SKU Catalog'!$A$1:$A$116,0))</f>
        <v>5</v>
      </c>
      <c r="V882" s="24">
        <f>IF(NOT(AND(A882=$B$2,G882&gt;0,H882&gt;0,OR(C882&lt;&gt;"Recommended baseline",Assumptions!$B$10=1))),0,IF(ISNUMBER(K882),G882*H882*K882,IF(U882=0,"UNPRICED",IF(ISNUMBER(INDEX('SKU Catalog'!$K$1:$K$116,MAX(1,U882))),G882*H882*INDEX('SKU Catalog'!$K$1:$K$116,MAX(1,U882))*IF(AND(INDEX('SKU Catalog'!$F$1:$F$116,MAX(1,U882))="Hourly",OR(INDEX('SKU Catalog'!$J$1:$J$116,MAX(1,U882))=0,"PAYG"="PAYG")),I882,1),"UNPRICED"))))</f>
        <v>0</v>
      </c>
      <c r="W882" s="24">
        <f>IF(NOT(AND(A882=$B$2,G882&gt;0,H882&gt;0,OR(C882&lt;&gt;"Recommended baseline",Assumptions!$B$10=1))),0,IF(ISNUMBER(K882),G882*H882*K882,IF(U882=0,"UNPRICED",IF(ISNUMBER(INDEX('SKU Catalog'!$L$1:$L$116,MAX(1,U882))),G882*H882*INDEX('SKU Catalog'!$L$1:$L$116,MAX(1,U882))*IF(AND(INDEX('SKU Catalog'!$F$1:$F$116,MAX(1,U882))="Hourly",OR(INDEX('SKU Catalog'!$J$1:$J$116,MAX(1,U882))=0,"1Y"="PAYG")),I882,1),"UNPRICED"))))</f>
        <v>0</v>
      </c>
      <c r="X882" s="24">
        <f>IF(NOT(AND(A882=$B$2,G882&gt;0,H882&gt;0,OR(C882&lt;&gt;"Recommended baseline",Assumptions!$B$10=1))),0,IF(ISNUMBER(K882),G882*H882*K882,IF(U882=0,"UNPRICED",IF(ISNUMBER(INDEX('SKU Catalog'!$M$1:$M$116,MAX(1,U882))),G882*H882*INDEX('SKU Catalog'!$M$1:$M$116,MAX(1,U882))*IF(AND(INDEX('SKU Catalog'!$F$1:$F$116,MAX(1,U882))="Hourly",OR(INDEX('SKU Catalog'!$J$1:$J$116,MAX(1,U882))=0,"3Y"="PAYG")),I882,1),"UNPRICED"))))</f>
        <v>0</v>
      </c>
    </row>
    <row r="883" spans="1:24" ht="28.8" x14ac:dyDescent="0.35">
      <c r="A883" s="21" t="s">
        <v>951</v>
      </c>
      <c r="B883" s="21" t="s">
        <v>94</v>
      </c>
      <c r="C883" s="21" t="s">
        <v>2299</v>
      </c>
      <c r="D883" s="21" t="s">
        <v>1418</v>
      </c>
      <c r="E883" s="21" t="s">
        <v>1420</v>
      </c>
      <c r="F883" s="26" t="s">
        <v>290</v>
      </c>
      <c r="G883" s="27">
        <v>1</v>
      </c>
      <c r="H883" s="38">
        <f>Assumptions!$B$12</f>
        <v>30</v>
      </c>
      <c r="I883" s="36">
        <v>1</v>
      </c>
      <c r="J883" s="26" t="s">
        <v>2297</v>
      </c>
      <c r="K883" s="37"/>
      <c r="L883" s="23" t="str">
        <f>IF(U883=0,"INVALID SKU",IF(INDEX('SKU Catalog'!$J$1:$J$116,MAX(1,U883))=0,"PAYG",IF(J883="Default",Assumptions!$B$7,J883)))</f>
        <v>PAYG</v>
      </c>
      <c r="M883" s="23" t="str">
        <f>IF(U883=0,"Review SKU",INDEX('SKU Catalog'!$E$1:$E$116,MAX(1,U883)))</f>
        <v>GB ingested</v>
      </c>
      <c r="N883" s="31">
        <f>IF(ISNUMBER(K883),K883,IF(U883=0,"UNPRICED",IF(L883="PAYG",INDEX('SKU Catalog'!$K$1:$K$116,MAX(1,U883)),IF(L883="1Y",INDEX('SKU Catalog'!$L$1:$L$116,MAX(1,U883)),INDEX('SKU Catalog'!$M$1:$M$116,MAX(1,U883))))))</f>
        <v>2.2999999999999998</v>
      </c>
      <c r="O883" s="24">
        <f>IF(NOT(AND(A883=$B$2,G883&gt;0,H883&gt;0,OR(C883&lt;&gt;"Recommended baseline",Assumptions!$B$10=1))),0,IF(ISNUMBER(N883),G883*H883*N883*IF(ISNUMBER(K883),1,IF(AND(L883="PAYG",INDEX('SKU Catalog'!$F$1:$F$116,MAX(1,U883))="Hourly"),I883,1)),"UNPRICED"))</f>
        <v>0</v>
      </c>
      <c r="P883" s="24">
        <f>IF(ISNUMBER(O883),O883*Assumptions!$B$8,"UNPRICED")</f>
        <v>0</v>
      </c>
      <c r="Q883" s="23" t="str">
        <f>IF(NOT(AND(A883=$B$2,G883&gt;0,H883&gt;0,OR(C883&lt;&gt;"Recommended baseline",Assumptions!$B$10=1))),"Inactive",IF(NOT(ISNUMBER(N883)),"UNPRICED - select SKU / quote",IF(ISNUMBER(K883),"Manual quote - verify source",IF(T883="Covered","Covered by capacity",IF(T883="Control plane","No direct fee","Priced - verify sizing")))))</f>
        <v>Inactive</v>
      </c>
      <c r="R883" s="21" t="s">
        <v>2326</v>
      </c>
      <c r="S883" s="21" t="s">
        <v>971</v>
      </c>
      <c r="T883" s="21" t="s">
        <v>289</v>
      </c>
      <c r="U883" s="23">
        <f>IF(COUNTIF('SKU Catalog'!$A$4:$A$116,T883&amp;"|"&amp;F883)=0,0,MATCH(T883&amp;"|"&amp;F883,'SKU Catalog'!$A$1:$A$116,0))</f>
        <v>49</v>
      </c>
      <c r="V883" s="24">
        <f>IF(NOT(AND(A883=$B$2,G883&gt;0,H883&gt;0,OR(C883&lt;&gt;"Recommended baseline",Assumptions!$B$10=1))),0,IF(ISNUMBER(K883),G883*H883*K883,IF(U883=0,"UNPRICED",IF(ISNUMBER(INDEX('SKU Catalog'!$K$1:$K$116,MAX(1,U883))),G883*H883*INDEX('SKU Catalog'!$K$1:$K$116,MAX(1,U883))*IF(AND(INDEX('SKU Catalog'!$F$1:$F$116,MAX(1,U883))="Hourly",OR(INDEX('SKU Catalog'!$J$1:$J$116,MAX(1,U883))=0,"PAYG"="PAYG")),I883,1),"UNPRICED"))))</f>
        <v>0</v>
      </c>
      <c r="W883" s="24">
        <f>IF(NOT(AND(A883=$B$2,G883&gt;0,H883&gt;0,OR(C883&lt;&gt;"Recommended baseline",Assumptions!$B$10=1))),0,IF(ISNUMBER(K883),G883*H883*K883,IF(U883=0,"UNPRICED",IF(ISNUMBER(INDEX('SKU Catalog'!$L$1:$L$116,MAX(1,U883))),G883*H883*INDEX('SKU Catalog'!$L$1:$L$116,MAX(1,U883))*IF(AND(INDEX('SKU Catalog'!$F$1:$F$116,MAX(1,U883))="Hourly",OR(INDEX('SKU Catalog'!$J$1:$J$116,MAX(1,U883))=0,"1Y"="PAYG")),I883,1),"UNPRICED"))))</f>
        <v>0</v>
      </c>
      <c r="X883" s="24">
        <f>IF(NOT(AND(A883=$B$2,G883&gt;0,H883&gt;0,OR(C883&lt;&gt;"Recommended baseline",Assumptions!$B$10=1))),0,IF(ISNUMBER(K883),G883*H883*K883,IF(U883=0,"UNPRICED",IF(ISNUMBER(INDEX('SKU Catalog'!$M$1:$M$116,MAX(1,U883))),G883*H883*INDEX('SKU Catalog'!$M$1:$M$116,MAX(1,U883))*IF(AND(INDEX('SKU Catalog'!$F$1:$F$116,MAX(1,U883))="Hourly",OR(INDEX('SKU Catalog'!$J$1:$J$116,MAX(1,U883))=0,"3Y"="PAYG")),I883,1),"UNPRICED"))))</f>
        <v>0</v>
      </c>
    </row>
    <row r="884" spans="1:24" ht="28.8" x14ac:dyDescent="0.35">
      <c r="A884" s="21" t="s">
        <v>951</v>
      </c>
      <c r="B884" s="21" t="s">
        <v>94</v>
      </c>
      <c r="C884" s="21" t="s">
        <v>2299</v>
      </c>
      <c r="D884" s="21" t="s">
        <v>1418</v>
      </c>
      <c r="E884" s="21" t="s">
        <v>1420</v>
      </c>
      <c r="F884" s="26" t="s">
        <v>290</v>
      </c>
      <c r="G884" s="27">
        <v>1</v>
      </c>
      <c r="H884" s="27">
        <v>30</v>
      </c>
      <c r="I884" s="36">
        <v>1</v>
      </c>
      <c r="J884" s="26" t="s">
        <v>2297</v>
      </c>
      <c r="K884" s="37"/>
      <c r="L884" s="23" t="str">
        <f>IF(U884=0,"INVALID SKU",IF(INDEX('SKU Catalog'!$J$1:$J$116,MAX(1,U884))=0,"PAYG",IF(J884="Default",Assumptions!$B$7,J884)))</f>
        <v>PAYG</v>
      </c>
      <c r="M884" s="23" t="str">
        <f>IF(U884=0,"Review SKU",INDEX('SKU Catalog'!$E$1:$E$116,MAX(1,U884)))</f>
        <v>GB-month beyond included retention</v>
      </c>
      <c r="N884" s="31">
        <f>IF(ISNUMBER(K884),K884,IF(U884=0,"UNPRICED",IF(L884="PAYG",INDEX('SKU Catalog'!$K$1:$K$116,MAX(1,U884)),IF(L884="1Y",INDEX('SKU Catalog'!$L$1:$L$116,MAX(1,U884)),INDEX('SKU Catalog'!$M$1:$M$116,MAX(1,U884))))))</f>
        <v>0.1</v>
      </c>
      <c r="O884" s="24">
        <f>IF(NOT(AND(A884=$B$2,G884&gt;0,H884&gt;0,OR(C884&lt;&gt;"Recommended baseline",Assumptions!$B$10=1))),0,IF(ISNUMBER(N884),G884*H884*N884*IF(ISNUMBER(K884),1,IF(AND(L884="PAYG",INDEX('SKU Catalog'!$F$1:$F$116,MAX(1,U884))="Hourly"),I884,1)),"UNPRICED"))</f>
        <v>0</v>
      </c>
      <c r="P884" s="24">
        <f>IF(ISNUMBER(O884),O884*Assumptions!$B$8,"UNPRICED")</f>
        <v>0</v>
      </c>
      <c r="Q884" s="23" t="str">
        <f>IF(NOT(AND(A884=$B$2,G884&gt;0,H884&gt;0,OR(C884&lt;&gt;"Recommended baseline",Assumptions!$B$10=1))),"Inactive",IF(NOT(ISNUMBER(N884)),"UNPRICED - select SKU / quote",IF(ISNUMBER(K884),"Manual quote - verify source",IF(T884="Covered","Covered by capacity",IF(T884="Control plane","No direct fee","Priced - verify sizing")))))</f>
        <v>Inactive</v>
      </c>
      <c r="R884" s="21" t="s">
        <v>2346</v>
      </c>
      <c r="S884" s="21" t="s">
        <v>971</v>
      </c>
      <c r="T884" s="21" t="s">
        <v>294</v>
      </c>
      <c r="U884" s="23">
        <f>IF(COUNTIF('SKU Catalog'!$A$4:$A$116,T884&amp;"|"&amp;F884)=0,0,MATCH(T884&amp;"|"&amp;F884,'SKU Catalog'!$A$1:$A$116,0))</f>
        <v>50</v>
      </c>
      <c r="V884" s="24">
        <f>IF(NOT(AND(A884=$B$2,G884&gt;0,H884&gt;0,OR(C884&lt;&gt;"Recommended baseline",Assumptions!$B$10=1))),0,IF(ISNUMBER(K884),G884*H884*K884,IF(U884=0,"UNPRICED",IF(ISNUMBER(INDEX('SKU Catalog'!$K$1:$K$116,MAX(1,U884))),G884*H884*INDEX('SKU Catalog'!$K$1:$K$116,MAX(1,U884))*IF(AND(INDEX('SKU Catalog'!$F$1:$F$116,MAX(1,U884))="Hourly",OR(INDEX('SKU Catalog'!$J$1:$J$116,MAX(1,U884))=0,"PAYG"="PAYG")),I884,1),"UNPRICED"))))</f>
        <v>0</v>
      </c>
      <c r="W884" s="24">
        <f>IF(NOT(AND(A884=$B$2,G884&gt;0,H884&gt;0,OR(C884&lt;&gt;"Recommended baseline",Assumptions!$B$10=1))),0,IF(ISNUMBER(K884),G884*H884*K884,IF(U884=0,"UNPRICED",IF(ISNUMBER(INDEX('SKU Catalog'!$L$1:$L$116,MAX(1,U884))),G884*H884*INDEX('SKU Catalog'!$L$1:$L$116,MAX(1,U884))*IF(AND(INDEX('SKU Catalog'!$F$1:$F$116,MAX(1,U884))="Hourly",OR(INDEX('SKU Catalog'!$J$1:$J$116,MAX(1,U884))=0,"1Y"="PAYG")),I884,1),"UNPRICED"))))</f>
        <v>0</v>
      </c>
      <c r="X884" s="24">
        <f>IF(NOT(AND(A884=$B$2,G884&gt;0,H884&gt;0,OR(C884&lt;&gt;"Recommended baseline",Assumptions!$B$10=1))),0,IF(ISNUMBER(K884),G884*H884*K884,IF(U884=0,"UNPRICED",IF(ISNUMBER(INDEX('SKU Catalog'!$M$1:$M$116,MAX(1,U884))),G884*H884*INDEX('SKU Catalog'!$M$1:$M$116,MAX(1,U884))*IF(AND(INDEX('SKU Catalog'!$F$1:$F$116,MAX(1,U884))="Hourly",OR(INDEX('SKU Catalog'!$J$1:$J$116,MAX(1,U884))=0,"3Y"="PAYG")),I884,1),"UNPRICED"))))</f>
        <v>0</v>
      </c>
    </row>
    <row r="885" spans="1:24" ht="28.8" x14ac:dyDescent="0.35">
      <c r="A885" s="21" t="s">
        <v>951</v>
      </c>
      <c r="B885" s="21" t="s">
        <v>95</v>
      </c>
      <c r="C885" s="21" t="s">
        <v>2299</v>
      </c>
      <c r="D885" s="21" t="s">
        <v>1423</v>
      </c>
      <c r="E885" s="21" t="s">
        <v>1424</v>
      </c>
      <c r="F885" s="26" t="s">
        <v>188</v>
      </c>
      <c r="G885" s="27">
        <v>1</v>
      </c>
      <c r="H885" s="27">
        <v>1</v>
      </c>
      <c r="I885" s="36">
        <v>1</v>
      </c>
      <c r="J885" s="26" t="s">
        <v>2297</v>
      </c>
      <c r="K885" s="37"/>
      <c r="L885" s="23" t="str">
        <f>IF(U885=0,"INVALID SKU",IF(INDEX('SKU Catalog'!$J$1:$J$116,MAX(1,U885))=0,"PAYG",IF(J885="Default",Assumptions!$B$7,J885)))</f>
        <v>PAYG</v>
      </c>
      <c r="M885" s="23" t="str">
        <f>IF(U885=0,"Review SKU",INDEX('SKU Catalog'!$E$1:$E$116,MAX(1,U885)))</f>
        <v>resource</v>
      </c>
      <c r="N885" s="31">
        <f>IF(ISNUMBER(K885),K885,IF(U885=0,"UNPRICED",IF(L885="PAYG",INDEX('SKU Catalog'!$K$1:$K$116,MAX(1,U885)),IF(L885="1Y",INDEX('SKU Catalog'!$L$1:$L$116,MAX(1,U885)),INDEX('SKU Catalog'!$M$1:$M$116,MAX(1,U885))))))</f>
        <v>0</v>
      </c>
      <c r="O885" s="24">
        <f>IF(NOT(AND(A885=$B$2,G885&gt;0,H885&gt;0,OR(C885&lt;&gt;"Recommended baseline",Assumptions!$B$10=1))),0,IF(ISNUMBER(N885),G885*H885*N885*IF(ISNUMBER(K885),1,IF(AND(L885="PAYG",INDEX('SKU Catalog'!$F$1:$F$116,MAX(1,U885))="Hourly"),I885,1)),"UNPRICED"))</f>
        <v>0</v>
      </c>
      <c r="P885" s="24">
        <f>IF(ISNUMBER(O885),O885*Assumptions!$B$8,"UNPRICED")</f>
        <v>0</v>
      </c>
      <c r="Q885" s="23" t="str">
        <f>IF(NOT(AND(A885=$B$2,G885&gt;0,H885&gt;0,OR(C885&lt;&gt;"Recommended baseline",Assumptions!$B$10=1))),"Inactive",IF(NOT(ISNUMBER(N885)),"UNPRICED - select SKU / quote",IF(ISNUMBER(K885),"Manual quote - verify source",IF(T885="Covered","Covered by capacity",IF(T885="Control plane","No direct fee","Priced - verify sizing")))))</f>
        <v>Inactive</v>
      </c>
      <c r="R885" s="21" t="s">
        <v>2347</v>
      </c>
      <c r="S885" s="21" t="s">
        <v>971</v>
      </c>
      <c r="T885" s="21" t="s">
        <v>187</v>
      </c>
      <c r="U885" s="23">
        <f>IF(COUNTIF('SKU Catalog'!$A$4:$A$116,T885&amp;"|"&amp;F885)=0,0,MATCH(T885&amp;"|"&amp;F885,'SKU Catalog'!$A$1:$A$116,0))</f>
        <v>5</v>
      </c>
      <c r="V885" s="24">
        <f>IF(NOT(AND(A885=$B$2,G885&gt;0,H885&gt;0,OR(C885&lt;&gt;"Recommended baseline",Assumptions!$B$10=1))),0,IF(ISNUMBER(K885),G885*H885*K885,IF(U885=0,"UNPRICED",IF(ISNUMBER(INDEX('SKU Catalog'!$K$1:$K$116,MAX(1,U885))),G885*H885*INDEX('SKU Catalog'!$K$1:$K$116,MAX(1,U885))*IF(AND(INDEX('SKU Catalog'!$F$1:$F$116,MAX(1,U885))="Hourly",OR(INDEX('SKU Catalog'!$J$1:$J$116,MAX(1,U885))=0,"PAYG"="PAYG")),I885,1),"UNPRICED"))))</f>
        <v>0</v>
      </c>
      <c r="W885" s="24">
        <f>IF(NOT(AND(A885=$B$2,G885&gt;0,H885&gt;0,OR(C885&lt;&gt;"Recommended baseline",Assumptions!$B$10=1))),0,IF(ISNUMBER(K885),G885*H885*K885,IF(U885=0,"UNPRICED",IF(ISNUMBER(INDEX('SKU Catalog'!$L$1:$L$116,MAX(1,U885))),G885*H885*INDEX('SKU Catalog'!$L$1:$L$116,MAX(1,U885))*IF(AND(INDEX('SKU Catalog'!$F$1:$F$116,MAX(1,U885))="Hourly",OR(INDEX('SKU Catalog'!$J$1:$J$116,MAX(1,U885))=0,"1Y"="PAYG")),I885,1),"UNPRICED"))))</f>
        <v>0</v>
      </c>
      <c r="X885" s="24">
        <f>IF(NOT(AND(A885=$B$2,G885&gt;0,H885&gt;0,OR(C885&lt;&gt;"Recommended baseline",Assumptions!$B$10=1))),0,IF(ISNUMBER(K885),G885*H885*K885,IF(U885=0,"UNPRICED",IF(ISNUMBER(INDEX('SKU Catalog'!$M$1:$M$116,MAX(1,U885))),G885*H885*INDEX('SKU Catalog'!$M$1:$M$116,MAX(1,U885))*IF(AND(INDEX('SKU Catalog'!$F$1:$F$116,MAX(1,U885))="Hourly",OR(INDEX('SKU Catalog'!$J$1:$J$116,MAX(1,U885))=0,"3Y"="PAYG")),I885,1),"UNPRICED"))))</f>
        <v>0</v>
      </c>
    </row>
    <row r="886" spans="1:24" ht="28.8" x14ac:dyDescent="0.35">
      <c r="A886" s="21" t="s">
        <v>951</v>
      </c>
      <c r="B886" s="21" t="s">
        <v>96</v>
      </c>
      <c r="C886" s="21" t="s">
        <v>2299</v>
      </c>
      <c r="D886" s="21" t="s">
        <v>1427</v>
      </c>
      <c r="E886" s="21" t="s">
        <v>1428</v>
      </c>
      <c r="F886" s="26" t="s">
        <v>191</v>
      </c>
      <c r="G886" s="27">
        <v>1</v>
      </c>
      <c r="H886" s="27">
        <v>1</v>
      </c>
      <c r="I886" s="36">
        <v>1</v>
      </c>
      <c r="J886" s="26" t="s">
        <v>2297</v>
      </c>
      <c r="K886" s="37"/>
      <c r="L886" s="23" t="str">
        <f>IF(U886=0,"INVALID SKU",IF(INDEX('SKU Catalog'!$J$1:$J$116,MAX(1,U886))=0,"PAYG",IF(J886="Default",Assumptions!$B$7,J886)))</f>
        <v>PAYG</v>
      </c>
      <c r="M886" s="23" t="str">
        <f>IF(U886=0,"Review SKU",INDEX('SKU Catalog'!$E$1:$E$116,MAX(1,U886)))</f>
        <v>quoted unit</v>
      </c>
      <c r="N886" s="31" t="str">
        <f>IF(ISNUMBER(K886),K886,IF(U886=0,"UNPRICED",IF(L886="PAYG",INDEX('SKU Catalog'!$K$1:$K$116,MAX(1,U886)),IF(L886="1Y",INDEX('SKU Catalog'!$L$1:$L$116,MAX(1,U886)),INDEX('SKU Catalog'!$M$1:$M$116,MAX(1,U886))))))</f>
        <v>UNPRICED</v>
      </c>
      <c r="O886" s="24">
        <f>IF(NOT(AND(A886=$B$2,G886&gt;0,H886&gt;0,OR(C886&lt;&gt;"Recommended baseline",Assumptions!$B$10=1))),0,IF(ISNUMBER(N886),G886*H886*N886*IF(ISNUMBER(K886),1,IF(AND(L886="PAYG",INDEX('SKU Catalog'!$F$1:$F$116,MAX(1,U886))="Hourly"),I886,1)),"UNPRICED"))</f>
        <v>0</v>
      </c>
      <c r="P886" s="24">
        <f>IF(ISNUMBER(O886),O886*Assumptions!$B$8,"UNPRICED")</f>
        <v>0</v>
      </c>
      <c r="Q886" s="23" t="str">
        <f>IF(NOT(AND(A886=$B$2,G886&gt;0,H886&gt;0,OR(C886&lt;&gt;"Recommended baseline",Assumptions!$B$10=1))),"Inactive",IF(NOT(ISNUMBER(N886)),"UNPRICED - select SKU / quote",IF(ISNUMBER(K886),"Manual quote - verify source",IF(T886="Covered","Covered by capacity",IF(T886="Control plane","No direct fee","Priced - verify sizing")))))</f>
        <v>Inactive</v>
      </c>
      <c r="R886" s="21" t="s">
        <v>2341</v>
      </c>
      <c r="S886" s="21" t="s">
        <v>971</v>
      </c>
      <c r="T886" s="21" t="s">
        <v>96</v>
      </c>
      <c r="U886" s="23">
        <f>IF(COUNTIF('SKU Catalog'!$A$4:$A$116,T886&amp;"|"&amp;F886)=0,0,MATCH(T886&amp;"|"&amp;F886,'SKU Catalog'!$A$1:$A$116,0))</f>
        <v>6</v>
      </c>
      <c r="V886" s="24">
        <f>IF(NOT(AND(A886=$B$2,G886&gt;0,H886&gt;0,OR(C886&lt;&gt;"Recommended baseline",Assumptions!$B$10=1))),0,IF(ISNUMBER(K886),G886*H886*K886,IF(U886=0,"UNPRICED",IF(ISNUMBER(INDEX('SKU Catalog'!$K$1:$K$116,MAX(1,U886))),G886*H886*INDEX('SKU Catalog'!$K$1:$K$116,MAX(1,U886))*IF(AND(INDEX('SKU Catalog'!$F$1:$F$116,MAX(1,U886))="Hourly",OR(INDEX('SKU Catalog'!$J$1:$J$116,MAX(1,U886))=0,"PAYG"="PAYG")),I886,1),"UNPRICED"))))</f>
        <v>0</v>
      </c>
      <c r="W886" s="24">
        <f>IF(NOT(AND(A886=$B$2,G886&gt;0,H886&gt;0,OR(C886&lt;&gt;"Recommended baseline",Assumptions!$B$10=1))),0,IF(ISNUMBER(K886),G886*H886*K886,IF(U886=0,"UNPRICED",IF(ISNUMBER(INDEX('SKU Catalog'!$L$1:$L$116,MAX(1,U886))),G886*H886*INDEX('SKU Catalog'!$L$1:$L$116,MAX(1,U886))*IF(AND(INDEX('SKU Catalog'!$F$1:$F$116,MAX(1,U886))="Hourly",OR(INDEX('SKU Catalog'!$J$1:$J$116,MAX(1,U886))=0,"1Y"="PAYG")),I886,1),"UNPRICED"))))</f>
        <v>0</v>
      </c>
      <c r="X886" s="24">
        <f>IF(NOT(AND(A886=$B$2,G886&gt;0,H886&gt;0,OR(C886&lt;&gt;"Recommended baseline",Assumptions!$B$10=1))),0,IF(ISNUMBER(K886),G886*H886*K886,IF(U886=0,"UNPRICED",IF(ISNUMBER(INDEX('SKU Catalog'!$M$1:$M$116,MAX(1,U886))),G886*H886*INDEX('SKU Catalog'!$M$1:$M$116,MAX(1,U886))*IF(AND(INDEX('SKU Catalog'!$F$1:$F$116,MAX(1,U886))="Hourly",OR(INDEX('SKU Catalog'!$J$1:$J$116,MAX(1,U886))=0,"3Y"="PAYG")),I886,1),"UNPRICED"))))</f>
        <v>0</v>
      </c>
    </row>
    <row r="887" spans="1:24" ht="28.8" x14ac:dyDescent="0.35">
      <c r="A887" s="21" t="s">
        <v>951</v>
      </c>
      <c r="B887" s="21" t="s">
        <v>95</v>
      </c>
      <c r="C887" s="21" t="s">
        <v>2299</v>
      </c>
      <c r="D887" s="21" t="s">
        <v>1431</v>
      </c>
      <c r="E887" s="21" t="s">
        <v>1432</v>
      </c>
      <c r="F887" s="26" t="s">
        <v>188</v>
      </c>
      <c r="G887" s="27">
        <v>1</v>
      </c>
      <c r="H887" s="27">
        <v>1</v>
      </c>
      <c r="I887" s="36">
        <v>1</v>
      </c>
      <c r="J887" s="26" t="s">
        <v>2297</v>
      </c>
      <c r="K887" s="37"/>
      <c r="L887" s="23" t="str">
        <f>IF(U887=0,"INVALID SKU",IF(INDEX('SKU Catalog'!$J$1:$J$116,MAX(1,U887))=0,"PAYG",IF(J887="Default",Assumptions!$B$7,J887)))</f>
        <v>PAYG</v>
      </c>
      <c r="M887" s="23" t="str">
        <f>IF(U887=0,"Review SKU",INDEX('SKU Catalog'!$E$1:$E$116,MAX(1,U887)))</f>
        <v>resource</v>
      </c>
      <c r="N887" s="31">
        <f>IF(ISNUMBER(K887),K887,IF(U887=0,"UNPRICED",IF(L887="PAYG",INDEX('SKU Catalog'!$K$1:$K$116,MAX(1,U887)),IF(L887="1Y",INDEX('SKU Catalog'!$L$1:$L$116,MAX(1,U887)),INDEX('SKU Catalog'!$M$1:$M$116,MAX(1,U887))))))</f>
        <v>0</v>
      </c>
      <c r="O887" s="24">
        <f>IF(NOT(AND(A887=$B$2,G887&gt;0,H887&gt;0,OR(C887&lt;&gt;"Recommended baseline",Assumptions!$B$10=1))),0,IF(ISNUMBER(N887),G887*H887*N887*IF(ISNUMBER(K887),1,IF(AND(L887="PAYG",INDEX('SKU Catalog'!$F$1:$F$116,MAX(1,U887))="Hourly"),I887,1)),"UNPRICED"))</f>
        <v>0</v>
      </c>
      <c r="P887" s="24">
        <f>IF(ISNUMBER(O887),O887*Assumptions!$B$8,"UNPRICED")</f>
        <v>0</v>
      </c>
      <c r="Q887" s="23" t="str">
        <f>IF(NOT(AND(A887=$B$2,G887&gt;0,H887&gt;0,OR(C887&lt;&gt;"Recommended baseline",Assumptions!$B$10=1))),"Inactive",IF(NOT(ISNUMBER(N887)),"UNPRICED - select SKU / quote",IF(ISNUMBER(K887),"Manual quote - verify source",IF(T887="Covered","Covered by capacity",IF(T887="Control plane","No direct fee","Priced - verify sizing")))))</f>
        <v>Inactive</v>
      </c>
      <c r="R887" s="21" t="s">
        <v>2315</v>
      </c>
      <c r="S887" s="21" t="s">
        <v>971</v>
      </c>
      <c r="T887" s="21" t="s">
        <v>187</v>
      </c>
      <c r="U887" s="23">
        <f>IF(COUNTIF('SKU Catalog'!$A$4:$A$116,T887&amp;"|"&amp;F887)=0,0,MATCH(T887&amp;"|"&amp;F887,'SKU Catalog'!$A$1:$A$116,0))</f>
        <v>5</v>
      </c>
      <c r="V887" s="24">
        <f>IF(NOT(AND(A887=$B$2,G887&gt;0,H887&gt;0,OR(C887&lt;&gt;"Recommended baseline",Assumptions!$B$10=1))),0,IF(ISNUMBER(K887),G887*H887*K887,IF(U887=0,"UNPRICED",IF(ISNUMBER(INDEX('SKU Catalog'!$K$1:$K$116,MAX(1,U887))),G887*H887*INDEX('SKU Catalog'!$K$1:$K$116,MAX(1,U887))*IF(AND(INDEX('SKU Catalog'!$F$1:$F$116,MAX(1,U887))="Hourly",OR(INDEX('SKU Catalog'!$J$1:$J$116,MAX(1,U887))=0,"PAYG"="PAYG")),I887,1),"UNPRICED"))))</f>
        <v>0</v>
      </c>
      <c r="W887" s="24">
        <f>IF(NOT(AND(A887=$B$2,G887&gt;0,H887&gt;0,OR(C887&lt;&gt;"Recommended baseline",Assumptions!$B$10=1))),0,IF(ISNUMBER(K887),G887*H887*K887,IF(U887=0,"UNPRICED",IF(ISNUMBER(INDEX('SKU Catalog'!$L$1:$L$116,MAX(1,U887))),G887*H887*INDEX('SKU Catalog'!$L$1:$L$116,MAX(1,U887))*IF(AND(INDEX('SKU Catalog'!$F$1:$F$116,MAX(1,U887))="Hourly",OR(INDEX('SKU Catalog'!$J$1:$J$116,MAX(1,U887))=0,"1Y"="PAYG")),I887,1),"UNPRICED"))))</f>
        <v>0</v>
      </c>
      <c r="X887" s="24">
        <f>IF(NOT(AND(A887=$B$2,G887&gt;0,H887&gt;0,OR(C887&lt;&gt;"Recommended baseline",Assumptions!$B$10=1))),0,IF(ISNUMBER(K887),G887*H887*K887,IF(U887=0,"UNPRICED",IF(ISNUMBER(INDEX('SKU Catalog'!$M$1:$M$116,MAX(1,U887))),G887*H887*INDEX('SKU Catalog'!$M$1:$M$116,MAX(1,U887))*IF(AND(INDEX('SKU Catalog'!$F$1:$F$116,MAX(1,U887))="Hourly",OR(INDEX('SKU Catalog'!$J$1:$J$116,MAX(1,U887))=0,"3Y"="PAYG")),I887,1),"UNPRICED"))))</f>
        <v>0</v>
      </c>
    </row>
    <row r="888" spans="1:24" ht="28.8" x14ac:dyDescent="0.35">
      <c r="A888" s="21" t="s">
        <v>951</v>
      </c>
      <c r="B888" s="21" t="s">
        <v>95</v>
      </c>
      <c r="C888" s="21" t="s">
        <v>2299</v>
      </c>
      <c r="D888" s="21" t="s">
        <v>1435</v>
      </c>
      <c r="E888" s="21" t="s">
        <v>1436</v>
      </c>
      <c r="F888" s="26" t="s">
        <v>188</v>
      </c>
      <c r="G888" s="27">
        <v>1</v>
      </c>
      <c r="H888" s="27">
        <v>1</v>
      </c>
      <c r="I888" s="36">
        <v>1</v>
      </c>
      <c r="J888" s="26" t="s">
        <v>2297</v>
      </c>
      <c r="K888" s="37"/>
      <c r="L888" s="23" t="str">
        <f>IF(U888=0,"INVALID SKU",IF(INDEX('SKU Catalog'!$J$1:$J$116,MAX(1,U888))=0,"PAYG",IF(J888="Default",Assumptions!$B$7,J888)))</f>
        <v>PAYG</v>
      </c>
      <c r="M888" s="23" t="str">
        <f>IF(U888=0,"Review SKU",INDEX('SKU Catalog'!$E$1:$E$116,MAX(1,U888)))</f>
        <v>resource</v>
      </c>
      <c r="N888" s="31">
        <f>IF(ISNUMBER(K888),K888,IF(U888=0,"UNPRICED",IF(L888="PAYG",INDEX('SKU Catalog'!$K$1:$K$116,MAX(1,U888)),IF(L888="1Y",INDEX('SKU Catalog'!$L$1:$L$116,MAX(1,U888)),INDEX('SKU Catalog'!$M$1:$M$116,MAX(1,U888))))))</f>
        <v>0</v>
      </c>
      <c r="O888" s="24">
        <f>IF(NOT(AND(A888=$B$2,G888&gt;0,H888&gt;0,OR(C888&lt;&gt;"Recommended baseline",Assumptions!$B$10=1))),0,IF(ISNUMBER(N888),G888*H888*N888*IF(ISNUMBER(K888),1,IF(AND(L888="PAYG",INDEX('SKU Catalog'!$F$1:$F$116,MAX(1,U888))="Hourly"),I888,1)),"UNPRICED"))</f>
        <v>0</v>
      </c>
      <c r="P888" s="24">
        <f>IF(ISNUMBER(O888),O888*Assumptions!$B$8,"UNPRICED")</f>
        <v>0</v>
      </c>
      <c r="Q888" s="23" t="str">
        <f>IF(NOT(AND(A888=$B$2,G888&gt;0,H888&gt;0,OR(C888&lt;&gt;"Recommended baseline",Assumptions!$B$10=1))),"Inactive",IF(NOT(ISNUMBER(N888)),"UNPRICED - select SKU / quote",IF(ISNUMBER(K888),"Manual quote - verify source",IF(T888="Covered","Covered by capacity",IF(T888="Control plane","No direct fee","Priced - verify sizing")))))</f>
        <v>Inactive</v>
      </c>
      <c r="R888" s="21" t="s">
        <v>2315</v>
      </c>
      <c r="S888" s="21" t="s">
        <v>971</v>
      </c>
      <c r="T888" s="21" t="s">
        <v>187</v>
      </c>
      <c r="U888" s="23">
        <f>IF(COUNTIF('SKU Catalog'!$A$4:$A$116,T888&amp;"|"&amp;F888)=0,0,MATCH(T888&amp;"|"&amp;F888,'SKU Catalog'!$A$1:$A$116,0))</f>
        <v>5</v>
      </c>
      <c r="V888" s="24">
        <f>IF(NOT(AND(A888=$B$2,G888&gt;0,H888&gt;0,OR(C888&lt;&gt;"Recommended baseline",Assumptions!$B$10=1))),0,IF(ISNUMBER(K888),G888*H888*K888,IF(U888=0,"UNPRICED",IF(ISNUMBER(INDEX('SKU Catalog'!$K$1:$K$116,MAX(1,U888))),G888*H888*INDEX('SKU Catalog'!$K$1:$K$116,MAX(1,U888))*IF(AND(INDEX('SKU Catalog'!$F$1:$F$116,MAX(1,U888))="Hourly",OR(INDEX('SKU Catalog'!$J$1:$J$116,MAX(1,U888))=0,"PAYG"="PAYG")),I888,1),"UNPRICED"))))</f>
        <v>0</v>
      </c>
      <c r="W888" s="24">
        <f>IF(NOT(AND(A888=$B$2,G888&gt;0,H888&gt;0,OR(C888&lt;&gt;"Recommended baseline",Assumptions!$B$10=1))),0,IF(ISNUMBER(K888),G888*H888*K888,IF(U888=0,"UNPRICED",IF(ISNUMBER(INDEX('SKU Catalog'!$L$1:$L$116,MAX(1,U888))),G888*H888*INDEX('SKU Catalog'!$L$1:$L$116,MAX(1,U888))*IF(AND(INDEX('SKU Catalog'!$F$1:$F$116,MAX(1,U888))="Hourly",OR(INDEX('SKU Catalog'!$J$1:$J$116,MAX(1,U888))=0,"1Y"="PAYG")),I888,1),"UNPRICED"))))</f>
        <v>0</v>
      </c>
      <c r="X888" s="24">
        <f>IF(NOT(AND(A888=$B$2,G888&gt;0,H888&gt;0,OR(C888&lt;&gt;"Recommended baseline",Assumptions!$B$10=1))),0,IF(ISNUMBER(K888),G888*H888*K888,IF(U888=0,"UNPRICED",IF(ISNUMBER(INDEX('SKU Catalog'!$M$1:$M$116,MAX(1,U888))),G888*H888*INDEX('SKU Catalog'!$M$1:$M$116,MAX(1,U888))*IF(AND(INDEX('SKU Catalog'!$F$1:$F$116,MAX(1,U888))="Hourly",OR(INDEX('SKU Catalog'!$J$1:$J$116,MAX(1,U888))=0,"3Y"="PAYG")),I888,1),"UNPRICED"))))</f>
        <v>0</v>
      </c>
    </row>
    <row r="889" spans="1:24" ht="28.8" x14ac:dyDescent="0.35">
      <c r="A889" s="21" t="s">
        <v>951</v>
      </c>
      <c r="B889" s="21" t="s">
        <v>95</v>
      </c>
      <c r="C889" s="21" t="s">
        <v>2299</v>
      </c>
      <c r="D889" s="21" t="s">
        <v>1439</v>
      </c>
      <c r="E889" s="21" t="s">
        <v>1440</v>
      </c>
      <c r="F889" s="26" t="s">
        <v>188</v>
      </c>
      <c r="G889" s="27">
        <v>1</v>
      </c>
      <c r="H889" s="27">
        <v>1</v>
      </c>
      <c r="I889" s="36">
        <v>1</v>
      </c>
      <c r="J889" s="26" t="s">
        <v>2297</v>
      </c>
      <c r="K889" s="37"/>
      <c r="L889" s="23" t="str">
        <f>IF(U889=0,"INVALID SKU",IF(INDEX('SKU Catalog'!$J$1:$J$116,MAX(1,U889))=0,"PAYG",IF(J889="Default",Assumptions!$B$7,J889)))</f>
        <v>PAYG</v>
      </c>
      <c r="M889" s="23" t="str">
        <f>IF(U889=0,"Review SKU",INDEX('SKU Catalog'!$E$1:$E$116,MAX(1,U889)))</f>
        <v>resource</v>
      </c>
      <c r="N889" s="31">
        <f>IF(ISNUMBER(K889),K889,IF(U889=0,"UNPRICED",IF(L889="PAYG",INDEX('SKU Catalog'!$K$1:$K$116,MAX(1,U889)),IF(L889="1Y",INDEX('SKU Catalog'!$L$1:$L$116,MAX(1,U889)),INDEX('SKU Catalog'!$M$1:$M$116,MAX(1,U889))))))</f>
        <v>0</v>
      </c>
      <c r="O889" s="24">
        <f>IF(NOT(AND(A889=$B$2,G889&gt;0,H889&gt;0,OR(C889&lt;&gt;"Recommended baseline",Assumptions!$B$10=1))),0,IF(ISNUMBER(N889),G889*H889*N889*IF(ISNUMBER(K889),1,IF(AND(L889="PAYG",INDEX('SKU Catalog'!$F$1:$F$116,MAX(1,U889))="Hourly"),I889,1)),"UNPRICED"))</f>
        <v>0</v>
      </c>
      <c r="P889" s="24">
        <f>IF(ISNUMBER(O889),O889*Assumptions!$B$8,"UNPRICED")</f>
        <v>0</v>
      </c>
      <c r="Q889" s="23" t="str">
        <f>IF(NOT(AND(A889=$B$2,G889&gt;0,H889&gt;0,OR(C889&lt;&gt;"Recommended baseline",Assumptions!$B$10=1))),"Inactive",IF(NOT(ISNUMBER(N889)),"UNPRICED - select SKU / quote",IF(ISNUMBER(K889),"Manual quote - verify source",IF(T889="Covered","Covered by capacity",IF(T889="Control plane","No direct fee","Priced - verify sizing")))))</f>
        <v>Inactive</v>
      </c>
      <c r="R889" s="21" t="s">
        <v>2315</v>
      </c>
      <c r="S889" s="21" t="s">
        <v>971</v>
      </c>
      <c r="T889" s="21" t="s">
        <v>187</v>
      </c>
      <c r="U889" s="23">
        <f>IF(COUNTIF('SKU Catalog'!$A$4:$A$116,T889&amp;"|"&amp;F889)=0,0,MATCH(T889&amp;"|"&amp;F889,'SKU Catalog'!$A$1:$A$116,0))</f>
        <v>5</v>
      </c>
      <c r="V889" s="24">
        <f>IF(NOT(AND(A889=$B$2,G889&gt;0,H889&gt;0,OR(C889&lt;&gt;"Recommended baseline",Assumptions!$B$10=1))),0,IF(ISNUMBER(K889),G889*H889*K889,IF(U889=0,"UNPRICED",IF(ISNUMBER(INDEX('SKU Catalog'!$K$1:$K$116,MAX(1,U889))),G889*H889*INDEX('SKU Catalog'!$K$1:$K$116,MAX(1,U889))*IF(AND(INDEX('SKU Catalog'!$F$1:$F$116,MAX(1,U889))="Hourly",OR(INDEX('SKU Catalog'!$J$1:$J$116,MAX(1,U889))=0,"PAYG"="PAYG")),I889,1),"UNPRICED"))))</f>
        <v>0</v>
      </c>
      <c r="W889" s="24">
        <f>IF(NOT(AND(A889=$B$2,G889&gt;0,H889&gt;0,OR(C889&lt;&gt;"Recommended baseline",Assumptions!$B$10=1))),0,IF(ISNUMBER(K889),G889*H889*K889,IF(U889=0,"UNPRICED",IF(ISNUMBER(INDEX('SKU Catalog'!$L$1:$L$116,MAX(1,U889))),G889*H889*INDEX('SKU Catalog'!$L$1:$L$116,MAX(1,U889))*IF(AND(INDEX('SKU Catalog'!$F$1:$F$116,MAX(1,U889))="Hourly",OR(INDEX('SKU Catalog'!$J$1:$J$116,MAX(1,U889))=0,"1Y"="PAYG")),I889,1),"UNPRICED"))))</f>
        <v>0</v>
      </c>
      <c r="X889" s="24">
        <f>IF(NOT(AND(A889=$B$2,G889&gt;0,H889&gt;0,OR(C889&lt;&gt;"Recommended baseline",Assumptions!$B$10=1))),0,IF(ISNUMBER(K889),G889*H889*K889,IF(U889=0,"UNPRICED",IF(ISNUMBER(INDEX('SKU Catalog'!$M$1:$M$116,MAX(1,U889))),G889*H889*INDEX('SKU Catalog'!$M$1:$M$116,MAX(1,U889))*IF(AND(INDEX('SKU Catalog'!$F$1:$F$116,MAX(1,U889))="Hourly",OR(INDEX('SKU Catalog'!$J$1:$J$116,MAX(1,U889))=0,"3Y"="PAYG")),I889,1),"UNPRICED"))))</f>
        <v>0</v>
      </c>
    </row>
    <row r="890" spans="1:24" ht="28.8" x14ac:dyDescent="0.35">
      <c r="A890" s="21" t="s">
        <v>951</v>
      </c>
      <c r="B890" s="21" t="s">
        <v>95</v>
      </c>
      <c r="C890" s="21" t="s">
        <v>2299</v>
      </c>
      <c r="D890" s="21" t="s">
        <v>1443</v>
      </c>
      <c r="E890" s="21" t="s">
        <v>1444</v>
      </c>
      <c r="F890" s="26" t="s">
        <v>188</v>
      </c>
      <c r="G890" s="27">
        <v>1</v>
      </c>
      <c r="H890" s="27">
        <v>1</v>
      </c>
      <c r="I890" s="36">
        <v>1</v>
      </c>
      <c r="J890" s="26" t="s">
        <v>2297</v>
      </c>
      <c r="K890" s="37"/>
      <c r="L890" s="23" t="str">
        <f>IF(U890=0,"INVALID SKU",IF(INDEX('SKU Catalog'!$J$1:$J$116,MAX(1,U890))=0,"PAYG",IF(J890="Default",Assumptions!$B$7,J890)))</f>
        <v>PAYG</v>
      </c>
      <c r="M890" s="23" t="str">
        <f>IF(U890=0,"Review SKU",INDEX('SKU Catalog'!$E$1:$E$116,MAX(1,U890)))</f>
        <v>resource</v>
      </c>
      <c r="N890" s="31">
        <f>IF(ISNUMBER(K890),K890,IF(U890=0,"UNPRICED",IF(L890="PAYG",INDEX('SKU Catalog'!$K$1:$K$116,MAX(1,U890)),IF(L890="1Y",INDEX('SKU Catalog'!$L$1:$L$116,MAX(1,U890)),INDEX('SKU Catalog'!$M$1:$M$116,MAX(1,U890))))))</f>
        <v>0</v>
      </c>
      <c r="O890" s="24">
        <f>IF(NOT(AND(A890=$B$2,G890&gt;0,H890&gt;0,OR(C890&lt;&gt;"Recommended baseline",Assumptions!$B$10=1))),0,IF(ISNUMBER(N890),G890*H890*N890*IF(ISNUMBER(K890),1,IF(AND(L890="PAYG",INDEX('SKU Catalog'!$F$1:$F$116,MAX(1,U890))="Hourly"),I890,1)),"UNPRICED"))</f>
        <v>0</v>
      </c>
      <c r="P890" s="24">
        <f>IF(ISNUMBER(O890),O890*Assumptions!$B$8,"UNPRICED")</f>
        <v>0</v>
      </c>
      <c r="Q890" s="23" t="str">
        <f>IF(NOT(AND(A890=$B$2,G890&gt;0,H890&gt;0,OR(C890&lt;&gt;"Recommended baseline",Assumptions!$B$10=1))),"Inactive",IF(NOT(ISNUMBER(N890)),"UNPRICED - select SKU / quote",IF(ISNUMBER(K890),"Manual quote - verify source",IF(T890="Covered","Covered by capacity",IF(T890="Control plane","No direct fee","Priced - verify sizing")))))</f>
        <v>Inactive</v>
      </c>
      <c r="R890" s="21" t="s">
        <v>2315</v>
      </c>
      <c r="S890" s="21" t="s">
        <v>971</v>
      </c>
      <c r="T890" s="21" t="s">
        <v>187</v>
      </c>
      <c r="U890" s="23">
        <f>IF(COUNTIF('SKU Catalog'!$A$4:$A$116,T890&amp;"|"&amp;F890)=0,0,MATCH(T890&amp;"|"&amp;F890,'SKU Catalog'!$A$1:$A$116,0))</f>
        <v>5</v>
      </c>
      <c r="V890" s="24">
        <f>IF(NOT(AND(A890=$B$2,G890&gt;0,H890&gt;0,OR(C890&lt;&gt;"Recommended baseline",Assumptions!$B$10=1))),0,IF(ISNUMBER(K890),G890*H890*K890,IF(U890=0,"UNPRICED",IF(ISNUMBER(INDEX('SKU Catalog'!$K$1:$K$116,MAX(1,U890))),G890*H890*INDEX('SKU Catalog'!$K$1:$K$116,MAX(1,U890))*IF(AND(INDEX('SKU Catalog'!$F$1:$F$116,MAX(1,U890))="Hourly",OR(INDEX('SKU Catalog'!$J$1:$J$116,MAX(1,U890))=0,"PAYG"="PAYG")),I890,1),"UNPRICED"))))</f>
        <v>0</v>
      </c>
      <c r="W890" s="24">
        <f>IF(NOT(AND(A890=$B$2,G890&gt;0,H890&gt;0,OR(C890&lt;&gt;"Recommended baseline",Assumptions!$B$10=1))),0,IF(ISNUMBER(K890),G890*H890*K890,IF(U890=0,"UNPRICED",IF(ISNUMBER(INDEX('SKU Catalog'!$L$1:$L$116,MAX(1,U890))),G890*H890*INDEX('SKU Catalog'!$L$1:$L$116,MAX(1,U890))*IF(AND(INDEX('SKU Catalog'!$F$1:$F$116,MAX(1,U890))="Hourly",OR(INDEX('SKU Catalog'!$J$1:$J$116,MAX(1,U890))=0,"1Y"="PAYG")),I890,1),"UNPRICED"))))</f>
        <v>0</v>
      </c>
      <c r="X890" s="24">
        <f>IF(NOT(AND(A890=$B$2,G890&gt;0,H890&gt;0,OR(C890&lt;&gt;"Recommended baseline",Assumptions!$B$10=1))),0,IF(ISNUMBER(K890),G890*H890*K890,IF(U890=0,"UNPRICED",IF(ISNUMBER(INDEX('SKU Catalog'!$M$1:$M$116,MAX(1,U890))),G890*H890*INDEX('SKU Catalog'!$M$1:$M$116,MAX(1,U890))*IF(AND(INDEX('SKU Catalog'!$F$1:$F$116,MAX(1,U890))="Hourly",OR(INDEX('SKU Catalog'!$J$1:$J$116,MAX(1,U890))=0,"3Y"="PAYG")),I890,1),"UNPRICED"))))</f>
        <v>0</v>
      </c>
    </row>
    <row r="891" spans="1:24" ht="28.8" x14ac:dyDescent="0.35">
      <c r="A891" s="21" t="s">
        <v>951</v>
      </c>
      <c r="B891" s="21" t="s">
        <v>96</v>
      </c>
      <c r="C891" s="21" t="s">
        <v>2299</v>
      </c>
      <c r="D891" s="21" t="s">
        <v>1447</v>
      </c>
      <c r="E891" s="21" t="s">
        <v>1448</v>
      </c>
      <c r="F891" s="26" t="s">
        <v>191</v>
      </c>
      <c r="G891" s="27">
        <v>1</v>
      </c>
      <c r="H891" s="27">
        <v>1</v>
      </c>
      <c r="I891" s="36">
        <v>1</v>
      </c>
      <c r="J891" s="26" t="s">
        <v>2297</v>
      </c>
      <c r="K891" s="37"/>
      <c r="L891" s="23" t="str">
        <f>IF(U891=0,"INVALID SKU",IF(INDEX('SKU Catalog'!$J$1:$J$116,MAX(1,U891))=0,"PAYG",IF(J891="Default",Assumptions!$B$7,J891)))</f>
        <v>PAYG</v>
      </c>
      <c r="M891" s="23" t="str">
        <f>IF(U891=0,"Review SKU",INDEX('SKU Catalog'!$E$1:$E$116,MAX(1,U891)))</f>
        <v>quoted unit</v>
      </c>
      <c r="N891" s="31" t="str">
        <f>IF(ISNUMBER(K891),K891,IF(U891=0,"UNPRICED",IF(L891="PAYG",INDEX('SKU Catalog'!$K$1:$K$116,MAX(1,U891)),IF(L891="1Y",INDEX('SKU Catalog'!$L$1:$L$116,MAX(1,U891)),INDEX('SKU Catalog'!$M$1:$M$116,MAX(1,U891))))))</f>
        <v>UNPRICED</v>
      </c>
      <c r="O891" s="24">
        <f>IF(NOT(AND(A891=$B$2,G891&gt;0,H891&gt;0,OR(C891&lt;&gt;"Recommended baseline",Assumptions!$B$10=1))),0,IF(ISNUMBER(N891),G891*H891*N891*IF(ISNUMBER(K891),1,IF(AND(L891="PAYG",INDEX('SKU Catalog'!$F$1:$F$116,MAX(1,U891))="Hourly"),I891,1)),"UNPRICED"))</f>
        <v>0</v>
      </c>
      <c r="P891" s="24">
        <f>IF(ISNUMBER(O891),O891*Assumptions!$B$8,"UNPRICED")</f>
        <v>0</v>
      </c>
      <c r="Q891" s="23" t="str">
        <f>IF(NOT(AND(A891=$B$2,G891&gt;0,H891&gt;0,OR(C891&lt;&gt;"Recommended baseline",Assumptions!$B$10=1))),"Inactive",IF(NOT(ISNUMBER(N891)),"UNPRICED - select SKU / quote",IF(ISNUMBER(K891),"Manual quote - verify source",IF(T891="Covered","Covered by capacity",IF(T891="Control plane","No direct fee","Priced - verify sizing")))))</f>
        <v>Inactive</v>
      </c>
      <c r="R891" s="21" t="s">
        <v>2341</v>
      </c>
      <c r="S891" s="21" t="s">
        <v>971</v>
      </c>
      <c r="T891" s="21" t="s">
        <v>96</v>
      </c>
      <c r="U891" s="23">
        <f>IF(COUNTIF('SKU Catalog'!$A$4:$A$116,T891&amp;"|"&amp;F891)=0,0,MATCH(T891&amp;"|"&amp;F891,'SKU Catalog'!$A$1:$A$116,0))</f>
        <v>6</v>
      </c>
      <c r="V891" s="24">
        <f>IF(NOT(AND(A891=$B$2,G891&gt;0,H891&gt;0,OR(C891&lt;&gt;"Recommended baseline",Assumptions!$B$10=1))),0,IF(ISNUMBER(K891),G891*H891*K891,IF(U891=0,"UNPRICED",IF(ISNUMBER(INDEX('SKU Catalog'!$K$1:$K$116,MAX(1,U891))),G891*H891*INDEX('SKU Catalog'!$K$1:$K$116,MAX(1,U891))*IF(AND(INDEX('SKU Catalog'!$F$1:$F$116,MAX(1,U891))="Hourly",OR(INDEX('SKU Catalog'!$J$1:$J$116,MAX(1,U891))=0,"PAYG"="PAYG")),I891,1),"UNPRICED"))))</f>
        <v>0</v>
      </c>
      <c r="W891" s="24">
        <f>IF(NOT(AND(A891=$B$2,G891&gt;0,H891&gt;0,OR(C891&lt;&gt;"Recommended baseline",Assumptions!$B$10=1))),0,IF(ISNUMBER(K891),G891*H891*K891,IF(U891=0,"UNPRICED",IF(ISNUMBER(INDEX('SKU Catalog'!$L$1:$L$116,MAX(1,U891))),G891*H891*INDEX('SKU Catalog'!$L$1:$L$116,MAX(1,U891))*IF(AND(INDEX('SKU Catalog'!$F$1:$F$116,MAX(1,U891))="Hourly",OR(INDEX('SKU Catalog'!$J$1:$J$116,MAX(1,U891))=0,"1Y"="PAYG")),I891,1),"UNPRICED"))))</f>
        <v>0</v>
      </c>
      <c r="X891" s="24">
        <f>IF(NOT(AND(A891=$B$2,G891&gt;0,H891&gt;0,OR(C891&lt;&gt;"Recommended baseline",Assumptions!$B$10=1))),0,IF(ISNUMBER(K891),G891*H891*K891,IF(U891=0,"UNPRICED",IF(ISNUMBER(INDEX('SKU Catalog'!$M$1:$M$116,MAX(1,U891))),G891*H891*INDEX('SKU Catalog'!$M$1:$M$116,MAX(1,U891))*IF(AND(INDEX('SKU Catalog'!$F$1:$F$116,MAX(1,U891))="Hourly",OR(INDEX('SKU Catalog'!$J$1:$J$116,MAX(1,U891))=0,"3Y"="PAYG")),I891,1),"UNPRICED"))))</f>
        <v>0</v>
      </c>
    </row>
    <row r="892" spans="1:24" ht="28.8" x14ac:dyDescent="0.35">
      <c r="A892" s="21" t="s">
        <v>951</v>
      </c>
      <c r="B892" s="21" t="s">
        <v>96</v>
      </c>
      <c r="C892" s="21" t="s">
        <v>2299</v>
      </c>
      <c r="D892" s="21" t="s">
        <v>1450</v>
      </c>
      <c r="E892" s="21" t="s">
        <v>1451</v>
      </c>
      <c r="F892" s="26" t="s">
        <v>191</v>
      </c>
      <c r="G892" s="27">
        <v>1</v>
      </c>
      <c r="H892" s="27">
        <v>1</v>
      </c>
      <c r="I892" s="36">
        <v>1</v>
      </c>
      <c r="J892" s="26" t="s">
        <v>2297</v>
      </c>
      <c r="K892" s="37"/>
      <c r="L892" s="23" t="str">
        <f>IF(U892=0,"INVALID SKU",IF(INDEX('SKU Catalog'!$J$1:$J$116,MAX(1,U892))=0,"PAYG",IF(J892="Default",Assumptions!$B$7,J892)))</f>
        <v>PAYG</v>
      </c>
      <c r="M892" s="23" t="str">
        <f>IF(U892=0,"Review SKU",INDEX('SKU Catalog'!$E$1:$E$116,MAX(1,U892)))</f>
        <v>quoted unit</v>
      </c>
      <c r="N892" s="31" t="str">
        <f>IF(ISNUMBER(K892),K892,IF(U892=0,"UNPRICED",IF(L892="PAYG",INDEX('SKU Catalog'!$K$1:$K$116,MAX(1,U892)),IF(L892="1Y",INDEX('SKU Catalog'!$L$1:$L$116,MAX(1,U892)),INDEX('SKU Catalog'!$M$1:$M$116,MAX(1,U892))))))</f>
        <v>UNPRICED</v>
      </c>
      <c r="O892" s="24">
        <f>IF(NOT(AND(A892=$B$2,G892&gt;0,H892&gt;0,OR(C892&lt;&gt;"Recommended baseline",Assumptions!$B$10=1))),0,IF(ISNUMBER(N892),G892*H892*N892*IF(ISNUMBER(K892),1,IF(AND(L892="PAYG",INDEX('SKU Catalog'!$F$1:$F$116,MAX(1,U892))="Hourly"),I892,1)),"UNPRICED"))</f>
        <v>0</v>
      </c>
      <c r="P892" s="24">
        <f>IF(ISNUMBER(O892),O892*Assumptions!$B$8,"UNPRICED")</f>
        <v>0</v>
      </c>
      <c r="Q892" s="23" t="str">
        <f>IF(NOT(AND(A892=$B$2,G892&gt;0,H892&gt;0,OR(C892&lt;&gt;"Recommended baseline",Assumptions!$B$10=1))),"Inactive",IF(NOT(ISNUMBER(N892)),"UNPRICED - select SKU / quote",IF(ISNUMBER(K892),"Manual quote - verify source",IF(T892="Covered","Covered by capacity",IF(T892="Control plane","No direct fee","Priced - verify sizing")))))</f>
        <v>Inactive</v>
      </c>
      <c r="R892" s="21" t="s">
        <v>2341</v>
      </c>
      <c r="S892" s="21" t="s">
        <v>971</v>
      </c>
      <c r="T892" s="21" t="s">
        <v>96</v>
      </c>
      <c r="U892" s="23">
        <f>IF(COUNTIF('SKU Catalog'!$A$4:$A$116,T892&amp;"|"&amp;F892)=0,0,MATCH(T892&amp;"|"&amp;F892,'SKU Catalog'!$A$1:$A$116,0))</f>
        <v>6</v>
      </c>
      <c r="V892" s="24">
        <f>IF(NOT(AND(A892=$B$2,G892&gt;0,H892&gt;0,OR(C892&lt;&gt;"Recommended baseline",Assumptions!$B$10=1))),0,IF(ISNUMBER(K892),G892*H892*K892,IF(U892=0,"UNPRICED",IF(ISNUMBER(INDEX('SKU Catalog'!$K$1:$K$116,MAX(1,U892))),G892*H892*INDEX('SKU Catalog'!$K$1:$K$116,MAX(1,U892))*IF(AND(INDEX('SKU Catalog'!$F$1:$F$116,MAX(1,U892))="Hourly",OR(INDEX('SKU Catalog'!$J$1:$J$116,MAX(1,U892))=0,"PAYG"="PAYG")),I892,1),"UNPRICED"))))</f>
        <v>0</v>
      </c>
      <c r="W892" s="24">
        <f>IF(NOT(AND(A892=$B$2,G892&gt;0,H892&gt;0,OR(C892&lt;&gt;"Recommended baseline",Assumptions!$B$10=1))),0,IF(ISNUMBER(K892),G892*H892*K892,IF(U892=0,"UNPRICED",IF(ISNUMBER(INDEX('SKU Catalog'!$L$1:$L$116,MAX(1,U892))),G892*H892*INDEX('SKU Catalog'!$L$1:$L$116,MAX(1,U892))*IF(AND(INDEX('SKU Catalog'!$F$1:$F$116,MAX(1,U892))="Hourly",OR(INDEX('SKU Catalog'!$J$1:$J$116,MAX(1,U892))=0,"1Y"="PAYG")),I892,1),"UNPRICED"))))</f>
        <v>0</v>
      </c>
      <c r="X892" s="24">
        <f>IF(NOT(AND(A892=$B$2,G892&gt;0,H892&gt;0,OR(C892&lt;&gt;"Recommended baseline",Assumptions!$B$10=1))),0,IF(ISNUMBER(K892),G892*H892*K892,IF(U892=0,"UNPRICED",IF(ISNUMBER(INDEX('SKU Catalog'!$M$1:$M$116,MAX(1,U892))),G892*H892*INDEX('SKU Catalog'!$M$1:$M$116,MAX(1,U892))*IF(AND(INDEX('SKU Catalog'!$F$1:$F$116,MAX(1,U892))="Hourly",OR(INDEX('SKU Catalog'!$J$1:$J$116,MAX(1,U892))=0,"3Y"="PAYG")),I892,1),"UNPRICED"))))</f>
        <v>0</v>
      </c>
    </row>
    <row r="893" spans="1:24" ht="28.8" x14ac:dyDescent="0.35">
      <c r="A893" s="21" t="s">
        <v>951</v>
      </c>
      <c r="B893" s="21" t="s">
        <v>96</v>
      </c>
      <c r="C893" s="21" t="s">
        <v>2299</v>
      </c>
      <c r="D893" s="21" t="s">
        <v>1454</v>
      </c>
      <c r="E893" s="21" t="s">
        <v>1455</v>
      </c>
      <c r="F893" s="26" t="s">
        <v>191</v>
      </c>
      <c r="G893" s="27">
        <v>1</v>
      </c>
      <c r="H893" s="27">
        <v>1</v>
      </c>
      <c r="I893" s="36">
        <v>1</v>
      </c>
      <c r="J893" s="26" t="s">
        <v>2297</v>
      </c>
      <c r="K893" s="37"/>
      <c r="L893" s="23" t="str">
        <f>IF(U893=0,"INVALID SKU",IF(INDEX('SKU Catalog'!$J$1:$J$116,MAX(1,U893))=0,"PAYG",IF(J893="Default",Assumptions!$B$7,J893)))</f>
        <v>PAYG</v>
      </c>
      <c r="M893" s="23" t="str">
        <f>IF(U893=0,"Review SKU",INDEX('SKU Catalog'!$E$1:$E$116,MAX(1,U893)))</f>
        <v>quoted unit</v>
      </c>
      <c r="N893" s="31" t="str">
        <f>IF(ISNUMBER(K893),K893,IF(U893=0,"UNPRICED",IF(L893="PAYG",INDEX('SKU Catalog'!$K$1:$K$116,MAX(1,U893)),IF(L893="1Y",INDEX('SKU Catalog'!$L$1:$L$116,MAX(1,U893)),INDEX('SKU Catalog'!$M$1:$M$116,MAX(1,U893))))))</f>
        <v>UNPRICED</v>
      </c>
      <c r="O893" s="24">
        <f>IF(NOT(AND(A893=$B$2,G893&gt;0,H893&gt;0,OR(C893&lt;&gt;"Recommended baseline",Assumptions!$B$10=1))),0,IF(ISNUMBER(N893),G893*H893*N893*IF(ISNUMBER(K893),1,IF(AND(L893="PAYG",INDEX('SKU Catalog'!$F$1:$F$116,MAX(1,U893))="Hourly"),I893,1)),"UNPRICED"))</f>
        <v>0</v>
      </c>
      <c r="P893" s="24">
        <f>IF(ISNUMBER(O893),O893*Assumptions!$B$8,"UNPRICED")</f>
        <v>0</v>
      </c>
      <c r="Q893" s="23" t="str">
        <f>IF(NOT(AND(A893=$B$2,G893&gt;0,H893&gt;0,OR(C893&lt;&gt;"Recommended baseline",Assumptions!$B$10=1))),"Inactive",IF(NOT(ISNUMBER(N893)),"UNPRICED - select SKU / quote",IF(ISNUMBER(K893),"Manual quote - verify source",IF(T893="Covered","Covered by capacity",IF(T893="Control plane","No direct fee","Priced - verify sizing")))))</f>
        <v>Inactive</v>
      </c>
      <c r="R893" s="21" t="s">
        <v>2341</v>
      </c>
      <c r="S893" s="21" t="s">
        <v>971</v>
      </c>
      <c r="T893" s="21" t="s">
        <v>96</v>
      </c>
      <c r="U893" s="23">
        <f>IF(COUNTIF('SKU Catalog'!$A$4:$A$116,T893&amp;"|"&amp;F893)=0,0,MATCH(T893&amp;"|"&amp;F893,'SKU Catalog'!$A$1:$A$116,0))</f>
        <v>6</v>
      </c>
      <c r="V893" s="24">
        <f>IF(NOT(AND(A893=$B$2,G893&gt;0,H893&gt;0,OR(C893&lt;&gt;"Recommended baseline",Assumptions!$B$10=1))),0,IF(ISNUMBER(K893),G893*H893*K893,IF(U893=0,"UNPRICED",IF(ISNUMBER(INDEX('SKU Catalog'!$K$1:$K$116,MAX(1,U893))),G893*H893*INDEX('SKU Catalog'!$K$1:$K$116,MAX(1,U893))*IF(AND(INDEX('SKU Catalog'!$F$1:$F$116,MAX(1,U893))="Hourly",OR(INDEX('SKU Catalog'!$J$1:$J$116,MAX(1,U893))=0,"PAYG"="PAYG")),I893,1),"UNPRICED"))))</f>
        <v>0</v>
      </c>
      <c r="W893" s="24">
        <f>IF(NOT(AND(A893=$B$2,G893&gt;0,H893&gt;0,OR(C893&lt;&gt;"Recommended baseline",Assumptions!$B$10=1))),0,IF(ISNUMBER(K893),G893*H893*K893,IF(U893=0,"UNPRICED",IF(ISNUMBER(INDEX('SKU Catalog'!$L$1:$L$116,MAX(1,U893))),G893*H893*INDEX('SKU Catalog'!$L$1:$L$116,MAX(1,U893))*IF(AND(INDEX('SKU Catalog'!$F$1:$F$116,MAX(1,U893))="Hourly",OR(INDEX('SKU Catalog'!$J$1:$J$116,MAX(1,U893))=0,"1Y"="PAYG")),I893,1),"UNPRICED"))))</f>
        <v>0</v>
      </c>
      <c r="X893" s="24">
        <f>IF(NOT(AND(A893=$B$2,G893&gt;0,H893&gt;0,OR(C893&lt;&gt;"Recommended baseline",Assumptions!$B$10=1))),0,IF(ISNUMBER(K893),G893*H893*K893,IF(U893=0,"UNPRICED",IF(ISNUMBER(INDEX('SKU Catalog'!$M$1:$M$116,MAX(1,U893))),G893*H893*INDEX('SKU Catalog'!$M$1:$M$116,MAX(1,U893))*IF(AND(INDEX('SKU Catalog'!$F$1:$F$116,MAX(1,U893))="Hourly",OR(INDEX('SKU Catalog'!$J$1:$J$116,MAX(1,U893))=0,"3Y"="PAYG")),I893,1),"UNPRICED"))))</f>
        <v>0</v>
      </c>
    </row>
    <row r="894" spans="1:24" ht="28.8" x14ac:dyDescent="0.35">
      <c r="A894" s="21" t="s">
        <v>951</v>
      </c>
      <c r="B894" s="21" t="s">
        <v>96</v>
      </c>
      <c r="C894" s="21" t="s">
        <v>2299</v>
      </c>
      <c r="D894" s="21" t="s">
        <v>1458</v>
      </c>
      <c r="E894" s="21" t="s">
        <v>1459</v>
      </c>
      <c r="F894" s="26" t="s">
        <v>191</v>
      </c>
      <c r="G894" s="27">
        <v>1</v>
      </c>
      <c r="H894" s="27">
        <v>1</v>
      </c>
      <c r="I894" s="36">
        <v>1</v>
      </c>
      <c r="J894" s="26" t="s">
        <v>2297</v>
      </c>
      <c r="K894" s="37"/>
      <c r="L894" s="23" t="str">
        <f>IF(U894=0,"INVALID SKU",IF(INDEX('SKU Catalog'!$J$1:$J$116,MAX(1,U894))=0,"PAYG",IF(J894="Default",Assumptions!$B$7,J894)))</f>
        <v>PAYG</v>
      </c>
      <c r="M894" s="23" t="str">
        <f>IF(U894=0,"Review SKU",INDEX('SKU Catalog'!$E$1:$E$116,MAX(1,U894)))</f>
        <v>quoted unit</v>
      </c>
      <c r="N894" s="31" t="str">
        <f>IF(ISNUMBER(K894),K894,IF(U894=0,"UNPRICED",IF(L894="PAYG",INDEX('SKU Catalog'!$K$1:$K$116,MAX(1,U894)),IF(L894="1Y",INDEX('SKU Catalog'!$L$1:$L$116,MAX(1,U894)),INDEX('SKU Catalog'!$M$1:$M$116,MAX(1,U894))))))</f>
        <v>UNPRICED</v>
      </c>
      <c r="O894" s="24">
        <f>IF(NOT(AND(A894=$B$2,G894&gt;0,H894&gt;0,OR(C894&lt;&gt;"Recommended baseline",Assumptions!$B$10=1))),0,IF(ISNUMBER(N894),G894*H894*N894*IF(ISNUMBER(K894),1,IF(AND(L894="PAYG",INDEX('SKU Catalog'!$F$1:$F$116,MAX(1,U894))="Hourly"),I894,1)),"UNPRICED"))</f>
        <v>0</v>
      </c>
      <c r="P894" s="24">
        <f>IF(ISNUMBER(O894),O894*Assumptions!$B$8,"UNPRICED")</f>
        <v>0</v>
      </c>
      <c r="Q894" s="23" t="str">
        <f>IF(NOT(AND(A894=$B$2,G894&gt;0,H894&gt;0,OR(C894&lt;&gt;"Recommended baseline",Assumptions!$B$10=1))),"Inactive",IF(NOT(ISNUMBER(N894)),"UNPRICED - select SKU / quote",IF(ISNUMBER(K894),"Manual quote - verify source",IF(T894="Covered","Covered by capacity",IF(T894="Control plane","No direct fee","Priced - verify sizing")))))</f>
        <v>Inactive</v>
      </c>
      <c r="R894" s="21" t="s">
        <v>2341</v>
      </c>
      <c r="S894" s="21" t="s">
        <v>971</v>
      </c>
      <c r="T894" s="21" t="s">
        <v>96</v>
      </c>
      <c r="U894" s="23">
        <f>IF(COUNTIF('SKU Catalog'!$A$4:$A$116,T894&amp;"|"&amp;F894)=0,0,MATCH(T894&amp;"|"&amp;F894,'SKU Catalog'!$A$1:$A$116,0))</f>
        <v>6</v>
      </c>
      <c r="V894" s="24">
        <f>IF(NOT(AND(A894=$B$2,G894&gt;0,H894&gt;0,OR(C894&lt;&gt;"Recommended baseline",Assumptions!$B$10=1))),0,IF(ISNUMBER(K894),G894*H894*K894,IF(U894=0,"UNPRICED",IF(ISNUMBER(INDEX('SKU Catalog'!$K$1:$K$116,MAX(1,U894))),G894*H894*INDEX('SKU Catalog'!$K$1:$K$116,MAX(1,U894))*IF(AND(INDEX('SKU Catalog'!$F$1:$F$116,MAX(1,U894))="Hourly",OR(INDEX('SKU Catalog'!$J$1:$J$116,MAX(1,U894))=0,"PAYG"="PAYG")),I894,1),"UNPRICED"))))</f>
        <v>0</v>
      </c>
      <c r="W894" s="24">
        <f>IF(NOT(AND(A894=$B$2,G894&gt;0,H894&gt;0,OR(C894&lt;&gt;"Recommended baseline",Assumptions!$B$10=1))),0,IF(ISNUMBER(K894),G894*H894*K894,IF(U894=0,"UNPRICED",IF(ISNUMBER(INDEX('SKU Catalog'!$L$1:$L$116,MAX(1,U894))),G894*H894*INDEX('SKU Catalog'!$L$1:$L$116,MAX(1,U894))*IF(AND(INDEX('SKU Catalog'!$F$1:$F$116,MAX(1,U894))="Hourly",OR(INDEX('SKU Catalog'!$J$1:$J$116,MAX(1,U894))=0,"1Y"="PAYG")),I894,1),"UNPRICED"))))</f>
        <v>0</v>
      </c>
      <c r="X894" s="24">
        <f>IF(NOT(AND(A894=$B$2,G894&gt;0,H894&gt;0,OR(C894&lt;&gt;"Recommended baseline",Assumptions!$B$10=1))),0,IF(ISNUMBER(K894),G894*H894*K894,IF(U894=0,"UNPRICED",IF(ISNUMBER(INDEX('SKU Catalog'!$M$1:$M$116,MAX(1,U894))),G894*H894*INDEX('SKU Catalog'!$M$1:$M$116,MAX(1,U894))*IF(AND(INDEX('SKU Catalog'!$F$1:$F$116,MAX(1,U894))="Hourly",OR(INDEX('SKU Catalog'!$J$1:$J$116,MAX(1,U894))=0,"3Y"="PAYG")),I894,1),"UNPRICED"))))</f>
        <v>0</v>
      </c>
    </row>
    <row r="895" spans="1:24" ht="28.8" x14ac:dyDescent="0.35">
      <c r="A895" s="21" t="s">
        <v>951</v>
      </c>
      <c r="B895" s="21" t="s">
        <v>96</v>
      </c>
      <c r="C895" s="21" t="s">
        <v>2299</v>
      </c>
      <c r="D895" s="21" t="s">
        <v>1461</v>
      </c>
      <c r="E895" s="21" t="s">
        <v>1462</v>
      </c>
      <c r="F895" s="26" t="s">
        <v>191</v>
      </c>
      <c r="G895" s="27">
        <v>1</v>
      </c>
      <c r="H895" s="27">
        <v>1</v>
      </c>
      <c r="I895" s="36">
        <v>1</v>
      </c>
      <c r="J895" s="26" t="s">
        <v>2297</v>
      </c>
      <c r="K895" s="37"/>
      <c r="L895" s="23" t="str">
        <f>IF(U895=0,"INVALID SKU",IF(INDEX('SKU Catalog'!$J$1:$J$116,MAX(1,U895))=0,"PAYG",IF(J895="Default",Assumptions!$B$7,J895)))</f>
        <v>PAYG</v>
      </c>
      <c r="M895" s="23" t="str">
        <f>IF(U895=0,"Review SKU",INDEX('SKU Catalog'!$E$1:$E$116,MAX(1,U895)))</f>
        <v>quoted unit</v>
      </c>
      <c r="N895" s="31" t="str">
        <f>IF(ISNUMBER(K895),K895,IF(U895=0,"UNPRICED",IF(L895="PAYG",INDEX('SKU Catalog'!$K$1:$K$116,MAX(1,U895)),IF(L895="1Y",INDEX('SKU Catalog'!$L$1:$L$116,MAX(1,U895)),INDEX('SKU Catalog'!$M$1:$M$116,MAX(1,U895))))))</f>
        <v>UNPRICED</v>
      </c>
      <c r="O895" s="24">
        <f>IF(NOT(AND(A895=$B$2,G895&gt;0,H895&gt;0,OR(C895&lt;&gt;"Recommended baseline",Assumptions!$B$10=1))),0,IF(ISNUMBER(N895),G895*H895*N895*IF(ISNUMBER(K895),1,IF(AND(L895="PAYG",INDEX('SKU Catalog'!$F$1:$F$116,MAX(1,U895))="Hourly"),I895,1)),"UNPRICED"))</f>
        <v>0</v>
      </c>
      <c r="P895" s="24">
        <f>IF(ISNUMBER(O895),O895*Assumptions!$B$8,"UNPRICED")</f>
        <v>0</v>
      </c>
      <c r="Q895" s="23" t="str">
        <f>IF(NOT(AND(A895=$B$2,G895&gt;0,H895&gt;0,OR(C895&lt;&gt;"Recommended baseline",Assumptions!$B$10=1))),"Inactive",IF(NOT(ISNUMBER(N895)),"UNPRICED - select SKU / quote",IF(ISNUMBER(K895),"Manual quote - verify source",IF(T895="Covered","Covered by capacity",IF(T895="Control plane","No direct fee","Priced - verify sizing")))))</f>
        <v>Inactive</v>
      </c>
      <c r="R895" s="21" t="s">
        <v>2341</v>
      </c>
      <c r="S895" s="21" t="s">
        <v>971</v>
      </c>
      <c r="T895" s="21" t="s">
        <v>96</v>
      </c>
      <c r="U895" s="23">
        <f>IF(COUNTIF('SKU Catalog'!$A$4:$A$116,T895&amp;"|"&amp;F895)=0,0,MATCH(T895&amp;"|"&amp;F895,'SKU Catalog'!$A$1:$A$116,0))</f>
        <v>6</v>
      </c>
      <c r="V895" s="24">
        <f>IF(NOT(AND(A895=$B$2,G895&gt;0,H895&gt;0,OR(C895&lt;&gt;"Recommended baseline",Assumptions!$B$10=1))),0,IF(ISNUMBER(K895),G895*H895*K895,IF(U895=0,"UNPRICED",IF(ISNUMBER(INDEX('SKU Catalog'!$K$1:$K$116,MAX(1,U895))),G895*H895*INDEX('SKU Catalog'!$K$1:$K$116,MAX(1,U895))*IF(AND(INDEX('SKU Catalog'!$F$1:$F$116,MAX(1,U895))="Hourly",OR(INDEX('SKU Catalog'!$J$1:$J$116,MAX(1,U895))=0,"PAYG"="PAYG")),I895,1),"UNPRICED"))))</f>
        <v>0</v>
      </c>
      <c r="W895" s="24">
        <f>IF(NOT(AND(A895=$B$2,G895&gt;0,H895&gt;0,OR(C895&lt;&gt;"Recommended baseline",Assumptions!$B$10=1))),0,IF(ISNUMBER(K895),G895*H895*K895,IF(U895=0,"UNPRICED",IF(ISNUMBER(INDEX('SKU Catalog'!$L$1:$L$116,MAX(1,U895))),G895*H895*INDEX('SKU Catalog'!$L$1:$L$116,MAX(1,U895))*IF(AND(INDEX('SKU Catalog'!$F$1:$F$116,MAX(1,U895))="Hourly",OR(INDEX('SKU Catalog'!$J$1:$J$116,MAX(1,U895))=0,"1Y"="PAYG")),I895,1),"UNPRICED"))))</f>
        <v>0</v>
      </c>
      <c r="X895" s="24">
        <f>IF(NOT(AND(A895=$B$2,G895&gt;0,H895&gt;0,OR(C895&lt;&gt;"Recommended baseline",Assumptions!$B$10=1))),0,IF(ISNUMBER(K895),G895*H895*K895,IF(U895=0,"UNPRICED",IF(ISNUMBER(INDEX('SKU Catalog'!$M$1:$M$116,MAX(1,U895))),G895*H895*INDEX('SKU Catalog'!$M$1:$M$116,MAX(1,U895))*IF(AND(INDEX('SKU Catalog'!$F$1:$F$116,MAX(1,U895))="Hourly",OR(INDEX('SKU Catalog'!$J$1:$J$116,MAX(1,U895))=0,"3Y"="PAYG")),I895,1),"UNPRICED"))))</f>
        <v>0</v>
      </c>
    </row>
    <row r="896" spans="1:24" ht="28.8" x14ac:dyDescent="0.35">
      <c r="A896" s="21" t="s">
        <v>951</v>
      </c>
      <c r="B896" s="21" t="s">
        <v>96</v>
      </c>
      <c r="C896" s="21" t="s">
        <v>2299</v>
      </c>
      <c r="D896" s="21" t="s">
        <v>1463</v>
      </c>
      <c r="E896" s="21" t="s">
        <v>1464</v>
      </c>
      <c r="F896" s="26" t="s">
        <v>191</v>
      </c>
      <c r="G896" s="27">
        <v>1</v>
      </c>
      <c r="H896" s="27">
        <v>1</v>
      </c>
      <c r="I896" s="36">
        <v>1</v>
      </c>
      <c r="J896" s="26" t="s">
        <v>2297</v>
      </c>
      <c r="K896" s="37"/>
      <c r="L896" s="23" t="str">
        <f>IF(U896=0,"INVALID SKU",IF(INDEX('SKU Catalog'!$J$1:$J$116,MAX(1,U896))=0,"PAYG",IF(J896="Default",Assumptions!$B$7,J896)))</f>
        <v>PAYG</v>
      </c>
      <c r="M896" s="23" t="str">
        <f>IF(U896=0,"Review SKU",INDEX('SKU Catalog'!$E$1:$E$116,MAX(1,U896)))</f>
        <v>quoted unit</v>
      </c>
      <c r="N896" s="31" t="str">
        <f>IF(ISNUMBER(K896),K896,IF(U896=0,"UNPRICED",IF(L896="PAYG",INDEX('SKU Catalog'!$K$1:$K$116,MAX(1,U896)),IF(L896="1Y",INDEX('SKU Catalog'!$L$1:$L$116,MAX(1,U896)),INDEX('SKU Catalog'!$M$1:$M$116,MAX(1,U896))))))</f>
        <v>UNPRICED</v>
      </c>
      <c r="O896" s="24">
        <f>IF(NOT(AND(A896=$B$2,G896&gt;0,H896&gt;0,OR(C896&lt;&gt;"Recommended baseline",Assumptions!$B$10=1))),0,IF(ISNUMBER(N896),G896*H896*N896*IF(ISNUMBER(K896),1,IF(AND(L896="PAYG",INDEX('SKU Catalog'!$F$1:$F$116,MAX(1,U896))="Hourly"),I896,1)),"UNPRICED"))</f>
        <v>0</v>
      </c>
      <c r="P896" s="24">
        <f>IF(ISNUMBER(O896),O896*Assumptions!$B$8,"UNPRICED")</f>
        <v>0</v>
      </c>
      <c r="Q896" s="23" t="str">
        <f>IF(NOT(AND(A896=$B$2,G896&gt;0,H896&gt;0,OR(C896&lt;&gt;"Recommended baseline",Assumptions!$B$10=1))),"Inactive",IF(NOT(ISNUMBER(N896)),"UNPRICED - select SKU / quote",IF(ISNUMBER(K896),"Manual quote - verify source",IF(T896="Covered","Covered by capacity",IF(T896="Control plane","No direct fee","Priced - verify sizing")))))</f>
        <v>Inactive</v>
      </c>
      <c r="R896" s="21" t="s">
        <v>2341</v>
      </c>
      <c r="S896" s="21" t="s">
        <v>971</v>
      </c>
      <c r="T896" s="21" t="s">
        <v>96</v>
      </c>
      <c r="U896" s="23">
        <f>IF(COUNTIF('SKU Catalog'!$A$4:$A$116,T896&amp;"|"&amp;F896)=0,0,MATCH(T896&amp;"|"&amp;F896,'SKU Catalog'!$A$1:$A$116,0))</f>
        <v>6</v>
      </c>
      <c r="V896" s="24">
        <f>IF(NOT(AND(A896=$B$2,G896&gt;0,H896&gt;0,OR(C896&lt;&gt;"Recommended baseline",Assumptions!$B$10=1))),0,IF(ISNUMBER(K896),G896*H896*K896,IF(U896=0,"UNPRICED",IF(ISNUMBER(INDEX('SKU Catalog'!$K$1:$K$116,MAX(1,U896))),G896*H896*INDEX('SKU Catalog'!$K$1:$K$116,MAX(1,U896))*IF(AND(INDEX('SKU Catalog'!$F$1:$F$116,MAX(1,U896))="Hourly",OR(INDEX('SKU Catalog'!$J$1:$J$116,MAX(1,U896))=0,"PAYG"="PAYG")),I896,1),"UNPRICED"))))</f>
        <v>0</v>
      </c>
      <c r="W896" s="24">
        <f>IF(NOT(AND(A896=$B$2,G896&gt;0,H896&gt;0,OR(C896&lt;&gt;"Recommended baseline",Assumptions!$B$10=1))),0,IF(ISNUMBER(K896),G896*H896*K896,IF(U896=0,"UNPRICED",IF(ISNUMBER(INDEX('SKU Catalog'!$L$1:$L$116,MAX(1,U896))),G896*H896*INDEX('SKU Catalog'!$L$1:$L$116,MAX(1,U896))*IF(AND(INDEX('SKU Catalog'!$F$1:$F$116,MAX(1,U896))="Hourly",OR(INDEX('SKU Catalog'!$J$1:$J$116,MAX(1,U896))=0,"1Y"="PAYG")),I896,1),"UNPRICED"))))</f>
        <v>0</v>
      </c>
      <c r="X896" s="24">
        <f>IF(NOT(AND(A896=$B$2,G896&gt;0,H896&gt;0,OR(C896&lt;&gt;"Recommended baseline",Assumptions!$B$10=1))),0,IF(ISNUMBER(K896),G896*H896*K896,IF(U896=0,"UNPRICED",IF(ISNUMBER(INDEX('SKU Catalog'!$M$1:$M$116,MAX(1,U896))),G896*H896*INDEX('SKU Catalog'!$M$1:$M$116,MAX(1,U896))*IF(AND(INDEX('SKU Catalog'!$F$1:$F$116,MAX(1,U896))="Hourly",OR(INDEX('SKU Catalog'!$J$1:$J$116,MAX(1,U896))=0,"3Y"="PAYG")),I896,1),"UNPRICED"))))</f>
        <v>0</v>
      </c>
    </row>
    <row r="897" spans="1:24" ht="28.8" x14ac:dyDescent="0.35">
      <c r="A897" s="21" t="s">
        <v>951</v>
      </c>
      <c r="B897" s="21" t="s">
        <v>96</v>
      </c>
      <c r="C897" s="21" t="s">
        <v>2299</v>
      </c>
      <c r="D897" s="21" t="s">
        <v>1465</v>
      </c>
      <c r="E897" s="21" t="s">
        <v>1466</v>
      </c>
      <c r="F897" s="26" t="s">
        <v>191</v>
      </c>
      <c r="G897" s="27">
        <v>1</v>
      </c>
      <c r="H897" s="27">
        <v>1</v>
      </c>
      <c r="I897" s="36">
        <v>1</v>
      </c>
      <c r="J897" s="26" t="s">
        <v>2297</v>
      </c>
      <c r="K897" s="37"/>
      <c r="L897" s="23" t="str">
        <f>IF(U897=0,"INVALID SKU",IF(INDEX('SKU Catalog'!$J$1:$J$116,MAX(1,U897))=0,"PAYG",IF(J897="Default",Assumptions!$B$7,J897)))</f>
        <v>PAYG</v>
      </c>
      <c r="M897" s="23" t="str">
        <f>IF(U897=0,"Review SKU",INDEX('SKU Catalog'!$E$1:$E$116,MAX(1,U897)))</f>
        <v>quoted unit</v>
      </c>
      <c r="N897" s="31" t="str">
        <f>IF(ISNUMBER(K897),K897,IF(U897=0,"UNPRICED",IF(L897="PAYG",INDEX('SKU Catalog'!$K$1:$K$116,MAX(1,U897)),IF(L897="1Y",INDEX('SKU Catalog'!$L$1:$L$116,MAX(1,U897)),INDEX('SKU Catalog'!$M$1:$M$116,MAX(1,U897))))))</f>
        <v>UNPRICED</v>
      </c>
      <c r="O897" s="24">
        <f>IF(NOT(AND(A897=$B$2,G897&gt;0,H897&gt;0,OR(C897&lt;&gt;"Recommended baseline",Assumptions!$B$10=1))),0,IF(ISNUMBER(N897),G897*H897*N897*IF(ISNUMBER(K897),1,IF(AND(L897="PAYG",INDEX('SKU Catalog'!$F$1:$F$116,MAX(1,U897))="Hourly"),I897,1)),"UNPRICED"))</f>
        <v>0</v>
      </c>
      <c r="P897" s="24">
        <f>IF(ISNUMBER(O897),O897*Assumptions!$B$8,"UNPRICED")</f>
        <v>0</v>
      </c>
      <c r="Q897" s="23" t="str">
        <f>IF(NOT(AND(A897=$B$2,G897&gt;0,H897&gt;0,OR(C897&lt;&gt;"Recommended baseline",Assumptions!$B$10=1))),"Inactive",IF(NOT(ISNUMBER(N897)),"UNPRICED - select SKU / quote",IF(ISNUMBER(K897),"Manual quote - verify source",IF(T897="Covered","Covered by capacity",IF(T897="Control plane","No direct fee","Priced - verify sizing")))))</f>
        <v>Inactive</v>
      </c>
      <c r="R897" s="21" t="s">
        <v>2341</v>
      </c>
      <c r="S897" s="21" t="s">
        <v>971</v>
      </c>
      <c r="T897" s="21" t="s">
        <v>96</v>
      </c>
      <c r="U897" s="23">
        <f>IF(COUNTIF('SKU Catalog'!$A$4:$A$116,T897&amp;"|"&amp;F897)=0,0,MATCH(T897&amp;"|"&amp;F897,'SKU Catalog'!$A$1:$A$116,0))</f>
        <v>6</v>
      </c>
      <c r="V897" s="24">
        <f>IF(NOT(AND(A897=$B$2,G897&gt;0,H897&gt;0,OR(C897&lt;&gt;"Recommended baseline",Assumptions!$B$10=1))),0,IF(ISNUMBER(K897),G897*H897*K897,IF(U897=0,"UNPRICED",IF(ISNUMBER(INDEX('SKU Catalog'!$K$1:$K$116,MAX(1,U897))),G897*H897*INDEX('SKU Catalog'!$K$1:$K$116,MAX(1,U897))*IF(AND(INDEX('SKU Catalog'!$F$1:$F$116,MAX(1,U897))="Hourly",OR(INDEX('SKU Catalog'!$J$1:$J$116,MAX(1,U897))=0,"PAYG"="PAYG")),I897,1),"UNPRICED"))))</f>
        <v>0</v>
      </c>
      <c r="W897" s="24">
        <f>IF(NOT(AND(A897=$B$2,G897&gt;0,H897&gt;0,OR(C897&lt;&gt;"Recommended baseline",Assumptions!$B$10=1))),0,IF(ISNUMBER(K897),G897*H897*K897,IF(U897=0,"UNPRICED",IF(ISNUMBER(INDEX('SKU Catalog'!$L$1:$L$116,MAX(1,U897))),G897*H897*INDEX('SKU Catalog'!$L$1:$L$116,MAX(1,U897))*IF(AND(INDEX('SKU Catalog'!$F$1:$F$116,MAX(1,U897))="Hourly",OR(INDEX('SKU Catalog'!$J$1:$J$116,MAX(1,U897))=0,"1Y"="PAYG")),I897,1),"UNPRICED"))))</f>
        <v>0</v>
      </c>
      <c r="X897" s="24">
        <f>IF(NOT(AND(A897=$B$2,G897&gt;0,H897&gt;0,OR(C897&lt;&gt;"Recommended baseline",Assumptions!$B$10=1))),0,IF(ISNUMBER(K897),G897*H897*K897,IF(U897=0,"UNPRICED",IF(ISNUMBER(INDEX('SKU Catalog'!$M$1:$M$116,MAX(1,U897))),G897*H897*INDEX('SKU Catalog'!$M$1:$M$116,MAX(1,U897))*IF(AND(INDEX('SKU Catalog'!$F$1:$F$116,MAX(1,U897))="Hourly",OR(INDEX('SKU Catalog'!$J$1:$J$116,MAX(1,U897))=0,"3Y"="PAYG")),I897,1),"UNPRICED"))))</f>
        <v>0</v>
      </c>
    </row>
    <row r="898" spans="1:24" ht="28.8" x14ac:dyDescent="0.35">
      <c r="A898" s="21" t="s">
        <v>951</v>
      </c>
      <c r="B898" s="21" t="s">
        <v>96</v>
      </c>
      <c r="C898" s="21" t="s">
        <v>2299</v>
      </c>
      <c r="D898" s="21" t="s">
        <v>1467</v>
      </c>
      <c r="E898" s="21" t="s">
        <v>1468</v>
      </c>
      <c r="F898" s="26" t="s">
        <v>191</v>
      </c>
      <c r="G898" s="27">
        <v>1</v>
      </c>
      <c r="H898" s="27">
        <v>1</v>
      </c>
      <c r="I898" s="36">
        <v>1</v>
      </c>
      <c r="J898" s="26" t="s">
        <v>2297</v>
      </c>
      <c r="K898" s="37"/>
      <c r="L898" s="23" t="str">
        <f>IF(U898=0,"INVALID SKU",IF(INDEX('SKU Catalog'!$J$1:$J$116,MAX(1,U898))=0,"PAYG",IF(J898="Default",Assumptions!$B$7,J898)))</f>
        <v>PAYG</v>
      </c>
      <c r="M898" s="23" t="str">
        <f>IF(U898=0,"Review SKU",INDEX('SKU Catalog'!$E$1:$E$116,MAX(1,U898)))</f>
        <v>quoted unit</v>
      </c>
      <c r="N898" s="31" t="str">
        <f>IF(ISNUMBER(K898),K898,IF(U898=0,"UNPRICED",IF(L898="PAYG",INDEX('SKU Catalog'!$K$1:$K$116,MAX(1,U898)),IF(L898="1Y",INDEX('SKU Catalog'!$L$1:$L$116,MAX(1,U898)),INDEX('SKU Catalog'!$M$1:$M$116,MAX(1,U898))))))</f>
        <v>UNPRICED</v>
      </c>
      <c r="O898" s="24">
        <f>IF(NOT(AND(A898=$B$2,G898&gt;0,H898&gt;0,OR(C898&lt;&gt;"Recommended baseline",Assumptions!$B$10=1))),0,IF(ISNUMBER(N898),G898*H898*N898*IF(ISNUMBER(K898),1,IF(AND(L898="PAYG",INDEX('SKU Catalog'!$F$1:$F$116,MAX(1,U898))="Hourly"),I898,1)),"UNPRICED"))</f>
        <v>0</v>
      </c>
      <c r="P898" s="24">
        <f>IF(ISNUMBER(O898),O898*Assumptions!$B$8,"UNPRICED")</f>
        <v>0</v>
      </c>
      <c r="Q898" s="23" t="str">
        <f>IF(NOT(AND(A898=$B$2,G898&gt;0,H898&gt;0,OR(C898&lt;&gt;"Recommended baseline",Assumptions!$B$10=1))),"Inactive",IF(NOT(ISNUMBER(N898)),"UNPRICED - select SKU / quote",IF(ISNUMBER(K898),"Manual quote - verify source",IF(T898="Covered","Covered by capacity",IF(T898="Control plane","No direct fee","Priced - verify sizing")))))</f>
        <v>Inactive</v>
      </c>
      <c r="R898" s="21" t="s">
        <v>2341</v>
      </c>
      <c r="S898" s="21" t="s">
        <v>971</v>
      </c>
      <c r="T898" s="21" t="s">
        <v>96</v>
      </c>
      <c r="U898" s="23">
        <f>IF(COUNTIF('SKU Catalog'!$A$4:$A$116,T898&amp;"|"&amp;F898)=0,0,MATCH(T898&amp;"|"&amp;F898,'SKU Catalog'!$A$1:$A$116,0))</f>
        <v>6</v>
      </c>
      <c r="V898" s="24">
        <f>IF(NOT(AND(A898=$B$2,G898&gt;0,H898&gt;0,OR(C898&lt;&gt;"Recommended baseline",Assumptions!$B$10=1))),0,IF(ISNUMBER(K898),G898*H898*K898,IF(U898=0,"UNPRICED",IF(ISNUMBER(INDEX('SKU Catalog'!$K$1:$K$116,MAX(1,U898))),G898*H898*INDEX('SKU Catalog'!$K$1:$K$116,MAX(1,U898))*IF(AND(INDEX('SKU Catalog'!$F$1:$F$116,MAX(1,U898))="Hourly",OR(INDEX('SKU Catalog'!$J$1:$J$116,MAX(1,U898))=0,"PAYG"="PAYG")),I898,1),"UNPRICED"))))</f>
        <v>0</v>
      </c>
      <c r="W898" s="24">
        <f>IF(NOT(AND(A898=$B$2,G898&gt;0,H898&gt;0,OR(C898&lt;&gt;"Recommended baseline",Assumptions!$B$10=1))),0,IF(ISNUMBER(K898),G898*H898*K898,IF(U898=0,"UNPRICED",IF(ISNUMBER(INDEX('SKU Catalog'!$L$1:$L$116,MAX(1,U898))),G898*H898*INDEX('SKU Catalog'!$L$1:$L$116,MAX(1,U898))*IF(AND(INDEX('SKU Catalog'!$F$1:$F$116,MAX(1,U898))="Hourly",OR(INDEX('SKU Catalog'!$J$1:$J$116,MAX(1,U898))=0,"1Y"="PAYG")),I898,1),"UNPRICED"))))</f>
        <v>0</v>
      </c>
      <c r="X898" s="24">
        <f>IF(NOT(AND(A898=$B$2,G898&gt;0,H898&gt;0,OR(C898&lt;&gt;"Recommended baseline",Assumptions!$B$10=1))),0,IF(ISNUMBER(K898),G898*H898*K898,IF(U898=0,"UNPRICED",IF(ISNUMBER(INDEX('SKU Catalog'!$M$1:$M$116,MAX(1,U898))),G898*H898*INDEX('SKU Catalog'!$M$1:$M$116,MAX(1,U898))*IF(AND(INDEX('SKU Catalog'!$F$1:$F$116,MAX(1,U898))="Hourly",OR(INDEX('SKU Catalog'!$J$1:$J$116,MAX(1,U898))=0,"3Y"="PAYG")),I898,1),"UNPRICED"))))</f>
        <v>0</v>
      </c>
    </row>
    <row r="899" spans="1:24" ht="28.8" x14ac:dyDescent="0.35">
      <c r="A899" s="21" t="s">
        <v>951</v>
      </c>
      <c r="B899" s="21" t="s">
        <v>96</v>
      </c>
      <c r="C899" s="21" t="s">
        <v>2299</v>
      </c>
      <c r="D899" s="21" t="s">
        <v>1469</v>
      </c>
      <c r="E899" s="21" t="s">
        <v>1470</v>
      </c>
      <c r="F899" s="26" t="s">
        <v>191</v>
      </c>
      <c r="G899" s="27">
        <v>1</v>
      </c>
      <c r="H899" s="27">
        <v>1</v>
      </c>
      <c r="I899" s="36">
        <v>1</v>
      </c>
      <c r="J899" s="26" t="s">
        <v>2297</v>
      </c>
      <c r="K899" s="37"/>
      <c r="L899" s="23" t="str">
        <f>IF(U899=0,"INVALID SKU",IF(INDEX('SKU Catalog'!$J$1:$J$116,MAX(1,U899))=0,"PAYG",IF(J899="Default",Assumptions!$B$7,J899)))</f>
        <v>PAYG</v>
      </c>
      <c r="M899" s="23" t="str">
        <f>IF(U899=0,"Review SKU",INDEX('SKU Catalog'!$E$1:$E$116,MAX(1,U899)))</f>
        <v>quoted unit</v>
      </c>
      <c r="N899" s="31" t="str">
        <f>IF(ISNUMBER(K899),K899,IF(U899=0,"UNPRICED",IF(L899="PAYG",INDEX('SKU Catalog'!$K$1:$K$116,MAX(1,U899)),IF(L899="1Y",INDEX('SKU Catalog'!$L$1:$L$116,MAX(1,U899)),INDEX('SKU Catalog'!$M$1:$M$116,MAX(1,U899))))))</f>
        <v>UNPRICED</v>
      </c>
      <c r="O899" s="24">
        <f>IF(NOT(AND(A899=$B$2,G899&gt;0,H899&gt;0,OR(C899&lt;&gt;"Recommended baseline",Assumptions!$B$10=1))),0,IF(ISNUMBER(N899),G899*H899*N899*IF(ISNUMBER(K899),1,IF(AND(L899="PAYG",INDEX('SKU Catalog'!$F$1:$F$116,MAX(1,U899))="Hourly"),I899,1)),"UNPRICED"))</f>
        <v>0</v>
      </c>
      <c r="P899" s="24">
        <f>IF(ISNUMBER(O899),O899*Assumptions!$B$8,"UNPRICED")</f>
        <v>0</v>
      </c>
      <c r="Q899" s="23" t="str">
        <f>IF(NOT(AND(A899=$B$2,G899&gt;0,H899&gt;0,OR(C899&lt;&gt;"Recommended baseline",Assumptions!$B$10=1))),"Inactive",IF(NOT(ISNUMBER(N899)),"UNPRICED - select SKU / quote",IF(ISNUMBER(K899),"Manual quote - verify source",IF(T899="Covered","Covered by capacity",IF(T899="Control plane","No direct fee","Priced - verify sizing")))))</f>
        <v>Inactive</v>
      </c>
      <c r="R899" s="21" t="s">
        <v>2341</v>
      </c>
      <c r="S899" s="21" t="s">
        <v>971</v>
      </c>
      <c r="T899" s="21" t="s">
        <v>96</v>
      </c>
      <c r="U899" s="23">
        <f>IF(COUNTIF('SKU Catalog'!$A$4:$A$116,T899&amp;"|"&amp;F899)=0,0,MATCH(T899&amp;"|"&amp;F899,'SKU Catalog'!$A$1:$A$116,0))</f>
        <v>6</v>
      </c>
      <c r="V899" s="24">
        <f>IF(NOT(AND(A899=$B$2,G899&gt;0,H899&gt;0,OR(C899&lt;&gt;"Recommended baseline",Assumptions!$B$10=1))),0,IF(ISNUMBER(K899),G899*H899*K899,IF(U899=0,"UNPRICED",IF(ISNUMBER(INDEX('SKU Catalog'!$K$1:$K$116,MAX(1,U899))),G899*H899*INDEX('SKU Catalog'!$K$1:$K$116,MAX(1,U899))*IF(AND(INDEX('SKU Catalog'!$F$1:$F$116,MAX(1,U899))="Hourly",OR(INDEX('SKU Catalog'!$J$1:$J$116,MAX(1,U899))=0,"PAYG"="PAYG")),I899,1),"UNPRICED"))))</f>
        <v>0</v>
      </c>
      <c r="W899" s="24">
        <f>IF(NOT(AND(A899=$B$2,G899&gt;0,H899&gt;0,OR(C899&lt;&gt;"Recommended baseline",Assumptions!$B$10=1))),0,IF(ISNUMBER(K899),G899*H899*K899,IF(U899=0,"UNPRICED",IF(ISNUMBER(INDEX('SKU Catalog'!$L$1:$L$116,MAX(1,U899))),G899*H899*INDEX('SKU Catalog'!$L$1:$L$116,MAX(1,U899))*IF(AND(INDEX('SKU Catalog'!$F$1:$F$116,MAX(1,U899))="Hourly",OR(INDEX('SKU Catalog'!$J$1:$J$116,MAX(1,U899))=0,"1Y"="PAYG")),I899,1),"UNPRICED"))))</f>
        <v>0</v>
      </c>
      <c r="X899" s="24">
        <f>IF(NOT(AND(A899=$B$2,G899&gt;0,H899&gt;0,OR(C899&lt;&gt;"Recommended baseline",Assumptions!$B$10=1))),0,IF(ISNUMBER(K899),G899*H899*K899,IF(U899=0,"UNPRICED",IF(ISNUMBER(INDEX('SKU Catalog'!$M$1:$M$116,MAX(1,U899))),G899*H899*INDEX('SKU Catalog'!$M$1:$M$116,MAX(1,U899))*IF(AND(INDEX('SKU Catalog'!$F$1:$F$116,MAX(1,U899))="Hourly",OR(INDEX('SKU Catalog'!$J$1:$J$116,MAX(1,U899))=0,"3Y"="PAYG")),I899,1),"UNPRICED"))))</f>
        <v>0</v>
      </c>
    </row>
    <row r="900" spans="1:24" ht="28.8" x14ac:dyDescent="0.35">
      <c r="A900" s="21" t="s">
        <v>951</v>
      </c>
      <c r="B900" s="21" t="s">
        <v>95</v>
      </c>
      <c r="C900" s="21" t="s">
        <v>2299</v>
      </c>
      <c r="D900" s="21" t="s">
        <v>1472</v>
      </c>
      <c r="E900" s="21" t="s">
        <v>1473</v>
      </c>
      <c r="F900" s="26" t="s">
        <v>188</v>
      </c>
      <c r="G900" s="27">
        <v>1</v>
      </c>
      <c r="H900" s="27">
        <v>1</v>
      </c>
      <c r="I900" s="36">
        <v>1</v>
      </c>
      <c r="J900" s="26" t="s">
        <v>2297</v>
      </c>
      <c r="K900" s="37"/>
      <c r="L900" s="23" t="str">
        <f>IF(U900=0,"INVALID SKU",IF(INDEX('SKU Catalog'!$J$1:$J$116,MAX(1,U900))=0,"PAYG",IF(J900="Default",Assumptions!$B$7,J900)))</f>
        <v>PAYG</v>
      </c>
      <c r="M900" s="23" t="str">
        <f>IF(U900=0,"Review SKU",INDEX('SKU Catalog'!$E$1:$E$116,MAX(1,U900)))</f>
        <v>resource</v>
      </c>
      <c r="N900" s="31">
        <f>IF(ISNUMBER(K900),K900,IF(U900=0,"UNPRICED",IF(L900="PAYG",INDEX('SKU Catalog'!$K$1:$K$116,MAX(1,U900)),IF(L900="1Y",INDEX('SKU Catalog'!$L$1:$L$116,MAX(1,U900)),INDEX('SKU Catalog'!$M$1:$M$116,MAX(1,U900))))))</f>
        <v>0</v>
      </c>
      <c r="O900" s="24">
        <f>IF(NOT(AND(A900=$B$2,G900&gt;0,H900&gt;0,OR(C900&lt;&gt;"Recommended baseline",Assumptions!$B$10=1))),0,IF(ISNUMBER(N900),G900*H900*N900*IF(ISNUMBER(K900),1,IF(AND(L900="PAYG",INDEX('SKU Catalog'!$F$1:$F$116,MAX(1,U900))="Hourly"),I900,1)),"UNPRICED"))</f>
        <v>0</v>
      </c>
      <c r="P900" s="24">
        <f>IF(ISNUMBER(O900),O900*Assumptions!$B$8,"UNPRICED")</f>
        <v>0</v>
      </c>
      <c r="Q900" s="23" t="str">
        <f>IF(NOT(AND(A900=$B$2,G900&gt;0,H900&gt;0,OR(C900&lt;&gt;"Recommended baseline",Assumptions!$B$10=1))),"Inactive",IF(NOT(ISNUMBER(N900)),"UNPRICED - select SKU / quote",IF(ISNUMBER(K900),"Manual quote - verify source",IF(T900="Covered","Covered by capacity",IF(T900="Control plane","No direct fee","Priced - verify sizing")))))</f>
        <v>Inactive</v>
      </c>
      <c r="R900" s="21" t="s">
        <v>2315</v>
      </c>
      <c r="S900" s="21" t="s">
        <v>971</v>
      </c>
      <c r="T900" s="21" t="s">
        <v>187</v>
      </c>
      <c r="U900" s="23">
        <f>IF(COUNTIF('SKU Catalog'!$A$4:$A$116,T900&amp;"|"&amp;F900)=0,0,MATCH(T900&amp;"|"&amp;F900,'SKU Catalog'!$A$1:$A$116,0))</f>
        <v>5</v>
      </c>
      <c r="V900" s="24">
        <f>IF(NOT(AND(A900=$B$2,G900&gt;0,H900&gt;0,OR(C900&lt;&gt;"Recommended baseline",Assumptions!$B$10=1))),0,IF(ISNUMBER(K900),G900*H900*K900,IF(U900=0,"UNPRICED",IF(ISNUMBER(INDEX('SKU Catalog'!$K$1:$K$116,MAX(1,U900))),G900*H900*INDEX('SKU Catalog'!$K$1:$K$116,MAX(1,U900))*IF(AND(INDEX('SKU Catalog'!$F$1:$F$116,MAX(1,U900))="Hourly",OR(INDEX('SKU Catalog'!$J$1:$J$116,MAX(1,U900))=0,"PAYG"="PAYG")),I900,1),"UNPRICED"))))</f>
        <v>0</v>
      </c>
      <c r="W900" s="24">
        <f>IF(NOT(AND(A900=$B$2,G900&gt;0,H900&gt;0,OR(C900&lt;&gt;"Recommended baseline",Assumptions!$B$10=1))),0,IF(ISNUMBER(K900),G900*H900*K900,IF(U900=0,"UNPRICED",IF(ISNUMBER(INDEX('SKU Catalog'!$L$1:$L$116,MAX(1,U900))),G900*H900*INDEX('SKU Catalog'!$L$1:$L$116,MAX(1,U900))*IF(AND(INDEX('SKU Catalog'!$F$1:$F$116,MAX(1,U900))="Hourly",OR(INDEX('SKU Catalog'!$J$1:$J$116,MAX(1,U900))=0,"1Y"="PAYG")),I900,1),"UNPRICED"))))</f>
        <v>0</v>
      </c>
      <c r="X900" s="24">
        <f>IF(NOT(AND(A900=$B$2,G900&gt;0,H900&gt;0,OR(C900&lt;&gt;"Recommended baseline",Assumptions!$B$10=1))),0,IF(ISNUMBER(K900),G900*H900*K900,IF(U900=0,"UNPRICED",IF(ISNUMBER(INDEX('SKU Catalog'!$M$1:$M$116,MAX(1,U900))),G900*H900*INDEX('SKU Catalog'!$M$1:$M$116,MAX(1,U900))*IF(AND(INDEX('SKU Catalog'!$F$1:$F$116,MAX(1,U900))="Hourly",OR(INDEX('SKU Catalog'!$J$1:$J$116,MAX(1,U900))=0,"3Y"="PAYG")),I900,1),"UNPRICED"))))</f>
        <v>0</v>
      </c>
    </row>
    <row r="901" spans="1:24" ht="28.8" x14ac:dyDescent="0.35">
      <c r="A901" s="21" t="s">
        <v>951</v>
      </c>
      <c r="B901" s="21" t="s">
        <v>87</v>
      </c>
      <c r="C901" s="21" t="s">
        <v>2299</v>
      </c>
      <c r="D901" s="21" t="s">
        <v>1476</v>
      </c>
      <c r="E901" s="21" t="s">
        <v>1477</v>
      </c>
      <c r="F901" s="26" t="s">
        <v>368</v>
      </c>
      <c r="G901" s="27">
        <v>1</v>
      </c>
      <c r="H901" s="27">
        <v>1</v>
      </c>
      <c r="I901" s="36">
        <v>1</v>
      </c>
      <c r="J901" s="26" t="s">
        <v>2297</v>
      </c>
      <c r="K901" s="37"/>
      <c r="L901" s="23" t="str">
        <f>IF(U901=0,"INVALID SKU",IF(INDEX('SKU Catalog'!$J$1:$J$116,MAX(1,U901))=0,"PAYG",IF(J901="Default",Assumptions!$B$7,J901)))</f>
        <v>PAYG</v>
      </c>
      <c r="M901" s="23" t="str">
        <f>IF(U901=0,"Review SKU",INDEX('SKU Catalog'!$E$1:$E$116,MAX(1,U901)))</f>
        <v>address</v>
      </c>
      <c r="N901" s="31">
        <f>IF(ISNUMBER(K901),K901,IF(U901=0,"UNPRICED",IF(L901="PAYG",INDEX('SKU Catalog'!$K$1:$K$116,MAX(1,U901)),IF(L901="1Y",INDEX('SKU Catalog'!$L$1:$L$116,MAX(1,U901)),INDEX('SKU Catalog'!$M$1:$M$116,MAX(1,U901))))))</f>
        <v>3.65</v>
      </c>
      <c r="O901" s="24">
        <f>IF(NOT(AND(A901=$B$2,G901&gt;0,H901&gt;0,OR(C901&lt;&gt;"Recommended baseline",Assumptions!$B$10=1))),0,IF(ISNUMBER(N901),G901*H901*N901*IF(ISNUMBER(K901),1,IF(AND(L901="PAYG",INDEX('SKU Catalog'!$F$1:$F$116,MAX(1,U901))="Hourly"),I901,1)),"UNPRICED"))</f>
        <v>0</v>
      </c>
      <c r="P901" s="24">
        <f>IF(ISNUMBER(O901),O901*Assumptions!$B$8,"UNPRICED")</f>
        <v>0</v>
      </c>
      <c r="Q901" s="23" t="str">
        <f>IF(NOT(AND(A901=$B$2,G901&gt;0,H901&gt;0,OR(C901&lt;&gt;"Recommended baseline",Assumptions!$B$10=1))),"Inactive",IF(NOT(ISNUMBER(N901)),"UNPRICED - select SKU / quote",IF(ISNUMBER(K901),"Manual quote - verify source",IF(T901="Covered","Covered by capacity",IF(T901="Control plane","No direct fee","Priced - verify sizing")))))</f>
        <v>Inactive</v>
      </c>
      <c r="R901" s="21" t="s">
        <v>2326</v>
      </c>
      <c r="S901" s="21" t="s">
        <v>971</v>
      </c>
      <c r="T901" s="21" t="s">
        <v>367</v>
      </c>
      <c r="U901" s="23">
        <f>IF(COUNTIF('SKU Catalog'!$A$4:$A$116,T901&amp;"|"&amp;F901)=0,0,MATCH(T901&amp;"|"&amp;F901,'SKU Catalog'!$A$1:$A$116,0))</f>
        <v>76</v>
      </c>
      <c r="V901" s="24">
        <f>IF(NOT(AND(A901=$B$2,G901&gt;0,H901&gt;0,OR(C901&lt;&gt;"Recommended baseline",Assumptions!$B$10=1))),0,IF(ISNUMBER(K901),G901*H901*K901,IF(U901=0,"UNPRICED",IF(ISNUMBER(INDEX('SKU Catalog'!$K$1:$K$116,MAX(1,U901))),G901*H901*INDEX('SKU Catalog'!$K$1:$K$116,MAX(1,U901))*IF(AND(INDEX('SKU Catalog'!$F$1:$F$116,MAX(1,U901))="Hourly",OR(INDEX('SKU Catalog'!$J$1:$J$116,MAX(1,U901))=0,"PAYG"="PAYG")),I901,1),"UNPRICED"))))</f>
        <v>0</v>
      </c>
      <c r="W901" s="24">
        <f>IF(NOT(AND(A901=$B$2,G901&gt;0,H901&gt;0,OR(C901&lt;&gt;"Recommended baseline",Assumptions!$B$10=1))),0,IF(ISNUMBER(K901),G901*H901*K901,IF(U901=0,"UNPRICED",IF(ISNUMBER(INDEX('SKU Catalog'!$L$1:$L$116,MAX(1,U901))),G901*H901*INDEX('SKU Catalog'!$L$1:$L$116,MAX(1,U901))*IF(AND(INDEX('SKU Catalog'!$F$1:$F$116,MAX(1,U901))="Hourly",OR(INDEX('SKU Catalog'!$J$1:$J$116,MAX(1,U901))=0,"1Y"="PAYG")),I901,1),"UNPRICED"))))</f>
        <v>0</v>
      </c>
      <c r="X901" s="24">
        <f>IF(NOT(AND(A901=$B$2,G901&gt;0,H901&gt;0,OR(C901&lt;&gt;"Recommended baseline",Assumptions!$B$10=1))),0,IF(ISNUMBER(K901),G901*H901*K901,IF(U901=0,"UNPRICED",IF(ISNUMBER(INDEX('SKU Catalog'!$M$1:$M$116,MAX(1,U901))),G901*H901*INDEX('SKU Catalog'!$M$1:$M$116,MAX(1,U901))*IF(AND(INDEX('SKU Catalog'!$F$1:$F$116,MAX(1,U901))="Hourly",OR(INDEX('SKU Catalog'!$J$1:$J$116,MAX(1,U901))=0,"3Y"="PAYG")),I901,1),"UNPRICED"))))</f>
        <v>0</v>
      </c>
    </row>
    <row r="902" spans="1:24" ht="28.8" x14ac:dyDescent="0.35">
      <c r="A902" s="21" t="s">
        <v>951</v>
      </c>
      <c r="B902" s="21" t="s">
        <v>95</v>
      </c>
      <c r="C902" s="21" t="s">
        <v>2299</v>
      </c>
      <c r="D902" s="21" t="s">
        <v>1480</v>
      </c>
      <c r="E902" s="21" t="s">
        <v>1481</v>
      </c>
      <c r="F902" s="26" t="s">
        <v>188</v>
      </c>
      <c r="G902" s="27">
        <v>1</v>
      </c>
      <c r="H902" s="27">
        <v>1</v>
      </c>
      <c r="I902" s="36">
        <v>1</v>
      </c>
      <c r="J902" s="26" t="s">
        <v>2297</v>
      </c>
      <c r="K902" s="37"/>
      <c r="L902" s="23" t="str">
        <f>IF(U902=0,"INVALID SKU",IF(INDEX('SKU Catalog'!$J$1:$J$116,MAX(1,U902))=0,"PAYG",IF(J902="Default",Assumptions!$B$7,J902)))</f>
        <v>PAYG</v>
      </c>
      <c r="M902" s="23" t="str">
        <f>IF(U902=0,"Review SKU",INDEX('SKU Catalog'!$E$1:$E$116,MAX(1,U902)))</f>
        <v>resource</v>
      </c>
      <c r="N902" s="31">
        <f>IF(ISNUMBER(K902),K902,IF(U902=0,"UNPRICED",IF(L902="PAYG",INDEX('SKU Catalog'!$K$1:$K$116,MAX(1,U902)),IF(L902="1Y",INDEX('SKU Catalog'!$L$1:$L$116,MAX(1,U902)),INDEX('SKU Catalog'!$M$1:$M$116,MAX(1,U902))))))</f>
        <v>0</v>
      </c>
      <c r="O902" s="24">
        <f>IF(NOT(AND(A902=$B$2,G902&gt;0,H902&gt;0,OR(C902&lt;&gt;"Recommended baseline",Assumptions!$B$10=1))),0,IF(ISNUMBER(N902),G902*H902*N902*IF(ISNUMBER(K902),1,IF(AND(L902="PAYG",INDEX('SKU Catalog'!$F$1:$F$116,MAX(1,U902))="Hourly"),I902,1)),"UNPRICED"))</f>
        <v>0</v>
      </c>
      <c r="P902" s="24">
        <f>IF(ISNUMBER(O902),O902*Assumptions!$B$8,"UNPRICED")</f>
        <v>0</v>
      </c>
      <c r="Q902" s="23" t="str">
        <f>IF(NOT(AND(A902=$B$2,G902&gt;0,H902&gt;0,OR(C902&lt;&gt;"Recommended baseline",Assumptions!$B$10=1))),"Inactive",IF(NOT(ISNUMBER(N902)),"UNPRICED - select SKU / quote",IF(ISNUMBER(K902),"Manual quote - verify source",IF(T902="Covered","Covered by capacity",IF(T902="Control plane","No direct fee","Priced - verify sizing")))))</f>
        <v>Inactive</v>
      </c>
      <c r="R902" s="21" t="s">
        <v>2315</v>
      </c>
      <c r="S902" s="21" t="s">
        <v>971</v>
      </c>
      <c r="T902" s="21" t="s">
        <v>187</v>
      </c>
      <c r="U902" s="23">
        <f>IF(COUNTIF('SKU Catalog'!$A$4:$A$116,T902&amp;"|"&amp;F902)=0,0,MATCH(T902&amp;"|"&amp;F902,'SKU Catalog'!$A$1:$A$116,0))</f>
        <v>5</v>
      </c>
      <c r="V902" s="24">
        <f>IF(NOT(AND(A902=$B$2,G902&gt;0,H902&gt;0,OR(C902&lt;&gt;"Recommended baseline",Assumptions!$B$10=1))),0,IF(ISNUMBER(K902),G902*H902*K902,IF(U902=0,"UNPRICED",IF(ISNUMBER(INDEX('SKU Catalog'!$K$1:$K$116,MAX(1,U902))),G902*H902*INDEX('SKU Catalog'!$K$1:$K$116,MAX(1,U902))*IF(AND(INDEX('SKU Catalog'!$F$1:$F$116,MAX(1,U902))="Hourly",OR(INDEX('SKU Catalog'!$J$1:$J$116,MAX(1,U902))=0,"PAYG"="PAYG")),I902,1),"UNPRICED"))))</f>
        <v>0</v>
      </c>
      <c r="W902" s="24">
        <f>IF(NOT(AND(A902=$B$2,G902&gt;0,H902&gt;0,OR(C902&lt;&gt;"Recommended baseline",Assumptions!$B$10=1))),0,IF(ISNUMBER(K902),G902*H902*K902,IF(U902=0,"UNPRICED",IF(ISNUMBER(INDEX('SKU Catalog'!$L$1:$L$116,MAX(1,U902))),G902*H902*INDEX('SKU Catalog'!$L$1:$L$116,MAX(1,U902))*IF(AND(INDEX('SKU Catalog'!$F$1:$F$116,MAX(1,U902))="Hourly",OR(INDEX('SKU Catalog'!$J$1:$J$116,MAX(1,U902))=0,"1Y"="PAYG")),I902,1),"UNPRICED"))))</f>
        <v>0</v>
      </c>
      <c r="X902" s="24">
        <f>IF(NOT(AND(A902=$B$2,G902&gt;0,H902&gt;0,OR(C902&lt;&gt;"Recommended baseline",Assumptions!$B$10=1))),0,IF(ISNUMBER(K902),G902*H902*K902,IF(U902=0,"UNPRICED",IF(ISNUMBER(INDEX('SKU Catalog'!$M$1:$M$116,MAX(1,U902))),G902*H902*INDEX('SKU Catalog'!$M$1:$M$116,MAX(1,U902))*IF(AND(INDEX('SKU Catalog'!$F$1:$F$116,MAX(1,U902))="Hourly",OR(INDEX('SKU Catalog'!$J$1:$J$116,MAX(1,U902))=0,"3Y"="PAYG")),I902,1),"UNPRICED"))))</f>
        <v>0</v>
      </c>
    </row>
    <row r="903" spans="1:24" ht="28.8" x14ac:dyDescent="0.35">
      <c r="A903" s="21" t="s">
        <v>951</v>
      </c>
      <c r="B903" s="21" t="s">
        <v>95</v>
      </c>
      <c r="C903" s="21" t="s">
        <v>2299</v>
      </c>
      <c r="D903" s="21" t="s">
        <v>1484</v>
      </c>
      <c r="E903" s="21" t="s">
        <v>1485</v>
      </c>
      <c r="F903" s="26" t="s">
        <v>188</v>
      </c>
      <c r="G903" s="27">
        <v>1</v>
      </c>
      <c r="H903" s="27">
        <v>1</v>
      </c>
      <c r="I903" s="36">
        <v>1</v>
      </c>
      <c r="J903" s="26" t="s">
        <v>2297</v>
      </c>
      <c r="K903" s="37"/>
      <c r="L903" s="23" t="str">
        <f>IF(U903=0,"INVALID SKU",IF(INDEX('SKU Catalog'!$J$1:$J$116,MAX(1,U903))=0,"PAYG",IF(J903="Default",Assumptions!$B$7,J903)))</f>
        <v>PAYG</v>
      </c>
      <c r="M903" s="23" t="str">
        <f>IF(U903=0,"Review SKU",INDEX('SKU Catalog'!$E$1:$E$116,MAX(1,U903)))</f>
        <v>resource</v>
      </c>
      <c r="N903" s="31">
        <f>IF(ISNUMBER(K903),K903,IF(U903=0,"UNPRICED",IF(L903="PAYG",INDEX('SKU Catalog'!$K$1:$K$116,MAX(1,U903)),IF(L903="1Y",INDEX('SKU Catalog'!$L$1:$L$116,MAX(1,U903)),INDEX('SKU Catalog'!$M$1:$M$116,MAX(1,U903))))))</f>
        <v>0</v>
      </c>
      <c r="O903" s="24">
        <f>IF(NOT(AND(A903=$B$2,G903&gt;0,H903&gt;0,OR(C903&lt;&gt;"Recommended baseline",Assumptions!$B$10=1))),0,IF(ISNUMBER(N903),G903*H903*N903*IF(ISNUMBER(K903),1,IF(AND(L903="PAYG",INDEX('SKU Catalog'!$F$1:$F$116,MAX(1,U903))="Hourly"),I903,1)),"UNPRICED"))</f>
        <v>0</v>
      </c>
      <c r="P903" s="24">
        <f>IF(ISNUMBER(O903),O903*Assumptions!$B$8,"UNPRICED")</f>
        <v>0</v>
      </c>
      <c r="Q903" s="23" t="str">
        <f>IF(NOT(AND(A903=$B$2,G903&gt;0,H903&gt;0,OR(C903&lt;&gt;"Recommended baseline",Assumptions!$B$10=1))),"Inactive",IF(NOT(ISNUMBER(N903)),"UNPRICED - select SKU / quote",IF(ISNUMBER(K903),"Manual quote - verify source",IF(T903="Covered","Covered by capacity",IF(T903="Control plane","No direct fee","Priced - verify sizing")))))</f>
        <v>Inactive</v>
      </c>
      <c r="R903" s="21" t="s">
        <v>2315</v>
      </c>
      <c r="S903" s="21" t="s">
        <v>971</v>
      </c>
      <c r="T903" s="21" t="s">
        <v>187</v>
      </c>
      <c r="U903" s="23">
        <f>IF(COUNTIF('SKU Catalog'!$A$4:$A$116,T903&amp;"|"&amp;F903)=0,0,MATCH(T903&amp;"|"&amp;F903,'SKU Catalog'!$A$1:$A$116,0))</f>
        <v>5</v>
      </c>
      <c r="V903" s="24">
        <f>IF(NOT(AND(A903=$B$2,G903&gt;0,H903&gt;0,OR(C903&lt;&gt;"Recommended baseline",Assumptions!$B$10=1))),0,IF(ISNUMBER(K903),G903*H903*K903,IF(U903=0,"UNPRICED",IF(ISNUMBER(INDEX('SKU Catalog'!$K$1:$K$116,MAX(1,U903))),G903*H903*INDEX('SKU Catalog'!$K$1:$K$116,MAX(1,U903))*IF(AND(INDEX('SKU Catalog'!$F$1:$F$116,MAX(1,U903))="Hourly",OR(INDEX('SKU Catalog'!$J$1:$J$116,MAX(1,U903))=0,"PAYG"="PAYG")),I903,1),"UNPRICED"))))</f>
        <v>0</v>
      </c>
      <c r="W903" s="24">
        <f>IF(NOT(AND(A903=$B$2,G903&gt;0,H903&gt;0,OR(C903&lt;&gt;"Recommended baseline",Assumptions!$B$10=1))),0,IF(ISNUMBER(K903),G903*H903*K903,IF(U903=0,"UNPRICED",IF(ISNUMBER(INDEX('SKU Catalog'!$L$1:$L$116,MAX(1,U903))),G903*H903*INDEX('SKU Catalog'!$L$1:$L$116,MAX(1,U903))*IF(AND(INDEX('SKU Catalog'!$F$1:$F$116,MAX(1,U903))="Hourly",OR(INDEX('SKU Catalog'!$J$1:$J$116,MAX(1,U903))=0,"1Y"="PAYG")),I903,1),"UNPRICED"))))</f>
        <v>0</v>
      </c>
      <c r="X903" s="24">
        <f>IF(NOT(AND(A903=$B$2,G903&gt;0,H903&gt;0,OR(C903&lt;&gt;"Recommended baseline",Assumptions!$B$10=1))),0,IF(ISNUMBER(K903),G903*H903*K903,IF(U903=0,"UNPRICED",IF(ISNUMBER(INDEX('SKU Catalog'!$M$1:$M$116,MAX(1,U903))),G903*H903*INDEX('SKU Catalog'!$M$1:$M$116,MAX(1,U903))*IF(AND(INDEX('SKU Catalog'!$F$1:$F$116,MAX(1,U903))="Hourly",OR(INDEX('SKU Catalog'!$J$1:$J$116,MAX(1,U903))=0,"3Y"="PAYG")),I903,1),"UNPRICED"))))</f>
        <v>0</v>
      </c>
    </row>
    <row r="904" spans="1:24" ht="28.8" x14ac:dyDescent="0.35">
      <c r="A904" s="21" t="s">
        <v>951</v>
      </c>
      <c r="B904" s="21" t="s">
        <v>95</v>
      </c>
      <c r="C904" s="21" t="s">
        <v>2299</v>
      </c>
      <c r="D904" s="21" t="s">
        <v>1488</v>
      </c>
      <c r="E904" s="21" t="s">
        <v>1489</v>
      </c>
      <c r="F904" s="26" t="s">
        <v>188</v>
      </c>
      <c r="G904" s="27">
        <v>1</v>
      </c>
      <c r="H904" s="27">
        <v>1</v>
      </c>
      <c r="I904" s="36">
        <v>1</v>
      </c>
      <c r="J904" s="26" t="s">
        <v>2297</v>
      </c>
      <c r="K904" s="37"/>
      <c r="L904" s="23" t="str">
        <f>IF(U904=0,"INVALID SKU",IF(INDEX('SKU Catalog'!$J$1:$J$116,MAX(1,U904))=0,"PAYG",IF(J904="Default",Assumptions!$B$7,J904)))</f>
        <v>PAYG</v>
      </c>
      <c r="M904" s="23" t="str">
        <f>IF(U904=0,"Review SKU",INDEX('SKU Catalog'!$E$1:$E$116,MAX(1,U904)))</f>
        <v>resource</v>
      </c>
      <c r="N904" s="31">
        <f>IF(ISNUMBER(K904),K904,IF(U904=0,"UNPRICED",IF(L904="PAYG",INDEX('SKU Catalog'!$K$1:$K$116,MAX(1,U904)),IF(L904="1Y",INDEX('SKU Catalog'!$L$1:$L$116,MAX(1,U904)),INDEX('SKU Catalog'!$M$1:$M$116,MAX(1,U904))))))</f>
        <v>0</v>
      </c>
      <c r="O904" s="24">
        <f>IF(NOT(AND(A904=$B$2,G904&gt;0,H904&gt;0,OR(C904&lt;&gt;"Recommended baseline",Assumptions!$B$10=1))),0,IF(ISNUMBER(N904),G904*H904*N904*IF(ISNUMBER(K904),1,IF(AND(L904="PAYG",INDEX('SKU Catalog'!$F$1:$F$116,MAX(1,U904))="Hourly"),I904,1)),"UNPRICED"))</f>
        <v>0</v>
      </c>
      <c r="P904" s="24">
        <f>IF(ISNUMBER(O904),O904*Assumptions!$B$8,"UNPRICED")</f>
        <v>0</v>
      </c>
      <c r="Q904" s="23" t="str">
        <f>IF(NOT(AND(A904=$B$2,G904&gt;0,H904&gt;0,OR(C904&lt;&gt;"Recommended baseline",Assumptions!$B$10=1))),"Inactive",IF(NOT(ISNUMBER(N904)),"UNPRICED - select SKU / quote",IF(ISNUMBER(K904),"Manual quote - verify source",IF(T904="Covered","Covered by capacity",IF(T904="Control plane","No direct fee","Priced - verify sizing")))))</f>
        <v>Inactive</v>
      </c>
      <c r="R904" s="21" t="s">
        <v>2315</v>
      </c>
      <c r="S904" s="21" t="s">
        <v>971</v>
      </c>
      <c r="T904" s="21" t="s">
        <v>187</v>
      </c>
      <c r="U904" s="23">
        <f>IF(COUNTIF('SKU Catalog'!$A$4:$A$116,T904&amp;"|"&amp;F904)=0,0,MATCH(T904&amp;"|"&amp;F904,'SKU Catalog'!$A$1:$A$116,0))</f>
        <v>5</v>
      </c>
      <c r="V904" s="24">
        <f>IF(NOT(AND(A904=$B$2,G904&gt;0,H904&gt;0,OR(C904&lt;&gt;"Recommended baseline",Assumptions!$B$10=1))),0,IF(ISNUMBER(K904),G904*H904*K904,IF(U904=0,"UNPRICED",IF(ISNUMBER(INDEX('SKU Catalog'!$K$1:$K$116,MAX(1,U904))),G904*H904*INDEX('SKU Catalog'!$K$1:$K$116,MAX(1,U904))*IF(AND(INDEX('SKU Catalog'!$F$1:$F$116,MAX(1,U904))="Hourly",OR(INDEX('SKU Catalog'!$J$1:$J$116,MAX(1,U904))=0,"PAYG"="PAYG")),I904,1),"UNPRICED"))))</f>
        <v>0</v>
      </c>
      <c r="W904" s="24">
        <f>IF(NOT(AND(A904=$B$2,G904&gt;0,H904&gt;0,OR(C904&lt;&gt;"Recommended baseline",Assumptions!$B$10=1))),0,IF(ISNUMBER(K904),G904*H904*K904,IF(U904=0,"UNPRICED",IF(ISNUMBER(INDEX('SKU Catalog'!$L$1:$L$116,MAX(1,U904))),G904*H904*INDEX('SKU Catalog'!$L$1:$L$116,MAX(1,U904))*IF(AND(INDEX('SKU Catalog'!$F$1:$F$116,MAX(1,U904))="Hourly",OR(INDEX('SKU Catalog'!$J$1:$J$116,MAX(1,U904))=0,"1Y"="PAYG")),I904,1),"UNPRICED"))))</f>
        <v>0</v>
      </c>
      <c r="X904" s="24">
        <f>IF(NOT(AND(A904=$B$2,G904&gt;0,H904&gt;0,OR(C904&lt;&gt;"Recommended baseline",Assumptions!$B$10=1))),0,IF(ISNUMBER(K904),G904*H904*K904,IF(U904=0,"UNPRICED",IF(ISNUMBER(INDEX('SKU Catalog'!$M$1:$M$116,MAX(1,U904))),G904*H904*INDEX('SKU Catalog'!$M$1:$M$116,MAX(1,U904))*IF(AND(INDEX('SKU Catalog'!$F$1:$F$116,MAX(1,U904))="Hourly",OR(INDEX('SKU Catalog'!$J$1:$J$116,MAX(1,U904))=0,"3Y"="PAYG")),I904,1),"UNPRICED"))))</f>
        <v>0</v>
      </c>
    </row>
    <row r="905" spans="1:24" ht="28.8" x14ac:dyDescent="0.35">
      <c r="A905" s="21" t="s">
        <v>951</v>
      </c>
      <c r="B905" s="21" t="s">
        <v>96</v>
      </c>
      <c r="C905" s="21" t="s">
        <v>2299</v>
      </c>
      <c r="D905" s="21" t="s">
        <v>1492</v>
      </c>
      <c r="E905" s="21" t="s">
        <v>1493</v>
      </c>
      <c r="F905" s="26" t="s">
        <v>191</v>
      </c>
      <c r="G905" s="27">
        <v>1</v>
      </c>
      <c r="H905" s="27">
        <v>1</v>
      </c>
      <c r="I905" s="36">
        <v>1</v>
      </c>
      <c r="J905" s="26" t="s">
        <v>2297</v>
      </c>
      <c r="K905" s="37"/>
      <c r="L905" s="23" t="str">
        <f>IF(U905=0,"INVALID SKU",IF(INDEX('SKU Catalog'!$J$1:$J$116,MAX(1,U905))=0,"PAYG",IF(J905="Default",Assumptions!$B$7,J905)))</f>
        <v>PAYG</v>
      </c>
      <c r="M905" s="23" t="str">
        <f>IF(U905=0,"Review SKU",INDEX('SKU Catalog'!$E$1:$E$116,MAX(1,U905)))</f>
        <v>quoted unit</v>
      </c>
      <c r="N905" s="31" t="str">
        <f>IF(ISNUMBER(K905),K905,IF(U905=0,"UNPRICED",IF(L905="PAYG",INDEX('SKU Catalog'!$K$1:$K$116,MAX(1,U905)),IF(L905="1Y",INDEX('SKU Catalog'!$L$1:$L$116,MAX(1,U905)),INDEX('SKU Catalog'!$M$1:$M$116,MAX(1,U905))))))</f>
        <v>UNPRICED</v>
      </c>
      <c r="O905" s="24">
        <f>IF(NOT(AND(A905=$B$2,G905&gt;0,H905&gt;0,OR(C905&lt;&gt;"Recommended baseline",Assumptions!$B$10=1))),0,IF(ISNUMBER(N905),G905*H905*N905*IF(ISNUMBER(K905),1,IF(AND(L905="PAYG",INDEX('SKU Catalog'!$F$1:$F$116,MAX(1,U905))="Hourly"),I905,1)),"UNPRICED"))</f>
        <v>0</v>
      </c>
      <c r="P905" s="24">
        <f>IF(ISNUMBER(O905),O905*Assumptions!$B$8,"UNPRICED")</f>
        <v>0</v>
      </c>
      <c r="Q905" s="23" t="str">
        <f>IF(NOT(AND(A905=$B$2,G905&gt;0,H905&gt;0,OR(C905&lt;&gt;"Recommended baseline",Assumptions!$B$10=1))),"Inactive",IF(NOT(ISNUMBER(N905)),"UNPRICED - select SKU / quote",IF(ISNUMBER(K905),"Manual quote - verify source",IF(T905="Covered","Covered by capacity",IF(T905="Control plane","No direct fee","Priced - verify sizing")))))</f>
        <v>Inactive</v>
      </c>
      <c r="R905" s="21" t="s">
        <v>2341</v>
      </c>
      <c r="S905" s="21" t="s">
        <v>971</v>
      </c>
      <c r="T905" s="21" t="s">
        <v>96</v>
      </c>
      <c r="U905" s="23">
        <f>IF(COUNTIF('SKU Catalog'!$A$4:$A$116,T905&amp;"|"&amp;F905)=0,0,MATCH(T905&amp;"|"&amp;F905,'SKU Catalog'!$A$1:$A$116,0))</f>
        <v>6</v>
      </c>
      <c r="V905" s="24">
        <f>IF(NOT(AND(A905=$B$2,G905&gt;0,H905&gt;0,OR(C905&lt;&gt;"Recommended baseline",Assumptions!$B$10=1))),0,IF(ISNUMBER(K905),G905*H905*K905,IF(U905=0,"UNPRICED",IF(ISNUMBER(INDEX('SKU Catalog'!$K$1:$K$116,MAX(1,U905))),G905*H905*INDEX('SKU Catalog'!$K$1:$K$116,MAX(1,U905))*IF(AND(INDEX('SKU Catalog'!$F$1:$F$116,MAX(1,U905))="Hourly",OR(INDEX('SKU Catalog'!$J$1:$J$116,MAX(1,U905))=0,"PAYG"="PAYG")),I905,1),"UNPRICED"))))</f>
        <v>0</v>
      </c>
      <c r="W905" s="24">
        <f>IF(NOT(AND(A905=$B$2,G905&gt;0,H905&gt;0,OR(C905&lt;&gt;"Recommended baseline",Assumptions!$B$10=1))),0,IF(ISNUMBER(K905),G905*H905*K905,IF(U905=0,"UNPRICED",IF(ISNUMBER(INDEX('SKU Catalog'!$L$1:$L$116,MAX(1,U905))),G905*H905*INDEX('SKU Catalog'!$L$1:$L$116,MAX(1,U905))*IF(AND(INDEX('SKU Catalog'!$F$1:$F$116,MAX(1,U905))="Hourly",OR(INDEX('SKU Catalog'!$J$1:$J$116,MAX(1,U905))=0,"1Y"="PAYG")),I905,1),"UNPRICED"))))</f>
        <v>0</v>
      </c>
      <c r="X905" s="24">
        <f>IF(NOT(AND(A905=$B$2,G905&gt;0,H905&gt;0,OR(C905&lt;&gt;"Recommended baseline",Assumptions!$B$10=1))),0,IF(ISNUMBER(K905),G905*H905*K905,IF(U905=0,"UNPRICED",IF(ISNUMBER(INDEX('SKU Catalog'!$M$1:$M$116,MAX(1,U905))),G905*H905*INDEX('SKU Catalog'!$M$1:$M$116,MAX(1,U905))*IF(AND(INDEX('SKU Catalog'!$F$1:$F$116,MAX(1,U905))="Hourly",OR(INDEX('SKU Catalog'!$J$1:$J$116,MAX(1,U905))=0,"3Y"="PAYG")),I905,1),"UNPRICED"))))</f>
        <v>0</v>
      </c>
    </row>
    <row r="906" spans="1:24" ht="28.8" x14ac:dyDescent="0.35">
      <c r="A906" s="21" t="s">
        <v>951</v>
      </c>
      <c r="B906" s="21" t="s">
        <v>96</v>
      </c>
      <c r="C906" s="21" t="s">
        <v>2299</v>
      </c>
      <c r="D906" s="21" t="s">
        <v>1495</v>
      </c>
      <c r="E906" s="21" t="s">
        <v>1496</v>
      </c>
      <c r="F906" s="26" t="s">
        <v>191</v>
      </c>
      <c r="G906" s="27">
        <v>1</v>
      </c>
      <c r="H906" s="27">
        <v>1</v>
      </c>
      <c r="I906" s="36">
        <v>1</v>
      </c>
      <c r="J906" s="26" t="s">
        <v>2297</v>
      </c>
      <c r="K906" s="37"/>
      <c r="L906" s="23" t="str">
        <f>IF(U906=0,"INVALID SKU",IF(INDEX('SKU Catalog'!$J$1:$J$116,MAX(1,U906))=0,"PAYG",IF(J906="Default",Assumptions!$B$7,J906)))</f>
        <v>PAYG</v>
      </c>
      <c r="M906" s="23" t="str">
        <f>IF(U906=0,"Review SKU",INDEX('SKU Catalog'!$E$1:$E$116,MAX(1,U906)))</f>
        <v>quoted unit</v>
      </c>
      <c r="N906" s="31" t="str">
        <f>IF(ISNUMBER(K906),K906,IF(U906=0,"UNPRICED",IF(L906="PAYG",INDEX('SKU Catalog'!$K$1:$K$116,MAX(1,U906)),IF(L906="1Y",INDEX('SKU Catalog'!$L$1:$L$116,MAX(1,U906)),INDEX('SKU Catalog'!$M$1:$M$116,MAX(1,U906))))))</f>
        <v>UNPRICED</v>
      </c>
      <c r="O906" s="24">
        <f>IF(NOT(AND(A906=$B$2,G906&gt;0,H906&gt;0,OR(C906&lt;&gt;"Recommended baseline",Assumptions!$B$10=1))),0,IF(ISNUMBER(N906),G906*H906*N906*IF(ISNUMBER(K906),1,IF(AND(L906="PAYG",INDEX('SKU Catalog'!$F$1:$F$116,MAX(1,U906))="Hourly"),I906,1)),"UNPRICED"))</f>
        <v>0</v>
      </c>
      <c r="P906" s="24">
        <f>IF(ISNUMBER(O906),O906*Assumptions!$B$8,"UNPRICED")</f>
        <v>0</v>
      </c>
      <c r="Q906" s="23" t="str">
        <f>IF(NOT(AND(A906=$B$2,G906&gt;0,H906&gt;0,OR(C906&lt;&gt;"Recommended baseline",Assumptions!$B$10=1))),"Inactive",IF(NOT(ISNUMBER(N906)),"UNPRICED - select SKU / quote",IF(ISNUMBER(K906),"Manual quote - verify source",IF(T906="Covered","Covered by capacity",IF(T906="Control plane","No direct fee","Priced - verify sizing")))))</f>
        <v>Inactive</v>
      </c>
      <c r="R906" s="21" t="s">
        <v>2341</v>
      </c>
      <c r="S906" s="21" t="s">
        <v>971</v>
      </c>
      <c r="T906" s="21" t="s">
        <v>96</v>
      </c>
      <c r="U906" s="23">
        <f>IF(COUNTIF('SKU Catalog'!$A$4:$A$116,T906&amp;"|"&amp;F906)=0,0,MATCH(T906&amp;"|"&amp;F906,'SKU Catalog'!$A$1:$A$116,0))</f>
        <v>6</v>
      </c>
      <c r="V906" s="24">
        <f>IF(NOT(AND(A906=$B$2,G906&gt;0,H906&gt;0,OR(C906&lt;&gt;"Recommended baseline",Assumptions!$B$10=1))),0,IF(ISNUMBER(K906),G906*H906*K906,IF(U906=0,"UNPRICED",IF(ISNUMBER(INDEX('SKU Catalog'!$K$1:$K$116,MAX(1,U906))),G906*H906*INDEX('SKU Catalog'!$K$1:$K$116,MAX(1,U906))*IF(AND(INDEX('SKU Catalog'!$F$1:$F$116,MAX(1,U906))="Hourly",OR(INDEX('SKU Catalog'!$J$1:$J$116,MAX(1,U906))=0,"PAYG"="PAYG")),I906,1),"UNPRICED"))))</f>
        <v>0</v>
      </c>
      <c r="W906" s="24">
        <f>IF(NOT(AND(A906=$B$2,G906&gt;0,H906&gt;0,OR(C906&lt;&gt;"Recommended baseline",Assumptions!$B$10=1))),0,IF(ISNUMBER(K906),G906*H906*K906,IF(U906=0,"UNPRICED",IF(ISNUMBER(INDEX('SKU Catalog'!$L$1:$L$116,MAX(1,U906))),G906*H906*INDEX('SKU Catalog'!$L$1:$L$116,MAX(1,U906))*IF(AND(INDEX('SKU Catalog'!$F$1:$F$116,MAX(1,U906))="Hourly",OR(INDEX('SKU Catalog'!$J$1:$J$116,MAX(1,U906))=0,"1Y"="PAYG")),I906,1),"UNPRICED"))))</f>
        <v>0</v>
      </c>
      <c r="X906" s="24">
        <f>IF(NOT(AND(A906=$B$2,G906&gt;0,H906&gt;0,OR(C906&lt;&gt;"Recommended baseline",Assumptions!$B$10=1))),0,IF(ISNUMBER(K906),G906*H906*K906,IF(U906=0,"UNPRICED",IF(ISNUMBER(INDEX('SKU Catalog'!$M$1:$M$116,MAX(1,U906))),G906*H906*INDEX('SKU Catalog'!$M$1:$M$116,MAX(1,U906))*IF(AND(INDEX('SKU Catalog'!$F$1:$F$116,MAX(1,U906))="Hourly",OR(INDEX('SKU Catalog'!$J$1:$J$116,MAX(1,U906))=0,"3Y"="PAYG")),I906,1),"UNPRICED"))))</f>
        <v>0</v>
      </c>
    </row>
    <row r="907" spans="1:24" ht="28.8" x14ac:dyDescent="0.35">
      <c r="A907" s="21" t="s">
        <v>951</v>
      </c>
      <c r="B907" s="21" t="s">
        <v>87</v>
      </c>
      <c r="C907" s="21" t="s">
        <v>2299</v>
      </c>
      <c r="D907" s="21" t="s">
        <v>1498</v>
      </c>
      <c r="E907" s="21" t="s">
        <v>1499</v>
      </c>
      <c r="F907" s="26" t="s">
        <v>372</v>
      </c>
      <c r="G907" s="27">
        <v>1</v>
      </c>
      <c r="H907" s="27">
        <v>1</v>
      </c>
      <c r="I907" s="36">
        <v>1</v>
      </c>
      <c r="J907" s="26" t="s">
        <v>2297</v>
      </c>
      <c r="K907" s="37"/>
      <c r="L907" s="23" t="str">
        <f>IF(U907=0,"INVALID SKU",IF(INDEX('SKU Catalog'!$J$1:$J$116,MAX(1,U907))=0,"PAYG",IF(J907="Default",Assumptions!$B$7,J907)))</f>
        <v>PAYG</v>
      </c>
      <c r="M907" s="23" t="str">
        <f>IF(U907=0,"Review SKU",INDEX('SKU Catalog'!$E$1:$E$116,MAX(1,U907)))</f>
        <v>gateway</v>
      </c>
      <c r="N907" s="31">
        <f>IF(ISNUMBER(K907),K907,IF(U907=0,"UNPRICED",IF(L907="PAYG",INDEX('SKU Catalog'!$K$1:$K$116,MAX(1,U907)),IF(L907="1Y",INDEX('SKU Catalog'!$L$1:$L$116,MAX(1,U907)),INDEX('SKU Catalog'!$M$1:$M$116,MAX(1,U907))))))</f>
        <v>138.69999999999999</v>
      </c>
      <c r="O907" s="24">
        <f>IF(NOT(AND(A907=$B$2,G907&gt;0,H907&gt;0,OR(C907&lt;&gt;"Recommended baseline",Assumptions!$B$10=1))),0,IF(ISNUMBER(N907),G907*H907*N907*IF(ISNUMBER(K907),1,IF(AND(L907="PAYG",INDEX('SKU Catalog'!$F$1:$F$116,MAX(1,U907))="Hourly"),I907,1)),"UNPRICED"))</f>
        <v>0</v>
      </c>
      <c r="P907" s="24">
        <f>IF(ISNUMBER(O907),O907*Assumptions!$B$8,"UNPRICED")</f>
        <v>0</v>
      </c>
      <c r="Q907" s="23" t="str">
        <f>IF(NOT(AND(A907=$B$2,G907&gt;0,H907&gt;0,OR(C907&lt;&gt;"Recommended baseline",Assumptions!$B$10=1))),"Inactive",IF(NOT(ISNUMBER(N907)),"UNPRICED - select SKU / quote",IF(ISNUMBER(K907),"Manual quote - verify source",IF(T907="Covered","Covered by capacity",IF(T907="Control plane","No direct fee","Priced - verify sizing")))))</f>
        <v>Inactive</v>
      </c>
      <c r="R907" s="21" t="s">
        <v>2326</v>
      </c>
      <c r="S907" s="21" t="s">
        <v>971</v>
      </c>
      <c r="T907" s="21" t="s">
        <v>371</v>
      </c>
      <c r="U907" s="23">
        <f>IF(COUNTIF('SKU Catalog'!$A$4:$A$116,T907&amp;"|"&amp;F907)=0,0,MATCH(T907&amp;"|"&amp;F907,'SKU Catalog'!$A$1:$A$116,0))</f>
        <v>77</v>
      </c>
      <c r="V907" s="24">
        <f>IF(NOT(AND(A907=$B$2,G907&gt;0,H907&gt;0,OR(C907&lt;&gt;"Recommended baseline",Assumptions!$B$10=1))),0,IF(ISNUMBER(K907),G907*H907*K907,IF(U907=0,"UNPRICED",IF(ISNUMBER(INDEX('SKU Catalog'!$K$1:$K$116,MAX(1,U907))),G907*H907*INDEX('SKU Catalog'!$K$1:$K$116,MAX(1,U907))*IF(AND(INDEX('SKU Catalog'!$F$1:$F$116,MAX(1,U907))="Hourly",OR(INDEX('SKU Catalog'!$J$1:$J$116,MAX(1,U907))=0,"PAYG"="PAYG")),I907,1),"UNPRICED"))))</f>
        <v>0</v>
      </c>
      <c r="W907" s="24">
        <f>IF(NOT(AND(A907=$B$2,G907&gt;0,H907&gt;0,OR(C907&lt;&gt;"Recommended baseline",Assumptions!$B$10=1))),0,IF(ISNUMBER(K907),G907*H907*K907,IF(U907=0,"UNPRICED",IF(ISNUMBER(INDEX('SKU Catalog'!$L$1:$L$116,MAX(1,U907))),G907*H907*INDEX('SKU Catalog'!$L$1:$L$116,MAX(1,U907))*IF(AND(INDEX('SKU Catalog'!$F$1:$F$116,MAX(1,U907))="Hourly",OR(INDEX('SKU Catalog'!$J$1:$J$116,MAX(1,U907))=0,"1Y"="PAYG")),I907,1),"UNPRICED"))))</f>
        <v>0</v>
      </c>
      <c r="X907" s="24">
        <f>IF(NOT(AND(A907=$B$2,G907&gt;0,H907&gt;0,OR(C907&lt;&gt;"Recommended baseline",Assumptions!$B$10=1))),0,IF(ISNUMBER(K907),G907*H907*K907,IF(U907=0,"UNPRICED",IF(ISNUMBER(INDEX('SKU Catalog'!$M$1:$M$116,MAX(1,U907))),G907*H907*INDEX('SKU Catalog'!$M$1:$M$116,MAX(1,U907))*IF(AND(INDEX('SKU Catalog'!$F$1:$F$116,MAX(1,U907))="Hourly",OR(INDEX('SKU Catalog'!$J$1:$J$116,MAX(1,U907))=0,"3Y"="PAYG")),I907,1),"UNPRICED"))))</f>
        <v>0</v>
      </c>
    </row>
    <row r="908" spans="1:24" ht="28.8" x14ac:dyDescent="0.35">
      <c r="A908" s="21" t="s">
        <v>951</v>
      </c>
      <c r="B908" s="21" t="s">
        <v>87</v>
      </c>
      <c r="C908" s="21" t="s">
        <v>2299</v>
      </c>
      <c r="D908" s="21" t="s">
        <v>1502</v>
      </c>
      <c r="E908" s="21" t="s">
        <v>1503</v>
      </c>
      <c r="F908" s="26" t="s">
        <v>380</v>
      </c>
      <c r="G908" s="27">
        <v>1</v>
      </c>
      <c r="H908" s="27">
        <v>1</v>
      </c>
      <c r="I908" s="36">
        <v>1</v>
      </c>
      <c r="J908" s="26" t="s">
        <v>2297</v>
      </c>
      <c r="K908" s="37"/>
      <c r="L908" s="23" t="str">
        <f>IF(U908=0,"INVALID SKU",IF(INDEX('SKU Catalog'!$J$1:$J$116,MAX(1,U908))=0,"PAYG",IF(J908="Default",Assumptions!$B$7,J908)))</f>
        <v>PAYG</v>
      </c>
      <c r="M908" s="23" t="str">
        <f>IF(U908=0,"Review SKU",INDEX('SKU Catalog'!$E$1:$E$116,MAX(1,U908)))</f>
        <v>hub routing unit</v>
      </c>
      <c r="N908" s="31">
        <f>IF(ISNUMBER(K908),K908,IF(U908=0,"UNPRICED",IF(L908="PAYG",INDEX('SKU Catalog'!$K$1:$K$116,MAX(1,U908)),IF(L908="1Y",INDEX('SKU Catalog'!$L$1:$L$116,MAX(1,U908)),INDEX('SKU Catalog'!$M$1:$M$116,MAX(1,U908))))))</f>
        <v>73</v>
      </c>
      <c r="O908" s="24">
        <f>IF(NOT(AND(A908=$B$2,G908&gt;0,H908&gt;0,OR(C908&lt;&gt;"Recommended baseline",Assumptions!$B$10=1))),0,IF(ISNUMBER(N908),G908*H908*N908*IF(ISNUMBER(K908),1,IF(AND(L908="PAYG",INDEX('SKU Catalog'!$F$1:$F$116,MAX(1,U908))="Hourly"),I908,1)),"UNPRICED"))</f>
        <v>0</v>
      </c>
      <c r="P908" s="24">
        <f>IF(ISNUMBER(O908),O908*Assumptions!$B$8,"UNPRICED")</f>
        <v>0</v>
      </c>
      <c r="Q908" s="23" t="str">
        <f>IF(NOT(AND(A908=$B$2,G908&gt;0,H908&gt;0,OR(C908&lt;&gt;"Recommended baseline",Assumptions!$B$10=1))),"Inactive",IF(NOT(ISNUMBER(N908)),"UNPRICED - select SKU / quote",IF(ISNUMBER(K908),"Manual quote - verify source",IF(T908="Covered","Covered by capacity",IF(T908="Control plane","No direct fee","Priced - verify sizing")))))</f>
        <v>Inactive</v>
      </c>
      <c r="R908" s="21" t="s">
        <v>2326</v>
      </c>
      <c r="S908" s="21" t="s">
        <v>971</v>
      </c>
      <c r="T908" s="21" t="s">
        <v>379</v>
      </c>
      <c r="U908" s="23">
        <f>IF(COUNTIF('SKU Catalog'!$A$4:$A$116,T908&amp;"|"&amp;F908)=0,0,MATCH(T908&amp;"|"&amp;F908,'SKU Catalog'!$A$1:$A$116,0))</f>
        <v>80</v>
      </c>
      <c r="V908" s="24">
        <f>IF(NOT(AND(A908=$B$2,G908&gt;0,H908&gt;0,OR(C908&lt;&gt;"Recommended baseline",Assumptions!$B$10=1))),0,IF(ISNUMBER(K908),G908*H908*K908,IF(U908=0,"UNPRICED",IF(ISNUMBER(INDEX('SKU Catalog'!$K$1:$K$116,MAX(1,U908))),G908*H908*INDEX('SKU Catalog'!$K$1:$K$116,MAX(1,U908))*IF(AND(INDEX('SKU Catalog'!$F$1:$F$116,MAX(1,U908))="Hourly",OR(INDEX('SKU Catalog'!$J$1:$J$116,MAX(1,U908))=0,"PAYG"="PAYG")),I908,1),"UNPRICED"))))</f>
        <v>0</v>
      </c>
      <c r="W908" s="24">
        <f>IF(NOT(AND(A908=$B$2,G908&gt;0,H908&gt;0,OR(C908&lt;&gt;"Recommended baseline",Assumptions!$B$10=1))),0,IF(ISNUMBER(K908),G908*H908*K908,IF(U908=0,"UNPRICED",IF(ISNUMBER(INDEX('SKU Catalog'!$L$1:$L$116,MAX(1,U908))),G908*H908*INDEX('SKU Catalog'!$L$1:$L$116,MAX(1,U908))*IF(AND(INDEX('SKU Catalog'!$F$1:$F$116,MAX(1,U908))="Hourly",OR(INDEX('SKU Catalog'!$J$1:$J$116,MAX(1,U908))=0,"1Y"="PAYG")),I908,1),"UNPRICED"))))</f>
        <v>0</v>
      </c>
      <c r="X908" s="24">
        <f>IF(NOT(AND(A908=$B$2,G908&gt;0,H908&gt;0,OR(C908&lt;&gt;"Recommended baseline",Assumptions!$B$10=1))),0,IF(ISNUMBER(K908),G908*H908*K908,IF(U908=0,"UNPRICED",IF(ISNUMBER(INDEX('SKU Catalog'!$M$1:$M$116,MAX(1,U908))),G908*H908*INDEX('SKU Catalog'!$M$1:$M$116,MAX(1,U908))*IF(AND(INDEX('SKU Catalog'!$F$1:$F$116,MAX(1,U908))="Hourly",OR(INDEX('SKU Catalog'!$J$1:$J$116,MAX(1,U908))=0,"3Y"="PAYG")),I908,1),"UNPRICED"))))</f>
        <v>0</v>
      </c>
    </row>
    <row r="909" spans="1:24" ht="28.8" x14ac:dyDescent="0.35">
      <c r="A909" s="21" t="s">
        <v>951</v>
      </c>
      <c r="B909" s="21" t="s">
        <v>96</v>
      </c>
      <c r="C909" s="21" t="s">
        <v>2299</v>
      </c>
      <c r="D909" s="21" t="s">
        <v>1506</v>
      </c>
      <c r="E909" s="21" t="s">
        <v>1507</v>
      </c>
      <c r="F909" s="26" t="s">
        <v>191</v>
      </c>
      <c r="G909" s="27">
        <v>1</v>
      </c>
      <c r="H909" s="27">
        <v>1</v>
      </c>
      <c r="I909" s="36">
        <v>1</v>
      </c>
      <c r="J909" s="26" t="s">
        <v>2297</v>
      </c>
      <c r="K909" s="37"/>
      <c r="L909" s="23" t="str">
        <f>IF(U909=0,"INVALID SKU",IF(INDEX('SKU Catalog'!$J$1:$J$116,MAX(1,U909))=0,"PAYG",IF(J909="Default",Assumptions!$B$7,J909)))</f>
        <v>PAYG</v>
      </c>
      <c r="M909" s="23" t="str">
        <f>IF(U909=0,"Review SKU",INDEX('SKU Catalog'!$E$1:$E$116,MAX(1,U909)))</f>
        <v>quoted unit</v>
      </c>
      <c r="N909" s="31" t="str">
        <f>IF(ISNUMBER(K909),K909,IF(U909=0,"UNPRICED",IF(L909="PAYG",INDEX('SKU Catalog'!$K$1:$K$116,MAX(1,U909)),IF(L909="1Y",INDEX('SKU Catalog'!$L$1:$L$116,MAX(1,U909)),INDEX('SKU Catalog'!$M$1:$M$116,MAX(1,U909))))))</f>
        <v>UNPRICED</v>
      </c>
      <c r="O909" s="24">
        <f>IF(NOT(AND(A909=$B$2,G909&gt;0,H909&gt;0,OR(C909&lt;&gt;"Recommended baseline",Assumptions!$B$10=1))),0,IF(ISNUMBER(N909),G909*H909*N909*IF(ISNUMBER(K909),1,IF(AND(L909="PAYG",INDEX('SKU Catalog'!$F$1:$F$116,MAX(1,U909))="Hourly"),I909,1)),"UNPRICED"))</f>
        <v>0</v>
      </c>
      <c r="P909" s="24">
        <f>IF(ISNUMBER(O909),O909*Assumptions!$B$8,"UNPRICED")</f>
        <v>0</v>
      </c>
      <c r="Q909" s="23" t="str">
        <f>IF(NOT(AND(A909=$B$2,G909&gt;0,H909&gt;0,OR(C909&lt;&gt;"Recommended baseline",Assumptions!$B$10=1))),"Inactive",IF(NOT(ISNUMBER(N909)),"UNPRICED - select SKU / quote",IF(ISNUMBER(K909),"Manual quote - verify source",IF(T909="Covered","Covered by capacity",IF(T909="Control plane","No direct fee","Priced - verify sizing")))))</f>
        <v>Inactive</v>
      </c>
      <c r="R909" s="21" t="s">
        <v>2341</v>
      </c>
      <c r="S909" s="21" t="s">
        <v>971</v>
      </c>
      <c r="T909" s="21" t="s">
        <v>96</v>
      </c>
      <c r="U909" s="23">
        <f>IF(COUNTIF('SKU Catalog'!$A$4:$A$116,T909&amp;"|"&amp;F909)=0,0,MATCH(T909&amp;"|"&amp;F909,'SKU Catalog'!$A$1:$A$116,0))</f>
        <v>6</v>
      </c>
      <c r="V909" s="24">
        <f>IF(NOT(AND(A909=$B$2,G909&gt;0,H909&gt;0,OR(C909&lt;&gt;"Recommended baseline",Assumptions!$B$10=1))),0,IF(ISNUMBER(K909),G909*H909*K909,IF(U909=0,"UNPRICED",IF(ISNUMBER(INDEX('SKU Catalog'!$K$1:$K$116,MAX(1,U909))),G909*H909*INDEX('SKU Catalog'!$K$1:$K$116,MAX(1,U909))*IF(AND(INDEX('SKU Catalog'!$F$1:$F$116,MAX(1,U909))="Hourly",OR(INDEX('SKU Catalog'!$J$1:$J$116,MAX(1,U909))=0,"PAYG"="PAYG")),I909,1),"UNPRICED"))))</f>
        <v>0</v>
      </c>
      <c r="W909" s="24">
        <f>IF(NOT(AND(A909=$B$2,G909&gt;0,H909&gt;0,OR(C909&lt;&gt;"Recommended baseline",Assumptions!$B$10=1))),0,IF(ISNUMBER(K909),G909*H909*K909,IF(U909=0,"UNPRICED",IF(ISNUMBER(INDEX('SKU Catalog'!$L$1:$L$116,MAX(1,U909))),G909*H909*INDEX('SKU Catalog'!$L$1:$L$116,MAX(1,U909))*IF(AND(INDEX('SKU Catalog'!$F$1:$F$116,MAX(1,U909))="Hourly",OR(INDEX('SKU Catalog'!$J$1:$J$116,MAX(1,U909))=0,"1Y"="PAYG")),I909,1),"UNPRICED"))))</f>
        <v>0</v>
      </c>
      <c r="X909" s="24">
        <f>IF(NOT(AND(A909=$B$2,G909&gt;0,H909&gt;0,OR(C909&lt;&gt;"Recommended baseline",Assumptions!$B$10=1))),0,IF(ISNUMBER(K909),G909*H909*K909,IF(U909=0,"UNPRICED",IF(ISNUMBER(INDEX('SKU Catalog'!$M$1:$M$116,MAX(1,U909))),G909*H909*INDEX('SKU Catalog'!$M$1:$M$116,MAX(1,U909))*IF(AND(INDEX('SKU Catalog'!$F$1:$F$116,MAX(1,U909))="Hourly",OR(INDEX('SKU Catalog'!$J$1:$J$116,MAX(1,U909))=0,"3Y"="PAYG")),I909,1),"UNPRICED"))))</f>
        <v>0</v>
      </c>
    </row>
    <row r="910" spans="1:24" ht="28.8" x14ac:dyDescent="0.35">
      <c r="A910" s="21" t="s">
        <v>951</v>
      </c>
      <c r="B910" s="21" t="s">
        <v>88</v>
      </c>
      <c r="C910" s="21" t="s">
        <v>2299</v>
      </c>
      <c r="D910" s="21" t="s">
        <v>1509</v>
      </c>
      <c r="E910" s="21" t="s">
        <v>1511</v>
      </c>
      <c r="F910" s="26" t="s">
        <v>287</v>
      </c>
      <c r="G910" s="27">
        <v>1</v>
      </c>
      <c r="H910" s="27">
        <v>1</v>
      </c>
      <c r="I910" s="36">
        <v>1</v>
      </c>
      <c r="J910" s="26" t="s">
        <v>2297</v>
      </c>
      <c r="K910" s="37"/>
      <c r="L910" s="23" t="str">
        <f>IF(U910=0,"INVALID SKU",IF(INDEX('SKU Catalog'!$J$1:$J$116,MAX(1,U910))=0,"PAYG",IF(J910="Default",Assumptions!$B$7,J910)))</f>
        <v>PAYG</v>
      </c>
      <c r="M910" s="23" t="str">
        <f>IF(U910=0,"Review SKU",INDEX('SKU Catalog'!$E$1:$E$116,MAX(1,U910)))</f>
        <v>firewall</v>
      </c>
      <c r="N910" s="31">
        <f>IF(ISNUMBER(K910),K910,IF(U910=0,"UNPRICED",IF(L910="PAYG",INDEX('SKU Catalog'!$K$1:$K$116,MAX(1,U910)),IF(L910="1Y",INDEX('SKU Catalog'!$L$1:$L$116,MAX(1,U910)),INDEX('SKU Catalog'!$M$1:$M$116,MAX(1,U910))))))</f>
        <v>912.5</v>
      </c>
      <c r="O910" s="24">
        <f>IF(NOT(AND(A910=$B$2,G910&gt;0,H910&gt;0,OR(C910&lt;&gt;"Recommended baseline",Assumptions!$B$10=1))),0,IF(ISNUMBER(N910),G910*H910*N910*IF(ISNUMBER(K910),1,IF(AND(L910="PAYG",INDEX('SKU Catalog'!$F$1:$F$116,MAX(1,U910))="Hourly"),I910,1)),"UNPRICED"))</f>
        <v>0</v>
      </c>
      <c r="P910" s="24">
        <f>IF(ISNUMBER(O910),O910*Assumptions!$B$8,"UNPRICED")</f>
        <v>0</v>
      </c>
      <c r="Q910" s="23" t="str">
        <f>IF(NOT(AND(A910=$B$2,G910&gt;0,H910&gt;0,OR(C910&lt;&gt;"Recommended baseline",Assumptions!$B$10=1))),"Inactive",IF(NOT(ISNUMBER(N910)),"UNPRICED - select SKU / quote",IF(ISNUMBER(K910),"Manual quote - verify source",IF(T910="Covered","Covered by capacity",IF(T910="Control plane","No direct fee","Priced - verify sizing")))))</f>
        <v>Inactive</v>
      </c>
      <c r="R910" s="21" t="s">
        <v>2326</v>
      </c>
      <c r="S910" s="21" t="s">
        <v>971</v>
      </c>
      <c r="T910" s="21" t="s">
        <v>357</v>
      </c>
      <c r="U910" s="23">
        <f>IF(COUNTIF('SKU Catalog'!$A$4:$A$116,T910&amp;"|"&amp;F910)=0,0,MATCH(T910&amp;"|"&amp;F910,'SKU Catalog'!$A$1:$A$116,0))</f>
        <v>72</v>
      </c>
      <c r="V910" s="24">
        <f>IF(NOT(AND(A910=$B$2,G910&gt;0,H910&gt;0,OR(C910&lt;&gt;"Recommended baseline",Assumptions!$B$10=1))),0,IF(ISNUMBER(K910),G910*H910*K910,IF(U910=0,"UNPRICED",IF(ISNUMBER(INDEX('SKU Catalog'!$K$1:$K$116,MAX(1,U910))),G910*H910*INDEX('SKU Catalog'!$K$1:$K$116,MAX(1,U910))*IF(AND(INDEX('SKU Catalog'!$F$1:$F$116,MAX(1,U910))="Hourly",OR(INDEX('SKU Catalog'!$J$1:$J$116,MAX(1,U910))=0,"PAYG"="PAYG")),I910,1),"UNPRICED"))))</f>
        <v>0</v>
      </c>
      <c r="W910" s="24">
        <f>IF(NOT(AND(A910=$B$2,G910&gt;0,H910&gt;0,OR(C910&lt;&gt;"Recommended baseline",Assumptions!$B$10=1))),0,IF(ISNUMBER(K910),G910*H910*K910,IF(U910=0,"UNPRICED",IF(ISNUMBER(INDEX('SKU Catalog'!$L$1:$L$116,MAX(1,U910))),G910*H910*INDEX('SKU Catalog'!$L$1:$L$116,MAX(1,U910))*IF(AND(INDEX('SKU Catalog'!$F$1:$F$116,MAX(1,U910))="Hourly",OR(INDEX('SKU Catalog'!$J$1:$J$116,MAX(1,U910))=0,"1Y"="PAYG")),I910,1),"UNPRICED"))))</f>
        <v>0</v>
      </c>
      <c r="X910" s="24">
        <f>IF(NOT(AND(A910=$B$2,G910&gt;0,H910&gt;0,OR(C910&lt;&gt;"Recommended baseline",Assumptions!$B$10=1))),0,IF(ISNUMBER(K910),G910*H910*K910,IF(U910=0,"UNPRICED",IF(ISNUMBER(INDEX('SKU Catalog'!$M$1:$M$116,MAX(1,U910))),G910*H910*INDEX('SKU Catalog'!$M$1:$M$116,MAX(1,U910))*IF(AND(INDEX('SKU Catalog'!$F$1:$F$116,MAX(1,U910))="Hourly",OR(INDEX('SKU Catalog'!$J$1:$J$116,MAX(1,U910))=0,"3Y"="PAYG")),I910,1),"UNPRICED"))))</f>
        <v>0</v>
      </c>
    </row>
    <row r="911" spans="1:24" ht="28.8" x14ac:dyDescent="0.35">
      <c r="A911" s="21" t="s">
        <v>951</v>
      </c>
      <c r="B911" s="21" t="s">
        <v>88</v>
      </c>
      <c r="C911" s="21" t="s">
        <v>2299</v>
      </c>
      <c r="D911" s="21" t="s">
        <v>1509</v>
      </c>
      <c r="E911" s="21" t="s">
        <v>1511</v>
      </c>
      <c r="F911" s="26" t="s">
        <v>287</v>
      </c>
      <c r="G911" s="27">
        <v>1</v>
      </c>
      <c r="H911" s="27">
        <v>100</v>
      </c>
      <c r="I911" s="36">
        <v>1</v>
      </c>
      <c r="J911" s="26" t="s">
        <v>2297</v>
      </c>
      <c r="K911" s="37"/>
      <c r="L911" s="23" t="str">
        <f>IF(U911=0,"INVALID SKU",IF(INDEX('SKU Catalog'!$J$1:$J$116,MAX(1,U911))=0,"PAYG",IF(J911="Default",Assumptions!$B$7,J911)))</f>
        <v>PAYG</v>
      </c>
      <c r="M911" s="23" t="str">
        <f>IF(U911=0,"Review SKU",INDEX('SKU Catalog'!$E$1:$E$116,MAX(1,U911)))</f>
        <v>GB processed</v>
      </c>
      <c r="N911" s="31">
        <f>IF(ISNUMBER(K911),K911,IF(U911=0,"UNPRICED",IF(L911="PAYG",INDEX('SKU Catalog'!$K$1:$K$116,MAX(1,U911)),IF(L911="1Y",INDEX('SKU Catalog'!$L$1:$L$116,MAX(1,U911)),INDEX('SKU Catalog'!$M$1:$M$116,MAX(1,U911))))))</f>
        <v>1.6E-2</v>
      </c>
      <c r="O911" s="24">
        <f>IF(NOT(AND(A911=$B$2,G911&gt;0,H911&gt;0,OR(C911&lt;&gt;"Recommended baseline",Assumptions!$B$10=1))),0,IF(ISNUMBER(N911),G911*H911*N911*IF(ISNUMBER(K911),1,IF(AND(L911="PAYG",INDEX('SKU Catalog'!$F$1:$F$116,MAX(1,U911))="Hourly"),I911,1)),"UNPRICED"))</f>
        <v>0</v>
      </c>
      <c r="P911" s="24">
        <f>IF(ISNUMBER(O911),O911*Assumptions!$B$8,"UNPRICED")</f>
        <v>0</v>
      </c>
      <c r="Q911" s="23" t="str">
        <f>IF(NOT(AND(A911=$B$2,G911&gt;0,H911&gt;0,OR(C911&lt;&gt;"Recommended baseline",Assumptions!$B$10=1))),"Inactive",IF(NOT(ISNUMBER(N911)),"UNPRICED - select SKU / quote",IF(ISNUMBER(K911),"Manual quote - verify source",IF(T911="Covered","Covered by capacity",IF(T911="Control plane","No direct fee","Priced - verify sizing")))))</f>
        <v>Inactive</v>
      </c>
      <c r="R911" s="21" t="s">
        <v>2348</v>
      </c>
      <c r="S911" s="21" t="s">
        <v>971</v>
      </c>
      <c r="T911" s="21" t="s">
        <v>360</v>
      </c>
      <c r="U911" s="23">
        <f>IF(COUNTIF('SKU Catalog'!$A$4:$A$116,T911&amp;"|"&amp;F911)=0,0,MATCH(T911&amp;"|"&amp;F911,'SKU Catalog'!$A$1:$A$116,0))</f>
        <v>73</v>
      </c>
      <c r="V911" s="24">
        <f>IF(NOT(AND(A911=$B$2,G911&gt;0,H911&gt;0,OR(C911&lt;&gt;"Recommended baseline",Assumptions!$B$10=1))),0,IF(ISNUMBER(K911),G911*H911*K911,IF(U911=0,"UNPRICED",IF(ISNUMBER(INDEX('SKU Catalog'!$K$1:$K$116,MAX(1,U911))),G911*H911*INDEX('SKU Catalog'!$K$1:$K$116,MAX(1,U911))*IF(AND(INDEX('SKU Catalog'!$F$1:$F$116,MAX(1,U911))="Hourly",OR(INDEX('SKU Catalog'!$J$1:$J$116,MAX(1,U911))=0,"PAYG"="PAYG")),I911,1),"UNPRICED"))))</f>
        <v>0</v>
      </c>
      <c r="W911" s="24">
        <f>IF(NOT(AND(A911=$B$2,G911&gt;0,H911&gt;0,OR(C911&lt;&gt;"Recommended baseline",Assumptions!$B$10=1))),0,IF(ISNUMBER(K911),G911*H911*K911,IF(U911=0,"UNPRICED",IF(ISNUMBER(INDEX('SKU Catalog'!$L$1:$L$116,MAX(1,U911))),G911*H911*INDEX('SKU Catalog'!$L$1:$L$116,MAX(1,U911))*IF(AND(INDEX('SKU Catalog'!$F$1:$F$116,MAX(1,U911))="Hourly",OR(INDEX('SKU Catalog'!$J$1:$J$116,MAX(1,U911))=0,"1Y"="PAYG")),I911,1),"UNPRICED"))))</f>
        <v>0</v>
      </c>
      <c r="X911" s="24">
        <f>IF(NOT(AND(A911=$B$2,G911&gt;0,H911&gt;0,OR(C911&lt;&gt;"Recommended baseline",Assumptions!$B$10=1))),0,IF(ISNUMBER(K911),G911*H911*K911,IF(U911=0,"UNPRICED",IF(ISNUMBER(INDEX('SKU Catalog'!$M$1:$M$116,MAX(1,U911))),G911*H911*INDEX('SKU Catalog'!$M$1:$M$116,MAX(1,U911))*IF(AND(INDEX('SKU Catalog'!$F$1:$F$116,MAX(1,U911))="Hourly",OR(INDEX('SKU Catalog'!$J$1:$J$116,MAX(1,U911))=0,"3Y"="PAYG")),I911,1),"UNPRICED"))))</f>
        <v>0</v>
      </c>
    </row>
    <row r="912" spans="1:24" ht="28.8" x14ac:dyDescent="0.35">
      <c r="A912" s="21" t="s">
        <v>951</v>
      </c>
      <c r="B912" s="21" t="s">
        <v>95</v>
      </c>
      <c r="C912" s="21" t="s">
        <v>2299</v>
      </c>
      <c r="D912" s="21" t="s">
        <v>1514</v>
      </c>
      <c r="E912" s="21" t="s">
        <v>1515</v>
      </c>
      <c r="F912" s="26" t="s">
        <v>188</v>
      </c>
      <c r="G912" s="27">
        <v>1</v>
      </c>
      <c r="H912" s="27">
        <v>1</v>
      </c>
      <c r="I912" s="36">
        <v>1</v>
      </c>
      <c r="J912" s="26" t="s">
        <v>2297</v>
      </c>
      <c r="K912" s="37"/>
      <c r="L912" s="23" t="str">
        <f>IF(U912=0,"INVALID SKU",IF(INDEX('SKU Catalog'!$J$1:$J$116,MAX(1,U912))=0,"PAYG",IF(J912="Default",Assumptions!$B$7,J912)))</f>
        <v>PAYG</v>
      </c>
      <c r="M912" s="23" t="str">
        <f>IF(U912=0,"Review SKU",INDEX('SKU Catalog'!$E$1:$E$116,MAX(1,U912)))</f>
        <v>resource</v>
      </c>
      <c r="N912" s="31">
        <f>IF(ISNUMBER(K912),K912,IF(U912=0,"UNPRICED",IF(L912="PAYG",INDEX('SKU Catalog'!$K$1:$K$116,MAX(1,U912)),IF(L912="1Y",INDEX('SKU Catalog'!$L$1:$L$116,MAX(1,U912)),INDEX('SKU Catalog'!$M$1:$M$116,MAX(1,U912))))))</f>
        <v>0</v>
      </c>
      <c r="O912" s="24">
        <f>IF(NOT(AND(A912=$B$2,G912&gt;0,H912&gt;0,OR(C912&lt;&gt;"Recommended baseline",Assumptions!$B$10=1))),0,IF(ISNUMBER(N912),G912*H912*N912*IF(ISNUMBER(K912),1,IF(AND(L912="PAYG",INDEX('SKU Catalog'!$F$1:$F$116,MAX(1,U912))="Hourly"),I912,1)),"UNPRICED"))</f>
        <v>0</v>
      </c>
      <c r="P912" s="24">
        <f>IF(ISNUMBER(O912),O912*Assumptions!$B$8,"UNPRICED")</f>
        <v>0</v>
      </c>
      <c r="Q912" s="23" t="str">
        <f>IF(NOT(AND(A912=$B$2,G912&gt;0,H912&gt;0,OR(C912&lt;&gt;"Recommended baseline",Assumptions!$B$10=1))),"Inactive",IF(NOT(ISNUMBER(N912)),"UNPRICED - select SKU / quote",IF(ISNUMBER(K912),"Manual quote - verify source",IF(T912="Covered","Covered by capacity",IF(T912="Control plane","No direct fee","Priced - verify sizing")))))</f>
        <v>Inactive</v>
      </c>
      <c r="R912" s="21" t="s">
        <v>2315</v>
      </c>
      <c r="S912" s="21" t="s">
        <v>971</v>
      </c>
      <c r="T912" s="21" t="s">
        <v>187</v>
      </c>
      <c r="U912" s="23">
        <f>IF(COUNTIF('SKU Catalog'!$A$4:$A$116,T912&amp;"|"&amp;F912)=0,0,MATCH(T912&amp;"|"&amp;F912,'SKU Catalog'!$A$1:$A$116,0))</f>
        <v>5</v>
      </c>
      <c r="V912" s="24">
        <f>IF(NOT(AND(A912=$B$2,G912&gt;0,H912&gt;0,OR(C912&lt;&gt;"Recommended baseline",Assumptions!$B$10=1))),0,IF(ISNUMBER(K912),G912*H912*K912,IF(U912=0,"UNPRICED",IF(ISNUMBER(INDEX('SKU Catalog'!$K$1:$K$116,MAX(1,U912))),G912*H912*INDEX('SKU Catalog'!$K$1:$K$116,MAX(1,U912))*IF(AND(INDEX('SKU Catalog'!$F$1:$F$116,MAX(1,U912))="Hourly",OR(INDEX('SKU Catalog'!$J$1:$J$116,MAX(1,U912))=0,"PAYG"="PAYG")),I912,1),"UNPRICED"))))</f>
        <v>0</v>
      </c>
      <c r="W912" s="24">
        <f>IF(NOT(AND(A912=$B$2,G912&gt;0,H912&gt;0,OR(C912&lt;&gt;"Recommended baseline",Assumptions!$B$10=1))),0,IF(ISNUMBER(K912),G912*H912*K912,IF(U912=0,"UNPRICED",IF(ISNUMBER(INDEX('SKU Catalog'!$L$1:$L$116,MAX(1,U912))),G912*H912*INDEX('SKU Catalog'!$L$1:$L$116,MAX(1,U912))*IF(AND(INDEX('SKU Catalog'!$F$1:$F$116,MAX(1,U912))="Hourly",OR(INDEX('SKU Catalog'!$J$1:$J$116,MAX(1,U912))=0,"1Y"="PAYG")),I912,1),"UNPRICED"))))</f>
        <v>0</v>
      </c>
      <c r="X912" s="24">
        <f>IF(NOT(AND(A912=$B$2,G912&gt;0,H912&gt;0,OR(C912&lt;&gt;"Recommended baseline",Assumptions!$B$10=1))),0,IF(ISNUMBER(K912),G912*H912*K912,IF(U912=0,"UNPRICED",IF(ISNUMBER(INDEX('SKU Catalog'!$M$1:$M$116,MAX(1,U912))),G912*H912*INDEX('SKU Catalog'!$M$1:$M$116,MAX(1,U912))*IF(AND(INDEX('SKU Catalog'!$F$1:$F$116,MAX(1,U912))="Hourly",OR(INDEX('SKU Catalog'!$J$1:$J$116,MAX(1,U912))=0,"3Y"="PAYG")),I912,1),"UNPRICED"))))</f>
        <v>0</v>
      </c>
    </row>
    <row r="913" spans="1:24" ht="28.8" x14ac:dyDescent="0.35">
      <c r="A913" s="21" t="s">
        <v>951</v>
      </c>
      <c r="B913" s="21" t="s">
        <v>95</v>
      </c>
      <c r="C913" s="21" t="s">
        <v>2299</v>
      </c>
      <c r="D913" s="21" t="s">
        <v>1518</v>
      </c>
      <c r="E913" s="21" t="s">
        <v>1519</v>
      </c>
      <c r="F913" s="26" t="s">
        <v>188</v>
      </c>
      <c r="G913" s="27">
        <v>1</v>
      </c>
      <c r="H913" s="27">
        <v>1</v>
      </c>
      <c r="I913" s="36">
        <v>1</v>
      </c>
      <c r="J913" s="26" t="s">
        <v>2297</v>
      </c>
      <c r="K913" s="37"/>
      <c r="L913" s="23" t="str">
        <f>IF(U913=0,"INVALID SKU",IF(INDEX('SKU Catalog'!$J$1:$J$116,MAX(1,U913))=0,"PAYG",IF(J913="Default",Assumptions!$B$7,J913)))</f>
        <v>PAYG</v>
      </c>
      <c r="M913" s="23" t="str">
        <f>IF(U913=0,"Review SKU",INDEX('SKU Catalog'!$E$1:$E$116,MAX(1,U913)))</f>
        <v>resource</v>
      </c>
      <c r="N913" s="31">
        <f>IF(ISNUMBER(K913),K913,IF(U913=0,"UNPRICED",IF(L913="PAYG",INDEX('SKU Catalog'!$K$1:$K$116,MAX(1,U913)),IF(L913="1Y",INDEX('SKU Catalog'!$L$1:$L$116,MAX(1,U913)),INDEX('SKU Catalog'!$M$1:$M$116,MAX(1,U913))))))</f>
        <v>0</v>
      </c>
      <c r="O913" s="24">
        <f>IF(NOT(AND(A913=$B$2,G913&gt;0,H913&gt;0,OR(C913&lt;&gt;"Recommended baseline",Assumptions!$B$10=1))),0,IF(ISNUMBER(N913),G913*H913*N913*IF(ISNUMBER(K913),1,IF(AND(L913="PAYG",INDEX('SKU Catalog'!$F$1:$F$116,MAX(1,U913))="Hourly"),I913,1)),"UNPRICED"))</f>
        <v>0</v>
      </c>
      <c r="P913" s="24">
        <f>IF(ISNUMBER(O913),O913*Assumptions!$B$8,"UNPRICED")</f>
        <v>0</v>
      </c>
      <c r="Q913" s="23" t="str">
        <f>IF(NOT(AND(A913=$B$2,G913&gt;0,H913&gt;0,OR(C913&lt;&gt;"Recommended baseline",Assumptions!$B$10=1))),"Inactive",IF(NOT(ISNUMBER(N913)),"UNPRICED - select SKU / quote",IF(ISNUMBER(K913),"Manual quote - verify source",IF(T913="Covered","Covered by capacity",IF(T913="Control plane","No direct fee","Priced - verify sizing")))))</f>
        <v>Inactive</v>
      </c>
      <c r="R913" s="21" t="s">
        <v>2315</v>
      </c>
      <c r="S913" s="21" t="s">
        <v>971</v>
      </c>
      <c r="T913" s="21" t="s">
        <v>187</v>
      </c>
      <c r="U913" s="23">
        <f>IF(COUNTIF('SKU Catalog'!$A$4:$A$116,T913&amp;"|"&amp;F913)=0,0,MATCH(T913&amp;"|"&amp;F913,'SKU Catalog'!$A$1:$A$116,0))</f>
        <v>5</v>
      </c>
      <c r="V913" s="24">
        <f>IF(NOT(AND(A913=$B$2,G913&gt;0,H913&gt;0,OR(C913&lt;&gt;"Recommended baseline",Assumptions!$B$10=1))),0,IF(ISNUMBER(K913),G913*H913*K913,IF(U913=0,"UNPRICED",IF(ISNUMBER(INDEX('SKU Catalog'!$K$1:$K$116,MAX(1,U913))),G913*H913*INDEX('SKU Catalog'!$K$1:$K$116,MAX(1,U913))*IF(AND(INDEX('SKU Catalog'!$F$1:$F$116,MAX(1,U913))="Hourly",OR(INDEX('SKU Catalog'!$J$1:$J$116,MAX(1,U913))=0,"PAYG"="PAYG")),I913,1),"UNPRICED"))))</f>
        <v>0</v>
      </c>
      <c r="W913" s="24">
        <f>IF(NOT(AND(A913=$B$2,G913&gt;0,H913&gt;0,OR(C913&lt;&gt;"Recommended baseline",Assumptions!$B$10=1))),0,IF(ISNUMBER(K913),G913*H913*K913,IF(U913=0,"UNPRICED",IF(ISNUMBER(INDEX('SKU Catalog'!$L$1:$L$116,MAX(1,U913))),G913*H913*INDEX('SKU Catalog'!$L$1:$L$116,MAX(1,U913))*IF(AND(INDEX('SKU Catalog'!$F$1:$F$116,MAX(1,U913))="Hourly",OR(INDEX('SKU Catalog'!$J$1:$J$116,MAX(1,U913))=0,"1Y"="PAYG")),I913,1),"UNPRICED"))))</f>
        <v>0</v>
      </c>
      <c r="X913" s="24">
        <f>IF(NOT(AND(A913=$B$2,G913&gt;0,H913&gt;0,OR(C913&lt;&gt;"Recommended baseline",Assumptions!$B$10=1))),0,IF(ISNUMBER(K913),G913*H913*K913,IF(U913=0,"UNPRICED",IF(ISNUMBER(INDEX('SKU Catalog'!$M$1:$M$116,MAX(1,U913))),G913*H913*INDEX('SKU Catalog'!$M$1:$M$116,MAX(1,U913))*IF(AND(INDEX('SKU Catalog'!$F$1:$F$116,MAX(1,U913))="Hourly",OR(INDEX('SKU Catalog'!$J$1:$J$116,MAX(1,U913))=0,"3Y"="PAYG")),I913,1),"UNPRICED"))))</f>
        <v>0</v>
      </c>
    </row>
    <row r="914" spans="1:24" ht="28.8" x14ac:dyDescent="0.35">
      <c r="A914" s="21" t="s">
        <v>951</v>
      </c>
      <c r="B914" s="21" t="s">
        <v>87</v>
      </c>
      <c r="C914" s="21" t="s">
        <v>2299</v>
      </c>
      <c r="D914" s="21" t="s">
        <v>1522</v>
      </c>
      <c r="E914" s="21" t="s">
        <v>1523</v>
      </c>
      <c r="F914" s="26" t="s">
        <v>303</v>
      </c>
      <c r="G914" s="27">
        <v>1</v>
      </c>
      <c r="H914" s="27">
        <v>1</v>
      </c>
      <c r="I914" s="36">
        <v>1</v>
      </c>
      <c r="J914" s="26" t="s">
        <v>2297</v>
      </c>
      <c r="K914" s="37"/>
      <c r="L914" s="23" t="str">
        <f>IF(U914=0,"INVALID SKU",IF(INDEX('SKU Catalog'!$J$1:$J$116,MAX(1,U914))=0,"PAYG",IF(J914="Default",Assumptions!$B$7,J914)))</f>
        <v>PAYG</v>
      </c>
      <c r="M914" s="23" t="str">
        <f>IF(U914=0,"Review SKU",INDEX('SKU Catalog'!$E$1:$E$116,MAX(1,U914)))</f>
        <v>gateway</v>
      </c>
      <c r="N914" s="31">
        <f>IF(ISNUMBER(K914),K914,IF(U914=0,"UNPRICED",IF(L914="PAYG",INDEX('SKU Catalog'!$K$1:$K$116,MAX(1,U914)),IF(L914="1Y",INDEX('SKU Catalog'!$L$1:$L$116,MAX(1,U914)),INDEX('SKU Catalog'!$M$1:$M$116,MAX(1,U914))))))</f>
        <v>146</v>
      </c>
      <c r="O914" s="24">
        <f>IF(NOT(AND(A914=$B$2,G914&gt;0,H914&gt;0,OR(C914&lt;&gt;"Recommended baseline",Assumptions!$B$10=1))),0,IF(ISNUMBER(N914),G914*H914*N914*IF(ISNUMBER(K914),1,IF(AND(L914="PAYG",INDEX('SKU Catalog'!$F$1:$F$116,MAX(1,U914))="Hourly"),I914,1)),"UNPRICED"))</f>
        <v>0</v>
      </c>
      <c r="P914" s="24">
        <f>IF(ISNUMBER(O914),O914*Assumptions!$B$8,"UNPRICED")</f>
        <v>0</v>
      </c>
      <c r="Q914" s="23" t="str">
        <f>IF(NOT(AND(A914=$B$2,G914&gt;0,H914&gt;0,OR(C914&lt;&gt;"Recommended baseline",Assumptions!$B$10=1))),"Inactive",IF(NOT(ISNUMBER(N914)),"UNPRICED - select SKU / quote",IF(ISNUMBER(K914),"Manual quote - verify source",IF(T914="Covered","Covered by capacity",IF(T914="Control plane","No direct fee","Priced - verify sizing")))))</f>
        <v>Inactive</v>
      </c>
      <c r="R914" s="21" t="s">
        <v>2326</v>
      </c>
      <c r="S914" s="21" t="s">
        <v>971</v>
      </c>
      <c r="T914" s="21" t="s">
        <v>384</v>
      </c>
      <c r="U914" s="23">
        <f>IF(COUNTIF('SKU Catalog'!$A$4:$A$116,T914&amp;"|"&amp;F914)=0,0,MATCH(T914&amp;"|"&amp;F914,'SKU Catalog'!$A$1:$A$116,0))</f>
        <v>81</v>
      </c>
      <c r="V914" s="24">
        <f>IF(NOT(AND(A914=$B$2,G914&gt;0,H914&gt;0,OR(C914&lt;&gt;"Recommended baseline",Assumptions!$B$10=1))),0,IF(ISNUMBER(K914),G914*H914*K914,IF(U914=0,"UNPRICED",IF(ISNUMBER(INDEX('SKU Catalog'!$K$1:$K$116,MAX(1,U914))),G914*H914*INDEX('SKU Catalog'!$K$1:$K$116,MAX(1,U914))*IF(AND(INDEX('SKU Catalog'!$F$1:$F$116,MAX(1,U914))="Hourly",OR(INDEX('SKU Catalog'!$J$1:$J$116,MAX(1,U914))=0,"PAYG"="PAYG")),I914,1),"UNPRICED"))))</f>
        <v>0</v>
      </c>
      <c r="W914" s="24">
        <f>IF(NOT(AND(A914=$B$2,G914&gt;0,H914&gt;0,OR(C914&lt;&gt;"Recommended baseline",Assumptions!$B$10=1))),0,IF(ISNUMBER(K914),G914*H914*K914,IF(U914=0,"UNPRICED",IF(ISNUMBER(INDEX('SKU Catalog'!$L$1:$L$116,MAX(1,U914))),G914*H914*INDEX('SKU Catalog'!$L$1:$L$116,MAX(1,U914))*IF(AND(INDEX('SKU Catalog'!$F$1:$F$116,MAX(1,U914))="Hourly",OR(INDEX('SKU Catalog'!$J$1:$J$116,MAX(1,U914))=0,"1Y"="PAYG")),I914,1),"UNPRICED"))))</f>
        <v>0</v>
      </c>
      <c r="X914" s="24">
        <f>IF(NOT(AND(A914=$B$2,G914&gt;0,H914&gt;0,OR(C914&lt;&gt;"Recommended baseline",Assumptions!$B$10=1))),0,IF(ISNUMBER(K914),G914*H914*K914,IF(U914=0,"UNPRICED",IF(ISNUMBER(INDEX('SKU Catalog'!$M$1:$M$116,MAX(1,U914))),G914*H914*INDEX('SKU Catalog'!$M$1:$M$116,MAX(1,U914))*IF(AND(INDEX('SKU Catalog'!$F$1:$F$116,MAX(1,U914))="Hourly",OR(INDEX('SKU Catalog'!$J$1:$J$116,MAX(1,U914))=0,"3Y"="PAYG")),I914,1),"UNPRICED"))))</f>
        <v>0</v>
      </c>
    </row>
    <row r="915" spans="1:24" ht="43.2" x14ac:dyDescent="0.35">
      <c r="A915" s="21" t="s">
        <v>951</v>
      </c>
      <c r="B915" s="21" t="s">
        <v>87</v>
      </c>
      <c r="C915" s="21" t="s">
        <v>2299</v>
      </c>
      <c r="D915" s="21" t="s">
        <v>1522</v>
      </c>
      <c r="E915" s="21" t="s">
        <v>1523</v>
      </c>
      <c r="F915" s="26" t="s">
        <v>303</v>
      </c>
      <c r="G915" s="27">
        <v>1</v>
      </c>
      <c r="H915" s="27">
        <v>1</v>
      </c>
      <c r="I915" s="36">
        <v>1</v>
      </c>
      <c r="J915" s="26" t="s">
        <v>2297</v>
      </c>
      <c r="K915" s="37"/>
      <c r="L915" s="23" t="str">
        <f>IF(U915=0,"INVALID SKU",IF(INDEX('SKU Catalog'!$J$1:$J$116,MAX(1,U915))=0,"PAYG",IF(J915="Default",Assumptions!$B$7,J915)))</f>
        <v>PAYG</v>
      </c>
      <c r="M915" s="23" t="str">
        <f>IF(U915=0,"Review SKU",INDEX('SKU Catalog'!$E$1:$E$116,MAX(1,U915)))</f>
        <v>capacity unit</v>
      </c>
      <c r="N915" s="31">
        <f>IF(ISNUMBER(K915),K915,IF(U915=0,"UNPRICED",IF(L915="PAYG",INDEX('SKU Catalog'!$K$1:$K$116,MAX(1,U915)),IF(L915="1Y",INDEX('SKU Catalog'!$L$1:$L$116,MAX(1,U915)),INDEX('SKU Catalog'!$M$1:$M$116,MAX(1,U915))))))</f>
        <v>5.84</v>
      </c>
      <c r="O915" s="24">
        <f>IF(NOT(AND(A915=$B$2,G915&gt;0,H915&gt;0,OR(C915&lt;&gt;"Recommended baseline",Assumptions!$B$10=1))),0,IF(ISNUMBER(N915),G915*H915*N915*IF(ISNUMBER(K915),1,IF(AND(L915="PAYG",INDEX('SKU Catalog'!$F$1:$F$116,MAX(1,U915))="Hourly"),I915,1)),"UNPRICED"))</f>
        <v>0</v>
      </c>
      <c r="P915" s="24">
        <f>IF(ISNUMBER(O915),O915*Assumptions!$B$8,"UNPRICED")</f>
        <v>0</v>
      </c>
      <c r="Q915" s="23" t="str">
        <f>IF(NOT(AND(A915=$B$2,G915&gt;0,H915&gt;0,OR(C915&lt;&gt;"Recommended baseline",Assumptions!$B$10=1))),"Inactive",IF(NOT(ISNUMBER(N915)),"UNPRICED - select SKU / quote",IF(ISNUMBER(K915),"Manual quote - verify source",IF(T915="Covered","Covered by capacity",IF(T915="Control plane","No direct fee","Priced - verify sizing")))))</f>
        <v>Inactive</v>
      </c>
      <c r="R915" s="21" t="s">
        <v>2349</v>
      </c>
      <c r="S915" s="21" t="s">
        <v>971</v>
      </c>
      <c r="T915" s="21" t="s">
        <v>386</v>
      </c>
      <c r="U915" s="23">
        <f>IF(COUNTIF('SKU Catalog'!$A$4:$A$116,T915&amp;"|"&amp;F915)=0,0,MATCH(T915&amp;"|"&amp;F915,'SKU Catalog'!$A$1:$A$116,0))</f>
        <v>82</v>
      </c>
      <c r="V915" s="24">
        <f>IF(NOT(AND(A915=$B$2,G915&gt;0,H915&gt;0,OR(C915&lt;&gt;"Recommended baseline",Assumptions!$B$10=1))),0,IF(ISNUMBER(K915),G915*H915*K915,IF(U915=0,"UNPRICED",IF(ISNUMBER(INDEX('SKU Catalog'!$K$1:$K$116,MAX(1,U915))),G915*H915*INDEX('SKU Catalog'!$K$1:$K$116,MAX(1,U915))*IF(AND(INDEX('SKU Catalog'!$F$1:$F$116,MAX(1,U915))="Hourly",OR(INDEX('SKU Catalog'!$J$1:$J$116,MAX(1,U915))=0,"PAYG"="PAYG")),I915,1),"UNPRICED"))))</f>
        <v>0</v>
      </c>
      <c r="W915" s="24">
        <f>IF(NOT(AND(A915=$B$2,G915&gt;0,H915&gt;0,OR(C915&lt;&gt;"Recommended baseline",Assumptions!$B$10=1))),0,IF(ISNUMBER(K915),G915*H915*K915,IF(U915=0,"UNPRICED",IF(ISNUMBER(INDEX('SKU Catalog'!$L$1:$L$116,MAX(1,U915))),G915*H915*INDEX('SKU Catalog'!$L$1:$L$116,MAX(1,U915))*IF(AND(INDEX('SKU Catalog'!$F$1:$F$116,MAX(1,U915))="Hourly",OR(INDEX('SKU Catalog'!$J$1:$J$116,MAX(1,U915))=0,"1Y"="PAYG")),I915,1),"UNPRICED"))))</f>
        <v>0</v>
      </c>
      <c r="X915" s="24">
        <f>IF(NOT(AND(A915=$B$2,G915&gt;0,H915&gt;0,OR(C915&lt;&gt;"Recommended baseline",Assumptions!$B$10=1))),0,IF(ISNUMBER(K915),G915*H915*K915,IF(U915=0,"UNPRICED",IF(ISNUMBER(INDEX('SKU Catalog'!$M$1:$M$116,MAX(1,U915))),G915*H915*INDEX('SKU Catalog'!$M$1:$M$116,MAX(1,U915))*IF(AND(INDEX('SKU Catalog'!$F$1:$F$116,MAX(1,U915))="Hourly",OR(INDEX('SKU Catalog'!$J$1:$J$116,MAX(1,U915))=0,"3Y"="PAYG")),I915,1),"UNPRICED"))))</f>
        <v>0</v>
      </c>
    </row>
    <row r="916" spans="1:24" ht="28.8" x14ac:dyDescent="0.35">
      <c r="A916" s="21" t="s">
        <v>951</v>
      </c>
      <c r="B916" s="21" t="s">
        <v>95</v>
      </c>
      <c r="C916" s="21" t="s">
        <v>2299</v>
      </c>
      <c r="D916" s="21" t="s">
        <v>1525</v>
      </c>
      <c r="E916" s="21" t="s">
        <v>1526</v>
      </c>
      <c r="F916" s="26" t="s">
        <v>188</v>
      </c>
      <c r="G916" s="27">
        <v>1</v>
      </c>
      <c r="H916" s="27">
        <v>1</v>
      </c>
      <c r="I916" s="36">
        <v>1</v>
      </c>
      <c r="J916" s="26" t="s">
        <v>2297</v>
      </c>
      <c r="K916" s="37"/>
      <c r="L916" s="23" t="str">
        <f>IF(U916=0,"INVALID SKU",IF(INDEX('SKU Catalog'!$J$1:$J$116,MAX(1,U916))=0,"PAYG",IF(J916="Default",Assumptions!$B$7,J916)))</f>
        <v>PAYG</v>
      </c>
      <c r="M916" s="23" t="str">
        <f>IF(U916=0,"Review SKU",INDEX('SKU Catalog'!$E$1:$E$116,MAX(1,U916)))</f>
        <v>resource</v>
      </c>
      <c r="N916" s="31">
        <f>IF(ISNUMBER(K916),K916,IF(U916=0,"UNPRICED",IF(L916="PAYG",INDEX('SKU Catalog'!$K$1:$K$116,MAX(1,U916)),IF(L916="1Y",INDEX('SKU Catalog'!$L$1:$L$116,MAX(1,U916)),INDEX('SKU Catalog'!$M$1:$M$116,MAX(1,U916))))))</f>
        <v>0</v>
      </c>
      <c r="O916" s="24">
        <f>IF(NOT(AND(A916=$B$2,G916&gt;0,H916&gt;0,OR(C916&lt;&gt;"Recommended baseline",Assumptions!$B$10=1))),0,IF(ISNUMBER(N916),G916*H916*N916*IF(ISNUMBER(K916),1,IF(AND(L916="PAYG",INDEX('SKU Catalog'!$F$1:$F$116,MAX(1,U916))="Hourly"),I916,1)),"UNPRICED"))</f>
        <v>0</v>
      </c>
      <c r="P916" s="24">
        <f>IF(ISNUMBER(O916),O916*Assumptions!$B$8,"UNPRICED")</f>
        <v>0</v>
      </c>
      <c r="Q916" s="23" t="str">
        <f>IF(NOT(AND(A916=$B$2,G916&gt;0,H916&gt;0,OR(C916&lt;&gt;"Recommended baseline",Assumptions!$B$10=1))),"Inactive",IF(NOT(ISNUMBER(N916)),"UNPRICED - select SKU / quote",IF(ISNUMBER(K916),"Manual quote - verify source",IF(T916="Covered","Covered by capacity",IF(T916="Control plane","No direct fee","Priced - verify sizing")))))</f>
        <v>Inactive</v>
      </c>
      <c r="R916" s="21" t="s">
        <v>2315</v>
      </c>
      <c r="S916" s="21" t="s">
        <v>971</v>
      </c>
      <c r="T916" s="21" t="s">
        <v>187</v>
      </c>
      <c r="U916" s="23">
        <f>IF(COUNTIF('SKU Catalog'!$A$4:$A$116,T916&amp;"|"&amp;F916)=0,0,MATCH(T916&amp;"|"&amp;F916,'SKU Catalog'!$A$1:$A$116,0))</f>
        <v>5</v>
      </c>
      <c r="V916" s="24">
        <f>IF(NOT(AND(A916=$B$2,G916&gt;0,H916&gt;0,OR(C916&lt;&gt;"Recommended baseline",Assumptions!$B$10=1))),0,IF(ISNUMBER(K916),G916*H916*K916,IF(U916=0,"UNPRICED",IF(ISNUMBER(INDEX('SKU Catalog'!$K$1:$K$116,MAX(1,U916))),G916*H916*INDEX('SKU Catalog'!$K$1:$K$116,MAX(1,U916))*IF(AND(INDEX('SKU Catalog'!$F$1:$F$116,MAX(1,U916))="Hourly",OR(INDEX('SKU Catalog'!$J$1:$J$116,MAX(1,U916))=0,"PAYG"="PAYG")),I916,1),"UNPRICED"))))</f>
        <v>0</v>
      </c>
      <c r="W916" s="24">
        <f>IF(NOT(AND(A916=$B$2,G916&gt;0,H916&gt;0,OR(C916&lt;&gt;"Recommended baseline",Assumptions!$B$10=1))),0,IF(ISNUMBER(K916),G916*H916*K916,IF(U916=0,"UNPRICED",IF(ISNUMBER(INDEX('SKU Catalog'!$L$1:$L$116,MAX(1,U916))),G916*H916*INDEX('SKU Catalog'!$L$1:$L$116,MAX(1,U916))*IF(AND(INDEX('SKU Catalog'!$F$1:$F$116,MAX(1,U916))="Hourly",OR(INDEX('SKU Catalog'!$J$1:$J$116,MAX(1,U916))=0,"1Y"="PAYG")),I916,1),"UNPRICED"))))</f>
        <v>0</v>
      </c>
      <c r="X916" s="24">
        <f>IF(NOT(AND(A916=$B$2,G916&gt;0,H916&gt;0,OR(C916&lt;&gt;"Recommended baseline",Assumptions!$B$10=1))),0,IF(ISNUMBER(K916),G916*H916*K916,IF(U916=0,"UNPRICED",IF(ISNUMBER(INDEX('SKU Catalog'!$M$1:$M$116,MAX(1,U916))),G916*H916*INDEX('SKU Catalog'!$M$1:$M$116,MAX(1,U916))*IF(AND(INDEX('SKU Catalog'!$F$1:$F$116,MAX(1,U916))="Hourly",OR(INDEX('SKU Catalog'!$J$1:$J$116,MAX(1,U916))=0,"3Y"="PAYG")),I916,1),"UNPRICED"))))</f>
        <v>0</v>
      </c>
    </row>
    <row r="917" spans="1:24" ht="28.8" x14ac:dyDescent="0.35">
      <c r="A917" s="21" t="s">
        <v>951</v>
      </c>
      <c r="B917" s="21" t="s">
        <v>95</v>
      </c>
      <c r="C917" s="21" t="s">
        <v>2299</v>
      </c>
      <c r="D917" s="21" t="s">
        <v>1527</v>
      </c>
      <c r="E917" s="21" t="s">
        <v>1528</v>
      </c>
      <c r="F917" s="26" t="s">
        <v>188</v>
      </c>
      <c r="G917" s="27">
        <v>1</v>
      </c>
      <c r="H917" s="27">
        <v>1</v>
      </c>
      <c r="I917" s="36">
        <v>1</v>
      </c>
      <c r="J917" s="26" t="s">
        <v>2297</v>
      </c>
      <c r="K917" s="37"/>
      <c r="L917" s="23" t="str">
        <f>IF(U917=0,"INVALID SKU",IF(INDEX('SKU Catalog'!$J$1:$J$116,MAX(1,U917))=0,"PAYG",IF(J917="Default",Assumptions!$B$7,J917)))</f>
        <v>PAYG</v>
      </c>
      <c r="M917" s="23" t="str">
        <f>IF(U917=0,"Review SKU",INDEX('SKU Catalog'!$E$1:$E$116,MAX(1,U917)))</f>
        <v>resource</v>
      </c>
      <c r="N917" s="31">
        <f>IF(ISNUMBER(K917),K917,IF(U917=0,"UNPRICED",IF(L917="PAYG",INDEX('SKU Catalog'!$K$1:$K$116,MAX(1,U917)),IF(L917="1Y",INDEX('SKU Catalog'!$L$1:$L$116,MAX(1,U917)),INDEX('SKU Catalog'!$M$1:$M$116,MAX(1,U917))))))</f>
        <v>0</v>
      </c>
      <c r="O917" s="24">
        <f>IF(NOT(AND(A917=$B$2,G917&gt;0,H917&gt;0,OR(C917&lt;&gt;"Recommended baseline",Assumptions!$B$10=1))),0,IF(ISNUMBER(N917),G917*H917*N917*IF(ISNUMBER(K917),1,IF(AND(L917="PAYG",INDEX('SKU Catalog'!$F$1:$F$116,MAX(1,U917))="Hourly"),I917,1)),"UNPRICED"))</f>
        <v>0</v>
      </c>
      <c r="P917" s="24">
        <f>IF(ISNUMBER(O917),O917*Assumptions!$B$8,"UNPRICED")</f>
        <v>0</v>
      </c>
      <c r="Q917" s="23" t="str">
        <f>IF(NOT(AND(A917=$B$2,G917&gt;0,H917&gt;0,OR(C917&lt;&gt;"Recommended baseline",Assumptions!$B$10=1))),"Inactive",IF(NOT(ISNUMBER(N917)),"UNPRICED - select SKU / quote",IF(ISNUMBER(K917),"Manual quote - verify source",IF(T917="Covered","Covered by capacity",IF(T917="Control plane","No direct fee","Priced - verify sizing")))))</f>
        <v>Inactive</v>
      </c>
      <c r="R917" s="21" t="s">
        <v>2300</v>
      </c>
      <c r="S917" s="21" t="s">
        <v>971</v>
      </c>
      <c r="T917" s="21" t="s">
        <v>187</v>
      </c>
      <c r="U917" s="23">
        <f>IF(COUNTIF('SKU Catalog'!$A$4:$A$116,T917&amp;"|"&amp;F917)=0,0,MATCH(T917&amp;"|"&amp;F917,'SKU Catalog'!$A$1:$A$116,0))</f>
        <v>5</v>
      </c>
      <c r="V917" s="24">
        <f>IF(NOT(AND(A917=$B$2,G917&gt;0,H917&gt;0,OR(C917&lt;&gt;"Recommended baseline",Assumptions!$B$10=1))),0,IF(ISNUMBER(K917),G917*H917*K917,IF(U917=0,"UNPRICED",IF(ISNUMBER(INDEX('SKU Catalog'!$K$1:$K$116,MAX(1,U917))),G917*H917*INDEX('SKU Catalog'!$K$1:$K$116,MAX(1,U917))*IF(AND(INDEX('SKU Catalog'!$F$1:$F$116,MAX(1,U917))="Hourly",OR(INDEX('SKU Catalog'!$J$1:$J$116,MAX(1,U917))=0,"PAYG"="PAYG")),I917,1),"UNPRICED"))))</f>
        <v>0</v>
      </c>
      <c r="W917" s="24">
        <f>IF(NOT(AND(A917=$B$2,G917&gt;0,H917&gt;0,OR(C917&lt;&gt;"Recommended baseline",Assumptions!$B$10=1))),0,IF(ISNUMBER(K917),G917*H917*K917,IF(U917=0,"UNPRICED",IF(ISNUMBER(INDEX('SKU Catalog'!$L$1:$L$116,MAX(1,U917))),G917*H917*INDEX('SKU Catalog'!$L$1:$L$116,MAX(1,U917))*IF(AND(INDEX('SKU Catalog'!$F$1:$F$116,MAX(1,U917))="Hourly",OR(INDEX('SKU Catalog'!$J$1:$J$116,MAX(1,U917))=0,"1Y"="PAYG")),I917,1),"UNPRICED"))))</f>
        <v>0</v>
      </c>
      <c r="X917" s="24">
        <f>IF(NOT(AND(A917=$B$2,G917&gt;0,H917&gt;0,OR(C917&lt;&gt;"Recommended baseline",Assumptions!$B$10=1))),0,IF(ISNUMBER(K917),G917*H917*K917,IF(U917=0,"UNPRICED",IF(ISNUMBER(INDEX('SKU Catalog'!$M$1:$M$116,MAX(1,U917))),G917*H917*INDEX('SKU Catalog'!$M$1:$M$116,MAX(1,U917))*IF(AND(INDEX('SKU Catalog'!$F$1:$F$116,MAX(1,U917))="Hourly",OR(INDEX('SKU Catalog'!$J$1:$J$116,MAX(1,U917))=0,"3Y"="PAYG")),I917,1),"UNPRICED"))))</f>
        <v>0</v>
      </c>
    </row>
    <row r="918" spans="1:24" ht="28.8" x14ac:dyDescent="0.35">
      <c r="A918" s="21" t="s">
        <v>951</v>
      </c>
      <c r="B918" s="21" t="s">
        <v>95</v>
      </c>
      <c r="C918" s="21" t="s">
        <v>2299</v>
      </c>
      <c r="D918" s="21" t="s">
        <v>1530</v>
      </c>
      <c r="E918" s="21" t="s">
        <v>1531</v>
      </c>
      <c r="F918" s="26" t="s">
        <v>188</v>
      </c>
      <c r="G918" s="27">
        <v>1</v>
      </c>
      <c r="H918" s="27">
        <v>1</v>
      </c>
      <c r="I918" s="36">
        <v>1</v>
      </c>
      <c r="J918" s="26" t="s">
        <v>2297</v>
      </c>
      <c r="K918" s="37"/>
      <c r="L918" s="23" t="str">
        <f>IF(U918=0,"INVALID SKU",IF(INDEX('SKU Catalog'!$J$1:$J$116,MAX(1,U918))=0,"PAYG",IF(J918="Default",Assumptions!$B$7,J918)))</f>
        <v>PAYG</v>
      </c>
      <c r="M918" s="23" t="str">
        <f>IF(U918=0,"Review SKU",INDEX('SKU Catalog'!$E$1:$E$116,MAX(1,U918)))</f>
        <v>resource</v>
      </c>
      <c r="N918" s="31">
        <f>IF(ISNUMBER(K918),K918,IF(U918=0,"UNPRICED",IF(L918="PAYG",INDEX('SKU Catalog'!$K$1:$K$116,MAX(1,U918)),IF(L918="1Y",INDEX('SKU Catalog'!$L$1:$L$116,MAX(1,U918)),INDEX('SKU Catalog'!$M$1:$M$116,MAX(1,U918))))))</f>
        <v>0</v>
      </c>
      <c r="O918" s="24">
        <f>IF(NOT(AND(A918=$B$2,G918&gt;0,H918&gt;0,OR(C918&lt;&gt;"Recommended baseline",Assumptions!$B$10=1))),0,IF(ISNUMBER(N918),G918*H918*N918*IF(ISNUMBER(K918),1,IF(AND(L918="PAYG",INDEX('SKU Catalog'!$F$1:$F$116,MAX(1,U918))="Hourly"),I918,1)),"UNPRICED"))</f>
        <v>0</v>
      </c>
      <c r="P918" s="24">
        <f>IF(ISNUMBER(O918),O918*Assumptions!$B$8,"UNPRICED")</f>
        <v>0</v>
      </c>
      <c r="Q918" s="23" t="str">
        <f>IF(NOT(AND(A918=$B$2,G918&gt;0,H918&gt;0,OR(C918&lt;&gt;"Recommended baseline",Assumptions!$B$10=1))),"Inactive",IF(NOT(ISNUMBER(N918)),"UNPRICED - select SKU / quote",IF(ISNUMBER(K918),"Manual quote - verify source",IF(T918="Covered","Covered by capacity",IF(T918="Control plane","No direct fee","Priced - verify sizing")))))</f>
        <v>Inactive</v>
      </c>
      <c r="R918" s="21" t="s">
        <v>2300</v>
      </c>
      <c r="S918" s="21" t="s">
        <v>971</v>
      </c>
      <c r="T918" s="21" t="s">
        <v>187</v>
      </c>
      <c r="U918" s="23">
        <f>IF(COUNTIF('SKU Catalog'!$A$4:$A$116,T918&amp;"|"&amp;F918)=0,0,MATCH(T918&amp;"|"&amp;F918,'SKU Catalog'!$A$1:$A$116,0))</f>
        <v>5</v>
      </c>
      <c r="V918" s="24">
        <f>IF(NOT(AND(A918=$B$2,G918&gt;0,H918&gt;0,OR(C918&lt;&gt;"Recommended baseline",Assumptions!$B$10=1))),0,IF(ISNUMBER(K918),G918*H918*K918,IF(U918=0,"UNPRICED",IF(ISNUMBER(INDEX('SKU Catalog'!$K$1:$K$116,MAX(1,U918))),G918*H918*INDEX('SKU Catalog'!$K$1:$K$116,MAX(1,U918))*IF(AND(INDEX('SKU Catalog'!$F$1:$F$116,MAX(1,U918))="Hourly",OR(INDEX('SKU Catalog'!$J$1:$J$116,MAX(1,U918))=0,"PAYG"="PAYG")),I918,1),"UNPRICED"))))</f>
        <v>0</v>
      </c>
      <c r="W918" s="24">
        <f>IF(NOT(AND(A918=$B$2,G918&gt;0,H918&gt;0,OR(C918&lt;&gt;"Recommended baseline",Assumptions!$B$10=1))),0,IF(ISNUMBER(K918),G918*H918*K918,IF(U918=0,"UNPRICED",IF(ISNUMBER(INDEX('SKU Catalog'!$L$1:$L$116,MAX(1,U918))),G918*H918*INDEX('SKU Catalog'!$L$1:$L$116,MAX(1,U918))*IF(AND(INDEX('SKU Catalog'!$F$1:$F$116,MAX(1,U918))="Hourly",OR(INDEX('SKU Catalog'!$J$1:$J$116,MAX(1,U918))=0,"1Y"="PAYG")),I918,1),"UNPRICED"))))</f>
        <v>0</v>
      </c>
      <c r="X918" s="24">
        <f>IF(NOT(AND(A918=$B$2,G918&gt;0,H918&gt;0,OR(C918&lt;&gt;"Recommended baseline",Assumptions!$B$10=1))),0,IF(ISNUMBER(K918),G918*H918*K918,IF(U918=0,"UNPRICED",IF(ISNUMBER(INDEX('SKU Catalog'!$M$1:$M$116,MAX(1,U918))),G918*H918*INDEX('SKU Catalog'!$M$1:$M$116,MAX(1,U918))*IF(AND(INDEX('SKU Catalog'!$F$1:$F$116,MAX(1,U918))="Hourly",OR(INDEX('SKU Catalog'!$J$1:$J$116,MAX(1,U918))=0,"3Y"="PAYG")),I918,1),"UNPRICED"))))</f>
        <v>0</v>
      </c>
    </row>
    <row r="919" spans="1:24" ht="28.8" x14ac:dyDescent="0.35">
      <c r="A919" s="21" t="s">
        <v>951</v>
      </c>
      <c r="B919" s="21" t="s">
        <v>95</v>
      </c>
      <c r="C919" s="21" t="s">
        <v>2299</v>
      </c>
      <c r="D919" s="21" t="s">
        <v>1532</v>
      </c>
      <c r="E919" s="21" t="s">
        <v>1533</v>
      </c>
      <c r="F919" s="26" t="s">
        <v>188</v>
      </c>
      <c r="G919" s="27">
        <v>1</v>
      </c>
      <c r="H919" s="27">
        <v>1</v>
      </c>
      <c r="I919" s="36">
        <v>1</v>
      </c>
      <c r="J919" s="26" t="s">
        <v>2297</v>
      </c>
      <c r="K919" s="37"/>
      <c r="L919" s="23" t="str">
        <f>IF(U919=0,"INVALID SKU",IF(INDEX('SKU Catalog'!$J$1:$J$116,MAX(1,U919))=0,"PAYG",IF(J919="Default",Assumptions!$B$7,J919)))</f>
        <v>PAYG</v>
      </c>
      <c r="M919" s="23" t="str">
        <f>IF(U919=0,"Review SKU",INDEX('SKU Catalog'!$E$1:$E$116,MAX(1,U919)))</f>
        <v>resource</v>
      </c>
      <c r="N919" s="31">
        <f>IF(ISNUMBER(K919),K919,IF(U919=0,"UNPRICED",IF(L919="PAYG",INDEX('SKU Catalog'!$K$1:$K$116,MAX(1,U919)),IF(L919="1Y",INDEX('SKU Catalog'!$L$1:$L$116,MAX(1,U919)),INDEX('SKU Catalog'!$M$1:$M$116,MAX(1,U919))))))</f>
        <v>0</v>
      </c>
      <c r="O919" s="24">
        <f>IF(NOT(AND(A919=$B$2,G919&gt;0,H919&gt;0,OR(C919&lt;&gt;"Recommended baseline",Assumptions!$B$10=1))),0,IF(ISNUMBER(N919),G919*H919*N919*IF(ISNUMBER(K919),1,IF(AND(L919="PAYG",INDEX('SKU Catalog'!$F$1:$F$116,MAX(1,U919))="Hourly"),I919,1)),"UNPRICED"))</f>
        <v>0</v>
      </c>
      <c r="P919" s="24">
        <f>IF(ISNUMBER(O919),O919*Assumptions!$B$8,"UNPRICED")</f>
        <v>0</v>
      </c>
      <c r="Q919" s="23" t="str">
        <f>IF(NOT(AND(A919=$B$2,G919&gt;0,H919&gt;0,OR(C919&lt;&gt;"Recommended baseline",Assumptions!$B$10=1))),"Inactive",IF(NOT(ISNUMBER(N919)),"UNPRICED - select SKU / quote",IF(ISNUMBER(K919),"Manual quote - verify source",IF(T919="Covered","Covered by capacity",IF(T919="Control plane","No direct fee","Priced - verify sizing")))))</f>
        <v>Inactive</v>
      </c>
      <c r="R919" s="21" t="s">
        <v>2300</v>
      </c>
      <c r="S919" s="21" t="s">
        <v>971</v>
      </c>
      <c r="T919" s="21" t="s">
        <v>187</v>
      </c>
      <c r="U919" s="23">
        <f>IF(COUNTIF('SKU Catalog'!$A$4:$A$116,T919&amp;"|"&amp;F919)=0,0,MATCH(T919&amp;"|"&amp;F919,'SKU Catalog'!$A$1:$A$116,0))</f>
        <v>5</v>
      </c>
      <c r="V919" s="24">
        <f>IF(NOT(AND(A919=$B$2,G919&gt;0,H919&gt;0,OR(C919&lt;&gt;"Recommended baseline",Assumptions!$B$10=1))),0,IF(ISNUMBER(K919),G919*H919*K919,IF(U919=0,"UNPRICED",IF(ISNUMBER(INDEX('SKU Catalog'!$K$1:$K$116,MAX(1,U919))),G919*H919*INDEX('SKU Catalog'!$K$1:$K$116,MAX(1,U919))*IF(AND(INDEX('SKU Catalog'!$F$1:$F$116,MAX(1,U919))="Hourly",OR(INDEX('SKU Catalog'!$J$1:$J$116,MAX(1,U919))=0,"PAYG"="PAYG")),I919,1),"UNPRICED"))))</f>
        <v>0</v>
      </c>
      <c r="W919" s="24">
        <f>IF(NOT(AND(A919=$B$2,G919&gt;0,H919&gt;0,OR(C919&lt;&gt;"Recommended baseline",Assumptions!$B$10=1))),0,IF(ISNUMBER(K919),G919*H919*K919,IF(U919=0,"UNPRICED",IF(ISNUMBER(INDEX('SKU Catalog'!$L$1:$L$116,MAX(1,U919))),G919*H919*INDEX('SKU Catalog'!$L$1:$L$116,MAX(1,U919))*IF(AND(INDEX('SKU Catalog'!$F$1:$F$116,MAX(1,U919))="Hourly",OR(INDEX('SKU Catalog'!$J$1:$J$116,MAX(1,U919))=0,"1Y"="PAYG")),I919,1),"UNPRICED"))))</f>
        <v>0</v>
      </c>
      <c r="X919" s="24">
        <f>IF(NOT(AND(A919=$B$2,G919&gt;0,H919&gt;0,OR(C919&lt;&gt;"Recommended baseline",Assumptions!$B$10=1))),0,IF(ISNUMBER(K919),G919*H919*K919,IF(U919=0,"UNPRICED",IF(ISNUMBER(INDEX('SKU Catalog'!$M$1:$M$116,MAX(1,U919))),G919*H919*INDEX('SKU Catalog'!$M$1:$M$116,MAX(1,U919))*IF(AND(INDEX('SKU Catalog'!$F$1:$F$116,MAX(1,U919))="Hourly",OR(INDEX('SKU Catalog'!$J$1:$J$116,MAX(1,U919))=0,"3Y"="PAYG")),I919,1),"UNPRICED"))))</f>
        <v>0</v>
      </c>
    </row>
    <row r="920" spans="1:24" ht="28.8" x14ac:dyDescent="0.35">
      <c r="A920" s="21" t="s">
        <v>951</v>
      </c>
      <c r="B920" s="21" t="s">
        <v>95</v>
      </c>
      <c r="C920" s="21" t="s">
        <v>2299</v>
      </c>
      <c r="D920" s="21" t="s">
        <v>1534</v>
      </c>
      <c r="E920" s="21" t="s">
        <v>1535</v>
      </c>
      <c r="F920" s="26" t="s">
        <v>188</v>
      </c>
      <c r="G920" s="27">
        <v>1</v>
      </c>
      <c r="H920" s="27">
        <v>1</v>
      </c>
      <c r="I920" s="36">
        <v>1</v>
      </c>
      <c r="J920" s="26" t="s">
        <v>2297</v>
      </c>
      <c r="K920" s="37"/>
      <c r="L920" s="23" t="str">
        <f>IF(U920=0,"INVALID SKU",IF(INDEX('SKU Catalog'!$J$1:$J$116,MAX(1,U920))=0,"PAYG",IF(J920="Default",Assumptions!$B$7,J920)))</f>
        <v>PAYG</v>
      </c>
      <c r="M920" s="23" t="str">
        <f>IF(U920=0,"Review SKU",INDEX('SKU Catalog'!$E$1:$E$116,MAX(1,U920)))</f>
        <v>resource</v>
      </c>
      <c r="N920" s="31">
        <f>IF(ISNUMBER(K920),K920,IF(U920=0,"UNPRICED",IF(L920="PAYG",INDEX('SKU Catalog'!$K$1:$K$116,MAX(1,U920)),IF(L920="1Y",INDEX('SKU Catalog'!$L$1:$L$116,MAX(1,U920)),INDEX('SKU Catalog'!$M$1:$M$116,MAX(1,U920))))))</f>
        <v>0</v>
      </c>
      <c r="O920" s="24">
        <f>IF(NOT(AND(A920=$B$2,G920&gt;0,H920&gt;0,OR(C920&lt;&gt;"Recommended baseline",Assumptions!$B$10=1))),0,IF(ISNUMBER(N920),G920*H920*N920*IF(ISNUMBER(K920),1,IF(AND(L920="PAYG",INDEX('SKU Catalog'!$F$1:$F$116,MAX(1,U920))="Hourly"),I920,1)),"UNPRICED"))</f>
        <v>0</v>
      </c>
      <c r="P920" s="24">
        <f>IF(ISNUMBER(O920),O920*Assumptions!$B$8,"UNPRICED")</f>
        <v>0</v>
      </c>
      <c r="Q920" s="23" t="str">
        <f>IF(NOT(AND(A920=$B$2,G920&gt;0,H920&gt;0,OR(C920&lt;&gt;"Recommended baseline",Assumptions!$B$10=1))),"Inactive",IF(NOT(ISNUMBER(N920)),"UNPRICED - select SKU / quote",IF(ISNUMBER(K920),"Manual quote - verify source",IF(T920="Covered","Covered by capacity",IF(T920="Control plane","No direct fee","Priced - verify sizing")))))</f>
        <v>Inactive</v>
      </c>
      <c r="R920" s="21" t="s">
        <v>2300</v>
      </c>
      <c r="S920" s="21" t="s">
        <v>971</v>
      </c>
      <c r="T920" s="21" t="s">
        <v>187</v>
      </c>
      <c r="U920" s="23">
        <f>IF(COUNTIF('SKU Catalog'!$A$4:$A$116,T920&amp;"|"&amp;F920)=0,0,MATCH(T920&amp;"|"&amp;F920,'SKU Catalog'!$A$1:$A$116,0))</f>
        <v>5</v>
      </c>
      <c r="V920" s="24">
        <f>IF(NOT(AND(A920=$B$2,G920&gt;0,H920&gt;0,OR(C920&lt;&gt;"Recommended baseline",Assumptions!$B$10=1))),0,IF(ISNUMBER(K920),G920*H920*K920,IF(U920=0,"UNPRICED",IF(ISNUMBER(INDEX('SKU Catalog'!$K$1:$K$116,MAX(1,U920))),G920*H920*INDEX('SKU Catalog'!$K$1:$K$116,MAX(1,U920))*IF(AND(INDEX('SKU Catalog'!$F$1:$F$116,MAX(1,U920))="Hourly",OR(INDEX('SKU Catalog'!$J$1:$J$116,MAX(1,U920))=0,"PAYG"="PAYG")),I920,1),"UNPRICED"))))</f>
        <v>0</v>
      </c>
      <c r="W920" s="24">
        <f>IF(NOT(AND(A920=$B$2,G920&gt;0,H920&gt;0,OR(C920&lt;&gt;"Recommended baseline",Assumptions!$B$10=1))),0,IF(ISNUMBER(K920),G920*H920*K920,IF(U920=0,"UNPRICED",IF(ISNUMBER(INDEX('SKU Catalog'!$L$1:$L$116,MAX(1,U920))),G920*H920*INDEX('SKU Catalog'!$L$1:$L$116,MAX(1,U920))*IF(AND(INDEX('SKU Catalog'!$F$1:$F$116,MAX(1,U920))="Hourly",OR(INDEX('SKU Catalog'!$J$1:$J$116,MAX(1,U920))=0,"1Y"="PAYG")),I920,1),"UNPRICED"))))</f>
        <v>0</v>
      </c>
      <c r="X920" s="24">
        <f>IF(NOT(AND(A920=$B$2,G920&gt;0,H920&gt;0,OR(C920&lt;&gt;"Recommended baseline",Assumptions!$B$10=1))),0,IF(ISNUMBER(K920),G920*H920*K920,IF(U920=0,"UNPRICED",IF(ISNUMBER(INDEX('SKU Catalog'!$M$1:$M$116,MAX(1,U920))),G920*H920*INDEX('SKU Catalog'!$M$1:$M$116,MAX(1,U920))*IF(AND(INDEX('SKU Catalog'!$F$1:$F$116,MAX(1,U920))="Hourly",OR(INDEX('SKU Catalog'!$J$1:$J$116,MAX(1,U920))=0,"3Y"="PAYG")),I920,1),"UNPRICED"))))</f>
        <v>0</v>
      </c>
    </row>
    <row r="921" spans="1:24" ht="28.8" x14ac:dyDescent="0.35">
      <c r="A921" s="21" t="s">
        <v>951</v>
      </c>
      <c r="B921" s="21" t="s">
        <v>95</v>
      </c>
      <c r="C921" s="21" t="s">
        <v>2299</v>
      </c>
      <c r="D921" s="21" t="s">
        <v>1536</v>
      </c>
      <c r="E921" s="21" t="s">
        <v>1537</v>
      </c>
      <c r="F921" s="26" t="s">
        <v>188</v>
      </c>
      <c r="G921" s="27">
        <v>1</v>
      </c>
      <c r="H921" s="27">
        <v>1</v>
      </c>
      <c r="I921" s="36">
        <v>1</v>
      </c>
      <c r="J921" s="26" t="s">
        <v>2297</v>
      </c>
      <c r="K921" s="37"/>
      <c r="L921" s="23" t="str">
        <f>IF(U921=0,"INVALID SKU",IF(INDEX('SKU Catalog'!$J$1:$J$116,MAX(1,U921))=0,"PAYG",IF(J921="Default",Assumptions!$B$7,J921)))</f>
        <v>PAYG</v>
      </c>
      <c r="M921" s="23" t="str">
        <f>IF(U921=0,"Review SKU",INDEX('SKU Catalog'!$E$1:$E$116,MAX(1,U921)))</f>
        <v>resource</v>
      </c>
      <c r="N921" s="31">
        <f>IF(ISNUMBER(K921),K921,IF(U921=0,"UNPRICED",IF(L921="PAYG",INDEX('SKU Catalog'!$K$1:$K$116,MAX(1,U921)),IF(L921="1Y",INDEX('SKU Catalog'!$L$1:$L$116,MAX(1,U921)),INDEX('SKU Catalog'!$M$1:$M$116,MAX(1,U921))))))</f>
        <v>0</v>
      </c>
      <c r="O921" s="24">
        <f>IF(NOT(AND(A921=$B$2,G921&gt;0,H921&gt;0,OR(C921&lt;&gt;"Recommended baseline",Assumptions!$B$10=1))),0,IF(ISNUMBER(N921),G921*H921*N921*IF(ISNUMBER(K921),1,IF(AND(L921="PAYG",INDEX('SKU Catalog'!$F$1:$F$116,MAX(1,U921))="Hourly"),I921,1)),"UNPRICED"))</f>
        <v>0</v>
      </c>
      <c r="P921" s="24">
        <f>IF(ISNUMBER(O921),O921*Assumptions!$B$8,"UNPRICED")</f>
        <v>0</v>
      </c>
      <c r="Q921" s="23" t="str">
        <f>IF(NOT(AND(A921=$B$2,G921&gt;0,H921&gt;0,OR(C921&lt;&gt;"Recommended baseline",Assumptions!$B$10=1))),"Inactive",IF(NOT(ISNUMBER(N921)),"UNPRICED - select SKU / quote",IF(ISNUMBER(K921),"Manual quote - verify source",IF(T921="Covered","Covered by capacity",IF(T921="Control plane","No direct fee","Priced - verify sizing")))))</f>
        <v>Inactive</v>
      </c>
      <c r="R921" s="21" t="s">
        <v>2300</v>
      </c>
      <c r="S921" s="21" t="s">
        <v>971</v>
      </c>
      <c r="T921" s="21" t="s">
        <v>187</v>
      </c>
      <c r="U921" s="23">
        <f>IF(COUNTIF('SKU Catalog'!$A$4:$A$116,T921&amp;"|"&amp;F921)=0,0,MATCH(T921&amp;"|"&amp;F921,'SKU Catalog'!$A$1:$A$116,0))</f>
        <v>5</v>
      </c>
      <c r="V921" s="24">
        <f>IF(NOT(AND(A921=$B$2,G921&gt;0,H921&gt;0,OR(C921&lt;&gt;"Recommended baseline",Assumptions!$B$10=1))),0,IF(ISNUMBER(K921),G921*H921*K921,IF(U921=0,"UNPRICED",IF(ISNUMBER(INDEX('SKU Catalog'!$K$1:$K$116,MAX(1,U921))),G921*H921*INDEX('SKU Catalog'!$K$1:$K$116,MAX(1,U921))*IF(AND(INDEX('SKU Catalog'!$F$1:$F$116,MAX(1,U921))="Hourly",OR(INDEX('SKU Catalog'!$J$1:$J$116,MAX(1,U921))=0,"PAYG"="PAYG")),I921,1),"UNPRICED"))))</f>
        <v>0</v>
      </c>
      <c r="W921" s="24">
        <f>IF(NOT(AND(A921=$B$2,G921&gt;0,H921&gt;0,OR(C921&lt;&gt;"Recommended baseline",Assumptions!$B$10=1))),0,IF(ISNUMBER(K921),G921*H921*K921,IF(U921=0,"UNPRICED",IF(ISNUMBER(INDEX('SKU Catalog'!$L$1:$L$116,MAX(1,U921))),G921*H921*INDEX('SKU Catalog'!$L$1:$L$116,MAX(1,U921))*IF(AND(INDEX('SKU Catalog'!$F$1:$F$116,MAX(1,U921))="Hourly",OR(INDEX('SKU Catalog'!$J$1:$J$116,MAX(1,U921))=0,"1Y"="PAYG")),I921,1),"UNPRICED"))))</f>
        <v>0</v>
      </c>
      <c r="X921" s="24">
        <f>IF(NOT(AND(A921=$B$2,G921&gt;0,H921&gt;0,OR(C921&lt;&gt;"Recommended baseline",Assumptions!$B$10=1))),0,IF(ISNUMBER(K921),G921*H921*K921,IF(U921=0,"UNPRICED",IF(ISNUMBER(INDEX('SKU Catalog'!$M$1:$M$116,MAX(1,U921))),G921*H921*INDEX('SKU Catalog'!$M$1:$M$116,MAX(1,U921))*IF(AND(INDEX('SKU Catalog'!$F$1:$F$116,MAX(1,U921))="Hourly",OR(INDEX('SKU Catalog'!$J$1:$J$116,MAX(1,U921))=0,"3Y"="PAYG")),I921,1),"UNPRICED"))))</f>
        <v>0</v>
      </c>
    </row>
    <row r="922" spans="1:24" ht="28.8" x14ac:dyDescent="0.35">
      <c r="A922" s="21" t="s">
        <v>951</v>
      </c>
      <c r="B922" s="21" t="s">
        <v>95</v>
      </c>
      <c r="C922" s="21" t="s">
        <v>2299</v>
      </c>
      <c r="D922" s="21" t="s">
        <v>1539</v>
      </c>
      <c r="E922" s="21" t="s">
        <v>1540</v>
      </c>
      <c r="F922" s="26" t="s">
        <v>188</v>
      </c>
      <c r="G922" s="27">
        <v>1</v>
      </c>
      <c r="H922" s="27">
        <v>1</v>
      </c>
      <c r="I922" s="36">
        <v>1</v>
      </c>
      <c r="J922" s="26" t="s">
        <v>2297</v>
      </c>
      <c r="K922" s="37"/>
      <c r="L922" s="23" t="str">
        <f>IF(U922=0,"INVALID SKU",IF(INDEX('SKU Catalog'!$J$1:$J$116,MAX(1,U922))=0,"PAYG",IF(J922="Default",Assumptions!$B$7,J922)))</f>
        <v>PAYG</v>
      </c>
      <c r="M922" s="23" t="str">
        <f>IF(U922=0,"Review SKU",INDEX('SKU Catalog'!$E$1:$E$116,MAX(1,U922)))</f>
        <v>resource</v>
      </c>
      <c r="N922" s="31">
        <f>IF(ISNUMBER(K922),K922,IF(U922=0,"UNPRICED",IF(L922="PAYG",INDEX('SKU Catalog'!$K$1:$K$116,MAX(1,U922)),IF(L922="1Y",INDEX('SKU Catalog'!$L$1:$L$116,MAX(1,U922)),INDEX('SKU Catalog'!$M$1:$M$116,MAX(1,U922))))))</f>
        <v>0</v>
      </c>
      <c r="O922" s="24">
        <f>IF(NOT(AND(A922=$B$2,G922&gt;0,H922&gt;0,OR(C922&lt;&gt;"Recommended baseline",Assumptions!$B$10=1))),0,IF(ISNUMBER(N922),G922*H922*N922*IF(ISNUMBER(K922),1,IF(AND(L922="PAYG",INDEX('SKU Catalog'!$F$1:$F$116,MAX(1,U922))="Hourly"),I922,1)),"UNPRICED"))</f>
        <v>0</v>
      </c>
      <c r="P922" s="24">
        <f>IF(ISNUMBER(O922),O922*Assumptions!$B$8,"UNPRICED")</f>
        <v>0</v>
      </c>
      <c r="Q922" s="23" t="str">
        <f>IF(NOT(AND(A922=$B$2,G922&gt;0,H922&gt;0,OR(C922&lt;&gt;"Recommended baseline",Assumptions!$B$10=1))),"Inactive",IF(NOT(ISNUMBER(N922)),"UNPRICED - select SKU / quote",IF(ISNUMBER(K922),"Manual quote - verify source",IF(T922="Covered","Covered by capacity",IF(T922="Control plane","No direct fee","Priced - verify sizing")))))</f>
        <v>Inactive</v>
      </c>
      <c r="R922" s="21" t="s">
        <v>2300</v>
      </c>
      <c r="S922" s="21" t="s">
        <v>971</v>
      </c>
      <c r="T922" s="21" t="s">
        <v>187</v>
      </c>
      <c r="U922" s="23">
        <f>IF(COUNTIF('SKU Catalog'!$A$4:$A$116,T922&amp;"|"&amp;F922)=0,0,MATCH(T922&amp;"|"&amp;F922,'SKU Catalog'!$A$1:$A$116,0))</f>
        <v>5</v>
      </c>
      <c r="V922" s="24">
        <f>IF(NOT(AND(A922=$B$2,G922&gt;0,H922&gt;0,OR(C922&lt;&gt;"Recommended baseline",Assumptions!$B$10=1))),0,IF(ISNUMBER(K922),G922*H922*K922,IF(U922=0,"UNPRICED",IF(ISNUMBER(INDEX('SKU Catalog'!$K$1:$K$116,MAX(1,U922))),G922*H922*INDEX('SKU Catalog'!$K$1:$K$116,MAX(1,U922))*IF(AND(INDEX('SKU Catalog'!$F$1:$F$116,MAX(1,U922))="Hourly",OR(INDEX('SKU Catalog'!$J$1:$J$116,MAX(1,U922))=0,"PAYG"="PAYG")),I922,1),"UNPRICED"))))</f>
        <v>0</v>
      </c>
      <c r="W922" s="24">
        <f>IF(NOT(AND(A922=$B$2,G922&gt;0,H922&gt;0,OR(C922&lt;&gt;"Recommended baseline",Assumptions!$B$10=1))),0,IF(ISNUMBER(K922),G922*H922*K922,IF(U922=0,"UNPRICED",IF(ISNUMBER(INDEX('SKU Catalog'!$L$1:$L$116,MAX(1,U922))),G922*H922*INDEX('SKU Catalog'!$L$1:$L$116,MAX(1,U922))*IF(AND(INDEX('SKU Catalog'!$F$1:$F$116,MAX(1,U922))="Hourly",OR(INDEX('SKU Catalog'!$J$1:$J$116,MAX(1,U922))=0,"1Y"="PAYG")),I922,1),"UNPRICED"))))</f>
        <v>0</v>
      </c>
      <c r="X922" s="24">
        <f>IF(NOT(AND(A922=$B$2,G922&gt;0,H922&gt;0,OR(C922&lt;&gt;"Recommended baseline",Assumptions!$B$10=1))),0,IF(ISNUMBER(K922),G922*H922*K922,IF(U922=0,"UNPRICED",IF(ISNUMBER(INDEX('SKU Catalog'!$M$1:$M$116,MAX(1,U922))),G922*H922*INDEX('SKU Catalog'!$M$1:$M$116,MAX(1,U922))*IF(AND(INDEX('SKU Catalog'!$F$1:$F$116,MAX(1,U922))="Hourly",OR(INDEX('SKU Catalog'!$J$1:$J$116,MAX(1,U922))=0,"3Y"="PAYG")),I922,1),"UNPRICED"))))</f>
        <v>0</v>
      </c>
    </row>
    <row r="923" spans="1:24" ht="28.8" x14ac:dyDescent="0.35">
      <c r="A923" s="21" t="s">
        <v>951</v>
      </c>
      <c r="B923" s="21" t="s">
        <v>95</v>
      </c>
      <c r="C923" s="21" t="s">
        <v>2299</v>
      </c>
      <c r="D923" s="21" t="s">
        <v>1541</v>
      </c>
      <c r="E923" s="21" t="s">
        <v>1542</v>
      </c>
      <c r="F923" s="26" t="s">
        <v>188</v>
      </c>
      <c r="G923" s="27">
        <v>1</v>
      </c>
      <c r="H923" s="27">
        <v>1</v>
      </c>
      <c r="I923" s="36">
        <v>1</v>
      </c>
      <c r="J923" s="26" t="s">
        <v>2297</v>
      </c>
      <c r="K923" s="37"/>
      <c r="L923" s="23" t="str">
        <f>IF(U923=0,"INVALID SKU",IF(INDEX('SKU Catalog'!$J$1:$J$116,MAX(1,U923))=0,"PAYG",IF(J923="Default",Assumptions!$B$7,J923)))</f>
        <v>PAYG</v>
      </c>
      <c r="M923" s="23" t="str">
        <f>IF(U923=0,"Review SKU",INDEX('SKU Catalog'!$E$1:$E$116,MAX(1,U923)))</f>
        <v>resource</v>
      </c>
      <c r="N923" s="31">
        <f>IF(ISNUMBER(K923),K923,IF(U923=0,"UNPRICED",IF(L923="PAYG",INDEX('SKU Catalog'!$K$1:$K$116,MAX(1,U923)),IF(L923="1Y",INDEX('SKU Catalog'!$L$1:$L$116,MAX(1,U923)),INDEX('SKU Catalog'!$M$1:$M$116,MAX(1,U923))))))</f>
        <v>0</v>
      </c>
      <c r="O923" s="24">
        <f>IF(NOT(AND(A923=$B$2,G923&gt;0,H923&gt;0,OR(C923&lt;&gt;"Recommended baseline",Assumptions!$B$10=1))),0,IF(ISNUMBER(N923),G923*H923*N923*IF(ISNUMBER(K923),1,IF(AND(L923="PAYG",INDEX('SKU Catalog'!$F$1:$F$116,MAX(1,U923))="Hourly"),I923,1)),"UNPRICED"))</f>
        <v>0</v>
      </c>
      <c r="P923" s="24">
        <f>IF(ISNUMBER(O923),O923*Assumptions!$B$8,"UNPRICED")</f>
        <v>0</v>
      </c>
      <c r="Q923" s="23" t="str">
        <f>IF(NOT(AND(A923=$B$2,G923&gt;0,H923&gt;0,OR(C923&lt;&gt;"Recommended baseline",Assumptions!$B$10=1))),"Inactive",IF(NOT(ISNUMBER(N923)),"UNPRICED - select SKU / quote",IF(ISNUMBER(K923),"Manual quote - verify source",IF(T923="Covered","Covered by capacity",IF(T923="Control plane","No direct fee","Priced - verify sizing")))))</f>
        <v>Inactive</v>
      </c>
      <c r="R923" s="21" t="s">
        <v>2300</v>
      </c>
      <c r="S923" s="21" t="s">
        <v>971</v>
      </c>
      <c r="T923" s="21" t="s">
        <v>187</v>
      </c>
      <c r="U923" s="23">
        <f>IF(COUNTIF('SKU Catalog'!$A$4:$A$116,T923&amp;"|"&amp;F923)=0,0,MATCH(T923&amp;"|"&amp;F923,'SKU Catalog'!$A$1:$A$116,0))</f>
        <v>5</v>
      </c>
      <c r="V923" s="24">
        <f>IF(NOT(AND(A923=$B$2,G923&gt;0,H923&gt;0,OR(C923&lt;&gt;"Recommended baseline",Assumptions!$B$10=1))),0,IF(ISNUMBER(K923),G923*H923*K923,IF(U923=0,"UNPRICED",IF(ISNUMBER(INDEX('SKU Catalog'!$K$1:$K$116,MAX(1,U923))),G923*H923*INDEX('SKU Catalog'!$K$1:$K$116,MAX(1,U923))*IF(AND(INDEX('SKU Catalog'!$F$1:$F$116,MAX(1,U923))="Hourly",OR(INDEX('SKU Catalog'!$J$1:$J$116,MAX(1,U923))=0,"PAYG"="PAYG")),I923,1),"UNPRICED"))))</f>
        <v>0</v>
      </c>
      <c r="W923" s="24">
        <f>IF(NOT(AND(A923=$B$2,G923&gt;0,H923&gt;0,OR(C923&lt;&gt;"Recommended baseline",Assumptions!$B$10=1))),0,IF(ISNUMBER(K923),G923*H923*K923,IF(U923=0,"UNPRICED",IF(ISNUMBER(INDEX('SKU Catalog'!$L$1:$L$116,MAX(1,U923))),G923*H923*INDEX('SKU Catalog'!$L$1:$L$116,MAX(1,U923))*IF(AND(INDEX('SKU Catalog'!$F$1:$F$116,MAX(1,U923))="Hourly",OR(INDEX('SKU Catalog'!$J$1:$J$116,MAX(1,U923))=0,"1Y"="PAYG")),I923,1),"UNPRICED"))))</f>
        <v>0</v>
      </c>
      <c r="X923" s="24">
        <f>IF(NOT(AND(A923=$B$2,G923&gt;0,H923&gt;0,OR(C923&lt;&gt;"Recommended baseline",Assumptions!$B$10=1))),0,IF(ISNUMBER(K923),G923*H923*K923,IF(U923=0,"UNPRICED",IF(ISNUMBER(INDEX('SKU Catalog'!$M$1:$M$116,MAX(1,U923))),G923*H923*INDEX('SKU Catalog'!$M$1:$M$116,MAX(1,U923))*IF(AND(INDEX('SKU Catalog'!$F$1:$F$116,MAX(1,U923))="Hourly",OR(INDEX('SKU Catalog'!$J$1:$J$116,MAX(1,U923))=0,"3Y"="PAYG")),I923,1),"UNPRICED"))))</f>
        <v>0</v>
      </c>
    </row>
    <row r="924" spans="1:24" ht="28.8" x14ac:dyDescent="0.35">
      <c r="A924" s="21" t="s">
        <v>951</v>
      </c>
      <c r="B924" s="21" t="s">
        <v>95</v>
      </c>
      <c r="C924" s="21" t="s">
        <v>2299</v>
      </c>
      <c r="D924" s="21" t="s">
        <v>1543</v>
      </c>
      <c r="E924" s="21" t="s">
        <v>1544</v>
      </c>
      <c r="F924" s="26" t="s">
        <v>188</v>
      </c>
      <c r="G924" s="27">
        <v>1</v>
      </c>
      <c r="H924" s="27">
        <v>1</v>
      </c>
      <c r="I924" s="36">
        <v>1</v>
      </c>
      <c r="J924" s="26" t="s">
        <v>2297</v>
      </c>
      <c r="K924" s="37"/>
      <c r="L924" s="23" t="str">
        <f>IF(U924=0,"INVALID SKU",IF(INDEX('SKU Catalog'!$J$1:$J$116,MAX(1,U924))=0,"PAYG",IF(J924="Default",Assumptions!$B$7,J924)))</f>
        <v>PAYG</v>
      </c>
      <c r="M924" s="23" t="str">
        <f>IF(U924=0,"Review SKU",INDEX('SKU Catalog'!$E$1:$E$116,MAX(1,U924)))</f>
        <v>resource</v>
      </c>
      <c r="N924" s="31">
        <f>IF(ISNUMBER(K924),K924,IF(U924=0,"UNPRICED",IF(L924="PAYG",INDEX('SKU Catalog'!$K$1:$K$116,MAX(1,U924)),IF(L924="1Y",INDEX('SKU Catalog'!$L$1:$L$116,MAX(1,U924)),INDEX('SKU Catalog'!$M$1:$M$116,MAX(1,U924))))))</f>
        <v>0</v>
      </c>
      <c r="O924" s="24">
        <f>IF(NOT(AND(A924=$B$2,G924&gt;0,H924&gt;0,OR(C924&lt;&gt;"Recommended baseline",Assumptions!$B$10=1))),0,IF(ISNUMBER(N924),G924*H924*N924*IF(ISNUMBER(K924),1,IF(AND(L924="PAYG",INDEX('SKU Catalog'!$F$1:$F$116,MAX(1,U924))="Hourly"),I924,1)),"UNPRICED"))</f>
        <v>0</v>
      </c>
      <c r="P924" s="24">
        <f>IF(ISNUMBER(O924),O924*Assumptions!$B$8,"UNPRICED")</f>
        <v>0</v>
      </c>
      <c r="Q924" s="23" t="str">
        <f>IF(NOT(AND(A924=$B$2,G924&gt;0,H924&gt;0,OR(C924&lt;&gt;"Recommended baseline",Assumptions!$B$10=1))),"Inactive",IF(NOT(ISNUMBER(N924)),"UNPRICED - select SKU / quote",IF(ISNUMBER(K924),"Manual quote - verify source",IF(T924="Covered","Covered by capacity",IF(T924="Control plane","No direct fee","Priced - verify sizing")))))</f>
        <v>Inactive</v>
      </c>
      <c r="R924" s="21" t="s">
        <v>2300</v>
      </c>
      <c r="S924" s="21" t="s">
        <v>971</v>
      </c>
      <c r="T924" s="21" t="s">
        <v>187</v>
      </c>
      <c r="U924" s="23">
        <f>IF(COUNTIF('SKU Catalog'!$A$4:$A$116,T924&amp;"|"&amp;F924)=0,0,MATCH(T924&amp;"|"&amp;F924,'SKU Catalog'!$A$1:$A$116,0))</f>
        <v>5</v>
      </c>
      <c r="V924" s="24">
        <f>IF(NOT(AND(A924=$B$2,G924&gt;0,H924&gt;0,OR(C924&lt;&gt;"Recommended baseline",Assumptions!$B$10=1))),0,IF(ISNUMBER(K924),G924*H924*K924,IF(U924=0,"UNPRICED",IF(ISNUMBER(INDEX('SKU Catalog'!$K$1:$K$116,MAX(1,U924))),G924*H924*INDEX('SKU Catalog'!$K$1:$K$116,MAX(1,U924))*IF(AND(INDEX('SKU Catalog'!$F$1:$F$116,MAX(1,U924))="Hourly",OR(INDEX('SKU Catalog'!$J$1:$J$116,MAX(1,U924))=0,"PAYG"="PAYG")),I924,1),"UNPRICED"))))</f>
        <v>0</v>
      </c>
      <c r="W924" s="24">
        <f>IF(NOT(AND(A924=$B$2,G924&gt;0,H924&gt;0,OR(C924&lt;&gt;"Recommended baseline",Assumptions!$B$10=1))),0,IF(ISNUMBER(K924),G924*H924*K924,IF(U924=0,"UNPRICED",IF(ISNUMBER(INDEX('SKU Catalog'!$L$1:$L$116,MAX(1,U924))),G924*H924*INDEX('SKU Catalog'!$L$1:$L$116,MAX(1,U924))*IF(AND(INDEX('SKU Catalog'!$F$1:$F$116,MAX(1,U924))="Hourly",OR(INDEX('SKU Catalog'!$J$1:$J$116,MAX(1,U924))=0,"1Y"="PAYG")),I924,1),"UNPRICED"))))</f>
        <v>0</v>
      </c>
      <c r="X924" s="24">
        <f>IF(NOT(AND(A924=$B$2,G924&gt;0,H924&gt;0,OR(C924&lt;&gt;"Recommended baseline",Assumptions!$B$10=1))),0,IF(ISNUMBER(K924),G924*H924*K924,IF(U924=0,"UNPRICED",IF(ISNUMBER(INDEX('SKU Catalog'!$M$1:$M$116,MAX(1,U924))),G924*H924*INDEX('SKU Catalog'!$M$1:$M$116,MAX(1,U924))*IF(AND(INDEX('SKU Catalog'!$F$1:$F$116,MAX(1,U924))="Hourly",OR(INDEX('SKU Catalog'!$J$1:$J$116,MAX(1,U924))=0,"3Y"="PAYG")),I924,1),"UNPRICED"))))</f>
        <v>0</v>
      </c>
    </row>
    <row r="925" spans="1:24" ht="28.8" x14ac:dyDescent="0.35">
      <c r="A925" s="21" t="s">
        <v>951</v>
      </c>
      <c r="B925" s="21" t="s">
        <v>95</v>
      </c>
      <c r="C925" s="21" t="s">
        <v>2299</v>
      </c>
      <c r="D925" s="21" t="s">
        <v>1545</v>
      </c>
      <c r="E925" s="21" t="s">
        <v>1546</v>
      </c>
      <c r="F925" s="26" t="s">
        <v>188</v>
      </c>
      <c r="G925" s="27">
        <v>1</v>
      </c>
      <c r="H925" s="27">
        <v>1</v>
      </c>
      <c r="I925" s="36">
        <v>1</v>
      </c>
      <c r="J925" s="26" t="s">
        <v>2297</v>
      </c>
      <c r="K925" s="37"/>
      <c r="L925" s="23" t="str">
        <f>IF(U925=0,"INVALID SKU",IF(INDEX('SKU Catalog'!$J$1:$J$116,MAX(1,U925))=0,"PAYG",IF(J925="Default",Assumptions!$B$7,J925)))</f>
        <v>PAYG</v>
      </c>
      <c r="M925" s="23" t="str">
        <f>IF(U925=0,"Review SKU",INDEX('SKU Catalog'!$E$1:$E$116,MAX(1,U925)))</f>
        <v>resource</v>
      </c>
      <c r="N925" s="31">
        <f>IF(ISNUMBER(K925),K925,IF(U925=0,"UNPRICED",IF(L925="PAYG",INDEX('SKU Catalog'!$K$1:$K$116,MAX(1,U925)),IF(L925="1Y",INDEX('SKU Catalog'!$L$1:$L$116,MAX(1,U925)),INDEX('SKU Catalog'!$M$1:$M$116,MAX(1,U925))))))</f>
        <v>0</v>
      </c>
      <c r="O925" s="24">
        <f>IF(NOT(AND(A925=$B$2,G925&gt;0,H925&gt;0,OR(C925&lt;&gt;"Recommended baseline",Assumptions!$B$10=1))),0,IF(ISNUMBER(N925),G925*H925*N925*IF(ISNUMBER(K925),1,IF(AND(L925="PAYG",INDEX('SKU Catalog'!$F$1:$F$116,MAX(1,U925))="Hourly"),I925,1)),"UNPRICED"))</f>
        <v>0</v>
      </c>
      <c r="P925" s="24">
        <f>IF(ISNUMBER(O925),O925*Assumptions!$B$8,"UNPRICED")</f>
        <v>0</v>
      </c>
      <c r="Q925" s="23" t="str">
        <f>IF(NOT(AND(A925=$B$2,G925&gt;0,H925&gt;0,OR(C925&lt;&gt;"Recommended baseline",Assumptions!$B$10=1))),"Inactive",IF(NOT(ISNUMBER(N925)),"UNPRICED - select SKU / quote",IF(ISNUMBER(K925),"Manual quote - verify source",IF(T925="Covered","Covered by capacity",IF(T925="Control plane","No direct fee","Priced - verify sizing")))))</f>
        <v>Inactive</v>
      </c>
      <c r="R925" s="21" t="s">
        <v>2300</v>
      </c>
      <c r="S925" s="21" t="s">
        <v>971</v>
      </c>
      <c r="T925" s="21" t="s">
        <v>187</v>
      </c>
      <c r="U925" s="23">
        <f>IF(COUNTIF('SKU Catalog'!$A$4:$A$116,T925&amp;"|"&amp;F925)=0,0,MATCH(T925&amp;"|"&amp;F925,'SKU Catalog'!$A$1:$A$116,0))</f>
        <v>5</v>
      </c>
      <c r="V925" s="24">
        <f>IF(NOT(AND(A925=$B$2,G925&gt;0,H925&gt;0,OR(C925&lt;&gt;"Recommended baseline",Assumptions!$B$10=1))),0,IF(ISNUMBER(K925),G925*H925*K925,IF(U925=0,"UNPRICED",IF(ISNUMBER(INDEX('SKU Catalog'!$K$1:$K$116,MAX(1,U925))),G925*H925*INDEX('SKU Catalog'!$K$1:$K$116,MAX(1,U925))*IF(AND(INDEX('SKU Catalog'!$F$1:$F$116,MAX(1,U925))="Hourly",OR(INDEX('SKU Catalog'!$J$1:$J$116,MAX(1,U925))=0,"PAYG"="PAYG")),I925,1),"UNPRICED"))))</f>
        <v>0</v>
      </c>
      <c r="W925" s="24">
        <f>IF(NOT(AND(A925=$B$2,G925&gt;0,H925&gt;0,OR(C925&lt;&gt;"Recommended baseline",Assumptions!$B$10=1))),0,IF(ISNUMBER(K925),G925*H925*K925,IF(U925=0,"UNPRICED",IF(ISNUMBER(INDEX('SKU Catalog'!$L$1:$L$116,MAX(1,U925))),G925*H925*INDEX('SKU Catalog'!$L$1:$L$116,MAX(1,U925))*IF(AND(INDEX('SKU Catalog'!$F$1:$F$116,MAX(1,U925))="Hourly",OR(INDEX('SKU Catalog'!$J$1:$J$116,MAX(1,U925))=0,"1Y"="PAYG")),I925,1),"UNPRICED"))))</f>
        <v>0</v>
      </c>
      <c r="X925" s="24">
        <f>IF(NOT(AND(A925=$B$2,G925&gt;0,H925&gt;0,OR(C925&lt;&gt;"Recommended baseline",Assumptions!$B$10=1))),0,IF(ISNUMBER(K925),G925*H925*K925,IF(U925=0,"UNPRICED",IF(ISNUMBER(INDEX('SKU Catalog'!$M$1:$M$116,MAX(1,U925))),G925*H925*INDEX('SKU Catalog'!$M$1:$M$116,MAX(1,U925))*IF(AND(INDEX('SKU Catalog'!$F$1:$F$116,MAX(1,U925))="Hourly",OR(INDEX('SKU Catalog'!$J$1:$J$116,MAX(1,U925))=0,"3Y"="PAYG")),I925,1),"UNPRICED"))))</f>
        <v>0</v>
      </c>
    </row>
    <row r="926" spans="1:24" ht="28.8" x14ac:dyDescent="0.35">
      <c r="A926" s="21" t="s">
        <v>951</v>
      </c>
      <c r="B926" s="21" t="s">
        <v>95</v>
      </c>
      <c r="C926" s="21" t="s">
        <v>2299</v>
      </c>
      <c r="D926" s="21" t="s">
        <v>1548</v>
      </c>
      <c r="E926" s="21" t="s">
        <v>1549</v>
      </c>
      <c r="F926" s="26" t="s">
        <v>188</v>
      </c>
      <c r="G926" s="27">
        <v>1</v>
      </c>
      <c r="H926" s="27">
        <v>1</v>
      </c>
      <c r="I926" s="36">
        <v>1</v>
      </c>
      <c r="J926" s="26" t="s">
        <v>2297</v>
      </c>
      <c r="K926" s="37"/>
      <c r="L926" s="23" t="str">
        <f>IF(U926=0,"INVALID SKU",IF(INDEX('SKU Catalog'!$J$1:$J$116,MAX(1,U926))=0,"PAYG",IF(J926="Default",Assumptions!$B$7,J926)))</f>
        <v>PAYG</v>
      </c>
      <c r="M926" s="23" t="str">
        <f>IF(U926=0,"Review SKU",INDEX('SKU Catalog'!$E$1:$E$116,MAX(1,U926)))</f>
        <v>resource</v>
      </c>
      <c r="N926" s="31">
        <f>IF(ISNUMBER(K926),K926,IF(U926=0,"UNPRICED",IF(L926="PAYG",INDEX('SKU Catalog'!$K$1:$K$116,MAX(1,U926)),IF(L926="1Y",INDEX('SKU Catalog'!$L$1:$L$116,MAX(1,U926)),INDEX('SKU Catalog'!$M$1:$M$116,MAX(1,U926))))))</f>
        <v>0</v>
      </c>
      <c r="O926" s="24">
        <f>IF(NOT(AND(A926=$B$2,G926&gt;0,H926&gt;0,OR(C926&lt;&gt;"Recommended baseline",Assumptions!$B$10=1))),0,IF(ISNUMBER(N926),G926*H926*N926*IF(ISNUMBER(K926),1,IF(AND(L926="PAYG",INDEX('SKU Catalog'!$F$1:$F$116,MAX(1,U926))="Hourly"),I926,1)),"UNPRICED"))</f>
        <v>0</v>
      </c>
      <c r="P926" s="24">
        <f>IF(ISNUMBER(O926),O926*Assumptions!$B$8,"UNPRICED")</f>
        <v>0</v>
      </c>
      <c r="Q926" s="23" t="str">
        <f>IF(NOT(AND(A926=$B$2,G926&gt;0,H926&gt;0,OR(C926&lt;&gt;"Recommended baseline",Assumptions!$B$10=1))),"Inactive",IF(NOT(ISNUMBER(N926)),"UNPRICED - select SKU / quote",IF(ISNUMBER(K926),"Manual quote - verify source",IF(T926="Covered","Covered by capacity",IF(T926="Control plane","No direct fee","Priced - verify sizing")))))</f>
        <v>Inactive</v>
      </c>
      <c r="R926" s="21" t="s">
        <v>2300</v>
      </c>
      <c r="S926" s="21" t="s">
        <v>971</v>
      </c>
      <c r="T926" s="21" t="s">
        <v>187</v>
      </c>
      <c r="U926" s="23">
        <f>IF(COUNTIF('SKU Catalog'!$A$4:$A$116,T926&amp;"|"&amp;F926)=0,0,MATCH(T926&amp;"|"&amp;F926,'SKU Catalog'!$A$1:$A$116,0))</f>
        <v>5</v>
      </c>
      <c r="V926" s="24">
        <f>IF(NOT(AND(A926=$B$2,G926&gt;0,H926&gt;0,OR(C926&lt;&gt;"Recommended baseline",Assumptions!$B$10=1))),0,IF(ISNUMBER(K926),G926*H926*K926,IF(U926=0,"UNPRICED",IF(ISNUMBER(INDEX('SKU Catalog'!$K$1:$K$116,MAX(1,U926))),G926*H926*INDEX('SKU Catalog'!$K$1:$K$116,MAX(1,U926))*IF(AND(INDEX('SKU Catalog'!$F$1:$F$116,MAX(1,U926))="Hourly",OR(INDEX('SKU Catalog'!$J$1:$J$116,MAX(1,U926))=0,"PAYG"="PAYG")),I926,1),"UNPRICED"))))</f>
        <v>0</v>
      </c>
      <c r="W926" s="24">
        <f>IF(NOT(AND(A926=$B$2,G926&gt;0,H926&gt;0,OR(C926&lt;&gt;"Recommended baseline",Assumptions!$B$10=1))),0,IF(ISNUMBER(K926),G926*H926*K926,IF(U926=0,"UNPRICED",IF(ISNUMBER(INDEX('SKU Catalog'!$L$1:$L$116,MAX(1,U926))),G926*H926*INDEX('SKU Catalog'!$L$1:$L$116,MAX(1,U926))*IF(AND(INDEX('SKU Catalog'!$F$1:$F$116,MAX(1,U926))="Hourly",OR(INDEX('SKU Catalog'!$J$1:$J$116,MAX(1,U926))=0,"1Y"="PAYG")),I926,1),"UNPRICED"))))</f>
        <v>0</v>
      </c>
      <c r="X926" s="24">
        <f>IF(NOT(AND(A926=$B$2,G926&gt;0,H926&gt;0,OR(C926&lt;&gt;"Recommended baseline",Assumptions!$B$10=1))),0,IF(ISNUMBER(K926),G926*H926*K926,IF(U926=0,"UNPRICED",IF(ISNUMBER(INDEX('SKU Catalog'!$M$1:$M$116,MAX(1,U926))),G926*H926*INDEX('SKU Catalog'!$M$1:$M$116,MAX(1,U926))*IF(AND(INDEX('SKU Catalog'!$F$1:$F$116,MAX(1,U926))="Hourly",OR(INDEX('SKU Catalog'!$J$1:$J$116,MAX(1,U926))=0,"3Y"="PAYG")),I926,1),"UNPRICED"))))</f>
        <v>0</v>
      </c>
    </row>
    <row r="927" spans="1:24" ht="28.8" x14ac:dyDescent="0.35">
      <c r="A927" s="21" t="s">
        <v>951</v>
      </c>
      <c r="B927" s="21" t="s">
        <v>95</v>
      </c>
      <c r="C927" s="21" t="s">
        <v>2299</v>
      </c>
      <c r="D927" s="21" t="s">
        <v>1550</v>
      </c>
      <c r="E927" s="21" t="s">
        <v>1551</v>
      </c>
      <c r="F927" s="26" t="s">
        <v>188</v>
      </c>
      <c r="G927" s="27">
        <v>1</v>
      </c>
      <c r="H927" s="27">
        <v>1</v>
      </c>
      <c r="I927" s="36">
        <v>1</v>
      </c>
      <c r="J927" s="26" t="s">
        <v>2297</v>
      </c>
      <c r="K927" s="37"/>
      <c r="L927" s="23" t="str">
        <f>IF(U927=0,"INVALID SKU",IF(INDEX('SKU Catalog'!$J$1:$J$116,MAX(1,U927))=0,"PAYG",IF(J927="Default",Assumptions!$B$7,J927)))</f>
        <v>PAYG</v>
      </c>
      <c r="M927" s="23" t="str">
        <f>IF(U927=0,"Review SKU",INDEX('SKU Catalog'!$E$1:$E$116,MAX(1,U927)))</f>
        <v>resource</v>
      </c>
      <c r="N927" s="31">
        <f>IF(ISNUMBER(K927),K927,IF(U927=0,"UNPRICED",IF(L927="PAYG",INDEX('SKU Catalog'!$K$1:$K$116,MAX(1,U927)),IF(L927="1Y",INDEX('SKU Catalog'!$L$1:$L$116,MAX(1,U927)),INDEX('SKU Catalog'!$M$1:$M$116,MAX(1,U927))))))</f>
        <v>0</v>
      </c>
      <c r="O927" s="24">
        <f>IF(NOT(AND(A927=$B$2,G927&gt;0,H927&gt;0,OR(C927&lt;&gt;"Recommended baseline",Assumptions!$B$10=1))),0,IF(ISNUMBER(N927),G927*H927*N927*IF(ISNUMBER(K927),1,IF(AND(L927="PAYG",INDEX('SKU Catalog'!$F$1:$F$116,MAX(1,U927))="Hourly"),I927,1)),"UNPRICED"))</f>
        <v>0</v>
      </c>
      <c r="P927" s="24">
        <f>IF(ISNUMBER(O927),O927*Assumptions!$B$8,"UNPRICED")</f>
        <v>0</v>
      </c>
      <c r="Q927" s="23" t="str">
        <f>IF(NOT(AND(A927=$B$2,G927&gt;0,H927&gt;0,OR(C927&lt;&gt;"Recommended baseline",Assumptions!$B$10=1))),"Inactive",IF(NOT(ISNUMBER(N927)),"UNPRICED - select SKU / quote",IF(ISNUMBER(K927),"Manual quote - verify source",IF(T927="Covered","Covered by capacity",IF(T927="Control plane","No direct fee","Priced - verify sizing")))))</f>
        <v>Inactive</v>
      </c>
      <c r="R927" s="21" t="s">
        <v>2300</v>
      </c>
      <c r="S927" s="21" t="s">
        <v>971</v>
      </c>
      <c r="T927" s="21" t="s">
        <v>187</v>
      </c>
      <c r="U927" s="23">
        <f>IF(COUNTIF('SKU Catalog'!$A$4:$A$116,T927&amp;"|"&amp;F927)=0,0,MATCH(T927&amp;"|"&amp;F927,'SKU Catalog'!$A$1:$A$116,0))</f>
        <v>5</v>
      </c>
      <c r="V927" s="24">
        <f>IF(NOT(AND(A927=$B$2,G927&gt;0,H927&gt;0,OR(C927&lt;&gt;"Recommended baseline",Assumptions!$B$10=1))),0,IF(ISNUMBER(K927),G927*H927*K927,IF(U927=0,"UNPRICED",IF(ISNUMBER(INDEX('SKU Catalog'!$K$1:$K$116,MAX(1,U927))),G927*H927*INDEX('SKU Catalog'!$K$1:$K$116,MAX(1,U927))*IF(AND(INDEX('SKU Catalog'!$F$1:$F$116,MAX(1,U927))="Hourly",OR(INDEX('SKU Catalog'!$J$1:$J$116,MAX(1,U927))=0,"PAYG"="PAYG")),I927,1),"UNPRICED"))))</f>
        <v>0</v>
      </c>
      <c r="W927" s="24">
        <f>IF(NOT(AND(A927=$B$2,G927&gt;0,H927&gt;0,OR(C927&lt;&gt;"Recommended baseline",Assumptions!$B$10=1))),0,IF(ISNUMBER(K927),G927*H927*K927,IF(U927=0,"UNPRICED",IF(ISNUMBER(INDEX('SKU Catalog'!$L$1:$L$116,MAX(1,U927))),G927*H927*INDEX('SKU Catalog'!$L$1:$L$116,MAX(1,U927))*IF(AND(INDEX('SKU Catalog'!$F$1:$F$116,MAX(1,U927))="Hourly",OR(INDEX('SKU Catalog'!$J$1:$J$116,MAX(1,U927))=0,"1Y"="PAYG")),I927,1),"UNPRICED"))))</f>
        <v>0</v>
      </c>
      <c r="X927" s="24">
        <f>IF(NOT(AND(A927=$B$2,G927&gt;0,H927&gt;0,OR(C927&lt;&gt;"Recommended baseline",Assumptions!$B$10=1))),0,IF(ISNUMBER(K927),G927*H927*K927,IF(U927=0,"UNPRICED",IF(ISNUMBER(INDEX('SKU Catalog'!$M$1:$M$116,MAX(1,U927))),G927*H927*INDEX('SKU Catalog'!$M$1:$M$116,MAX(1,U927))*IF(AND(INDEX('SKU Catalog'!$F$1:$F$116,MAX(1,U927))="Hourly",OR(INDEX('SKU Catalog'!$J$1:$J$116,MAX(1,U927))=0,"3Y"="PAYG")),I927,1),"UNPRICED"))))</f>
        <v>0</v>
      </c>
    </row>
    <row r="928" spans="1:24" ht="28.8" x14ac:dyDescent="0.35">
      <c r="A928" s="21" t="s">
        <v>951</v>
      </c>
      <c r="B928" s="21" t="s">
        <v>95</v>
      </c>
      <c r="C928" s="21" t="s">
        <v>2299</v>
      </c>
      <c r="D928" s="21" t="s">
        <v>1552</v>
      </c>
      <c r="E928" s="21" t="s">
        <v>1553</v>
      </c>
      <c r="F928" s="26" t="s">
        <v>188</v>
      </c>
      <c r="G928" s="27">
        <v>1</v>
      </c>
      <c r="H928" s="27">
        <v>1</v>
      </c>
      <c r="I928" s="36">
        <v>1</v>
      </c>
      <c r="J928" s="26" t="s">
        <v>2297</v>
      </c>
      <c r="K928" s="37"/>
      <c r="L928" s="23" t="str">
        <f>IF(U928=0,"INVALID SKU",IF(INDEX('SKU Catalog'!$J$1:$J$116,MAX(1,U928))=0,"PAYG",IF(J928="Default",Assumptions!$B$7,J928)))</f>
        <v>PAYG</v>
      </c>
      <c r="M928" s="23" t="str">
        <f>IF(U928=0,"Review SKU",INDEX('SKU Catalog'!$E$1:$E$116,MAX(1,U928)))</f>
        <v>resource</v>
      </c>
      <c r="N928" s="31">
        <f>IF(ISNUMBER(K928),K928,IF(U928=0,"UNPRICED",IF(L928="PAYG",INDEX('SKU Catalog'!$K$1:$K$116,MAX(1,U928)),IF(L928="1Y",INDEX('SKU Catalog'!$L$1:$L$116,MAX(1,U928)),INDEX('SKU Catalog'!$M$1:$M$116,MAX(1,U928))))))</f>
        <v>0</v>
      </c>
      <c r="O928" s="24">
        <f>IF(NOT(AND(A928=$B$2,G928&gt;0,H928&gt;0,OR(C928&lt;&gt;"Recommended baseline",Assumptions!$B$10=1))),0,IF(ISNUMBER(N928),G928*H928*N928*IF(ISNUMBER(K928),1,IF(AND(L928="PAYG",INDEX('SKU Catalog'!$F$1:$F$116,MAX(1,U928))="Hourly"),I928,1)),"UNPRICED"))</f>
        <v>0</v>
      </c>
      <c r="P928" s="24">
        <f>IF(ISNUMBER(O928),O928*Assumptions!$B$8,"UNPRICED")</f>
        <v>0</v>
      </c>
      <c r="Q928" s="23" t="str">
        <f>IF(NOT(AND(A928=$B$2,G928&gt;0,H928&gt;0,OR(C928&lt;&gt;"Recommended baseline",Assumptions!$B$10=1))),"Inactive",IF(NOT(ISNUMBER(N928)),"UNPRICED - select SKU / quote",IF(ISNUMBER(K928),"Manual quote - verify source",IF(T928="Covered","Covered by capacity",IF(T928="Control plane","No direct fee","Priced - verify sizing")))))</f>
        <v>Inactive</v>
      </c>
      <c r="R928" s="21" t="s">
        <v>2300</v>
      </c>
      <c r="S928" s="21" t="s">
        <v>971</v>
      </c>
      <c r="T928" s="21" t="s">
        <v>187</v>
      </c>
      <c r="U928" s="23">
        <f>IF(COUNTIF('SKU Catalog'!$A$4:$A$116,T928&amp;"|"&amp;F928)=0,0,MATCH(T928&amp;"|"&amp;F928,'SKU Catalog'!$A$1:$A$116,0))</f>
        <v>5</v>
      </c>
      <c r="V928" s="24">
        <f>IF(NOT(AND(A928=$B$2,G928&gt;0,H928&gt;0,OR(C928&lt;&gt;"Recommended baseline",Assumptions!$B$10=1))),0,IF(ISNUMBER(K928),G928*H928*K928,IF(U928=0,"UNPRICED",IF(ISNUMBER(INDEX('SKU Catalog'!$K$1:$K$116,MAX(1,U928))),G928*H928*INDEX('SKU Catalog'!$K$1:$K$116,MAX(1,U928))*IF(AND(INDEX('SKU Catalog'!$F$1:$F$116,MAX(1,U928))="Hourly",OR(INDEX('SKU Catalog'!$J$1:$J$116,MAX(1,U928))=0,"PAYG"="PAYG")),I928,1),"UNPRICED"))))</f>
        <v>0</v>
      </c>
      <c r="W928" s="24">
        <f>IF(NOT(AND(A928=$B$2,G928&gt;0,H928&gt;0,OR(C928&lt;&gt;"Recommended baseline",Assumptions!$B$10=1))),0,IF(ISNUMBER(K928),G928*H928*K928,IF(U928=0,"UNPRICED",IF(ISNUMBER(INDEX('SKU Catalog'!$L$1:$L$116,MAX(1,U928))),G928*H928*INDEX('SKU Catalog'!$L$1:$L$116,MAX(1,U928))*IF(AND(INDEX('SKU Catalog'!$F$1:$F$116,MAX(1,U928))="Hourly",OR(INDEX('SKU Catalog'!$J$1:$J$116,MAX(1,U928))=0,"1Y"="PAYG")),I928,1),"UNPRICED"))))</f>
        <v>0</v>
      </c>
      <c r="X928" s="24">
        <f>IF(NOT(AND(A928=$B$2,G928&gt;0,H928&gt;0,OR(C928&lt;&gt;"Recommended baseline",Assumptions!$B$10=1))),0,IF(ISNUMBER(K928),G928*H928*K928,IF(U928=0,"UNPRICED",IF(ISNUMBER(INDEX('SKU Catalog'!$M$1:$M$116,MAX(1,U928))),G928*H928*INDEX('SKU Catalog'!$M$1:$M$116,MAX(1,U928))*IF(AND(INDEX('SKU Catalog'!$F$1:$F$116,MAX(1,U928))="Hourly",OR(INDEX('SKU Catalog'!$J$1:$J$116,MAX(1,U928))=0,"3Y"="PAYG")),I928,1),"UNPRICED"))))</f>
        <v>0</v>
      </c>
    </row>
    <row r="929" spans="1:24" ht="28.8" x14ac:dyDescent="0.35">
      <c r="A929" s="21" t="s">
        <v>951</v>
      </c>
      <c r="B929" s="21" t="s">
        <v>95</v>
      </c>
      <c r="C929" s="21" t="s">
        <v>2299</v>
      </c>
      <c r="D929" s="21" t="s">
        <v>1554</v>
      </c>
      <c r="E929" s="21" t="s">
        <v>1555</v>
      </c>
      <c r="F929" s="26" t="s">
        <v>188</v>
      </c>
      <c r="G929" s="27">
        <v>1</v>
      </c>
      <c r="H929" s="27">
        <v>1</v>
      </c>
      <c r="I929" s="36">
        <v>1</v>
      </c>
      <c r="J929" s="26" t="s">
        <v>2297</v>
      </c>
      <c r="K929" s="37"/>
      <c r="L929" s="23" t="str">
        <f>IF(U929=0,"INVALID SKU",IF(INDEX('SKU Catalog'!$J$1:$J$116,MAX(1,U929))=0,"PAYG",IF(J929="Default",Assumptions!$B$7,J929)))</f>
        <v>PAYG</v>
      </c>
      <c r="M929" s="23" t="str">
        <f>IF(U929=0,"Review SKU",INDEX('SKU Catalog'!$E$1:$E$116,MAX(1,U929)))</f>
        <v>resource</v>
      </c>
      <c r="N929" s="31">
        <f>IF(ISNUMBER(K929),K929,IF(U929=0,"UNPRICED",IF(L929="PAYG",INDEX('SKU Catalog'!$K$1:$K$116,MAX(1,U929)),IF(L929="1Y",INDEX('SKU Catalog'!$L$1:$L$116,MAX(1,U929)),INDEX('SKU Catalog'!$M$1:$M$116,MAX(1,U929))))))</f>
        <v>0</v>
      </c>
      <c r="O929" s="24">
        <f>IF(NOT(AND(A929=$B$2,G929&gt;0,H929&gt;0,OR(C929&lt;&gt;"Recommended baseline",Assumptions!$B$10=1))),0,IF(ISNUMBER(N929),G929*H929*N929*IF(ISNUMBER(K929),1,IF(AND(L929="PAYG",INDEX('SKU Catalog'!$F$1:$F$116,MAX(1,U929))="Hourly"),I929,1)),"UNPRICED"))</f>
        <v>0</v>
      </c>
      <c r="P929" s="24">
        <f>IF(ISNUMBER(O929),O929*Assumptions!$B$8,"UNPRICED")</f>
        <v>0</v>
      </c>
      <c r="Q929" s="23" t="str">
        <f>IF(NOT(AND(A929=$B$2,G929&gt;0,H929&gt;0,OR(C929&lt;&gt;"Recommended baseline",Assumptions!$B$10=1))),"Inactive",IF(NOT(ISNUMBER(N929)),"UNPRICED - select SKU / quote",IF(ISNUMBER(K929),"Manual quote - verify source",IF(T929="Covered","Covered by capacity",IF(T929="Control plane","No direct fee","Priced - verify sizing")))))</f>
        <v>Inactive</v>
      </c>
      <c r="R929" s="21" t="s">
        <v>2300</v>
      </c>
      <c r="S929" s="21" t="s">
        <v>971</v>
      </c>
      <c r="T929" s="21" t="s">
        <v>187</v>
      </c>
      <c r="U929" s="23">
        <f>IF(COUNTIF('SKU Catalog'!$A$4:$A$116,T929&amp;"|"&amp;F929)=0,0,MATCH(T929&amp;"|"&amp;F929,'SKU Catalog'!$A$1:$A$116,0))</f>
        <v>5</v>
      </c>
      <c r="V929" s="24">
        <f>IF(NOT(AND(A929=$B$2,G929&gt;0,H929&gt;0,OR(C929&lt;&gt;"Recommended baseline",Assumptions!$B$10=1))),0,IF(ISNUMBER(K929),G929*H929*K929,IF(U929=0,"UNPRICED",IF(ISNUMBER(INDEX('SKU Catalog'!$K$1:$K$116,MAX(1,U929))),G929*H929*INDEX('SKU Catalog'!$K$1:$K$116,MAX(1,U929))*IF(AND(INDEX('SKU Catalog'!$F$1:$F$116,MAX(1,U929))="Hourly",OR(INDEX('SKU Catalog'!$J$1:$J$116,MAX(1,U929))=0,"PAYG"="PAYG")),I929,1),"UNPRICED"))))</f>
        <v>0</v>
      </c>
      <c r="W929" s="24">
        <f>IF(NOT(AND(A929=$B$2,G929&gt;0,H929&gt;0,OR(C929&lt;&gt;"Recommended baseline",Assumptions!$B$10=1))),0,IF(ISNUMBER(K929),G929*H929*K929,IF(U929=0,"UNPRICED",IF(ISNUMBER(INDEX('SKU Catalog'!$L$1:$L$116,MAX(1,U929))),G929*H929*INDEX('SKU Catalog'!$L$1:$L$116,MAX(1,U929))*IF(AND(INDEX('SKU Catalog'!$F$1:$F$116,MAX(1,U929))="Hourly",OR(INDEX('SKU Catalog'!$J$1:$J$116,MAX(1,U929))=0,"1Y"="PAYG")),I929,1),"UNPRICED"))))</f>
        <v>0</v>
      </c>
      <c r="X929" s="24">
        <f>IF(NOT(AND(A929=$B$2,G929&gt;0,H929&gt;0,OR(C929&lt;&gt;"Recommended baseline",Assumptions!$B$10=1))),0,IF(ISNUMBER(K929),G929*H929*K929,IF(U929=0,"UNPRICED",IF(ISNUMBER(INDEX('SKU Catalog'!$M$1:$M$116,MAX(1,U929))),G929*H929*INDEX('SKU Catalog'!$M$1:$M$116,MAX(1,U929))*IF(AND(INDEX('SKU Catalog'!$F$1:$F$116,MAX(1,U929))="Hourly",OR(INDEX('SKU Catalog'!$J$1:$J$116,MAX(1,U929))=0,"3Y"="PAYG")),I929,1),"UNPRICED"))))</f>
        <v>0</v>
      </c>
    </row>
    <row r="930" spans="1:24" ht="28.8" x14ac:dyDescent="0.35">
      <c r="A930" s="21" t="s">
        <v>951</v>
      </c>
      <c r="B930" s="21" t="s">
        <v>95</v>
      </c>
      <c r="C930" s="21" t="s">
        <v>2299</v>
      </c>
      <c r="D930" s="21" t="s">
        <v>1556</v>
      </c>
      <c r="E930" s="21" t="s">
        <v>1557</v>
      </c>
      <c r="F930" s="26" t="s">
        <v>188</v>
      </c>
      <c r="G930" s="27">
        <v>1</v>
      </c>
      <c r="H930" s="27">
        <v>1</v>
      </c>
      <c r="I930" s="36">
        <v>1</v>
      </c>
      <c r="J930" s="26" t="s">
        <v>2297</v>
      </c>
      <c r="K930" s="37"/>
      <c r="L930" s="23" t="str">
        <f>IF(U930=0,"INVALID SKU",IF(INDEX('SKU Catalog'!$J$1:$J$116,MAX(1,U930))=0,"PAYG",IF(J930="Default",Assumptions!$B$7,J930)))</f>
        <v>PAYG</v>
      </c>
      <c r="M930" s="23" t="str">
        <f>IF(U930=0,"Review SKU",INDEX('SKU Catalog'!$E$1:$E$116,MAX(1,U930)))</f>
        <v>resource</v>
      </c>
      <c r="N930" s="31">
        <f>IF(ISNUMBER(K930),K930,IF(U930=0,"UNPRICED",IF(L930="PAYG",INDEX('SKU Catalog'!$K$1:$K$116,MAX(1,U930)),IF(L930="1Y",INDEX('SKU Catalog'!$L$1:$L$116,MAX(1,U930)),INDEX('SKU Catalog'!$M$1:$M$116,MAX(1,U930))))))</f>
        <v>0</v>
      </c>
      <c r="O930" s="24">
        <f>IF(NOT(AND(A930=$B$2,G930&gt;0,H930&gt;0,OR(C930&lt;&gt;"Recommended baseline",Assumptions!$B$10=1))),0,IF(ISNUMBER(N930),G930*H930*N930*IF(ISNUMBER(K930),1,IF(AND(L930="PAYG",INDEX('SKU Catalog'!$F$1:$F$116,MAX(1,U930))="Hourly"),I930,1)),"UNPRICED"))</f>
        <v>0</v>
      </c>
      <c r="P930" s="24">
        <f>IF(ISNUMBER(O930),O930*Assumptions!$B$8,"UNPRICED")</f>
        <v>0</v>
      </c>
      <c r="Q930" s="23" t="str">
        <f>IF(NOT(AND(A930=$B$2,G930&gt;0,H930&gt;0,OR(C930&lt;&gt;"Recommended baseline",Assumptions!$B$10=1))),"Inactive",IF(NOT(ISNUMBER(N930)),"UNPRICED - select SKU / quote",IF(ISNUMBER(K930),"Manual quote - verify source",IF(T930="Covered","Covered by capacity",IF(T930="Control plane","No direct fee","Priced - verify sizing")))))</f>
        <v>Inactive</v>
      </c>
      <c r="R930" s="21" t="s">
        <v>2300</v>
      </c>
      <c r="S930" s="21" t="s">
        <v>971</v>
      </c>
      <c r="T930" s="21" t="s">
        <v>187</v>
      </c>
      <c r="U930" s="23">
        <f>IF(COUNTIF('SKU Catalog'!$A$4:$A$116,T930&amp;"|"&amp;F930)=0,0,MATCH(T930&amp;"|"&amp;F930,'SKU Catalog'!$A$1:$A$116,0))</f>
        <v>5</v>
      </c>
      <c r="V930" s="24">
        <f>IF(NOT(AND(A930=$B$2,G930&gt;0,H930&gt;0,OR(C930&lt;&gt;"Recommended baseline",Assumptions!$B$10=1))),0,IF(ISNUMBER(K930),G930*H930*K930,IF(U930=0,"UNPRICED",IF(ISNUMBER(INDEX('SKU Catalog'!$K$1:$K$116,MAX(1,U930))),G930*H930*INDEX('SKU Catalog'!$K$1:$K$116,MAX(1,U930))*IF(AND(INDEX('SKU Catalog'!$F$1:$F$116,MAX(1,U930))="Hourly",OR(INDEX('SKU Catalog'!$J$1:$J$116,MAX(1,U930))=0,"PAYG"="PAYG")),I930,1),"UNPRICED"))))</f>
        <v>0</v>
      </c>
      <c r="W930" s="24">
        <f>IF(NOT(AND(A930=$B$2,G930&gt;0,H930&gt;0,OR(C930&lt;&gt;"Recommended baseline",Assumptions!$B$10=1))),0,IF(ISNUMBER(K930),G930*H930*K930,IF(U930=0,"UNPRICED",IF(ISNUMBER(INDEX('SKU Catalog'!$L$1:$L$116,MAX(1,U930))),G930*H930*INDEX('SKU Catalog'!$L$1:$L$116,MAX(1,U930))*IF(AND(INDEX('SKU Catalog'!$F$1:$F$116,MAX(1,U930))="Hourly",OR(INDEX('SKU Catalog'!$J$1:$J$116,MAX(1,U930))=0,"1Y"="PAYG")),I930,1),"UNPRICED"))))</f>
        <v>0</v>
      </c>
      <c r="X930" s="24">
        <f>IF(NOT(AND(A930=$B$2,G930&gt;0,H930&gt;0,OR(C930&lt;&gt;"Recommended baseline",Assumptions!$B$10=1))),0,IF(ISNUMBER(K930),G930*H930*K930,IF(U930=0,"UNPRICED",IF(ISNUMBER(INDEX('SKU Catalog'!$M$1:$M$116,MAX(1,U930))),G930*H930*INDEX('SKU Catalog'!$M$1:$M$116,MAX(1,U930))*IF(AND(INDEX('SKU Catalog'!$F$1:$F$116,MAX(1,U930))="Hourly",OR(INDEX('SKU Catalog'!$J$1:$J$116,MAX(1,U930))=0,"3Y"="PAYG")),I930,1),"UNPRICED"))))</f>
        <v>0</v>
      </c>
    </row>
    <row r="931" spans="1:24" ht="28.8" x14ac:dyDescent="0.35">
      <c r="A931" s="21" t="s">
        <v>951</v>
      </c>
      <c r="B931" s="21" t="s">
        <v>95</v>
      </c>
      <c r="C931" s="21" t="s">
        <v>2299</v>
      </c>
      <c r="D931" s="21" t="s">
        <v>1559</v>
      </c>
      <c r="E931" s="21" t="s">
        <v>1560</v>
      </c>
      <c r="F931" s="26" t="s">
        <v>188</v>
      </c>
      <c r="G931" s="27">
        <v>1</v>
      </c>
      <c r="H931" s="27">
        <v>1</v>
      </c>
      <c r="I931" s="36">
        <v>1</v>
      </c>
      <c r="J931" s="26" t="s">
        <v>2297</v>
      </c>
      <c r="K931" s="37"/>
      <c r="L931" s="23" t="str">
        <f>IF(U931=0,"INVALID SKU",IF(INDEX('SKU Catalog'!$J$1:$J$116,MAX(1,U931))=0,"PAYG",IF(J931="Default",Assumptions!$B$7,J931)))</f>
        <v>PAYG</v>
      </c>
      <c r="M931" s="23" t="str">
        <f>IF(U931=0,"Review SKU",INDEX('SKU Catalog'!$E$1:$E$116,MAX(1,U931)))</f>
        <v>resource</v>
      </c>
      <c r="N931" s="31">
        <f>IF(ISNUMBER(K931),K931,IF(U931=0,"UNPRICED",IF(L931="PAYG",INDEX('SKU Catalog'!$K$1:$K$116,MAX(1,U931)),IF(L931="1Y",INDEX('SKU Catalog'!$L$1:$L$116,MAX(1,U931)),INDEX('SKU Catalog'!$M$1:$M$116,MAX(1,U931))))))</f>
        <v>0</v>
      </c>
      <c r="O931" s="24">
        <f>IF(NOT(AND(A931=$B$2,G931&gt;0,H931&gt;0,OR(C931&lt;&gt;"Recommended baseline",Assumptions!$B$10=1))),0,IF(ISNUMBER(N931),G931*H931*N931*IF(ISNUMBER(K931),1,IF(AND(L931="PAYG",INDEX('SKU Catalog'!$F$1:$F$116,MAX(1,U931))="Hourly"),I931,1)),"UNPRICED"))</f>
        <v>0</v>
      </c>
      <c r="P931" s="24">
        <f>IF(ISNUMBER(O931),O931*Assumptions!$B$8,"UNPRICED")</f>
        <v>0</v>
      </c>
      <c r="Q931" s="23" t="str">
        <f>IF(NOT(AND(A931=$B$2,G931&gt;0,H931&gt;0,OR(C931&lt;&gt;"Recommended baseline",Assumptions!$B$10=1))),"Inactive",IF(NOT(ISNUMBER(N931)),"UNPRICED - select SKU / quote",IF(ISNUMBER(K931),"Manual quote - verify source",IF(T931="Covered","Covered by capacity",IF(T931="Control plane","No direct fee","Priced - verify sizing")))))</f>
        <v>Inactive</v>
      </c>
      <c r="R931" s="21" t="s">
        <v>2300</v>
      </c>
      <c r="S931" s="21" t="s">
        <v>971</v>
      </c>
      <c r="T931" s="21" t="s">
        <v>187</v>
      </c>
      <c r="U931" s="23">
        <f>IF(COUNTIF('SKU Catalog'!$A$4:$A$116,T931&amp;"|"&amp;F931)=0,0,MATCH(T931&amp;"|"&amp;F931,'SKU Catalog'!$A$1:$A$116,0))</f>
        <v>5</v>
      </c>
      <c r="V931" s="24">
        <f>IF(NOT(AND(A931=$B$2,G931&gt;0,H931&gt;0,OR(C931&lt;&gt;"Recommended baseline",Assumptions!$B$10=1))),0,IF(ISNUMBER(K931),G931*H931*K931,IF(U931=0,"UNPRICED",IF(ISNUMBER(INDEX('SKU Catalog'!$K$1:$K$116,MAX(1,U931))),G931*H931*INDEX('SKU Catalog'!$K$1:$K$116,MAX(1,U931))*IF(AND(INDEX('SKU Catalog'!$F$1:$F$116,MAX(1,U931))="Hourly",OR(INDEX('SKU Catalog'!$J$1:$J$116,MAX(1,U931))=0,"PAYG"="PAYG")),I931,1),"UNPRICED"))))</f>
        <v>0</v>
      </c>
      <c r="W931" s="24">
        <f>IF(NOT(AND(A931=$B$2,G931&gt;0,H931&gt;0,OR(C931&lt;&gt;"Recommended baseline",Assumptions!$B$10=1))),0,IF(ISNUMBER(K931),G931*H931*K931,IF(U931=0,"UNPRICED",IF(ISNUMBER(INDEX('SKU Catalog'!$L$1:$L$116,MAX(1,U931))),G931*H931*INDEX('SKU Catalog'!$L$1:$L$116,MAX(1,U931))*IF(AND(INDEX('SKU Catalog'!$F$1:$F$116,MAX(1,U931))="Hourly",OR(INDEX('SKU Catalog'!$J$1:$J$116,MAX(1,U931))=0,"1Y"="PAYG")),I931,1),"UNPRICED"))))</f>
        <v>0</v>
      </c>
      <c r="X931" s="24">
        <f>IF(NOT(AND(A931=$B$2,G931&gt;0,H931&gt;0,OR(C931&lt;&gt;"Recommended baseline",Assumptions!$B$10=1))),0,IF(ISNUMBER(K931),G931*H931*K931,IF(U931=0,"UNPRICED",IF(ISNUMBER(INDEX('SKU Catalog'!$M$1:$M$116,MAX(1,U931))),G931*H931*INDEX('SKU Catalog'!$M$1:$M$116,MAX(1,U931))*IF(AND(INDEX('SKU Catalog'!$F$1:$F$116,MAX(1,U931))="Hourly",OR(INDEX('SKU Catalog'!$J$1:$J$116,MAX(1,U931))=0,"3Y"="PAYG")),I931,1),"UNPRICED"))))</f>
        <v>0</v>
      </c>
    </row>
    <row r="932" spans="1:24" ht="28.8" x14ac:dyDescent="0.35">
      <c r="A932" s="21" t="s">
        <v>951</v>
      </c>
      <c r="B932" s="21" t="s">
        <v>95</v>
      </c>
      <c r="C932" s="21" t="s">
        <v>2299</v>
      </c>
      <c r="D932" s="21" t="s">
        <v>1561</v>
      </c>
      <c r="E932" s="21" t="s">
        <v>1562</v>
      </c>
      <c r="F932" s="26" t="s">
        <v>188</v>
      </c>
      <c r="G932" s="27">
        <v>1</v>
      </c>
      <c r="H932" s="27">
        <v>1</v>
      </c>
      <c r="I932" s="36">
        <v>1</v>
      </c>
      <c r="J932" s="26" t="s">
        <v>2297</v>
      </c>
      <c r="K932" s="37"/>
      <c r="L932" s="23" t="str">
        <f>IF(U932=0,"INVALID SKU",IF(INDEX('SKU Catalog'!$J$1:$J$116,MAX(1,U932))=0,"PAYG",IF(J932="Default",Assumptions!$B$7,J932)))</f>
        <v>PAYG</v>
      </c>
      <c r="M932" s="23" t="str">
        <f>IF(U932=0,"Review SKU",INDEX('SKU Catalog'!$E$1:$E$116,MAX(1,U932)))</f>
        <v>resource</v>
      </c>
      <c r="N932" s="31">
        <f>IF(ISNUMBER(K932),K932,IF(U932=0,"UNPRICED",IF(L932="PAYG",INDEX('SKU Catalog'!$K$1:$K$116,MAX(1,U932)),IF(L932="1Y",INDEX('SKU Catalog'!$L$1:$L$116,MAX(1,U932)),INDEX('SKU Catalog'!$M$1:$M$116,MAX(1,U932))))))</f>
        <v>0</v>
      </c>
      <c r="O932" s="24">
        <f>IF(NOT(AND(A932=$B$2,G932&gt;0,H932&gt;0,OR(C932&lt;&gt;"Recommended baseline",Assumptions!$B$10=1))),0,IF(ISNUMBER(N932),G932*H932*N932*IF(ISNUMBER(K932),1,IF(AND(L932="PAYG",INDEX('SKU Catalog'!$F$1:$F$116,MAX(1,U932))="Hourly"),I932,1)),"UNPRICED"))</f>
        <v>0</v>
      </c>
      <c r="P932" s="24">
        <f>IF(ISNUMBER(O932),O932*Assumptions!$B$8,"UNPRICED")</f>
        <v>0</v>
      </c>
      <c r="Q932" s="23" t="str">
        <f>IF(NOT(AND(A932=$B$2,G932&gt;0,H932&gt;0,OR(C932&lt;&gt;"Recommended baseline",Assumptions!$B$10=1))),"Inactive",IF(NOT(ISNUMBER(N932)),"UNPRICED - select SKU / quote",IF(ISNUMBER(K932),"Manual quote - verify source",IF(T932="Covered","Covered by capacity",IF(T932="Control plane","No direct fee","Priced - verify sizing")))))</f>
        <v>Inactive</v>
      </c>
      <c r="R932" s="21" t="s">
        <v>2300</v>
      </c>
      <c r="S932" s="21" t="s">
        <v>971</v>
      </c>
      <c r="T932" s="21" t="s">
        <v>187</v>
      </c>
      <c r="U932" s="23">
        <f>IF(COUNTIF('SKU Catalog'!$A$4:$A$116,T932&amp;"|"&amp;F932)=0,0,MATCH(T932&amp;"|"&amp;F932,'SKU Catalog'!$A$1:$A$116,0))</f>
        <v>5</v>
      </c>
      <c r="V932" s="24">
        <f>IF(NOT(AND(A932=$B$2,G932&gt;0,H932&gt;0,OR(C932&lt;&gt;"Recommended baseline",Assumptions!$B$10=1))),0,IF(ISNUMBER(K932),G932*H932*K932,IF(U932=0,"UNPRICED",IF(ISNUMBER(INDEX('SKU Catalog'!$K$1:$K$116,MAX(1,U932))),G932*H932*INDEX('SKU Catalog'!$K$1:$K$116,MAX(1,U932))*IF(AND(INDEX('SKU Catalog'!$F$1:$F$116,MAX(1,U932))="Hourly",OR(INDEX('SKU Catalog'!$J$1:$J$116,MAX(1,U932))=0,"PAYG"="PAYG")),I932,1),"UNPRICED"))))</f>
        <v>0</v>
      </c>
      <c r="W932" s="24">
        <f>IF(NOT(AND(A932=$B$2,G932&gt;0,H932&gt;0,OR(C932&lt;&gt;"Recommended baseline",Assumptions!$B$10=1))),0,IF(ISNUMBER(K932),G932*H932*K932,IF(U932=0,"UNPRICED",IF(ISNUMBER(INDEX('SKU Catalog'!$L$1:$L$116,MAX(1,U932))),G932*H932*INDEX('SKU Catalog'!$L$1:$L$116,MAX(1,U932))*IF(AND(INDEX('SKU Catalog'!$F$1:$F$116,MAX(1,U932))="Hourly",OR(INDEX('SKU Catalog'!$J$1:$J$116,MAX(1,U932))=0,"1Y"="PAYG")),I932,1),"UNPRICED"))))</f>
        <v>0</v>
      </c>
      <c r="X932" s="24">
        <f>IF(NOT(AND(A932=$B$2,G932&gt;0,H932&gt;0,OR(C932&lt;&gt;"Recommended baseline",Assumptions!$B$10=1))),0,IF(ISNUMBER(K932),G932*H932*K932,IF(U932=0,"UNPRICED",IF(ISNUMBER(INDEX('SKU Catalog'!$M$1:$M$116,MAX(1,U932))),G932*H932*INDEX('SKU Catalog'!$M$1:$M$116,MAX(1,U932))*IF(AND(INDEX('SKU Catalog'!$F$1:$F$116,MAX(1,U932))="Hourly",OR(INDEX('SKU Catalog'!$J$1:$J$116,MAX(1,U932))=0,"3Y"="PAYG")),I932,1),"UNPRICED"))))</f>
        <v>0</v>
      </c>
    </row>
    <row r="933" spans="1:24" ht="28.8" x14ac:dyDescent="0.35">
      <c r="A933" s="21" t="s">
        <v>951</v>
      </c>
      <c r="B933" s="21" t="s">
        <v>95</v>
      </c>
      <c r="C933" s="21" t="s">
        <v>2299</v>
      </c>
      <c r="D933" s="21" t="s">
        <v>1563</v>
      </c>
      <c r="E933" s="21" t="s">
        <v>1564</v>
      </c>
      <c r="F933" s="26" t="s">
        <v>188</v>
      </c>
      <c r="G933" s="27">
        <v>1</v>
      </c>
      <c r="H933" s="27">
        <v>1</v>
      </c>
      <c r="I933" s="36">
        <v>1</v>
      </c>
      <c r="J933" s="26" t="s">
        <v>2297</v>
      </c>
      <c r="K933" s="37"/>
      <c r="L933" s="23" t="str">
        <f>IF(U933=0,"INVALID SKU",IF(INDEX('SKU Catalog'!$J$1:$J$116,MAX(1,U933))=0,"PAYG",IF(J933="Default",Assumptions!$B$7,J933)))</f>
        <v>PAYG</v>
      </c>
      <c r="M933" s="23" t="str">
        <f>IF(U933=0,"Review SKU",INDEX('SKU Catalog'!$E$1:$E$116,MAX(1,U933)))</f>
        <v>resource</v>
      </c>
      <c r="N933" s="31">
        <f>IF(ISNUMBER(K933),K933,IF(U933=0,"UNPRICED",IF(L933="PAYG",INDEX('SKU Catalog'!$K$1:$K$116,MAX(1,U933)),IF(L933="1Y",INDEX('SKU Catalog'!$L$1:$L$116,MAX(1,U933)),INDEX('SKU Catalog'!$M$1:$M$116,MAX(1,U933))))))</f>
        <v>0</v>
      </c>
      <c r="O933" s="24">
        <f>IF(NOT(AND(A933=$B$2,G933&gt;0,H933&gt;0,OR(C933&lt;&gt;"Recommended baseline",Assumptions!$B$10=1))),0,IF(ISNUMBER(N933),G933*H933*N933*IF(ISNUMBER(K933),1,IF(AND(L933="PAYG",INDEX('SKU Catalog'!$F$1:$F$116,MAX(1,U933))="Hourly"),I933,1)),"UNPRICED"))</f>
        <v>0</v>
      </c>
      <c r="P933" s="24">
        <f>IF(ISNUMBER(O933),O933*Assumptions!$B$8,"UNPRICED")</f>
        <v>0</v>
      </c>
      <c r="Q933" s="23" t="str">
        <f>IF(NOT(AND(A933=$B$2,G933&gt;0,H933&gt;0,OR(C933&lt;&gt;"Recommended baseline",Assumptions!$B$10=1))),"Inactive",IF(NOT(ISNUMBER(N933)),"UNPRICED - select SKU / quote",IF(ISNUMBER(K933),"Manual quote - verify source",IF(T933="Covered","Covered by capacity",IF(T933="Control plane","No direct fee","Priced - verify sizing")))))</f>
        <v>Inactive</v>
      </c>
      <c r="R933" s="21" t="s">
        <v>2300</v>
      </c>
      <c r="S933" s="21" t="s">
        <v>971</v>
      </c>
      <c r="T933" s="21" t="s">
        <v>187</v>
      </c>
      <c r="U933" s="23">
        <f>IF(COUNTIF('SKU Catalog'!$A$4:$A$116,T933&amp;"|"&amp;F933)=0,0,MATCH(T933&amp;"|"&amp;F933,'SKU Catalog'!$A$1:$A$116,0))</f>
        <v>5</v>
      </c>
      <c r="V933" s="24">
        <f>IF(NOT(AND(A933=$B$2,G933&gt;0,H933&gt;0,OR(C933&lt;&gt;"Recommended baseline",Assumptions!$B$10=1))),0,IF(ISNUMBER(K933),G933*H933*K933,IF(U933=0,"UNPRICED",IF(ISNUMBER(INDEX('SKU Catalog'!$K$1:$K$116,MAX(1,U933))),G933*H933*INDEX('SKU Catalog'!$K$1:$K$116,MAX(1,U933))*IF(AND(INDEX('SKU Catalog'!$F$1:$F$116,MAX(1,U933))="Hourly",OR(INDEX('SKU Catalog'!$J$1:$J$116,MAX(1,U933))=0,"PAYG"="PAYG")),I933,1),"UNPRICED"))))</f>
        <v>0</v>
      </c>
      <c r="W933" s="24">
        <f>IF(NOT(AND(A933=$B$2,G933&gt;0,H933&gt;0,OR(C933&lt;&gt;"Recommended baseline",Assumptions!$B$10=1))),0,IF(ISNUMBER(K933),G933*H933*K933,IF(U933=0,"UNPRICED",IF(ISNUMBER(INDEX('SKU Catalog'!$L$1:$L$116,MAX(1,U933))),G933*H933*INDEX('SKU Catalog'!$L$1:$L$116,MAX(1,U933))*IF(AND(INDEX('SKU Catalog'!$F$1:$F$116,MAX(1,U933))="Hourly",OR(INDEX('SKU Catalog'!$J$1:$J$116,MAX(1,U933))=0,"1Y"="PAYG")),I933,1),"UNPRICED"))))</f>
        <v>0</v>
      </c>
      <c r="X933" s="24">
        <f>IF(NOT(AND(A933=$B$2,G933&gt;0,H933&gt;0,OR(C933&lt;&gt;"Recommended baseline",Assumptions!$B$10=1))),0,IF(ISNUMBER(K933),G933*H933*K933,IF(U933=0,"UNPRICED",IF(ISNUMBER(INDEX('SKU Catalog'!$M$1:$M$116,MAX(1,U933))),G933*H933*INDEX('SKU Catalog'!$M$1:$M$116,MAX(1,U933))*IF(AND(INDEX('SKU Catalog'!$F$1:$F$116,MAX(1,U933))="Hourly",OR(INDEX('SKU Catalog'!$J$1:$J$116,MAX(1,U933))=0,"3Y"="PAYG")),I933,1),"UNPRICED"))))</f>
        <v>0</v>
      </c>
    </row>
    <row r="934" spans="1:24" ht="28.8" x14ac:dyDescent="0.35">
      <c r="A934" s="21" t="s">
        <v>951</v>
      </c>
      <c r="B934" s="21" t="s">
        <v>95</v>
      </c>
      <c r="C934" s="21" t="s">
        <v>2299</v>
      </c>
      <c r="D934" s="21" t="s">
        <v>1565</v>
      </c>
      <c r="E934" s="21" t="s">
        <v>1566</v>
      </c>
      <c r="F934" s="26" t="s">
        <v>188</v>
      </c>
      <c r="G934" s="27">
        <v>1</v>
      </c>
      <c r="H934" s="27">
        <v>1</v>
      </c>
      <c r="I934" s="36">
        <v>1</v>
      </c>
      <c r="J934" s="26" t="s">
        <v>2297</v>
      </c>
      <c r="K934" s="37"/>
      <c r="L934" s="23" t="str">
        <f>IF(U934=0,"INVALID SKU",IF(INDEX('SKU Catalog'!$J$1:$J$116,MAX(1,U934))=0,"PAYG",IF(J934="Default",Assumptions!$B$7,J934)))</f>
        <v>PAYG</v>
      </c>
      <c r="M934" s="23" t="str">
        <f>IF(U934=0,"Review SKU",INDEX('SKU Catalog'!$E$1:$E$116,MAX(1,U934)))</f>
        <v>resource</v>
      </c>
      <c r="N934" s="31">
        <f>IF(ISNUMBER(K934),K934,IF(U934=0,"UNPRICED",IF(L934="PAYG",INDEX('SKU Catalog'!$K$1:$K$116,MAX(1,U934)),IF(L934="1Y",INDEX('SKU Catalog'!$L$1:$L$116,MAX(1,U934)),INDEX('SKU Catalog'!$M$1:$M$116,MAX(1,U934))))))</f>
        <v>0</v>
      </c>
      <c r="O934" s="24">
        <f>IF(NOT(AND(A934=$B$2,G934&gt;0,H934&gt;0,OR(C934&lt;&gt;"Recommended baseline",Assumptions!$B$10=1))),0,IF(ISNUMBER(N934),G934*H934*N934*IF(ISNUMBER(K934),1,IF(AND(L934="PAYG",INDEX('SKU Catalog'!$F$1:$F$116,MAX(1,U934))="Hourly"),I934,1)),"UNPRICED"))</f>
        <v>0</v>
      </c>
      <c r="P934" s="24">
        <f>IF(ISNUMBER(O934),O934*Assumptions!$B$8,"UNPRICED")</f>
        <v>0</v>
      </c>
      <c r="Q934" s="23" t="str">
        <f>IF(NOT(AND(A934=$B$2,G934&gt;0,H934&gt;0,OR(C934&lt;&gt;"Recommended baseline",Assumptions!$B$10=1))),"Inactive",IF(NOT(ISNUMBER(N934)),"UNPRICED - select SKU / quote",IF(ISNUMBER(K934),"Manual quote - verify source",IF(T934="Covered","Covered by capacity",IF(T934="Control plane","No direct fee","Priced - verify sizing")))))</f>
        <v>Inactive</v>
      </c>
      <c r="R934" s="21" t="s">
        <v>2300</v>
      </c>
      <c r="S934" s="21" t="s">
        <v>971</v>
      </c>
      <c r="T934" s="21" t="s">
        <v>187</v>
      </c>
      <c r="U934" s="23">
        <f>IF(COUNTIF('SKU Catalog'!$A$4:$A$116,T934&amp;"|"&amp;F934)=0,0,MATCH(T934&amp;"|"&amp;F934,'SKU Catalog'!$A$1:$A$116,0))</f>
        <v>5</v>
      </c>
      <c r="V934" s="24">
        <f>IF(NOT(AND(A934=$B$2,G934&gt;0,H934&gt;0,OR(C934&lt;&gt;"Recommended baseline",Assumptions!$B$10=1))),0,IF(ISNUMBER(K934),G934*H934*K934,IF(U934=0,"UNPRICED",IF(ISNUMBER(INDEX('SKU Catalog'!$K$1:$K$116,MAX(1,U934))),G934*H934*INDEX('SKU Catalog'!$K$1:$K$116,MAX(1,U934))*IF(AND(INDEX('SKU Catalog'!$F$1:$F$116,MAX(1,U934))="Hourly",OR(INDEX('SKU Catalog'!$J$1:$J$116,MAX(1,U934))=0,"PAYG"="PAYG")),I934,1),"UNPRICED"))))</f>
        <v>0</v>
      </c>
      <c r="W934" s="24">
        <f>IF(NOT(AND(A934=$B$2,G934&gt;0,H934&gt;0,OR(C934&lt;&gt;"Recommended baseline",Assumptions!$B$10=1))),0,IF(ISNUMBER(K934),G934*H934*K934,IF(U934=0,"UNPRICED",IF(ISNUMBER(INDEX('SKU Catalog'!$L$1:$L$116,MAX(1,U934))),G934*H934*INDEX('SKU Catalog'!$L$1:$L$116,MAX(1,U934))*IF(AND(INDEX('SKU Catalog'!$F$1:$F$116,MAX(1,U934))="Hourly",OR(INDEX('SKU Catalog'!$J$1:$J$116,MAX(1,U934))=0,"1Y"="PAYG")),I934,1),"UNPRICED"))))</f>
        <v>0</v>
      </c>
      <c r="X934" s="24">
        <f>IF(NOT(AND(A934=$B$2,G934&gt;0,H934&gt;0,OR(C934&lt;&gt;"Recommended baseline",Assumptions!$B$10=1))),0,IF(ISNUMBER(K934),G934*H934*K934,IF(U934=0,"UNPRICED",IF(ISNUMBER(INDEX('SKU Catalog'!$M$1:$M$116,MAX(1,U934))),G934*H934*INDEX('SKU Catalog'!$M$1:$M$116,MAX(1,U934))*IF(AND(INDEX('SKU Catalog'!$F$1:$F$116,MAX(1,U934))="Hourly",OR(INDEX('SKU Catalog'!$J$1:$J$116,MAX(1,U934))=0,"3Y"="PAYG")),I934,1),"UNPRICED"))))</f>
        <v>0</v>
      </c>
    </row>
    <row r="935" spans="1:24" ht="28.8" x14ac:dyDescent="0.35">
      <c r="A935" s="21" t="s">
        <v>951</v>
      </c>
      <c r="B935" s="21" t="s">
        <v>95</v>
      </c>
      <c r="C935" s="21" t="s">
        <v>2299</v>
      </c>
      <c r="D935" s="21" t="s">
        <v>1567</v>
      </c>
      <c r="E935" s="21" t="s">
        <v>1568</v>
      </c>
      <c r="F935" s="26" t="s">
        <v>188</v>
      </c>
      <c r="G935" s="27">
        <v>1</v>
      </c>
      <c r="H935" s="27">
        <v>1</v>
      </c>
      <c r="I935" s="36">
        <v>1</v>
      </c>
      <c r="J935" s="26" t="s">
        <v>2297</v>
      </c>
      <c r="K935" s="37"/>
      <c r="L935" s="23" t="str">
        <f>IF(U935=0,"INVALID SKU",IF(INDEX('SKU Catalog'!$J$1:$J$116,MAX(1,U935))=0,"PAYG",IF(J935="Default",Assumptions!$B$7,J935)))</f>
        <v>PAYG</v>
      </c>
      <c r="M935" s="23" t="str">
        <f>IF(U935=0,"Review SKU",INDEX('SKU Catalog'!$E$1:$E$116,MAX(1,U935)))</f>
        <v>resource</v>
      </c>
      <c r="N935" s="31">
        <f>IF(ISNUMBER(K935),K935,IF(U935=0,"UNPRICED",IF(L935="PAYG",INDEX('SKU Catalog'!$K$1:$K$116,MAX(1,U935)),IF(L935="1Y",INDEX('SKU Catalog'!$L$1:$L$116,MAX(1,U935)),INDEX('SKU Catalog'!$M$1:$M$116,MAX(1,U935))))))</f>
        <v>0</v>
      </c>
      <c r="O935" s="24">
        <f>IF(NOT(AND(A935=$B$2,G935&gt;0,H935&gt;0,OR(C935&lt;&gt;"Recommended baseline",Assumptions!$B$10=1))),0,IF(ISNUMBER(N935),G935*H935*N935*IF(ISNUMBER(K935),1,IF(AND(L935="PAYG",INDEX('SKU Catalog'!$F$1:$F$116,MAX(1,U935))="Hourly"),I935,1)),"UNPRICED"))</f>
        <v>0</v>
      </c>
      <c r="P935" s="24">
        <f>IF(ISNUMBER(O935),O935*Assumptions!$B$8,"UNPRICED")</f>
        <v>0</v>
      </c>
      <c r="Q935" s="23" t="str">
        <f>IF(NOT(AND(A935=$B$2,G935&gt;0,H935&gt;0,OR(C935&lt;&gt;"Recommended baseline",Assumptions!$B$10=1))),"Inactive",IF(NOT(ISNUMBER(N935)),"UNPRICED - select SKU / quote",IF(ISNUMBER(K935),"Manual quote - verify source",IF(T935="Covered","Covered by capacity",IF(T935="Control plane","No direct fee","Priced - verify sizing")))))</f>
        <v>Inactive</v>
      </c>
      <c r="R935" s="21" t="s">
        <v>2300</v>
      </c>
      <c r="S935" s="21" t="s">
        <v>971</v>
      </c>
      <c r="T935" s="21" t="s">
        <v>187</v>
      </c>
      <c r="U935" s="23">
        <f>IF(COUNTIF('SKU Catalog'!$A$4:$A$116,T935&amp;"|"&amp;F935)=0,0,MATCH(T935&amp;"|"&amp;F935,'SKU Catalog'!$A$1:$A$116,0))</f>
        <v>5</v>
      </c>
      <c r="V935" s="24">
        <f>IF(NOT(AND(A935=$B$2,G935&gt;0,H935&gt;0,OR(C935&lt;&gt;"Recommended baseline",Assumptions!$B$10=1))),0,IF(ISNUMBER(K935),G935*H935*K935,IF(U935=0,"UNPRICED",IF(ISNUMBER(INDEX('SKU Catalog'!$K$1:$K$116,MAX(1,U935))),G935*H935*INDEX('SKU Catalog'!$K$1:$K$116,MAX(1,U935))*IF(AND(INDEX('SKU Catalog'!$F$1:$F$116,MAX(1,U935))="Hourly",OR(INDEX('SKU Catalog'!$J$1:$J$116,MAX(1,U935))=0,"PAYG"="PAYG")),I935,1),"UNPRICED"))))</f>
        <v>0</v>
      </c>
      <c r="W935" s="24">
        <f>IF(NOT(AND(A935=$B$2,G935&gt;0,H935&gt;0,OR(C935&lt;&gt;"Recommended baseline",Assumptions!$B$10=1))),0,IF(ISNUMBER(K935),G935*H935*K935,IF(U935=0,"UNPRICED",IF(ISNUMBER(INDEX('SKU Catalog'!$L$1:$L$116,MAX(1,U935))),G935*H935*INDEX('SKU Catalog'!$L$1:$L$116,MAX(1,U935))*IF(AND(INDEX('SKU Catalog'!$F$1:$F$116,MAX(1,U935))="Hourly",OR(INDEX('SKU Catalog'!$J$1:$J$116,MAX(1,U935))=0,"1Y"="PAYG")),I935,1),"UNPRICED"))))</f>
        <v>0</v>
      </c>
      <c r="X935" s="24">
        <f>IF(NOT(AND(A935=$B$2,G935&gt;0,H935&gt;0,OR(C935&lt;&gt;"Recommended baseline",Assumptions!$B$10=1))),0,IF(ISNUMBER(K935),G935*H935*K935,IF(U935=0,"UNPRICED",IF(ISNUMBER(INDEX('SKU Catalog'!$M$1:$M$116,MAX(1,U935))),G935*H935*INDEX('SKU Catalog'!$M$1:$M$116,MAX(1,U935))*IF(AND(INDEX('SKU Catalog'!$F$1:$F$116,MAX(1,U935))="Hourly",OR(INDEX('SKU Catalog'!$J$1:$J$116,MAX(1,U935))=0,"3Y"="PAYG")),I935,1),"UNPRICED"))))</f>
        <v>0</v>
      </c>
    </row>
    <row r="936" spans="1:24" ht="28.8" x14ac:dyDescent="0.35">
      <c r="A936" s="21" t="s">
        <v>951</v>
      </c>
      <c r="B936" s="21" t="s">
        <v>95</v>
      </c>
      <c r="C936" s="21" t="s">
        <v>2299</v>
      </c>
      <c r="D936" s="21" t="s">
        <v>1570</v>
      </c>
      <c r="E936" s="21" t="s">
        <v>1571</v>
      </c>
      <c r="F936" s="26" t="s">
        <v>188</v>
      </c>
      <c r="G936" s="27">
        <v>1</v>
      </c>
      <c r="H936" s="27">
        <v>1</v>
      </c>
      <c r="I936" s="36">
        <v>1</v>
      </c>
      <c r="J936" s="26" t="s">
        <v>2297</v>
      </c>
      <c r="K936" s="37"/>
      <c r="L936" s="23" t="str">
        <f>IF(U936=0,"INVALID SKU",IF(INDEX('SKU Catalog'!$J$1:$J$116,MAX(1,U936))=0,"PAYG",IF(J936="Default",Assumptions!$B$7,J936)))</f>
        <v>PAYG</v>
      </c>
      <c r="M936" s="23" t="str">
        <f>IF(U936=0,"Review SKU",INDEX('SKU Catalog'!$E$1:$E$116,MAX(1,U936)))</f>
        <v>resource</v>
      </c>
      <c r="N936" s="31">
        <f>IF(ISNUMBER(K936),K936,IF(U936=0,"UNPRICED",IF(L936="PAYG",INDEX('SKU Catalog'!$K$1:$K$116,MAX(1,U936)),IF(L936="1Y",INDEX('SKU Catalog'!$L$1:$L$116,MAX(1,U936)),INDEX('SKU Catalog'!$M$1:$M$116,MAX(1,U936))))))</f>
        <v>0</v>
      </c>
      <c r="O936" s="24">
        <f>IF(NOT(AND(A936=$B$2,G936&gt;0,H936&gt;0,OR(C936&lt;&gt;"Recommended baseline",Assumptions!$B$10=1))),0,IF(ISNUMBER(N936),G936*H936*N936*IF(ISNUMBER(K936),1,IF(AND(L936="PAYG",INDEX('SKU Catalog'!$F$1:$F$116,MAX(1,U936))="Hourly"),I936,1)),"UNPRICED"))</f>
        <v>0</v>
      </c>
      <c r="P936" s="24">
        <f>IF(ISNUMBER(O936),O936*Assumptions!$B$8,"UNPRICED")</f>
        <v>0</v>
      </c>
      <c r="Q936" s="23" t="str">
        <f>IF(NOT(AND(A936=$B$2,G936&gt;0,H936&gt;0,OR(C936&lt;&gt;"Recommended baseline",Assumptions!$B$10=1))),"Inactive",IF(NOT(ISNUMBER(N936)),"UNPRICED - select SKU / quote",IF(ISNUMBER(K936),"Manual quote - verify source",IF(T936="Covered","Covered by capacity",IF(T936="Control plane","No direct fee","Priced - verify sizing")))))</f>
        <v>Inactive</v>
      </c>
      <c r="R936" s="21" t="s">
        <v>2300</v>
      </c>
      <c r="S936" s="21" t="s">
        <v>971</v>
      </c>
      <c r="T936" s="21" t="s">
        <v>187</v>
      </c>
      <c r="U936" s="23">
        <f>IF(COUNTIF('SKU Catalog'!$A$4:$A$116,T936&amp;"|"&amp;F936)=0,0,MATCH(T936&amp;"|"&amp;F936,'SKU Catalog'!$A$1:$A$116,0))</f>
        <v>5</v>
      </c>
      <c r="V936" s="24">
        <f>IF(NOT(AND(A936=$B$2,G936&gt;0,H936&gt;0,OR(C936&lt;&gt;"Recommended baseline",Assumptions!$B$10=1))),0,IF(ISNUMBER(K936),G936*H936*K936,IF(U936=0,"UNPRICED",IF(ISNUMBER(INDEX('SKU Catalog'!$K$1:$K$116,MAX(1,U936))),G936*H936*INDEX('SKU Catalog'!$K$1:$K$116,MAX(1,U936))*IF(AND(INDEX('SKU Catalog'!$F$1:$F$116,MAX(1,U936))="Hourly",OR(INDEX('SKU Catalog'!$J$1:$J$116,MAX(1,U936))=0,"PAYG"="PAYG")),I936,1),"UNPRICED"))))</f>
        <v>0</v>
      </c>
      <c r="W936" s="24">
        <f>IF(NOT(AND(A936=$B$2,G936&gt;0,H936&gt;0,OR(C936&lt;&gt;"Recommended baseline",Assumptions!$B$10=1))),0,IF(ISNUMBER(K936),G936*H936*K936,IF(U936=0,"UNPRICED",IF(ISNUMBER(INDEX('SKU Catalog'!$L$1:$L$116,MAX(1,U936))),G936*H936*INDEX('SKU Catalog'!$L$1:$L$116,MAX(1,U936))*IF(AND(INDEX('SKU Catalog'!$F$1:$F$116,MAX(1,U936))="Hourly",OR(INDEX('SKU Catalog'!$J$1:$J$116,MAX(1,U936))=0,"1Y"="PAYG")),I936,1),"UNPRICED"))))</f>
        <v>0</v>
      </c>
      <c r="X936" s="24">
        <f>IF(NOT(AND(A936=$B$2,G936&gt;0,H936&gt;0,OR(C936&lt;&gt;"Recommended baseline",Assumptions!$B$10=1))),0,IF(ISNUMBER(K936),G936*H936*K936,IF(U936=0,"UNPRICED",IF(ISNUMBER(INDEX('SKU Catalog'!$M$1:$M$116,MAX(1,U936))),G936*H936*INDEX('SKU Catalog'!$M$1:$M$116,MAX(1,U936))*IF(AND(INDEX('SKU Catalog'!$F$1:$F$116,MAX(1,U936))="Hourly",OR(INDEX('SKU Catalog'!$J$1:$J$116,MAX(1,U936))=0,"3Y"="PAYG")),I936,1),"UNPRICED"))))</f>
        <v>0</v>
      </c>
    </row>
    <row r="937" spans="1:24" ht="28.8" x14ac:dyDescent="0.35">
      <c r="A937" s="21" t="s">
        <v>951</v>
      </c>
      <c r="B937" s="21" t="s">
        <v>95</v>
      </c>
      <c r="C937" s="21" t="s">
        <v>2299</v>
      </c>
      <c r="D937" s="21" t="s">
        <v>1573</v>
      </c>
      <c r="E937" s="21" t="s">
        <v>1574</v>
      </c>
      <c r="F937" s="26" t="s">
        <v>188</v>
      </c>
      <c r="G937" s="27">
        <v>1</v>
      </c>
      <c r="H937" s="27">
        <v>1</v>
      </c>
      <c r="I937" s="36">
        <v>1</v>
      </c>
      <c r="J937" s="26" t="s">
        <v>2297</v>
      </c>
      <c r="K937" s="37"/>
      <c r="L937" s="23" t="str">
        <f>IF(U937=0,"INVALID SKU",IF(INDEX('SKU Catalog'!$J$1:$J$116,MAX(1,U937))=0,"PAYG",IF(J937="Default",Assumptions!$B$7,J937)))</f>
        <v>PAYG</v>
      </c>
      <c r="M937" s="23" t="str">
        <f>IF(U937=0,"Review SKU",INDEX('SKU Catalog'!$E$1:$E$116,MAX(1,U937)))</f>
        <v>resource</v>
      </c>
      <c r="N937" s="31">
        <f>IF(ISNUMBER(K937),K937,IF(U937=0,"UNPRICED",IF(L937="PAYG",INDEX('SKU Catalog'!$K$1:$K$116,MAX(1,U937)),IF(L937="1Y",INDEX('SKU Catalog'!$L$1:$L$116,MAX(1,U937)),INDEX('SKU Catalog'!$M$1:$M$116,MAX(1,U937))))))</f>
        <v>0</v>
      </c>
      <c r="O937" s="24">
        <f>IF(NOT(AND(A937=$B$2,G937&gt;0,H937&gt;0,OR(C937&lt;&gt;"Recommended baseline",Assumptions!$B$10=1))),0,IF(ISNUMBER(N937),G937*H937*N937*IF(ISNUMBER(K937),1,IF(AND(L937="PAYG",INDEX('SKU Catalog'!$F$1:$F$116,MAX(1,U937))="Hourly"),I937,1)),"UNPRICED"))</f>
        <v>0</v>
      </c>
      <c r="P937" s="24">
        <f>IF(ISNUMBER(O937),O937*Assumptions!$B$8,"UNPRICED")</f>
        <v>0</v>
      </c>
      <c r="Q937" s="23" t="str">
        <f>IF(NOT(AND(A937=$B$2,G937&gt;0,H937&gt;0,OR(C937&lt;&gt;"Recommended baseline",Assumptions!$B$10=1))),"Inactive",IF(NOT(ISNUMBER(N937)),"UNPRICED - select SKU / quote",IF(ISNUMBER(K937),"Manual quote - verify source",IF(T937="Covered","Covered by capacity",IF(T937="Control plane","No direct fee","Priced - verify sizing")))))</f>
        <v>Inactive</v>
      </c>
      <c r="R937" s="21" t="s">
        <v>2300</v>
      </c>
      <c r="S937" s="21" t="s">
        <v>971</v>
      </c>
      <c r="T937" s="21" t="s">
        <v>187</v>
      </c>
      <c r="U937" s="23">
        <f>IF(COUNTIF('SKU Catalog'!$A$4:$A$116,T937&amp;"|"&amp;F937)=0,0,MATCH(T937&amp;"|"&amp;F937,'SKU Catalog'!$A$1:$A$116,0))</f>
        <v>5</v>
      </c>
      <c r="V937" s="24">
        <f>IF(NOT(AND(A937=$B$2,G937&gt;0,H937&gt;0,OR(C937&lt;&gt;"Recommended baseline",Assumptions!$B$10=1))),0,IF(ISNUMBER(K937),G937*H937*K937,IF(U937=0,"UNPRICED",IF(ISNUMBER(INDEX('SKU Catalog'!$K$1:$K$116,MAX(1,U937))),G937*H937*INDEX('SKU Catalog'!$K$1:$K$116,MAX(1,U937))*IF(AND(INDEX('SKU Catalog'!$F$1:$F$116,MAX(1,U937))="Hourly",OR(INDEX('SKU Catalog'!$J$1:$J$116,MAX(1,U937))=0,"PAYG"="PAYG")),I937,1),"UNPRICED"))))</f>
        <v>0</v>
      </c>
      <c r="W937" s="24">
        <f>IF(NOT(AND(A937=$B$2,G937&gt;0,H937&gt;0,OR(C937&lt;&gt;"Recommended baseline",Assumptions!$B$10=1))),0,IF(ISNUMBER(K937),G937*H937*K937,IF(U937=0,"UNPRICED",IF(ISNUMBER(INDEX('SKU Catalog'!$L$1:$L$116,MAX(1,U937))),G937*H937*INDEX('SKU Catalog'!$L$1:$L$116,MAX(1,U937))*IF(AND(INDEX('SKU Catalog'!$F$1:$F$116,MAX(1,U937))="Hourly",OR(INDEX('SKU Catalog'!$J$1:$J$116,MAX(1,U937))=0,"1Y"="PAYG")),I937,1),"UNPRICED"))))</f>
        <v>0</v>
      </c>
      <c r="X937" s="24">
        <f>IF(NOT(AND(A937=$B$2,G937&gt;0,H937&gt;0,OR(C937&lt;&gt;"Recommended baseline",Assumptions!$B$10=1))),0,IF(ISNUMBER(K937),G937*H937*K937,IF(U937=0,"UNPRICED",IF(ISNUMBER(INDEX('SKU Catalog'!$M$1:$M$116,MAX(1,U937))),G937*H937*INDEX('SKU Catalog'!$M$1:$M$116,MAX(1,U937))*IF(AND(INDEX('SKU Catalog'!$F$1:$F$116,MAX(1,U937))="Hourly",OR(INDEX('SKU Catalog'!$J$1:$J$116,MAX(1,U937))=0,"3Y"="PAYG")),I937,1),"UNPRICED"))))</f>
        <v>0</v>
      </c>
    </row>
    <row r="938" spans="1:24" ht="28.8" x14ac:dyDescent="0.35">
      <c r="A938" s="21" t="s">
        <v>951</v>
      </c>
      <c r="B938" s="21" t="s">
        <v>95</v>
      </c>
      <c r="C938" s="21" t="s">
        <v>2299</v>
      </c>
      <c r="D938" s="21" t="s">
        <v>1575</v>
      </c>
      <c r="E938" s="21" t="s">
        <v>1576</v>
      </c>
      <c r="F938" s="26" t="s">
        <v>188</v>
      </c>
      <c r="G938" s="27">
        <v>1</v>
      </c>
      <c r="H938" s="27">
        <v>1</v>
      </c>
      <c r="I938" s="36">
        <v>1</v>
      </c>
      <c r="J938" s="26" t="s">
        <v>2297</v>
      </c>
      <c r="K938" s="37"/>
      <c r="L938" s="23" t="str">
        <f>IF(U938=0,"INVALID SKU",IF(INDEX('SKU Catalog'!$J$1:$J$116,MAX(1,U938))=0,"PAYG",IF(J938="Default",Assumptions!$B$7,J938)))</f>
        <v>PAYG</v>
      </c>
      <c r="M938" s="23" t="str">
        <f>IF(U938=0,"Review SKU",INDEX('SKU Catalog'!$E$1:$E$116,MAX(1,U938)))</f>
        <v>resource</v>
      </c>
      <c r="N938" s="31">
        <f>IF(ISNUMBER(K938),K938,IF(U938=0,"UNPRICED",IF(L938="PAYG",INDEX('SKU Catalog'!$K$1:$K$116,MAX(1,U938)),IF(L938="1Y",INDEX('SKU Catalog'!$L$1:$L$116,MAX(1,U938)),INDEX('SKU Catalog'!$M$1:$M$116,MAX(1,U938))))))</f>
        <v>0</v>
      </c>
      <c r="O938" s="24">
        <f>IF(NOT(AND(A938=$B$2,G938&gt;0,H938&gt;0,OR(C938&lt;&gt;"Recommended baseline",Assumptions!$B$10=1))),0,IF(ISNUMBER(N938),G938*H938*N938*IF(ISNUMBER(K938),1,IF(AND(L938="PAYG",INDEX('SKU Catalog'!$F$1:$F$116,MAX(1,U938))="Hourly"),I938,1)),"UNPRICED"))</f>
        <v>0</v>
      </c>
      <c r="P938" s="24">
        <f>IF(ISNUMBER(O938),O938*Assumptions!$B$8,"UNPRICED")</f>
        <v>0</v>
      </c>
      <c r="Q938" s="23" t="str">
        <f>IF(NOT(AND(A938=$B$2,G938&gt;0,H938&gt;0,OR(C938&lt;&gt;"Recommended baseline",Assumptions!$B$10=1))),"Inactive",IF(NOT(ISNUMBER(N938)),"UNPRICED - select SKU / quote",IF(ISNUMBER(K938),"Manual quote - verify source",IF(T938="Covered","Covered by capacity",IF(T938="Control plane","No direct fee","Priced - verify sizing")))))</f>
        <v>Inactive</v>
      </c>
      <c r="R938" s="21" t="s">
        <v>2300</v>
      </c>
      <c r="S938" s="21" t="s">
        <v>971</v>
      </c>
      <c r="T938" s="21" t="s">
        <v>187</v>
      </c>
      <c r="U938" s="23">
        <f>IF(COUNTIF('SKU Catalog'!$A$4:$A$116,T938&amp;"|"&amp;F938)=0,0,MATCH(T938&amp;"|"&amp;F938,'SKU Catalog'!$A$1:$A$116,0))</f>
        <v>5</v>
      </c>
      <c r="V938" s="24">
        <f>IF(NOT(AND(A938=$B$2,G938&gt;0,H938&gt;0,OR(C938&lt;&gt;"Recommended baseline",Assumptions!$B$10=1))),0,IF(ISNUMBER(K938),G938*H938*K938,IF(U938=0,"UNPRICED",IF(ISNUMBER(INDEX('SKU Catalog'!$K$1:$K$116,MAX(1,U938))),G938*H938*INDEX('SKU Catalog'!$K$1:$K$116,MAX(1,U938))*IF(AND(INDEX('SKU Catalog'!$F$1:$F$116,MAX(1,U938))="Hourly",OR(INDEX('SKU Catalog'!$J$1:$J$116,MAX(1,U938))=0,"PAYG"="PAYG")),I938,1),"UNPRICED"))))</f>
        <v>0</v>
      </c>
      <c r="W938" s="24">
        <f>IF(NOT(AND(A938=$B$2,G938&gt;0,H938&gt;0,OR(C938&lt;&gt;"Recommended baseline",Assumptions!$B$10=1))),0,IF(ISNUMBER(K938),G938*H938*K938,IF(U938=0,"UNPRICED",IF(ISNUMBER(INDEX('SKU Catalog'!$L$1:$L$116,MAX(1,U938))),G938*H938*INDEX('SKU Catalog'!$L$1:$L$116,MAX(1,U938))*IF(AND(INDEX('SKU Catalog'!$F$1:$F$116,MAX(1,U938))="Hourly",OR(INDEX('SKU Catalog'!$J$1:$J$116,MAX(1,U938))=0,"1Y"="PAYG")),I938,1),"UNPRICED"))))</f>
        <v>0</v>
      </c>
      <c r="X938" s="24">
        <f>IF(NOT(AND(A938=$B$2,G938&gt;0,H938&gt;0,OR(C938&lt;&gt;"Recommended baseline",Assumptions!$B$10=1))),0,IF(ISNUMBER(K938),G938*H938*K938,IF(U938=0,"UNPRICED",IF(ISNUMBER(INDEX('SKU Catalog'!$M$1:$M$116,MAX(1,U938))),G938*H938*INDEX('SKU Catalog'!$M$1:$M$116,MAX(1,U938))*IF(AND(INDEX('SKU Catalog'!$F$1:$F$116,MAX(1,U938))="Hourly",OR(INDEX('SKU Catalog'!$J$1:$J$116,MAX(1,U938))=0,"3Y"="PAYG")),I938,1),"UNPRICED"))))</f>
        <v>0</v>
      </c>
    </row>
    <row r="939" spans="1:24" ht="28.8" x14ac:dyDescent="0.35">
      <c r="A939" s="21" t="s">
        <v>951</v>
      </c>
      <c r="B939" s="21" t="s">
        <v>95</v>
      </c>
      <c r="C939" s="21" t="s">
        <v>2299</v>
      </c>
      <c r="D939" s="21" t="s">
        <v>1577</v>
      </c>
      <c r="E939" s="21" t="s">
        <v>1578</v>
      </c>
      <c r="F939" s="26" t="s">
        <v>188</v>
      </c>
      <c r="G939" s="27">
        <v>1</v>
      </c>
      <c r="H939" s="27">
        <v>1</v>
      </c>
      <c r="I939" s="36">
        <v>1</v>
      </c>
      <c r="J939" s="26" t="s">
        <v>2297</v>
      </c>
      <c r="K939" s="37"/>
      <c r="L939" s="23" t="str">
        <f>IF(U939=0,"INVALID SKU",IF(INDEX('SKU Catalog'!$J$1:$J$116,MAX(1,U939))=0,"PAYG",IF(J939="Default",Assumptions!$B$7,J939)))</f>
        <v>PAYG</v>
      </c>
      <c r="M939" s="23" t="str">
        <f>IF(U939=0,"Review SKU",INDEX('SKU Catalog'!$E$1:$E$116,MAX(1,U939)))</f>
        <v>resource</v>
      </c>
      <c r="N939" s="31">
        <f>IF(ISNUMBER(K939),K939,IF(U939=0,"UNPRICED",IF(L939="PAYG",INDEX('SKU Catalog'!$K$1:$K$116,MAX(1,U939)),IF(L939="1Y",INDEX('SKU Catalog'!$L$1:$L$116,MAX(1,U939)),INDEX('SKU Catalog'!$M$1:$M$116,MAX(1,U939))))))</f>
        <v>0</v>
      </c>
      <c r="O939" s="24">
        <f>IF(NOT(AND(A939=$B$2,G939&gt;0,H939&gt;0,OR(C939&lt;&gt;"Recommended baseline",Assumptions!$B$10=1))),0,IF(ISNUMBER(N939),G939*H939*N939*IF(ISNUMBER(K939),1,IF(AND(L939="PAYG",INDEX('SKU Catalog'!$F$1:$F$116,MAX(1,U939))="Hourly"),I939,1)),"UNPRICED"))</f>
        <v>0</v>
      </c>
      <c r="P939" s="24">
        <f>IF(ISNUMBER(O939),O939*Assumptions!$B$8,"UNPRICED")</f>
        <v>0</v>
      </c>
      <c r="Q939" s="23" t="str">
        <f>IF(NOT(AND(A939=$B$2,G939&gt;0,H939&gt;0,OR(C939&lt;&gt;"Recommended baseline",Assumptions!$B$10=1))),"Inactive",IF(NOT(ISNUMBER(N939)),"UNPRICED - select SKU / quote",IF(ISNUMBER(K939),"Manual quote - verify source",IF(T939="Covered","Covered by capacity",IF(T939="Control plane","No direct fee","Priced - verify sizing")))))</f>
        <v>Inactive</v>
      </c>
      <c r="R939" s="21" t="s">
        <v>2300</v>
      </c>
      <c r="S939" s="21" t="s">
        <v>971</v>
      </c>
      <c r="T939" s="21" t="s">
        <v>187</v>
      </c>
      <c r="U939" s="23">
        <f>IF(COUNTIF('SKU Catalog'!$A$4:$A$116,T939&amp;"|"&amp;F939)=0,0,MATCH(T939&amp;"|"&amp;F939,'SKU Catalog'!$A$1:$A$116,0))</f>
        <v>5</v>
      </c>
      <c r="V939" s="24">
        <f>IF(NOT(AND(A939=$B$2,G939&gt;0,H939&gt;0,OR(C939&lt;&gt;"Recommended baseline",Assumptions!$B$10=1))),0,IF(ISNUMBER(K939),G939*H939*K939,IF(U939=0,"UNPRICED",IF(ISNUMBER(INDEX('SKU Catalog'!$K$1:$K$116,MAX(1,U939))),G939*H939*INDEX('SKU Catalog'!$K$1:$K$116,MAX(1,U939))*IF(AND(INDEX('SKU Catalog'!$F$1:$F$116,MAX(1,U939))="Hourly",OR(INDEX('SKU Catalog'!$J$1:$J$116,MAX(1,U939))=0,"PAYG"="PAYG")),I939,1),"UNPRICED"))))</f>
        <v>0</v>
      </c>
      <c r="W939" s="24">
        <f>IF(NOT(AND(A939=$B$2,G939&gt;0,H939&gt;0,OR(C939&lt;&gt;"Recommended baseline",Assumptions!$B$10=1))),0,IF(ISNUMBER(K939),G939*H939*K939,IF(U939=0,"UNPRICED",IF(ISNUMBER(INDEX('SKU Catalog'!$L$1:$L$116,MAX(1,U939))),G939*H939*INDEX('SKU Catalog'!$L$1:$L$116,MAX(1,U939))*IF(AND(INDEX('SKU Catalog'!$F$1:$F$116,MAX(1,U939))="Hourly",OR(INDEX('SKU Catalog'!$J$1:$J$116,MAX(1,U939))=0,"1Y"="PAYG")),I939,1),"UNPRICED"))))</f>
        <v>0</v>
      </c>
      <c r="X939" s="24">
        <f>IF(NOT(AND(A939=$B$2,G939&gt;0,H939&gt;0,OR(C939&lt;&gt;"Recommended baseline",Assumptions!$B$10=1))),0,IF(ISNUMBER(K939),G939*H939*K939,IF(U939=0,"UNPRICED",IF(ISNUMBER(INDEX('SKU Catalog'!$M$1:$M$116,MAX(1,U939))),G939*H939*INDEX('SKU Catalog'!$M$1:$M$116,MAX(1,U939))*IF(AND(INDEX('SKU Catalog'!$F$1:$F$116,MAX(1,U939))="Hourly",OR(INDEX('SKU Catalog'!$J$1:$J$116,MAX(1,U939))=0,"3Y"="PAYG")),I939,1),"UNPRICED"))))</f>
        <v>0</v>
      </c>
    </row>
    <row r="940" spans="1:24" ht="28.8" x14ac:dyDescent="0.35">
      <c r="A940" s="21" t="s">
        <v>951</v>
      </c>
      <c r="B940" s="21" t="s">
        <v>95</v>
      </c>
      <c r="C940" s="21" t="s">
        <v>2299</v>
      </c>
      <c r="D940" s="21" t="s">
        <v>1580</v>
      </c>
      <c r="E940" s="21" t="s">
        <v>1581</v>
      </c>
      <c r="F940" s="26" t="s">
        <v>188</v>
      </c>
      <c r="G940" s="27">
        <v>1</v>
      </c>
      <c r="H940" s="27">
        <v>1</v>
      </c>
      <c r="I940" s="36">
        <v>1</v>
      </c>
      <c r="J940" s="26" t="s">
        <v>2297</v>
      </c>
      <c r="K940" s="37"/>
      <c r="L940" s="23" t="str">
        <f>IF(U940=0,"INVALID SKU",IF(INDEX('SKU Catalog'!$J$1:$J$116,MAX(1,U940))=0,"PAYG",IF(J940="Default",Assumptions!$B$7,J940)))</f>
        <v>PAYG</v>
      </c>
      <c r="M940" s="23" t="str">
        <f>IF(U940=0,"Review SKU",INDEX('SKU Catalog'!$E$1:$E$116,MAX(1,U940)))</f>
        <v>resource</v>
      </c>
      <c r="N940" s="31">
        <f>IF(ISNUMBER(K940),K940,IF(U940=0,"UNPRICED",IF(L940="PAYG",INDEX('SKU Catalog'!$K$1:$K$116,MAX(1,U940)),IF(L940="1Y",INDEX('SKU Catalog'!$L$1:$L$116,MAX(1,U940)),INDEX('SKU Catalog'!$M$1:$M$116,MAX(1,U940))))))</f>
        <v>0</v>
      </c>
      <c r="O940" s="24">
        <f>IF(NOT(AND(A940=$B$2,G940&gt;0,H940&gt;0,OR(C940&lt;&gt;"Recommended baseline",Assumptions!$B$10=1))),0,IF(ISNUMBER(N940),G940*H940*N940*IF(ISNUMBER(K940),1,IF(AND(L940="PAYG",INDEX('SKU Catalog'!$F$1:$F$116,MAX(1,U940))="Hourly"),I940,1)),"UNPRICED"))</f>
        <v>0</v>
      </c>
      <c r="P940" s="24">
        <f>IF(ISNUMBER(O940),O940*Assumptions!$B$8,"UNPRICED")</f>
        <v>0</v>
      </c>
      <c r="Q940" s="23" t="str">
        <f>IF(NOT(AND(A940=$B$2,G940&gt;0,H940&gt;0,OR(C940&lt;&gt;"Recommended baseline",Assumptions!$B$10=1))),"Inactive",IF(NOT(ISNUMBER(N940)),"UNPRICED - select SKU / quote",IF(ISNUMBER(K940),"Manual quote - verify source",IF(T940="Covered","Covered by capacity",IF(T940="Control plane","No direct fee","Priced - verify sizing")))))</f>
        <v>Inactive</v>
      </c>
      <c r="R940" s="21" t="s">
        <v>2300</v>
      </c>
      <c r="S940" s="21" t="s">
        <v>971</v>
      </c>
      <c r="T940" s="21" t="s">
        <v>187</v>
      </c>
      <c r="U940" s="23">
        <f>IF(COUNTIF('SKU Catalog'!$A$4:$A$116,T940&amp;"|"&amp;F940)=0,0,MATCH(T940&amp;"|"&amp;F940,'SKU Catalog'!$A$1:$A$116,0))</f>
        <v>5</v>
      </c>
      <c r="V940" s="24">
        <f>IF(NOT(AND(A940=$B$2,G940&gt;0,H940&gt;0,OR(C940&lt;&gt;"Recommended baseline",Assumptions!$B$10=1))),0,IF(ISNUMBER(K940),G940*H940*K940,IF(U940=0,"UNPRICED",IF(ISNUMBER(INDEX('SKU Catalog'!$K$1:$K$116,MAX(1,U940))),G940*H940*INDEX('SKU Catalog'!$K$1:$K$116,MAX(1,U940))*IF(AND(INDEX('SKU Catalog'!$F$1:$F$116,MAX(1,U940))="Hourly",OR(INDEX('SKU Catalog'!$J$1:$J$116,MAX(1,U940))=0,"PAYG"="PAYG")),I940,1),"UNPRICED"))))</f>
        <v>0</v>
      </c>
      <c r="W940" s="24">
        <f>IF(NOT(AND(A940=$B$2,G940&gt;0,H940&gt;0,OR(C940&lt;&gt;"Recommended baseline",Assumptions!$B$10=1))),0,IF(ISNUMBER(K940),G940*H940*K940,IF(U940=0,"UNPRICED",IF(ISNUMBER(INDEX('SKU Catalog'!$L$1:$L$116,MAX(1,U940))),G940*H940*INDEX('SKU Catalog'!$L$1:$L$116,MAX(1,U940))*IF(AND(INDEX('SKU Catalog'!$F$1:$F$116,MAX(1,U940))="Hourly",OR(INDEX('SKU Catalog'!$J$1:$J$116,MAX(1,U940))=0,"1Y"="PAYG")),I940,1),"UNPRICED"))))</f>
        <v>0</v>
      </c>
      <c r="X940" s="24">
        <f>IF(NOT(AND(A940=$B$2,G940&gt;0,H940&gt;0,OR(C940&lt;&gt;"Recommended baseline",Assumptions!$B$10=1))),0,IF(ISNUMBER(K940),G940*H940*K940,IF(U940=0,"UNPRICED",IF(ISNUMBER(INDEX('SKU Catalog'!$M$1:$M$116,MAX(1,U940))),G940*H940*INDEX('SKU Catalog'!$M$1:$M$116,MAX(1,U940))*IF(AND(INDEX('SKU Catalog'!$F$1:$F$116,MAX(1,U940))="Hourly",OR(INDEX('SKU Catalog'!$J$1:$J$116,MAX(1,U940))=0,"3Y"="PAYG")),I940,1),"UNPRICED"))))</f>
        <v>0</v>
      </c>
    </row>
    <row r="941" spans="1:24" ht="28.8" x14ac:dyDescent="0.35">
      <c r="A941" s="21" t="s">
        <v>951</v>
      </c>
      <c r="B941" s="21" t="s">
        <v>95</v>
      </c>
      <c r="C941" s="21" t="s">
        <v>2299</v>
      </c>
      <c r="D941" s="21" t="s">
        <v>1582</v>
      </c>
      <c r="E941" s="21" t="s">
        <v>1583</v>
      </c>
      <c r="F941" s="26" t="s">
        <v>188</v>
      </c>
      <c r="G941" s="27">
        <v>1</v>
      </c>
      <c r="H941" s="27">
        <v>1</v>
      </c>
      <c r="I941" s="36">
        <v>1</v>
      </c>
      <c r="J941" s="26" t="s">
        <v>2297</v>
      </c>
      <c r="K941" s="37"/>
      <c r="L941" s="23" t="str">
        <f>IF(U941=0,"INVALID SKU",IF(INDEX('SKU Catalog'!$J$1:$J$116,MAX(1,U941))=0,"PAYG",IF(J941="Default",Assumptions!$B$7,J941)))</f>
        <v>PAYG</v>
      </c>
      <c r="M941" s="23" t="str">
        <f>IF(U941=0,"Review SKU",INDEX('SKU Catalog'!$E$1:$E$116,MAX(1,U941)))</f>
        <v>resource</v>
      </c>
      <c r="N941" s="31">
        <f>IF(ISNUMBER(K941),K941,IF(U941=0,"UNPRICED",IF(L941="PAYG",INDEX('SKU Catalog'!$K$1:$K$116,MAX(1,U941)),IF(L941="1Y",INDEX('SKU Catalog'!$L$1:$L$116,MAX(1,U941)),INDEX('SKU Catalog'!$M$1:$M$116,MAX(1,U941))))))</f>
        <v>0</v>
      </c>
      <c r="O941" s="24">
        <f>IF(NOT(AND(A941=$B$2,G941&gt;0,H941&gt;0,OR(C941&lt;&gt;"Recommended baseline",Assumptions!$B$10=1))),0,IF(ISNUMBER(N941),G941*H941*N941*IF(ISNUMBER(K941),1,IF(AND(L941="PAYG",INDEX('SKU Catalog'!$F$1:$F$116,MAX(1,U941))="Hourly"),I941,1)),"UNPRICED"))</f>
        <v>0</v>
      </c>
      <c r="P941" s="24">
        <f>IF(ISNUMBER(O941),O941*Assumptions!$B$8,"UNPRICED")</f>
        <v>0</v>
      </c>
      <c r="Q941" s="23" t="str">
        <f>IF(NOT(AND(A941=$B$2,G941&gt;0,H941&gt;0,OR(C941&lt;&gt;"Recommended baseline",Assumptions!$B$10=1))),"Inactive",IF(NOT(ISNUMBER(N941)),"UNPRICED - select SKU / quote",IF(ISNUMBER(K941),"Manual quote - verify source",IF(T941="Covered","Covered by capacity",IF(T941="Control plane","No direct fee","Priced - verify sizing")))))</f>
        <v>Inactive</v>
      </c>
      <c r="R941" s="21" t="s">
        <v>2300</v>
      </c>
      <c r="S941" s="21" t="s">
        <v>971</v>
      </c>
      <c r="T941" s="21" t="s">
        <v>187</v>
      </c>
      <c r="U941" s="23">
        <f>IF(COUNTIF('SKU Catalog'!$A$4:$A$116,T941&amp;"|"&amp;F941)=0,0,MATCH(T941&amp;"|"&amp;F941,'SKU Catalog'!$A$1:$A$116,0))</f>
        <v>5</v>
      </c>
      <c r="V941" s="24">
        <f>IF(NOT(AND(A941=$B$2,G941&gt;0,H941&gt;0,OR(C941&lt;&gt;"Recommended baseline",Assumptions!$B$10=1))),0,IF(ISNUMBER(K941),G941*H941*K941,IF(U941=0,"UNPRICED",IF(ISNUMBER(INDEX('SKU Catalog'!$K$1:$K$116,MAX(1,U941))),G941*H941*INDEX('SKU Catalog'!$K$1:$K$116,MAX(1,U941))*IF(AND(INDEX('SKU Catalog'!$F$1:$F$116,MAX(1,U941))="Hourly",OR(INDEX('SKU Catalog'!$J$1:$J$116,MAX(1,U941))=0,"PAYG"="PAYG")),I941,1),"UNPRICED"))))</f>
        <v>0</v>
      </c>
      <c r="W941" s="24">
        <f>IF(NOT(AND(A941=$B$2,G941&gt;0,H941&gt;0,OR(C941&lt;&gt;"Recommended baseline",Assumptions!$B$10=1))),0,IF(ISNUMBER(K941),G941*H941*K941,IF(U941=0,"UNPRICED",IF(ISNUMBER(INDEX('SKU Catalog'!$L$1:$L$116,MAX(1,U941))),G941*H941*INDEX('SKU Catalog'!$L$1:$L$116,MAX(1,U941))*IF(AND(INDEX('SKU Catalog'!$F$1:$F$116,MAX(1,U941))="Hourly",OR(INDEX('SKU Catalog'!$J$1:$J$116,MAX(1,U941))=0,"1Y"="PAYG")),I941,1),"UNPRICED"))))</f>
        <v>0</v>
      </c>
      <c r="X941" s="24">
        <f>IF(NOT(AND(A941=$B$2,G941&gt;0,H941&gt;0,OR(C941&lt;&gt;"Recommended baseline",Assumptions!$B$10=1))),0,IF(ISNUMBER(K941),G941*H941*K941,IF(U941=0,"UNPRICED",IF(ISNUMBER(INDEX('SKU Catalog'!$M$1:$M$116,MAX(1,U941))),G941*H941*INDEX('SKU Catalog'!$M$1:$M$116,MAX(1,U941))*IF(AND(INDEX('SKU Catalog'!$F$1:$F$116,MAX(1,U941))="Hourly",OR(INDEX('SKU Catalog'!$J$1:$J$116,MAX(1,U941))=0,"3Y"="PAYG")),I941,1),"UNPRICED"))))</f>
        <v>0</v>
      </c>
    </row>
    <row r="942" spans="1:24" ht="28.8" x14ac:dyDescent="0.35">
      <c r="A942" s="21" t="s">
        <v>951</v>
      </c>
      <c r="B942" s="21" t="s">
        <v>95</v>
      </c>
      <c r="C942" s="21" t="s">
        <v>2299</v>
      </c>
      <c r="D942" s="21" t="s">
        <v>1584</v>
      </c>
      <c r="E942" s="21" t="s">
        <v>1585</v>
      </c>
      <c r="F942" s="26" t="s">
        <v>188</v>
      </c>
      <c r="G942" s="27">
        <v>1</v>
      </c>
      <c r="H942" s="27">
        <v>1</v>
      </c>
      <c r="I942" s="36">
        <v>1</v>
      </c>
      <c r="J942" s="26" t="s">
        <v>2297</v>
      </c>
      <c r="K942" s="37"/>
      <c r="L942" s="23" t="str">
        <f>IF(U942=0,"INVALID SKU",IF(INDEX('SKU Catalog'!$J$1:$J$116,MAX(1,U942))=0,"PAYG",IF(J942="Default",Assumptions!$B$7,J942)))</f>
        <v>PAYG</v>
      </c>
      <c r="M942" s="23" t="str">
        <f>IF(U942=0,"Review SKU",INDEX('SKU Catalog'!$E$1:$E$116,MAX(1,U942)))</f>
        <v>resource</v>
      </c>
      <c r="N942" s="31">
        <f>IF(ISNUMBER(K942),K942,IF(U942=0,"UNPRICED",IF(L942="PAYG",INDEX('SKU Catalog'!$K$1:$K$116,MAX(1,U942)),IF(L942="1Y",INDEX('SKU Catalog'!$L$1:$L$116,MAX(1,U942)),INDEX('SKU Catalog'!$M$1:$M$116,MAX(1,U942))))))</f>
        <v>0</v>
      </c>
      <c r="O942" s="24">
        <f>IF(NOT(AND(A942=$B$2,G942&gt;0,H942&gt;0,OR(C942&lt;&gt;"Recommended baseline",Assumptions!$B$10=1))),0,IF(ISNUMBER(N942),G942*H942*N942*IF(ISNUMBER(K942),1,IF(AND(L942="PAYG",INDEX('SKU Catalog'!$F$1:$F$116,MAX(1,U942))="Hourly"),I942,1)),"UNPRICED"))</f>
        <v>0</v>
      </c>
      <c r="P942" s="24">
        <f>IF(ISNUMBER(O942),O942*Assumptions!$B$8,"UNPRICED")</f>
        <v>0</v>
      </c>
      <c r="Q942" s="23" t="str">
        <f>IF(NOT(AND(A942=$B$2,G942&gt;0,H942&gt;0,OR(C942&lt;&gt;"Recommended baseline",Assumptions!$B$10=1))),"Inactive",IF(NOT(ISNUMBER(N942)),"UNPRICED - select SKU / quote",IF(ISNUMBER(K942),"Manual quote - verify source",IF(T942="Covered","Covered by capacity",IF(T942="Control plane","No direct fee","Priced - verify sizing")))))</f>
        <v>Inactive</v>
      </c>
      <c r="R942" s="21" t="s">
        <v>2300</v>
      </c>
      <c r="S942" s="21" t="s">
        <v>971</v>
      </c>
      <c r="T942" s="21" t="s">
        <v>187</v>
      </c>
      <c r="U942" s="23">
        <f>IF(COUNTIF('SKU Catalog'!$A$4:$A$116,T942&amp;"|"&amp;F942)=0,0,MATCH(T942&amp;"|"&amp;F942,'SKU Catalog'!$A$1:$A$116,0))</f>
        <v>5</v>
      </c>
      <c r="V942" s="24">
        <f>IF(NOT(AND(A942=$B$2,G942&gt;0,H942&gt;0,OR(C942&lt;&gt;"Recommended baseline",Assumptions!$B$10=1))),0,IF(ISNUMBER(K942),G942*H942*K942,IF(U942=0,"UNPRICED",IF(ISNUMBER(INDEX('SKU Catalog'!$K$1:$K$116,MAX(1,U942))),G942*H942*INDEX('SKU Catalog'!$K$1:$K$116,MAX(1,U942))*IF(AND(INDEX('SKU Catalog'!$F$1:$F$116,MAX(1,U942))="Hourly",OR(INDEX('SKU Catalog'!$J$1:$J$116,MAX(1,U942))=0,"PAYG"="PAYG")),I942,1),"UNPRICED"))))</f>
        <v>0</v>
      </c>
      <c r="W942" s="24">
        <f>IF(NOT(AND(A942=$B$2,G942&gt;0,H942&gt;0,OR(C942&lt;&gt;"Recommended baseline",Assumptions!$B$10=1))),0,IF(ISNUMBER(K942),G942*H942*K942,IF(U942=0,"UNPRICED",IF(ISNUMBER(INDEX('SKU Catalog'!$L$1:$L$116,MAX(1,U942))),G942*H942*INDEX('SKU Catalog'!$L$1:$L$116,MAX(1,U942))*IF(AND(INDEX('SKU Catalog'!$F$1:$F$116,MAX(1,U942))="Hourly",OR(INDEX('SKU Catalog'!$J$1:$J$116,MAX(1,U942))=0,"1Y"="PAYG")),I942,1),"UNPRICED"))))</f>
        <v>0</v>
      </c>
      <c r="X942" s="24">
        <f>IF(NOT(AND(A942=$B$2,G942&gt;0,H942&gt;0,OR(C942&lt;&gt;"Recommended baseline",Assumptions!$B$10=1))),0,IF(ISNUMBER(K942),G942*H942*K942,IF(U942=0,"UNPRICED",IF(ISNUMBER(INDEX('SKU Catalog'!$M$1:$M$116,MAX(1,U942))),G942*H942*INDEX('SKU Catalog'!$M$1:$M$116,MAX(1,U942))*IF(AND(INDEX('SKU Catalog'!$F$1:$F$116,MAX(1,U942))="Hourly",OR(INDEX('SKU Catalog'!$J$1:$J$116,MAX(1,U942))=0,"3Y"="PAYG")),I942,1),"UNPRICED"))))</f>
        <v>0</v>
      </c>
    </row>
    <row r="943" spans="1:24" ht="28.8" x14ac:dyDescent="0.35">
      <c r="A943" s="21" t="s">
        <v>951</v>
      </c>
      <c r="B943" s="21" t="s">
        <v>95</v>
      </c>
      <c r="C943" s="21" t="s">
        <v>2299</v>
      </c>
      <c r="D943" s="21" t="s">
        <v>1586</v>
      </c>
      <c r="E943" s="21" t="s">
        <v>1587</v>
      </c>
      <c r="F943" s="26" t="s">
        <v>188</v>
      </c>
      <c r="G943" s="27">
        <v>1</v>
      </c>
      <c r="H943" s="27">
        <v>1</v>
      </c>
      <c r="I943" s="36">
        <v>1</v>
      </c>
      <c r="J943" s="26" t="s">
        <v>2297</v>
      </c>
      <c r="K943" s="37"/>
      <c r="L943" s="23" t="str">
        <f>IF(U943=0,"INVALID SKU",IF(INDEX('SKU Catalog'!$J$1:$J$116,MAX(1,U943))=0,"PAYG",IF(J943="Default",Assumptions!$B$7,J943)))</f>
        <v>PAYG</v>
      </c>
      <c r="M943" s="23" t="str">
        <f>IF(U943=0,"Review SKU",INDEX('SKU Catalog'!$E$1:$E$116,MAX(1,U943)))</f>
        <v>resource</v>
      </c>
      <c r="N943" s="31">
        <f>IF(ISNUMBER(K943),K943,IF(U943=0,"UNPRICED",IF(L943="PAYG",INDEX('SKU Catalog'!$K$1:$K$116,MAX(1,U943)),IF(L943="1Y",INDEX('SKU Catalog'!$L$1:$L$116,MAX(1,U943)),INDEX('SKU Catalog'!$M$1:$M$116,MAX(1,U943))))))</f>
        <v>0</v>
      </c>
      <c r="O943" s="24">
        <f>IF(NOT(AND(A943=$B$2,G943&gt;0,H943&gt;0,OR(C943&lt;&gt;"Recommended baseline",Assumptions!$B$10=1))),0,IF(ISNUMBER(N943),G943*H943*N943*IF(ISNUMBER(K943),1,IF(AND(L943="PAYG",INDEX('SKU Catalog'!$F$1:$F$116,MAX(1,U943))="Hourly"),I943,1)),"UNPRICED"))</f>
        <v>0</v>
      </c>
      <c r="P943" s="24">
        <f>IF(ISNUMBER(O943),O943*Assumptions!$B$8,"UNPRICED")</f>
        <v>0</v>
      </c>
      <c r="Q943" s="23" t="str">
        <f>IF(NOT(AND(A943=$B$2,G943&gt;0,H943&gt;0,OR(C943&lt;&gt;"Recommended baseline",Assumptions!$B$10=1))),"Inactive",IF(NOT(ISNUMBER(N943)),"UNPRICED - select SKU / quote",IF(ISNUMBER(K943),"Manual quote - verify source",IF(T943="Covered","Covered by capacity",IF(T943="Control plane","No direct fee","Priced - verify sizing")))))</f>
        <v>Inactive</v>
      </c>
      <c r="R943" s="21" t="s">
        <v>2300</v>
      </c>
      <c r="S943" s="21" t="s">
        <v>971</v>
      </c>
      <c r="T943" s="21" t="s">
        <v>187</v>
      </c>
      <c r="U943" s="23">
        <f>IF(COUNTIF('SKU Catalog'!$A$4:$A$116,T943&amp;"|"&amp;F943)=0,0,MATCH(T943&amp;"|"&amp;F943,'SKU Catalog'!$A$1:$A$116,0))</f>
        <v>5</v>
      </c>
      <c r="V943" s="24">
        <f>IF(NOT(AND(A943=$B$2,G943&gt;0,H943&gt;0,OR(C943&lt;&gt;"Recommended baseline",Assumptions!$B$10=1))),0,IF(ISNUMBER(K943),G943*H943*K943,IF(U943=0,"UNPRICED",IF(ISNUMBER(INDEX('SKU Catalog'!$K$1:$K$116,MAX(1,U943))),G943*H943*INDEX('SKU Catalog'!$K$1:$K$116,MAX(1,U943))*IF(AND(INDEX('SKU Catalog'!$F$1:$F$116,MAX(1,U943))="Hourly",OR(INDEX('SKU Catalog'!$J$1:$J$116,MAX(1,U943))=0,"PAYG"="PAYG")),I943,1),"UNPRICED"))))</f>
        <v>0</v>
      </c>
      <c r="W943" s="24">
        <f>IF(NOT(AND(A943=$B$2,G943&gt;0,H943&gt;0,OR(C943&lt;&gt;"Recommended baseline",Assumptions!$B$10=1))),0,IF(ISNUMBER(K943),G943*H943*K943,IF(U943=0,"UNPRICED",IF(ISNUMBER(INDEX('SKU Catalog'!$L$1:$L$116,MAX(1,U943))),G943*H943*INDEX('SKU Catalog'!$L$1:$L$116,MAX(1,U943))*IF(AND(INDEX('SKU Catalog'!$F$1:$F$116,MAX(1,U943))="Hourly",OR(INDEX('SKU Catalog'!$J$1:$J$116,MAX(1,U943))=0,"1Y"="PAYG")),I943,1),"UNPRICED"))))</f>
        <v>0</v>
      </c>
      <c r="X943" s="24">
        <f>IF(NOT(AND(A943=$B$2,G943&gt;0,H943&gt;0,OR(C943&lt;&gt;"Recommended baseline",Assumptions!$B$10=1))),0,IF(ISNUMBER(K943),G943*H943*K943,IF(U943=0,"UNPRICED",IF(ISNUMBER(INDEX('SKU Catalog'!$M$1:$M$116,MAX(1,U943))),G943*H943*INDEX('SKU Catalog'!$M$1:$M$116,MAX(1,U943))*IF(AND(INDEX('SKU Catalog'!$F$1:$F$116,MAX(1,U943))="Hourly",OR(INDEX('SKU Catalog'!$J$1:$J$116,MAX(1,U943))=0,"3Y"="PAYG")),I943,1),"UNPRICED"))))</f>
        <v>0</v>
      </c>
    </row>
    <row r="944" spans="1:24" ht="28.8" x14ac:dyDescent="0.35">
      <c r="A944" s="21" t="s">
        <v>951</v>
      </c>
      <c r="B944" s="21" t="s">
        <v>95</v>
      </c>
      <c r="C944" s="21" t="s">
        <v>2299</v>
      </c>
      <c r="D944" s="21" t="s">
        <v>1588</v>
      </c>
      <c r="E944" s="21" t="s">
        <v>1589</v>
      </c>
      <c r="F944" s="26" t="s">
        <v>188</v>
      </c>
      <c r="G944" s="27">
        <v>1</v>
      </c>
      <c r="H944" s="27">
        <v>1</v>
      </c>
      <c r="I944" s="36">
        <v>1</v>
      </c>
      <c r="J944" s="26" t="s">
        <v>2297</v>
      </c>
      <c r="K944" s="37"/>
      <c r="L944" s="23" t="str">
        <f>IF(U944=0,"INVALID SKU",IF(INDEX('SKU Catalog'!$J$1:$J$116,MAX(1,U944))=0,"PAYG",IF(J944="Default",Assumptions!$B$7,J944)))</f>
        <v>PAYG</v>
      </c>
      <c r="M944" s="23" t="str">
        <f>IF(U944=0,"Review SKU",INDEX('SKU Catalog'!$E$1:$E$116,MAX(1,U944)))</f>
        <v>resource</v>
      </c>
      <c r="N944" s="31">
        <f>IF(ISNUMBER(K944),K944,IF(U944=0,"UNPRICED",IF(L944="PAYG",INDEX('SKU Catalog'!$K$1:$K$116,MAX(1,U944)),IF(L944="1Y",INDEX('SKU Catalog'!$L$1:$L$116,MAX(1,U944)),INDEX('SKU Catalog'!$M$1:$M$116,MAX(1,U944))))))</f>
        <v>0</v>
      </c>
      <c r="O944" s="24">
        <f>IF(NOT(AND(A944=$B$2,G944&gt;0,H944&gt;0,OR(C944&lt;&gt;"Recommended baseline",Assumptions!$B$10=1))),0,IF(ISNUMBER(N944),G944*H944*N944*IF(ISNUMBER(K944),1,IF(AND(L944="PAYG",INDEX('SKU Catalog'!$F$1:$F$116,MAX(1,U944))="Hourly"),I944,1)),"UNPRICED"))</f>
        <v>0</v>
      </c>
      <c r="P944" s="24">
        <f>IF(ISNUMBER(O944),O944*Assumptions!$B$8,"UNPRICED")</f>
        <v>0</v>
      </c>
      <c r="Q944" s="23" t="str">
        <f>IF(NOT(AND(A944=$B$2,G944&gt;0,H944&gt;0,OR(C944&lt;&gt;"Recommended baseline",Assumptions!$B$10=1))),"Inactive",IF(NOT(ISNUMBER(N944)),"UNPRICED - select SKU / quote",IF(ISNUMBER(K944),"Manual quote - verify source",IF(T944="Covered","Covered by capacity",IF(T944="Control plane","No direct fee","Priced - verify sizing")))))</f>
        <v>Inactive</v>
      </c>
      <c r="R944" s="21" t="s">
        <v>2300</v>
      </c>
      <c r="S944" s="21" t="s">
        <v>971</v>
      </c>
      <c r="T944" s="21" t="s">
        <v>187</v>
      </c>
      <c r="U944" s="23">
        <f>IF(COUNTIF('SKU Catalog'!$A$4:$A$116,T944&amp;"|"&amp;F944)=0,0,MATCH(T944&amp;"|"&amp;F944,'SKU Catalog'!$A$1:$A$116,0))</f>
        <v>5</v>
      </c>
      <c r="V944" s="24">
        <f>IF(NOT(AND(A944=$B$2,G944&gt;0,H944&gt;0,OR(C944&lt;&gt;"Recommended baseline",Assumptions!$B$10=1))),0,IF(ISNUMBER(K944),G944*H944*K944,IF(U944=0,"UNPRICED",IF(ISNUMBER(INDEX('SKU Catalog'!$K$1:$K$116,MAX(1,U944))),G944*H944*INDEX('SKU Catalog'!$K$1:$K$116,MAX(1,U944))*IF(AND(INDEX('SKU Catalog'!$F$1:$F$116,MAX(1,U944))="Hourly",OR(INDEX('SKU Catalog'!$J$1:$J$116,MAX(1,U944))=0,"PAYG"="PAYG")),I944,1),"UNPRICED"))))</f>
        <v>0</v>
      </c>
      <c r="W944" s="24">
        <f>IF(NOT(AND(A944=$B$2,G944&gt;0,H944&gt;0,OR(C944&lt;&gt;"Recommended baseline",Assumptions!$B$10=1))),0,IF(ISNUMBER(K944),G944*H944*K944,IF(U944=0,"UNPRICED",IF(ISNUMBER(INDEX('SKU Catalog'!$L$1:$L$116,MAX(1,U944))),G944*H944*INDEX('SKU Catalog'!$L$1:$L$116,MAX(1,U944))*IF(AND(INDEX('SKU Catalog'!$F$1:$F$116,MAX(1,U944))="Hourly",OR(INDEX('SKU Catalog'!$J$1:$J$116,MAX(1,U944))=0,"1Y"="PAYG")),I944,1),"UNPRICED"))))</f>
        <v>0</v>
      </c>
      <c r="X944" s="24">
        <f>IF(NOT(AND(A944=$B$2,G944&gt;0,H944&gt;0,OR(C944&lt;&gt;"Recommended baseline",Assumptions!$B$10=1))),0,IF(ISNUMBER(K944),G944*H944*K944,IF(U944=0,"UNPRICED",IF(ISNUMBER(INDEX('SKU Catalog'!$M$1:$M$116,MAX(1,U944))),G944*H944*INDEX('SKU Catalog'!$M$1:$M$116,MAX(1,U944))*IF(AND(INDEX('SKU Catalog'!$F$1:$F$116,MAX(1,U944))="Hourly",OR(INDEX('SKU Catalog'!$J$1:$J$116,MAX(1,U944))=0,"3Y"="PAYG")),I944,1),"UNPRICED"))))</f>
        <v>0</v>
      </c>
    </row>
    <row r="945" spans="1:24" ht="28.8" x14ac:dyDescent="0.35">
      <c r="A945" s="21" t="s">
        <v>951</v>
      </c>
      <c r="B945" s="21" t="s">
        <v>95</v>
      </c>
      <c r="C945" s="21" t="s">
        <v>2299</v>
      </c>
      <c r="D945" s="21" t="s">
        <v>1590</v>
      </c>
      <c r="E945" s="21" t="s">
        <v>1591</v>
      </c>
      <c r="F945" s="26" t="s">
        <v>188</v>
      </c>
      <c r="G945" s="27">
        <v>1</v>
      </c>
      <c r="H945" s="27">
        <v>1</v>
      </c>
      <c r="I945" s="36">
        <v>1</v>
      </c>
      <c r="J945" s="26" t="s">
        <v>2297</v>
      </c>
      <c r="K945" s="37"/>
      <c r="L945" s="23" t="str">
        <f>IF(U945=0,"INVALID SKU",IF(INDEX('SKU Catalog'!$J$1:$J$116,MAX(1,U945))=0,"PAYG",IF(J945="Default",Assumptions!$B$7,J945)))</f>
        <v>PAYG</v>
      </c>
      <c r="M945" s="23" t="str">
        <f>IF(U945=0,"Review SKU",INDEX('SKU Catalog'!$E$1:$E$116,MAX(1,U945)))</f>
        <v>resource</v>
      </c>
      <c r="N945" s="31">
        <f>IF(ISNUMBER(K945),K945,IF(U945=0,"UNPRICED",IF(L945="PAYG",INDEX('SKU Catalog'!$K$1:$K$116,MAX(1,U945)),IF(L945="1Y",INDEX('SKU Catalog'!$L$1:$L$116,MAX(1,U945)),INDEX('SKU Catalog'!$M$1:$M$116,MAX(1,U945))))))</f>
        <v>0</v>
      </c>
      <c r="O945" s="24">
        <f>IF(NOT(AND(A945=$B$2,G945&gt;0,H945&gt;0,OR(C945&lt;&gt;"Recommended baseline",Assumptions!$B$10=1))),0,IF(ISNUMBER(N945),G945*H945*N945*IF(ISNUMBER(K945),1,IF(AND(L945="PAYG",INDEX('SKU Catalog'!$F$1:$F$116,MAX(1,U945))="Hourly"),I945,1)),"UNPRICED"))</f>
        <v>0</v>
      </c>
      <c r="P945" s="24">
        <f>IF(ISNUMBER(O945),O945*Assumptions!$B$8,"UNPRICED")</f>
        <v>0</v>
      </c>
      <c r="Q945" s="23" t="str">
        <f>IF(NOT(AND(A945=$B$2,G945&gt;0,H945&gt;0,OR(C945&lt;&gt;"Recommended baseline",Assumptions!$B$10=1))),"Inactive",IF(NOT(ISNUMBER(N945)),"UNPRICED - select SKU / quote",IF(ISNUMBER(K945),"Manual quote - verify source",IF(T945="Covered","Covered by capacity",IF(T945="Control plane","No direct fee","Priced - verify sizing")))))</f>
        <v>Inactive</v>
      </c>
      <c r="R945" s="21" t="s">
        <v>2300</v>
      </c>
      <c r="S945" s="21" t="s">
        <v>971</v>
      </c>
      <c r="T945" s="21" t="s">
        <v>187</v>
      </c>
      <c r="U945" s="23">
        <f>IF(COUNTIF('SKU Catalog'!$A$4:$A$116,T945&amp;"|"&amp;F945)=0,0,MATCH(T945&amp;"|"&amp;F945,'SKU Catalog'!$A$1:$A$116,0))</f>
        <v>5</v>
      </c>
      <c r="V945" s="24">
        <f>IF(NOT(AND(A945=$B$2,G945&gt;0,H945&gt;0,OR(C945&lt;&gt;"Recommended baseline",Assumptions!$B$10=1))),0,IF(ISNUMBER(K945),G945*H945*K945,IF(U945=0,"UNPRICED",IF(ISNUMBER(INDEX('SKU Catalog'!$K$1:$K$116,MAX(1,U945))),G945*H945*INDEX('SKU Catalog'!$K$1:$K$116,MAX(1,U945))*IF(AND(INDEX('SKU Catalog'!$F$1:$F$116,MAX(1,U945))="Hourly",OR(INDEX('SKU Catalog'!$J$1:$J$116,MAX(1,U945))=0,"PAYG"="PAYG")),I945,1),"UNPRICED"))))</f>
        <v>0</v>
      </c>
      <c r="W945" s="24">
        <f>IF(NOT(AND(A945=$B$2,G945&gt;0,H945&gt;0,OR(C945&lt;&gt;"Recommended baseline",Assumptions!$B$10=1))),0,IF(ISNUMBER(K945),G945*H945*K945,IF(U945=0,"UNPRICED",IF(ISNUMBER(INDEX('SKU Catalog'!$L$1:$L$116,MAX(1,U945))),G945*H945*INDEX('SKU Catalog'!$L$1:$L$116,MAX(1,U945))*IF(AND(INDEX('SKU Catalog'!$F$1:$F$116,MAX(1,U945))="Hourly",OR(INDEX('SKU Catalog'!$J$1:$J$116,MAX(1,U945))=0,"1Y"="PAYG")),I945,1),"UNPRICED"))))</f>
        <v>0</v>
      </c>
      <c r="X945" s="24">
        <f>IF(NOT(AND(A945=$B$2,G945&gt;0,H945&gt;0,OR(C945&lt;&gt;"Recommended baseline",Assumptions!$B$10=1))),0,IF(ISNUMBER(K945),G945*H945*K945,IF(U945=0,"UNPRICED",IF(ISNUMBER(INDEX('SKU Catalog'!$M$1:$M$116,MAX(1,U945))),G945*H945*INDEX('SKU Catalog'!$M$1:$M$116,MAX(1,U945))*IF(AND(INDEX('SKU Catalog'!$F$1:$F$116,MAX(1,U945))="Hourly",OR(INDEX('SKU Catalog'!$J$1:$J$116,MAX(1,U945))=0,"3Y"="PAYG")),I945,1),"UNPRICED"))))</f>
        <v>0</v>
      </c>
    </row>
    <row r="946" spans="1:24" ht="28.8" x14ac:dyDescent="0.35">
      <c r="A946" s="21" t="s">
        <v>951</v>
      </c>
      <c r="B946" s="21" t="s">
        <v>95</v>
      </c>
      <c r="C946" s="21" t="s">
        <v>2299</v>
      </c>
      <c r="D946" s="21" t="s">
        <v>1592</v>
      </c>
      <c r="E946" s="21" t="s">
        <v>1593</v>
      </c>
      <c r="F946" s="26" t="s">
        <v>188</v>
      </c>
      <c r="G946" s="27">
        <v>1</v>
      </c>
      <c r="H946" s="27">
        <v>1</v>
      </c>
      <c r="I946" s="36">
        <v>1</v>
      </c>
      <c r="J946" s="26" t="s">
        <v>2297</v>
      </c>
      <c r="K946" s="37"/>
      <c r="L946" s="23" t="str">
        <f>IF(U946=0,"INVALID SKU",IF(INDEX('SKU Catalog'!$J$1:$J$116,MAX(1,U946))=0,"PAYG",IF(J946="Default",Assumptions!$B$7,J946)))</f>
        <v>PAYG</v>
      </c>
      <c r="M946" s="23" t="str">
        <f>IF(U946=0,"Review SKU",INDEX('SKU Catalog'!$E$1:$E$116,MAX(1,U946)))</f>
        <v>resource</v>
      </c>
      <c r="N946" s="31">
        <f>IF(ISNUMBER(K946),K946,IF(U946=0,"UNPRICED",IF(L946="PAYG",INDEX('SKU Catalog'!$K$1:$K$116,MAX(1,U946)),IF(L946="1Y",INDEX('SKU Catalog'!$L$1:$L$116,MAX(1,U946)),INDEX('SKU Catalog'!$M$1:$M$116,MAX(1,U946))))))</f>
        <v>0</v>
      </c>
      <c r="O946" s="24">
        <f>IF(NOT(AND(A946=$B$2,G946&gt;0,H946&gt;0,OR(C946&lt;&gt;"Recommended baseline",Assumptions!$B$10=1))),0,IF(ISNUMBER(N946),G946*H946*N946*IF(ISNUMBER(K946),1,IF(AND(L946="PAYG",INDEX('SKU Catalog'!$F$1:$F$116,MAX(1,U946))="Hourly"),I946,1)),"UNPRICED"))</f>
        <v>0</v>
      </c>
      <c r="P946" s="24">
        <f>IF(ISNUMBER(O946),O946*Assumptions!$B$8,"UNPRICED")</f>
        <v>0</v>
      </c>
      <c r="Q946" s="23" t="str">
        <f>IF(NOT(AND(A946=$B$2,G946&gt;0,H946&gt;0,OR(C946&lt;&gt;"Recommended baseline",Assumptions!$B$10=1))),"Inactive",IF(NOT(ISNUMBER(N946)),"UNPRICED - select SKU / quote",IF(ISNUMBER(K946),"Manual quote - verify source",IF(T946="Covered","Covered by capacity",IF(T946="Control plane","No direct fee","Priced - verify sizing")))))</f>
        <v>Inactive</v>
      </c>
      <c r="R946" s="21" t="s">
        <v>2300</v>
      </c>
      <c r="S946" s="21" t="s">
        <v>971</v>
      </c>
      <c r="T946" s="21" t="s">
        <v>187</v>
      </c>
      <c r="U946" s="23">
        <f>IF(COUNTIF('SKU Catalog'!$A$4:$A$116,T946&amp;"|"&amp;F946)=0,0,MATCH(T946&amp;"|"&amp;F946,'SKU Catalog'!$A$1:$A$116,0))</f>
        <v>5</v>
      </c>
      <c r="V946" s="24">
        <f>IF(NOT(AND(A946=$B$2,G946&gt;0,H946&gt;0,OR(C946&lt;&gt;"Recommended baseline",Assumptions!$B$10=1))),0,IF(ISNUMBER(K946),G946*H946*K946,IF(U946=0,"UNPRICED",IF(ISNUMBER(INDEX('SKU Catalog'!$K$1:$K$116,MAX(1,U946))),G946*H946*INDEX('SKU Catalog'!$K$1:$K$116,MAX(1,U946))*IF(AND(INDEX('SKU Catalog'!$F$1:$F$116,MAX(1,U946))="Hourly",OR(INDEX('SKU Catalog'!$J$1:$J$116,MAX(1,U946))=0,"PAYG"="PAYG")),I946,1),"UNPRICED"))))</f>
        <v>0</v>
      </c>
      <c r="W946" s="24">
        <f>IF(NOT(AND(A946=$B$2,G946&gt;0,H946&gt;0,OR(C946&lt;&gt;"Recommended baseline",Assumptions!$B$10=1))),0,IF(ISNUMBER(K946),G946*H946*K946,IF(U946=0,"UNPRICED",IF(ISNUMBER(INDEX('SKU Catalog'!$L$1:$L$116,MAX(1,U946))),G946*H946*INDEX('SKU Catalog'!$L$1:$L$116,MAX(1,U946))*IF(AND(INDEX('SKU Catalog'!$F$1:$F$116,MAX(1,U946))="Hourly",OR(INDEX('SKU Catalog'!$J$1:$J$116,MAX(1,U946))=0,"1Y"="PAYG")),I946,1),"UNPRICED"))))</f>
        <v>0</v>
      </c>
      <c r="X946" s="24">
        <f>IF(NOT(AND(A946=$B$2,G946&gt;0,H946&gt;0,OR(C946&lt;&gt;"Recommended baseline",Assumptions!$B$10=1))),0,IF(ISNUMBER(K946),G946*H946*K946,IF(U946=0,"UNPRICED",IF(ISNUMBER(INDEX('SKU Catalog'!$M$1:$M$116,MAX(1,U946))),G946*H946*INDEX('SKU Catalog'!$M$1:$M$116,MAX(1,U946))*IF(AND(INDEX('SKU Catalog'!$F$1:$F$116,MAX(1,U946))="Hourly",OR(INDEX('SKU Catalog'!$J$1:$J$116,MAX(1,U946))=0,"3Y"="PAYG")),I946,1),"UNPRICED"))))</f>
        <v>0</v>
      </c>
    </row>
    <row r="947" spans="1:24" ht="28.8" x14ac:dyDescent="0.35">
      <c r="A947" s="21" t="s">
        <v>951</v>
      </c>
      <c r="B947" s="21" t="s">
        <v>95</v>
      </c>
      <c r="C947" s="21" t="s">
        <v>2299</v>
      </c>
      <c r="D947" s="21" t="s">
        <v>1594</v>
      </c>
      <c r="E947" s="21" t="s">
        <v>1595</v>
      </c>
      <c r="F947" s="26" t="s">
        <v>188</v>
      </c>
      <c r="G947" s="27">
        <v>1</v>
      </c>
      <c r="H947" s="27">
        <v>1</v>
      </c>
      <c r="I947" s="36">
        <v>1</v>
      </c>
      <c r="J947" s="26" t="s">
        <v>2297</v>
      </c>
      <c r="K947" s="37"/>
      <c r="L947" s="23" t="str">
        <f>IF(U947=0,"INVALID SKU",IF(INDEX('SKU Catalog'!$J$1:$J$116,MAX(1,U947))=0,"PAYG",IF(J947="Default",Assumptions!$B$7,J947)))</f>
        <v>PAYG</v>
      </c>
      <c r="M947" s="23" t="str">
        <f>IF(U947=0,"Review SKU",INDEX('SKU Catalog'!$E$1:$E$116,MAX(1,U947)))</f>
        <v>resource</v>
      </c>
      <c r="N947" s="31">
        <f>IF(ISNUMBER(K947),K947,IF(U947=0,"UNPRICED",IF(L947="PAYG",INDEX('SKU Catalog'!$K$1:$K$116,MAX(1,U947)),IF(L947="1Y",INDEX('SKU Catalog'!$L$1:$L$116,MAX(1,U947)),INDEX('SKU Catalog'!$M$1:$M$116,MAX(1,U947))))))</f>
        <v>0</v>
      </c>
      <c r="O947" s="24">
        <f>IF(NOT(AND(A947=$B$2,G947&gt;0,H947&gt;0,OR(C947&lt;&gt;"Recommended baseline",Assumptions!$B$10=1))),0,IF(ISNUMBER(N947),G947*H947*N947*IF(ISNUMBER(K947),1,IF(AND(L947="PAYG",INDEX('SKU Catalog'!$F$1:$F$116,MAX(1,U947))="Hourly"),I947,1)),"UNPRICED"))</f>
        <v>0</v>
      </c>
      <c r="P947" s="24">
        <f>IF(ISNUMBER(O947),O947*Assumptions!$B$8,"UNPRICED")</f>
        <v>0</v>
      </c>
      <c r="Q947" s="23" t="str">
        <f>IF(NOT(AND(A947=$B$2,G947&gt;0,H947&gt;0,OR(C947&lt;&gt;"Recommended baseline",Assumptions!$B$10=1))),"Inactive",IF(NOT(ISNUMBER(N947)),"UNPRICED - select SKU / quote",IF(ISNUMBER(K947),"Manual quote - verify source",IF(T947="Covered","Covered by capacity",IF(T947="Control plane","No direct fee","Priced - verify sizing")))))</f>
        <v>Inactive</v>
      </c>
      <c r="R947" s="21" t="s">
        <v>2300</v>
      </c>
      <c r="S947" s="21" t="s">
        <v>971</v>
      </c>
      <c r="T947" s="21" t="s">
        <v>187</v>
      </c>
      <c r="U947" s="23">
        <f>IF(COUNTIF('SKU Catalog'!$A$4:$A$116,T947&amp;"|"&amp;F947)=0,0,MATCH(T947&amp;"|"&amp;F947,'SKU Catalog'!$A$1:$A$116,0))</f>
        <v>5</v>
      </c>
      <c r="V947" s="24">
        <f>IF(NOT(AND(A947=$B$2,G947&gt;0,H947&gt;0,OR(C947&lt;&gt;"Recommended baseline",Assumptions!$B$10=1))),0,IF(ISNUMBER(K947),G947*H947*K947,IF(U947=0,"UNPRICED",IF(ISNUMBER(INDEX('SKU Catalog'!$K$1:$K$116,MAX(1,U947))),G947*H947*INDEX('SKU Catalog'!$K$1:$K$116,MAX(1,U947))*IF(AND(INDEX('SKU Catalog'!$F$1:$F$116,MAX(1,U947))="Hourly",OR(INDEX('SKU Catalog'!$J$1:$J$116,MAX(1,U947))=0,"PAYG"="PAYG")),I947,1),"UNPRICED"))))</f>
        <v>0</v>
      </c>
      <c r="W947" s="24">
        <f>IF(NOT(AND(A947=$B$2,G947&gt;0,H947&gt;0,OR(C947&lt;&gt;"Recommended baseline",Assumptions!$B$10=1))),0,IF(ISNUMBER(K947),G947*H947*K947,IF(U947=0,"UNPRICED",IF(ISNUMBER(INDEX('SKU Catalog'!$L$1:$L$116,MAX(1,U947))),G947*H947*INDEX('SKU Catalog'!$L$1:$L$116,MAX(1,U947))*IF(AND(INDEX('SKU Catalog'!$F$1:$F$116,MAX(1,U947))="Hourly",OR(INDEX('SKU Catalog'!$J$1:$J$116,MAX(1,U947))=0,"1Y"="PAYG")),I947,1),"UNPRICED"))))</f>
        <v>0</v>
      </c>
      <c r="X947" s="24">
        <f>IF(NOT(AND(A947=$B$2,G947&gt;0,H947&gt;0,OR(C947&lt;&gt;"Recommended baseline",Assumptions!$B$10=1))),0,IF(ISNUMBER(K947),G947*H947*K947,IF(U947=0,"UNPRICED",IF(ISNUMBER(INDEX('SKU Catalog'!$M$1:$M$116,MAX(1,U947))),G947*H947*INDEX('SKU Catalog'!$M$1:$M$116,MAX(1,U947))*IF(AND(INDEX('SKU Catalog'!$F$1:$F$116,MAX(1,U947))="Hourly",OR(INDEX('SKU Catalog'!$J$1:$J$116,MAX(1,U947))=0,"3Y"="PAYG")),I947,1),"UNPRICED"))))</f>
        <v>0</v>
      </c>
    </row>
    <row r="948" spans="1:24" ht="28.8" x14ac:dyDescent="0.35">
      <c r="A948" s="21" t="s">
        <v>951</v>
      </c>
      <c r="B948" s="21" t="s">
        <v>95</v>
      </c>
      <c r="C948" s="21" t="s">
        <v>2299</v>
      </c>
      <c r="D948" s="21" t="s">
        <v>1597</v>
      </c>
      <c r="E948" s="21" t="s">
        <v>1598</v>
      </c>
      <c r="F948" s="26" t="s">
        <v>188</v>
      </c>
      <c r="G948" s="27">
        <v>1</v>
      </c>
      <c r="H948" s="27">
        <v>1</v>
      </c>
      <c r="I948" s="36">
        <v>1</v>
      </c>
      <c r="J948" s="26" t="s">
        <v>2297</v>
      </c>
      <c r="K948" s="37"/>
      <c r="L948" s="23" t="str">
        <f>IF(U948=0,"INVALID SKU",IF(INDEX('SKU Catalog'!$J$1:$J$116,MAX(1,U948))=0,"PAYG",IF(J948="Default",Assumptions!$B$7,J948)))</f>
        <v>PAYG</v>
      </c>
      <c r="M948" s="23" t="str">
        <f>IF(U948=0,"Review SKU",INDEX('SKU Catalog'!$E$1:$E$116,MAX(1,U948)))</f>
        <v>resource</v>
      </c>
      <c r="N948" s="31">
        <f>IF(ISNUMBER(K948),K948,IF(U948=0,"UNPRICED",IF(L948="PAYG",INDEX('SKU Catalog'!$K$1:$K$116,MAX(1,U948)),IF(L948="1Y",INDEX('SKU Catalog'!$L$1:$L$116,MAX(1,U948)),INDEX('SKU Catalog'!$M$1:$M$116,MAX(1,U948))))))</f>
        <v>0</v>
      </c>
      <c r="O948" s="24">
        <f>IF(NOT(AND(A948=$B$2,G948&gt;0,H948&gt;0,OR(C948&lt;&gt;"Recommended baseline",Assumptions!$B$10=1))),0,IF(ISNUMBER(N948),G948*H948*N948*IF(ISNUMBER(K948),1,IF(AND(L948="PAYG",INDEX('SKU Catalog'!$F$1:$F$116,MAX(1,U948))="Hourly"),I948,1)),"UNPRICED"))</f>
        <v>0</v>
      </c>
      <c r="P948" s="24">
        <f>IF(ISNUMBER(O948),O948*Assumptions!$B$8,"UNPRICED")</f>
        <v>0</v>
      </c>
      <c r="Q948" s="23" t="str">
        <f>IF(NOT(AND(A948=$B$2,G948&gt;0,H948&gt;0,OR(C948&lt;&gt;"Recommended baseline",Assumptions!$B$10=1))),"Inactive",IF(NOT(ISNUMBER(N948)),"UNPRICED - select SKU / quote",IF(ISNUMBER(K948),"Manual quote - verify source",IF(T948="Covered","Covered by capacity",IF(T948="Control plane","No direct fee","Priced - verify sizing")))))</f>
        <v>Inactive</v>
      </c>
      <c r="R948" s="21" t="s">
        <v>2300</v>
      </c>
      <c r="S948" s="21" t="s">
        <v>971</v>
      </c>
      <c r="T948" s="21" t="s">
        <v>187</v>
      </c>
      <c r="U948" s="23">
        <f>IF(COUNTIF('SKU Catalog'!$A$4:$A$116,T948&amp;"|"&amp;F948)=0,0,MATCH(T948&amp;"|"&amp;F948,'SKU Catalog'!$A$1:$A$116,0))</f>
        <v>5</v>
      </c>
      <c r="V948" s="24">
        <f>IF(NOT(AND(A948=$B$2,G948&gt;0,H948&gt;0,OR(C948&lt;&gt;"Recommended baseline",Assumptions!$B$10=1))),0,IF(ISNUMBER(K948),G948*H948*K948,IF(U948=0,"UNPRICED",IF(ISNUMBER(INDEX('SKU Catalog'!$K$1:$K$116,MAX(1,U948))),G948*H948*INDEX('SKU Catalog'!$K$1:$K$116,MAX(1,U948))*IF(AND(INDEX('SKU Catalog'!$F$1:$F$116,MAX(1,U948))="Hourly",OR(INDEX('SKU Catalog'!$J$1:$J$116,MAX(1,U948))=0,"PAYG"="PAYG")),I948,1),"UNPRICED"))))</f>
        <v>0</v>
      </c>
      <c r="W948" s="24">
        <f>IF(NOT(AND(A948=$B$2,G948&gt;0,H948&gt;0,OR(C948&lt;&gt;"Recommended baseline",Assumptions!$B$10=1))),0,IF(ISNUMBER(K948),G948*H948*K948,IF(U948=0,"UNPRICED",IF(ISNUMBER(INDEX('SKU Catalog'!$L$1:$L$116,MAX(1,U948))),G948*H948*INDEX('SKU Catalog'!$L$1:$L$116,MAX(1,U948))*IF(AND(INDEX('SKU Catalog'!$F$1:$F$116,MAX(1,U948))="Hourly",OR(INDEX('SKU Catalog'!$J$1:$J$116,MAX(1,U948))=0,"1Y"="PAYG")),I948,1),"UNPRICED"))))</f>
        <v>0</v>
      </c>
      <c r="X948" s="24">
        <f>IF(NOT(AND(A948=$B$2,G948&gt;0,H948&gt;0,OR(C948&lt;&gt;"Recommended baseline",Assumptions!$B$10=1))),0,IF(ISNUMBER(K948),G948*H948*K948,IF(U948=0,"UNPRICED",IF(ISNUMBER(INDEX('SKU Catalog'!$M$1:$M$116,MAX(1,U948))),G948*H948*INDEX('SKU Catalog'!$M$1:$M$116,MAX(1,U948))*IF(AND(INDEX('SKU Catalog'!$F$1:$F$116,MAX(1,U948))="Hourly",OR(INDEX('SKU Catalog'!$J$1:$J$116,MAX(1,U948))=0,"3Y"="PAYG")),I948,1),"UNPRICED"))))</f>
        <v>0</v>
      </c>
    </row>
    <row r="949" spans="1:24" ht="28.8" x14ac:dyDescent="0.35">
      <c r="A949" s="21" t="s">
        <v>951</v>
      </c>
      <c r="B949" s="21" t="s">
        <v>95</v>
      </c>
      <c r="C949" s="21" t="s">
        <v>2299</v>
      </c>
      <c r="D949" s="21" t="s">
        <v>1599</v>
      </c>
      <c r="E949" s="21" t="s">
        <v>1600</v>
      </c>
      <c r="F949" s="26" t="s">
        <v>188</v>
      </c>
      <c r="G949" s="27">
        <v>1</v>
      </c>
      <c r="H949" s="27">
        <v>1</v>
      </c>
      <c r="I949" s="36">
        <v>1</v>
      </c>
      <c r="J949" s="26" t="s">
        <v>2297</v>
      </c>
      <c r="K949" s="37"/>
      <c r="L949" s="23" t="str">
        <f>IF(U949=0,"INVALID SKU",IF(INDEX('SKU Catalog'!$J$1:$J$116,MAX(1,U949))=0,"PAYG",IF(J949="Default",Assumptions!$B$7,J949)))</f>
        <v>PAYG</v>
      </c>
      <c r="M949" s="23" t="str">
        <f>IF(U949=0,"Review SKU",INDEX('SKU Catalog'!$E$1:$E$116,MAX(1,U949)))</f>
        <v>resource</v>
      </c>
      <c r="N949" s="31">
        <f>IF(ISNUMBER(K949),K949,IF(U949=0,"UNPRICED",IF(L949="PAYG",INDEX('SKU Catalog'!$K$1:$K$116,MAX(1,U949)),IF(L949="1Y",INDEX('SKU Catalog'!$L$1:$L$116,MAX(1,U949)),INDEX('SKU Catalog'!$M$1:$M$116,MAX(1,U949))))))</f>
        <v>0</v>
      </c>
      <c r="O949" s="24">
        <f>IF(NOT(AND(A949=$B$2,G949&gt;0,H949&gt;0,OR(C949&lt;&gt;"Recommended baseline",Assumptions!$B$10=1))),0,IF(ISNUMBER(N949),G949*H949*N949*IF(ISNUMBER(K949),1,IF(AND(L949="PAYG",INDEX('SKU Catalog'!$F$1:$F$116,MAX(1,U949))="Hourly"),I949,1)),"UNPRICED"))</f>
        <v>0</v>
      </c>
      <c r="P949" s="24">
        <f>IF(ISNUMBER(O949),O949*Assumptions!$B$8,"UNPRICED")</f>
        <v>0</v>
      </c>
      <c r="Q949" s="23" t="str">
        <f>IF(NOT(AND(A949=$B$2,G949&gt;0,H949&gt;0,OR(C949&lt;&gt;"Recommended baseline",Assumptions!$B$10=1))),"Inactive",IF(NOT(ISNUMBER(N949)),"UNPRICED - select SKU / quote",IF(ISNUMBER(K949),"Manual quote - verify source",IF(T949="Covered","Covered by capacity",IF(T949="Control plane","No direct fee","Priced - verify sizing")))))</f>
        <v>Inactive</v>
      </c>
      <c r="R949" s="21" t="s">
        <v>2300</v>
      </c>
      <c r="S949" s="21" t="s">
        <v>971</v>
      </c>
      <c r="T949" s="21" t="s">
        <v>187</v>
      </c>
      <c r="U949" s="23">
        <f>IF(COUNTIF('SKU Catalog'!$A$4:$A$116,T949&amp;"|"&amp;F949)=0,0,MATCH(T949&amp;"|"&amp;F949,'SKU Catalog'!$A$1:$A$116,0))</f>
        <v>5</v>
      </c>
      <c r="V949" s="24">
        <f>IF(NOT(AND(A949=$B$2,G949&gt;0,H949&gt;0,OR(C949&lt;&gt;"Recommended baseline",Assumptions!$B$10=1))),0,IF(ISNUMBER(K949),G949*H949*K949,IF(U949=0,"UNPRICED",IF(ISNUMBER(INDEX('SKU Catalog'!$K$1:$K$116,MAX(1,U949))),G949*H949*INDEX('SKU Catalog'!$K$1:$K$116,MAX(1,U949))*IF(AND(INDEX('SKU Catalog'!$F$1:$F$116,MAX(1,U949))="Hourly",OR(INDEX('SKU Catalog'!$J$1:$J$116,MAX(1,U949))=0,"PAYG"="PAYG")),I949,1),"UNPRICED"))))</f>
        <v>0</v>
      </c>
      <c r="W949" s="24">
        <f>IF(NOT(AND(A949=$B$2,G949&gt;0,H949&gt;0,OR(C949&lt;&gt;"Recommended baseline",Assumptions!$B$10=1))),0,IF(ISNUMBER(K949),G949*H949*K949,IF(U949=0,"UNPRICED",IF(ISNUMBER(INDEX('SKU Catalog'!$L$1:$L$116,MAX(1,U949))),G949*H949*INDEX('SKU Catalog'!$L$1:$L$116,MAX(1,U949))*IF(AND(INDEX('SKU Catalog'!$F$1:$F$116,MAX(1,U949))="Hourly",OR(INDEX('SKU Catalog'!$J$1:$J$116,MAX(1,U949))=0,"1Y"="PAYG")),I949,1),"UNPRICED"))))</f>
        <v>0</v>
      </c>
      <c r="X949" s="24">
        <f>IF(NOT(AND(A949=$B$2,G949&gt;0,H949&gt;0,OR(C949&lt;&gt;"Recommended baseline",Assumptions!$B$10=1))),0,IF(ISNUMBER(K949),G949*H949*K949,IF(U949=0,"UNPRICED",IF(ISNUMBER(INDEX('SKU Catalog'!$M$1:$M$116,MAX(1,U949))),G949*H949*INDEX('SKU Catalog'!$M$1:$M$116,MAX(1,U949))*IF(AND(INDEX('SKU Catalog'!$F$1:$F$116,MAX(1,U949))="Hourly",OR(INDEX('SKU Catalog'!$J$1:$J$116,MAX(1,U949))=0,"3Y"="PAYG")),I949,1),"UNPRICED"))))</f>
        <v>0</v>
      </c>
    </row>
    <row r="950" spans="1:24" ht="28.8" x14ac:dyDescent="0.35">
      <c r="A950" s="21" t="s">
        <v>951</v>
      </c>
      <c r="B950" s="21" t="s">
        <v>95</v>
      </c>
      <c r="C950" s="21" t="s">
        <v>2299</v>
      </c>
      <c r="D950" s="21" t="s">
        <v>1602</v>
      </c>
      <c r="E950" s="21" t="s">
        <v>1603</v>
      </c>
      <c r="F950" s="26" t="s">
        <v>188</v>
      </c>
      <c r="G950" s="27">
        <v>1</v>
      </c>
      <c r="H950" s="27">
        <v>1</v>
      </c>
      <c r="I950" s="36">
        <v>1</v>
      </c>
      <c r="J950" s="26" t="s">
        <v>2297</v>
      </c>
      <c r="K950" s="37"/>
      <c r="L950" s="23" t="str">
        <f>IF(U950=0,"INVALID SKU",IF(INDEX('SKU Catalog'!$J$1:$J$116,MAX(1,U950))=0,"PAYG",IF(J950="Default",Assumptions!$B$7,J950)))</f>
        <v>PAYG</v>
      </c>
      <c r="M950" s="23" t="str">
        <f>IF(U950=0,"Review SKU",INDEX('SKU Catalog'!$E$1:$E$116,MAX(1,U950)))</f>
        <v>resource</v>
      </c>
      <c r="N950" s="31">
        <f>IF(ISNUMBER(K950),K950,IF(U950=0,"UNPRICED",IF(L950="PAYG",INDEX('SKU Catalog'!$K$1:$K$116,MAX(1,U950)),IF(L950="1Y",INDEX('SKU Catalog'!$L$1:$L$116,MAX(1,U950)),INDEX('SKU Catalog'!$M$1:$M$116,MAX(1,U950))))))</f>
        <v>0</v>
      </c>
      <c r="O950" s="24">
        <f>IF(NOT(AND(A950=$B$2,G950&gt;0,H950&gt;0,OR(C950&lt;&gt;"Recommended baseline",Assumptions!$B$10=1))),0,IF(ISNUMBER(N950),G950*H950*N950*IF(ISNUMBER(K950),1,IF(AND(L950="PAYG",INDEX('SKU Catalog'!$F$1:$F$116,MAX(1,U950))="Hourly"),I950,1)),"UNPRICED"))</f>
        <v>0</v>
      </c>
      <c r="P950" s="24">
        <f>IF(ISNUMBER(O950),O950*Assumptions!$B$8,"UNPRICED")</f>
        <v>0</v>
      </c>
      <c r="Q950" s="23" t="str">
        <f>IF(NOT(AND(A950=$B$2,G950&gt;0,H950&gt;0,OR(C950&lt;&gt;"Recommended baseline",Assumptions!$B$10=1))),"Inactive",IF(NOT(ISNUMBER(N950)),"UNPRICED - select SKU / quote",IF(ISNUMBER(K950),"Manual quote - verify source",IF(T950="Covered","Covered by capacity",IF(T950="Control plane","No direct fee","Priced - verify sizing")))))</f>
        <v>Inactive</v>
      </c>
      <c r="R950" s="21" t="s">
        <v>2300</v>
      </c>
      <c r="S950" s="21" t="s">
        <v>971</v>
      </c>
      <c r="T950" s="21" t="s">
        <v>187</v>
      </c>
      <c r="U950" s="23">
        <f>IF(COUNTIF('SKU Catalog'!$A$4:$A$116,T950&amp;"|"&amp;F950)=0,0,MATCH(T950&amp;"|"&amp;F950,'SKU Catalog'!$A$1:$A$116,0))</f>
        <v>5</v>
      </c>
      <c r="V950" s="24">
        <f>IF(NOT(AND(A950=$B$2,G950&gt;0,H950&gt;0,OR(C950&lt;&gt;"Recommended baseline",Assumptions!$B$10=1))),0,IF(ISNUMBER(K950),G950*H950*K950,IF(U950=0,"UNPRICED",IF(ISNUMBER(INDEX('SKU Catalog'!$K$1:$K$116,MAX(1,U950))),G950*H950*INDEX('SKU Catalog'!$K$1:$K$116,MAX(1,U950))*IF(AND(INDEX('SKU Catalog'!$F$1:$F$116,MAX(1,U950))="Hourly",OR(INDEX('SKU Catalog'!$J$1:$J$116,MAX(1,U950))=0,"PAYG"="PAYG")),I950,1),"UNPRICED"))))</f>
        <v>0</v>
      </c>
      <c r="W950" s="24">
        <f>IF(NOT(AND(A950=$B$2,G950&gt;0,H950&gt;0,OR(C950&lt;&gt;"Recommended baseline",Assumptions!$B$10=1))),0,IF(ISNUMBER(K950),G950*H950*K950,IF(U950=0,"UNPRICED",IF(ISNUMBER(INDEX('SKU Catalog'!$L$1:$L$116,MAX(1,U950))),G950*H950*INDEX('SKU Catalog'!$L$1:$L$116,MAX(1,U950))*IF(AND(INDEX('SKU Catalog'!$F$1:$F$116,MAX(1,U950))="Hourly",OR(INDEX('SKU Catalog'!$J$1:$J$116,MAX(1,U950))=0,"1Y"="PAYG")),I950,1),"UNPRICED"))))</f>
        <v>0</v>
      </c>
      <c r="X950" s="24">
        <f>IF(NOT(AND(A950=$B$2,G950&gt;0,H950&gt;0,OR(C950&lt;&gt;"Recommended baseline",Assumptions!$B$10=1))),0,IF(ISNUMBER(K950),G950*H950*K950,IF(U950=0,"UNPRICED",IF(ISNUMBER(INDEX('SKU Catalog'!$M$1:$M$116,MAX(1,U950))),G950*H950*INDEX('SKU Catalog'!$M$1:$M$116,MAX(1,U950))*IF(AND(INDEX('SKU Catalog'!$F$1:$F$116,MAX(1,U950))="Hourly",OR(INDEX('SKU Catalog'!$J$1:$J$116,MAX(1,U950))=0,"3Y"="PAYG")),I950,1),"UNPRICED"))))</f>
        <v>0</v>
      </c>
    </row>
    <row r="951" spans="1:24" ht="28.8" x14ac:dyDescent="0.35">
      <c r="A951" s="21" t="s">
        <v>951</v>
      </c>
      <c r="B951" s="21" t="s">
        <v>95</v>
      </c>
      <c r="C951" s="21" t="s">
        <v>2299</v>
      </c>
      <c r="D951" s="21" t="s">
        <v>1605</v>
      </c>
      <c r="E951" s="21" t="s">
        <v>1606</v>
      </c>
      <c r="F951" s="26" t="s">
        <v>188</v>
      </c>
      <c r="G951" s="27">
        <v>1</v>
      </c>
      <c r="H951" s="27">
        <v>1</v>
      </c>
      <c r="I951" s="36">
        <v>1</v>
      </c>
      <c r="J951" s="26" t="s">
        <v>2297</v>
      </c>
      <c r="K951" s="37"/>
      <c r="L951" s="23" t="str">
        <f>IF(U951=0,"INVALID SKU",IF(INDEX('SKU Catalog'!$J$1:$J$116,MAX(1,U951))=0,"PAYG",IF(J951="Default",Assumptions!$B$7,J951)))</f>
        <v>PAYG</v>
      </c>
      <c r="M951" s="23" t="str">
        <f>IF(U951=0,"Review SKU",INDEX('SKU Catalog'!$E$1:$E$116,MAX(1,U951)))</f>
        <v>resource</v>
      </c>
      <c r="N951" s="31">
        <f>IF(ISNUMBER(K951),K951,IF(U951=0,"UNPRICED",IF(L951="PAYG",INDEX('SKU Catalog'!$K$1:$K$116,MAX(1,U951)),IF(L951="1Y",INDEX('SKU Catalog'!$L$1:$L$116,MAX(1,U951)),INDEX('SKU Catalog'!$M$1:$M$116,MAX(1,U951))))))</f>
        <v>0</v>
      </c>
      <c r="O951" s="24">
        <f>IF(NOT(AND(A951=$B$2,G951&gt;0,H951&gt;0,OR(C951&lt;&gt;"Recommended baseline",Assumptions!$B$10=1))),0,IF(ISNUMBER(N951),G951*H951*N951*IF(ISNUMBER(K951),1,IF(AND(L951="PAYG",INDEX('SKU Catalog'!$F$1:$F$116,MAX(1,U951))="Hourly"),I951,1)),"UNPRICED"))</f>
        <v>0</v>
      </c>
      <c r="P951" s="24">
        <f>IF(ISNUMBER(O951),O951*Assumptions!$B$8,"UNPRICED")</f>
        <v>0</v>
      </c>
      <c r="Q951" s="23" t="str">
        <f>IF(NOT(AND(A951=$B$2,G951&gt;0,H951&gt;0,OR(C951&lt;&gt;"Recommended baseline",Assumptions!$B$10=1))),"Inactive",IF(NOT(ISNUMBER(N951)),"UNPRICED - select SKU / quote",IF(ISNUMBER(K951),"Manual quote - verify source",IF(T951="Covered","Covered by capacity",IF(T951="Control plane","No direct fee","Priced - verify sizing")))))</f>
        <v>Inactive</v>
      </c>
      <c r="R951" s="21" t="s">
        <v>2300</v>
      </c>
      <c r="S951" s="21" t="s">
        <v>971</v>
      </c>
      <c r="T951" s="21" t="s">
        <v>187</v>
      </c>
      <c r="U951" s="23">
        <f>IF(COUNTIF('SKU Catalog'!$A$4:$A$116,T951&amp;"|"&amp;F951)=0,0,MATCH(T951&amp;"|"&amp;F951,'SKU Catalog'!$A$1:$A$116,0))</f>
        <v>5</v>
      </c>
      <c r="V951" s="24">
        <f>IF(NOT(AND(A951=$B$2,G951&gt;0,H951&gt;0,OR(C951&lt;&gt;"Recommended baseline",Assumptions!$B$10=1))),0,IF(ISNUMBER(K951),G951*H951*K951,IF(U951=0,"UNPRICED",IF(ISNUMBER(INDEX('SKU Catalog'!$K$1:$K$116,MAX(1,U951))),G951*H951*INDEX('SKU Catalog'!$K$1:$K$116,MAX(1,U951))*IF(AND(INDEX('SKU Catalog'!$F$1:$F$116,MAX(1,U951))="Hourly",OR(INDEX('SKU Catalog'!$J$1:$J$116,MAX(1,U951))=0,"PAYG"="PAYG")),I951,1),"UNPRICED"))))</f>
        <v>0</v>
      </c>
      <c r="W951" s="24">
        <f>IF(NOT(AND(A951=$B$2,G951&gt;0,H951&gt;0,OR(C951&lt;&gt;"Recommended baseline",Assumptions!$B$10=1))),0,IF(ISNUMBER(K951),G951*H951*K951,IF(U951=0,"UNPRICED",IF(ISNUMBER(INDEX('SKU Catalog'!$L$1:$L$116,MAX(1,U951))),G951*H951*INDEX('SKU Catalog'!$L$1:$L$116,MAX(1,U951))*IF(AND(INDEX('SKU Catalog'!$F$1:$F$116,MAX(1,U951))="Hourly",OR(INDEX('SKU Catalog'!$J$1:$J$116,MAX(1,U951))=0,"1Y"="PAYG")),I951,1),"UNPRICED"))))</f>
        <v>0</v>
      </c>
      <c r="X951" s="24">
        <f>IF(NOT(AND(A951=$B$2,G951&gt;0,H951&gt;0,OR(C951&lt;&gt;"Recommended baseline",Assumptions!$B$10=1))),0,IF(ISNUMBER(K951),G951*H951*K951,IF(U951=0,"UNPRICED",IF(ISNUMBER(INDEX('SKU Catalog'!$M$1:$M$116,MAX(1,U951))),G951*H951*INDEX('SKU Catalog'!$M$1:$M$116,MAX(1,U951))*IF(AND(INDEX('SKU Catalog'!$F$1:$F$116,MAX(1,U951))="Hourly",OR(INDEX('SKU Catalog'!$J$1:$J$116,MAX(1,U951))=0,"3Y"="PAYG")),I951,1),"UNPRICED"))))</f>
        <v>0</v>
      </c>
    </row>
    <row r="952" spans="1:24" ht="28.8" x14ac:dyDescent="0.35">
      <c r="A952" s="21" t="s">
        <v>951</v>
      </c>
      <c r="B952" s="21" t="s">
        <v>95</v>
      </c>
      <c r="C952" s="21" t="s">
        <v>2299</v>
      </c>
      <c r="D952" s="21" t="s">
        <v>1607</v>
      </c>
      <c r="E952" s="21" t="s">
        <v>1608</v>
      </c>
      <c r="F952" s="26" t="s">
        <v>188</v>
      </c>
      <c r="G952" s="27">
        <v>1</v>
      </c>
      <c r="H952" s="27">
        <v>1</v>
      </c>
      <c r="I952" s="36">
        <v>1</v>
      </c>
      <c r="J952" s="26" t="s">
        <v>2297</v>
      </c>
      <c r="K952" s="37"/>
      <c r="L952" s="23" t="str">
        <f>IF(U952=0,"INVALID SKU",IF(INDEX('SKU Catalog'!$J$1:$J$116,MAX(1,U952))=0,"PAYG",IF(J952="Default",Assumptions!$B$7,J952)))</f>
        <v>PAYG</v>
      </c>
      <c r="M952" s="23" t="str">
        <f>IF(U952=0,"Review SKU",INDEX('SKU Catalog'!$E$1:$E$116,MAX(1,U952)))</f>
        <v>resource</v>
      </c>
      <c r="N952" s="31">
        <f>IF(ISNUMBER(K952),K952,IF(U952=0,"UNPRICED",IF(L952="PAYG",INDEX('SKU Catalog'!$K$1:$K$116,MAX(1,U952)),IF(L952="1Y",INDEX('SKU Catalog'!$L$1:$L$116,MAX(1,U952)),INDEX('SKU Catalog'!$M$1:$M$116,MAX(1,U952))))))</f>
        <v>0</v>
      </c>
      <c r="O952" s="24">
        <f>IF(NOT(AND(A952=$B$2,G952&gt;0,H952&gt;0,OR(C952&lt;&gt;"Recommended baseline",Assumptions!$B$10=1))),0,IF(ISNUMBER(N952),G952*H952*N952*IF(ISNUMBER(K952),1,IF(AND(L952="PAYG",INDEX('SKU Catalog'!$F$1:$F$116,MAX(1,U952))="Hourly"),I952,1)),"UNPRICED"))</f>
        <v>0</v>
      </c>
      <c r="P952" s="24">
        <f>IF(ISNUMBER(O952),O952*Assumptions!$B$8,"UNPRICED")</f>
        <v>0</v>
      </c>
      <c r="Q952" s="23" t="str">
        <f>IF(NOT(AND(A952=$B$2,G952&gt;0,H952&gt;0,OR(C952&lt;&gt;"Recommended baseline",Assumptions!$B$10=1))),"Inactive",IF(NOT(ISNUMBER(N952)),"UNPRICED - select SKU / quote",IF(ISNUMBER(K952),"Manual quote - verify source",IF(T952="Covered","Covered by capacity",IF(T952="Control plane","No direct fee","Priced - verify sizing")))))</f>
        <v>Inactive</v>
      </c>
      <c r="R952" s="21" t="s">
        <v>2300</v>
      </c>
      <c r="S952" s="21" t="s">
        <v>971</v>
      </c>
      <c r="T952" s="21" t="s">
        <v>187</v>
      </c>
      <c r="U952" s="23">
        <f>IF(COUNTIF('SKU Catalog'!$A$4:$A$116,T952&amp;"|"&amp;F952)=0,0,MATCH(T952&amp;"|"&amp;F952,'SKU Catalog'!$A$1:$A$116,0))</f>
        <v>5</v>
      </c>
      <c r="V952" s="24">
        <f>IF(NOT(AND(A952=$B$2,G952&gt;0,H952&gt;0,OR(C952&lt;&gt;"Recommended baseline",Assumptions!$B$10=1))),0,IF(ISNUMBER(K952),G952*H952*K952,IF(U952=0,"UNPRICED",IF(ISNUMBER(INDEX('SKU Catalog'!$K$1:$K$116,MAX(1,U952))),G952*H952*INDEX('SKU Catalog'!$K$1:$K$116,MAX(1,U952))*IF(AND(INDEX('SKU Catalog'!$F$1:$F$116,MAX(1,U952))="Hourly",OR(INDEX('SKU Catalog'!$J$1:$J$116,MAX(1,U952))=0,"PAYG"="PAYG")),I952,1),"UNPRICED"))))</f>
        <v>0</v>
      </c>
      <c r="W952" s="24">
        <f>IF(NOT(AND(A952=$B$2,G952&gt;0,H952&gt;0,OR(C952&lt;&gt;"Recommended baseline",Assumptions!$B$10=1))),0,IF(ISNUMBER(K952),G952*H952*K952,IF(U952=0,"UNPRICED",IF(ISNUMBER(INDEX('SKU Catalog'!$L$1:$L$116,MAX(1,U952))),G952*H952*INDEX('SKU Catalog'!$L$1:$L$116,MAX(1,U952))*IF(AND(INDEX('SKU Catalog'!$F$1:$F$116,MAX(1,U952))="Hourly",OR(INDEX('SKU Catalog'!$J$1:$J$116,MAX(1,U952))=0,"1Y"="PAYG")),I952,1),"UNPRICED"))))</f>
        <v>0</v>
      </c>
      <c r="X952" s="24">
        <f>IF(NOT(AND(A952=$B$2,G952&gt;0,H952&gt;0,OR(C952&lt;&gt;"Recommended baseline",Assumptions!$B$10=1))),0,IF(ISNUMBER(K952),G952*H952*K952,IF(U952=0,"UNPRICED",IF(ISNUMBER(INDEX('SKU Catalog'!$M$1:$M$116,MAX(1,U952))),G952*H952*INDEX('SKU Catalog'!$M$1:$M$116,MAX(1,U952))*IF(AND(INDEX('SKU Catalog'!$F$1:$F$116,MAX(1,U952))="Hourly",OR(INDEX('SKU Catalog'!$J$1:$J$116,MAX(1,U952))=0,"3Y"="PAYG")),I952,1),"UNPRICED"))))</f>
        <v>0</v>
      </c>
    </row>
    <row r="953" spans="1:24" ht="28.8" x14ac:dyDescent="0.35">
      <c r="A953" s="21" t="s">
        <v>951</v>
      </c>
      <c r="B953" s="21" t="s">
        <v>95</v>
      </c>
      <c r="C953" s="21" t="s">
        <v>2299</v>
      </c>
      <c r="D953" s="21" t="s">
        <v>1609</v>
      </c>
      <c r="E953" s="21" t="s">
        <v>1610</v>
      </c>
      <c r="F953" s="26" t="s">
        <v>188</v>
      </c>
      <c r="G953" s="27">
        <v>1</v>
      </c>
      <c r="H953" s="27">
        <v>1</v>
      </c>
      <c r="I953" s="36">
        <v>1</v>
      </c>
      <c r="J953" s="26" t="s">
        <v>2297</v>
      </c>
      <c r="K953" s="37"/>
      <c r="L953" s="23" t="str">
        <f>IF(U953=0,"INVALID SKU",IF(INDEX('SKU Catalog'!$J$1:$J$116,MAX(1,U953))=0,"PAYG",IF(J953="Default",Assumptions!$B$7,J953)))</f>
        <v>PAYG</v>
      </c>
      <c r="M953" s="23" t="str">
        <f>IF(U953=0,"Review SKU",INDEX('SKU Catalog'!$E$1:$E$116,MAX(1,U953)))</f>
        <v>resource</v>
      </c>
      <c r="N953" s="31">
        <f>IF(ISNUMBER(K953),K953,IF(U953=0,"UNPRICED",IF(L953="PAYG",INDEX('SKU Catalog'!$K$1:$K$116,MAX(1,U953)),IF(L953="1Y",INDEX('SKU Catalog'!$L$1:$L$116,MAX(1,U953)),INDEX('SKU Catalog'!$M$1:$M$116,MAX(1,U953))))))</f>
        <v>0</v>
      </c>
      <c r="O953" s="24">
        <f>IF(NOT(AND(A953=$B$2,G953&gt;0,H953&gt;0,OR(C953&lt;&gt;"Recommended baseline",Assumptions!$B$10=1))),0,IF(ISNUMBER(N953),G953*H953*N953*IF(ISNUMBER(K953),1,IF(AND(L953="PAYG",INDEX('SKU Catalog'!$F$1:$F$116,MAX(1,U953))="Hourly"),I953,1)),"UNPRICED"))</f>
        <v>0</v>
      </c>
      <c r="P953" s="24">
        <f>IF(ISNUMBER(O953),O953*Assumptions!$B$8,"UNPRICED")</f>
        <v>0</v>
      </c>
      <c r="Q953" s="23" t="str">
        <f>IF(NOT(AND(A953=$B$2,G953&gt;0,H953&gt;0,OR(C953&lt;&gt;"Recommended baseline",Assumptions!$B$10=1))),"Inactive",IF(NOT(ISNUMBER(N953)),"UNPRICED - select SKU / quote",IF(ISNUMBER(K953),"Manual quote - verify source",IF(T953="Covered","Covered by capacity",IF(T953="Control plane","No direct fee","Priced - verify sizing")))))</f>
        <v>Inactive</v>
      </c>
      <c r="R953" s="21" t="s">
        <v>2300</v>
      </c>
      <c r="S953" s="21" t="s">
        <v>971</v>
      </c>
      <c r="T953" s="21" t="s">
        <v>187</v>
      </c>
      <c r="U953" s="23">
        <f>IF(COUNTIF('SKU Catalog'!$A$4:$A$116,T953&amp;"|"&amp;F953)=0,0,MATCH(T953&amp;"|"&amp;F953,'SKU Catalog'!$A$1:$A$116,0))</f>
        <v>5</v>
      </c>
      <c r="V953" s="24">
        <f>IF(NOT(AND(A953=$B$2,G953&gt;0,H953&gt;0,OR(C953&lt;&gt;"Recommended baseline",Assumptions!$B$10=1))),0,IF(ISNUMBER(K953),G953*H953*K953,IF(U953=0,"UNPRICED",IF(ISNUMBER(INDEX('SKU Catalog'!$K$1:$K$116,MAX(1,U953))),G953*H953*INDEX('SKU Catalog'!$K$1:$K$116,MAX(1,U953))*IF(AND(INDEX('SKU Catalog'!$F$1:$F$116,MAX(1,U953))="Hourly",OR(INDEX('SKU Catalog'!$J$1:$J$116,MAX(1,U953))=0,"PAYG"="PAYG")),I953,1),"UNPRICED"))))</f>
        <v>0</v>
      </c>
      <c r="W953" s="24">
        <f>IF(NOT(AND(A953=$B$2,G953&gt;0,H953&gt;0,OR(C953&lt;&gt;"Recommended baseline",Assumptions!$B$10=1))),0,IF(ISNUMBER(K953),G953*H953*K953,IF(U953=0,"UNPRICED",IF(ISNUMBER(INDEX('SKU Catalog'!$L$1:$L$116,MAX(1,U953))),G953*H953*INDEX('SKU Catalog'!$L$1:$L$116,MAX(1,U953))*IF(AND(INDEX('SKU Catalog'!$F$1:$F$116,MAX(1,U953))="Hourly",OR(INDEX('SKU Catalog'!$J$1:$J$116,MAX(1,U953))=0,"1Y"="PAYG")),I953,1),"UNPRICED"))))</f>
        <v>0</v>
      </c>
      <c r="X953" s="24">
        <f>IF(NOT(AND(A953=$B$2,G953&gt;0,H953&gt;0,OR(C953&lt;&gt;"Recommended baseline",Assumptions!$B$10=1))),0,IF(ISNUMBER(K953),G953*H953*K953,IF(U953=0,"UNPRICED",IF(ISNUMBER(INDEX('SKU Catalog'!$M$1:$M$116,MAX(1,U953))),G953*H953*INDEX('SKU Catalog'!$M$1:$M$116,MAX(1,U953))*IF(AND(INDEX('SKU Catalog'!$F$1:$F$116,MAX(1,U953))="Hourly",OR(INDEX('SKU Catalog'!$J$1:$J$116,MAX(1,U953))=0,"3Y"="PAYG")),I953,1),"UNPRICED"))))</f>
        <v>0</v>
      </c>
    </row>
    <row r="954" spans="1:24" ht="28.8" x14ac:dyDescent="0.35">
      <c r="A954" s="21" t="s">
        <v>951</v>
      </c>
      <c r="B954" s="21" t="s">
        <v>95</v>
      </c>
      <c r="C954" s="21" t="s">
        <v>2299</v>
      </c>
      <c r="D954" s="21" t="s">
        <v>1611</v>
      </c>
      <c r="E954" s="21" t="s">
        <v>1612</v>
      </c>
      <c r="F954" s="26" t="s">
        <v>188</v>
      </c>
      <c r="G954" s="27">
        <v>1</v>
      </c>
      <c r="H954" s="27">
        <v>1</v>
      </c>
      <c r="I954" s="36">
        <v>1</v>
      </c>
      <c r="J954" s="26" t="s">
        <v>2297</v>
      </c>
      <c r="K954" s="37"/>
      <c r="L954" s="23" t="str">
        <f>IF(U954=0,"INVALID SKU",IF(INDEX('SKU Catalog'!$J$1:$J$116,MAX(1,U954))=0,"PAYG",IF(J954="Default",Assumptions!$B$7,J954)))</f>
        <v>PAYG</v>
      </c>
      <c r="M954" s="23" t="str">
        <f>IF(U954=0,"Review SKU",INDEX('SKU Catalog'!$E$1:$E$116,MAX(1,U954)))</f>
        <v>resource</v>
      </c>
      <c r="N954" s="31">
        <f>IF(ISNUMBER(K954),K954,IF(U954=0,"UNPRICED",IF(L954="PAYG",INDEX('SKU Catalog'!$K$1:$K$116,MAX(1,U954)),IF(L954="1Y",INDEX('SKU Catalog'!$L$1:$L$116,MAX(1,U954)),INDEX('SKU Catalog'!$M$1:$M$116,MAX(1,U954))))))</f>
        <v>0</v>
      </c>
      <c r="O954" s="24">
        <f>IF(NOT(AND(A954=$B$2,G954&gt;0,H954&gt;0,OR(C954&lt;&gt;"Recommended baseline",Assumptions!$B$10=1))),0,IF(ISNUMBER(N954),G954*H954*N954*IF(ISNUMBER(K954),1,IF(AND(L954="PAYG",INDEX('SKU Catalog'!$F$1:$F$116,MAX(1,U954))="Hourly"),I954,1)),"UNPRICED"))</f>
        <v>0</v>
      </c>
      <c r="P954" s="24">
        <f>IF(ISNUMBER(O954),O954*Assumptions!$B$8,"UNPRICED")</f>
        <v>0</v>
      </c>
      <c r="Q954" s="23" t="str">
        <f>IF(NOT(AND(A954=$B$2,G954&gt;0,H954&gt;0,OR(C954&lt;&gt;"Recommended baseline",Assumptions!$B$10=1))),"Inactive",IF(NOT(ISNUMBER(N954)),"UNPRICED - select SKU / quote",IF(ISNUMBER(K954),"Manual quote - verify source",IF(T954="Covered","Covered by capacity",IF(T954="Control plane","No direct fee","Priced - verify sizing")))))</f>
        <v>Inactive</v>
      </c>
      <c r="R954" s="21" t="s">
        <v>2300</v>
      </c>
      <c r="S954" s="21" t="s">
        <v>971</v>
      </c>
      <c r="T954" s="21" t="s">
        <v>187</v>
      </c>
      <c r="U954" s="23">
        <f>IF(COUNTIF('SKU Catalog'!$A$4:$A$116,T954&amp;"|"&amp;F954)=0,0,MATCH(T954&amp;"|"&amp;F954,'SKU Catalog'!$A$1:$A$116,0))</f>
        <v>5</v>
      </c>
      <c r="V954" s="24">
        <f>IF(NOT(AND(A954=$B$2,G954&gt;0,H954&gt;0,OR(C954&lt;&gt;"Recommended baseline",Assumptions!$B$10=1))),0,IF(ISNUMBER(K954),G954*H954*K954,IF(U954=0,"UNPRICED",IF(ISNUMBER(INDEX('SKU Catalog'!$K$1:$K$116,MAX(1,U954))),G954*H954*INDEX('SKU Catalog'!$K$1:$K$116,MAX(1,U954))*IF(AND(INDEX('SKU Catalog'!$F$1:$F$116,MAX(1,U954))="Hourly",OR(INDEX('SKU Catalog'!$J$1:$J$116,MAX(1,U954))=0,"PAYG"="PAYG")),I954,1),"UNPRICED"))))</f>
        <v>0</v>
      </c>
      <c r="W954" s="24">
        <f>IF(NOT(AND(A954=$B$2,G954&gt;0,H954&gt;0,OR(C954&lt;&gt;"Recommended baseline",Assumptions!$B$10=1))),0,IF(ISNUMBER(K954),G954*H954*K954,IF(U954=0,"UNPRICED",IF(ISNUMBER(INDEX('SKU Catalog'!$L$1:$L$116,MAX(1,U954))),G954*H954*INDEX('SKU Catalog'!$L$1:$L$116,MAX(1,U954))*IF(AND(INDEX('SKU Catalog'!$F$1:$F$116,MAX(1,U954))="Hourly",OR(INDEX('SKU Catalog'!$J$1:$J$116,MAX(1,U954))=0,"1Y"="PAYG")),I954,1),"UNPRICED"))))</f>
        <v>0</v>
      </c>
      <c r="X954" s="24">
        <f>IF(NOT(AND(A954=$B$2,G954&gt;0,H954&gt;0,OR(C954&lt;&gt;"Recommended baseline",Assumptions!$B$10=1))),0,IF(ISNUMBER(K954),G954*H954*K954,IF(U954=0,"UNPRICED",IF(ISNUMBER(INDEX('SKU Catalog'!$M$1:$M$116,MAX(1,U954))),G954*H954*INDEX('SKU Catalog'!$M$1:$M$116,MAX(1,U954))*IF(AND(INDEX('SKU Catalog'!$F$1:$F$116,MAX(1,U954))="Hourly",OR(INDEX('SKU Catalog'!$J$1:$J$116,MAX(1,U954))=0,"3Y"="PAYG")),I954,1),"UNPRICED"))))</f>
        <v>0</v>
      </c>
    </row>
    <row r="955" spans="1:24" ht="28.8" x14ac:dyDescent="0.35">
      <c r="A955" s="21" t="s">
        <v>951</v>
      </c>
      <c r="B955" s="21" t="s">
        <v>95</v>
      </c>
      <c r="C955" s="21" t="s">
        <v>2299</v>
      </c>
      <c r="D955" s="21" t="s">
        <v>1613</v>
      </c>
      <c r="E955" s="21" t="s">
        <v>1614</v>
      </c>
      <c r="F955" s="26" t="s">
        <v>188</v>
      </c>
      <c r="G955" s="27">
        <v>1</v>
      </c>
      <c r="H955" s="27">
        <v>1</v>
      </c>
      <c r="I955" s="36">
        <v>1</v>
      </c>
      <c r="J955" s="26" t="s">
        <v>2297</v>
      </c>
      <c r="K955" s="37"/>
      <c r="L955" s="23" t="str">
        <f>IF(U955=0,"INVALID SKU",IF(INDEX('SKU Catalog'!$J$1:$J$116,MAX(1,U955))=0,"PAYG",IF(J955="Default",Assumptions!$B$7,J955)))</f>
        <v>PAYG</v>
      </c>
      <c r="M955" s="23" t="str">
        <f>IF(U955=0,"Review SKU",INDEX('SKU Catalog'!$E$1:$E$116,MAX(1,U955)))</f>
        <v>resource</v>
      </c>
      <c r="N955" s="31">
        <f>IF(ISNUMBER(K955),K955,IF(U955=0,"UNPRICED",IF(L955="PAYG",INDEX('SKU Catalog'!$K$1:$K$116,MAX(1,U955)),IF(L955="1Y",INDEX('SKU Catalog'!$L$1:$L$116,MAX(1,U955)),INDEX('SKU Catalog'!$M$1:$M$116,MAX(1,U955))))))</f>
        <v>0</v>
      </c>
      <c r="O955" s="24">
        <f>IF(NOT(AND(A955=$B$2,G955&gt;0,H955&gt;0,OR(C955&lt;&gt;"Recommended baseline",Assumptions!$B$10=1))),0,IF(ISNUMBER(N955),G955*H955*N955*IF(ISNUMBER(K955),1,IF(AND(L955="PAYG",INDEX('SKU Catalog'!$F$1:$F$116,MAX(1,U955))="Hourly"),I955,1)),"UNPRICED"))</f>
        <v>0</v>
      </c>
      <c r="P955" s="24">
        <f>IF(ISNUMBER(O955),O955*Assumptions!$B$8,"UNPRICED")</f>
        <v>0</v>
      </c>
      <c r="Q955" s="23" t="str">
        <f>IF(NOT(AND(A955=$B$2,G955&gt;0,H955&gt;0,OR(C955&lt;&gt;"Recommended baseline",Assumptions!$B$10=1))),"Inactive",IF(NOT(ISNUMBER(N955)),"UNPRICED - select SKU / quote",IF(ISNUMBER(K955),"Manual quote - verify source",IF(T955="Covered","Covered by capacity",IF(T955="Control plane","No direct fee","Priced - verify sizing")))))</f>
        <v>Inactive</v>
      </c>
      <c r="R955" s="21" t="s">
        <v>2300</v>
      </c>
      <c r="S955" s="21" t="s">
        <v>971</v>
      </c>
      <c r="T955" s="21" t="s">
        <v>187</v>
      </c>
      <c r="U955" s="23">
        <f>IF(COUNTIF('SKU Catalog'!$A$4:$A$116,T955&amp;"|"&amp;F955)=0,0,MATCH(T955&amp;"|"&amp;F955,'SKU Catalog'!$A$1:$A$116,0))</f>
        <v>5</v>
      </c>
      <c r="V955" s="24">
        <f>IF(NOT(AND(A955=$B$2,G955&gt;0,H955&gt;0,OR(C955&lt;&gt;"Recommended baseline",Assumptions!$B$10=1))),0,IF(ISNUMBER(K955),G955*H955*K955,IF(U955=0,"UNPRICED",IF(ISNUMBER(INDEX('SKU Catalog'!$K$1:$K$116,MAX(1,U955))),G955*H955*INDEX('SKU Catalog'!$K$1:$K$116,MAX(1,U955))*IF(AND(INDEX('SKU Catalog'!$F$1:$F$116,MAX(1,U955))="Hourly",OR(INDEX('SKU Catalog'!$J$1:$J$116,MAX(1,U955))=0,"PAYG"="PAYG")),I955,1),"UNPRICED"))))</f>
        <v>0</v>
      </c>
      <c r="W955" s="24">
        <f>IF(NOT(AND(A955=$B$2,G955&gt;0,H955&gt;0,OR(C955&lt;&gt;"Recommended baseline",Assumptions!$B$10=1))),0,IF(ISNUMBER(K955),G955*H955*K955,IF(U955=0,"UNPRICED",IF(ISNUMBER(INDEX('SKU Catalog'!$L$1:$L$116,MAX(1,U955))),G955*H955*INDEX('SKU Catalog'!$L$1:$L$116,MAX(1,U955))*IF(AND(INDEX('SKU Catalog'!$F$1:$F$116,MAX(1,U955))="Hourly",OR(INDEX('SKU Catalog'!$J$1:$J$116,MAX(1,U955))=0,"1Y"="PAYG")),I955,1),"UNPRICED"))))</f>
        <v>0</v>
      </c>
      <c r="X955" s="24">
        <f>IF(NOT(AND(A955=$B$2,G955&gt;0,H955&gt;0,OR(C955&lt;&gt;"Recommended baseline",Assumptions!$B$10=1))),0,IF(ISNUMBER(K955),G955*H955*K955,IF(U955=0,"UNPRICED",IF(ISNUMBER(INDEX('SKU Catalog'!$M$1:$M$116,MAX(1,U955))),G955*H955*INDEX('SKU Catalog'!$M$1:$M$116,MAX(1,U955))*IF(AND(INDEX('SKU Catalog'!$F$1:$F$116,MAX(1,U955))="Hourly",OR(INDEX('SKU Catalog'!$J$1:$J$116,MAX(1,U955))=0,"3Y"="PAYG")),I955,1),"UNPRICED"))))</f>
        <v>0</v>
      </c>
    </row>
    <row r="956" spans="1:24" ht="28.8" x14ac:dyDescent="0.35">
      <c r="A956" s="21" t="s">
        <v>951</v>
      </c>
      <c r="B956" s="21" t="s">
        <v>95</v>
      </c>
      <c r="C956" s="21" t="s">
        <v>2299</v>
      </c>
      <c r="D956" s="21" t="s">
        <v>1616</v>
      </c>
      <c r="E956" s="21" t="s">
        <v>1617</v>
      </c>
      <c r="F956" s="26" t="s">
        <v>188</v>
      </c>
      <c r="G956" s="27">
        <v>1</v>
      </c>
      <c r="H956" s="27">
        <v>1</v>
      </c>
      <c r="I956" s="36">
        <v>1</v>
      </c>
      <c r="J956" s="26" t="s">
        <v>2297</v>
      </c>
      <c r="K956" s="37"/>
      <c r="L956" s="23" t="str">
        <f>IF(U956=0,"INVALID SKU",IF(INDEX('SKU Catalog'!$J$1:$J$116,MAX(1,U956))=0,"PAYG",IF(J956="Default",Assumptions!$B$7,J956)))</f>
        <v>PAYG</v>
      </c>
      <c r="M956" s="23" t="str">
        <f>IF(U956=0,"Review SKU",INDEX('SKU Catalog'!$E$1:$E$116,MAX(1,U956)))</f>
        <v>resource</v>
      </c>
      <c r="N956" s="31">
        <f>IF(ISNUMBER(K956),K956,IF(U956=0,"UNPRICED",IF(L956="PAYG",INDEX('SKU Catalog'!$K$1:$K$116,MAX(1,U956)),IF(L956="1Y",INDEX('SKU Catalog'!$L$1:$L$116,MAX(1,U956)),INDEX('SKU Catalog'!$M$1:$M$116,MAX(1,U956))))))</f>
        <v>0</v>
      </c>
      <c r="O956" s="24">
        <f>IF(NOT(AND(A956=$B$2,G956&gt;0,H956&gt;0,OR(C956&lt;&gt;"Recommended baseline",Assumptions!$B$10=1))),0,IF(ISNUMBER(N956),G956*H956*N956*IF(ISNUMBER(K956),1,IF(AND(L956="PAYG",INDEX('SKU Catalog'!$F$1:$F$116,MAX(1,U956))="Hourly"),I956,1)),"UNPRICED"))</f>
        <v>0</v>
      </c>
      <c r="P956" s="24">
        <f>IF(ISNUMBER(O956),O956*Assumptions!$B$8,"UNPRICED")</f>
        <v>0</v>
      </c>
      <c r="Q956" s="23" t="str">
        <f>IF(NOT(AND(A956=$B$2,G956&gt;0,H956&gt;0,OR(C956&lt;&gt;"Recommended baseline",Assumptions!$B$10=1))),"Inactive",IF(NOT(ISNUMBER(N956)),"UNPRICED - select SKU / quote",IF(ISNUMBER(K956),"Manual quote - verify source",IF(T956="Covered","Covered by capacity",IF(T956="Control plane","No direct fee","Priced - verify sizing")))))</f>
        <v>Inactive</v>
      </c>
      <c r="R956" s="21" t="s">
        <v>2300</v>
      </c>
      <c r="S956" s="21" t="s">
        <v>971</v>
      </c>
      <c r="T956" s="21" t="s">
        <v>187</v>
      </c>
      <c r="U956" s="23">
        <f>IF(COUNTIF('SKU Catalog'!$A$4:$A$116,T956&amp;"|"&amp;F956)=0,0,MATCH(T956&amp;"|"&amp;F956,'SKU Catalog'!$A$1:$A$116,0))</f>
        <v>5</v>
      </c>
      <c r="V956" s="24">
        <f>IF(NOT(AND(A956=$B$2,G956&gt;0,H956&gt;0,OR(C956&lt;&gt;"Recommended baseline",Assumptions!$B$10=1))),0,IF(ISNUMBER(K956),G956*H956*K956,IF(U956=0,"UNPRICED",IF(ISNUMBER(INDEX('SKU Catalog'!$K$1:$K$116,MAX(1,U956))),G956*H956*INDEX('SKU Catalog'!$K$1:$K$116,MAX(1,U956))*IF(AND(INDEX('SKU Catalog'!$F$1:$F$116,MAX(1,U956))="Hourly",OR(INDEX('SKU Catalog'!$J$1:$J$116,MAX(1,U956))=0,"PAYG"="PAYG")),I956,1),"UNPRICED"))))</f>
        <v>0</v>
      </c>
      <c r="W956" s="24">
        <f>IF(NOT(AND(A956=$B$2,G956&gt;0,H956&gt;0,OR(C956&lt;&gt;"Recommended baseline",Assumptions!$B$10=1))),0,IF(ISNUMBER(K956),G956*H956*K956,IF(U956=0,"UNPRICED",IF(ISNUMBER(INDEX('SKU Catalog'!$L$1:$L$116,MAX(1,U956))),G956*H956*INDEX('SKU Catalog'!$L$1:$L$116,MAX(1,U956))*IF(AND(INDEX('SKU Catalog'!$F$1:$F$116,MAX(1,U956))="Hourly",OR(INDEX('SKU Catalog'!$J$1:$J$116,MAX(1,U956))=0,"1Y"="PAYG")),I956,1),"UNPRICED"))))</f>
        <v>0</v>
      </c>
      <c r="X956" s="24">
        <f>IF(NOT(AND(A956=$B$2,G956&gt;0,H956&gt;0,OR(C956&lt;&gt;"Recommended baseline",Assumptions!$B$10=1))),0,IF(ISNUMBER(K956),G956*H956*K956,IF(U956=0,"UNPRICED",IF(ISNUMBER(INDEX('SKU Catalog'!$M$1:$M$116,MAX(1,U956))),G956*H956*INDEX('SKU Catalog'!$M$1:$M$116,MAX(1,U956))*IF(AND(INDEX('SKU Catalog'!$F$1:$F$116,MAX(1,U956))="Hourly",OR(INDEX('SKU Catalog'!$J$1:$J$116,MAX(1,U956))=0,"3Y"="PAYG")),I956,1),"UNPRICED"))))</f>
        <v>0</v>
      </c>
    </row>
    <row r="957" spans="1:24" ht="28.8" x14ac:dyDescent="0.35">
      <c r="A957" s="21" t="s">
        <v>951</v>
      </c>
      <c r="B957" s="21" t="s">
        <v>95</v>
      </c>
      <c r="C957" s="21" t="s">
        <v>2299</v>
      </c>
      <c r="D957" s="21" t="s">
        <v>1618</v>
      </c>
      <c r="E957" s="21" t="s">
        <v>1619</v>
      </c>
      <c r="F957" s="26" t="s">
        <v>188</v>
      </c>
      <c r="G957" s="27">
        <v>1</v>
      </c>
      <c r="H957" s="27">
        <v>1</v>
      </c>
      <c r="I957" s="36">
        <v>1</v>
      </c>
      <c r="J957" s="26" t="s">
        <v>2297</v>
      </c>
      <c r="K957" s="37"/>
      <c r="L957" s="23" t="str">
        <f>IF(U957=0,"INVALID SKU",IF(INDEX('SKU Catalog'!$J$1:$J$116,MAX(1,U957))=0,"PAYG",IF(J957="Default",Assumptions!$B$7,J957)))</f>
        <v>PAYG</v>
      </c>
      <c r="M957" s="23" t="str">
        <f>IF(U957=0,"Review SKU",INDEX('SKU Catalog'!$E$1:$E$116,MAX(1,U957)))</f>
        <v>resource</v>
      </c>
      <c r="N957" s="31">
        <f>IF(ISNUMBER(K957),K957,IF(U957=0,"UNPRICED",IF(L957="PAYG",INDEX('SKU Catalog'!$K$1:$K$116,MAX(1,U957)),IF(L957="1Y",INDEX('SKU Catalog'!$L$1:$L$116,MAX(1,U957)),INDEX('SKU Catalog'!$M$1:$M$116,MAX(1,U957))))))</f>
        <v>0</v>
      </c>
      <c r="O957" s="24">
        <f>IF(NOT(AND(A957=$B$2,G957&gt;0,H957&gt;0,OR(C957&lt;&gt;"Recommended baseline",Assumptions!$B$10=1))),0,IF(ISNUMBER(N957),G957*H957*N957*IF(ISNUMBER(K957),1,IF(AND(L957="PAYG",INDEX('SKU Catalog'!$F$1:$F$116,MAX(1,U957))="Hourly"),I957,1)),"UNPRICED"))</f>
        <v>0</v>
      </c>
      <c r="P957" s="24">
        <f>IF(ISNUMBER(O957),O957*Assumptions!$B$8,"UNPRICED")</f>
        <v>0</v>
      </c>
      <c r="Q957" s="23" t="str">
        <f>IF(NOT(AND(A957=$B$2,G957&gt;0,H957&gt;0,OR(C957&lt;&gt;"Recommended baseline",Assumptions!$B$10=1))),"Inactive",IF(NOT(ISNUMBER(N957)),"UNPRICED - select SKU / quote",IF(ISNUMBER(K957),"Manual quote - verify source",IF(T957="Covered","Covered by capacity",IF(T957="Control plane","No direct fee","Priced - verify sizing")))))</f>
        <v>Inactive</v>
      </c>
      <c r="R957" s="21" t="s">
        <v>2300</v>
      </c>
      <c r="S957" s="21" t="s">
        <v>971</v>
      </c>
      <c r="T957" s="21" t="s">
        <v>187</v>
      </c>
      <c r="U957" s="23">
        <f>IF(COUNTIF('SKU Catalog'!$A$4:$A$116,T957&amp;"|"&amp;F957)=0,0,MATCH(T957&amp;"|"&amp;F957,'SKU Catalog'!$A$1:$A$116,0))</f>
        <v>5</v>
      </c>
      <c r="V957" s="24">
        <f>IF(NOT(AND(A957=$B$2,G957&gt;0,H957&gt;0,OR(C957&lt;&gt;"Recommended baseline",Assumptions!$B$10=1))),0,IF(ISNUMBER(K957),G957*H957*K957,IF(U957=0,"UNPRICED",IF(ISNUMBER(INDEX('SKU Catalog'!$K$1:$K$116,MAX(1,U957))),G957*H957*INDEX('SKU Catalog'!$K$1:$K$116,MAX(1,U957))*IF(AND(INDEX('SKU Catalog'!$F$1:$F$116,MAX(1,U957))="Hourly",OR(INDEX('SKU Catalog'!$J$1:$J$116,MAX(1,U957))=0,"PAYG"="PAYG")),I957,1),"UNPRICED"))))</f>
        <v>0</v>
      </c>
      <c r="W957" s="24">
        <f>IF(NOT(AND(A957=$B$2,G957&gt;0,H957&gt;0,OR(C957&lt;&gt;"Recommended baseline",Assumptions!$B$10=1))),0,IF(ISNUMBER(K957),G957*H957*K957,IF(U957=0,"UNPRICED",IF(ISNUMBER(INDEX('SKU Catalog'!$L$1:$L$116,MAX(1,U957))),G957*H957*INDEX('SKU Catalog'!$L$1:$L$116,MAX(1,U957))*IF(AND(INDEX('SKU Catalog'!$F$1:$F$116,MAX(1,U957))="Hourly",OR(INDEX('SKU Catalog'!$J$1:$J$116,MAX(1,U957))=0,"1Y"="PAYG")),I957,1),"UNPRICED"))))</f>
        <v>0</v>
      </c>
      <c r="X957" s="24">
        <f>IF(NOT(AND(A957=$B$2,G957&gt;0,H957&gt;0,OR(C957&lt;&gt;"Recommended baseline",Assumptions!$B$10=1))),0,IF(ISNUMBER(K957),G957*H957*K957,IF(U957=0,"UNPRICED",IF(ISNUMBER(INDEX('SKU Catalog'!$M$1:$M$116,MAX(1,U957))),G957*H957*INDEX('SKU Catalog'!$M$1:$M$116,MAX(1,U957))*IF(AND(INDEX('SKU Catalog'!$F$1:$F$116,MAX(1,U957))="Hourly",OR(INDEX('SKU Catalog'!$J$1:$J$116,MAX(1,U957))=0,"3Y"="PAYG")),I957,1),"UNPRICED"))))</f>
        <v>0</v>
      </c>
    </row>
    <row r="958" spans="1:24" ht="28.8" x14ac:dyDescent="0.35">
      <c r="A958" s="21" t="s">
        <v>951</v>
      </c>
      <c r="B958" s="21" t="s">
        <v>95</v>
      </c>
      <c r="C958" s="21" t="s">
        <v>2299</v>
      </c>
      <c r="D958" s="21" t="s">
        <v>1620</v>
      </c>
      <c r="E958" s="21" t="s">
        <v>1621</v>
      </c>
      <c r="F958" s="26" t="s">
        <v>188</v>
      </c>
      <c r="G958" s="27">
        <v>1</v>
      </c>
      <c r="H958" s="27">
        <v>1</v>
      </c>
      <c r="I958" s="36">
        <v>1</v>
      </c>
      <c r="J958" s="26" t="s">
        <v>2297</v>
      </c>
      <c r="K958" s="37"/>
      <c r="L958" s="23" t="str">
        <f>IF(U958=0,"INVALID SKU",IF(INDEX('SKU Catalog'!$J$1:$J$116,MAX(1,U958))=0,"PAYG",IF(J958="Default",Assumptions!$B$7,J958)))</f>
        <v>PAYG</v>
      </c>
      <c r="M958" s="23" t="str">
        <f>IF(U958=0,"Review SKU",INDEX('SKU Catalog'!$E$1:$E$116,MAX(1,U958)))</f>
        <v>resource</v>
      </c>
      <c r="N958" s="31">
        <f>IF(ISNUMBER(K958),K958,IF(U958=0,"UNPRICED",IF(L958="PAYG",INDEX('SKU Catalog'!$K$1:$K$116,MAX(1,U958)),IF(L958="1Y",INDEX('SKU Catalog'!$L$1:$L$116,MAX(1,U958)),INDEX('SKU Catalog'!$M$1:$M$116,MAX(1,U958))))))</f>
        <v>0</v>
      </c>
      <c r="O958" s="24">
        <f>IF(NOT(AND(A958=$B$2,G958&gt;0,H958&gt;0,OR(C958&lt;&gt;"Recommended baseline",Assumptions!$B$10=1))),0,IF(ISNUMBER(N958),G958*H958*N958*IF(ISNUMBER(K958),1,IF(AND(L958="PAYG",INDEX('SKU Catalog'!$F$1:$F$116,MAX(1,U958))="Hourly"),I958,1)),"UNPRICED"))</f>
        <v>0</v>
      </c>
      <c r="P958" s="24">
        <f>IF(ISNUMBER(O958),O958*Assumptions!$B$8,"UNPRICED")</f>
        <v>0</v>
      </c>
      <c r="Q958" s="23" t="str">
        <f>IF(NOT(AND(A958=$B$2,G958&gt;0,H958&gt;0,OR(C958&lt;&gt;"Recommended baseline",Assumptions!$B$10=1))),"Inactive",IF(NOT(ISNUMBER(N958)),"UNPRICED - select SKU / quote",IF(ISNUMBER(K958),"Manual quote - verify source",IF(T958="Covered","Covered by capacity",IF(T958="Control plane","No direct fee","Priced - verify sizing")))))</f>
        <v>Inactive</v>
      </c>
      <c r="R958" s="21" t="s">
        <v>2300</v>
      </c>
      <c r="S958" s="21" t="s">
        <v>971</v>
      </c>
      <c r="T958" s="21" t="s">
        <v>187</v>
      </c>
      <c r="U958" s="23">
        <f>IF(COUNTIF('SKU Catalog'!$A$4:$A$116,T958&amp;"|"&amp;F958)=0,0,MATCH(T958&amp;"|"&amp;F958,'SKU Catalog'!$A$1:$A$116,0))</f>
        <v>5</v>
      </c>
      <c r="V958" s="24">
        <f>IF(NOT(AND(A958=$B$2,G958&gt;0,H958&gt;0,OR(C958&lt;&gt;"Recommended baseline",Assumptions!$B$10=1))),0,IF(ISNUMBER(K958),G958*H958*K958,IF(U958=0,"UNPRICED",IF(ISNUMBER(INDEX('SKU Catalog'!$K$1:$K$116,MAX(1,U958))),G958*H958*INDEX('SKU Catalog'!$K$1:$K$116,MAX(1,U958))*IF(AND(INDEX('SKU Catalog'!$F$1:$F$116,MAX(1,U958))="Hourly",OR(INDEX('SKU Catalog'!$J$1:$J$116,MAX(1,U958))=0,"PAYG"="PAYG")),I958,1),"UNPRICED"))))</f>
        <v>0</v>
      </c>
      <c r="W958" s="24">
        <f>IF(NOT(AND(A958=$B$2,G958&gt;0,H958&gt;0,OR(C958&lt;&gt;"Recommended baseline",Assumptions!$B$10=1))),0,IF(ISNUMBER(K958),G958*H958*K958,IF(U958=0,"UNPRICED",IF(ISNUMBER(INDEX('SKU Catalog'!$L$1:$L$116,MAX(1,U958))),G958*H958*INDEX('SKU Catalog'!$L$1:$L$116,MAX(1,U958))*IF(AND(INDEX('SKU Catalog'!$F$1:$F$116,MAX(1,U958))="Hourly",OR(INDEX('SKU Catalog'!$J$1:$J$116,MAX(1,U958))=0,"1Y"="PAYG")),I958,1),"UNPRICED"))))</f>
        <v>0</v>
      </c>
      <c r="X958" s="24">
        <f>IF(NOT(AND(A958=$B$2,G958&gt;0,H958&gt;0,OR(C958&lt;&gt;"Recommended baseline",Assumptions!$B$10=1))),0,IF(ISNUMBER(K958),G958*H958*K958,IF(U958=0,"UNPRICED",IF(ISNUMBER(INDEX('SKU Catalog'!$M$1:$M$116,MAX(1,U958))),G958*H958*INDEX('SKU Catalog'!$M$1:$M$116,MAX(1,U958))*IF(AND(INDEX('SKU Catalog'!$F$1:$F$116,MAX(1,U958))="Hourly",OR(INDEX('SKU Catalog'!$J$1:$J$116,MAX(1,U958))=0,"3Y"="PAYG")),I958,1),"UNPRICED"))))</f>
        <v>0</v>
      </c>
    </row>
    <row r="959" spans="1:24" ht="28.8" x14ac:dyDescent="0.35">
      <c r="A959" s="21" t="s">
        <v>951</v>
      </c>
      <c r="B959" s="21" t="s">
        <v>95</v>
      </c>
      <c r="C959" s="21" t="s">
        <v>2299</v>
      </c>
      <c r="D959" s="21" t="s">
        <v>1622</v>
      </c>
      <c r="E959" s="21" t="s">
        <v>1623</v>
      </c>
      <c r="F959" s="26" t="s">
        <v>188</v>
      </c>
      <c r="G959" s="27">
        <v>1</v>
      </c>
      <c r="H959" s="27">
        <v>1</v>
      </c>
      <c r="I959" s="36">
        <v>1</v>
      </c>
      <c r="J959" s="26" t="s">
        <v>2297</v>
      </c>
      <c r="K959" s="37"/>
      <c r="L959" s="23" t="str">
        <f>IF(U959=0,"INVALID SKU",IF(INDEX('SKU Catalog'!$J$1:$J$116,MAX(1,U959))=0,"PAYG",IF(J959="Default",Assumptions!$B$7,J959)))</f>
        <v>PAYG</v>
      </c>
      <c r="M959" s="23" t="str">
        <f>IF(U959=0,"Review SKU",INDEX('SKU Catalog'!$E$1:$E$116,MAX(1,U959)))</f>
        <v>resource</v>
      </c>
      <c r="N959" s="31">
        <f>IF(ISNUMBER(K959),K959,IF(U959=0,"UNPRICED",IF(L959="PAYG",INDEX('SKU Catalog'!$K$1:$K$116,MAX(1,U959)),IF(L959="1Y",INDEX('SKU Catalog'!$L$1:$L$116,MAX(1,U959)),INDEX('SKU Catalog'!$M$1:$M$116,MAX(1,U959))))))</f>
        <v>0</v>
      </c>
      <c r="O959" s="24">
        <f>IF(NOT(AND(A959=$B$2,G959&gt;0,H959&gt;0,OR(C959&lt;&gt;"Recommended baseline",Assumptions!$B$10=1))),0,IF(ISNUMBER(N959),G959*H959*N959*IF(ISNUMBER(K959),1,IF(AND(L959="PAYG",INDEX('SKU Catalog'!$F$1:$F$116,MAX(1,U959))="Hourly"),I959,1)),"UNPRICED"))</f>
        <v>0</v>
      </c>
      <c r="P959" s="24">
        <f>IF(ISNUMBER(O959),O959*Assumptions!$B$8,"UNPRICED")</f>
        <v>0</v>
      </c>
      <c r="Q959" s="23" t="str">
        <f>IF(NOT(AND(A959=$B$2,G959&gt;0,H959&gt;0,OR(C959&lt;&gt;"Recommended baseline",Assumptions!$B$10=1))),"Inactive",IF(NOT(ISNUMBER(N959)),"UNPRICED - select SKU / quote",IF(ISNUMBER(K959),"Manual quote - verify source",IF(T959="Covered","Covered by capacity",IF(T959="Control plane","No direct fee","Priced - verify sizing")))))</f>
        <v>Inactive</v>
      </c>
      <c r="R959" s="21" t="s">
        <v>2300</v>
      </c>
      <c r="S959" s="21" t="s">
        <v>971</v>
      </c>
      <c r="T959" s="21" t="s">
        <v>187</v>
      </c>
      <c r="U959" s="23">
        <f>IF(COUNTIF('SKU Catalog'!$A$4:$A$116,T959&amp;"|"&amp;F959)=0,0,MATCH(T959&amp;"|"&amp;F959,'SKU Catalog'!$A$1:$A$116,0))</f>
        <v>5</v>
      </c>
      <c r="V959" s="24">
        <f>IF(NOT(AND(A959=$B$2,G959&gt;0,H959&gt;0,OR(C959&lt;&gt;"Recommended baseline",Assumptions!$B$10=1))),0,IF(ISNUMBER(K959),G959*H959*K959,IF(U959=0,"UNPRICED",IF(ISNUMBER(INDEX('SKU Catalog'!$K$1:$K$116,MAX(1,U959))),G959*H959*INDEX('SKU Catalog'!$K$1:$K$116,MAX(1,U959))*IF(AND(INDEX('SKU Catalog'!$F$1:$F$116,MAX(1,U959))="Hourly",OR(INDEX('SKU Catalog'!$J$1:$J$116,MAX(1,U959))=0,"PAYG"="PAYG")),I959,1),"UNPRICED"))))</f>
        <v>0</v>
      </c>
      <c r="W959" s="24">
        <f>IF(NOT(AND(A959=$B$2,G959&gt;0,H959&gt;0,OR(C959&lt;&gt;"Recommended baseline",Assumptions!$B$10=1))),0,IF(ISNUMBER(K959),G959*H959*K959,IF(U959=0,"UNPRICED",IF(ISNUMBER(INDEX('SKU Catalog'!$L$1:$L$116,MAX(1,U959))),G959*H959*INDEX('SKU Catalog'!$L$1:$L$116,MAX(1,U959))*IF(AND(INDEX('SKU Catalog'!$F$1:$F$116,MAX(1,U959))="Hourly",OR(INDEX('SKU Catalog'!$J$1:$J$116,MAX(1,U959))=0,"1Y"="PAYG")),I959,1),"UNPRICED"))))</f>
        <v>0</v>
      </c>
      <c r="X959" s="24">
        <f>IF(NOT(AND(A959=$B$2,G959&gt;0,H959&gt;0,OR(C959&lt;&gt;"Recommended baseline",Assumptions!$B$10=1))),0,IF(ISNUMBER(K959),G959*H959*K959,IF(U959=0,"UNPRICED",IF(ISNUMBER(INDEX('SKU Catalog'!$M$1:$M$116,MAX(1,U959))),G959*H959*INDEX('SKU Catalog'!$M$1:$M$116,MAX(1,U959))*IF(AND(INDEX('SKU Catalog'!$F$1:$F$116,MAX(1,U959))="Hourly",OR(INDEX('SKU Catalog'!$J$1:$J$116,MAX(1,U959))=0,"3Y"="PAYG")),I959,1),"UNPRICED"))))</f>
        <v>0</v>
      </c>
    </row>
    <row r="960" spans="1:24" ht="28.8" x14ac:dyDescent="0.35">
      <c r="A960" s="21" t="s">
        <v>951</v>
      </c>
      <c r="B960" s="21" t="s">
        <v>95</v>
      </c>
      <c r="C960" s="21" t="s">
        <v>2299</v>
      </c>
      <c r="D960" s="21" t="s">
        <v>1624</v>
      </c>
      <c r="E960" s="21" t="s">
        <v>1625</v>
      </c>
      <c r="F960" s="26" t="s">
        <v>188</v>
      </c>
      <c r="G960" s="27">
        <v>1</v>
      </c>
      <c r="H960" s="27">
        <v>1</v>
      </c>
      <c r="I960" s="36">
        <v>1</v>
      </c>
      <c r="J960" s="26" t="s">
        <v>2297</v>
      </c>
      <c r="K960" s="37"/>
      <c r="L960" s="23" t="str">
        <f>IF(U960=0,"INVALID SKU",IF(INDEX('SKU Catalog'!$J$1:$J$116,MAX(1,U960))=0,"PAYG",IF(J960="Default",Assumptions!$B$7,J960)))</f>
        <v>PAYG</v>
      </c>
      <c r="M960" s="23" t="str">
        <f>IF(U960=0,"Review SKU",INDEX('SKU Catalog'!$E$1:$E$116,MAX(1,U960)))</f>
        <v>resource</v>
      </c>
      <c r="N960" s="31">
        <f>IF(ISNUMBER(K960),K960,IF(U960=0,"UNPRICED",IF(L960="PAYG",INDEX('SKU Catalog'!$K$1:$K$116,MAX(1,U960)),IF(L960="1Y",INDEX('SKU Catalog'!$L$1:$L$116,MAX(1,U960)),INDEX('SKU Catalog'!$M$1:$M$116,MAX(1,U960))))))</f>
        <v>0</v>
      </c>
      <c r="O960" s="24">
        <f>IF(NOT(AND(A960=$B$2,G960&gt;0,H960&gt;0,OR(C960&lt;&gt;"Recommended baseline",Assumptions!$B$10=1))),0,IF(ISNUMBER(N960),G960*H960*N960*IF(ISNUMBER(K960),1,IF(AND(L960="PAYG",INDEX('SKU Catalog'!$F$1:$F$116,MAX(1,U960))="Hourly"),I960,1)),"UNPRICED"))</f>
        <v>0</v>
      </c>
      <c r="P960" s="24">
        <f>IF(ISNUMBER(O960),O960*Assumptions!$B$8,"UNPRICED")</f>
        <v>0</v>
      </c>
      <c r="Q960" s="23" t="str">
        <f>IF(NOT(AND(A960=$B$2,G960&gt;0,H960&gt;0,OR(C960&lt;&gt;"Recommended baseline",Assumptions!$B$10=1))),"Inactive",IF(NOT(ISNUMBER(N960)),"UNPRICED - select SKU / quote",IF(ISNUMBER(K960),"Manual quote - verify source",IF(T960="Covered","Covered by capacity",IF(T960="Control plane","No direct fee","Priced - verify sizing")))))</f>
        <v>Inactive</v>
      </c>
      <c r="R960" s="21" t="s">
        <v>2300</v>
      </c>
      <c r="S960" s="21" t="s">
        <v>971</v>
      </c>
      <c r="T960" s="21" t="s">
        <v>187</v>
      </c>
      <c r="U960" s="23">
        <f>IF(COUNTIF('SKU Catalog'!$A$4:$A$116,T960&amp;"|"&amp;F960)=0,0,MATCH(T960&amp;"|"&amp;F960,'SKU Catalog'!$A$1:$A$116,0))</f>
        <v>5</v>
      </c>
      <c r="V960" s="24">
        <f>IF(NOT(AND(A960=$B$2,G960&gt;0,H960&gt;0,OR(C960&lt;&gt;"Recommended baseline",Assumptions!$B$10=1))),0,IF(ISNUMBER(K960),G960*H960*K960,IF(U960=0,"UNPRICED",IF(ISNUMBER(INDEX('SKU Catalog'!$K$1:$K$116,MAX(1,U960))),G960*H960*INDEX('SKU Catalog'!$K$1:$K$116,MAX(1,U960))*IF(AND(INDEX('SKU Catalog'!$F$1:$F$116,MAX(1,U960))="Hourly",OR(INDEX('SKU Catalog'!$J$1:$J$116,MAX(1,U960))=0,"PAYG"="PAYG")),I960,1),"UNPRICED"))))</f>
        <v>0</v>
      </c>
      <c r="W960" s="24">
        <f>IF(NOT(AND(A960=$B$2,G960&gt;0,H960&gt;0,OR(C960&lt;&gt;"Recommended baseline",Assumptions!$B$10=1))),0,IF(ISNUMBER(K960),G960*H960*K960,IF(U960=0,"UNPRICED",IF(ISNUMBER(INDEX('SKU Catalog'!$L$1:$L$116,MAX(1,U960))),G960*H960*INDEX('SKU Catalog'!$L$1:$L$116,MAX(1,U960))*IF(AND(INDEX('SKU Catalog'!$F$1:$F$116,MAX(1,U960))="Hourly",OR(INDEX('SKU Catalog'!$J$1:$J$116,MAX(1,U960))=0,"1Y"="PAYG")),I960,1),"UNPRICED"))))</f>
        <v>0</v>
      </c>
      <c r="X960" s="24">
        <f>IF(NOT(AND(A960=$B$2,G960&gt;0,H960&gt;0,OR(C960&lt;&gt;"Recommended baseline",Assumptions!$B$10=1))),0,IF(ISNUMBER(K960),G960*H960*K960,IF(U960=0,"UNPRICED",IF(ISNUMBER(INDEX('SKU Catalog'!$M$1:$M$116,MAX(1,U960))),G960*H960*INDEX('SKU Catalog'!$M$1:$M$116,MAX(1,U960))*IF(AND(INDEX('SKU Catalog'!$F$1:$F$116,MAX(1,U960))="Hourly",OR(INDEX('SKU Catalog'!$J$1:$J$116,MAX(1,U960))=0,"3Y"="PAYG")),I960,1),"UNPRICED"))))</f>
        <v>0</v>
      </c>
    </row>
    <row r="961" spans="1:24" ht="28.8" x14ac:dyDescent="0.35">
      <c r="A961" s="21" t="s">
        <v>951</v>
      </c>
      <c r="B961" s="21" t="s">
        <v>95</v>
      </c>
      <c r="C961" s="21" t="s">
        <v>2299</v>
      </c>
      <c r="D961" s="21" t="s">
        <v>1626</v>
      </c>
      <c r="E961" s="21" t="s">
        <v>1627</v>
      </c>
      <c r="F961" s="26" t="s">
        <v>188</v>
      </c>
      <c r="G961" s="27">
        <v>1</v>
      </c>
      <c r="H961" s="27">
        <v>1</v>
      </c>
      <c r="I961" s="36">
        <v>1</v>
      </c>
      <c r="J961" s="26" t="s">
        <v>2297</v>
      </c>
      <c r="K961" s="37"/>
      <c r="L961" s="23" t="str">
        <f>IF(U961=0,"INVALID SKU",IF(INDEX('SKU Catalog'!$J$1:$J$116,MAX(1,U961))=0,"PAYG",IF(J961="Default",Assumptions!$B$7,J961)))</f>
        <v>PAYG</v>
      </c>
      <c r="M961" s="23" t="str">
        <f>IF(U961=0,"Review SKU",INDEX('SKU Catalog'!$E$1:$E$116,MAX(1,U961)))</f>
        <v>resource</v>
      </c>
      <c r="N961" s="31">
        <f>IF(ISNUMBER(K961),K961,IF(U961=0,"UNPRICED",IF(L961="PAYG",INDEX('SKU Catalog'!$K$1:$K$116,MAX(1,U961)),IF(L961="1Y",INDEX('SKU Catalog'!$L$1:$L$116,MAX(1,U961)),INDEX('SKU Catalog'!$M$1:$M$116,MAX(1,U961))))))</f>
        <v>0</v>
      </c>
      <c r="O961" s="24">
        <f>IF(NOT(AND(A961=$B$2,G961&gt;0,H961&gt;0,OR(C961&lt;&gt;"Recommended baseline",Assumptions!$B$10=1))),0,IF(ISNUMBER(N961),G961*H961*N961*IF(ISNUMBER(K961),1,IF(AND(L961="PAYG",INDEX('SKU Catalog'!$F$1:$F$116,MAX(1,U961))="Hourly"),I961,1)),"UNPRICED"))</f>
        <v>0</v>
      </c>
      <c r="P961" s="24">
        <f>IF(ISNUMBER(O961),O961*Assumptions!$B$8,"UNPRICED")</f>
        <v>0</v>
      </c>
      <c r="Q961" s="23" t="str">
        <f>IF(NOT(AND(A961=$B$2,G961&gt;0,H961&gt;0,OR(C961&lt;&gt;"Recommended baseline",Assumptions!$B$10=1))),"Inactive",IF(NOT(ISNUMBER(N961)),"UNPRICED - select SKU / quote",IF(ISNUMBER(K961),"Manual quote - verify source",IF(T961="Covered","Covered by capacity",IF(T961="Control plane","No direct fee","Priced - verify sizing")))))</f>
        <v>Inactive</v>
      </c>
      <c r="R961" s="21" t="s">
        <v>2300</v>
      </c>
      <c r="S961" s="21" t="s">
        <v>971</v>
      </c>
      <c r="T961" s="21" t="s">
        <v>187</v>
      </c>
      <c r="U961" s="23">
        <f>IF(COUNTIF('SKU Catalog'!$A$4:$A$116,T961&amp;"|"&amp;F961)=0,0,MATCH(T961&amp;"|"&amp;F961,'SKU Catalog'!$A$1:$A$116,0))</f>
        <v>5</v>
      </c>
      <c r="V961" s="24">
        <f>IF(NOT(AND(A961=$B$2,G961&gt;0,H961&gt;0,OR(C961&lt;&gt;"Recommended baseline",Assumptions!$B$10=1))),0,IF(ISNUMBER(K961),G961*H961*K961,IF(U961=0,"UNPRICED",IF(ISNUMBER(INDEX('SKU Catalog'!$K$1:$K$116,MAX(1,U961))),G961*H961*INDEX('SKU Catalog'!$K$1:$K$116,MAX(1,U961))*IF(AND(INDEX('SKU Catalog'!$F$1:$F$116,MAX(1,U961))="Hourly",OR(INDEX('SKU Catalog'!$J$1:$J$116,MAX(1,U961))=0,"PAYG"="PAYG")),I961,1),"UNPRICED"))))</f>
        <v>0</v>
      </c>
      <c r="W961" s="24">
        <f>IF(NOT(AND(A961=$B$2,G961&gt;0,H961&gt;0,OR(C961&lt;&gt;"Recommended baseline",Assumptions!$B$10=1))),0,IF(ISNUMBER(K961),G961*H961*K961,IF(U961=0,"UNPRICED",IF(ISNUMBER(INDEX('SKU Catalog'!$L$1:$L$116,MAX(1,U961))),G961*H961*INDEX('SKU Catalog'!$L$1:$L$116,MAX(1,U961))*IF(AND(INDEX('SKU Catalog'!$F$1:$F$116,MAX(1,U961))="Hourly",OR(INDEX('SKU Catalog'!$J$1:$J$116,MAX(1,U961))=0,"1Y"="PAYG")),I961,1),"UNPRICED"))))</f>
        <v>0</v>
      </c>
      <c r="X961" s="24">
        <f>IF(NOT(AND(A961=$B$2,G961&gt;0,H961&gt;0,OR(C961&lt;&gt;"Recommended baseline",Assumptions!$B$10=1))),0,IF(ISNUMBER(K961),G961*H961*K961,IF(U961=0,"UNPRICED",IF(ISNUMBER(INDEX('SKU Catalog'!$M$1:$M$116,MAX(1,U961))),G961*H961*INDEX('SKU Catalog'!$M$1:$M$116,MAX(1,U961))*IF(AND(INDEX('SKU Catalog'!$F$1:$F$116,MAX(1,U961))="Hourly",OR(INDEX('SKU Catalog'!$J$1:$J$116,MAX(1,U961))=0,"3Y"="PAYG")),I961,1),"UNPRICED"))))</f>
        <v>0</v>
      </c>
    </row>
    <row r="962" spans="1:24" ht="28.8" x14ac:dyDescent="0.35">
      <c r="A962" s="21" t="s">
        <v>951</v>
      </c>
      <c r="B962" s="21" t="s">
        <v>95</v>
      </c>
      <c r="C962" s="21" t="s">
        <v>2299</v>
      </c>
      <c r="D962" s="21" t="s">
        <v>1628</v>
      </c>
      <c r="E962" s="21" t="s">
        <v>1629</v>
      </c>
      <c r="F962" s="26" t="s">
        <v>188</v>
      </c>
      <c r="G962" s="27">
        <v>1</v>
      </c>
      <c r="H962" s="27">
        <v>1</v>
      </c>
      <c r="I962" s="36">
        <v>1</v>
      </c>
      <c r="J962" s="26" t="s">
        <v>2297</v>
      </c>
      <c r="K962" s="37"/>
      <c r="L962" s="23" t="str">
        <f>IF(U962=0,"INVALID SKU",IF(INDEX('SKU Catalog'!$J$1:$J$116,MAX(1,U962))=0,"PAYG",IF(J962="Default",Assumptions!$B$7,J962)))</f>
        <v>PAYG</v>
      </c>
      <c r="M962" s="23" t="str">
        <f>IF(U962=0,"Review SKU",INDEX('SKU Catalog'!$E$1:$E$116,MAX(1,U962)))</f>
        <v>resource</v>
      </c>
      <c r="N962" s="31">
        <f>IF(ISNUMBER(K962),K962,IF(U962=0,"UNPRICED",IF(L962="PAYG",INDEX('SKU Catalog'!$K$1:$K$116,MAX(1,U962)),IF(L962="1Y",INDEX('SKU Catalog'!$L$1:$L$116,MAX(1,U962)),INDEX('SKU Catalog'!$M$1:$M$116,MAX(1,U962))))))</f>
        <v>0</v>
      </c>
      <c r="O962" s="24">
        <f>IF(NOT(AND(A962=$B$2,G962&gt;0,H962&gt;0,OR(C962&lt;&gt;"Recommended baseline",Assumptions!$B$10=1))),0,IF(ISNUMBER(N962),G962*H962*N962*IF(ISNUMBER(K962),1,IF(AND(L962="PAYG",INDEX('SKU Catalog'!$F$1:$F$116,MAX(1,U962))="Hourly"),I962,1)),"UNPRICED"))</f>
        <v>0</v>
      </c>
      <c r="P962" s="24">
        <f>IF(ISNUMBER(O962),O962*Assumptions!$B$8,"UNPRICED")</f>
        <v>0</v>
      </c>
      <c r="Q962" s="23" t="str">
        <f>IF(NOT(AND(A962=$B$2,G962&gt;0,H962&gt;0,OR(C962&lt;&gt;"Recommended baseline",Assumptions!$B$10=1))),"Inactive",IF(NOT(ISNUMBER(N962)),"UNPRICED - select SKU / quote",IF(ISNUMBER(K962),"Manual quote - verify source",IF(T962="Covered","Covered by capacity",IF(T962="Control plane","No direct fee","Priced - verify sizing")))))</f>
        <v>Inactive</v>
      </c>
      <c r="R962" s="21" t="s">
        <v>2300</v>
      </c>
      <c r="S962" s="21" t="s">
        <v>971</v>
      </c>
      <c r="T962" s="21" t="s">
        <v>187</v>
      </c>
      <c r="U962" s="23">
        <f>IF(COUNTIF('SKU Catalog'!$A$4:$A$116,T962&amp;"|"&amp;F962)=0,0,MATCH(T962&amp;"|"&amp;F962,'SKU Catalog'!$A$1:$A$116,0))</f>
        <v>5</v>
      </c>
      <c r="V962" s="24">
        <f>IF(NOT(AND(A962=$B$2,G962&gt;0,H962&gt;0,OR(C962&lt;&gt;"Recommended baseline",Assumptions!$B$10=1))),0,IF(ISNUMBER(K962),G962*H962*K962,IF(U962=0,"UNPRICED",IF(ISNUMBER(INDEX('SKU Catalog'!$K$1:$K$116,MAX(1,U962))),G962*H962*INDEX('SKU Catalog'!$K$1:$K$116,MAX(1,U962))*IF(AND(INDEX('SKU Catalog'!$F$1:$F$116,MAX(1,U962))="Hourly",OR(INDEX('SKU Catalog'!$J$1:$J$116,MAX(1,U962))=0,"PAYG"="PAYG")),I962,1),"UNPRICED"))))</f>
        <v>0</v>
      </c>
      <c r="W962" s="24">
        <f>IF(NOT(AND(A962=$B$2,G962&gt;0,H962&gt;0,OR(C962&lt;&gt;"Recommended baseline",Assumptions!$B$10=1))),0,IF(ISNUMBER(K962),G962*H962*K962,IF(U962=0,"UNPRICED",IF(ISNUMBER(INDEX('SKU Catalog'!$L$1:$L$116,MAX(1,U962))),G962*H962*INDEX('SKU Catalog'!$L$1:$L$116,MAX(1,U962))*IF(AND(INDEX('SKU Catalog'!$F$1:$F$116,MAX(1,U962))="Hourly",OR(INDEX('SKU Catalog'!$J$1:$J$116,MAX(1,U962))=0,"1Y"="PAYG")),I962,1),"UNPRICED"))))</f>
        <v>0</v>
      </c>
      <c r="X962" s="24">
        <f>IF(NOT(AND(A962=$B$2,G962&gt;0,H962&gt;0,OR(C962&lt;&gt;"Recommended baseline",Assumptions!$B$10=1))),0,IF(ISNUMBER(K962),G962*H962*K962,IF(U962=0,"UNPRICED",IF(ISNUMBER(INDEX('SKU Catalog'!$M$1:$M$116,MAX(1,U962))),G962*H962*INDEX('SKU Catalog'!$M$1:$M$116,MAX(1,U962))*IF(AND(INDEX('SKU Catalog'!$F$1:$F$116,MAX(1,U962))="Hourly",OR(INDEX('SKU Catalog'!$J$1:$J$116,MAX(1,U962))=0,"3Y"="PAYG")),I962,1),"UNPRICED"))))</f>
        <v>0</v>
      </c>
    </row>
    <row r="963" spans="1:24" ht="28.8" x14ac:dyDescent="0.35">
      <c r="A963" s="21" t="s">
        <v>951</v>
      </c>
      <c r="B963" s="21" t="s">
        <v>95</v>
      </c>
      <c r="C963" s="21" t="s">
        <v>2299</v>
      </c>
      <c r="D963" s="21" t="s">
        <v>1630</v>
      </c>
      <c r="E963" s="21" t="s">
        <v>1631</v>
      </c>
      <c r="F963" s="26" t="s">
        <v>188</v>
      </c>
      <c r="G963" s="27">
        <v>1</v>
      </c>
      <c r="H963" s="27">
        <v>1</v>
      </c>
      <c r="I963" s="36">
        <v>1</v>
      </c>
      <c r="J963" s="26" t="s">
        <v>2297</v>
      </c>
      <c r="K963" s="37"/>
      <c r="L963" s="23" t="str">
        <f>IF(U963=0,"INVALID SKU",IF(INDEX('SKU Catalog'!$J$1:$J$116,MAX(1,U963))=0,"PAYG",IF(J963="Default",Assumptions!$B$7,J963)))</f>
        <v>PAYG</v>
      </c>
      <c r="M963" s="23" t="str">
        <f>IF(U963=0,"Review SKU",INDEX('SKU Catalog'!$E$1:$E$116,MAX(1,U963)))</f>
        <v>resource</v>
      </c>
      <c r="N963" s="31">
        <f>IF(ISNUMBER(K963),K963,IF(U963=0,"UNPRICED",IF(L963="PAYG",INDEX('SKU Catalog'!$K$1:$K$116,MAX(1,U963)),IF(L963="1Y",INDEX('SKU Catalog'!$L$1:$L$116,MAX(1,U963)),INDEX('SKU Catalog'!$M$1:$M$116,MAX(1,U963))))))</f>
        <v>0</v>
      </c>
      <c r="O963" s="24">
        <f>IF(NOT(AND(A963=$B$2,G963&gt;0,H963&gt;0,OR(C963&lt;&gt;"Recommended baseline",Assumptions!$B$10=1))),0,IF(ISNUMBER(N963),G963*H963*N963*IF(ISNUMBER(K963),1,IF(AND(L963="PAYG",INDEX('SKU Catalog'!$F$1:$F$116,MAX(1,U963))="Hourly"),I963,1)),"UNPRICED"))</f>
        <v>0</v>
      </c>
      <c r="P963" s="24">
        <f>IF(ISNUMBER(O963),O963*Assumptions!$B$8,"UNPRICED")</f>
        <v>0</v>
      </c>
      <c r="Q963" s="23" t="str">
        <f>IF(NOT(AND(A963=$B$2,G963&gt;0,H963&gt;0,OR(C963&lt;&gt;"Recommended baseline",Assumptions!$B$10=1))),"Inactive",IF(NOT(ISNUMBER(N963)),"UNPRICED - select SKU / quote",IF(ISNUMBER(K963),"Manual quote - verify source",IF(T963="Covered","Covered by capacity",IF(T963="Control plane","No direct fee","Priced - verify sizing")))))</f>
        <v>Inactive</v>
      </c>
      <c r="R963" s="21" t="s">
        <v>2300</v>
      </c>
      <c r="S963" s="21" t="s">
        <v>971</v>
      </c>
      <c r="T963" s="21" t="s">
        <v>187</v>
      </c>
      <c r="U963" s="23">
        <f>IF(COUNTIF('SKU Catalog'!$A$4:$A$116,T963&amp;"|"&amp;F963)=0,0,MATCH(T963&amp;"|"&amp;F963,'SKU Catalog'!$A$1:$A$116,0))</f>
        <v>5</v>
      </c>
      <c r="V963" s="24">
        <f>IF(NOT(AND(A963=$B$2,G963&gt;0,H963&gt;0,OR(C963&lt;&gt;"Recommended baseline",Assumptions!$B$10=1))),0,IF(ISNUMBER(K963),G963*H963*K963,IF(U963=0,"UNPRICED",IF(ISNUMBER(INDEX('SKU Catalog'!$K$1:$K$116,MAX(1,U963))),G963*H963*INDEX('SKU Catalog'!$K$1:$K$116,MAX(1,U963))*IF(AND(INDEX('SKU Catalog'!$F$1:$F$116,MAX(1,U963))="Hourly",OR(INDEX('SKU Catalog'!$J$1:$J$116,MAX(1,U963))=0,"PAYG"="PAYG")),I963,1),"UNPRICED"))))</f>
        <v>0</v>
      </c>
      <c r="W963" s="24">
        <f>IF(NOT(AND(A963=$B$2,G963&gt;0,H963&gt;0,OR(C963&lt;&gt;"Recommended baseline",Assumptions!$B$10=1))),0,IF(ISNUMBER(K963),G963*H963*K963,IF(U963=0,"UNPRICED",IF(ISNUMBER(INDEX('SKU Catalog'!$L$1:$L$116,MAX(1,U963))),G963*H963*INDEX('SKU Catalog'!$L$1:$L$116,MAX(1,U963))*IF(AND(INDEX('SKU Catalog'!$F$1:$F$116,MAX(1,U963))="Hourly",OR(INDEX('SKU Catalog'!$J$1:$J$116,MAX(1,U963))=0,"1Y"="PAYG")),I963,1),"UNPRICED"))))</f>
        <v>0</v>
      </c>
      <c r="X963" s="24">
        <f>IF(NOT(AND(A963=$B$2,G963&gt;0,H963&gt;0,OR(C963&lt;&gt;"Recommended baseline",Assumptions!$B$10=1))),0,IF(ISNUMBER(K963),G963*H963*K963,IF(U963=0,"UNPRICED",IF(ISNUMBER(INDEX('SKU Catalog'!$M$1:$M$116,MAX(1,U963))),G963*H963*INDEX('SKU Catalog'!$M$1:$M$116,MAX(1,U963))*IF(AND(INDEX('SKU Catalog'!$F$1:$F$116,MAX(1,U963))="Hourly",OR(INDEX('SKU Catalog'!$J$1:$J$116,MAX(1,U963))=0,"3Y"="PAYG")),I963,1),"UNPRICED"))))</f>
        <v>0</v>
      </c>
    </row>
    <row r="964" spans="1:24" ht="28.8" x14ac:dyDescent="0.35">
      <c r="A964" s="21" t="s">
        <v>951</v>
      </c>
      <c r="B964" s="21" t="s">
        <v>95</v>
      </c>
      <c r="C964" s="21" t="s">
        <v>2299</v>
      </c>
      <c r="D964" s="21" t="s">
        <v>1632</v>
      </c>
      <c r="E964" s="21" t="s">
        <v>1633</v>
      </c>
      <c r="F964" s="26" t="s">
        <v>188</v>
      </c>
      <c r="G964" s="27">
        <v>1</v>
      </c>
      <c r="H964" s="27">
        <v>1</v>
      </c>
      <c r="I964" s="36">
        <v>1</v>
      </c>
      <c r="J964" s="26" t="s">
        <v>2297</v>
      </c>
      <c r="K964" s="37"/>
      <c r="L964" s="23" t="str">
        <f>IF(U964=0,"INVALID SKU",IF(INDEX('SKU Catalog'!$J$1:$J$116,MAX(1,U964))=0,"PAYG",IF(J964="Default",Assumptions!$B$7,J964)))</f>
        <v>PAYG</v>
      </c>
      <c r="M964" s="23" t="str">
        <f>IF(U964=0,"Review SKU",INDEX('SKU Catalog'!$E$1:$E$116,MAX(1,U964)))</f>
        <v>resource</v>
      </c>
      <c r="N964" s="31">
        <f>IF(ISNUMBER(K964),K964,IF(U964=0,"UNPRICED",IF(L964="PAYG",INDEX('SKU Catalog'!$K$1:$K$116,MAX(1,U964)),IF(L964="1Y",INDEX('SKU Catalog'!$L$1:$L$116,MAX(1,U964)),INDEX('SKU Catalog'!$M$1:$M$116,MAX(1,U964))))))</f>
        <v>0</v>
      </c>
      <c r="O964" s="24">
        <f>IF(NOT(AND(A964=$B$2,G964&gt;0,H964&gt;0,OR(C964&lt;&gt;"Recommended baseline",Assumptions!$B$10=1))),0,IF(ISNUMBER(N964),G964*H964*N964*IF(ISNUMBER(K964),1,IF(AND(L964="PAYG",INDEX('SKU Catalog'!$F$1:$F$116,MAX(1,U964))="Hourly"),I964,1)),"UNPRICED"))</f>
        <v>0</v>
      </c>
      <c r="P964" s="24">
        <f>IF(ISNUMBER(O964),O964*Assumptions!$B$8,"UNPRICED")</f>
        <v>0</v>
      </c>
      <c r="Q964" s="23" t="str">
        <f>IF(NOT(AND(A964=$B$2,G964&gt;0,H964&gt;0,OR(C964&lt;&gt;"Recommended baseline",Assumptions!$B$10=1))),"Inactive",IF(NOT(ISNUMBER(N964)),"UNPRICED - select SKU / quote",IF(ISNUMBER(K964),"Manual quote - verify source",IF(T964="Covered","Covered by capacity",IF(T964="Control plane","No direct fee","Priced - verify sizing")))))</f>
        <v>Inactive</v>
      </c>
      <c r="R964" s="21" t="s">
        <v>2300</v>
      </c>
      <c r="S964" s="21" t="s">
        <v>971</v>
      </c>
      <c r="T964" s="21" t="s">
        <v>187</v>
      </c>
      <c r="U964" s="23">
        <f>IF(COUNTIF('SKU Catalog'!$A$4:$A$116,T964&amp;"|"&amp;F964)=0,0,MATCH(T964&amp;"|"&amp;F964,'SKU Catalog'!$A$1:$A$116,0))</f>
        <v>5</v>
      </c>
      <c r="V964" s="24">
        <f>IF(NOT(AND(A964=$B$2,G964&gt;0,H964&gt;0,OR(C964&lt;&gt;"Recommended baseline",Assumptions!$B$10=1))),0,IF(ISNUMBER(K964),G964*H964*K964,IF(U964=0,"UNPRICED",IF(ISNUMBER(INDEX('SKU Catalog'!$K$1:$K$116,MAX(1,U964))),G964*H964*INDEX('SKU Catalog'!$K$1:$K$116,MAX(1,U964))*IF(AND(INDEX('SKU Catalog'!$F$1:$F$116,MAX(1,U964))="Hourly",OR(INDEX('SKU Catalog'!$J$1:$J$116,MAX(1,U964))=0,"PAYG"="PAYG")),I964,1),"UNPRICED"))))</f>
        <v>0</v>
      </c>
      <c r="W964" s="24">
        <f>IF(NOT(AND(A964=$B$2,G964&gt;0,H964&gt;0,OR(C964&lt;&gt;"Recommended baseline",Assumptions!$B$10=1))),0,IF(ISNUMBER(K964),G964*H964*K964,IF(U964=0,"UNPRICED",IF(ISNUMBER(INDEX('SKU Catalog'!$L$1:$L$116,MAX(1,U964))),G964*H964*INDEX('SKU Catalog'!$L$1:$L$116,MAX(1,U964))*IF(AND(INDEX('SKU Catalog'!$F$1:$F$116,MAX(1,U964))="Hourly",OR(INDEX('SKU Catalog'!$J$1:$J$116,MAX(1,U964))=0,"1Y"="PAYG")),I964,1),"UNPRICED"))))</f>
        <v>0</v>
      </c>
      <c r="X964" s="24">
        <f>IF(NOT(AND(A964=$B$2,G964&gt;0,H964&gt;0,OR(C964&lt;&gt;"Recommended baseline",Assumptions!$B$10=1))),0,IF(ISNUMBER(K964),G964*H964*K964,IF(U964=0,"UNPRICED",IF(ISNUMBER(INDEX('SKU Catalog'!$M$1:$M$116,MAX(1,U964))),G964*H964*INDEX('SKU Catalog'!$M$1:$M$116,MAX(1,U964))*IF(AND(INDEX('SKU Catalog'!$F$1:$F$116,MAX(1,U964))="Hourly",OR(INDEX('SKU Catalog'!$J$1:$J$116,MAX(1,U964))=0,"3Y"="PAYG")),I964,1),"UNPRICED"))))</f>
        <v>0</v>
      </c>
    </row>
    <row r="965" spans="1:24" ht="28.8" x14ac:dyDescent="0.35">
      <c r="A965" s="21" t="s">
        <v>951</v>
      </c>
      <c r="B965" s="21" t="s">
        <v>95</v>
      </c>
      <c r="C965" s="21" t="s">
        <v>2299</v>
      </c>
      <c r="D965" s="21" t="s">
        <v>1634</v>
      </c>
      <c r="E965" s="21" t="s">
        <v>1635</v>
      </c>
      <c r="F965" s="26" t="s">
        <v>188</v>
      </c>
      <c r="G965" s="27">
        <v>1</v>
      </c>
      <c r="H965" s="27">
        <v>1</v>
      </c>
      <c r="I965" s="36">
        <v>1</v>
      </c>
      <c r="J965" s="26" t="s">
        <v>2297</v>
      </c>
      <c r="K965" s="37"/>
      <c r="L965" s="23" t="str">
        <f>IF(U965=0,"INVALID SKU",IF(INDEX('SKU Catalog'!$J$1:$J$116,MAX(1,U965))=0,"PAYG",IF(J965="Default",Assumptions!$B$7,J965)))</f>
        <v>PAYG</v>
      </c>
      <c r="M965" s="23" t="str">
        <f>IF(U965=0,"Review SKU",INDEX('SKU Catalog'!$E$1:$E$116,MAX(1,U965)))</f>
        <v>resource</v>
      </c>
      <c r="N965" s="31">
        <f>IF(ISNUMBER(K965),K965,IF(U965=0,"UNPRICED",IF(L965="PAYG",INDEX('SKU Catalog'!$K$1:$K$116,MAX(1,U965)),IF(L965="1Y",INDEX('SKU Catalog'!$L$1:$L$116,MAX(1,U965)),INDEX('SKU Catalog'!$M$1:$M$116,MAX(1,U965))))))</f>
        <v>0</v>
      </c>
      <c r="O965" s="24">
        <f>IF(NOT(AND(A965=$B$2,G965&gt;0,H965&gt;0,OR(C965&lt;&gt;"Recommended baseline",Assumptions!$B$10=1))),0,IF(ISNUMBER(N965),G965*H965*N965*IF(ISNUMBER(K965),1,IF(AND(L965="PAYG",INDEX('SKU Catalog'!$F$1:$F$116,MAX(1,U965))="Hourly"),I965,1)),"UNPRICED"))</f>
        <v>0</v>
      </c>
      <c r="P965" s="24">
        <f>IF(ISNUMBER(O965),O965*Assumptions!$B$8,"UNPRICED")</f>
        <v>0</v>
      </c>
      <c r="Q965" s="23" t="str">
        <f>IF(NOT(AND(A965=$B$2,G965&gt;0,H965&gt;0,OR(C965&lt;&gt;"Recommended baseline",Assumptions!$B$10=1))),"Inactive",IF(NOT(ISNUMBER(N965)),"UNPRICED - select SKU / quote",IF(ISNUMBER(K965),"Manual quote - verify source",IF(T965="Covered","Covered by capacity",IF(T965="Control plane","No direct fee","Priced - verify sizing")))))</f>
        <v>Inactive</v>
      </c>
      <c r="R965" s="21" t="s">
        <v>2300</v>
      </c>
      <c r="S965" s="21" t="s">
        <v>971</v>
      </c>
      <c r="T965" s="21" t="s">
        <v>187</v>
      </c>
      <c r="U965" s="23">
        <f>IF(COUNTIF('SKU Catalog'!$A$4:$A$116,T965&amp;"|"&amp;F965)=0,0,MATCH(T965&amp;"|"&amp;F965,'SKU Catalog'!$A$1:$A$116,0))</f>
        <v>5</v>
      </c>
      <c r="V965" s="24">
        <f>IF(NOT(AND(A965=$B$2,G965&gt;0,H965&gt;0,OR(C965&lt;&gt;"Recommended baseline",Assumptions!$B$10=1))),0,IF(ISNUMBER(K965),G965*H965*K965,IF(U965=0,"UNPRICED",IF(ISNUMBER(INDEX('SKU Catalog'!$K$1:$K$116,MAX(1,U965))),G965*H965*INDEX('SKU Catalog'!$K$1:$K$116,MAX(1,U965))*IF(AND(INDEX('SKU Catalog'!$F$1:$F$116,MAX(1,U965))="Hourly",OR(INDEX('SKU Catalog'!$J$1:$J$116,MAX(1,U965))=0,"PAYG"="PAYG")),I965,1),"UNPRICED"))))</f>
        <v>0</v>
      </c>
      <c r="W965" s="24">
        <f>IF(NOT(AND(A965=$B$2,G965&gt;0,H965&gt;0,OR(C965&lt;&gt;"Recommended baseline",Assumptions!$B$10=1))),0,IF(ISNUMBER(K965),G965*H965*K965,IF(U965=0,"UNPRICED",IF(ISNUMBER(INDEX('SKU Catalog'!$L$1:$L$116,MAX(1,U965))),G965*H965*INDEX('SKU Catalog'!$L$1:$L$116,MAX(1,U965))*IF(AND(INDEX('SKU Catalog'!$F$1:$F$116,MAX(1,U965))="Hourly",OR(INDEX('SKU Catalog'!$J$1:$J$116,MAX(1,U965))=0,"1Y"="PAYG")),I965,1),"UNPRICED"))))</f>
        <v>0</v>
      </c>
      <c r="X965" s="24">
        <f>IF(NOT(AND(A965=$B$2,G965&gt;0,H965&gt;0,OR(C965&lt;&gt;"Recommended baseline",Assumptions!$B$10=1))),0,IF(ISNUMBER(K965),G965*H965*K965,IF(U965=0,"UNPRICED",IF(ISNUMBER(INDEX('SKU Catalog'!$M$1:$M$116,MAX(1,U965))),G965*H965*INDEX('SKU Catalog'!$M$1:$M$116,MAX(1,U965))*IF(AND(INDEX('SKU Catalog'!$F$1:$F$116,MAX(1,U965))="Hourly",OR(INDEX('SKU Catalog'!$J$1:$J$116,MAX(1,U965))=0,"3Y"="PAYG")),I965,1),"UNPRICED"))))</f>
        <v>0</v>
      </c>
    </row>
    <row r="966" spans="1:24" ht="28.8" x14ac:dyDescent="0.35">
      <c r="A966" s="21" t="s">
        <v>951</v>
      </c>
      <c r="B966" s="21" t="s">
        <v>95</v>
      </c>
      <c r="C966" s="21" t="s">
        <v>2299</v>
      </c>
      <c r="D966" s="21" t="s">
        <v>1636</v>
      </c>
      <c r="E966" s="21" t="s">
        <v>1637</v>
      </c>
      <c r="F966" s="26" t="s">
        <v>188</v>
      </c>
      <c r="G966" s="27">
        <v>1</v>
      </c>
      <c r="H966" s="27">
        <v>1</v>
      </c>
      <c r="I966" s="36">
        <v>1</v>
      </c>
      <c r="J966" s="26" t="s">
        <v>2297</v>
      </c>
      <c r="K966" s="37"/>
      <c r="L966" s="23" t="str">
        <f>IF(U966=0,"INVALID SKU",IF(INDEX('SKU Catalog'!$J$1:$J$116,MAX(1,U966))=0,"PAYG",IF(J966="Default",Assumptions!$B$7,J966)))</f>
        <v>PAYG</v>
      </c>
      <c r="M966" s="23" t="str">
        <f>IF(U966=0,"Review SKU",INDEX('SKU Catalog'!$E$1:$E$116,MAX(1,U966)))</f>
        <v>resource</v>
      </c>
      <c r="N966" s="31">
        <f>IF(ISNUMBER(K966),K966,IF(U966=0,"UNPRICED",IF(L966="PAYG",INDEX('SKU Catalog'!$K$1:$K$116,MAX(1,U966)),IF(L966="1Y",INDEX('SKU Catalog'!$L$1:$L$116,MAX(1,U966)),INDEX('SKU Catalog'!$M$1:$M$116,MAX(1,U966))))))</f>
        <v>0</v>
      </c>
      <c r="O966" s="24">
        <f>IF(NOT(AND(A966=$B$2,G966&gt;0,H966&gt;0,OR(C966&lt;&gt;"Recommended baseline",Assumptions!$B$10=1))),0,IF(ISNUMBER(N966),G966*H966*N966*IF(ISNUMBER(K966),1,IF(AND(L966="PAYG",INDEX('SKU Catalog'!$F$1:$F$116,MAX(1,U966))="Hourly"),I966,1)),"UNPRICED"))</f>
        <v>0</v>
      </c>
      <c r="P966" s="24">
        <f>IF(ISNUMBER(O966),O966*Assumptions!$B$8,"UNPRICED")</f>
        <v>0</v>
      </c>
      <c r="Q966" s="23" t="str">
        <f>IF(NOT(AND(A966=$B$2,G966&gt;0,H966&gt;0,OR(C966&lt;&gt;"Recommended baseline",Assumptions!$B$10=1))),"Inactive",IF(NOT(ISNUMBER(N966)),"UNPRICED - select SKU / quote",IF(ISNUMBER(K966),"Manual quote - verify source",IF(T966="Covered","Covered by capacity",IF(T966="Control plane","No direct fee","Priced - verify sizing")))))</f>
        <v>Inactive</v>
      </c>
      <c r="R966" s="21" t="s">
        <v>2300</v>
      </c>
      <c r="S966" s="21" t="s">
        <v>971</v>
      </c>
      <c r="T966" s="21" t="s">
        <v>187</v>
      </c>
      <c r="U966" s="23">
        <f>IF(COUNTIF('SKU Catalog'!$A$4:$A$116,T966&amp;"|"&amp;F966)=0,0,MATCH(T966&amp;"|"&amp;F966,'SKU Catalog'!$A$1:$A$116,0))</f>
        <v>5</v>
      </c>
      <c r="V966" s="24">
        <f>IF(NOT(AND(A966=$B$2,G966&gt;0,H966&gt;0,OR(C966&lt;&gt;"Recommended baseline",Assumptions!$B$10=1))),0,IF(ISNUMBER(K966),G966*H966*K966,IF(U966=0,"UNPRICED",IF(ISNUMBER(INDEX('SKU Catalog'!$K$1:$K$116,MAX(1,U966))),G966*H966*INDEX('SKU Catalog'!$K$1:$K$116,MAX(1,U966))*IF(AND(INDEX('SKU Catalog'!$F$1:$F$116,MAX(1,U966))="Hourly",OR(INDEX('SKU Catalog'!$J$1:$J$116,MAX(1,U966))=0,"PAYG"="PAYG")),I966,1),"UNPRICED"))))</f>
        <v>0</v>
      </c>
      <c r="W966" s="24">
        <f>IF(NOT(AND(A966=$B$2,G966&gt;0,H966&gt;0,OR(C966&lt;&gt;"Recommended baseline",Assumptions!$B$10=1))),0,IF(ISNUMBER(K966),G966*H966*K966,IF(U966=0,"UNPRICED",IF(ISNUMBER(INDEX('SKU Catalog'!$L$1:$L$116,MAX(1,U966))),G966*H966*INDEX('SKU Catalog'!$L$1:$L$116,MAX(1,U966))*IF(AND(INDEX('SKU Catalog'!$F$1:$F$116,MAX(1,U966))="Hourly",OR(INDEX('SKU Catalog'!$J$1:$J$116,MAX(1,U966))=0,"1Y"="PAYG")),I966,1),"UNPRICED"))))</f>
        <v>0</v>
      </c>
      <c r="X966" s="24">
        <f>IF(NOT(AND(A966=$B$2,G966&gt;0,H966&gt;0,OR(C966&lt;&gt;"Recommended baseline",Assumptions!$B$10=1))),0,IF(ISNUMBER(K966),G966*H966*K966,IF(U966=0,"UNPRICED",IF(ISNUMBER(INDEX('SKU Catalog'!$M$1:$M$116,MAX(1,U966))),G966*H966*INDEX('SKU Catalog'!$M$1:$M$116,MAX(1,U966))*IF(AND(INDEX('SKU Catalog'!$F$1:$F$116,MAX(1,U966))="Hourly",OR(INDEX('SKU Catalog'!$J$1:$J$116,MAX(1,U966))=0,"3Y"="PAYG")),I966,1),"UNPRICED"))))</f>
        <v>0</v>
      </c>
    </row>
    <row r="967" spans="1:24" ht="28.8" x14ac:dyDescent="0.35">
      <c r="A967" s="21" t="s">
        <v>951</v>
      </c>
      <c r="B967" s="21" t="s">
        <v>95</v>
      </c>
      <c r="C967" s="21" t="s">
        <v>2299</v>
      </c>
      <c r="D967" s="21" t="s">
        <v>1638</v>
      </c>
      <c r="E967" s="21" t="s">
        <v>1639</v>
      </c>
      <c r="F967" s="26" t="s">
        <v>188</v>
      </c>
      <c r="G967" s="27">
        <v>1</v>
      </c>
      <c r="H967" s="27">
        <v>1</v>
      </c>
      <c r="I967" s="36">
        <v>1</v>
      </c>
      <c r="J967" s="26" t="s">
        <v>2297</v>
      </c>
      <c r="K967" s="37"/>
      <c r="L967" s="23" t="str">
        <f>IF(U967=0,"INVALID SKU",IF(INDEX('SKU Catalog'!$J$1:$J$116,MAX(1,U967))=0,"PAYG",IF(J967="Default",Assumptions!$B$7,J967)))</f>
        <v>PAYG</v>
      </c>
      <c r="M967" s="23" t="str">
        <f>IF(U967=0,"Review SKU",INDEX('SKU Catalog'!$E$1:$E$116,MAX(1,U967)))</f>
        <v>resource</v>
      </c>
      <c r="N967" s="31">
        <f>IF(ISNUMBER(K967),K967,IF(U967=0,"UNPRICED",IF(L967="PAYG",INDEX('SKU Catalog'!$K$1:$K$116,MAX(1,U967)),IF(L967="1Y",INDEX('SKU Catalog'!$L$1:$L$116,MAX(1,U967)),INDEX('SKU Catalog'!$M$1:$M$116,MAX(1,U967))))))</f>
        <v>0</v>
      </c>
      <c r="O967" s="24">
        <f>IF(NOT(AND(A967=$B$2,G967&gt;0,H967&gt;0,OR(C967&lt;&gt;"Recommended baseline",Assumptions!$B$10=1))),0,IF(ISNUMBER(N967),G967*H967*N967*IF(ISNUMBER(K967),1,IF(AND(L967="PAYG",INDEX('SKU Catalog'!$F$1:$F$116,MAX(1,U967))="Hourly"),I967,1)),"UNPRICED"))</f>
        <v>0</v>
      </c>
      <c r="P967" s="24">
        <f>IF(ISNUMBER(O967),O967*Assumptions!$B$8,"UNPRICED")</f>
        <v>0</v>
      </c>
      <c r="Q967" s="23" t="str">
        <f>IF(NOT(AND(A967=$B$2,G967&gt;0,H967&gt;0,OR(C967&lt;&gt;"Recommended baseline",Assumptions!$B$10=1))),"Inactive",IF(NOT(ISNUMBER(N967)),"UNPRICED - select SKU / quote",IF(ISNUMBER(K967),"Manual quote - verify source",IF(T967="Covered","Covered by capacity",IF(T967="Control plane","No direct fee","Priced - verify sizing")))))</f>
        <v>Inactive</v>
      </c>
      <c r="R967" s="21" t="s">
        <v>2300</v>
      </c>
      <c r="S967" s="21" t="s">
        <v>971</v>
      </c>
      <c r="T967" s="21" t="s">
        <v>187</v>
      </c>
      <c r="U967" s="23">
        <f>IF(COUNTIF('SKU Catalog'!$A$4:$A$116,T967&amp;"|"&amp;F967)=0,0,MATCH(T967&amp;"|"&amp;F967,'SKU Catalog'!$A$1:$A$116,0))</f>
        <v>5</v>
      </c>
      <c r="V967" s="24">
        <f>IF(NOT(AND(A967=$B$2,G967&gt;0,H967&gt;0,OR(C967&lt;&gt;"Recommended baseline",Assumptions!$B$10=1))),0,IF(ISNUMBER(K967),G967*H967*K967,IF(U967=0,"UNPRICED",IF(ISNUMBER(INDEX('SKU Catalog'!$K$1:$K$116,MAX(1,U967))),G967*H967*INDEX('SKU Catalog'!$K$1:$K$116,MAX(1,U967))*IF(AND(INDEX('SKU Catalog'!$F$1:$F$116,MAX(1,U967))="Hourly",OR(INDEX('SKU Catalog'!$J$1:$J$116,MAX(1,U967))=0,"PAYG"="PAYG")),I967,1),"UNPRICED"))))</f>
        <v>0</v>
      </c>
      <c r="W967" s="24">
        <f>IF(NOT(AND(A967=$B$2,G967&gt;0,H967&gt;0,OR(C967&lt;&gt;"Recommended baseline",Assumptions!$B$10=1))),0,IF(ISNUMBER(K967),G967*H967*K967,IF(U967=0,"UNPRICED",IF(ISNUMBER(INDEX('SKU Catalog'!$L$1:$L$116,MAX(1,U967))),G967*H967*INDEX('SKU Catalog'!$L$1:$L$116,MAX(1,U967))*IF(AND(INDEX('SKU Catalog'!$F$1:$F$116,MAX(1,U967))="Hourly",OR(INDEX('SKU Catalog'!$J$1:$J$116,MAX(1,U967))=0,"1Y"="PAYG")),I967,1),"UNPRICED"))))</f>
        <v>0</v>
      </c>
      <c r="X967" s="24">
        <f>IF(NOT(AND(A967=$B$2,G967&gt;0,H967&gt;0,OR(C967&lt;&gt;"Recommended baseline",Assumptions!$B$10=1))),0,IF(ISNUMBER(K967),G967*H967*K967,IF(U967=0,"UNPRICED",IF(ISNUMBER(INDEX('SKU Catalog'!$M$1:$M$116,MAX(1,U967))),G967*H967*INDEX('SKU Catalog'!$M$1:$M$116,MAX(1,U967))*IF(AND(INDEX('SKU Catalog'!$F$1:$F$116,MAX(1,U967))="Hourly",OR(INDEX('SKU Catalog'!$J$1:$J$116,MAX(1,U967))=0,"3Y"="PAYG")),I967,1),"UNPRICED"))))</f>
        <v>0</v>
      </c>
    </row>
    <row r="968" spans="1:24" ht="28.8" x14ac:dyDescent="0.35">
      <c r="A968" s="21" t="s">
        <v>951</v>
      </c>
      <c r="B968" s="21" t="s">
        <v>95</v>
      </c>
      <c r="C968" s="21" t="s">
        <v>2299</v>
      </c>
      <c r="D968" s="21" t="s">
        <v>1641</v>
      </c>
      <c r="E968" s="21" t="s">
        <v>1642</v>
      </c>
      <c r="F968" s="26" t="s">
        <v>188</v>
      </c>
      <c r="G968" s="27">
        <v>1</v>
      </c>
      <c r="H968" s="27">
        <v>1</v>
      </c>
      <c r="I968" s="36">
        <v>1</v>
      </c>
      <c r="J968" s="26" t="s">
        <v>2297</v>
      </c>
      <c r="K968" s="37"/>
      <c r="L968" s="23" t="str">
        <f>IF(U968=0,"INVALID SKU",IF(INDEX('SKU Catalog'!$J$1:$J$116,MAX(1,U968))=0,"PAYG",IF(J968="Default",Assumptions!$B$7,J968)))</f>
        <v>PAYG</v>
      </c>
      <c r="M968" s="23" t="str">
        <f>IF(U968=0,"Review SKU",INDEX('SKU Catalog'!$E$1:$E$116,MAX(1,U968)))</f>
        <v>resource</v>
      </c>
      <c r="N968" s="31">
        <f>IF(ISNUMBER(K968),K968,IF(U968=0,"UNPRICED",IF(L968="PAYG",INDEX('SKU Catalog'!$K$1:$K$116,MAX(1,U968)),IF(L968="1Y",INDEX('SKU Catalog'!$L$1:$L$116,MAX(1,U968)),INDEX('SKU Catalog'!$M$1:$M$116,MAX(1,U968))))))</f>
        <v>0</v>
      </c>
      <c r="O968" s="24">
        <f>IF(NOT(AND(A968=$B$2,G968&gt;0,H968&gt;0,OR(C968&lt;&gt;"Recommended baseline",Assumptions!$B$10=1))),0,IF(ISNUMBER(N968),G968*H968*N968*IF(ISNUMBER(K968),1,IF(AND(L968="PAYG",INDEX('SKU Catalog'!$F$1:$F$116,MAX(1,U968))="Hourly"),I968,1)),"UNPRICED"))</f>
        <v>0</v>
      </c>
      <c r="P968" s="24">
        <f>IF(ISNUMBER(O968),O968*Assumptions!$B$8,"UNPRICED")</f>
        <v>0</v>
      </c>
      <c r="Q968" s="23" t="str">
        <f>IF(NOT(AND(A968=$B$2,G968&gt;0,H968&gt;0,OR(C968&lt;&gt;"Recommended baseline",Assumptions!$B$10=1))),"Inactive",IF(NOT(ISNUMBER(N968)),"UNPRICED - select SKU / quote",IF(ISNUMBER(K968),"Manual quote - verify source",IF(T968="Covered","Covered by capacity",IF(T968="Control plane","No direct fee","Priced - verify sizing")))))</f>
        <v>Inactive</v>
      </c>
      <c r="R968" s="21" t="s">
        <v>2300</v>
      </c>
      <c r="S968" s="21" t="s">
        <v>971</v>
      </c>
      <c r="T968" s="21" t="s">
        <v>187</v>
      </c>
      <c r="U968" s="23">
        <f>IF(COUNTIF('SKU Catalog'!$A$4:$A$116,T968&amp;"|"&amp;F968)=0,0,MATCH(T968&amp;"|"&amp;F968,'SKU Catalog'!$A$1:$A$116,0))</f>
        <v>5</v>
      </c>
      <c r="V968" s="24">
        <f>IF(NOT(AND(A968=$B$2,G968&gt;0,H968&gt;0,OR(C968&lt;&gt;"Recommended baseline",Assumptions!$B$10=1))),0,IF(ISNUMBER(K968),G968*H968*K968,IF(U968=0,"UNPRICED",IF(ISNUMBER(INDEX('SKU Catalog'!$K$1:$K$116,MAX(1,U968))),G968*H968*INDEX('SKU Catalog'!$K$1:$K$116,MAX(1,U968))*IF(AND(INDEX('SKU Catalog'!$F$1:$F$116,MAX(1,U968))="Hourly",OR(INDEX('SKU Catalog'!$J$1:$J$116,MAX(1,U968))=0,"PAYG"="PAYG")),I968,1),"UNPRICED"))))</f>
        <v>0</v>
      </c>
      <c r="W968" s="24">
        <f>IF(NOT(AND(A968=$B$2,G968&gt;0,H968&gt;0,OR(C968&lt;&gt;"Recommended baseline",Assumptions!$B$10=1))),0,IF(ISNUMBER(K968),G968*H968*K968,IF(U968=0,"UNPRICED",IF(ISNUMBER(INDEX('SKU Catalog'!$L$1:$L$116,MAX(1,U968))),G968*H968*INDEX('SKU Catalog'!$L$1:$L$116,MAX(1,U968))*IF(AND(INDEX('SKU Catalog'!$F$1:$F$116,MAX(1,U968))="Hourly",OR(INDEX('SKU Catalog'!$J$1:$J$116,MAX(1,U968))=0,"1Y"="PAYG")),I968,1),"UNPRICED"))))</f>
        <v>0</v>
      </c>
      <c r="X968" s="24">
        <f>IF(NOT(AND(A968=$B$2,G968&gt;0,H968&gt;0,OR(C968&lt;&gt;"Recommended baseline",Assumptions!$B$10=1))),0,IF(ISNUMBER(K968),G968*H968*K968,IF(U968=0,"UNPRICED",IF(ISNUMBER(INDEX('SKU Catalog'!$M$1:$M$116,MAX(1,U968))),G968*H968*INDEX('SKU Catalog'!$M$1:$M$116,MAX(1,U968))*IF(AND(INDEX('SKU Catalog'!$F$1:$F$116,MAX(1,U968))="Hourly",OR(INDEX('SKU Catalog'!$J$1:$J$116,MAX(1,U968))=0,"3Y"="PAYG")),I968,1),"UNPRICED"))))</f>
        <v>0</v>
      </c>
    </row>
    <row r="969" spans="1:24" ht="28.8" x14ac:dyDescent="0.35">
      <c r="A969" s="21" t="s">
        <v>951</v>
      </c>
      <c r="B969" s="21" t="s">
        <v>95</v>
      </c>
      <c r="C969" s="21" t="s">
        <v>2299</v>
      </c>
      <c r="D969" s="21" t="s">
        <v>1644</v>
      </c>
      <c r="E969" s="21" t="s">
        <v>1645</v>
      </c>
      <c r="F969" s="26" t="s">
        <v>188</v>
      </c>
      <c r="G969" s="27">
        <v>1</v>
      </c>
      <c r="H969" s="27">
        <v>1</v>
      </c>
      <c r="I969" s="36">
        <v>1</v>
      </c>
      <c r="J969" s="26" t="s">
        <v>2297</v>
      </c>
      <c r="K969" s="37"/>
      <c r="L969" s="23" t="str">
        <f>IF(U969=0,"INVALID SKU",IF(INDEX('SKU Catalog'!$J$1:$J$116,MAX(1,U969))=0,"PAYG",IF(J969="Default",Assumptions!$B$7,J969)))</f>
        <v>PAYG</v>
      </c>
      <c r="M969" s="23" t="str">
        <f>IF(U969=0,"Review SKU",INDEX('SKU Catalog'!$E$1:$E$116,MAX(1,U969)))</f>
        <v>resource</v>
      </c>
      <c r="N969" s="31">
        <f>IF(ISNUMBER(K969),K969,IF(U969=0,"UNPRICED",IF(L969="PAYG",INDEX('SKU Catalog'!$K$1:$K$116,MAX(1,U969)),IF(L969="1Y",INDEX('SKU Catalog'!$L$1:$L$116,MAX(1,U969)),INDEX('SKU Catalog'!$M$1:$M$116,MAX(1,U969))))))</f>
        <v>0</v>
      </c>
      <c r="O969" s="24">
        <f>IF(NOT(AND(A969=$B$2,G969&gt;0,H969&gt;0,OR(C969&lt;&gt;"Recommended baseline",Assumptions!$B$10=1))),0,IF(ISNUMBER(N969),G969*H969*N969*IF(ISNUMBER(K969),1,IF(AND(L969="PAYG",INDEX('SKU Catalog'!$F$1:$F$116,MAX(1,U969))="Hourly"),I969,1)),"UNPRICED"))</f>
        <v>0</v>
      </c>
      <c r="P969" s="24">
        <f>IF(ISNUMBER(O969),O969*Assumptions!$B$8,"UNPRICED")</f>
        <v>0</v>
      </c>
      <c r="Q969" s="23" t="str">
        <f>IF(NOT(AND(A969=$B$2,G969&gt;0,H969&gt;0,OR(C969&lt;&gt;"Recommended baseline",Assumptions!$B$10=1))),"Inactive",IF(NOT(ISNUMBER(N969)),"UNPRICED - select SKU / quote",IF(ISNUMBER(K969),"Manual quote - verify source",IF(T969="Covered","Covered by capacity",IF(T969="Control plane","No direct fee","Priced - verify sizing")))))</f>
        <v>Inactive</v>
      </c>
      <c r="R969" s="21" t="s">
        <v>2300</v>
      </c>
      <c r="S969" s="21" t="s">
        <v>971</v>
      </c>
      <c r="T969" s="21" t="s">
        <v>187</v>
      </c>
      <c r="U969" s="23">
        <f>IF(COUNTIF('SKU Catalog'!$A$4:$A$116,T969&amp;"|"&amp;F969)=0,0,MATCH(T969&amp;"|"&amp;F969,'SKU Catalog'!$A$1:$A$116,0))</f>
        <v>5</v>
      </c>
      <c r="V969" s="24">
        <f>IF(NOT(AND(A969=$B$2,G969&gt;0,H969&gt;0,OR(C969&lt;&gt;"Recommended baseline",Assumptions!$B$10=1))),0,IF(ISNUMBER(K969),G969*H969*K969,IF(U969=0,"UNPRICED",IF(ISNUMBER(INDEX('SKU Catalog'!$K$1:$K$116,MAX(1,U969))),G969*H969*INDEX('SKU Catalog'!$K$1:$K$116,MAX(1,U969))*IF(AND(INDEX('SKU Catalog'!$F$1:$F$116,MAX(1,U969))="Hourly",OR(INDEX('SKU Catalog'!$J$1:$J$116,MAX(1,U969))=0,"PAYG"="PAYG")),I969,1),"UNPRICED"))))</f>
        <v>0</v>
      </c>
      <c r="W969" s="24">
        <f>IF(NOT(AND(A969=$B$2,G969&gt;0,H969&gt;0,OR(C969&lt;&gt;"Recommended baseline",Assumptions!$B$10=1))),0,IF(ISNUMBER(K969),G969*H969*K969,IF(U969=0,"UNPRICED",IF(ISNUMBER(INDEX('SKU Catalog'!$L$1:$L$116,MAX(1,U969))),G969*H969*INDEX('SKU Catalog'!$L$1:$L$116,MAX(1,U969))*IF(AND(INDEX('SKU Catalog'!$F$1:$F$116,MAX(1,U969))="Hourly",OR(INDEX('SKU Catalog'!$J$1:$J$116,MAX(1,U969))=0,"1Y"="PAYG")),I969,1),"UNPRICED"))))</f>
        <v>0</v>
      </c>
      <c r="X969" s="24">
        <f>IF(NOT(AND(A969=$B$2,G969&gt;0,H969&gt;0,OR(C969&lt;&gt;"Recommended baseline",Assumptions!$B$10=1))),0,IF(ISNUMBER(K969),G969*H969*K969,IF(U969=0,"UNPRICED",IF(ISNUMBER(INDEX('SKU Catalog'!$M$1:$M$116,MAX(1,U969))),G969*H969*INDEX('SKU Catalog'!$M$1:$M$116,MAX(1,U969))*IF(AND(INDEX('SKU Catalog'!$F$1:$F$116,MAX(1,U969))="Hourly",OR(INDEX('SKU Catalog'!$J$1:$J$116,MAX(1,U969))=0,"3Y"="PAYG")),I969,1),"UNPRICED"))))</f>
        <v>0</v>
      </c>
    </row>
    <row r="970" spans="1:24" ht="28.8" x14ac:dyDescent="0.35">
      <c r="A970" s="21" t="s">
        <v>951</v>
      </c>
      <c r="B970" s="21" t="s">
        <v>95</v>
      </c>
      <c r="C970" s="21" t="s">
        <v>2299</v>
      </c>
      <c r="D970" s="21" t="s">
        <v>1646</v>
      </c>
      <c r="E970" s="21" t="s">
        <v>1647</v>
      </c>
      <c r="F970" s="26" t="s">
        <v>188</v>
      </c>
      <c r="G970" s="27">
        <v>1</v>
      </c>
      <c r="H970" s="27">
        <v>1</v>
      </c>
      <c r="I970" s="36">
        <v>1</v>
      </c>
      <c r="J970" s="26" t="s">
        <v>2297</v>
      </c>
      <c r="K970" s="37"/>
      <c r="L970" s="23" t="str">
        <f>IF(U970=0,"INVALID SKU",IF(INDEX('SKU Catalog'!$J$1:$J$116,MAX(1,U970))=0,"PAYG",IF(J970="Default",Assumptions!$B$7,J970)))</f>
        <v>PAYG</v>
      </c>
      <c r="M970" s="23" t="str">
        <f>IF(U970=0,"Review SKU",INDEX('SKU Catalog'!$E$1:$E$116,MAX(1,U970)))</f>
        <v>resource</v>
      </c>
      <c r="N970" s="31">
        <f>IF(ISNUMBER(K970),K970,IF(U970=0,"UNPRICED",IF(L970="PAYG",INDEX('SKU Catalog'!$K$1:$K$116,MAX(1,U970)),IF(L970="1Y",INDEX('SKU Catalog'!$L$1:$L$116,MAX(1,U970)),INDEX('SKU Catalog'!$M$1:$M$116,MAX(1,U970))))))</f>
        <v>0</v>
      </c>
      <c r="O970" s="24">
        <f>IF(NOT(AND(A970=$B$2,G970&gt;0,H970&gt;0,OR(C970&lt;&gt;"Recommended baseline",Assumptions!$B$10=1))),0,IF(ISNUMBER(N970),G970*H970*N970*IF(ISNUMBER(K970),1,IF(AND(L970="PAYG",INDEX('SKU Catalog'!$F$1:$F$116,MAX(1,U970))="Hourly"),I970,1)),"UNPRICED"))</f>
        <v>0</v>
      </c>
      <c r="P970" s="24">
        <f>IF(ISNUMBER(O970),O970*Assumptions!$B$8,"UNPRICED")</f>
        <v>0</v>
      </c>
      <c r="Q970" s="23" t="str">
        <f>IF(NOT(AND(A970=$B$2,G970&gt;0,H970&gt;0,OR(C970&lt;&gt;"Recommended baseline",Assumptions!$B$10=1))),"Inactive",IF(NOT(ISNUMBER(N970)),"UNPRICED - select SKU / quote",IF(ISNUMBER(K970),"Manual quote - verify source",IF(T970="Covered","Covered by capacity",IF(T970="Control plane","No direct fee","Priced - verify sizing")))))</f>
        <v>Inactive</v>
      </c>
      <c r="R970" s="21" t="s">
        <v>2300</v>
      </c>
      <c r="S970" s="21" t="s">
        <v>971</v>
      </c>
      <c r="T970" s="21" t="s">
        <v>187</v>
      </c>
      <c r="U970" s="23">
        <f>IF(COUNTIF('SKU Catalog'!$A$4:$A$116,T970&amp;"|"&amp;F970)=0,0,MATCH(T970&amp;"|"&amp;F970,'SKU Catalog'!$A$1:$A$116,0))</f>
        <v>5</v>
      </c>
      <c r="V970" s="24">
        <f>IF(NOT(AND(A970=$B$2,G970&gt;0,H970&gt;0,OR(C970&lt;&gt;"Recommended baseline",Assumptions!$B$10=1))),0,IF(ISNUMBER(K970),G970*H970*K970,IF(U970=0,"UNPRICED",IF(ISNUMBER(INDEX('SKU Catalog'!$K$1:$K$116,MAX(1,U970))),G970*H970*INDEX('SKU Catalog'!$K$1:$K$116,MAX(1,U970))*IF(AND(INDEX('SKU Catalog'!$F$1:$F$116,MAX(1,U970))="Hourly",OR(INDEX('SKU Catalog'!$J$1:$J$116,MAX(1,U970))=0,"PAYG"="PAYG")),I970,1),"UNPRICED"))))</f>
        <v>0</v>
      </c>
      <c r="W970" s="24">
        <f>IF(NOT(AND(A970=$B$2,G970&gt;0,H970&gt;0,OR(C970&lt;&gt;"Recommended baseline",Assumptions!$B$10=1))),0,IF(ISNUMBER(K970),G970*H970*K970,IF(U970=0,"UNPRICED",IF(ISNUMBER(INDEX('SKU Catalog'!$L$1:$L$116,MAX(1,U970))),G970*H970*INDEX('SKU Catalog'!$L$1:$L$116,MAX(1,U970))*IF(AND(INDEX('SKU Catalog'!$F$1:$F$116,MAX(1,U970))="Hourly",OR(INDEX('SKU Catalog'!$J$1:$J$116,MAX(1,U970))=0,"1Y"="PAYG")),I970,1),"UNPRICED"))))</f>
        <v>0</v>
      </c>
      <c r="X970" s="24">
        <f>IF(NOT(AND(A970=$B$2,G970&gt;0,H970&gt;0,OR(C970&lt;&gt;"Recommended baseline",Assumptions!$B$10=1))),0,IF(ISNUMBER(K970),G970*H970*K970,IF(U970=0,"UNPRICED",IF(ISNUMBER(INDEX('SKU Catalog'!$M$1:$M$116,MAX(1,U970))),G970*H970*INDEX('SKU Catalog'!$M$1:$M$116,MAX(1,U970))*IF(AND(INDEX('SKU Catalog'!$F$1:$F$116,MAX(1,U970))="Hourly",OR(INDEX('SKU Catalog'!$J$1:$J$116,MAX(1,U970))=0,"3Y"="PAYG")),I970,1),"UNPRICED"))))</f>
        <v>0</v>
      </c>
    </row>
    <row r="971" spans="1:24" ht="28.8" x14ac:dyDescent="0.35">
      <c r="A971" s="21" t="s">
        <v>951</v>
      </c>
      <c r="B971" s="21" t="s">
        <v>95</v>
      </c>
      <c r="C971" s="21" t="s">
        <v>2299</v>
      </c>
      <c r="D971" s="21" t="s">
        <v>1648</v>
      </c>
      <c r="E971" s="21" t="s">
        <v>1649</v>
      </c>
      <c r="F971" s="26" t="s">
        <v>188</v>
      </c>
      <c r="G971" s="27">
        <v>1</v>
      </c>
      <c r="H971" s="27">
        <v>1</v>
      </c>
      <c r="I971" s="36">
        <v>1</v>
      </c>
      <c r="J971" s="26" t="s">
        <v>2297</v>
      </c>
      <c r="K971" s="37"/>
      <c r="L971" s="23" t="str">
        <f>IF(U971=0,"INVALID SKU",IF(INDEX('SKU Catalog'!$J$1:$J$116,MAX(1,U971))=0,"PAYG",IF(J971="Default",Assumptions!$B$7,J971)))</f>
        <v>PAYG</v>
      </c>
      <c r="M971" s="23" t="str">
        <f>IF(U971=0,"Review SKU",INDEX('SKU Catalog'!$E$1:$E$116,MAX(1,U971)))</f>
        <v>resource</v>
      </c>
      <c r="N971" s="31">
        <f>IF(ISNUMBER(K971),K971,IF(U971=0,"UNPRICED",IF(L971="PAYG",INDEX('SKU Catalog'!$K$1:$K$116,MAX(1,U971)),IF(L971="1Y",INDEX('SKU Catalog'!$L$1:$L$116,MAX(1,U971)),INDEX('SKU Catalog'!$M$1:$M$116,MAX(1,U971))))))</f>
        <v>0</v>
      </c>
      <c r="O971" s="24">
        <f>IF(NOT(AND(A971=$B$2,G971&gt;0,H971&gt;0,OR(C971&lt;&gt;"Recommended baseline",Assumptions!$B$10=1))),0,IF(ISNUMBER(N971),G971*H971*N971*IF(ISNUMBER(K971),1,IF(AND(L971="PAYG",INDEX('SKU Catalog'!$F$1:$F$116,MAX(1,U971))="Hourly"),I971,1)),"UNPRICED"))</f>
        <v>0</v>
      </c>
      <c r="P971" s="24">
        <f>IF(ISNUMBER(O971),O971*Assumptions!$B$8,"UNPRICED")</f>
        <v>0</v>
      </c>
      <c r="Q971" s="23" t="str">
        <f>IF(NOT(AND(A971=$B$2,G971&gt;0,H971&gt;0,OR(C971&lt;&gt;"Recommended baseline",Assumptions!$B$10=1))),"Inactive",IF(NOT(ISNUMBER(N971)),"UNPRICED - select SKU / quote",IF(ISNUMBER(K971),"Manual quote - verify source",IF(T971="Covered","Covered by capacity",IF(T971="Control plane","No direct fee","Priced - verify sizing")))))</f>
        <v>Inactive</v>
      </c>
      <c r="R971" s="21" t="s">
        <v>2300</v>
      </c>
      <c r="S971" s="21" t="s">
        <v>971</v>
      </c>
      <c r="T971" s="21" t="s">
        <v>187</v>
      </c>
      <c r="U971" s="23">
        <f>IF(COUNTIF('SKU Catalog'!$A$4:$A$116,T971&amp;"|"&amp;F971)=0,0,MATCH(T971&amp;"|"&amp;F971,'SKU Catalog'!$A$1:$A$116,0))</f>
        <v>5</v>
      </c>
      <c r="V971" s="24">
        <f>IF(NOT(AND(A971=$B$2,G971&gt;0,H971&gt;0,OR(C971&lt;&gt;"Recommended baseline",Assumptions!$B$10=1))),0,IF(ISNUMBER(K971),G971*H971*K971,IF(U971=0,"UNPRICED",IF(ISNUMBER(INDEX('SKU Catalog'!$K$1:$K$116,MAX(1,U971))),G971*H971*INDEX('SKU Catalog'!$K$1:$K$116,MAX(1,U971))*IF(AND(INDEX('SKU Catalog'!$F$1:$F$116,MAX(1,U971))="Hourly",OR(INDEX('SKU Catalog'!$J$1:$J$116,MAX(1,U971))=0,"PAYG"="PAYG")),I971,1),"UNPRICED"))))</f>
        <v>0</v>
      </c>
      <c r="W971" s="24">
        <f>IF(NOT(AND(A971=$B$2,G971&gt;0,H971&gt;0,OR(C971&lt;&gt;"Recommended baseline",Assumptions!$B$10=1))),0,IF(ISNUMBER(K971),G971*H971*K971,IF(U971=0,"UNPRICED",IF(ISNUMBER(INDEX('SKU Catalog'!$L$1:$L$116,MAX(1,U971))),G971*H971*INDEX('SKU Catalog'!$L$1:$L$116,MAX(1,U971))*IF(AND(INDEX('SKU Catalog'!$F$1:$F$116,MAX(1,U971))="Hourly",OR(INDEX('SKU Catalog'!$J$1:$J$116,MAX(1,U971))=0,"1Y"="PAYG")),I971,1),"UNPRICED"))))</f>
        <v>0</v>
      </c>
      <c r="X971" s="24">
        <f>IF(NOT(AND(A971=$B$2,G971&gt;0,H971&gt;0,OR(C971&lt;&gt;"Recommended baseline",Assumptions!$B$10=1))),0,IF(ISNUMBER(K971),G971*H971*K971,IF(U971=0,"UNPRICED",IF(ISNUMBER(INDEX('SKU Catalog'!$M$1:$M$116,MAX(1,U971))),G971*H971*INDEX('SKU Catalog'!$M$1:$M$116,MAX(1,U971))*IF(AND(INDEX('SKU Catalog'!$F$1:$F$116,MAX(1,U971))="Hourly",OR(INDEX('SKU Catalog'!$J$1:$J$116,MAX(1,U971))=0,"3Y"="PAYG")),I971,1),"UNPRICED"))))</f>
        <v>0</v>
      </c>
    </row>
    <row r="972" spans="1:24" ht="28.8" x14ac:dyDescent="0.35">
      <c r="A972" s="21" t="s">
        <v>951</v>
      </c>
      <c r="B972" s="21" t="s">
        <v>95</v>
      </c>
      <c r="C972" s="21" t="s">
        <v>2299</v>
      </c>
      <c r="D972" s="21" t="s">
        <v>1650</v>
      </c>
      <c r="E972" s="21" t="s">
        <v>1651</v>
      </c>
      <c r="F972" s="26" t="s">
        <v>188</v>
      </c>
      <c r="G972" s="27">
        <v>1</v>
      </c>
      <c r="H972" s="27">
        <v>1</v>
      </c>
      <c r="I972" s="36">
        <v>1</v>
      </c>
      <c r="J972" s="26" t="s">
        <v>2297</v>
      </c>
      <c r="K972" s="37"/>
      <c r="L972" s="23" t="str">
        <f>IF(U972=0,"INVALID SKU",IF(INDEX('SKU Catalog'!$J$1:$J$116,MAX(1,U972))=0,"PAYG",IF(J972="Default",Assumptions!$B$7,J972)))</f>
        <v>PAYG</v>
      </c>
      <c r="M972" s="23" t="str">
        <f>IF(U972=0,"Review SKU",INDEX('SKU Catalog'!$E$1:$E$116,MAX(1,U972)))</f>
        <v>resource</v>
      </c>
      <c r="N972" s="31">
        <f>IF(ISNUMBER(K972),K972,IF(U972=0,"UNPRICED",IF(L972="PAYG",INDEX('SKU Catalog'!$K$1:$K$116,MAX(1,U972)),IF(L972="1Y",INDEX('SKU Catalog'!$L$1:$L$116,MAX(1,U972)),INDEX('SKU Catalog'!$M$1:$M$116,MAX(1,U972))))))</f>
        <v>0</v>
      </c>
      <c r="O972" s="24">
        <f>IF(NOT(AND(A972=$B$2,G972&gt;0,H972&gt;0,OR(C972&lt;&gt;"Recommended baseline",Assumptions!$B$10=1))),0,IF(ISNUMBER(N972),G972*H972*N972*IF(ISNUMBER(K972),1,IF(AND(L972="PAYG",INDEX('SKU Catalog'!$F$1:$F$116,MAX(1,U972))="Hourly"),I972,1)),"UNPRICED"))</f>
        <v>0</v>
      </c>
      <c r="P972" s="24">
        <f>IF(ISNUMBER(O972),O972*Assumptions!$B$8,"UNPRICED")</f>
        <v>0</v>
      </c>
      <c r="Q972" s="23" t="str">
        <f>IF(NOT(AND(A972=$B$2,G972&gt;0,H972&gt;0,OR(C972&lt;&gt;"Recommended baseline",Assumptions!$B$10=1))),"Inactive",IF(NOT(ISNUMBER(N972)),"UNPRICED - select SKU / quote",IF(ISNUMBER(K972),"Manual quote - verify source",IF(T972="Covered","Covered by capacity",IF(T972="Control plane","No direct fee","Priced - verify sizing")))))</f>
        <v>Inactive</v>
      </c>
      <c r="R972" s="21" t="s">
        <v>2300</v>
      </c>
      <c r="S972" s="21" t="s">
        <v>971</v>
      </c>
      <c r="T972" s="21" t="s">
        <v>187</v>
      </c>
      <c r="U972" s="23">
        <f>IF(COUNTIF('SKU Catalog'!$A$4:$A$116,T972&amp;"|"&amp;F972)=0,0,MATCH(T972&amp;"|"&amp;F972,'SKU Catalog'!$A$1:$A$116,0))</f>
        <v>5</v>
      </c>
      <c r="V972" s="24">
        <f>IF(NOT(AND(A972=$B$2,G972&gt;0,H972&gt;0,OR(C972&lt;&gt;"Recommended baseline",Assumptions!$B$10=1))),0,IF(ISNUMBER(K972),G972*H972*K972,IF(U972=0,"UNPRICED",IF(ISNUMBER(INDEX('SKU Catalog'!$K$1:$K$116,MAX(1,U972))),G972*H972*INDEX('SKU Catalog'!$K$1:$K$116,MAX(1,U972))*IF(AND(INDEX('SKU Catalog'!$F$1:$F$116,MAX(1,U972))="Hourly",OR(INDEX('SKU Catalog'!$J$1:$J$116,MAX(1,U972))=0,"PAYG"="PAYG")),I972,1),"UNPRICED"))))</f>
        <v>0</v>
      </c>
      <c r="W972" s="24">
        <f>IF(NOT(AND(A972=$B$2,G972&gt;0,H972&gt;0,OR(C972&lt;&gt;"Recommended baseline",Assumptions!$B$10=1))),0,IF(ISNUMBER(K972),G972*H972*K972,IF(U972=0,"UNPRICED",IF(ISNUMBER(INDEX('SKU Catalog'!$L$1:$L$116,MAX(1,U972))),G972*H972*INDEX('SKU Catalog'!$L$1:$L$116,MAX(1,U972))*IF(AND(INDEX('SKU Catalog'!$F$1:$F$116,MAX(1,U972))="Hourly",OR(INDEX('SKU Catalog'!$J$1:$J$116,MAX(1,U972))=0,"1Y"="PAYG")),I972,1),"UNPRICED"))))</f>
        <v>0</v>
      </c>
      <c r="X972" s="24">
        <f>IF(NOT(AND(A972=$B$2,G972&gt;0,H972&gt;0,OR(C972&lt;&gt;"Recommended baseline",Assumptions!$B$10=1))),0,IF(ISNUMBER(K972),G972*H972*K972,IF(U972=0,"UNPRICED",IF(ISNUMBER(INDEX('SKU Catalog'!$M$1:$M$116,MAX(1,U972))),G972*H972*INDEX('SKU Catalog'!$M$1:$M$116,MAX(1,U972))*IF(AND(INDEX('SKU Catalog'!$F$1:$F$116,MAX(1,U972))="Hourly",OR(INDEX('SKU Catalog'!$J$1:$J$116,MAX(1,U972))=0,"3Y"="PAYG")),I972,1),"UNPRICED"))))</f>
        <v>0</v>
      </c>
    </row>
    <row r="973" spans="1:24" ht="28.8" x14ac:dyDescent="0.35">
      <c r="A973" s="21" t="s">
        <v>951</v>
      </c>
      <c r="B973" s="21" t="s">
        <v>95</v>
      </c>
      <c r="C973" s="21" t="s">
        <v>2299</v>
      </c>
      <c r="D973" s="21" t="s">
        <v>1652</v>
      </c>
      <c r="E973" s="21" t="s">
        <v>1653</v>
      </c>
      <c r="F973" s="26" t="s">
        <v>188</v>
      </c>
      <c r="G973" s="27">
        <v>1</v>
      </c>
      <c r="H973" s="27">
        <v>1</v>
      </c>
      <c r="I973" s="36">
        <v>1</v>
      </c>
      <c r="J973" s="26" t="s">
        <v>2297</v>
      </c>
      <c r="K973" s="37"/>
      <c r="L973" s="23" t="str">
        <f>IF(U973=0,"INVALID SKU",IF(INDEX('SKU Catalog'!$J$1:$J$116,MAX(1,U973))=0,"PAYG",IF(J973="Default",Assumptions!$B$7,J973)))</f>
        <v>PAYG</v>
      </c>
      <c r="M973" s="23" t="str">
        <f>IF(U973=0,"Review SKU",INDEX('SKU Catalog'!$E$1:$E$116,MAX(1,U973)))</f>
        <v>resource</v>
      </c>
      <c r="N973" s="31">
        <f>IF(ISNUMBER(K973),K973,IF(U973=0,"UNPRICED",IF(L973="PAYG",INDEX('SKU Catalog'!$K$1:$K$116,MAX(1,U973)),IF(L973="1Y",INDEX('SKU Catalog'!$L$1:$L$116,MAX(1,U973)),INDEX('SKU Catalog'!$M$1:$M$116,MAX(1,U973))))))</f>
        <v>0</v>
      </c>
      <c r="O973" s="24">
        <f>IF(NOT(AND(A973=$B$2,G973&gt;0,H973&gt;0,OR(C973&lt;&gt;"Recommended baseline",Assumptions!$B$10=1))),0,IF(ISNUMBER(N973),G973*H973*N973*IF(ISNUMBER(K973),1,IF(AND(L973="PAYG",INDEX('SKU Catalog'!$F$1:$F$116,MAX(1,U973))="Hourly"),I973,1)),"UNPRICED"))</f>
        <v>0</v>
      </c>
      <c r="P973" s="24">
        <f>IF(ISNUMBER(O973),O973*Assumptions!$B$8,"UNPRICED")</f>
        <v>0</v>
      </c>
      <c r="Q973" s="23" t="str">
        <f>IF(NOT(AND(A973=$B$2,G973&gt;0,H973&gt;0,OR(C973&lt;&gt;"Recommended baseline",Assumptions!$B$10=1))),"Inactive",IF(NOT(ISNUMBER(N973)),"UNPRICED - select SKU / quote",IF(ISNUMBER(K973),"Manual quote - verify source",IF(T973="Covered","Covered by capacity",IF(T973="Control plane","No direct fee","Priced - verify sizing")))))</f>
        <v>Inactive</v>
      </c>
      <c r="R973" s="21" t="s">
        <v>2300</v>
      </c>
      <c r="S973" s="21" t="s">
        <v>971</v>
      </c>
      <c r="T973" s="21" t="s">
        <v>187</v>
      </c>
      <c r="U973" s="23">
        <f>IF(COUNTIF('SKU Catalog'!$A$4:$A$116,T973&amp;"|"&amp;F973)=0,0,MATCH(T973&amp;"|"&amp;F973,'SKU Catalog'!$A$1:$A$116,0))</f>
        <v>5</v>
      </c>
      <c r="V973" s="24">
        <f>IF(NOT(AND(A973=$B$2,G973&gt;0,H973&gt;0,OR(C973&lt;&gt;"Recommended baseline",Assumptions!$B$10=1))),0,IF(ISNUMBER(K973),G973*H973*K973,IF(U973=0,"UNPRICED",IF(ISNUMBER(INDEX('SKU Catalog'!$K$1:$K$116,MAX(1,U973))),G973*H973*INDEX('SKU Catalog'!$K$1:$K$116,MAX(1,U973))*IF(AND(INDEX('SKU Catalog'!$F$1:$F$116,MAX(1,U973))="Hourly",OR(INDEX('SKU Catalog'!$J$1:$J$116,MAX(1,U973))=0,"PAYG"="PAYG")),I973,1),"UNPRICED"))))</f>
        <v>0</v>
      </c>
      <c r="W973" s="24">
        <f>IF(NOT(AND(A973=$B$2,G973&gt;0,H973&gt;0,OR(C973&lt;&gt;"Recommended baseline",Assumptions!$B$10=1))),0,IF(ISNUMBER(K973),G973*H973*K973,IF(U973=0,"UNPRICED",IF(ISNUMBER(INDEX('SKU Catalog'!$L$1:$L$116,MAX(1,U973))),G973*H973*INDEX('SKU Catalog'!$L$1:$L$116,MAX(1,U973))*IF(AND(INDEX('SKU Catalog'!$F$1:$F$116,MAX(1,U973))="Hourly",OR(INDEX('SKU Catalog'!$J$1:$J$116,MAX(1,U973))=0,"1Y"="PAYG")),I973,1),"UNPRICED"))))</f>
        <v>0</v>
      </c>
      <c r="X973" s="24">
        <f>IF(NOT(AND(A973=$B$2,G973&gt;0,H973&gt;0,OR(C973&lt;&gt;"Recommended baseline",Assumptions!$B$10=1))),0,IF(ISNUMBER(K973),G973*H973*K973,IF(U973=0,"UNPRICED",IF(ISNUMBER(INDEX('SKU Catalog'!$M$1:$M$116,MAX(1,U973))),G973*H973*INDEX('SKU Catalog'!$M$1:$M$116,MAX(1,U973))*IF(AND(INDEX('SKU Catalog'!$F$1:$F$116,MAX(1,U973))="Hourly",OR(INDEX('SKU Catalog'!$J$1:$J$116,MAX(1,U973))=0,"3Y"="PAYG")),I973,1),"UNPRICED"))))</f>
        <v>0</v>
      </c>
    </row>
    <row r="974" spans="1:24" ht="28.8" x14ac:dyDescent="0.35">
      <c r="A974" s="21" t="s">
        <v>951</v>
      </c>
      <c r="B974" s="21" t="s">
        <v>95</v>
      </c>
      <c r="C974" s="21" t="s">
        <v>2299</v>
      </c>
      <c r="D974" s="21" t="s">
        <v>1654</v>
      </c>
      <c r="E974" s="21" t="s">
        <v>1655</v>
      </c>
      <c r="F974" s="26" t="s">
        <v>188</v>
      </c>
      <c r="G974" s="27">
        <v>1</v>
      </c>
      <c r="H974" s="27">
        <v>1</v>
      </c>
      <c r="I974" s="36">
        <v>1</v>
      </c>
      <c r="J974" s="26" t="s">
        <v>2297</v>
      </c>
      <c r="K974" s="37"/>
      <c r="L974" s="23" t="str">
        <f>IF(U974=0,"INVALID SKU",IF(INDEX('SKU Catalog'!$J$1:$J$116,MAX(1,U974))=0,"PAYG",IF(J974="Default",Assumptions!$B$7,J974)))</f>
        <v>PAYG</v>
      </c>
      <c r="M974" s="23" t="str">
        <f>IF(U974=0,"Review SKU",INDEX('SKU Catalog'!$E$1:$E$116,MAX(1,U974)))</f>
        <v>resource</v>
      </c>
      <c r="N974" s="31">
        <f>IF(ISNUMBER(K974),K974,IF(U974=0,"UNPRICED",IF(L974="PAYG",INDEX('SKU Catalog'!$K$1:$K$116,MAX(1,U974)),IF(L974="1Y",INDEX('SKU Catalog'!$L$1:$L$116,MAX(1,U974)),INDEX('SKU Catalog'!$M$1:$M$116,MAX(1,U974))))))</f>
        <v>0</v>
      </c>
      <c r="O974" s="24">
        <f>IF(NOT(AND(A974=$B$2,G974&gt;0,H974&gt;0,OR(C974&lt;&gt;"Recommended baseline",Assumptions!$B$10=1))),0,IF(ISNUMBER(N974),G974*H974*N974*IF(ISNUMBER(K974),1,IF(AND(L974="PAYG",INDEX('SKU Catalog'!$F$1:$F$116,MAX(1,U974))="Hourly"),I974,1)),"UNPRICED"))</f>
        <v>0</v>
      </c>
      <c r="P974" s="24">
        <f>IF(ISNUMBER(O974),O974*Assumptions!$B$8,"UNPRICED")</f>
        <v>0</v>
      </c>
      <c r="Q974" s="23" t="str">
        <f>IF(NOT(AND(A974=$B$2,G974&gt;0,H974&gt;0,OR(C974&lt;&gt;"Recommended baseline",Assumptions!$B$10=1))),"Inactive",IF(NOT(ISNUMBER(N974)),"UNPRICED - select SKU / quote",IF(ISNUMBER(K974),"Manual quote - verify source",IF(T974="Covered","Covered by capacity",IF(T974="Control plane","No direct fee","Priced - verify sizing")))))</f>
        <v>Inactive</v>
      </c>
      <c r="R974" s="21" t="s">
        <v>2300</v>
      </c>
      <c r="S974" s="21" t="s">
        <v>971</v>
      </c>
      <c r="T974" s="21" t="s">
        <v>187</v>
      </c>
      <c r="U974" s="23">
        <f>IF(COUNTIF('SKU Catalog'!$A$4:$A$116,T974&amp;"|"&amp;F974)=0,0,MATCH(T974&amp;"|"&amp;F974,'SKU Catalog'!$A$1:$A$116,0))</f>
        <v>5</v>
      </c>
      <c r="V974" s="24">
        <f>IF(NOT(AND(A974=$B$2,G974&gt;0,H974&gt;0,OR(C974&lt;&gt;"Recommended baseline",Assumptions!$B$10=1))),0,IF(ISNUMBER(K974),G974*H974*K974,IF(U974=0,"UNPRICED",IF(ISNUMBER(INDEX('SKU Catalog'!$K$1:$K$116,MAX(1,U974))),G974*H974*INDEX('SKU Catalog'!$K$1:$K$116,MAX(1,U974))*IF(AND(INDEX('SKU Catalog'!$F$1:$F$116,MAX(1,U974))="Hourly",OR(INDEX('SKU Catalog'!$J$1:$J$116,MAX(1,U974))=0,"PAYG"="PAYG")),I974,1),"UNPRICED"))))</f>
        <v>0</v>
      </c>
      <c r="W974" s="24">
        <f>IF(NOT(AND(A974=$B$2,G974&gt;0,H974&gt;0,OR(C974&lt;&gt;"Recommended baseline",Assumptions!$B$10=1))),0,IF(ISNUMBER(K974),G974*H974*K974,IF(U974=0,"UNPRICED",IF(ISNUMBER(INDEX('SKU Catalog'!$L$1:$L$116,MAX(1,U974))),G974*H974*INDEX('SKU Catalog'!$L$1:$L$116,MAX(1,U974))*IF(AND(INDEX('SKU Catalog'!$F$1:$F$116,MAX(1,U974))="Hourly",OR(INDEX('SKU Catalog'!$J$1:$J$116,MAX(1,U974))=0,"1Y"="PAYG")),I974,1),"UNPRICED"))))</f>
        <v>0</v>
      </c>
      <c r="X974" s="24">
        <f>IF(NOT(AND(A974=$B$2,G974&gt;0,H974&gt;0,OR(C974&lt;&gt;"Recommended baseline",Assumptions!$B$10=1))),0,IF(ISNUMBER(K974),G974*H974*K974,IF(U974=0,"UNPRICED",IF(ISNUMBER(INDEX('SKU Catalog'!$M$1:$M$116,MAX(1,U974))),G974*H974*INDEX('SKU Catalog'!$M$1:$M$116,MAX(1,U974))*IF(AND(INDEX('SKU Catalog'!$F$1:$F$116,MAX(1,U974))="Hourly",OR(INDEX('SKU Catalog'!$J$1:$J$116,MAX(1,U974))=0,"3Y"="PAYG")),I974,1),"UNPRICED"))))</f>
        <v>0</v>
      </c>
    </row>
    <row r="975" spans="1:24" ht="28.8" x14ac:dyDescent="0.35">
      <c r="A975" s="21" t="s">
        <v>951</v>
      </c>
      <c r="B975" s="21" t="s">
        <v>95</v>
      </c>
      <c r="C975" s="21" t="s">
        <v>2299</v>
      </c>
      <c r="D975" s="21" t="s">
        <v>1656</v>
      </c>
      <c r="E975" s="21" t="s">
        <v>1657</v>
      </c>
      <c r="F975" s="26" t="s">
        <v>188</v>
      </c>
      <c r="G975" s="27">
        <v>1</v>
      </c>
      <c r="H975" s="27">
        <v>1</v>
      </c>
      <c r="I975" s="36">
        <v>1</v>
      </c>
      <c r="J975" s="26" t="s">
        <v>2297</v>
      </c>
      <c r="K975" s="37"/>
      <c r="L975" s="23" t="str">
        <f>IF(U975=0,"INVALID SKU",IF(INDEX('SKU Catalog'!$J$1:$J$116,MAX(1,U975))=0,"PAYG",IF(J975="Default",Assumptions!$B$7,J975)))</f>
        <v>PAYG</v>
      </c>
      <c r="M975" s="23" t="str">
        <f>IF(U975=0,"Review SKU",INDEX('SKU Catalog'!$E$1:$E$116,MAX(1,U975)))</f>
        <v>resource</v>
      </c>
      <c r="N975" s="31">
        <f>IF(ISNUMBER(K975),K975,IF(U975=0,"UNPRICED",IF(L975="PAYG",INDEX('SKU Catalog'!$K$1:$K$116,MAX(1,U975)),IF(L975="1Y",INDEX('SKU Catalog'!$L$1:$L$116,MAX(1,U975)),INDEX('SKU Catalog'!$M$1:$M$116,MAX(1,U975))))))</f>
        <v>0</v>
      </c>
      <c r="O975" s="24">
        <f>IF(NOT(AND(A975=$B$2,G975&gt;0,H975&gt;0,OR(C975&lt;&gt;"Recommended baseline",Assumptions!$B$10=1))),0,IF(ISNUMBER(N975),G975*H975*N975*IF(ISNUMBER(K975),1,IF(AND(L975="PAYG",INDEX('SKU Catalog'!$F$1:$F$116,MAX(1,U975))="Hourly"),I975,1)),"UNPRICED"))</f>
        <v>0</v>
      </c>
      <c r="P975" s="24">
        <f>IF(ISNUMBER(O975),O975*Assumptions!$B$8,"UNPRICED")</f>
        <v>0</v>
      </c>
      <c r="Q975" s="23" t="str">
        <f>IF(NOT(AND(A975=$B$2,G975&gt;0,H975&gt;0,OR(C975&lt;&gt;"Recommended baseline",Assumptions!$B$10=1))),"Inactive",IF(NOT(ISNUMBER(N975)),"UNPRICED - select SKU / quote",IF(ISNUMBER(K975),"Manual quote - verify source",IF(T975="Covered","Covered by capacity",IF(T975="Control plane","No direct fee","Priced - verify sizing")))))</f>
        <v>Inactive</v>
      </c>
      <c r="R975" s="21" t="s">
        <v>2300</v>
      </c>
      <c r="S975" s="21" t="s">
        <v>971</v>
      </c>
      <c r="T975" s="21" t="s">
        <v>187</v>
      </c>
      <c r="U975" s="23">
        <f>IF(COUNTIF('SKU Catalog'!$A$4:$A$116,T975&amp;"|"&amp;F975)=0,0,MATCH(T975&amp;"|"&amp;F975,'SKU Catalog'!$A$1:$A$116,0))</f>
        <v>5</v>
      </c>
      <c r="V975" s="24">
        <f>IF(NOT(AND(A975=$B$2,G975&gt;0,H975&gt;0,OR(C975&lt;&gt;"Recommended baseline",Assumptions!$B$10=1))),0,IF(ISNUMBER(K975),G975*H975*K975,IF(U975=0,"UNPRICED",IF(ISNUMBER(INDEX('SKU Catalog'!$K$1:$K$116,MAX(1,U975))),G975*H975*INDEX('SKU Catalog'!$K$1:$K$116,MAX(1,U975))*IF(AND(INDEX('SKU Catalog'!$F$1:$F$116,MAX(1,U975))="Hourly",OR(INDEX('SKU Catalog'!$J$1:$J$116,MAX(1,U975))=0,"PAYG"="PAYG")),I975,1),"UNPRICED"))))</f>
        <v>0</v>
      </c>
      <c r="W975" s="24">
        <f>IF(NOT(AND(A975=$B$2,G975&gt;0,H975&gt;0,OR(C975&lt;&gt;"Recommended baseline",Assumptions!$B$10=1))),0,IF(ISNUMBER(K975),G975*H975*K975,IF(U975=0,"UNPRICED",IF(ISNUMBER(INDEX('SKU Catalog'!$L$1:$L$116,MAX(1,U975))),G975*H975*INDEX('SKU Catalog'!$L$1:$L$116,MAX(1,U975))*IF(AND(INDEX('SKU Catalog'!$F$1:$F$116,MAX(1,U975))="Hourly",OR(INDEX('SKU Catalog'!$J$1:$J$116,MAX(1,U975))=0,"1Y"="PAYG")),I975,1),"UNPRICED"))))</f>
        <v>0</v>
      </c>
      <c r="X975" s="24">
        <f>IF(NOT(AND(A975=$B$2,G975&gt;0,H975&gt;0,OR(C975&lt;&gt;"Recommended baseline",Assumptions!$B$10=1))),0,IF(ISNUMBER(K975),G975*H975*K975,IF(U975=0,"UNPRICED",IF(ISNUMBER(INDEX('SKU Catalog'!$M$1:$M$116,MAX(1,U975))),G975*H975*INDEX('SKU Catalog'!$M$1:$M$116,MAX(1,U975))*IF(AND(INDEX('SKU Catalog'!$F$1:$F$116,MAX(1,U975))="Hourly",OR(INDEX('SKU Catalog'!$J$1:$J$116,MAX(1,U975))=0,"3Y"="PAYG")),I975,1),"UNPRICED"))))</f>
        <v>0</v>
      </c>
    </row>
    <row r="976" spans="1:24" ht="28.8" x14ac:dyDescent="0.35">
      <c r="A976" s="21" t="s">
        <v>951</v>
      </c>
      <c r="B976" s="21" t="s">
        <v>95</v>
      </c>
      <c r="C976" s="21" t="s">
        <v>2299</v>
      </c>
      <c r="D976" s="21" t="s">
        <v>1659</v>
      </c>
      <c r="E976" s="21" t="s">
        <v>1660</v>
      </c>
      <c r="F976" s="26" t="s">
        <v>188</v>
      </c>
      <c r="G976" s="27">
        <v>1</v>
      </c>
      <c r="H976" s="27">
        <v>1</v>
      </c>
      <c r="I976" s="36">
        <v>1</v>
      </c>
      <c r="J976" s="26" t="s">
        <v>2297</v>
      </c>
      <c r="K976" s="37"/>
      <c r="L976" s="23" t="str">
        <f>IF(U976=0,"INVALID SKU",IF(INDEX('SKU Catalog'!$J$1:$J$116,MAX(1,U976))=0,"PAYG",IF(J976="Default",Assumptions!$B$7,J976)))</f>
        <v>PAYG</v>
      </c>
      <c r="M976" s="23" t="str">
        <f>IF(U976=0,"Review SKU",INDEX('SKU Catalog'!$E$1:$E$116,MAX(1,U976)))</f>
        <v>resource</v>
      </c>
      <c r="N976" s="31">
        <f>IF(ISNUMBER(K976),K976,IF(U976=0,"UNPRICED",IF(L976="PAYG",INDEX('SKU Catalog'!$K$1:$K$116,MAX(1,U976)),IF(L976="1Y",INDEX('SKU Catalog'!$L$1:$L$116,MAX(1,U976)),INDEX('SKU Catalog'!$M$1:$M$116,MAX(1,U976))))))</f>
        <v>0</v>
      </c>
      <c r="O976" s="24">
        <f>IF(NOT(AND(A976=$B$2,G976&gt;0,H976&gt;0,OR(C976&lt;&gt;"Recommended baseline",Assumptions!$B$10=1))),0,IF(ISNUMBER(N976),G976*H976*N976*IF(ISNUMBER(K976),1,IF(AND(L976="PAYG",INDEX('SKU Catalog'!$F$1:$F$116,MAX(1,U976))="Hourly"),I976,1)),"UNPRICED"))</f>
        <v>0</v>
      </c>
      <c r="P976" s="24">
        <f>IF(ISNUMBER(O976),O976*Assumptions!$B$8,"UNPRICED")</f>
        <v>0</v>
      </c>
      <c r="Q976" s="23" t="str">
        <f>IF(NOT(AND(A976=$B$2,G976&gt;0,H976&gt;0,OR(C976&lt;&gt;"Recommended baseline",Assumptions!$B$10=1))),"Inactive",IF(NOT(ISNUMBER(N976)),"UNPRICED - select SKU / quote",IF(ISNUMBER(K976),"Manual quote - verify source",IF(T976="Covered","Covered by capacity",IF(T976="Control plane","No direct fee","Priced - verify sizing")))))</f>
        <v>Inactive</v>
      </c>
      <c r="R976" s="21" t="s">
        <v>2300</v>
      </c>
      <c r="S976" s="21" t="s">
        <v>971</v>
      </c>
      <c r="T976" s="21" t="s">
        <v>187</v>
      </c>
      <c r="U976" s="23">
        <f>IF(COUNTIF('SKU Catalog'!$A$4:$A$116,T976&amp;"|"&amp;F976)=0,0,MATCH(T976&amp;"|"&amp;F976,'SKU Catalog'!$A$1:$A$116,0))</f>
        <v>5</v>
      </c>
      <c r="V976" s="24">
        <f>IF(NOT(AND(A976=$B$2,G976&gt;0,H976&gt;0,OR(C976&lt;&gt;"Recommended baseline",Assumptions!$B$10=1))),0,IF(ISNUMBER(K976),G976*H976*K976,IF(U976=0,"UNPRICED",IF(ISNUMBER(INDEX('SKU Catalog'!$K$1:$K$116,MAX(1,U976))),G976*H976*INDEX('SKU Catalog'!$K$1:$K$116,MAX(1,U976))*IF(AND(INDEX('SKU Catalog'!$F$1:$F$116,MAX(1,U976))="Hourly",OR(INDEX('SKU Catalog'!$J$1:$J$116,MAX(1,U976))=0,"PAYG"="PAYG")),I976,1),"UNPRICED"))))</f>
        <v>0</v>
      </c>
      <c r="W976" s="24">
        <f>IF(NOT(AND(A976=$B$2,G976&gt;0,H976&gt;0,OR(C976&lt;&gt;"Recommended baseline",Assumptions!$B$10=1))),0,IF(ISNUMBER(K976),G976*H976*K976,IF(U976=0,"UNPRICED",IF(ISNUMBER(INDEX('SKU Catalog'!$L$1:$L$116,MAX(1,U976))),G976*H976*INDEX('SKU Catalog'!$L$1:$L$116,MAX(1,U976))*IF(AND(INDEX('SKU Catalog'!$F$1:$F$116,MAX(1,U976))="Hourly",OR(INDEX('SKU Catalog'!$J$1:$J$116,MAX(1,U976))=0,"1Y"="PAYG")),I976,1),"UNPRICED"))))</f>
        <v>0</v>
      </c>
      <c r="X976" s="24">
        <f>IF(NOT(AND(A976=$B$2,G976&gt;0,H976&gt;0,OR(C976&lt;&gt;"Recommended baseline",Assumptions!$B$10=1))),0,IF(ISNUMBER(K976),G976*H976*K976,IF(U976=0,"UNPRICED",IF(ISNUMBER(INDEX('SKU Catalog'!$M$1:$M$116,MAX(1,U976))),G976*H976*INDEX('SKU Catalog'!$M$1:$M$116,MAX(1,U976))*IF(AND(INDEX('SKU Catalog'!$F$1:$F$116,MAX(1,U976))="Hourly",OR(INDEX('SKU Catalog'!$J$1:$J$116,MAX(1,U976))=0,"3Y"="PAYG")),I976,1),"UNPRICED"))))</f>
        <v>0</v>
      </c>
    </row>
    <row r="977" spans="1:24" ht="28.8" x14ac:dyDescent="0.35">
      <c r="A977" s="21" t="s">
        <v>951</v>
      </c>
      <c r="B977" s="21" t="s">
        <v>95</v>
      </c>
      <c r="C977" s="21" t="s">
        <v>2299</v>
      </c>
      <c r="D977" s="21" t="s">
        <v>1661</v>
      </c>
      <c r="E977" s="21" t="s">
        <v>1662</v>
      </c>
      <c r="F977" s="26" t="s">
        <v>188</v>
      </c>
      <c r="G977" s="27">
        <v>1</v>
      </c>
      <c r="H977" s="27">
        <v>1</v>
      </c>
      <c r="I977" s="36">
        <v>1</v>
      </c>
      <c r="J977" s="26" t="s">
        <v>2297</v>
      </c>
      <c r="K977" s="37"/>
      <c r="L977" s="23" t="str">
        <f>IF(U977=0,"INVALID SKU",IF(INDEX('SKU Catalog'!$J$1:$J$116,MAX(1,U977))=0,"PAYG",IF(J977="Default",Assumptions!$B$7,J977)))</f>
        <v>PAYG</v>
      </c>
      <c r="M977" s="23" t="str">
        <f>IF(U977=0,"Review SKU",INDEX('SKU Catalog'!$E$1:$E$116,MAX(1,U977)))</f>
        <v>resource</v>
      </c>
      <c r="N977" s="31">
        <f>IF(ISNUMBER(K977),K977,IF(U977=0,"UNPRICED",IF(L977="PAYG",INDEX('SKU Catalog'!$K$1:$K$116,MAX(1,U977)),IF(L977="1Y",INDEX('SKU Catalog'!$L$1:$L$116,MAX(1,U977)),INDEX('SKU Catalog'!$M$1:$M$116,MAX(1,U977))))))</f>
        <v>0</v>
      </c>
      <c r="O977" s="24">
        <f>IF(NOT(AND(A977=$B$2,G977&gt;0,H977&gt;0,OR(C977&lt;&gt;"Recommended baseline",Assumptions!$B$10=1))),0,IF(ISNUMBER(N977),G977*H977*N977*IF(ISNUMBER(K977),1,IF(AND(L977="PAYG",INDEX('SKU Catalog'!$F$1:$F$116,MAX(1,U977))="Hourly"),I977,1)),"UNPRICED"))</f>
        <v>0</v>
      </c>
      <c r="P977" s="24">
        <f>IF(ISNUMBER(O977),O977*Assumptions!$B$8,"UNPRICED")</f>
        <v>0</v>
      </c>
      <c r="Q977" s="23" t="str">
        <f>IF(NOT(AND(A977=$B$2,G977&gt;0,H977&gt;0,OR(C977&lt;&gt;"Recommended baseline",Assumptions!$B$10=1))),"Inactive",IF(NOT(ISNUMBER(N977)),"UNPRICED - select SKU / quote",IF(ISNUMBER(K977),"Manual quote - verify source",IF(T977="Covered","Covered by capacity",IF(T977="Control plane","No direct fee","Priced - verify sizing")))))</f>
        <v>Inactive</v>
      </c>
      <c r="R977" s="21" t="s">
        <v>2300</v>
      </c>
      <c r="S977" s="21" t="s">
        <v>971</v>
      </c>
      <c r="T977" s="21" t="s">
        <v>187</v>
      </c>
      <c r="U977" s="23">
        <f>IF(COUNTIF('SKU Catalog'!$A$4:$A$116,T977&amp;"|"&amp;F977)=0,0,MATCH(T977&amp;"|"&amp;F977,'SKU Catalog'!$A$1:$A$116,0))</f>
        <v>5</v>
      </c>
      <c r="V977" s="24">
        <f>IF(NOT(AND(A977=$B$2,G977&gt;0,H977&gt;0,OR(C977&lt;&gt;"Recommended baseline",Assumptions!$B$10=1))),0,IF(ISNUMBER(K977),G977*H977*K977,IF(U977=0,"UNPRICED",IF(ISNUMBER(INDEX('SKU Catalog'!$K$1:$K$116,MAX(1,U977))),G977*H977*INDEX('SKU Catalog'!$K$1:$K$116,MAX(1,U977))*IF(AND(INDEX('SKU Catalog'!$F$1:$F$116,MAX(1,U977))="Hourly",OR(INDEX('SKU Catalog'!$J$1:$J$116,MAX(1,U977))=0,"PAYG"="PAYG")),I977,1),"UNPRICED"))))</f>
        <v>0</v>
      </c>
      <c r="W977" s="24">
        <f>IF(NOT(AND(A977=$B$2,G977&gt;0,H977&gt;0,OR(C977&lt;&gt;"Recommended baseline",Assumptions!$B$10=1))),0,IF(ISNUMBER(K977),G977*H977*K977,IF(U977=0,"UNPRICED",IF(ISNUMBER(INDEX('SKU Catalog'!$L$1:$L$116,MAX(1,U977))),G977*H977*INDEX('SKU Catalog'!$L$1:$L$116,MAX(1,U977))*IF(AND(INDEX('SKU Catalog'!$F$1:$F$116,MAX(1,U977))="Hourly",OR(INDEX('SKU Catalog'!$J$1:$J$116,MAX(1,U977))=0,"1Y"="PAYG")),I977,1),"UNPRICED"))))</f>
        <v>0</v>
      </c>
      <c r="X977" s="24">
        <f>IF(NOT(AND(A977=$B$2,G977&gt;0,H977&gt;0,OR(C977&lt;&gt;"Recommended baseline",Assumptions!$B$10=1))),0,IF(ISNUMBER(K977),G977*H977*K977,IF(U977=0,"UNPRICED",IF(ISNUMBER(INDEX('SKU Catalog'!$M$1:$M$116,MAX(1,U977))),G977*H977*INDEX('SKU Catalog'!$M$1:$M$116,MAX(1,U977))*IF(AND(INDEX('SKU Catalog'!$F$1:$F$116,MAX(1,U977))="Hourly",OR(INDEX('SKU Catalog'!$J$1:$J$116,MAX(1,U977))=0,"3Y"="PAYG")),I977,1),"UNPRICED"))))</f>
        <v>0</v>
      </c>
    </row>
    <row r="978" spans="1:24" ht="28.8" x14ac:dyDescent="0.35">
      <c r="A978" s="21" t="s">
        <v>951</v>
      </c>
      <c r="B978" s="21" t="s">
        <v>95</v>
      </c>
      <c r="C978" s="21" t="s">
        <v>2299</v>
      </c>
      <c r="D978" s="21" t="s">
        <v>1663</v>
      </c>
      <c r="E978" s="21" t="s">
        <v>1664</v>
      </c>
      <c r="F978" s="26" t="s">
        <v>188</v>
      </c>
      <c r="G978" s="27">
        <v>1</v>
      </c>
      <c r="H978" s="27">
        <v>1</v>
      </c>
      <c r="I978" s="36">
        <v>1</v>
      </c>
      <c r="J978" s="26" t="s">
        <v>2297</v>
      </c>
      <c r="K978" s="37"/>
      <c r="L978" s="23" t="str">
        <f>IF(U978=0,"INVALID SKU",IF(INDEX('SKU Catalog'!$J$1:$J$116,MAX(1,U978))=0,"PAYG",IF(J978="Default",Assumptions!$B$7,J978)))</f>
        <v>PAYG</v>
      </c>
      <c r="M978" s="23" t="str">
        <f>IF(U978=0,"Review SKU",INDEX('SKU Catalog'!$E$1:$E$116,MAX(1,U978)))</f>
        <v>resource</v>
      </c>
      <c r="N978" s="31">
        <f>IF(ISNUMBER(K978),K978,IF(U978=0,"UNPRICED",IF(L978="PAYG",INDEX('SKU Catalog'!$K$1:$K$116,MAX(1,U978)),IF(L978="1Y",INDEX('SKU Catalog'!$L$1:$L$116,MAX(1,U978)),INDEX('SKU Catalog'!$M$1:$M$116,MAX(1,U978))))))</f>
        <v>0</v>
      </c>
      <c r="O978" s="24">
        <f>IF(NOT(AND(A978=$B$2,G978&gt;0,H978&gt;0,OR(C978&lt;&gt;"Recommended baseline",Assumptions!$B$10=1))),0,IF(ISNUMBER(N978),G978*H978*N978*IF(ISNUMBER(K978),1,IF(AND(L978="PAYG",INDEX('SKU Catalog'!$F$1:$F$116,MAX(1,U978))="Hourly"),I978,1)),"UNPRICED"))</f>
        <v>0</v>
      </c>
      <c r="P978" s="24">
        <f>IF(ISNUMBER(O978),O978*Assumptions!$B$8,"UNPRICED")</f>
        <v>0</v>
      </c>
      <c r="Q978" s="23" t="str">
        <f>IF(NOT(AND(A978=$B$2,G978&gt;0,H978&gt;0,OR(C978&lt;&gt;"Recommended baseline",Assumptions!$B$10=1))),"Inactive",IF(NOT(ISNUMBER(N978)),"UNPRICED - select SKU / quote",IF(ISNUMBER(K978),"Manual quote - verify source",IF(T978="Covered","Covered by capacity",IF(T978="Control plane","No direct fee","Priced - verify sizing")))))</f>
        <v>Inactive</v>
      </c>
      <c r="R978" s="21" t="s">
        <v>2300</v>
      </c>
      <c r="S978" s="21" t="s">
        <v>971</v>
      </c>
      <c r="T978" s="21" t="s">
        <v>187</v>
      </c>
      <c r="U978" s="23">
        <f>IF(COUNTIF('SKU Catalog'!$A$4:$A$116,T978&amp;"|"&amp;F978)=0,0,MATCH(T978&amp;"|"&amp;F978,'SKU Catalog'!$A$1:$A$116,0))</f>
        <v>5</v>
      </c>
      <c r="V978" s="24">
        <f>IF(NOT(AND(A978=$B$2,G978&gt;0,H978&gt;0,OR(C978&lt;&gt;"Recommended baseline",Assumptions!$B$10=1))),0,IF(ISNUMBER(K978),G978*H978*K978,IF(U978=0,"UNPRICED",IF(ISNUMBER(INDEX('SKU Catalog'!$K$1:$K$116,MAX(1,U978))),G978*H978*INDEX('SKU Catalog'!$K$1:$K$116,MAX(1,U978))*IF(AND(INDEX('SKU Catalog'!$F$1:$F$116,MAX(1,U978))="Hourly",OR(INDEX('SKU Catalog'!$J$1:$J$116,MAX(1,U978))=0,"PAYG"="PAYG")),I978,1),"UNPRICED"))))</f>
        <v>0</v>
      </c>
      <c r="W978" s="24">
        <f>IF(NOT(AND(A978=$B$2,G978&gt;0,H978&gt;0,OR(C978&lt;&gt;"Recommended baseline",Assumptions!$B$10=1))),0,IF(ISNUMBER(K978),G978*H978*K978,IF(U978=0,"UNPRICED",IF(ISNUMBER(INDEX('SKU Catalog'!$L$1:$L$116,MAX(1,U978))),G978*H978*INDEX('SKU Catalog'!$L$1:$L$116,MAX(1,U978))*IF(AND(INDEX('SKU Catalog'!$F$1:$F$116,MAX(1,U978))="Hourly",OR(INDEX('SKU Catalog'!$J$1:$J$116,MAX(1,U978))=0,"1Y"="PAYG")),I978,1),"UNPRICED"))))</f>
        <v>0</v>
      </c>
      <c r="X978" s="24">
        <f>IF(NOT(AND(A978=$B$2,G978&gt;0,H978&gt;0,OR(C978&lt;&gt;"Recommended baseline",Assumptions!$B$10=1))),0,IF(ISNUMBER(K978),G978*H978*K978,IF(U978=0,"UNPRICED",IF(ISNUMBER(INDEX('SKU Catalog'!$M$1:$M$116,MAX(1,U978))),G978*H978*INDEX('SKU Catalog'!$M$1:$M$116,MAX(1,U978))*IF(AND(INDEX('SKU Catalog'!$F$1:$F$116,MAX(1,U978))="Hourly",OR(INDEX('SKU Catalog'!$J$1:$J$116,MAX(1,U978))=0,"3Y"="PAYG")),I978,1),"UNPRICED"))))</f>
        <v>0</v>
      </c>
    </row>
    <row r="979" spans="1:24" ht="28.8" x14ac:dyDescent="0.35">
      <c r="A979" s="21" t="s">
        <v>951</v>
      </c>
      <c r="B979" s="21" t="s">
        <v>95</v>
      </c>
      <c r="C979" s="21" t="s">
        <v>2299</v>
      </c>
      <c r="D979" s="21" t="s">
        <v>1665</v>
      </c>
      <c r="E979" s="21" t="s">
        <v>1666</v>
      </c>
      <c r="F979" s="26" t="s">
        <v>188</v>
      </c>
      <c r="G979" s="27">
        <v>1</v>
      </c>
      <c r="H979" s="27">
        <v>1</v>
      </c>
      <c r="I979" s="36">
        <v>1</v>
      </c>
      <c r="J979" s="26" t="s">
        <v>2297</v>
      </c>
      <c r="K979" s="37"/>
      <c r="L979" s="23" t="str">
        <f>IF(U979=0,"INVALID SKU",IF(INDEX('SKU Catalog'!$J$1:$J$116,MAX(1,U979))=0,"PAYG",IF(J979="Default",Assumptions!$B$7,J979)))</f>
        <v>PAYG</v>
      </c>
      <c r="M979" s="23" t="str">
        <f>IF(U979=0,"Review SKU",INDEX('SKU Catalog'!$E$1:$E$116,MAX(1,U979)))</f>
        <v>resource</v>
      </c>
      <c r="N979" s="31">
        <f>IF(ISNUMBER(K979),K979,IF(U979=0,"UNPRICED",IF(L979="PAYG",INDEX('SKU Catalog'!$K$1:$K$116,MAX(1,U979)),IF(L979="1Y",INDEX('SKU Catalog'!$L$1:$L$116,MAX(1,U979)),INDEX('SKU Catalog'!$M$1:$M$116,MAX(1,U979))))))</f>
        <v>0</v>
      </c>
      <c r="O979" s="24">
        <f>IF(NOT(AND(A979=$B$2,G979&gt;0,H979&gt;0,OR(C979&lt;&gt;"Recommended baseline",Assumptions!$B$10=1))),0,IF(ISNUMBER(N979),G979*H979*N979*IF(ISNUMBER(K979),1,IF(AND(L979="PAYG",INDEX('SKU Catalog'!$F$1:$F$116,MAX(1,U979))="Hourly"),I979,1)),"UNPRICED"))</f>
        <v>0</v>
      </c>
      <c r="P979" s="24">
        <f>IF(ISNUMBER(O979),O979*Assumptions!$B$8,"UNPRICED")</f>
        <v>0</v>
      </c>
      <c r="Q979" s="23" t="str">
        <f>IF(NOT(AND(A979=$B$2,G979&gt;0,H979&gt;0,OR(C979&lt;&gt;"Recommended baseline",Assumptions!$B$10=1))),"Inactive",IF(NOT(ISNUMBER(N979)),"UNPRICED - select SKU / quote",IF(ISNUMBER(K979),"Manual quote - verify source",IF(T979="Covered","Covered by capacity",IF(T979="Control plane","No direct fee","Priced - verify sizing")))))</f>
        <v>Inactive</v>
      </c>
      <c r="R979" s="21" t="s">
        <v>2300</v>
      </c>
      <c r="S979" s="21" t="s">
        <v>971</v>
      </c>
      <c r="T979" s="21" t="s">
        <v>187</v>
      </c>
      <c r="U979" s="23">
        <f>IF(COUNTIF('SKU Catalog'!$A$4:$A$116,T979&amp;"|"&amp;F979)=0,0,MATCH(T979&amp;"|"&amp;F979,'SKU Catalog'!$A$1:$A$116,0))</f>
        <v>5</v>
      </c>
      <c r="V979" s="24">
        <f>IF(NOT(AND(A979=$B$2,G979&gt;0,H979&gt;0,OR(C979&lt;&gt;"Recommended baseline",Assumptions!$B$10=1))),0,IF(ISNUMBER(K979),G979*H979*K979,IF(U979=0,"UNPRICED",IF(ISNUMBER(INDEX('SKU Catalog'!$K$1:$K$116,MAX(1,U979))),G979*H979*INDEX('SKU Catalog'!$K$1:$K$116,MAX(1,U979))*IF(AND(INDEX('SKU Catalog'!$F$1:$F$116,MAX(1,U979))="Hourly",OR(INDEX('SKU Catalog'!$J$1:$J$116,MAX(1,U979))=0,"PAYG"="PAYG")),I979,1),"UNPRICED"))))</f>
        <v>0</v>
      </c>
      <c r="W979" s="24">
        <f>IF(NOT(AND(A979=$B$2,G979&gt;0,H979&gt;0,OR(C979&lt;&gt;"Recommended baseline",Assumptions!$B$10=1))),0,IF(ISNUMBER(K979),G979*H979*K979,IF(U979=0,"UNPRICED",IF(ISNUMBER(INDEX('SKU Catalog'!$L$1:$L$116,MAX(1,U979))),G979*H979*INDEX('SKU Catalog'!$L$1:$L$116,MAX(1,U979))*IF(AND(INDEX('SKU Catalog'!$F$1:$F$116,MAX(1,U979))="Hourly",OR(INDEX('SKU Catalog'!$J$1:$J$116,MAX(1,U979))=0,"1Y"="PAYG")),I979,1),"UNPRICED"))))</f>
        <v>0</v>
      </c>
      <c r="X979" s="24">
        <f>IF(NOT(AND(A979=$B$2,G979&gt;0,H979&gt;0,OR(C979&lt;&gt;"Recommended baseline",Assumptions!$B$10=1))),0,IF(ISNUMBER(K979),G979*H979*K979,IF(U979=0,"UNPRICED",IF(ISNUMBER(INDEX('SKU Catalog'!$M$1:$M$116,MAX(1,U979))),G979*H979*INDEX('SKU Catalog'!$M$1:$M$116,MAX(1,U979))*IF(AND(INDEX('SKU Catalog'!$F$1:$F$116,MAX(1,U979))="Hourly",OR(INDEX('SKU Catalog'!$J$1:$J$116,MAX(1,U979))=0,"3Y"="PAYG")),I979,1),"UNPRICED"))))</f>
        <v>0</v>
      </c>
    </row>
    <row r="980" spans="1:24" ht="28.8" x14ac:dyDescent="0.35">
      <c r="A980" s="21" t="s">
        <v>951</v>
      </c>
      <c r="B980" s="21" t="s">
        <v>95</v>
      </c>
      <c r="C980" s="21" t="s">
        <v>2299</v>
      </c>
      <c r="D980" s="21" t="s">
        <v>1667</v>
      </c>
      <c r="E980" s="21" t="s">
        <v>1668</v>
      </c>
      <c r="F980" s="26" t="s">
        <v>188</v>
      </c>
      <c r="G980" s="27">
        <v>1</v>
      </c>
      <c r="H980" s="27">
        <v>1</v>
      </c>
      <c r="I980" s="36">
        <v>1</v>
      </c>
      <c r="J980" s="26" t="s">
        <v>2297</v>
      </c>
      <c r="K980" s="37"/>
      <c r="L980" s="23" t="str">
        <f>IF(U980=0,"INVALID SKU",IF(INDEX('SKU Catalog'!$J$1:$J$116,MAX(1,U980))=0,"PAYG",IF(J980="Default",Assumptions!$B$7,J980)))</f>
        <v>PAYG</v>
      </c>
      <c r="M980" s="23" t="str">
        <f>IF(U980=0,"Review SKU",INDEX('SKU Catalog'!$E$1:$E$116,MAX(1,U980)))</f>
        <v>resource</v>
      </c>
      <c r="N980" s="31">
        <f>IF(ISNUMBER(K980),K980,IF(U980=0,"UNPRICED",IF(L980="PAYG",INDEX('SKU Catalog'!$K$1:$K$116,MAX(1,U980)),IF(L980="1Y",INDEX('SKU Catalog'!$L$1:$L$116,MAX(1,U980)),INDEX('SKU Catalog'!$M$1:$M$116,MAX(1,U980))))))</f>
        <v>0</v>
      </c>
      <c r="O980" s="24">
        <f>IF(NOT(AND(A980=$B$2,G980&gt;0,H980&gt;0,OR(C980&lt;&gt;"Recommended baseline",Assumptions!$B$10=1))),0,IF(ISNUMBER(N980),G980*H980*N980*IF(ISNUMBER(K980),1,IF(AND(L980="PAYG",INDEX('SKU Catalog'!$F$1:$F$116,MAX(1,U980))="Hourly"),I980,1)),"UNPRICED"))</f>
        <v>0</v>
      </c>
      <c r="P980" s="24">
        <f>IF(ISNUMBER(O980),O980*Assumptions!$B$8,"UNPRICED")</f>
        <v>0</v>
      </c>
      <c r="Q980" s="23" t="str">
        <f>IF(NOT(AND(A980=$B$2,G980&gt;0,H980&gt;0,OR(C980&lt;&gt;"Recommended baseline",Assumptions!$B$10=1))),"Inactive",IF(NOT(ISNUMBER(N980)),"UNPRICED - select SKU / quote",IF(ISNUMBER(K980),"Manual quote - verify source",IF(T980="Covered","Covered by capacity",IF(T980="Control plane","No direct fee","Priced - verify sizing")))))</f>
        <v>Inactive</v>
      </c>
      <c r="R980" s="21" t="s">
        <v>2300</v>
      </c>
      <c r="S980" s="21" t="s">
        <v>971</v>
      </c>
      <c r="T980" s="21" t="s">
        <v>187</v>
      </c>
      <c r="U980" s="23">
        <f>IF(COUNTIF('SKU Catalog'!$A$4:$A$116,T980&amp;"|"&amp;F980)=0,0,MATCH(T980&amp;"|"&amp;F980,'SKU Catalog'!$A$1:$A$116,0))</f>
        <v>5</v>
      </c>
      <c r="V980" s="24">
        <f>IF(NOT(AND(A980=$B$2,G980&gt;0,H980&gt;0,OR(C980&lt;&gt;"Recommended baseline",Assumptions!$B$10=1))),0,IF(ISNUMBER(K980),G980*H980*K980,IF(U980=0,"UNPRICED",IF(ISNUMBER(INDEX('SKU Catalog'!$K$1:$K$116,MAX(1,U980))),G980*H980*INDEX('SKU Catalog'!$K$1:$K$116,MAX(1,U980))*IF(AND(INDEX('SKU Catalog'!$F$1:$F$116,MAX(1,U980))="Hourly",OR(INDEX('SKU Catalog'!$J$1:$J$116,MAX(1,U980))=0,"PAYG"="PAYG")),I980,1),"UNPRICED"))))</f>
        <v>0</v>
      </c>
      <c r="W980" s="24">
        <f>IF(NOT(AND(A980=$B$2,G980&gt;0,H980&gt;0,OR(C980&lt;&gt;"Recommended baseline",Assumptions!$B$10=1))),0,IF(ISNUMBER(K980),G980*H980*K980,IF(U980=0,"UNPRICED",IF(ISNUMBER(INDEX('SKU Catalog'!$L$1:$L$116,MAX(1,U980))),G980*H980*INDEX('SKU Catalog'!$L$1:$L$116,MAX(1,U980))*IF(AND(INDEX('SKU Catalog'!$F$1:$F$116,MAX(1,U980))="Hourly",OR(INDEX('SKU Catalog'!$J$1:$J$116,MAX(1,U980))=0,"1Y"="PAYG")),I980,1),"UNPRICED"))))</f>
        <v>0</v>
      </c>
      <c r="X980" s="24">
        <f>IF(NOT(AND(A980=$B$2,G980&gt;0,H980&gt;0,OR(C980&lt;&gt;"Recommended baseline",Assumptions!$B$10=1))),0,IF(ISNUMBER(K980),G980*H980*K980,IF(U980=0,"UNPRICED",IF(ISNUMBER(INDEX('SKU Catalog'!$M$1:$M$116,MAX(1,U980))),G980*H980*INDEX('SKU Catalog'!$M$1:$M$116,MAX(1,U980))*IF(AND(INDEX('SKU Catalog'!$F$1:$F$116,MAX(1,U980))="Hourly",OR(INDEX('SKU Catalog'!$J$1:$J$116,MAX(1,U980))=0,"3Y"="PAYG")),I980,1),"UNPRICED"))))</f>
        <v>0</v>
      </c>
    </row>
    <row r="981" spans="1:24" ht="28.8" x14ac:dyDescent="0.35">
      <c r="A981" s="21" t="s">
        <v>951</v>
      </c>
      <c r="B981" s="21" t="s">
        <v>95</v>
      </c>
      <c r="C981" s="21" t="s">
        <v>2299</v>
      </c>
      <c r="D981" s="21" t="s">
        <v>1669</v>
      </c>
      <c r="E981" s="21" t="s">
        <v>1670</v>
      </c>
      <c r="F981" s="26" t="s">
        <v>188</v>
      </c>
      <c r="G981" s="27">
        <v>1</v>
      </c>
      <c r="H981" s="27">
        <v>1</v>
      </c>
      <c r="I981" s="36">
        <v>1</v>
      </c>
      <c r="J981" s="26" t="s">
        <v>2297</v>
      </c>
      <c r="K981" s="37"/>
      <c r="L981" s="23" t="str">
        <f>IF(U981=0,"INVALID SKU",IF(INDEX('SKU Catalog'!$J$1:$J$116,MAX(1,U981))=0,"PAYG",IF(J981="Default",Assumptions!$B$7,J981)))</f>
        <v>PAYG</v>
      </c>
      <c r="M981" s="23" t="str">
        <f>IF(U981=0,"Review SKU",INDEX('SKU Catalog'!$E$1:$E$116,MAX(1,U981)))</f>
        <v>resource</v>
      </c>
      <c r="N981" s="31">
        <f>IF(ISNUMBER(K981),K981,IF(U981=0,"UNPRICED",IF(L981="PAYG",INDEX('SKU Catalog'!$K$1:$K$116,MAX(1,U981)),IF(L981="1Y",INDEX('SKU Catalog'!$L$1:$L$116,MAX(1,U981)),INDEX('SKU Catalog'!$M$1:$M$116,MAX(1,U981))))))</f>
        <v>0</v>
      </c>
      <c r="O981" s="24">
        <f>IF(NOT(AND(A981=$B$2,G981&gt;0,H981&gt;0,OR(C981&lt;&gt;"Recommended baseline",Assumptions!$B$10=1))),0,IF(ISNUMBER(N981),G981*H981*N981*IF(ISNUMBER(K981),1,IF(AND(L981="PAYG",INDEX('SKU Catalog'!$F$1:$F$116,MAX(1,U981))="Hourly"),I981,1)),"UNPRICED"))</f>
        <v>0</v>
      </c>
      <c r="P981" s="24">
        <f>IF(ISNUMBER(O981),O981*Assumptions!$B$8,"UNPRICED")</f>
        <v>0</v>
      </c>
      <c r="Q981" s="23" t="str">
        <f>IF(NOT(AND(A981=$B$2,G981&gt;0,H981&gt;0,OR(C981&lt;&gt;"Recommended baseline",Assumptions!$B$10=1))),"Inactive",IF(NOT(ISNUMBER(N981)),"UNPRICED - select SKU / quote",IF(ISNUMBER(K981),"Manual quote - verify source",IF(T981="Covered","Covered by capacity",IF(T981="Control plane","No direct fee","Priced - verify sizing")))))</f>
        <v>Inactive</v>
      </c>
      <c r="R981" s="21" t="s">
        <v>2300</v>
      </c>
      <c r="S981" s="21" t="s">
        <v>971</v>
      </c>
      <c r="T981" s="21" t="s">
        <v>187</v>
      </c>
      <c r="U981" s="23">
        <f>IF(COUNTIF('SKU Catalog'!$A$4:$A$116,T981&amp;"|"&amp;F981)=0,0,MATCH(T981&amp;"|"&amp;F981,'SKU Catalog'!$A$1:$A$116,0))</f>
        <v>5</v>
      </c>
      <c r="V981" s="24">
        <f>IF(NOT(AND(A981=$B$2,G981&gt;0,H981&gt;0,OR(C981&lt;&gt;"Recommended baseline",Assumptions!$B$10=1))),0,IF(ISNUMBER(K981),G981*H981*K981,IF(U981=0,"UNPRICED",IF(ISNUMBER(INDEX('SKU Catalog'!$K$1:$K$116,MAX(1,U981))),G981*H981*INDEX('SKU Catalog'!$K$1:$K$116,MAX(1,U981))*IF(AND(INDEX('SKU Catalog'!$F$1:$F$116,MAX(1,U981))="Hourly",OR(INDEX('SKU Catalog'!$J$1:$J$116,MAX(1,U981))=0,"PAYG"="PAYG")),I981,1),"UNPRICED"))))</f>
        <v>0</v>
      </c>
      <c r="W981" s="24">
        <f>IF(NOT(AND(A981=$B$2,G981&gt;0,H981&gt;0,OR(C981&lt;&gt;"Recommended baseline",Assumptions!$B$10=1))),0,IF(ISNUMBER(K981),G981*H981*K981,IF(U981=0,"UNPRICED",IF(ISNUMBER(INDEX('SKU Catalog'!$L$1:$L$116,MAX(1,U981))),G981*H981*INDEX('SKU Catalog'!$L$1:$L$116,MAX(1,U981))*IF(AND(INDEX('SKU Catalog'!$F$1:$F$116,MAX(1,U981))="Hourly",OR(INDEX('SKU Catalog'!$J$1:$J$116,MAX(1,U981))=0,"1Y"="PAYG")),I981,1),"UNPRICED"))))</f>
        <v>0</v>
      </c>
      <c r="X981" s="24">
        <f>IF(NOT(AND(A981=$B$2,G981&gt;0,H981&gt;0,OR(C981&lt;&gt;"Recommended baseline",Assumptions!$B$10=1))),0,IF(ISNUMBER(K981),G981*H981*K981,IF(U981=0,"UNPRICED",IF(ISNUMBER(INDEX('SKU Catalog'!$M$1:$M$116,MAX(1,U981))),G981*H981*INDEX('SKU Catalog'!$M$1:$M$116,MAX(1,U981))*IF(AND(INDEX('SKU Catalog'!$F$1:$F$116,MAX(1,U981))="Hourly",OR(INDEX('SKU Catalog'!$J$1:$J$116,MAX(1,U981))=0,"3Y"="PAYG")),I981,1),"UNPRICED"))))</f>
        <v>0</v>
      </c>
    </row>
    <row r="982" spans="1:24" ht="28.8" x14ac:dyDescent="0.35">
      <c r="A982" s="21" t="s">
        <v>951</v>
      </c>
      <c r="B982" s="21" t="s">
        <v>95</v>
      </c>
      <c r="C982" s="21" t="s">
        <v>2299</v>
      </c>
      <c r="D982" s="21" t="s">
        <v>1672</v>
      </c>
      <c r="E982" s="21" t="s">
        <v>1673</v>
      </c>
      <c r="F982" s="26" t="s">
        <v>188</v>
      </c>
      <c r="G982" s="27">
        <v>1</v>
      </c>
      <c r="H982" s="27">
        <v>1</v>
      </c>
      <c r="I982" s="36">
        <v>1</v>
      </c>
      <c r="J982" s="26" t="s">
        <v>2297</v>
      </c>
      <c r="K982" s="37"/>
      <c r="L982" s="23" t="str">
        <f>IF(U982=0,"INVALID SKU",IF(INDEX('SKU Catalog'!$J$1:$J$116,MAX(1,U982))=0,"PAYG",IF(J982="Default",Assumptions!$B$7,J982)))</f>
        <v>PAYG</v>
      </c>
      <c r="M982" s="23" t="str">
        <f>IF(U982=0,"Review SKU",INDEX('SKU Catalog'!$E$1:$E$116,MAX(1,U982)))</f>
        <v>resource</v>
      </c>
      <c r="N982" s="31">
        <f>IF(ISNUMBER(K982),K982,IF(U982=0,"UNPRICED",IF(L982="PAYG",INDEX('SKU Catalog'!$K$1:$K$116,MAX(1,U982)),IF(L982="1Y",INDEX('SKU Catalog'!$L$1:$L$116,MAX(1,U982)),INDEX('SKU Catalog'!$M$1:$M$116,MAX(1,U982))))))</f>
        <v>0</v>
      </c>
      <c r="O982" s="24">
        <f>IF(NOT(AND(A982=$B$2,G982&gt;0,H982&gt;0,OR(C982&lt;&gt;"Recommended baseline",Assumptions!$B$10=1))),0,IF(ISNUMBER(N982),G982*H982*N982*IF(ISNUMBER(K982),1,IF(AND(L982="PAYG",INDEX('SKU Catalog'!$F$1:$F$116,MAX(1,U982))="Hourly"),I982,1)),"UNPRICED"))</f>
        <v>0</v>
      </c>
      <c r="P982" s="24">
        <f>IF(ISNUMBER(O982),O982*Assumptions!$B$8,"UNPRICED")</f>
        <v>0</v>
      </c>
      <c r="Q982" s="23" t="str">
        <f>IF(NOT(AND(A982=$B$2,G982&gt;0,H982&gt;0,OR(C982&lt;&gt;"Recommended baseline",Assumptions!$B$10=1))),"Inactive",IF(NOT(ISNUMBER(N982)),"UNPRICED - select SKU / quote",IF(ISNUMBER(K982),"Manual quote - verify source",IF(T982="Covered","Covered by capacity",IF(T982="Control plane","No direct fee","Priced - verify sizing")))))</f>
        <v>Inactive</v>
      </c>
      <c r="R982" s="21" t="s">
        <v>2300</v>
      </c>
      <c r="S982" s="21" t="s">
        <v>971</v>
      </c>
      <c r="T982" s="21" t="s">
        <v>187</v>
      </c>
      <c r="U982" s="23">
        <f>IF(COUNTIF('SKU Catalog'!$A$4:$A$116,T982&amp;"|"&amp;F982)=0,0,MATCH(T982&amp;"|"&amp;F982,'SKU Catalog'!$A$1:$A$116,0))</f>
        <v>5</v>
      </c>
      <c r="V982" s="24">
        <f>IF(NOT(AND(A982=$B$2,G982&gt;0,H982&gt;0,OR(C982&lt;&gt;"Recommended baseline",Assumptions!$B$10=1))),0,IF(ISNUMBER(K982),G982*H982*K982,IF(U982=0,"UNPRICED",IF(ISNUMBER(INDEX('SKU Catalog'!$K$1:$K$116,MAX(1,U982))),G982*H982*INDEX('SKU Catalog'!$K$1:$K$116,MAX(1,U982))*IF(AND(INDEX('SKU Catalog'!$F$1:$F$116,MAX(1,U982))="Hourly",OR(INDEX('SKU Catalog'!$J$1:$J$116,MAX(1,U982))=0,"PAYG"="PAYG")),I982,1),"UNPRICED"))))</f>
        <v>0</v>
      </c>
      <c r="W982" s="24">
        <f>IF(NOT(AND(A982=$B$2,G982&gt;0,H982&gt;0,OR(C982&lt;&gt;"Recommended baseline",Assumptions!$B$10=1))),0,IF(ISNUMBER(K982),G982*H982*K982,IF(U982=0,"UNPRICED",IF(ISNUMBER(INDEX('SKU Catalog'!$L$1:$L$116,MAX(1,U982))),G982*H982*INDEX('SKU Catalog'!$L$1:$L$116,MAX(1,U982))*IF(AND(INDEX('SKU Catalog'!$F$1:$F$116,MAX(1,U982))="Hourly",OR(INDEX('SKU Catalog'!$J$1:$J$116,MAX(1,U982))=0,"1Y"="PAYG")),I982,1),"UNPRICED"))))</f>
        <v>0</v>
      </c>
      <c r="X982" s="24">
        <f>IF(NOT(AND(A982=$B$2,G982&gt;0,H982&gt;0,OR(C982&lt;&gt;"Recommended baseline",Assumptions!$B$10=1))),0,IF(ISNUMBER(K982),G982*H982*K982,IF(U982=0,"UNPRICED",IF(ISNUMBER(INDEX('SKU Catalog'!$M$1:$M$116,MAX(1,U982))),G982*H982*INDEX('SKU Catalog'!$M$1:$M$116,MAX(1,U982))*IF(AND(INDEX('SKU Catalog'!$F$1:$F$116,MAX(1,U982))="Hourly",OR(INDEX('SKU Catalog'!$J$1:$J$116,MAX(1,U982))=0,"3Y"="PAYG")),I982,1),"UNPRICED"))))</f>
        <v>0</v>
      </c>
    </row>
    <row r="983" spans="1:24" ht="28.8" x14ac:dyDescent="0.35">
      <c r="A983" s="21" t="s">
        <v>951</v>
      </c>
      <c r="B983" s="21" t="s">
        <v>95</v>
      </c>
      <c r="C983" s="21" t="s">
        <v>2299</v>
      </c>
      <c r="D983" s="21" t="s">
        <v>1674</v>
      </c>
      <c r="E983" s="21" t="s">
        <v>1675</v>
      </c>
      <c r="F983" s="26" t="s">
        <v>188</v>
      </c>
      <c r="G983" s="27">
        <v>1</v>
      </c>
      <c r="H983" s="27">
        <v>1</v>
      </c>
      <c r="I983" s="36">
        <v>1</v>
      </c>
      <c r="J983" s="26" t="s">
        <v>2297</v>
      </c>
      <c r="K983" s="37"/>
      <c r="L983" s="23" t="str">
        <f>IF(U983=0,"INVALID SKU",IF(INDEX('SKU Catalog'!$J$1:$J$116,MAX(1,U983))=0,"PAYG",IF(J983="Default",Assumptions!$B$7,J983)))</f>
        <v>PAYG</v>
      </c>
      <c r="M983" s="23" t="str">
        <f>IF(U983=0,"Review SKU",INDEX('SKU Catalog'!$E$1:$E$116,MAX(1,U983)))</f>
        <v>resource</v>
      </c>
      <c r="N983" s="31">
        <f>IF(ISNUMBER(K983),K983,IF(U983=0,"UNPRICED",IF(L983="PAYG",INDEX('SKU Catalog'!$K$1:$K$116,MAX(1,U983)),IF(L983="1Y",INDEX('SKU Catalog'!$L$1:$L$116,MAX(1,U983)),INDEX('SKU Catalog'!$M$1:$M$116,MAX(1,U983))))))</f>
        <v>0</v>
      </c>
      <c r="O983" s="24">
        <f>IF(NOT(AND(A983=$B$2,G983&gt;0,H983&gt;0,OR(C983&lt;&gt;"Recommended baseline",Assumptions!$B$10=1))),0,IF(ISNUMBER(N983),G983*H983*N983*IF(ISNUMBER(K983),1,IF(AND(L983="PAYG",INDEX('SKU Catalog'!$F$1:$F$116,MAX(1,U983))="Hourly"),I983,1)),"UNPRICED"))</f>
        <v>0</v>
      </c>
      <c r="P983" s="24">
        <f>IF(ISNUMBER(O983),O983*Assumptions!$B$8,"UNPRICED")</f>
        <v>0</v>
      </c>
      <c r="Q983" s="23" t="str">
        <f>IF(NOT(AND(A983=$B$2,G983&gt;0,H983&gt;0,OR(C983&lt;&gt;"Recommended baseline",Assumptions!$B$10=1))),"Inactive",IF(NOT(ISNUMBER(N983)),"UNPRICED - select SKU / quote",IF(ISNUMBER(K983),"Manual quote - verify source",IF(T983="Covered","Covered by capacity",IF(T983="Control plane","No direct fee","Priced - verify sizing")))))</f>
        <v>Inactive</v>
      </c>
      <c r="R983" s="21" t="s">
        <v>2300</v>
      </c>
      <c r="S983" s="21" t="s">
        <v>971</v>
      </c>
      <c r="T983" s="21" t="s">
        <v>187</v>
      </c>
      <c r="U983" s="23">
        <f>IF(COUNTIF('SKU Catalog'!$A$4:$A$116,T983&amp;"|"&amp;F983)=0,0,MATCH(T983&amp;"|"&amp;F983,'SKU Catalog'!$A$1:$A$116,0))</f>
        <v>5</v>
      </c>
      <c r="V983" s="24">
        <f>IF(NOT(AND(A983=$B$2,G983&gt;0,H983&gt;0,OR(C983&lt;&gt;"Recommended baseline",Assumptions!$B$10=1))),0,IF(ISNUMBER(K983),G983*H983*K983,IF(U983=0,"UNPRICED",IF(ISNUMBER(INDEX('SKU Catalog'!$K$1:$K$116,MAX(1,U983))),G983*H983*INDEX('SKU Catalog'!$K$1:$K$116,MAX(1,U983))*IF(AND(INDEX('SKU Catalog'!$F$1:$F$116,MAX(1,U983))="Hourly",OR(INDEX('SKU Catalog'!$J$1:$J$116,MAX(1,U983))=0,"PAYG"="PAYG")),I983,1),"UNPRICED"))))</f>
        <v>0</v>
      </c>
      <c r="W983" s="24">
        <f>IF(NOT(AND(A983=$B$2,G983&gt;0,H983&gt;0,OR(C983&lt;&gt;"Recommended baseline",Assumptions!$B$10=1))),0,IF(ISNUMBER(K983),G983*H983*K983,IF(U983=0,"UNPRICED",IF(ISNUMBER(INDEX('SKU Catalog'!$L$1:$L$116,MAX(1,U983))),G983*H983*INDEX('SKU Catalog'!$L$1:$L$116,MAX(1,U983))*IF(AND(INDEX('SKU Catalog'!$F$1:$F$116,MAX(1,U983))="Hourly",OR(INDEX('SKU Catalog'!$J$1:$J$116,MAX(1,U983))=0,"1Y"="PAYG")),I983,1),"UNPRICED"))))</f>
        <v>0</v>
      </c>
      <c r="X983" s="24">
        <f>IF(NOT(AND(A983=$B$2,G983&gt;0,H983&gt;0,OR(C983&lt;&gt;"Recommended baseline",Assumptions!$B$10=1))),0,IF(ISNUMBER(K983),G983*H983*K983,IF(U983=0,"UNPRICED",IF(ISNUMBER(INDEX('SKU Catalog'!$M$1:$M$116,MAX(1,U983))),G983*H983*INDEX('SKU Catalog'!$M$1:$M$116,MAX(1,U983))*IF(AND(INDEX('SKU Catalog'!$F$1:$F$116,MAX(1,U983))="Hourly",OR(INDEX('SKU Catalog'!$J$1:$J$116,MAX(1,U983))=0,"3Y"="PAYG")),I983,1),"UNPRICED"))))</f>
        <v>0</v>
      </c>
    </row>
    <row r="984" spans="1:24" ht="28.8" x14ac:dyDescent="0.35">
      <c r="A984" s="21" t="s">
        <v>951</v>
      </c>
      <c r="B984" s="21" t="s">
        <v>95</v>
      </c>
      <c r="C984" s="21" t="s">
        <v>2299</v>
      </c>
      <c r="D984" s="21" t="s">
        <v>1676</v>
      </c>
      <c r="E984" s="21" t="s">
        <v>1677</v>
      </c>
      <c r="F984" s="26" t="s">
        <v>188</v>
      </c>
      <c r="G984" s="27">
        <v>1</v>
      </c>
      <c r="H984" s="27">
        <v>1</v>
      </c>
      <c r="I984" s="36">
        <v>1</v>
      </c>
      <c r="J984" s="26" t="s">
        <v>2297</v>
      </c>
      <c r="K984" s="37"/>
      <c r="L984" s="23" t="str">
        <f>IF(U984=0,"INVALID SKU",IF(INDEX('SKU Catalog'!$J$1:$J$116,MAX(1,U984))=0,"PAYG",IF(J984="Default",Assumptions!$B$7,J984)))</f>
        <v>PAYG</v>
      </c>
      <c r="M984" s="23" t="str">
        <f>IF(U984=0,"Review SKU",INDEX('SKU Catalog'!$E$1:$E$116,MAX(1,U984)))</f>
        <v>resource</v>
      </c>
      <c r="N984" s="31">
        <f>IF(ISNUMBER(K984),K984,IF(U984=0,"UNPRICED",IF(L984="PAYG",INDEX('SKU Catalog'!$K$1:$K$116,MAX(1,U984)),IF(L984="1Y",INDEX('SKU Catalog'!$L$1:$L$116,MAX(1,U984)),INDEX('SKU Catalog'!$M$1:$M$116,MAX(1,U984))))))</f>
        <v>0</v>
      </c>
      <c r="O984" s="24">
        <f>IF(NOT(AND(A984=$B$2,G984&gt;0,H984&gt;0,OR(C984&lt;&gt;"Recommended baseline",Assumptions!$B$10=1))),0,IF(ISNUMBER(N984),G984*H984*N984*IF(ISNUMBER(K984),1,IF(AND(L984="PAYG",INDEX('SKU Catalog'!$F$1:$F$116,MAX(1,U984))="Hourly"),I984,1)),"UNPRICED"))</f>
        <v>0</v>
      </c>
      <c r="P984" s="24">
        <f>IF(ISNUMBER(O984),O984*Assumptions!$B$8,"UNPRICED")</f>
        <v>0</v>
      </c>
      <c r="Q984" s="23" t="str">
        <f>IF(NOT(AND(A984=$B$2,G984&gt;0,H984&gt;0,OR(C984&lt;&gt;"Recommended baseline",Assumptions!$B$10=1))),"Inactive",IF(NOT(ISNUMBER(N984)),"UNPRICED - select SKU / quote",IF(ISNUMBER(K984),"Manual quote - verify source",IF(T984="Covered","Covered by capacity",IF(T984="Control plane","No direct fee","Priced - verify sizing")))))</f>
        <v>Inactive</v>
      </c>
      <c r="R984" s="21" t="s">
        <v>2300</v>
      </c>
      <c r="S984" s="21" t="s">
        <v>971</v>
      </c>
      <c r="T984" s="21" t="s">
        <v>187</v>
      </c>
      <c r="U984" s="23">
        <f>IF(COUNTIF('SKU Catalog'!$A$4:$A$116,T984&amp;"|"&amp;F984)=0,0,MATCH(T984&amp;"|"&amp;F984,'SKU Catalog'!$A$1:$A$116,0))</f>
        <v>5</v>
      </c>
      <c r="V984" s="24">
        <f>IF(NOT(AND(A984=$B$2,G984&gt;0,H984&gt;0,OR(C984&lt;&gt;"Recommended baseline",Assumptions!$B$10=1))),0,IF(ISNUMBER(K984),G984*H984*K984,IF(U984=0,"UNPRICED",IF(ISNUMBER(INDEX('SKU Catalog'!$K$1:$K$116,MAX(1,U984))),G984*H984*INDEX('SKU Catalog'!$K$1:$K$116,MAX(1,U984))*IF(AND(INDEX('SKU Catalog'!$F$1:$F$116,MAX(1,U984))="Hourly",OR(INDEX('SKU Catalog'!$J$1:$J$116,MAX(1,U984))=0,"PAYG"="PAYG")),I984,1),"UNPRICED"))))</f>
        <v>0</v>
      </c>
      <c r="W984" s="24">
        <f>IF(NOT(AND(A984=$B$2,G984&gt;0,H984&gt;0,OR(C984&lt;&gt;"Recommended baseline",Assumptions!$B$10=1))),0,IF(ISNUMBER(K984),G984*H984*K984,IF(U984=0,"UNPRICED",IF(ISNUMBER(INDEX('SKU Catalog'!$L$1:$L$116,MAX(1,U984))),G984*H984*INDEX('SKU Catalog'!$L$1:$L$116,MAX(1,U984))*IF(AND(INDEX('SKU Catalog'!$F$1:$F$116,MAX(1,U984))="Hourly",OR(INDEX('SKU Catalog'!$J$1:$J$116,MAX(1,U984))=0,"1Y"="PAYG")),I984,1),"UNPRICED"))))</f>
        <v>0</v>
      </c>
      <c r="X984" s="24">
        <f>IF(NOT(AND(A984=$B$2,G984&gt;0,H984&gt;0,OR(C984&lt;&gt;"Recommended baseline",Assumptions!$B$10=1))),0,IF(ISNUMBER(K984),G984*H984*K984,IF(U984=0,"UNPRICED",IF(ISNUMBER(INDEX('SKU Catalog'!$M$1:$M$116,MAX(1,U984))),G984*H984*INDEX('SKU Catalog'!$M$1:$M$116,MAX(1,U984))*IF(AND(INDEX('SKU Catalog'!$F$1:$F$116,MAX(1,U984))="Hourly",OR(INDEX('SKU Catalog'!$J$1:$J$116,MAX(1,U984))=0,"3Y"="PAYG")),I984,1),"UNPRICED"))))</f>
        <v>0</v>
      </c>
    </row>
    <row r="985" spans="1:24" ht="28.8" x14ac:dyDescent="0.35">
      <c r="A985" s="21" t="s">
        <v>951</v>
      </c>
      <c r="B985" s="21" t="s">
        <v>95</v>
      </c>
      <c r="C985" s="21" t="s">
        <v>2299</v>
      </c>
      <c r="D985" s="21" t="s">
        <v>1679</v>
      </c>
      <c r="E985" s="21" t="s">
        <v>1680</v>
      </c>
      <c r="F985" s="26" t="s">
        <v>188</v>
      </c>
      <c r="G985" s="27">
        <v>1</v>
      </c>
      <c r="H985" s="27">
        <v>1</v>
      </c>
      <c r="I985" s="36">
        <v>1</v>
      </c>
      <c r="J985" s="26" t="s">
        <v>2297</v>
      </c>
      <c r="K985" s="37"/>
      <c r="L985" s="23" t="str">
        <f>IF(U985=0,"INVALID SKU",IF(INDEX('SKU Catalog'!$J$1:$J$116,MAX(1,U985))=0,"PAYG",IF(J985="Default",Assumptions!$B$7,J985)))</f>
        <v>PAYG</v>
      </c>
      <c r="M985" s="23" t="str">
        <f>IF(U985=0,"Review SKU",INDEX('SKU Catalog'!$E$1:$E$116,MAX(1,U985)))</f>
        <v>resource</v>
      </c>
      <c r="N985" s="31">
        <f>IF(ISNUMBER(K985),K985,IF(U985=0,"UNPRICED",IF(L985="PAYG",INDEX('SKU Catalog'!$K$1:$K$116,MAX(1,U985)),IF(L985="1Y",INDEX('SKU Catalog'!$L$1:$L$116,MAX(1,U985)),INDEX('SKU Catalog'!$M$1:$M$116,MAX(1,U985))))))</f>
        <v>0</v>
      </c>
      <c r="O985" s="24">
        <f>IF(NOT(AND(A985=$B$2,G985&gt;0,H985&gt;0,OR(C985&lt;&gt;"Recommended baseline",Assumptions!$B$10=1))),0,IF(ISNUMBER(N985),G985*H985*N985*IF(ISNUMBER(K985),1,IF(AND(L985="PAYG",INDEX('SKU Catalog'!$F$1:$F$116,MAX(1,U985))="Hourly"),I985,1)),"UNPRICED"))</f>
        <v>0</v>
      </c>
      <c r="P985" s="24">
        <f>IF(ISNUMBER(O985),O985*Assumptions!$B$8,"UNPRICED")</f>
        <v>0</v>
      </c>
      <c r="Q985" s="23" t="str">
        <f>IF(NOT(AND(A985=$B$2,G985&gt;0,H985&gt;0,OR(C985&lt;&gt;"Recommended baseline",Assumptions!$B$10=1))),"Inactive",IF(NOT(ISNUMBER(N985)),"UNPRICED - select SKU / quote",IF(ISNUMBER(K985),"Manual quote - verify source",IF(T985="Covered","Covered by capacity",IF(T985="Control plane","No direct fee","Priced - verify sizing")))))</f>
        <v>Inactive</v>
      </c>
      <c r="R985" s="21" t="s">
        <v>2300</v>
      </c>
      <c r="S985" s="21" t="s">
        <v>971</v>
      </c>
      <c r="T985" s="21" t="s">
        <v>187</v>
      </c>
      <c r="U985" s="23">
        <f>IF(COUNTIF('SKU Catalog'!$A$4:$A$116,T985&amp;"|"&amp;F985)=0,0,MATCH(T985&amp;"|"&amp;F985,'SKU Catalog'!$A$1:$A$116,0))</f>
        <v>5</v>
      </c>
      <c r="V985" s="24">
        <f>IF(NOT(AND(A985=$B$2,G985&gt;0,H985&gt;0,OR(C985&lt;&gt;"Recommended baseline",Assumptions!$B$10=1))),0,IF(ISNUMBER(K985),G985*H985*K985,IF(U985=0,"UNPRICED",IF(ISNUMBER(INDEX('SKU Catalog'!$K$1:$K$116,MAX(1,U985))),G985*H985*INDEX('SKU Catalog'!$K$1:$K$116,MAX(1,U985))*IF(AND(INDEX('SKU Catalog'!$F$1:$F$116,MAX(1,U985))="Hourly",OR(INDEX('SKU Catalog'!$J$1:$J$116,MAX(1,U985))=0,"PAYG"="PAYG")),I985,1),"UNPRICED"))))</f>
        <v>0</v>
      </c>
      <c r="W985" s="24">
        <f>IF(NOT(AND(A985=$B$2,G985&gt;0,H985&gt;0,OR(C985&lt;&gt;"Recommended baseline",Assumptions!$B$10=1))),0,IF(ISNUMBER(K985),G985*H985*K985,IF(U985=0,"UNPRICED",IF(ISNUMBER(INDEX('SKU Catalog'!$L$1:$L$116,MAX(1,U985))),G985*H985*INDEX('SKU Catalog'!$L$1:$L$116,MAX(1,U985))*IF(AND(INDEX('SKU Catalog'!$F$1:$F$116,MAX(1,U985))="Hourly",OR(INDEX('SKU Catalog'!$J$1:$J$116,MAX(1,U985))=0,"1Y"="PAYG")),I985,1),"UNPRICED"))))</f>
        <v>0</v>
      </c>
      <c r="X985" s="24">
        <f>IF(NOT(AND(A985=$B$2,G985&gt;0,H985&gt;0,OR(C985&lt;&gt;"Recommended baseline",Assumptions!$B$10=1))),0,IF(ISNUMBER(K985),G985*H985*K985,IF(U985=0,"UNPRICED",IF(ISNUMBER(INDEX('SKU Catalog'!$M$1:$M$116,MAX(1,U985))),G985*H985*INDEX('SKU Catalog'!$M$1:$M$116,MAX(1,U985))*IF(AND(INDEX('SKU Catalog'!$F$1:$F$116,MAX(1,U985))="Hourly",OR(INDEX('SKU Catalog'!$J$1:$J$116,MAX(1,U985))=0,"3Y"="PAYG")),I985,1),"UNPRICED"))))</f>
        <v>0</v>
      </c>
    </row>
    <row r="986" spans="1:24" ht="28.8" x14ac:dyDescent="0.35">
      <c r="A986" s="21" t="s">
        <v>951</v>
      </c>
      <c r="B986" s="21" t="s">
        <v>95</v>
      </c>
      <c r="C986" s="21" t="s">
        <v>2299</v>
      </c>
      <c r="D986" s="21" t="s">
        <v>1682</v>
      </c>
      <c r="E986" s="21" t="s">
        <v>1683</v>
      </c>
      <c r="F986" s="26" t="s">
        <v>188</v>
      </c>
      <c r="G986" s="27">
        <v>1</v>
      </c>
      <c r="H986" s="27">
        <v>1</v>
      </c>
      <c r="I986" s="36">
        <v>1</v>
      </c>
      <c r="J986" s="26" t="s">
        <v>2297</v>
      </c>
      <c r="K986" s="37"/>
      <c r="L986" s="23" t="str">
        <f>IF(U986=0,"INVALID SKU",IF(INDEX('SKU Catalog'!$J$1:$J$116,MAX(1,U986))=0,"PAYG",IF(J986="Default",Assumptions!$B$7,J986)))</f>
        <v>PAYG</v>
      </c>
      <c r="M986" s="23" t="str">
        <f>IF(U986=0,"Review SKU",INDEX('SKU Catalog'!$E$1:$E$116,MAX(1,U986)))</f>
        <v>resource</v>
      </c>
      <c r="N986" s="31">
        <f>IF(ISNUMBER(K986),K986,IF(U986=0,"UNPRICED",IF(L986="PAYG",INDEX('SKU Catalog'!$K$1:$K$116,MAX(1,U986)),IF(L986="1Y",INDEX('SKU Catalog'!$L$1:$L$116,MAX(1,U986)),INDEX('SKU Catalog'!$M$1:$M$116,MAX(1,U986))))))</f>
        <v>0</v>
      </c>
      <c r="O986" s="24">
        <f>IF(NOT(AND(A986=$B$2,G986&gt;0,H986&gt;0,OR(C986&lt;&gt;"Recommended baseline",Assumptions!$B$10=1))),0,IF(ISNUMBER(N986),G986*H986*N986*IF(ISNUMBER(K986),1,IF(AND(L986="PAYG",INDEX('SKU Catalog'!$F$1:$F$116,MAX(1,U986))="Hourly"),I986,1)),"UNPRICED"))</f>
        <v>0</v>
      </c>
      <c r="P986" s="24">
        <f>IF(ISNUMBER(O986),O986*Assumptions!$B$8,"UNPRICED")</f>
        <v>0</v>
      </c>
      <c r="Q986" s="23" t="str">
        <f>IF(NOT(AND(A986=$B$2,G986&gt;0,H986&gt;0,OR(C986&lt;&gt;"Recommended baseline",Assumptions!$B$10=1))),"Inactive",IF(NOT(ISNUMBER(N986)),"UNPRICED - select SKU / quote",IF(ISNUMBER(K986),"Manual quote - verify source",IF(T986="Covered","Covered by capacity",IF(T986="Control plane","No direct fee","Priced - verify sizing")))))</f>
        <v>Inactive</v>
      </c>
      <c r="R986" s="21" t="s">
        <v>2300</v>
      </c>
      <c r="S986" s="21" t="s">
        <v>971</v>
      </c>
      <c r="T986" s="21" t="s">
        <v>187</v>
      </c>
      <c r="U986" s="23">
        <f>IF(COUNTIF('SKU Catalog'!$A$4:$A$116,T986&amp;"|"&amp;F986)=0,0,MATCH(T986&amp;"|"&amp;F986,'SKU Catalog'!$A$1:$A$116,0))</f>
        <v>5</v>
      </c>
      <c r="V986" s="24">
        <f>IF(NOT(AND(A986=$B$2,G986&gt;0,H986&gt;0,OR(C986&lt;&gt;"Recommended baseline",Assumptions!$B$10=1))),0,IF(ISNUMBER(K986),G986*H986*K986,IF(U986=0,"UNPRICED",IF(ISNUMBER(INDEX('SKU Catalog'!$K$1:$K$116,MAX(1,U986))),G986*H986*INDEX('SKU Catalog'!$K$1:$K$116,MAX(1,U986))*IF(AND(INDEX('SKU Catalog'!$F$1:$F$116,MAX(1,U986))="Hourly",OR(INDEX('SKU Catalog'!$J$1:$J$116,MAX(1,U986))=0,"PAYG"="PAYG")),I986,1),"UNPRICED"))))</f>
        <v>0</v>
      </c>
      <c r="W986" s="24">
        <f>IF(NOT(AND(A986=$B$2,G986&gt;0,H986&gt;0,OR(C986&lt;&gt;"Recommended baseline",Assumptions!$B$10=1))),0,IF(ISNUMBER(K986),G986*H986*K986,IF(U986=0,"UNPRICED",IF(ISNUMBER(INDEX('SKU Catalog'!$L$1:$L$116,MAX(1,U986))),G986*H986*INDEX('SKU Catalog'!$L$1:$L$116,MAX(1,U986))*IF(AND(INDEX('SKU Catalog'!$F$1:$F$116,MAX(1,U986))="Hourly",OR(INDEX('SKU Catalog'!$J$1:$J$116,MAX(1,U986))=0,"1Y"="PAYG")),I986,1),"UNPRICED"))))</f>
        <v>0</v>
      </c>
      <c r="X986" s="24">
        <f>IF(NOT(AND(A986=$B$2,G986&gt;0,H986&gt;0,OR(C986&lt;&gt;"Recommended baseline",Assumptions!$B$10=1))),0,IF(ISNUMBER(K986),G986*H986*K986,IF(U986=0,"UNPRICED",IF(ISNUMBER(INDEX('SKU Catalog'!$M$1:$M$116,MAX(1,U986))),G986*H986*INDEX('SKU Catalog'!$M$1:$M$116,MAX(1,U986))*IF(AND(INDEX('SKU Catalog'!$F$1:$F$116,MAX(1,U986))="Hourly",OR(INDEX('SKU Catalog'!$J$1:$J$116,MAX(1,U986))=0,"3Y"="PAYG")),I986,1),"UNPRICED"))))</f>
        <v>0</v>
      </c>
    </row>
    <row r="987" spans="1:24" ht="28.8" x14ac:dyDescent="0.35">
      <c r="A987" s="21" t="s">
        <v>951</v>
      </c>
      <c r="B987" s="21" t="s">
        <v>95</v>
      </c>
      <c r="C987" s="21" t="s">
        <v>2299</v>
      </c>
      <c r="D987" s="21" t="s">
        <v>1684</v>
      </c>
      <c r="E987" s="21" t="s">
        <v>1685</v>
      </c>
      <c r="F987" s="26" t="s">
        <v>188</v>
      </c>
      <c r="G987" s="27">
        <v>1</v>
      </c>
      <c r="H987" s="27">
        <v>1</v>
      </c>
      <c r="I987" s="36">
        <v>1</v>
      </c>
      <c r="J987" s="26" t="s">
        <v>2297</v>
      </c>
      <c r="K987" s="37"/>
      <c r="L987" s="23" t="str">
        <f>IF(U987=0,"INVALID SKU",IF(INDEX('SKU Catalog'!$J$1:$J$116,MAX(1,U987))=0,"PAYG",IF(J987="Default",Assumptions!$B$7,J987)))</f>
        <v>PAYG</v>
      </c>
      <c r="M987" s="23" t="str">
        <f>IF(U987=0,"Review SKU",INDEX('SKU Catalog'!$E$1:$E$116,MAX(1,U987)))</f>
        <v>resource</v>
      </c>
      <c r="N987" s="31">
        <f>IF(ISNUMBER(K987),K987,IF(U987=0,"UNPRICED",IF(L987="PAYG",INDEX('SKU Catalog'!$K$1:$K$116,MAX(1,U987)),IF(L987="1Y",INDEX('SKU Catalog'!$L$1:$L$116,MAX(1,U987)),INDEX('SKU Catalog'!$M$1:$M$116,MAX(1,U987))))))</f>
        <v>0</v>
      </c>
      <c r="O987" s="24">
        <f>IF(NOT(AND(A987=$B$2,G987&gt;0,H987&gt;0,OR(C987&lt;&gt;"Recommended baseline",Assumptions!$B$10=1))),0,IF(ISNUMBER(N987),G987*H987*N987*IF(ISNUMBER(K987),1,IF(AND(L987="PAYG",INDEX('SKU Catalog'!$F$1:$F$116,MAX(1,U987))="Hourly"),I987,1)),"UNPRICED"))</f>
        <v>0</v>
      </c>
      <c r="P987" s="24">
        <f>IF(ISNUMBER(O987),O987*Assumptions!$B$8,"UNPRICED")</f>
        <v>0</v>
      </c>
      <c r="Q987" s="23" t="str">
        <f>IF(NOT(AND(A987=$B$2,G987&gt;0,H987&gt;0,OR(C987&lt;&gt;"Recommended baseline",Assumptions!$B$10=1))),"Inactive",IF(NOT(ISNUMBER(N987)),"UNPRICED - select SKU / quote",IF(ISNUMBER(K987),"Manual quote - verify source",IF(T987="Covered","Covered by capacity",IF(T987="Control plane","No direct fee","Priced - verify sizing")))))</f>
        <v>Inactive</v>
      </c>
      <c r="R987" s="21" t="s">
        <v>2300</v>
      </c>
      <c r="S987" s="21" t="s">
        <v>971</v>
      </c>
      <c r="T987" s="21" t="s">
        <v>187</v>
      </c>
      <c r="U987" s="23">
        <f>IF(COUNTIF('SKU Catalog'!$A$4:$A$116,T987&amp;"|"&amp;F987)=0,0,MATCH(T987&amp;"|"&amp;F987,'SKU Catalog'!$A$1:$A$116,0))</f>
        <v>5</v>
      </c>
      <c r="V987" s="24">
        <f>IF(NOT(AND(A987=$B$2,G987&gt;0,H987&gt;0,OR(C987&lt;&gt;"Recommended baseline",Assumptions!$B$10=1))),0,IF(ISNUMBER(K987),G987*H987*K987,IF(U987=0,"UNPRICED",IF(ISNUMBER(INDEX('SKU Catalog'!$K$1:$K$116,MAX(1,U987))),G987*H987*INDEX('SKU Catalog'!$K$1:$K$116,MAX(1,U987))*IF(AND(INDEX('SKU Catalog'!$F$1:$F$116,MAX(1,U987))="Hourly",OR(INDEX('SKU Catalog'!$J$1:$J$116,MAX(1,U987))=0,"PAYG"="PAYG")),I987,1),"UNPRICED"))))</f>
        <v>0</v>
      </c>
      <c r="W987" s="24">
        <f>IF(NOT(AND(A987=$B$2,G987&gt;0,H987&gt;0,OR(C987&lt;&gt;"Recommended baseline",Assumptions!$B$10=1))),0,IF(ISNUMBER(K987),G987*H987*K987,IF(U987=0,"UNPRICED",IF(ISNUMBER(INDEX('SKU Catalog'!$L$1:$L$116,MAX(1,U987))),G987*H987*INDEX('SKU Catalog'!$L$1:$L$116,MAX(1,U987))*IF(AND(INDEX('SKU Catalog'!$F$1:$F$116,MAX(1,U987))="Hourly",OR(INDEX('SKU Catalog'!$J$1:$J$116,MAX(1,U987))=0,"1Y"="PAYG")),I987,1),"UNPRICED"))))</f>
        <v>0</v>
      </c>
      <c r="X987" s="24">
        <f>IF(NOT(AND(A987=$B$2,G987&gt;0,H987&gt;0,OR(C987&lt;&gt;"Recommended baseline",Assumptions!$B$10=1))),0,IF(ISNUMBER(K987),G987*H987*K987,IF(U987=0,"UNPRICED",IF(ISNUMBER(INDEX('SKU Catalog'!$M$1:$M$116,MAX(1,U987))),G987*H987*INDEX('SKU Catalog'!$M$1:$M$116,MAX(1,U987))*IF(AND(INDEX('SKU Catalog'!$F$1:$F$116,MAX(1,U987))="Hourly",OR(INDEX('SKU Catalog'!$J$1:$J$116,MAX(1,U987))=0,"3Y"="PAYG")),I987,1),"UNPRICED"))))</f>
        <v>0</v>
      </c>
    </row>
    <row r="988" spans="1:24" ht="28.8" x14ac:dyDescent="0.35">
      <c r="A988" s="21" t="s">
        <v>951</v>
      </c>
      <c r="B988" s="21" t="s">
        <v>95</v>
      </c>
      <c r="C988" s="21" t="s">
        <v>2299</v>
      </c>
      <c r="D988" s="21" t="s">
        <v>1686</v>
      </c>
      <c r="E988" s="21" t="s">
        <v>1687</v>
      </c>
      <c r="F988" s="26" t="s">
        <v>188</v>
      </c>
      <c r="G988" s="27">
        <v>1</v>
      </c>
      <c r="H988" s="27">
        <v>1</v>
      </c>
      <c r="I988" s="36">
        <v>1</v>
      </c>
      <c r="J988" s="26" t="s">
        <v>2297</v>
      </c>
      <c r="K988" s="37"/>
      <c r="L988" s="23" t="str">
        <f>IF(U988=0,"INVALID SKU",IF(INDEX('SKU Catalog'!$J$1:$J$116,MAX(1,U988))=0,"PAYG",IF(J988="Default",Assumptions!$B$7,J988)))</f>
        <v>PAYG</v>
      </c>
      <c r="M988" s="23" t="str">
        <f>IF(U988=0,"Review SKU",INDEX('SKU Catalog'!$E$1:$E$116,MAX(1,U988)))</f>
        <v>resource</v>
      </c>
      <c r="N988" s="31">
        <f>IF(ISNUMBER(K988),K988,IF(U988=0,"UNPRICED",IF(L988="PAYG",INDEX('SKU Catalog'!$K$1:$K$116,MAX(1,U988)),IF(L988="1Y",INDEX('SKU Catalog'!$L$1:$L$116,MAX(1,U988)),INDEX('SKU Catalog'!$M$1:$M$116,MAX(1,U988))))))</f>
        <v>0</v>
      </c>
      <c r="O988" s="24">
        <f>IF(NOT(AND(A988=$B$2,G988&gt;0,H988&gt;0,OR(C988&lt;&gt;"Recommended baseline",Assumptions!$B$10=1))),0,IF(ISNUMBER(N988),G988*H988*N988*IF(ISNUMBER(K988),1,IF(AND(L988="PAYG",INDEX('SKU Catalog'!$F$1:$F$116,MAX(1,U988))="Hourly"),I988,1)),"UNPRICED"))</f>
        <v>0</v>
      </c>
      <c r="P988" s="24">
        <f>IF(ISNUMBER(O988),O988*Assumptions!$B$8,"UNPRICED")</f>
        <v>0</v>
      </c>
      <c r="Q988" s="23" t="str">
        <f>IF(NOT(AND(A988=$B$2,G988&gt;0,H988&gt;0,OR(C988&lt;&gt;"Recommended baseline",Assumptions!$B$10=1))),"Inactive",IF(NOT(ISNUMBER(N988)),"UNPRICED - select SKU / quote",IF(ISNUMBER(K988),"Manual quote - verify source",IF(T988="Covered","Covered by capacity",IF(T988="Control plane","No direct fee","Priced - verify sizing")))))</f>
        <v>Inactive</v>
      </c>
      <c r="R988" s="21" t="s">
        <v>2300</v>
      </c>
      <c r="S988" s="21" t="s">
        <v>971</v>
      </c>
      <c r="T988" s="21" t="s">
        <v>187</v>
      </c>
      <c r="U988" s="23">
        <f>IF(COUNTIF('SKU Catalog'!$A$4:$A$116,T988&amp;"|"&amp;F988)=0,0,MATCH(T988&amp;"|"&amp;F988,'SKU Catalog'!$A$1:$A$116,0))</f>
        <v>5</v>
      </c>
      <c r="V988" s="24">
        <f>IF(NOT(AND(A988=$B$2,G988&gt;0,H988&gt;0,OR(C988&lt;&gt;"Recommended baseline",Assumptions!$B$10=1))),0,IF(ISNUMBER(K988),G988*H988*K988,IF(U988=0,"UNPRICED",IF(ISNUMBER(INDEX('SKU Catalog'!$K$1:$K$116,MAX(1,U988))),G988*H988*INDEX('SKU Catalog'!$K$1:$K$116,MAX(1,U988))*IF(AND(INDEX('SKU Catalog'!$F$1:$F$116,MAX(1,U988))="Hourly",OR(INDEX('SKU Catalog'!$J$1:$J$116,MAX(1,U988))=0,"PAYG"="PAYG")),I988,1),"UNPRICED"))))</f>
        <v>0</v>
      </c>
      <c r="W988" s="24">
        <f>IF(NOT(AND(A988=$B$2,G988&gt;0,H988&gt;0,OR(C988&lt;&gt;"Recommended baseline",Assumptions!$B$10=1))),0,IF(ISNUMBER(K988),G988*H988*K988,IF(U988=0,"UNPRICED",IF(ISNUMBER(INDEX('SKU Catalog'!$L$1:$L$116,MAX(1,U988))),G988*H988*INDEX('SKU Catalog'!$L$1:$L$116,MAX(1,U988))*IF(AND(INDEX('SKU Catalog'!$F$1:$F$116,MAX(1,U988))="Hourly",OR(INDEX('SKU Catalog'!$J$1:$J$116,MAX(1,U988))=0,"1Y"="PAYG")),I988,1),"UNPRICED"))))</f>
        <v>0</v>
      </c>
      <c r="X988" s="24">
        <f>IF(NOT(AND(A988=$B$2,G988&gt;0,H988&gt;0,OR(C988&lt;&gt;"Recommended baseline",Assumptions!$B$10=1))),0,IF(ISNUMBER(K988),G988*H988*K988,IF(U988=0,"UNPRICED",IF(ISNUMBER(INDEX('SKU Catalog'!$M$1:$M$116,MAX(1,U988))),G988*H988*INDEX('SKU Catalog'!$M$1:$M$116,MAX(1,U988))*IF(AND(INDEX('SKU Catalog'!$F$1:$F$116,MAX(1,U988))="Hourly",OR(INDEX('SKU Catalog'!$J$1:$J$116,MAX(1,U988))=0,"3Y"="PAYG")),I988,1),"UNPRICED"))))</f>
        <v>0</v>
      </c>
    </row>
    <row r="989" spans="1:24" ht="28.8" x14ac:dyDescent="0.35">
      <c r="A989" s="21" t="s">
        <v>951</v>
      </c>
      <c r="B989" s="21" t="s">
        <v>95</v>
      </c>
      <c r="C989" s="21" t="s">
        <v>2299</v>
      </c>
      <c r="D989" s="21" t="s">
        <v>1688</v>
      </c>
      <c r="E989" s="21" t="s">
        <v>1689</v>
      </c>
      <c r="F989" s="26" t="s">
        <v>188</v>
      </c>
      <c r="G989" s="27">
        <v>1</v>
      </c>
      <c r="H989" s="27">
        <v>1</v>
      </c>
      <c r="I989" s="36">
        <v>1</v>
      </c>
      <c r="J989" s="26" t="s">
        <v>2297</v>
      </c>
      <c r="K989" s="37"/>
      <c r="L989" s="23" t="str">
        <f>IF(U989=0,"INVALID SKU",IF(INDEX('SKU Catalog'!$J$1:$J$116,MAX(1,U989))=0,"PAYG",IF(J989="Default",Assumptions!$B$7,J989)))</f>
        <v>PAYG</v>
      </c>
      <c r="M989" s="23" t="str">
        <f>IF(U989=0,"Review SKU",INDEX('SKU Catalog'!$E$1:$E$116,MAX(1,U989)))</f>
        <v>resource</v>
      </c>
      <c r="N989" s="31">
        <f>IF(ISNUMBER(K989),K989,IF(U989=0,"UNPRICED",IF(L989="PAYG",INDEX('SKU Catalog'!$K$1:$K$116,MAX(1,U989)),IF(L989="1Y",INDEX('SKU Catalog'!$L$1:$L$116,MAX(1,U989)),INDEX('SKU Catalog'!$M$1:$M$116,MAX(1,U989))))))</f>
        <v>0</v>
      </c>
      <c r="O989" s="24">
        <f>IF(NOT(AND(A989=$B$2,G989&gt;0,H989&gt;0,OR(C989&lt;&gt;"Recommended baseline",Assumptions!$B$10=1))),0,IF(ISNUMBER(N989),G989*H989*N989*IF(ISNUMBER(K989),1,IF(AND(L989="PAYG",INDEX('SKU Catalog'!$F$1:$F$116,MAX(1,U989))="Hourly"),I989,1)),"UNPRICED"))</f>
        <v>0</v>
      </c>
      <c r="P989" s="24">
        <f>IF(ISNUMBER(O989),O989*Assumptions!$B$8,"UNPRICED")</f>
        <v>0</v>
      </c>
      <c r="Q989" s="23" t="str">
        <f>IF(NOT(AND(A989=$B$2,G989&gt;0,H989&gt;0,OR(C989&lt;&gt;"Recommended baseline",Assumptions!$B$10=1))),"Inactive",IF(NOT(ISNUMBER(N989)),"UNPRICED - select SKU / quote",IF(ISNUMBER(K989),"Manual quote - verify source",IF(T989="Covered","Covered by capacity",IF(T989="Control plane","No direct fee","Priced - verify sizing")))))</f>
        <v>Inactive</v>
      </c>
      <c r="R989" s="21" t="s">
        <v>2300</v>
      </c>
      <c r="S989" s="21" t="s">
        <v>971</v>
      </c>
      <c r="T989" s="21" t="s">
        <v>187</v>
      </c>
      <c r="U989" s="23">
        <f>IF(COUNTIF('SKU Catalog'!$A$4:$A$116,T989&amp;"|"&amp;F989)=0,0,MATCH(T989&amp;"|"&amp;F989,'SKU Catalog'!$A$1:$A$116,0))</f>
        <v>5</v>
      </c>
      <c r="V989" s="24">
        <f>IF(NOT(AND(A989=$B$2,G989&gt;0,H989&gt;0,OR(C989&lt;&gt;"Recommended baseline",Assumptions!$B$10=1))),0,IF(ISNUMBER(K989),G989*H989*K989,IF(U989=0,"UNPRICED",IF(ISNUMBER(INDEX('SKU Catalog'!$K$1:$K$116,MAX(1,U989))),G989*H989*INDEX('SKU Catalog'!$K$1:$K$116,MAX(1,U989))*IF(AND(INDEX('SKU Catalog'!$F$1:$F$116,MAX(1,U989))="Hourly",OR(INDEX('SKU Catalog'!$J$1:$J$116,MAX(1,U989))=0,"PAYG"="PAYG")),I989,1),"UNPRICED"))))</f>
        <v>0</v>
      </c>
      <c r="W989" s="24">
        <f>IF(NOT(AND(A989=$B$2,G989&gt;0,H989&gt;0,OR(C989&lt;&gt;"Recommended baseline",Assumptions!$B$10=1))),0,IF(ISNUMBER(K989),G989*H989*K989,IF(U989=0,"UNPRICED",IF(ISNUMBER(INDEX('SKU Catalog'!$L$1:$L$116,MAX(1,U989))),G989*H989*INDEX('SKU Catalog'!$L$1:$L$116,MAX(1,U989))*IF(AND(INDEX('SKU Catalog'!$F$1:$F$116,MAX(1,U989))="Hourly",OR(INDEX('SKU Catalog'!$J$1:$J$116,MAX(1,U989))=0,"1Y"="PAYG")),I989,1),"UNPRICED"))))</f>
        <v>0</v>
      </c>
      <c r="X989" s="24">
        <f>IF(NOT(AND(A989=$B$2,G989&gt;0,H989&gt;0,OR(C989&lt;&gt;"Recommended baseline",Assumptions!$B$10=1))),0,IF(ISNUMBER(K989),G989*H989*K989,IF(U989=0,"UNPRICED",IF(ISNUMBER(INDEX('SKU Catalog'!$M$1:$M$116,MAX(1,U989))),G989*H989*INDEX('SKU Catalog'!$M$1:$M$116,MAX(1,U989))*IF(AND(INDEX('SKU Catalog'!$F$1:$F$116,MAX(1,U989))="Hourly",OR(INDEX('SKU Catalog'!$J$1:$J$116,MAX(1,U989))=0,"3Y"="PAYG")),I989,1),"UNPRICED"))))</f>
        <v>0</v>
      </c>
    </row>
    <row r="990" spans="1:24" ht="28.8" x14ac:dyDescent="0.35">
      <c r="A990" s="21" t="s">
        <v>951</v>
      </c>
      <c r="B990" s="21" t="s">
        <v>95</v>
      </c>
      <c r="C990" s="21" t="s">
        <v>2299</v>
      </c>
      <c r="D990" s="21" t="s">
        <v>1690</v>
      </c>
      <c r="E990" s="21" t="s">
        <v>1691</v>
      </c>
      <c r="F990" s="26" t="s">
        <v>188</v>
      </c>
      <c r="G990" s="27">
        <v>1</v>
      </c>
      <c r="H990" s="27">
        <v>1</v>
      </c>
      <c r="I990" s="36">
        <v>1</v>
      </c>
      <c r="J990" s="26" t="s">
        <v>2297</v>
      </c>
      <c r="K990" s="37"/>
      <c r="L990" s="23" t="str">
        <f>IF(U990=0,"INVALID SKU",IF(INDEX('SKU Catalog'!$J$1:$J$116,MAX(1,U990))=0,"PAYG",IF(J990="Default",Assumptions!$B$7,J990)))</f>
        <v>PAYG</v>
      </c>
      <c r="M990" s="23" t="str">
        <f>IF(U990=0,"Review SKU",INDEX('SKU Catalog'!$E$1:$E$116,MAX(1,U990)))</f>
        <v>resource</v>
      </c>
      <c r="N990" s="31">
        <f>IF(ISNUMBER(K990),K990,IF(U990=0,"UNPRICED",IF(L990="PAYG",INDEX('SKU Catalog'!$K$1:$K$116,MAX(1,U990)),IF(L990="1Y",INDEX('SKU Catalog'!$L$1:$L$116,MAX(1,U990)),INDEX('SKU Catalog'!$M$1:$M$116,MAX(1,U990))))))</f>
        <v>0</v>
      </c>
      <c r="O990" s="24">
        <f>IF(NOT(AND(A990=$B$2,G990&gt;0,H990&gt;0,OR(C990&lt;&gt;"Recommended baseline",Assumptions!$B$10=1))),0,IF(ISNUMBER(N990),G990*H990*N990*IF(ISNUMBER(K990),1,IF(AND(L990="PAYG",INDEX('SKU Catalog'!$F$1:$F$116,MAX(1,U990))="Hourly"),I990,1)),"UNPRICED"))</f>
        <v>0</v>
      </c>
      <c r="P990" s="24">
        <f>IF(ISNUMBER(O990),O990*Assumptions!$B$8,"UNPRICED")</f>
        <v>0</v>
      </c>
      <c r="Q990" s="23" t="str">
        <f>IF(NOT(AND(A990=$B$2,G990&gt;0,H990&gt;0,OR(C990&lt;&gt;"Recommended baseline",Assumptions!$B$10=1))),"Inactive",IF(NOT(ISNUMBER(N990)),"UNPRICED - select SKU / quote",IF(ISNUMBER(K990),"Manual quote - verify source",IF(T990="Covered","Covered by capacity",IF(T990="Control plane","No direct fee","Priced - verify sizing")))))</f>
        <v>Inactive</v>
      </c>
      <c r="R990" s="21" t="s">
        <v>2300</v>
      </c>
      <c r="S990" s="21" t="s">
        <v>971</v>
      </c>
      <c r="T990" s="21" t="s">
        <v>187</v>
      </c>
      <c r="U990" s="23">
        <f>IF(COUNTIF('SKU Catalog'!$A$4:$A$116,T990&amp;"|"&amp;F990)=0,0,MATCH(T990&amp;"|"&amp;F990,'SKU Catalog'!$A$1:$A$116,0))</f>
        <v>5</v>
      </c>
      <c r="V990" s="24">
        <f>IF(NOT(AND(A990=$B$2,G990&gt;0,H990&gt;0,OR(C990&lt;&gt;"Recommended baseline",Assumptions!$B$10=1))),0,IF(ISNUMBER(K990),G990*H990*K990,IF(U990=0,"UNPRICED",IF(ISNUMBER(INDEX('SKU Catalog'!$K$1:$K$116,MAX(1,U990))),G990*H990*INDEX('SKU Catalog'!$K$1:$K$116,MAX(1,U990))*IF(AND(INDEX('SKU Catalog'!$F$1:$F$116,MAX(1,U990))="Hourly",OR(INDEX('SKU Catalog'!$J$1:$J$116,MAX(1,U990))=0,"PAYG"="PAYG")),I990,1),"UNPRICED"))))</f>
        <v>0</v>
      </c>
      <c r="W990" s="24">
        <f>IF(NOT(AND(A990=$B$2,G990&gt;0,H990&gt;0,OR(C990&lt;&gt;"Recommended baseline",Assumptions!$B$10=1))),0,IF(ISNUMBER(K990),G990*H990*K990,IF(U990=0,"UNPRICED",IF(ISNUMBER(INDEX('SKU Catalog'!$L$1:$L$116,MAX(1,U990))),G990*H990*INDEX('SKU Catalog'!$L$1:$L$116,MAX(1,U990))*IF(AND(INDEX('SKU Catalog'!$F$1:$F$116,MAX(1,U990))="Hourly",OR(INDEX('SKU Catalog'!$J$1:$J$116,MAX(1,U990))=0,"1Y"="PAYG")),I990,1),"UNPRICED"))))</f>
        <v>0</v>
      </c>
      <c r="X990" s="24">
        <f>IF(NOT(AND(A990=$B$2,G990&gt;0,H990&gt;0,OR(C990&lt;&gt;"Recommended baseline",Assumptions!$B$10=1))),0,IF(ISNUMBER(K990),G990*H990*K990,IF(U990=0,"UNPRICED",IF(ISNUMBER(INDEX('SKU Catalog'!$M$1:$M$116,MAX(1,U990))),G990*H990*INDEX('SKU Catalog'!$M$1:$M$116,MAX(1,U990))*IF(AND(INDEX('SKU Catalog'!$F$1:$F$116,MAX(1,U990))="Hourly",OR(INDEX('SKU Catalog'!$J$1:$J$116,MAX(1,U990))=0,"3Y"="PAYG")),I990,1),"UNPRICED"))))</f>
        <v>0</v>
      </c>
    </row>
    <row r="991" spans="1:24" ht="28.8" x14ac:dyDescent="0.35">
      <c r="A991" s="21" t="s">
        <v>951</v>
      </c>
      <c r="B991" s="21" t="s">
        <v>95</v>
      </c>
      <c r="C991" s="21" t="s">
        <v>2299</v>
      </c>
      <c r="D991" s="21" t="s">
        <v>1692</v>
      </c>
      <c r="E991" s="21" t="s">
        <v>1693</v>
      </c>
      <c r="F991" s="26" t="s">
        <v>188</v>
      </c>
      <c r="G991" s="27">
        <v>1</v>
      </c>
      <c r="H991" s="27">
        <v>1</v>
      </c>
      <c r="I991" s="36">
        <v>1</v>
      </c>
      <c r="J991" s="26" t="s">
        <v>2297</v>
      </c>
      <c r="K991" s="37"/>
      <c r="L991" s="23" t="str">
        <f>IF(U991=0,"INVALID SKU",IF(INDEX('SKU Catalog'!$J$1:$J$116,MAX(1,U991))=0,"PAYG",IF(J991="Default",Assumptions!$B$7,J991)))</f>
        <v>PAYG</v>
      </c>
      <c r="M991" s="23" t="str">
        <f>IF(U991=0,"Review SKU",INDEX('SKU Catalog'!$E$1:$E$116,MAX(1,U991)))</f>
        <v>resource</v>
      </c>
      <c r="N991" s="31">
        <f>IF(ISNUMBER(K991),K991,IF(U991=0,"UNPRICED",IF(L991="PAYG",INDEX('SKU Catalog'!$K$1:$K$116,MAX(1,U991)),IF(L991="1Y",INDEX('SKU Catalog'!$L$1:$L$116,MAX(1,U991)),INDEX('SKU Catalog'!$M$1:$M$116,MAX(1,U991))))))</f>
        <v>0</v>
      </c>
      <c r="O991" s="24">
        <f>IF(NOT(AND(A991=$B$2,G991&gt;0,H991&gt;0,OR(C991&lt;&gt;"Recommended baseline",Assumptions!$B$10=1))),0,IF(ISNUMBER(N991),G991*H991*N991*IF(ISNUMBER(K991),1,IF(AND(L991="PAYG",INDEX('SKU Catalog'!$F$1:$F$116,MAX(1,U991))="Hourly"),I991,1)),"UNPRICED"))</f>
        <v>0</v>
      </c>
      <c r="P991" s="24">
        <f>IF(ISNUMBER(O991),O991*Assumptions!$B$8,"UNPRICED")</f>
        <v>0</v>
      </c>
      <c r="Q991" s="23" t="str">
        <f>IF(NOT(AND(A991=$B$2,G991&gt;0,H991&gt;0,OR(C991&lt;&gt;"Recommended baseline",Assumptions!$B$10=1))),"Inactive",IF(NOT(ISNUMBER(N991)),"UNPRICED - select SKU / quote",IF(ISNUMBER(K991),"Manual quote - verify source",IF(T991="Covered","Covered by capacity",IF(T991="Control plane","No direct fee","Priced - verify sizing")))))</f>
        <v>Inactive</v>
      </c>
      <c r="R991" s="21" t="s">
        <v>2300</v>
      </c>
      <c r="S991" s="21" t="s">
        <v>971</v>
      </c>
      <c r="T991" s="21" t="s">
        <v>187</v>
      </c>
      <c r="U991" s="23">
        <f>IF(COUNTIF('SKU Catalog'!$A$4:$A$116,T991&amp;"|"&amp;F991)=0,0,MATCH(T991&amp;"|"&amp;F991,'SKU Catalog'!$A$1:$A$116,0))</f>
        <v>5</v>
      </c>
      <c r="V991" s="24">
        <f>IF(NOT(AND(A991=$B$2,G991&gt;0,H991&gt;0,OR(C991&lt;&gt;"Recommended baseline",Assumptions!$B$10=1))),0,IF(ISNUMBER(K991),G991*H991*K991,IF(U991=0,"UNPRICED",IF(ISNUMBER(INDEX('SKU Catalog'!$K$1:$K$116,MAX(1,U991))),G991*H991*INDEX('SKU Catalog'!$K$1:$K$116,MAX(1,U991))*IF(AND(INDEX('SKU Catalog'!$F$1:$F$116,MAX(1,U991))="Hourly",OR(INDEX('SKU Catalog'!$J$1:$J$116,MAX(1,U991))=0,"PAYG"="PAYG")),I991,1),"UNPRICED"))))</f>
        <v>0</v>
      </c>
      <c r="W991" s="24">
        <f>IF(NOT(AND(A991=$B$2,G991&gt;0,H991&gt;0,OR(C991&lt;&gt;"Recommended baseline",Assumptions!$B$10=1))),0,IF(ISNUMBER(K991),G991*H991*K991,IF(U991=0,"UNPRICED",IF(ISNUMBER(INDEX('SKU Catalog'!$L$1:$L$116,MAX(1,U991))),G991*H991*INDEX('SKU Catalog'!$L$1:$L$116,MAX(1,U991))*IF(AND(INDEX('SKU Catalog'!$F$1:$F$116,MAX(1,U991))="Hourly",OR(INDEX('SKU Catalog'!$J$1:$J$116,MAX(1,U991))=0,"1Y"="PAYG")),I991,1),"UNPRICED"))))</f>
        <v>0</v>
      </c>
      <c r="X991" s="24">
        <f>IF(NOT(AND(A991=$B$2,G991&gt;0,H991&gt;0,OR(C991&lt;&gt;"Recommended baseline",Assumptions!$B$10=1))),0,IF(ISNUMBER(K991),G991*H991*K991,IF(U991=0,"UNPRICED",IF(ISNUMBER(INDEX('SKU Catalog'!$M$1:$M$116,MAX(1,U991))),G991*H991*INDEX('SKU Catalog'!$M$1:$M$116,MAX(1,U991))*IF(AND(INDEX('SKU Catalog'!$F$1:$F$116,MAX(1,U991))="Hourly",OR(INDEX('SKU Catalog'!$J$1:$J$116,MAX(1,U991))=0,"3Y"="PAYG")),I991,1),"UNPRICED"))))</f>
        <v>0</v>
      </c>
    </row>
    <row r="992" spans="1:24" ht="28.8" x14ac:dyDescent="0.35">
      <c r="A992" s="21" t="s">
        <v>951</v>
      </c>
      <c r="B992" s="21" t="s">
        <v>95</v>
      </c>
      <c r="C992" s="21" t="s">
        <v>2299</v>
      </c>
      <c r="D992" s="21" t="s">
        <v>1694</v>
      </c>
      <c r="E992" s="21" t="s">
        <v>1695</v>
      </c>
      <c r="F992" s="26" t="s">
        <v>188</v>
      </c>
      <c r="G992" s="27">
        <v>1</v>
      </c>
      <c r="H992" s="27">
        <v>1</v>
      </c>
      <c r="I992" s="36">
        <v>1</v>
      </c>
      <c r="J992" s="26" t="s">
        <v>2297</v>
      </c>
      <c r="K992" s="37"/>
      <c r="L992" s="23" t="str">
        <f>IF(U992=0,"INVALID SKU",IF(INDEX('SKU Catalog'!$J$1:$J$116,MAX(1,U992))=0,"PAYG",IF(J992="Default",Assumptions!$B$7,J992)))</f>
        <v>PAYG</v>
      </c>
      <c r="M992" s="23" t="str">
        <f>IF(U992=0,"Review SKU",INDEX('SKU Catalog'!$E$1:$E$116,MAX(1,U992)))</f>
        <v>resource</v>
      </c>
      <c r="N992" s="31">
        <f>IF(ISNUMBER(K992),K992,IF(U992=0,"UNPRICED",IF(L992="PAYG",INDEX('SKU Catalog'!$K$1:$K$116,MAX(1,U992)),IF(L992="1Y",INDEX('SKU Catalog'!$L$1:$L$116,MAX(1,U992)),INDEX('SKU Catalog'!$M$1:$M$116,MAX(1,U992))))))</f>
        <v>0</v>
      </c>
      <c r="O992" s="24">
        <f>IF(NOT(AND(A992=$B$2,G992&gt;0,H992&gt;0,OR(C992&lt;&gt;"Recommended baseline",Assumptions!$B$10=1))),0,IF(ISNUMBER(N992),G992*H992*N992*IF(ISNUMBER(K992),1,IF(AND(L992="PAYG",INDEX('SKU Catalog'!$F$1:$F$116,MAX(1,U992))="Hourly"),I992,1)),"UNPRICED"))</f>
        <v>0</v>
      </c>
      <c r="P992" s="24">
        <f>IF(ISNUMBER(O992),O992*Assumptions!$B$8,"UNPRICED")</f>
        <v>0</v>
      </c>
      <c r="Q992" s="23" t="str">
        <f>IF(NOT(AND(A992=$B$2,G992&gt;0,H992&gt;0,OR(C992&lt;&gt;"Recommended baseline",Assumptions!$B$10=1))),"Inactive",IF(NOT(ISNUMBER(N992)),"UNPRICED - select SKU / quote",IF(ISNUMBER(K992),"Manual quote - verify source",IF(T992="Covered","Covered by capacity",IF(T992="Control plane","No direct fee","Priced - verify sizing")))))</f>
        <v>Inactive</v>
      </c>
      <c r="R992" s="21" t="s">
        <v>2300</v>
      </c>
      <c r="S992" s="21" t="s">
        <v>971</v>
      </c>
      <c r="T992" s="21" t="s">
        <v>187</v>
      </c>
      <c r="U992" s="23">
        <f>IF(COUNTIF('SKU Catalog'!$A$4:$A$116,T992&amp;"|"&amp;F992)=0,0,MATCH(T992&amp;"|"&amp;F992,'SKU Catalog'!$A$1:$A$116,0))</f>
        <v>5</v>
      </c>
      <c r="V992" s="24">
        <f>IF(NOT(AND(A992=$B$2,G992&gt;0,H992&gt;0,OR(C992&lt;&gt;"Recommended baseline",Assumptions!$B$10=1))),0,IF(ISNUMBER(K992),G992*H992*K992,IF(U992=0,"UNPRICED",IF(ISNUMBER(INDEX('SKU Catalog'!$K$1:$K$116,MAX(1,U992))),G992*H992*INDEX('SKU Catalog'!$K$1:$K$116,MAX(1,U992))*IF(AND(INDEX('SKU Catalog'!$F$1:$F$116,MAX(1,U992))="Hourly",OR(INDEX('SKU Catalog'!$J$1:$J$116,MAX(1,U992))=0,"PAYG"="PAYG")),I992,1),"UNPRICED"))))</f>
        <v>0</v>
      </c>
      <c r="W992" s="24">
        <f>IF(NOT(AND(A992=$B$2,G992&gt;0,H992&gt;0,OR(C992&lt;&gt;"Recommended baseline",Assumptions!$B$10=1))),0,IF(ISNUMBER(K992),G992*H992*K992,IF(U992=0,"UNPRICED",IF(ISNUMBER(INDEX('SKU Catalog'!$L$1:$L$116,MAX(1,U992))),G992*H992*INDEX('SKU Catalog'!$L$1:$L$116,MAX(1,U992))*IF(AND(INDEX('SKU Catalog'!$F$1:$F$116,MAX(1,U992))="Hourly",OR(INDEX('SKU Catalog'!$J$1:$J$116,MAX(1,U992))=0,"1Y"="PAYG")),I992,1),"UNPRICED"))))</f>
        <v>0</v>
      </c>
      <c r="X992" s="24">
        <f>IF(NOT(AND(A992=$B$2,G992&gt;0,H992&gt;0,OR(C992&lt;&gt;"Recommended baseline",Assumptions!$B$10=1))),0,IF(ISNUMBER(K992),G992*H992*K992,IF(U992=0,"UNPRICED",IF(ISNUMBER(INDEX('SKU Catalog'!$M$1:$M$116,MAX(1,U992))),G992*H992*INDEX('SKU Catalog'!$M$1:$M$116,MAX(1,U992))*IF(AND(INDEX('SKU Catalog'!$F$1:$F$116,MAX(1,U992))="Hourly",OR(INDEX('SKU Catalog'!$J$1:$J$116,MAX(1,U992))=0,"3Y"="PAYG")),I992,1),"UNPRICED"))))</f>
        <v>0</v>
      </c>
    </row>
    <row r="993" spans="1:24" ht="28.8" x14ac:dyDescent="0.35">
      <c r="A993" s="21" t="s">
        <v>951</v>
      </c>
      <c r="B993" s="21" t="s">
        <v>95</v>
      </c>
      <c r="C993" s="21" t="s">
        <v>2299</v>
      </c>
      <c r="D993" s="21" t="s">
        <v>1696</v>
      </c>
      <c r="E993" s="21" t="s">
        <v>1697</v>
      </c>
      <c r="F993" s="26" t="s">
        <v>188</v>
      </c>
      <c r="G993" s="27">
        <v>1</v>
      </c>
      <c r="H993" s="27">
        <v>1</v>
      </c>
      <c r="I993" s="36">
        <v>1</v>
      </c>
      <c r="J993" s="26" t="s">
        <v>2297</v>
      </c>
      <c r="K993" s="37"/>
      <c r="L993" s="23" t="str">
        <f>IF(U993=0,"INVALID SKU",IF(INDEX('SKU Catalog'!$J$1:$J$116,MAX(1,U993))=0,"PAYG",IF(J993="Default",Assumptions!$B$7,J993)))</f>
        <v>PAYG</v>
      </c>
      <c r="M993" s="23" t="str">
        <f>IF(U993=0,"Review SKU",INDEX('SKU Catalog'!$E$1:$E$116,MAX(1,U993)))</f>
        <v>resource</v>
      </c>
      <c r="N993" s="31">
        <f>IF(ISNUMBER(K993),K993,IF(U993=0,"UNPRICED",IF(L993="PAYG",INDEX('SKU Catalog'!$K$1:$K$116,MAX(1,U993)),IF(L993="1Y",INDEX('SKU Catalog'!$L$1:$L$116,MAX(1,U993)),INDEX('SKU Catalog'!$M$1:$M$116,MAX(1,U993))))))</f>
        <v>0</v>
      </c>
      <c r="O993" s="24">
        <f>IF(NOT(AND(A993=$B$2,G993&gt;0,H993&gt;0,OR(C993&lt;&gt;"Recommended baseline",Assumptions!$B$10=1))),0,IF(ISNUMBER(N993),G993*H993*N993*IF(ISNUMBER(K993),1,IF(AND(L993="PAYG",INDEX('SKU Catalog'!$F$1:$F$116,MAX(1,U993))="Hourly"),I993,1)),"UNPRICED"))</f>
        <v>0</v>
      </c>
      <c r="P993" s="24">
        <f>IF(ISNUMBER(O993),O993*Assumptions!$B$8,"UNPRICED")</f>
        <v>0</v>
      </c>
      <c r="Q993" s="23" t="str">
        <f>IF(NOT(AND(A993=$B$2,G993&gt;0,H993&gt;0,OR(C993&lt;&gt;"Recommended baseline",Assumptions!$B$10=1))),"Inactive",IF(NOT(ISNUMBER(N993)),"UNPRICED - select SKU / quote",IF(ISNUMBER(K993),"Manual quote - verify source",IF(T993="Covered","Covered by capacity",IF(T993="Control plane","No direct fee","Priced - verify sizing")))))</f>
        <v>Inactive</v>
      </c>
      <c r="R993" s="21" t="s">
        <v>2300</v>
      </c>
      <c r="S993" s="21" t="s">
        <v>971</v>
      </c>
      <c r="T993" s="21" t="s">
        <v>187</v>
      </c>
      <c r="U993" s="23">
        <f>IF(COUNTIF('SKU Catalog'!$A$4:$A$116,T993&amp;"|"&amp;F993)=0,0,MATCH(T993&amp;"|"&amp;F993,'SKU Catalog'!$A$1:$A$116,0))</f>
        <v>5</v>
      </c>
      <c r="V993" s="24">
        <f>IF(NOT(AND(A993=$B$2,G993&gt;0,H993&gt;0,OR(C993&lt;&gt;"Recommended baseline",Assumptions!$B$10=1))),0,IF(ISNUMBER(K993),G993*H993*K993,IF(U993=0,"UNPRICED",IF(ISNUMBER(INDEX('SKU Catalog'!$K$1:$K$116,MAX(1,U993))),G993*H993*INDEX('SKU Catalog'!$K$1:$K$116,MAX(1,U993))*IF(AND(INDEX('SKU Catalog'!$F$1:$F$116,MAX(1,U993))="Hourly",OR(INDEX('SKU Catalog'!$J$1:$J$116,MAX(1,U993))=0,"PAYG"="PAYG")),I993,1),"UNPRICED"))))</f>
        <v>0</v>
      </c>
      <c r="W993" s="24">
        <f>IF(NOT(AND(A993=$B$2,G993&gt;0,H993&gt;0,OR(C993&lt;&gt;"Recommended baseline",Assumptions!$B$10=1))),0,IF(ISNUMBER(K993),G993*H993*K993,IF(U993=0,"UNPRICED",IF(ISNUMBER(INDEX('SKU Catalog'!$L$1:$L$116,MAX(1,U993))),G993*H993*INDEX('SKU Catalog'!$L$1:$L$116,MAX(1,U993))*IF(AND(INDEX('SKU Catalog'!$F$1:$F$116,MAX(1,U993))="Hourly",OR(INDEX('SKU Catalog'!$J$1:$J$116,MAX(1,U993))=0,"1Y"="PAYG")),I993,1),"UNPRICED"))))</f>
        <v>0</v>
      </c>
      <c r="X993" s="24">
        <f>IF(NOT(AND(A993=$B$2,G993&gt;0,H993&gt;0,OR(C993&lt;&gt;"Recommended baseline",Assumptions!$B$10=1))),0,IF(ISNUMBER(K993),G993*H993*K993,IF(U993=0,"UNPRICED",IF(ISNUMBER(INDEX('SKU Catalog'!$M$1:$M$116,MAX(1,U993))),G993*H993*INDEX('SKU Catalog'!$M$1:$M$116,MAX(1,U993))*IF(AND(INDEX('SKU Catalog'!$F$1:$F$116,MAX(1,U993))="Hourly",OR(INDEX('SKU Catalog'!$J$1:$J$116,MAX(1,U993))=0,"3Y"="PAYG")),I993,1),"UNPRICED"))))</f>
        <v>0</v>
      </c>
    </row>
    <row r="994" spans="1:24" ht="28.8" x14ac:dyDescent="0.35">
      <c r="A994" s="21" t="s">
        <v>951</v>
      </c>
      <c r="B994" s="21" t="s">
        <v>95</v>
      </c>
      <c r="C994" s="21" t="s">
        <v>2299</v>
      </c>
      <c r="D994" s="21" t="s">
        <v>1698</v>
      </c>
      <c r="E994" s="21" t="s">
        <v>1699</v>
      </c>
      <c r="F994" s="26" t="s">
        <v>188</v>
      </c>
      <c r="G994" s="27">
        <v>1</v>
      </c>
      <c r="H994" s="27">
        <v>1</v>
      </c>
      <c r="I994" s="36">
        <v>1</v>
      </c>
      <c r="J994" s="26" t="s">
        <v>2297</v>
      </c>
      <c r="K994" s="37"/>
      <c r="L994" s="23" t="str">
        <f>IF(U994=0,"INVALID SKU",IF(INDEX('SKU Catalog'!$J$1:$J$116,MAX(1,U994))=0,"PAYG",IF(J994="Default",Assumptions!$B$7,J994)))</f>
        <v>PAYG</v>
      </c>
      <c r="M994" s="23" t="str">
        <f>IF(U994=0,"Review SKU",INDEX('SKU Catalog'!$E$1:$E$116,MAX(1,U994)))</f>
        <v>resource</v>
      </c>
      <c r="N994" s="31">
        <f>IF(ISNUMBER(K994),K994,IF(U994=0,"UNPRICED",IF(L994="PAYG",INDEX('SKU Catalog'!$K$1:$K$116,MAX(1,U994)),IF(L994="1Y",INDEX('SKU Catalog'!$L$1:$L$116,MAX(1,U994)),INDEX('SKU Catalog'!$M$1:$M$116,MAX(1,U994))))))</f>
        <v>0</v>
      </c>
      <c r="O994" s="24">
        <f>IF(NOT(AND(A994=$B$2,G994&gt;0,H994&gt;0,OR(C994&lt;&gt;"Recommended baseline",Assumptions!$B$10=1))),0,IF(ISNUMBER(N994),G994*H994*N994*IF(ISNUMBER(K994),1,IF(AND(L994="PAYG",INDEX('SKU Catalog'!$F$1:$F$116,MAX(1,U994))="Hourly"),I994,1)),"UNPRICED"))</f>
        <v>0</v>
      </c>
      <c r="P994" s="24">
        <f>IF(ISNUMBER(O994),O994*Assumptions!$B$8,"UNPRICED")</f>
        <v>0</v>
      </c>
      <c r="Q994" s="23" t="str">
        <f>IF(NOT(AND(A994=$B$2,G994&gt;0,H994&gt;0,OR(C994&lt;&gt;"Recommended baseline",Assumptions!$B$10=1))),"Inactive",IF(NOT(ISNUMBER(N994)),"UNPRICED - select SKU / quote",IF(ISNUMBER(K994),"Manual quote - verify source",IF(T994="Covered","Covered by capacity",IF(T994="Control plane","No direct fee","Priced - verify sizing")))))</f>
        <v>Inactive</v>
      </c>
      <c r="R994" s="21" t="s">
        <v>2300</v>
      </c>
      <c r="S994" s="21" t="s">
        <v>971</v>
      </c>
      <c r="T994" s="21" t="s">
        <v>187</v>
      </c>
      <c r="U994" s="23">
        <f>IF(COUNTIF('SKU Catalog'!$A$4:$A$116,T994&amp;"|"&amp;F994)=0,0,MATCH(T994&amp;"|"&amp;F994,'SKU Catalog'!$A$1:$A$116,0))</f>
        <v>5</v>
      </c>
      <c r="V994" s="24">
        <f>IF(NOT(AND(A994=$B$2,G994&gt;0,H994&gt;0,OR(C994&lt;&gt;"Recommended baseline",Assumptions!$B$10=1))),0,IF(ISNUMBER(K994),G994*H994*K994,IF(U994=0,"UNPRICED",IF(ISNUMBER(INDEX('SKU Catalog'!$K$1:$K$116,MAX(1,U994))),G994*H994*INDEX('SKU Catalog'!$K$1:$K$116,MAX(1,U994))*IF(AND(INDEX('SKU Catalog'!$F$1:$F$116,MAX(1,U994))="Hourly",OR(INDEX('SKU Catalog'!$J$1:$J$116,MAX(1,U994))=0,"PAYG"="PAYG")),I994,1),"UNPRICED"))))</f>
        <v>0</v>
      </c>
      <c r="W994" s="24">
        <f>IF(NOT(AND(A994=$B$2,G994&gt;0,H994&gt;0,OR(C994&lt;&gt;"Recommended baseline",Assumptions!$B$10=1))),0,IF(ISNUMBER(K994),G994*H994*K994,IF(U994=0,"UNPRICED",IF(ISNUMBER(INDEX('SKU Catalog'!$L$1:$L$116,MAX(1,U994))),G994*H994*INDEX('SKU Catalog'!$L$1:$L$116,MAX(1,U994))*IF(AND(INDEX('SKU Catalog'!$F$1:$F$116,MAX(1,U994))="Hourly",OR(INDEX('SKU Catalog'!$J$1:$J$116,MAX(1,U994))=0,"1Y"="PAYG")),I994,1),"UNPRICED"))))</f>
        <v>0</v>
      </c>
      <c r="X994" s="24">
        <f>IF(NOT(AND(A994=$B$2,G994&gt;0,H994&gt;0,OR(C994&lt;&gt;"Recommended baseline",Assumptions!$B$10=1))),0,IF(ISNUMBER(K994),G994*H994*K994,IF(U994=0,"UNPRICED",IF(ISNUMBER(INDEX('SKU Catalog'!$M$1:$M$116,MAX(1,U994))),G994*H994*INDEX('SKU Catalog'!$M$1:$M$116,MAX(1,U994))*IF(AND(INDEX('SKU Catalog'!$F$1:$F$116,MAX(1,U994))="Hourly",OR(INDEX('SKU Catalog'!$J$1:$J$116,MAX(1,U994))=0,"3Y"="PAYG")),I994,1),"UNPRICED"))))</f>
        <v>0</v>
      </c>
    </row>
    <row r="995" spans="1:24" ht="28.8" x14ac:dyDescent="0.35">
      <c r="A995" s="21" t="s">
        <v>951</v>
      </c>
      <c r="B995" s="21" t="s">
        <v>95</v>
      </c>
      <c r="C995" s="21" t="s">
        <v>2299</v>
      </c>
      <c r="D995" s="21" t="s">
        <v>1700</v>
      </c>
      <c r="E995" s="21" t="s">
        <v>1701</v>
      </c>
      <c r="F995" s="26" t="s">
        <v>188</v>
      </c>
      <c r="G995" s="27">
        <v>1</v>
      </c>
      <c r="H995" s="27">
        <v>1</v>
      </c>
      <c r="I995" s="36">
        <v>1</v>
      </c>
      <c r="J995" s="26" t="s">
        <v>2297</v>
      </c>
      <c r="K995" s="37"/>
      <c r="L995" s="23" t="str">
        <f>IF(U995=0,"INVALID SKU",IF(INDEX('SKU Catalog'!$J$1:$J$116,MAX(1,U995))=0,"PAYG",IF(J995="Default",Assumptions!$B$7,J995)))</f>
        <v>PAYG</v>
      </c>
      <c r="M995" s="23" t="str">
        <f>IF(U995=0,"Review SKU",INDEX('SKU Catalog'!$E$1:$E$116,MAX(1,U995)))</f>
        <v>resource</v>
      </c>
      <c r="N995" s="31">
        <f>IF(ISNUMBER(K995),K995,IF(U995=0,"UNPRICED",IF(L995="PAYG",INDEX('SKU Catalog'!$K$1:$K$116,MAX(1,U995)),IF(L995="1Y",INDEX('SKU Catalog'!$L$1:$L$116,MAX(1,U995)),INDEX('SKU Catalog'!$M$1:$M$116,MAX(1,U995))))))</f>
        <v>0</v>
      </c>
      <c r="O995" s="24">
        <f>IF(NOT(AND(A995=$B$2,G995&gt;0,H995&gt;0,OR(C995&lt;&gt;"Recommended baseline",Assumptions!$B$10=1))),0,IF(ISNUMBER(N995),G995*H995*N995*IF(ISNUMBER(K995),1,IF(AND(L995="PAYG",INDEX('SKU Catalog'!$F$1:$F$116,MAX(1,U995))="Hourly"),I995,1)),"UNPRICED"))</f>
        <v>0</v>
      </c>
      <c r="P995" s="24">
        <f>IF(ISNUMBER(O995),O995*Assumptions!$B$8,"UNPRICED")</f>
        <v>0</v>
      </c>
      <c r="Q995" s="23" t="str">
        <f>IF(NOT(AND(A995=$B$2,G995&gt;0,H995&gt;0,OR(C995&lt;&gt;"Recommended baseline",Assumptions!$B$10=1))),"Inactive",IF(NOT(ISNUMBER(N995)),"UNPRICED - select SKU / quote",IF(ISNUMBER(K995),"Manual quote - verify source",IF(T995="Covered","Covered by capacity",IF(T995="Control plane","No direct fee","Priced - verify sizing")))))</f>
        <v>Inactive</v>
      </c>
      <c r="R995" s="21" t="s">
        <v>2300</v>
      </c>
      <c r="S995" s="21" t="s">
        <v>971</v>
      </c>
      <c r="T995" s="21" t="s">
        <v>187</v>
      </c>
      <c r="U995" s="23">
        <f>IF(COUNTIF('SKU Catalog'!$A$4:$A$116,T995&amp;"|"&amp;F995)=0,0,MATCH(T995&amp;"|"&amp;F995,'SKU Catalog'!$A$1:$A$116,0))</f>
        <v>5</v>
      </c>
      <c r="V995" s="24">
        <f>IF(NOT(AND(A995=$B$2,G995&gt;0,H995&gt;0,OR(C995&lt;&gt;"Recommended baseline",Assumptions!$B$10=1))),0,IF(ISNUMBER(K995),G995*H995*K995,IF(U995=0,"UNPRICED",IF(ISNUMBER(INDEX('SKU Catalog'!$K$1:$K$116,MAX(1,U995))),G995*H995*INDEX('SKU Catalog'!$K$1:$K$116,MAX(1,U995))*IF(AND(INDEX('SKU Catalog'!$F$1:$F$116,MAX(1,U995))="Hourly",OR(INDEX('SKU Catalog'!$J$1:$J$116,MAX(1,U995))=0,"PAYG"="PAYG")),I995,1),"UNPRICED"))))</f>
        <v>0</v>
      </c>
      <c r="W995" s="24">
        <f>IF(NOT(AND(A995=$B$2,G995&gt;0,H995&gt;0,OR(C995&lt;&gt;"Recommended baseline",Assumptions!$B$10=1))),0,IF(ISNUMBER(K995),G995*H995*K995,IF(U995=0,"UNPRICED",IF(ISNUMBER(INDEX('SKU Catalog'!$L$1:$L$116,MAX(1,U995))),G995*H995*INDEX('SKU Catalog'!$L$1:$L$116,MAX(1,U995))*IF(AND(INDEX('SKU Catalog'!$F$1:$F$116,MAX(1,U995))="Hourly",OR(INDEX('SKU Catalog'!$J$1:$J$116,MAX(1,U995))=0,"1Y"="PAYG")),I995,1),"UNPRICED"))))</f>
        <v>0</v>
      </c>
      <c r="X995" s="24">
        <f>IF(NOT(AND(A995=$B$2,G995&gt;0,H995&gt;0,OR(C995&lt;&gt;"Recommended baseline",Assumptions!$B$10=1))),0,IF(ISNUMBER(K995),G995*H995*K995,IF(U995=0,"UNPRICED",IF(ISNUMBER(INDEX('SKU Catalog'!$M$1:$M$116,MAX(1,U995))),G995*H995*INDEX('SKU Catalog'!$M$1:$M$116,MAX(1,U995))*IF(AND(INDEX('SKU Catalog'!$F$1:$F$116,MAX(1,U995))="Hourly",OR(INDEX('SKU Catalog'!$J$1:$J$116,MAX(1,U995))=0,"3Y"="PAYG")),I995,1),"UNPRICED"))))</f>
        <v>0</v>
      </c>
    </row>
    <row r="996" spans="1:24" ht="28.8" x14ac:dyDescent="0.35">
      <c r="A996" s="21" t="s">
        <v>951</v>
      </c>
      <c r="B996" s="21" t="s">
        <v>95</v>
      </c>
      <c r="C996" s="21" t="s">
        <v>2299</v>
      </c>
      <c r="D996" s="21" t="s">
        <v>953</v>
      </c>
      <c r="E996" s="21" t="s">
        <v>954</v>
      </c>
      <c r="F996" s="26" t="s">
        <v>188</v>
      </c>
      <c r="G996" s="27">
        <v>1</v>
      </c>
      <c r="H996" s="27">
        <v>1</v>
      </c>
      <c r="I996" s="36">
        <v>1</v>
      </c>
      <c r="J996" s="26" t="s">
        <v>2297</v>
      </c>
      <c r="K996" s="37"/>
      <c r="L996" s="23" t="str">
        <f>IF(U996=0,"INVALID SKU",IF(INDEX('SKU Catalog'!$J$1:$J$116,MAX(1,U996))=0,"PAYG",IF(J996="Default",Assumptions!$B$7,J996)))</f>
        <v>PAYG</v>
      </c>
      <c r="M996" s="23" t="str">
        <f>IF(U996=0,"Review SKU",INDEX('SKU Catalog'!$E$1:$E$116,MAX(1,U996)))</f>
        <v>resource</v>
      </c>
      <c r="N996" s="31">
        <f>IF(ISNUMBER(K996),K996,IF(U996=0,"UNPRICED",IF(L996="PAYG",INDEX('SKU Catalog'!$K$1:$K$116,MAX(1,U996)),IF(L996="1Y",INDEX('SKU Catalog'!$L$1:$L$116,MAX(1,U996)),INDEX('SKU Catalog'!$M$1:$M$116,MAX(1,U996))))))</f>
        <v>0</v>
      </c>
      <c r="O996" s="24">
        <f>IF(NOT(AND(A996=$B$2,G996&gt;0,H996&gt;0,OR(C996&lt;&gt;"Recommended baseline",Assumptions!$B$10=1))),0,IF(ISNUMBER(N996),G996*H996*N996*IF(ISNUMBER(K996),1,IF(AND(L996="PAYG",INDEX('SKU Catalog'!$F$1:$F$116,MAX(1,U996))="Hourly"),I996,1)),"UNPRICED"))</f>
        <v>0</v>
      </c>
      <c r="P996" s="24">
        <f>IF(ISNUMBER(O996),O996*Assumptions!$B$8,"UNPRICED")</f>
        <v>0</v>
      </c>
      <c r="Q996" s="23" t="str">
        <f>IF(NOT(AND(A996=$B$2,G996&gt;0,H996&gt;0,OR(C996&lt;&gt;"Recommended baseline",Assumptions!$B$10=1))),"Inactive",IF(NOT(ISNUMBER(N996)),"UNPRICED - select SKU / quote",IF(ISNUMBER(K996),"Manual quote - verify source",IF(T996="Covered","Covered by capacity",IF(T996="Control plane","No direct fee","Priced - verify sizing")))))</f>
        <v>Inactive</v>
      </c>
      <c r="R996" s="21" t="s">
        <v>2300</v>
      </c>
      <c r="S996" s="21" t="s">
        <v>971</v>
      </c>
      <c r="T996" s="21" t="s">
        <v>187</v>
      </c>
      <c r="U996" s="23">
        <f>IF(COUNTIF('SKU Catalog'!$A$4:$A$116,T996&amp;"|"&amp;F996)=0,0,MATCH(T996&amp;"|"&amp;F996,'SKU Catalog'!$A$1:$A$116,0))</f>
        <v>5</v>
      </c>
      <c r="V996" s="24">
        <f>IF(NOT(AND(A996=$B$2,G996&gt;0,H996&gt;0,OR(C996&lt;&gt;"Recommended baseline",Assumptions!$B$10=1))),0,IF(ISNUMBER(K996),G996*H996*K996,IF(U996=0,"UNPRICED",IF(ISNUMBER(INDEX('SKU Catalog'!$K$1:$K$116,MAX(1,U996))),G996*H996*INDEX('SKU Catalog'!$K$1:$K$116,MAX(1,U996))*IF(AND(INDEX('SKU Catalog'!$F$1:$F$116,MAX(1,U996))="Hourly",OR(INDEX('SKU Catalog'!$J$1:$J$116,MAX(1,U996))=0,"PAYG"="PAYG")),I996,1),"UNPRICED"))))</f>
        <v>0</v>
      </c>
      <c r="W996" s="24">
        <f>IF(NOT(AND(A996=$B$2,G996&gt;0,H996&gt;0,OR(C996&lt;&gt;"Recommended baseline",Assumptions!$B$10=1))),0,IF(ISNUMBER(K996),G996*H996*K996,IF(U996=0,"UNPRICED",IF(ISNUMBER(INDEX('SKU Catalog'!$L$1:$L$116,MAX(1,U996))),G996*H996*INDEX('SKU Catalog'!$L$1:$L$116,MAX(1,U996))*IF(AND(INDEX('SKU Catalog'!$F$1:$F$116,MAX(1,U996))="Hourly",OR(INDEX('SKU Catalog'!$J$1:$J$116,MAX(1,U996))=0,"1Y"="PAYG")),I996,1),"UNPRICED"))))</f>
        <v>0</v>
      </c>
      <c r="X996" s="24">
        <f>IF(NOT(AND(A996=$B$2,G996&gt;0,H996&gt;0,OR(C996&lt;&gt;"Recommended baseline",Assumptions!$B$10=1))),0,IF(ISNUMBER(K996),G996*H996*K996,IF(U996=0,"UNPRICED",IF(ISNUMBER(INDEX('SKU Catalog'!$M$1:$M$116,MAX(1,U996))),G996*H996*INDEX('SKU Catalog'!$M$1:$M$116,MAX(1,U996))*IF(AND(INDEX('SKU Catalog'!$F$1:$F$116,MAX(1,U996))="Hourly",OR(INDEX('SKU Catalog'!$J$1:$J$116,MAX(1,U996))=0,"3Y"="PAYG")),I996,1),"UNPRICED"))))</f>
        <v>0</v>
      </c>
    </row>
    <row r="997" spans="1:24" ht="28.8" x14ac:dyDescent="0.35">
      <c r="A997" s="21" t="s">
        <v>951</v>
      </c>
      <c r="B997" s="21" t="s">
        <v>95</v>
      </c>
      <c r="C997" s="21" t="s">
        <v>2299</v>
      </c>
      <c r="D997" s="21" t="s">
        <v>1703</v>
      </c>
      <c r="E997" s="21" t="s">
        <v>1704</v>
      </c>
      <c r="F997" s="26" t="s">
        <v>188</v>
      </c>
      <c r="G997" s="27">
        <v>1</v>
      </c>
      <c r="H997" s="27">
        <v>1</v>
      </c>
      <c r="I997" s="36">
        <v>1</v>
      </c>
      <c r="J997" s="26" t="s">
        <v>2297</v>
      </c>
      <c r="K997" s="37"/>
      <c r="L997" s="23" t="str">
        <f>IF(U997=0,"INVALID SKU",IF(INDEX('SKU Catalog'!$J$1:$J$116,MAX(1,U997))=0,"PAYG",IF(J997="Default",Assumptions!$B$7,J997)))</f>
        <v>PAYG</v>
      </c>
      <c r="M997" s="23" t="str">
        <f>IF(U997=0,"Review SKU",INDEX('SKU Catalog'!$E$1:$E$116,MAX(1,U997)))</f>
        <v>resource</v>
      </c>
      <c r="N997" s="31">
        <f>IF(ISNUMBER(K997),K997,IF(U997=0,"UNPRICED",IF(L997="PAYG",INDEX('SKU Catalog'!$K$1:$K$116,MAX(1,U997)),IF(L997="1Y",INDEX('SKU Catalog'!$L$1:$L$116,MAX(1,U997)),INDEX('SKU Catalog'!$M$1:$M$116,MAX(1,U997))))))</f>
        <v>0</v>
      </c>
      <c r="O997" s="24">
        <f>IF(NOT(AND(A997=$B$2,G997&gt;0,H997&gt;0,OR(C997&lt;&gt;"Recommended baseline",Assumptions!$B$10=1))),0,IF(ISNUMBER(N997),G997*H997*N997*IF(ISNUMBER(K997),1,IF(AND(L997="PAYG",INDEX('SKU Catalog'!$F$1:$F$116,MAX(1,U997))="Hourly"),I997,1)),"UNPRICED"))</f>
        <v>0</v>
      </c>
      <c r="P997" s="24">
        <f>IF(ISNUMBER(O997),O997*Assumptions!$B$8,"UNPRICED")</f>
        <v>0</v>
      </c>
      <c r="Q997" s="23" t="str">
        <f>IF(NOT(AND(A997=$B$2,G997&gt;0,H997&gt;0,OR(C997&lt;&gt;"Recommended baseline",Assumptions!$B$10=1))),"Inactive",IF(NOT(ISNUMBER(N997)),"UNPRICED - select SKU / quote",IF(ISNUMBER(K997),"Manual quote - verify source",IF(T997="Covered","Covered by capacity",IF(T997="Control plane","No direct fee","Priced - verify sizing")))))</f>
        <v>Inactive</v>
      </c>
      <c r="R997" s="21" t="s">
        <v>2300</v>
      </c>
      <c r="S997" s="21" t="s">
        <v>971</v>
      </c>
      <c r="T997" s="21" t="s">
        <v>187</v>
      </c>
      <c r="U997" s="23">
        <f>IF(COUNTIF('SKU Catalog'!$A$4:$A$116,T997&amp;"|"&amp;F997)=0,0,MATCH(T997&amp;"|"&amp;F997,'SKU Catalog'!$A$1:$A$116,0))</f>
        <v>5</v>
      </c>
      <c r="V997" s="24">
        <f>IF(NOT(AND(A997=$B$2,G997&gt;0,H997&gt;0,OR(C997&lt;&gt;"Recommended baseline",Assumptions!$B$10=1))),0,IF(ISNUMBER(K997),G997*H997*K997,IF(U997=0,"UNPRICED",IF(ISNUMBER(INDEX('SKU Catalog'!$K$1:$K$116,MAX(1,U997))),G997*H997*INDEX('SKU Catalog'!$K$1:$K$116,MAX(1,U997))*IF(AND(INDEX('SKU Catalog'!$F$1:$F$116,MAX(1,U997))="Hourly",OR(INDEX('SKU Catalog'!$J$1:$J$116,MAX(1,U997))=0,"PAYG"="PAYG")),I997,1),"UNPRICED"))))</f>
        <v>0</v>
      </c>
      <c r="W997" s="24">
        <f>IF(NOT(AND(A997=$B$2,G997&gt;0,H997&gt;0,OR(C997&lt;&gt;"Recommended baseline",Assumptions!$B$10=1))),0,IF(ISNUMBER(K997),G997*H997*K997,IF(U997=0,"UNPRICED",IF(ISNUMBER(INDEX('SKU Catalog'!$L$1:$L$116,MAX(1,U997))),G997*H997*INDEX('SKU Catalog'!$L$1:$L$116,MAX(1,U997))*IF(AND(INDEX('SKU Catalog'!$F$1:$F$116,MAX(1,U997))="Hourly",OR(INDEX('SKU Catalog'!$J$1:$J$116,MAX(1,U997))=0,"1Y"="PAYG")),I997,1),"UNPRICED"))))</f>
        <v>0</v>
      </c>
      <c r="X997" s="24">
        <f>IF(NOT(AND(A997=$B$2,G997&gt;0,H997&gt;0,OR(C997&lt;&gt;"Recommended baseline",Assumptions!$B$10=1))),0,IF(ISNUMBER(K997),G997*H997*K997,IF(U997=0,"UNPRICED",IF(ISNUMBER(INDEX('SKU Catalog'!$M$1:$M$116,MAX(1,U997))),G997*H997*INDEX('SKU Catalog'!$M$1:$M$116,MAX(1,U997))*IF(AND(INDEX('SKU Catalog'!$F$1:$F$116,MAX(1,U997))="Hourly",OR(INDEX('SKU Catalog'!$J$1:$J$116,MAX(1,U997))=0,"3Y"="PAYG")),I997,1),"UNPRICED"))))</f>
        <v>0</v>
      </c>
    </row>
    <row r="998" spans="1:24" ht="28.8" x14ac:dyDescent="0.35">
      <c r="A998" s="21" t="s">
        <v>951</v>
      </c>
      <c r="B998" s="21" t="s">
        <v>95</v>
      </c>
      <c r="C998" s="21" t="s">
        <v>2299</v>
      </c>
      <c r="D998" s="21" t="s">
        <v>1705</v>
      </c>
      <c r="E998" s="21" t="s">
        <v>1706</v>
      </c>
      <c r="F998" s="26" t="s">
        <v>188</v>
      </c>
      <c r="G998" s="27">
        <v>1</v>
      </c>
      <c r="H998" s="27">
        <v>1</v>
      </c>
      <c r="I998" s="36">
        <v>1</v>
      </c>
      <c r="J998" s="26" t="s">
        <v>2297</v>
      </c>
      <c r="K998" s="37"/>
      <c r="L998" s="23" t="str">
        <f>IF(U998=0,"INVALID SKU",IF(INDEX('SKU Catalog'!$J$1:$J$116,MAX(1,U998))=0,"PAYG",IF(J998="Default",Assumptions!$B$7,J998)))</f>
        <v>PAYG</v>
      </c>
      <c r="M998" s="23" t="str">
        <f>IF(U998=0,"Review SKU",INDEX('SKU Catalog'!$E$1:$E$116,MAX(1,U998)))</f>
        <v>resource</v>
      </c>
      <c r="N998" s="31">
        <f>IF(ISNUMBER(K998),K998,IF(U998=0,"UNPRICED",IF(L998="PAYG",INDEX('SKU Catalog'!$K$1:$K$116,MAX(1,U998)),IF(L998="1Y",INDEX('SKU Catalog'!$L$1:$L$116,MAX(1,U998)),INDEX('SKU Catalog'!$M$1:$M$116,MAX(1,U998))))))</f>
        <v>0</v>
      </c>
      <c r="O998" s="24">
        <f>IF(NOT(AND(A998=$B$2,G998&gt;0,H998&gt;0,OR(C998&lt;&gt;"Recommended baseline",Assumptions!$B$10=1))),0,IF(ISNUMBER(N998),G998*H998*N998*IF(ISNUMBER(K998),1,IF(AND(L998="PAYG",INDEX('SKU Catalog'!$F$1:$F$116,MAX(1,U998))="Hourly"),I998,1)),"UNPRICED"))</f>
        <v>0</v>
      </c>
      <c r="P998" s="24">
        <f>IF(ISNUMBER(O998),O998*Assumptions!$B$8,"UNPRICED")</f>
        <v>0</v>
      </c>
      <c r="Q998" s="23" t="str">
        <f>IF(NOT(AND(A998=$B$2,G998&gt;0,H998&gt;0,OR(C998&lt;&gt;"Recommended baseline",Assumptions!$B$10=1))),"Inactive",IF(NOT(ISNUMBER(N998)),"UNPRICED - select SKU / quote",IF(ISNUMBER(K998),"Manual quote - verify source",IF(T998="Covered","Covered by capacity",IF(T998="Control plane","No direct fee","Priced - verify sizing")))))</f>
        <v>Inactive</v>
      </c>
      <c r="R998" s="21" t="s">
        <v>2300</v>
      </c>
      <c r="S998" s="21" t="s">
        <v>971</v>
      </c>
      <c r="T998" s="21" t="s">
        <v>187</v>
      </c>
      <c r="U998" s="23">
        <f>IF(COUNTIF('SKU Catalog'!$A$4:$A$116,T998&amp;"|"&amp;F998)=0,0,MATCH(T998&amp;"|"&amp;F998,'SKU Catalog'!$A$1:$A$116,0))</f>
        <v>5</v>
      </c>
      <c r="V998" s="24">
        <f>IF(NOT(AND(A998=$B$2,G998&gt;0,H998&gt;0,OR(C998&lt;&gt;"Recommended baseline",Assumptions!$B$10=1))),0,IF(ISNUMBER(K998),G998*H998*K998,IF(U998=0,"UNPRICED",IF(ISNUMBER(INDEX('SKU Catalog'!$K$1:$K$116,MAX(1,U998))),G998*H998*INDEX('SKU Catalog'!$K$1:$K$116,MAX(1,U998))*IF(AND(INDEX('SKU Catalog'!$F$1:$F$116,MAX(1,U998))="Hourly",OR(INDEX('SKU Catalog'!$J$1:$J$116,MAX(1,U998))=0,"PAYG"="PAYG")),I998,1),"UNPRICED"))))</f>
        <v>0</v>
      </c>
      <c r="W998" s="24">
        <f>IF(NOT(AND(A998=$B$2,G998&gt;0,H998&gt;0,OR(C998&lt;&gt;"Recommended baseline",Assumptions!$B$10=1))),0,IF(ISNUMBER(K998),G998*H998*K998,IF(U998=0,"UNPRICED",IF(ISNUMBER(INDEX('SKU Catalog'!$L$1:$L$116,MAX(1,U998))),G998*H998*INDEX('SKU Catalog'!$L$1:$L$116,MAX(1,U998))*IF(AND(INDEX('SKU Catalog'!$F$1:$F$116,MAX(1,U998))="Hourly",OR(INDEX('SKU Catalog'!$J$1:$J$116,MAX(1,U998))=0,"1Y"="PAYG")),I998,1),"UNPRICED"))))</f>
        <v>0</v>
      </c>
      <c r="X998" s="24">
        <f>IF(NOT(AND(A998=$B$2,G998&gt;0,H998&gt;0,OR(C998&lt;&gt;"Recommended baseline",Assumptions!$B$10=1))),0,IF(ISNUMBER(K998),G998*H998*K998,IF(U998=0,"UNPRICED",IF(ISNUMBER(INDEX('SKU Catalog'!$M$1:$M$116,MAX(1,U998))),G998*H998*INDEX('SKU Catalog'!$M$1:$M$116,MAX(1,U998))*IF(AND(INDEX('SKU Catalog'!$F$1:$F$116,MAX(1,U998))="Hourly",OR(INDEX('SKU Catalog'!$J$1:$J$116,MAX(1,U998))=0,"3Y"="PAYG")),I998,1),"UNPRICED"))))</f>
        <v>0</v>
      </c>
    </row>
    <row r="999" spans="1:24" ht="28.8" x14ac:dyDescent="0.35">
      <c r="A999" s="21" t="s">
        <v>951</v>
      </c>
      <c r="B999" s="21" t="s">
        <v>95</v>
      </c>
      <c r="C999" s="21" t="s">
        <v>2299</v>
      </c>
      <c r="D999" s="21" t="s">
        <v>1707</v>
      </c>
      <c r="E999" s="21" t="s">
        <v>1708</v>
      </c>
      <c r="F999" s="26" t="s">
        <v>188</v>
      </c>
      <c r="G999" s="27">
        <v>1</v>
      </c>
      <c r="H999" s="27">
        <v>1</v>
      </c>
      <c r="I999" s="36">
        <v>1</v>
      </c>
      <c r="J999" s="26" t="s">
        <v>2297</v>
      </c>
      <c r="K999" s="37"/>
      <c r="L999" s="23" t="str">
        <f>IF(U999=0,"INVALID SKU",IF(INDEX('SKU Catalog'!$J$1:$J$116,MAX(1,U999))=0,"PAYG",IF(J999="Default",Assumptions!$B$7,J999)))</f>
        <v>PAYG</v>
      </c>
      <c r="M999" s="23" t="str">
        <f>IF(U999=0,"Review SKU",INDEX('SKU Catalog'!$E$1:$E$116,MAX(1,U999)))</f>
        <v>resource</v>
      </c>
      <c r="N999" s="31">
        <f>IF(ISNUMBER(K999),K999,IF(U999=0,"UNPRICED",IF(L999="PAYG",INDEX('SKU Catalog'!$K$1:$K$116,MAX(1,U999)),IF(L999="1Y",INDEX('SKU Catalog'!$L$1:$L$116,MAX(1,U999)),INDEX('SKU Catalog'!$M$1:$M$116,MAX(1,U999))))))</f>
        <v>0</v>
      </c>
      <c r="O999" s="24">
        <f>IF(NOT(AND(A999=$B$2,G999&gt;0,H999&gt;0,OR(C999&lt;&gt;"Recommended baseline",Assumptions!$B$10=1))),0,IF(ISNUMBER(N999),G999*H999*N999*IF(ISNUMBER(K999),1,IF(AND(L999="PAYG",INDEX('SKU Catalog'!$F$1:$F$116,MAX(1,U999))="Hourly"),I999,1)),"UNPRICED"))</f>
        <v>0</v>
      </c>
      <c r="P999" s="24">
        <f>IF(ISNUMBER(O999),O999*Assumptions!$B$8,"UNPRICED")</f>
        <v>0</v>
      </c>
      <c r="Q999" s="23" t="str">
        <f>IF(NOT(AND(A999=$B$2,G999&gt;0,H999&gt;0,OR(C999&lt;&gt;"Recommended baseline",Assumptions!$B$10=1))),"Inactive",IF(NOT(ISNUMBER(N999)),"UNPRICED - select SKU / quote",IF(ISNUMBER(K999),"Manual quote - verify source",IF(T999="Covered","Covered by capacity",IF(T999="Control plane","No direct fee","Priced - verify sizing")))))</f>
        <v>Inactive</v>
      </c>
      <c r="R999" s="21" t="s">
        <v>2300</v>
      </c>
      <c r="S999" s="21" t="s">
        <v>971</v>
      </c>
      <c r="T999" s="21" t="s">
        <v>187</v>
      </c>
      <c r="U999" s="23">
        <f>IF(COUNTIF('SKU Catalog'!$A$4:$A$116,T999&amp;"|"&amp;F999)=0,0,MATCH(T999&amp;"|"&amp;F999,'SKU Catalog'!$A$1:$A$116,0))</f>
        <v>5</v>
      </c>
      <c r="V999" s="24">
        <f>IF(NOT(AND(A999=$B$2,G999&gt;0,H999&gt;0,OR(C999&lt;&gt;"Recommended baseline",Assumptions!$B$10=1))),0,IF(ISNUMBER(K999),G999*H999*K999,IF(U999=0,"UNPRICED",IF(ISNUMBER(INDEX('SKU Catalog'!$K$1:$K$116,MAX(1,U999))),G999*H999*INDEX('SKU Catalog'!$K$1:$K$116,MAX(1,U999))*IF(AND(INDEX('SKU Catalog'!$F$1:$F$116,MAX(1,U999))="Hourly",OR(INDEX('SKU Catalog'!$J$1:$J$116,MAX(1,U999))=0,"PAYG"="PAYG")),I999,1),"UNPRICED"))))</f>
        <v>0</v>
      </c>
      <c r="W999" s="24">
        <f>IF(NOT(AND(A999=$B$2,G999&gt;0,H999&gt;0,OR(C999&lt;&gt;"Recommended baseline",Assumptions!$B$10=1))),0,IF(ISNUMBER(K999),G999*H999*K999,IF(U999=0,"UNPRICED",IF(ISNUMBER(INDEX('SKU Catalog'!$L$1:$L$116,MAX(1,U999))),G999*H999*INDEX('SKU Catalog'!$L$1:$L$116,MAX(1,U999))*IF(AND(INDEX('SKU Catalog'!$F$1:$F$116,MAX(1,U999))="Hourly",OR(INDEX('SKU Catalog'!$J$1:$J$116,MAX(1,U999))=0,"1Y"="PAYG")),I999,1),"UNPRICED"))))</f>
        <v>0</v>
      </c>
      <c r="X999" s="24">
        <f>IF(NOT(AND(A999=$B$2,G999&gt;0,H999&gt;0,OR(C999&lt;&gt;"Recommended baseline",Assumptions!$B$10=1))),0,IF(ISNUMBER(K999),G999*H999*K999,IF(U999=0,"UNPRICED",IF(ISNUMBER(INDEX('SKU Catalog'!$M$1:$M$116,MAX(1,U999))),G999*H999*INDEX('SKU Catalog'!$M$1:$M$116,MAX(1,U999))*IF(AND(INDEX('SKU Catalog'!$F$1:$F$116,MAX(1,U999))="Hourly",OR(INDEX('SKU Catalog'!$J$1:$J$116,MAX(1,U999))=0,"3Y"="PAYG")),I999,1),"UNPRICED"))))</f>
        <v>0</v>
      </c>
    </row>
    <row r="1000" spans="1:24" ht="28.8" x14ac:dyDescent="0.35">
      <c r="A1000" s="21" t="s">
        <v>951</v>
      </c>
      <c r="B1000" s="21" t="s">
        <v>95</v>
      </c>
      <c r="C1000" s="21" t="s">
        <v>2299</v>
      </c>
      <c r="D1000" s="21" t="s">
        <v>1709</v>
      </c>
      <c r="E1000" s="21" t="s">
        <v>1710</v>
      </c>
      <c r="F1000" s="26" t="s">
        <v>188</v>
      </c>
      <c r="G1000" s="27">
        <v>1</v>
      </c>
      <c r="H1000" s="27">
        <v>1</v>
      </c>
      <c r="I1000" s="36">
        <v>1</v>
      </c>
      <c r="J1000" s="26" t="s">
        <v>2297</v>
      </c>
      <c r="K1000" s="37"/>
      <c r="L1000" s="23" t="str">
        <f>IF(U1000=0,"INVALID SKU",IF(INDEX('SKU Catalog'!$J$1:$J$116,MAX(1,U1000))=0,"PAYG",IF(J1000="Default",Assumptions!$B$7,J1000)))</f>
        <v>PAYG</v>
      </c>
      <c r="M1000" s="23" t="str">
        <f>IF(U1000=0,"Review SKU",INDEX('SKU Catalog'!$E$1:$E$116,MAX(1,U1000)))</f>
        <v>resource</v>
      </c>
      <c r="N1000" s="31">
        <f>IF(ISNUMBER(K1000),K1000,IF(U1000=0,"UNPRICED",IF(L1000="PAYG",INDEX('SKU Catalog'!$K$1:$K$116,MAX(1,U1000)),IF(L1000="1Y",INDEX('SKU Catalog'!$L$1:$L$116,MAX(1,U1000)),INDEX('SKU Catalog'!$M$1:$M$116,MAX(1,U1000))))))</f>
        <v>0</v>
      </c>
      <c r="O1000" s="24">
        <f>IF(NOT(AND(A1000=$B$2,G1000&gt;0,H1000&gt;0,OR(C1000&lt;&gt;"Recommended baseline",Assumptions!$B$10=1))),0,IF(ISNUMBER(N1000),G1000*H1000*N1000*IF(ISNUMBER(K1000),1,IF(AND(L1000="PAYG",INDEX('SKU Catalog'!$F$1:$F$116,MAX(1,U1000))="Hourly"),I1000,1)),"UNPRICED"))</f>
        <v>0</v>
      </c>
      <c r="P1000" s="24">
        <f>IF(ISNUMBER(O1000),O1000*Assumptions!$B$8,"UNPRICED")</f>
        <v>0</v>
      </c>
      <c r="Q1000" s="23" t="str">
        <f>IF(NOT(AND(A1000=$B$2,G1000&gt;0,H1000&gt;0,OR(C1000&lt;&gt;"Recommended baseline",Assumptions!$B$10=1))),"Inactive",IF(NOT(ISNUMBER(N1000)),"UNPRICED - select SKU / quote",IF(ISNUMBER(K1000),"Manual quote - verify source",IF(T1000="Covered","Covered by capacity",IF(T1000="Control plane","No direct fee","Priced - verify sizing")))))</f>
        <v>Inactive</v>
      </c>
      <c r="R1000" s="21" t="s">
        <v>2300</v>
      </c>
      <c r="S1000" s="21" t="s">
        <v>971</v>
      </c>
      <c r="T1000" s="21" t="s">
        <v>187</v>
      </c>
      <c r="U1000" s="23">
        <f>IF(COUNTIF('SKU Catalog'!$A$4:$A$116,T1000&amp;"|"&amp;F1000)=0,0,MATCH(T1000&amp;"|"&amp;F1000,'SKU Catalog'!$A$1:$A$116,0))</f>
        <v>5</v>
      </c>
      <c r="V1000" s="24">
        <f>IF(NOT(AND(A1000=$B$2,G1000&gt;0,H1000&gt;0,OR(C1000&lt;&gt;"Recommended baseline",Assumptions!$B$10=1))),0,IF(ISNUMBER(K1000),G1000*H1000*K1000,IF(U1000=0,"UNPRICED",IF(ISNUMBER(INDEX('SKU Catalog'!$K$1:$K$116,MAX(1,U1000))),G1000*H1000*INDEX('SKU Catalog'!$K$1:$K$116,MAX(1,U1000))*IF(AND(INDEX('SKU Catalog'!$F$1:$F$116,MAX(1,U1000))="Hourly",OR(INDEX('SKU Catalog'!$J$1:$J$116,MAX(1,U1000))=0,"PAYG"="PAYG")),I1000,1),"UNPRICED"))))</f>
        <v>0</v>
      </c>
      <c r="W1000" s="24">
        <f>IF(NOT(AND(A1000=$B$2,G1000&gt;0,H1000&gt;0,OR(C1000&lt;&gt;"Recommended baseline",Assumptions!$B$10=1))),0,IF(ISNUMBER(K1000),G1000*H1000*K1000,IF(U1000=0,"UNPRICED",IF(ISNUMBER(INDEX('SKU Catalog'!$L$1:$L$116,MAX(1,U1000))),G1000*H1000*INDEX('SKU Catalog'!$L$1:$L$116,MAX(1,U1000))*IF(AND(INDEX('SKU Catalog'!$F$1:$F$116,MAX(1,U1000))="Hourly",OR(INDEX('SKU Catalog'!$J$1:$J$116,MAX(1,U1000))=0,"1Y"="PAYG")),I1000,1),"UNPRICED"))))</f>
        <v>0</v>
      </c>
      <c r="X1000" s="24">
        <f>IF(NOT(AND(A1000=$B$2,G1000&gt;0,H1000&gt;0,OR(C1000&lt;&gt;"Recommended baseline",Assumptions!$B$10=1))),0,IF(ISNUMBER(K1000),G1000*H1000*K1000,IF(U1000=0,"UNPRICED",IF(ISNUMBER(INDEX('SKU Catalog'!$M$1:$M$116,MAX(1,U1000))),G1000*H1000*INDEX('SKU Catalog'!$M$1:$M$116,MAX(1,U1000))*IF(AND(INDEX('SKU Catalog'!$F$1:$F$116,MAX(1,U1000))="Hourly",OR(INDEX('SKU Catalog'!$J$1:$J$116,MAX(1,U1000))=0,"3Y"="PAYG")),I1000,1),"UNPRICED"))))</f>
        <v>0</v>
      </c>
    </row>
    <row r="1001" spans="1:24" ht="28.8" x14ac:dyDescent="0.35">
      <c r="A1001" s="21" t="s">
        <v>951</v>
      </c>
      <c r="B1001" s="21" t="s">
        <v>95</v>
      </c>
      <c r="C1001" s="21" t="s">
        <v>2299</v>
      </c>
      <c r="D1001" s="21" t="s">
        <v>1711</v>
      </c>
      <c r="E1001" s="21" t="s">
        <v>1712</v>
      </c>
      <c r="F1001" s="26" t="s">
        <v>188</v>
      </c>
      <c r="G1001" s="27">
        <v>1</v>
      </c>
      <c r="H1001" s="27">
        <v>1</v>
      </c>
      <c r="I1001" s="36">
        <v>1</v>
      </c>
      <c r="J1001" s="26" t="s">
        <v>2297</v>
      </c>
      <c r="K1001" s="37"/>
      <c r="L1001" s="23" t="str">
        <f>IF(U1001=0,"INVALID SKU",IF(INDEX('SKU Catalog'!$J$1:$J$116,MAX(1,U1001))=0,"PAYG",IF(J1001="Default",Assumptions!$B$7,J1001)))</f>
        <v>PAYG</v>
      </c>
      <c r="M1001" s="23" t="str">
        <f>IF(U1001=0,"Review SKU",INDEX('SKU Catalog'!$E$1:$E$116,MAX(1,U1001)))</f>
        <v>resource</v>
      </c>
      <c r="N1001" s="31">
        <f>IF(ISNUMBER(K1001),K1001,IF(U1001=0,"UNPRICED",IF(L1001="PAYG",INDEX('SKU Catalog'!$K$1:$K$116,MAX(1,U1001)),IF(L1001="1Y",INDEX('SKU Catalog'!$L$1:$L$116,MAX(1,U1001)),INDEX('SKU Catalog'!$M$1:$M$116,MAX(1,U1001))))))</f>
        <v>0</v>
      </c>
      <c r="O1001" s="24">
        <f>IF(NOT(AND(A1001=$B$2,G1001&gt;0,H1001&gt;0,OR(C1001&lt;&gt;"Recommended baseline",Assumptions!$B$10=1))),0,IF(ISNUMBER(N1001),G1001*H1001*N1001*IF(ISNUMBER(K1001),1,IF(AND(L1001="PAYG",INDEX('SKU Catalog'!$F$1:$F$116,MAX(1,U1001))="Hourly"),I1001,1)),"UNPRICED"))</f>
        <v>0</v>
      </c>
      <c r="P1001" s="24">
        <f>IF(ISNUMBER(O1001),O1001*Assumptions!$B$8,"UNPRICED")</f>
        <v>0</v>
      </c>
      <c r="Q1001" s="23" t="str">
        <f>IF(NOT(AND(A1001=$B$2,G1001&gt;0,H1001&gt;0,OR(C1001&lt;&gt;"Recommended baseline",Assumptions!$B$10=1))),"Inactive",IF(NOT(ISNUMBER(N1001)),"UNPRICED - select SKU / quote",IF(ISNUMBER(K1001),"Manual quote - verify source",IF(T1001="Covered","Covered by capacity",IF(T1001="Control plane","No direct fee","Priced - verify sizing")))))</f>
        <v>Inactive</v>
      </c>
      <c r="R1001" s="21" t="s">
        <v>2300</v>
      </c>
      <c r="S1001" s="21" t="s">
        <v>971</v>
      </c>
      <c r="T1001" s="21" t="s">
        <v>187</v>
      </c>
      <c r="U1001" s="23">
        <f>IF(COUNTIF('SKU Catalog'!$A$4:$A$116,T1001&amp;"|"&amp;F1001)=0,0,MATCH(T1001&amp;"|"&amp;F1001,'SKU Catalog'!$A$1:$A$116,0))</f>
        <v>5</v>
      </c>
      <c r="V1001" s="24">
        <f>IF(NOT(AND(A1001=$B$2,G1001&gt;0,H1001&gt;0,OR(C1001&lt;&gt;"Recommended baseline",Assumptions!$B$10=1))),0,IF(ISNUMBER(K1001),G1001*H1001*K1001,IF(U1001=0,"UNPRICED",IF(ISNUMBER(INDEX('SKU Catalog'!$K$1:$K$116,MAX(1,U1001))),G1001*H1001*INDEX('SKU Catalog'!$K$1:$K$116,MAX(1,U1001))*IF(AND(INDEX('SKU Catalog'!$F$1:$F$116,MAX(1,U1001))="Hourly",OR(INDEX('SKU Catalog'!$J$1:$J$116,MAX(1,U1001))=0,"PAYG"="PAYG")),I1001,1),"UNPRICED"))))</f>
        <v>0</v>
      </c>
      <c r="W1001" s="24">
        <f>IF(NOT(AND(A1001=$B$2,G1001&gt;0,H1001&gt;0,OR(C1001&lt;&gt;"Recommended baseline",Assumptions!$B$10=1))),0,IF(ISNUMBER(K1001),G1001*H1001*K1001,IF(U1001=0,"UNPRICED",IF(ISNUMBER(INDEX('SKU Catalog'!$L$1:$L$116,MAX(1,U1001))),G1001*H1001*INDEX('SKU Catalog'!$L$1:$L$116,MAX(1,U1001))*IF(AND(INDEX('SKU Catalog'!$F$1:$F$116,MAX(1,U1001))="Hourly",OR(INDEX('SKU Catalog'!$J$1:$J$116,MAX(1,U1001))=0,"1Y"="PAYG")),I1001,1),"UNPRICED"))))</f>
        <v>0</v>
      </c>
      <c r="X1001" s="24">
        <f>IF(NOT(AND(A1001=$B$2,G1001&gt;0,H1001&gt;0,OR(C1001&lt;&gt;"Recommended baseline",Assumptions!$B$10=1))),0,IF(ISNUMBER(K1001),G1001*H1001*K1001,IF(U1001=0,"UNPRICED",IF(ISNUMBER(INDEX('SKU Catalog'!$M$1:$M$116,MAX(1,U1001))),G1001*H1001*INDEX('SKU Catalog'!$M$1:$M$116,MAX(1,U1001))*IF(AND(INDEX('SKU Catalog'!$F$1:$F$116,MAX(1,U1001))="Hourly",OR(INDEX('SKU Catalog'!$J$1:$J$116,MAX(1,U1001))=0,"3Y"="PAYG")),I1001,1),"UNPRICED"))))</f>
        <v>0</v>
      </c>
    </row>
    <row r="1002" spans="1:24" ht="28.8" x14ac:dyDescent="0.35">
      <c r="A1002" s="21" t="s">
        <v>951</v>
      </c>
      <c r="B1002" s="21" t="s">
        <v>95</v>
      </c>
      <c r="C1002" s="21" t="s">
        <v>2299</v>
      </c>
      <c r="D1002" s="21" t="s">
        <v>1714</v>
      </c>
      <c r="E1002" s="21" t="s">
        <v>1715</v>
      </c>
      <c r="F1002" s="26" t="s">
        <v>188</v>
      </c>
      <c r="G1002" s="27">
        <v>1</v>
      </c>
      <c r="H1002" s="27">
        <v>1</v>
      </c>
      <c r="I1002" s="36">
        <v>1</v>
      </c>
      <c r="J1002" s="26" t="s">
        <v>2297</v>
      </c>
      <c r="K1002" s="37"/>
      <c r="L1002" s="23" t="str">
        <f>IF(U1002=0,"INVALID SKU",IF(INDEX('SKU Catalog'!$J$1:$J$116,MAX(1,U1002))=0,"PAYG",IF(J1002="Default",Assumptions!$B$7,J1002)))</f>
        <v>PAYG</v>
      </c>
      <c r="M1002" s="23" t="str">
        <f>IF(U1002=0,"Review SKU",INDEX('SKU Catalog'!$E$1:$E$116,MAX(1,U1002)))</f>
        <v>resource</v>
      </c>
      <c r="N1002" s="31">
        <f>IF(ISNUMBER(K1002),K1002,IF(U1002=0,"UNPRICED",IF(L1002="PAYG",INDEX('SKU Catalog'!$K$1:$K$116,MAX(1,U1002)),IF(L1002="1Y",INDEX('SKU Catalog'!$L$1:$L$116,MAX(1,U1002)),INDEX('SKU Catalog'!$M$1:$M$116,MAX(1,U1002))))))</f>
        <v>0</v>
      </c>
      <c r="O1002" s="24">
        <f>IF(NOT(AND(A1002=$B$2,G1002&gt;0,H1002&gt;0,OR(C1002&lt;&gt;"Recommended baseline",Assumptions!$B$10=1))),0,IF(ISNUMBER(N1002),G1002*H1002*N1002*IF(ISNUMBER(K1002),1,IF(AND(L1002="PAYG",INDEX('SKU Catalog'!$F$1:$F$116,MAX(1,U1002))="Hourly"),I1002,1)),"UNPRICED"))</f>
        <v>0</v>
      </c>
      <c r="P1002" s="24">
        <f>IF(ISNUMBER(O1002),O1002*Assumptions!$B$8,"UNPRICED")</f>
        <v>0</v>
      </c>
      <c r="Q1002" s="23" t="str">
        <f>IF(NOT(AND(A1002=$B$2,G1002&gt;0,H1002&gt;0,OR(C1002&lt;&gt;"Recommended baseline",Assumptions!$B$10=1))),"Inactive",IF(NOT(ISNUMBER(N1002)),"UNPRICED - select SKU / quote",IF(ISNUMBER(K1002),"Manual quote - verify source",IF(T1002="Covered","Covered by capacity",IF(T1002="Control plane","No direct fee","Priced - verify sizing")))))</f>
        <v>Inactive</v>
      </c>
      <c r="R1002" s="21" t="s">
        <v>2300</v>
      </c>
      <c r="S1002" s="21" t="s">
        <v>971</v>
      </c>
      <c r="T1002" s="21" t="s">
        <v>187</v>
      </c>
      <c r="U1002" s="23">
        <f>IF(COUNTIF('SKU Catalog'!$A$4:$A$116,T1002&amp;"|"&amp;F1002)=0,0,MATCH(T1002&amp;"|"&amp;F1002,'SKU Catalog'!$A$1:$A$116,0))</f>
        <v>5</v>
      </c>
      <c r="V1002" s="24">
        <f>IF(NOT(AND(A1002=$B$2,G1002&gt;0,H1002&gt;0,OR(C1002&lt;&gt;"Recommended baseline",Assumptions!$B$10=1))),0,IF(ISNUMBER(K1002),G1002*H1002*K1002,IF(U1002=0,"UNPRICED",IF(ISNUMBER(INDEX('SKU Catalog'!$K$1:$K$116,MAX(1,U1002))),G1002*H1002*INDEX('SKU Catalog'!$K$1:$K$116,MAX(1,U1002))*IF(AND(INDEX('SKU Catalog'!$F$1:$F$116,MAX(1,U1002))="Hourly",OR(INDEX('SKU Catalog'!$J$1:$J$116,MAX(1,U1002))=0,"PAYG"="PAYG")),I1002,1),"UNPRICED"))))</f>
        <v>0</v>
      </c>
      <c r="W1002" s="24">
        <f>IF(NOT(AND(A1002=$B$2,G1002&gt;0,H1002&gt;0,OR(C1002&lt;&gt;"Recommended baseline",Assumptions!$B$10=1))),0,IF(ISNUMBER(K1002),G1002*H1002*K1002,IF(U1002=0,"UNPRICED",IF(ISNUMBER(INDEX('SKU Catalog'!$L$1:$L$116,MAX(1,U1002))),G1002*H1002*INDEX('SKU Catalog'!$L$1:$L$116,MAX(1,U1002))*IF(AND(INDEX('SKU Catalog'!$F$1:$F$116,MAX(1,U1002))="Hourly",OR(INDEX('SKU Catalog'!$J$1:$J$116,MAX(1,U1002))=0,"1Y"="PAYG")),I1002,1),"UNPRICED"))))</f>
        <v>0</v>
      </c>
      <c r="X1002" s="24">
        <f>IF(NOT(AND(A1002=$B$2,G1002&gt;0,H1002&gt;0,OR(C1002&lt;&gt;"Recommended baseline",Assumptions!$B$10=1))),0,IF(ISNUMBER(K1002),G1002*H1002*K1002,IF(U1002=0,"UNPRICED",IF(ISNUMBER(INDEX('SKU Catalog'!$M$1:$M$116,MAX(1,U1002))),G1002*H1002*INDEX('SKU Catalog'!$M$1:$M$116,MAX(1,U1002))*IF(AND(INDEX('SKU Catalog'!$F$1:$F$116,MAX(1,U1002))="Hourly",OR(INDEX('SKU Catalog'!$J$1:$J$116,MAX(1,U1002))=0,"3Y"="PAYG")),I1002,1),"UNPRICED"))))</f>
        <v>0</v>
      </c>
    </row>
    <row r="1003" spans="1:24" ht="28.8" x14ac:dyDescent="0.35">
      <c r="A1003" s="21" t="s">
        <v>951</v>
      </c>
      <c r="B1003" s="21" t="s">
        <v>95</v>
      </c>
      <c r="C1003" s="21" t="s">
        <v>2299</v>
      </c>
      <c r="D1003" s="21" t="s">
        <v>1717</v>
      </c>
      <c r="E1003" s="21" t="s">
        <v>1718</v>
      </c>
      <c r="F1003" s="26" t="s">
        <v>188</v>
      </c>
      <c r="G1003" s="27">
        <v>1</v>
      </c>
      <c r="H1003" s="27">
        <v>1</v>
      </c>
      <c r="I1003" s="36">
        <v>1</v>
      </c>
      <c r="J1003" s="26" t="s">
        <v>2297</v>
      </c>
      <c r="K1003" s="37"/>
      <c r="L1003" s="23" t="str">
        <f>IF(U1003=0,"INVALID SKU",IF(INDEX('SKU Catalog'!$J$1:$J$116,MAX(1,U1003))=0,"PAYG",IF(J1003="Default",Assumptions!$B$7,J1003)))</f>
        <v>PAYG</v>
      </c>
      <c r="M1003" s="23" t="str">
        <f>IF(U1003=0,"Review SKU",INDEX('SKU Catalog'!$E$1:$E$116,MAX(1,U1003)))</f>
        <v>resource</v>
      </c>
      <c r="N1003" s="31">
        <f>IF(ISNUMBER(K1003),K1003,IF(U1003=0,"UNPRICED",IF(L1003="PAYG",INDEX('SKU Catalog'!$K$1:$K$116,MAX(1,U1003)),IF(L1003="1Y",INDEX('SKU Catalog'!$L$1:$L$116,MAX(1,U1003)),INDEX('SKU Catalog'!$M$1:$M$116,MAX(1,U1003))))))</f>
        <v>0</v>
      </c>
      <c r="O1003" s="24">
        <f>IF(NOT(AND(A1003=$B$2,G1003&gt;0,H1003&gt;0,OR(C1003&lt;&gt;"Recommended baseline",Assumptions!$B$10=1))),0,IF(ISNUMBER(N1003),G1003*H1003*N1003*IF(ISNUMBER(K1003),1,IF(AND(L1003="PAYG",INDEX('SKU Catalog'!$F$1:$F$116,MAX(1,U1003))="Hourly"),I1003,1)),"UNPRICED"))</f>
        <v>0</v>
      </c>
      <c r="P1003" s="24">
        <f>IF(ISNUMBER(O1003),O1003*Assumptions!$B$8,"UNPRICED")</f>
        <v>0</v>
      </c>
      <c r="Q1003" s="23" t="str">
        <f>IF(NOT(AND(A1003=$B$2,G1003&gt;0,H1003&gt;0,OR(C1003&lt;&gt;"Recommended baseline",Assumptions!$B$10=1))),"Inactive",IF(NOT(ISNUMBER(N1003)),"UNPRICED - select SKU / quote",IF(ISNUMBER(K1003),"Manual quote - verify source",IF(T1003="Covered","Covered by capacity",IF(T1003="Control plane","No direct fee","Priced - verify sizing")))))</f>
        <v>Inactive</v>
      </c>
      <c r="R1003" s="21" t="s">
        <v>2300</v>
      </c>
      <c r="S1003" s="21" t="s">
        <v>971</v>
      </c>
      <c r="T1003" s="21" t="s">
        <v>187</v>
      </c>
      <c r="U1003" s="23">
        <f>IF(COUNTIF('SKU Catalog'!$A$4:$A$116,T1003&amp;"|"&amp;F1003)=0,0,MATCH(T1003&amp;"|"&amp;F1003,'SKU Catalog'!$A$1:$A$116,0))</f>
        <v>5</v>
      </c>
      <c r="V1003" s="24">
        <f>IF(NOT(AND(A1003=$B$2,G1003&gt;0,H1003&gt;0,OR(C1003&lt;&gt;"Recommended baseline",Assumptions!$B$10=1))),0,IF(ISNUMBER(K1003),G1003*H1003*K1003,IF(U1003=0,"UNPRICED",IF(ISNUMBER(INDEX('SKU Catalog'!$K$1:$K$116,MAX(1,U1003))),G1003*H1003*INDEX('SKU Catalog'!$K$1:$K$116,MAX(1,U1003))*IF(AND(INDEX('SKU Catalog'!$F$1:$F$116,MAX(1,U1003))="Hourly",OR(INDEX('SKU Catalog'!$J$1:$J$116,MAX(1,U1003))=0,"PAYG"="PAYG")),I1003,1),"UNPRICED"))))</f>
        <v>0</v>
      </c>
      <c r="W1003" s="24">
        <f>IF(NOT(AND(A1003=$B$2,G1003&gt;0,H1003&gt;0,OR(C1003&lt;&gt;"Recommended baseline",Assumptions!$B$10=1))),0,IF(ISNUMBER(K1003),G1003*H1003*K1003,IF(U1003=0,"UNPRICED",IF(ISNUMBER(INDEX('SKU Catalog'!$L$1:$L$116,MAX(1,U1003))),G1003*H1003*INDEX('SKU Catalog'!$L$1:$L$116,MAX(1,U1003))*IF(AND(INDEX('SKU Catalog'!$F$1:$F$116,MAX(1,U1003))="Hourly",OR(INDEX('SKU Catalog'!$J$1:$J$116,MAX(1,U1003))=0,"1Y"="PAYG")),I1003,1),"UNPRICED"))))</f>
        <v>0</v>
      </c>
      <c r="X1003" s="24">
        <f>IF(NOT(AND(A1003=$B$2,G1003&gt;0,H1003&gt;0,OR(C1003&lt;&gt;"Recommended baseline",Assumptions!$B$10=1))),0,IF(ISNUMBER(K1003),G1003*H1003*K1003,IF(U1003=0,"UNPRICED",IF(ISNUMBER(INDEX('SKU Catalog'!$M$1:$M$116,MAX(1,U1003))),G1003*H1003*INDEX('SKU Catalog'!$M$1:$M$116,MAX(1,U1003))*IF(AND(INDEX('SKU Catalog'!$F$1:$F$116,MAX(1,U1003))="Hourly",OR(INDEX('SKU Catalog'!$J$1:$J$116,MAX(1,U1003))=0,"3Y"="PAYG")),I1003,1),"UNPRICED"))))</f>
        <v>0</v>
      </c>
    </row>
    <row r="1004" spans="1:24" ht="28.8" x14ac:dyDescent="0.35">
      <c r="A1004" s="21" t="s">
        <v>951</v>
      </c>
      <c r="B1004" s="21" t="s">
        <v>95</v>
      </c>
      <c r="C1004" s="21" t="s">
        <v>2299</v>
      </c>
      <c r="D1004" s="21" t="s">
        <v>1719</v>
      </c>
      <c r="E1004" s="21" t="s">
        <v>1720</v>
      </c>
      <c r="F1004" s="26" t="s">
        <v>188</v>
      </c>
      <c r="G1004" s="27">
        <v>1</v>
      </c>
      <c r="H1004" s="27">
        <v>1</v>
      </c>
      <c r="I1004" s="36">
        <v>1</v>
      </c>
      <c r="J1004" s="26" t="s">
        <v>2297</v>
      </c>
      <c r="K1004" s="37"/>
      <c r="L1004" s="23" t="str">
        <f>IF(U1004=0,"INVALID SKU",IF(INDEX('SKU Catalog'!$J$1:$J$116,MAX(1,U1004))=0,"PAYG",IF(J1004="Default",Assumptions!$B$7,J1004)))</f>
        <v>PAYG</v>
      </c>
      <c r="M1004" s="23" t="str">
        <f>IF(U1004=0,"Review SKU",INDEX('SKU Catalog'!$E$1:$E$116,MAX(1,U1004)))</f>
        <v>resource</v>
      </c>
      <c r="N1004" s="31">
        <f>IF(ISNUMBER(K1004),K1004,IF(U1004=0,"UNPRICED",IF(L1004="PAYG",INDEX('SKU Catalog'!$K$1:$K$116,MAX(1,U1004)),IF(L1004="1Y",INDEX('SKU Catalog'!$L$1:$L$116,MAX(1,U1004)),INDEX('SKU Catalog'!$M$1:$M$116,MAX(1,U1004))))))</f>
        <v>0</v>
      </c>
      <c r="O1004" s="24">
        <f>IF(NOT(AND(A1004=$B$2,G1004&gt;0,H1004&gt;0,OR(C1004&lt;&gt;"Recommended baseline",Assumptions!$B$10=1))),0,IF(ISNUMBER(N1004),G1004*H1004*N1004*IF(ISNUMBER(K1004),1,IF(AND(L1004="PAYG",INDEX('SKU Catalog'!$F$1:$F$116,MAX(1,U1004))="Hourly"),I1004,1)),"UNPRICED"))</f>
        <v>0</v>
      </c>
      <c r="P1004" s="24">
        <f>IF(ISNUMBER(O1004),O1004*Assumptions!$B$8,"UNPRICED")</f>
        <v>0</v>
      </c>
      <c r="Q1004" s="23" t="str">
        <f>IF(NOT(AND(A1004=$B$2,G1004&gt;0,H1004&gt;0,OR(C1004&lt;&gt;"Recommended baseline",Assumptions!$B$10=1))),"Inactive",IF(NOT(ISNUMBER(N1004)),"UNPRICED - select SKU / quote",IF(ISNUMBER(K1004),"Manual quote - verify source",IF(T1004="Covered","Covered by capacity",IF(T1004="Control plane","No direct fee","Priced - verify sizing")))))</f>
        <v>Inactive</v>
      </c>
      <c r="R1004" s="21" t="s">
        <v>2300</v>
      </c>
      <c r="S1004" s="21" t="s">
        <v>971</v>
      </c>
      <c r="T1004" s="21" t="s">
        <v>187</v>
      </c>
      <c r="U1004" s="23">
        <f>IF(COUNTIF('SKU Catalog'!$A$4:$A$116,T1004&amp;"|"&amp;F1004)=0,0,MATCH(T1004&amp;"|"&amp;F1004,'SKU Catalog'!$A$1:$A$116,0))</f>
        <v>5</v>
      </c>
      <c r="V1004" s="24">
        <f>IF(NOT(AND(A1004=$B$2,G1004&gt;0,H1004&gt;0,OR(C1004&lt;&gt;"Recommended baseline",Assumptions!$B$10=1))),0,IF(ISNUMBER(K1004),G1004*H1004*K1004,IF(U1004=0,"UNPRICED",IF(ISNUMBER(INDEX('SKU Catalog'!$K$1:$K$116,MAX(1,U1004))),G1004*H1004*INDEX('SKU Catalog'!$K$1:$K$116,MAX(1,U1004))*IF(AND(INDEX('SKU Catalog'!$F$1:$F$116,MAX(1,U1004))="Hourly",OR(INDEX('SKU Catalog'!$J$1:$J$116,MAX(1,U1004))=0,"PAYG"="PAYG")),I1004,1),"UNPRICED"))))</f>
        <v>0</v>
      </c>
      <c r="W1004" s="24">
        <f>IF(NOT(AND(A1004=$B$2,G1004&gt;0,H1004&gt;0,OR(C1004&lt;&gt;"Recommended baseline",Assumptions!$B$10=1))),0,IF(ISNUMBER(K1004),G1004*H1004*K1004,IF(U1004=0,"UNPRICED",IF(ISNUMBER(INDEX('SKU Catalog'!$L$1:$L$116,MAX(1,U1004))),G1004*H1004*INDEX('SKU Catalog'!$L$1:$L$116,MAX(1,U1004))*IF(AND(INDEX('SKU Catalog'!$F$1:$F$116,MAX(1,U1004))="Hourly",OR(INDEX('SKU Catalog'!$J$1:$J$116,MAX(1,U1004))=0,"1Y"="PAYG")),I1004,1),"UNPRICED"))))</f>
        <v>0</v>
      </c>
      <c r="X1004" s="24">
        <f>IF(NOT(AND(A1004=$B$2,G1004&gt;0,H1004&gt;0,OR(C1004&lt;&gt;"Recommended baseline",Assumptions!$B$10=1))),0,IF(ISNUMBER(K1004),G1004*H1004*K1004,IF(U1004=0,"UNPRICED",IF(ISNUMBER(INDEX('SKU Catalog'!$M$1:$M$116,MAX(1,U1004))),G1004*H1004*INDEX('SKU Catalog'!$M$1:$M$116,MAX(1,U1004))*IF(AND(INDEX('SKU Catalog'!$F$1:$F$116,MAX(1,U1004))="Hourly",OR(INDEX('SKU Catalog'!$J$1:$J$116,MAX(1,U1004))=0,"3Y"="PAYG")),I1004,1),"UNPRICED"))))</f>
        <v>0</v>
      </c>
    </row>
    <row r="1005" spans="1:24" ht="28.8" x14ac:dyDescent="0.35">
      <c r="A1005" s="21" t="s">
        <v>951</v>
      </c>
      <c r="B1005" s="21" t="s">
        <v>95</v>
      </c>
      <c r="C1005" s="21" t="s">
        <v>2299</v>
      </c>
      <c r="D1005" s="21" t="s">
        <v>1721</v>
      </c>
      <c r="E1005" s="21" t="s">
        <v>1722</v>
      </c>
      <c r="F1005" s="26" t="s">
        <v>188</v>
      </c>
      <c r="G1005" s="27">
        <v>1</v>
      </c>
      <c r="H1005" s="27">
        <v>1</v>
      </c>
      <c r="I1005" s="36">
        <v>1</v>
      </c>
      <c r="J1005" s="26" t="s">
        <v>2297</v>
      </c>
      <c r="K1005" s="37"/>
      <c r="L1005" s="23" t="str">
        <f>IF(U1005=0,"INVALID SKU",IF(INDEX('SKU Catalog'!$J$1:$J$116,MAX(1,U1005))=0,"PAYG",IF(J1005="Default",Assumptions!$B$7,J1005)))</f>
        <v>PAYG</v>
      </c>
      <c r="M1005" s="23" t="str">
        <f>IF(U1005=0,"Review SKU",INDEX('SKU Catalog'!$E$1:$E$116,MAX(1,U1005)))</f>
        <v>resource</v>
      </c>
      <c r="N1005" s="31">
        <f>IF(ISNUMBER(K1005),K1005,IF(U1005=0,"UNPRICED",IF(L1005="PAYG",INDEX('SKU Catalog'!$K$1:$K$116,MAX(1,U1005)),IF(L1005="1Y",INDEX('SKU Catalog'!$L$1:$L$116,MAX(1,U1005)),INDEX('SKU Catalog'!$M$1:$M$116,MAX(1,U1005))))))</f>
        <v>0</v>
      </c>
      <c r="O1005" s="24">
        <f>IF(NOT(AND(A1005=$B$2,G1005&gt;0,H1005&gt;0,OR(C1005&lt;&gt;"Recommended baseline",Assumptions!$B$10=1))),0,IF(ISNUMBER(N1005),G1005*H1005*N1005*IF(ISNUMBER(K1005),1,IF(AND(L1005="PAYG",INDEX('SKU Catalog'!$F$1:$F$116,MAX(1,U1005))="Hourly"),I1005,1)),"UNPRICED"))</f>
        <v>0</v>
      </c>
      <c r="P1005" s="24">
        <f>IF(ISNUMBER(O1005),O1005*Assumptions!$B$8,"UNPRICED")</f>
        <v>0</v>
      </c>
      <c r="Q1005" s="23" t="str">
        <f>IF(NOT(AND(A1005=$B$2,G1005&gt;0,H1005&gt;0,OR(C1005&lt;&gt;"Recommended baseline",Assumptions!$B$10=1))),"Inactive",IF(NOT(ISNUMBER(N1005)),"UNPRICED - select SKU / quote",IF(ISNUMBER(K1005),"Manual quote - verify source",IF(T1005="Covered","Covered by capacity",IF(T1005="Control plane","No direct fee","Priced - verify sizing")))))</f>
        <v>Inactive</v>
      </c>
      <c r="R1005" s="21" t="s">
        <v>2300</v>
      </c>
      <c r="S1005" s="21" t="s">
        <v>971</v>
      </c>
      <c r="T1005" s="21" t="s">
        <v>187</v>
      </c>
      <c r="U1005" s="23">
        <f>IF(COUNTIF('SKU Catalog'!$A$4:$A$116,T1005&amp;"|"&amp;F1005)=0,0,MATCH(T1005&amp;"|"&amp;F1005,'SKU Catalog'!$A$1:$A$116,0))</f>
        <v>5</v>
      </c>
      <c r="V1005" s="24">
        <f>IF(NOT(AND(A1005=$B$2,G1005&gt;0,H1005&gt;0,OR(C1005&lt;&gt;"Recommended baseline",Assumptions!$B$10=1))),0,IF(ISNUMBER(K1005),G1005*H1005*K1005,IF(U1005=0,"UNPRICED",IF(ISNUMBER(INDEX('SKU Catalog'!$K$1:$K$116,MAX(1,U1005))),G1005*H1005*INDEX('SKU Catalog'!$K$1:$K$116,MAX(1,U1005))*IF(AND(INDEX('SKU Catalog'!$F$1:$F$116,MAX(1,U1005))="Hourly",OR(INDEX('SKU Catalog'!$J$1:$J$116,MAX(1,U1005))=0,"PAYG"="PAYG")),I1005,1),"UNPRICED"))))</f>
        <v>0</v>
      </c>
      <c r="W1005" s="24">
        <f>IF(NOT(AND(A1005=$B$2,G1005&gt;0,H1005&gt;0,OR(C1005&lt;&gt;"Recommended baseline",Assumptions!$B$10=1))),0,IF(ISNUMBER(K1005),G1005*H1005*K1005,IF(U1005=0,"UNPRICED",IF(ISNUMBER(INDEX('SKU Catalog'!$L$1:$L$116,MAX(1,U1005))),G1005*H1005*INDEX('SKU Catalog'!$L$1:$L$116,MAX(1,U1005))*IF(AND(INDEX('SKU Catalog'!$F$1:$F$116,MAX(1,U1005))="Hourly",OR(INDEX('SKU Catalog'!$J$1:$J$116,MAX(1,U1005))=0,"1Y"="PAYG")),I1005,1),"UNPRICED"))))</f>
        <v>0</v>
      </c>
      <c r="X1005" s="24">
        <f>IF(NOT(AND(A1005=$B$2,G1005&gt;0,H1005&gt;0,OR(C1005&lt;&gt;"Recommended baseline",Assumptions!$B$10=1))),0,IF(ISNUMBER(K1005),G1005*H1005*K1005,IF(U1005=0,"UNPRICED",IF(ISNUMBER(INDEX('SKU Catalog'!$M$1:$M$116,MAX(1,U1005))),G1005*H1005*INDEX('SKU Catalog'!$M$1:$M$116,MAX(1,U1005))*IF(AND(INDEX('SKU Catalog'!$F$1:$F$116,MAX(1,U1005))="Hourly",OR(INDEX('SKU Catalog'!$J$1:$J$116,MAX(1,U1005))=0,"3Y"="PAYG")),I1005,1),"UNPRICED"))))</f>
        <v>0</v>
      </c>
    </row>
    <row r="1006" spans="1:24" ht="28.8" x14ac:dyDescent="0.35">
      <c r="A1006" s="21" t="s">
        <v>951</v>
      </c>
      <c r="B1006" s="21" t="s">
        <v>95</v>
      </c>
      <c r="C1006" s="21" t="s">
        <v>2299</v>
      </c>
      <c r="D1006" s="21" t="s">
        <v>1724</v>
      </c>
      <c r="E1006" s="21" t="s">
        <v>1725</v>
      </c>
      <c r="F1006" s="26" t="s">
        <v>188</v>
      </c>
      <c r="G1006" s="27">
        <v>1</v>
      </c>
      <c r="H1006" s="27">
        <v>1</v>
      </c>
      <c r="I1006" s="36">
        <v>1</v>
      </c>
      <c r="J1006" s="26" t="s">
        <v>2297</v>
      </c>
      <c r="K1006" s="37"/>
      <c r="L1006" s="23" t="str">
        <f>IF(U1006=0,"INVALID SKU",IF(INDEX('SKU Catalog'!$J$1:$J$116,MAX(1,U1006))=0,"PAYG",IF(J1006="Default",Assumptions!$B$7,J1006)))</f>
        <v>PAYG</v>
      </c>
      <c r="M1006" s="23" t="str">
        <f>IF(U1006=0,"Review SKU",INDEX('SKU Catalog'!$E$1:$E$116,MAX(1,U1006)))</f>
        <v>resource</v>
      </c>
      <c r="N1006" s="31">
        <f>IF(ISNUMBER(K1006),K1006,IF(U1006=0,"UNPRICED",IF(L1006="PAYG",INDEX('SKU Catalog'!$K$1:$K$116,MAX(1,U1006)),IF(L1006="1Y",INDEX('SKU Catalog'!$L$1:$L$116,MAX(1,U1006)),INDEX('SKU Catalog'!$M$1:$M$116,MAX(1,U1006))))))</f>
        <v>0</v>
      </c>
      <c r="O1006" s="24">
        <f>IF(NOT(AND(A1006=$B$2,G1006&gt;0,H1006&gt;0,OR(C1006&lt;&gt;"Recommended baseline",Assumptions!$B$10=1))),0,IF(ISNUMBER(N1006),G1006*H1006*N1006*IF(ISNUMBER(K1006),1,IF(AND(L1006="PAYG",INDEX('SKU Catalog'!$F$1:$F$116,MAX(1,U1006))="Hourly"),I1006,1)),"UNPRICED"))</f>
        <v>0</v>
      </c>
      <c r="P1006" s="24">
        <f>IF(ISNUMBER(O1006),O1006*Assumptions!$B$8,"UNPRICED")</f>
        <v>0</v>
      </c>
      <c r="Q1006" s="23" t="str">
        <f>IF(NOT(AND(A1006=$B$2,G1006&gt;0,H1006&gt;0,OR(C1006&lt;&gt;"Recommended baseline",Assumptions!$B$10=1))),"Inactive",IF(NOT(ISNUMBER(N1006)),"UNPRICED - select SKU / quote",IF(ISNUMBER(K1006),"Manual quote - verify source",IF(T1006="Covered","Covered by capacity",IF(T1006="Control plane","No direct fee","Priced - verify sizing")))))</f>
        <v>Inactive</v>
      </c>
      <c r="R1006" s="21" t="s">
        <v>2300</v>
      </c>
      <c r="S1006" s="21" t="s">
        <v>971</v>
      </c>
      <c r="T1006" s="21" t="s">
        <v>187</v>
      </c>
      <c r="U1006" s="23">
        <f>IF(COUNTIF('SKU Catalog'!$A$4:$A$116,T1006&amp;"|"&amp;F1006)=0,0,MATCH(T1006&amp;"|"&amp;F1006,'SKU Catalog'!$A$1:$A$116,0))</f>
        <v>5</v>
      </c>
      <c r="V1006" s="24">
        <f>IF(NOT(AND(A1006=$B$2,G1006&gt;0,H1006&gt;0,OR(C1006&lt;&gt;"Recommended baseline",Assumptions!$B$10=1))),0,IF(ISNUMBER(K1006),G1006*H1006*K1006,IF(U1006=0,"UNPRICED",IF(ISNUMBER(INDEX('SKU Catalog'!$K$1:$K$116,MAX(1,U1006))),G1006*H1006*INDEX('SKU Catalog'!$K$1:$K$116,MAX(1,U1006))*IF(AND(INDEX('SKU Catalog'!$F$1:$F$116,MAX(1,U1006))="Hourly",OR(INDEX('SKU Catalog'!$J$1:$J$116,MAX(1,U1006))=0,"PAYG"="PAYG")),I1006,1),"UNPRICED"))))</f>
        <v>0</v>
      </c>
      <c r="W1006" s="24">
        <f>IF(NOT(AND(A1006=$B$2,G1006&gt;0,H1006&gt;0,OR(C1006&lt;&gt;"Recommended baseline",Assumptions!$B$10=1))),0,IF(ISNUMBER(K1006),G1006*H1006*K1006,IF(U1006=0,"UNPRICED",IF(ISNUMBER(INDEX('SKU Catalog'!$L$1:$L$116,MAX(1,U1006))),G1006*H1006*INDEX('SKU Catalog'!$L$1:$L$116,MAX(1,U1006))*IF(AND(INDEX('SKU Catalog'!$F$1:$F$116,MAX(1,U1006))="Hourly",OR(INDEX('SKU Catalog'!$J$1:$J$116,MAX(1,U1006))=0,"1Y"="PAYG")),I1006,1),"UNPRICED"))))</f>
        <v>0</v>
      </c>
      <c r="X1006" s="24">
        <f>IF(NOT(AND(A1006=$B$2,G1006&gt;0,H1006&gt;0,OR(C1006&lt;&gt;"Recommended baseline",Assumptions!$B$10=1))),0,IF(ISNUMBER(K1006),G1006*H1006*K1006,IF(U1006=0,"UNPRICED",IF(ISNUMBER(INDEX('SKU Catalog'!$M$1:$M$116,MAX(1,U1006))),G1006*H1006*INDEX('SKU Catalog'!$M$1:$M$116,MAX(1,U1006))*IF(AND(INDEX('SKU Catalog'!$F$1:$F$116,MAX(1,U1006))="Hourly",OR(INDEX('SKU Catalog'!$J$1:$J$116,MAX(1,U1006))=0,"3Y"="PAYG")),I1006,1),"UNPRICED"))))</f>
        <v>0</v>
      </c>
    </row>
    <row r="1007" spans="1:24" ht="28.8" x14ac:dyDescent="0.35">
      <c r="A1007" s="21" t="s">
        <v>951</v>
      </c>
      <c r="B1007" s="21" t="s">
        <v>95</v>
      </c>
      <c r="C1007" s="21" t="s">
        <v>2299</v>
      </c>
      <c r="D1007" s="21" t="s">
        <v>1726</v>
      </c>
      <c r="E1007" s="21" t="s">
        <v>1727</v>
      </c>
      <c r="F1007" s="26" t="s">
        <v>188</v>
      </c>
      <c r="G1007" s="27">
        <v>1</v>
      </c>
      <c r="H1007" s="27">
        <v>1</v>
      </c>
      <c r="I1007" s="36">
        <v>1</v>
      </c>
      <c r="J1007" s="26" t="s">
        <v>2297</v>
      </c>
      <c r="K1007" s="37"/>
      <c r="L1007" s="23" t="str">
        <f>IF(U1007=0,"INVALID SKU",IF(INDEX('SKU Catalog'!$J$1:$J$116,MAX(1,U1007))=0,"PAYG",IF(J1007="Default",Assumptions!$B$7,J1007)))</f>
        <v>PAYG</v>
      </c>
      <c r="M1007" s="23" t="str">
        <f>IF(U1007=0,"Review SKU",INDEX('SKU Catalog'!$E$1:$E$116,MAX(1,U1007)))</f>
        <v>resource</v>
      </c>
      <c r="N1007" s="31">
        <f>IF(ISNUMBER(K1007),K1007,IF(U1007=0,"UNPRICED",IF(L1007="PAYG",INDEX('SKU Catalog'!$K$1:$K$116,MAX(1,U1007)),IF(L1007="1Y",INDEX('SKU Catalog'!$L$1:$L$116,MAX(1,U1007)),INDEX('SKU Catalog'!$M$1:$M$116,MAX(1,U1007))))))</f>
        <v>0</v>
      </c>
      <c r="O1007" s="24">
        <f>IF(NOT(AND(A1007=$B$2,G1007&gt;0,H1007&gt;0,OR(C1007&lt;&gt;"Recommended baseline",Assumptions!$B$10=1))),0,IF(ISNUMBER(N1007),G1007*H1007*N1007*IF(ISNUMBER(K1007),1,IF(AND(L1007="PAYG",INDEX('SKU Catalog'!$F$1:$F$116,MAX(1,U1007))="Hourly"),I1007,1)),"UNPRICED"))</f>
        <v>0</v>
      </c>
      <c r="P1007" s="24">
        <f>IF(ISNUMBER(O1007),O1007*Assumptions!$B$8,"UNPRICED")</f>
        <v>0</v>
      </c>
      <c r="Q1007" s="23" t="str">
        <f>IF(NOT(AND(A1007=$B$2,G1007&gt;0,H1007&gt;0,OR(C1007&lt;&gt;"Recommended baseline",Assumptions!$B$10=1))),"Inactive",IF(NOT(ISNUMBER(N1007)),"UNPRICED - select SKU / quote",IF(ISNUMBER(K1007),"Manual quote - verify source",IF(T1007="Covered","Covered by capacity",IF(T1007="Control plane","No direct fee","Priced - verify sizing")))))</f>
        <v>Inactive</v>
      </c>
      <c r="R1007" s="21" t="s">
        <v>2300</v>
      </c>
      <c r="S1007" s="21" t="s">
        <v>971</v>
      </c>
      <c r="T1007" s="21" t="s">
        <v>187</v>
      </c>
      <c r="U1007" s="23">
        <f>IF(COUNTIF('SKU Catalog'!$A$4:$A$116,T1007&amp;"|"&amp;F1007)=0,0,MATCH(T1007&amp;"|"&amp;F1007,'SKU Catalog'!$A$1:$A$116,0))</f>
        <v>5</v>
      </c>
      <c r="V1007" s="24">
        <f>IF(NOT(AND(A1007=$B$2,G1007&gt;0,H1007&gt;0,OR(C1007&lt;&gt;"Recommended baseline",Assumptions!$B$10=1))),0,IF(ISNUMBER(K1007),G1007*H1007*K1007,IF(U1007=0,"UNPRICED",IF(ISNUMBER(INDEX('SKU Catalog'!$K$1:$K$116,MAX(1,U1007))),G1007*H1007*INDEX('SKU Catalog'!$K$1:$K$116,MAX(1,U1007))*IF(AND(INDEX('SKU Catalog'!$F$1:$F$116,MAX(1,U1007))="Hourly",OR(INDEX('SKU Catalog'!$J$1:$J$116,MAX(1,U1007))=0,"PAYG"="PAYG")),I1007,1),"UNPRICED"))))</f>
        <v>0</v>
      </c>
      <c r="W1007" s="24">
        <f>IF(NOT(AND(A1007=$B$2,G1007&gt;0,H1007&gt;0,OR(C1007&lt;&gt;"Recommended baseline",Assumptions!$B$10=1))),0,IF(ISNUMBER(K1007),G1007*H1007*K1007,IF(U1007=0,"UNPRICED",IF(ISNUMBER(INDEX('SKU Catalog'!$L$1:$L$116,MAX(1,U1007))),G1007*H1007*INDEX('SKU Catalog'!$L$1:$L$116,MAX(1,U1007))*IF(AND(INDEX('SKU Catalog'!$F$1:$F$116,MAX(1,U1007))="Hourly",OR(INDEX('SKU Catalog'!$J$1:$J$116,MAX(1,U1007))=0,"1Y"="PAYG")),I1007,1),"UNPRICED"))))</f>
        <v>0</v>
      </c>
      <c r="X1007" s="24">
        <f>IF(NOT(AND(A1007=$B$2,G1007&gt;0,H1007&gt;0,OR(C1007&lt;&gt;"Recommended baseline",Assumptions!$B$10=1))),0,IF(ISNUMBER(K1007),G1007*H1007*K1007,IF(U1007=0,"UNPRICED",IF(ISNUMBER(INDEX('SKU Catalog'!$M$1:$M$116,MAX(1,U1007))),G1007*H1007*INDEX('SKU Catalog'!$M$1:$M$116,MAX(1,U1007))*IF(AND(INDEX('SKU Catalog'!$F$1:$F$116,MAX(1,U1007))="Hourly",OR(INDEX('SKU Catalog'!$J$1:$J$116,MAX(1,U1007))=0,"3Y"="PAYG")),I1007,1),"UNPRICED"))))</f>
        <v>0</v>
      </c>
    </row>
    <row r="1008" spans="1:24" ht="28.8" x14ac:dyDescent="0.35">
      <c r="A1008" s="21" t="s">
        <v>951</v>
      </c>
      <c r="B1008" s="21" t="s">
        <v>95</v>
      </c>
      <c r="C1008" s="21" t="s">
        <v>2299</v>
      </c>
      <c r="D1008" s="21" t="s">
        <v>1729</v>
      </c>
      <c r="E1008" s="21" t="s">
        <v>1730</v>
      </c>
      <c r="F1008" s="26" t="s">
        <v>188</v>
      </c>
      <c r="G1008" s="27">
        <v>1</v>
      </c>
      <c r="H1008" s="27">
        <v>1</v>
      </c>
      <c r="I1008" s="36">
        <v>1</v>
      </c>
      <c r="J1008" s="26" t="s">
        <v>2297</v>
      </c>
      <c r="K1008" s="37"/>
      <c r="L1008" s="23" t="str">
        <f>IF(U1008=0,"INVALID SKU",IF(INDEX('SKU Catalog'!$J$1:$J$116,MAX(1,U1008))=0,"PAYG",IF(J1008="Default",Assumptions!$B$7,J1008)))</f>
        <v>PAYG</v>
      </c>
      <c r="M1008" s="23" t="str">
        <f>IF(U1008=0,"Review SKU",INDEX('SKU Catalog'!$E$1:$E$116,MAX(1,U1008)))</f>
        <v>resource</v>
      </c>
      <c r="N1008" s="31">
        <f>IF(ISNUMBER(K1008),K1008,IF(U1008=0,"UNPRICED",IF(L1008="PAYG",INDEX('SKU Catalog'!$K$1:$K$116,MAX(1,U1008)),IF(L1008="1Y",INDEX('SKU Catalog'!$L$1:$L$116,MAX(1,U1008)),INDEX('SKU Catalog'!$M$1:$M$116,MAX(1,U1008))))))</f>
        <v>0</v>
      </c>
      <c r="O1008" s="24">
        <f>IF(NOT(AND(A1008=$B$2,G1008&gt;0,H1008&gt;0,OR(C1008&lt;&gt;"Recommended baseline",Assumptions!$B$10=1))),0,IF(ISNUMBER(N1008),G1008*H1008*N1008*IF(ISNUMBER(K1008),1,IF(AND(L1008="PAYG",INDEX('SKU Catalog'!$F$1:$F$116,MAX(1,U1008))="Hourly"),I1008,1)),"UNPRICED"))</f>
        <v>0</v>
      </c>
      <c r="P1008" s="24">
        <f>IF(ISNUMBER(O1008),O1008*Assumptions!$B$8,"UNPRICED")</f>
        <v>0</v>
      </c>
      <c r="Q1008" s="23" t="str">
        <f>IF(NOT(AND(A1008=$B$2,G1008&gt;0,H1008&gt;0,OR(C1008&lt;&gt;"Recommended baseline",Assumptions!$B$10=1))),"Inactive",IF(NOT(ISNUMBER(N1008)),"UNPRICED - select SKU / quote",IF(ISNUMBER(K1008),"Manual quote - verify source",IF(T1008="Covered","Covered by capacity",IF(T1008="Control plane","No direct fee","Priced - verify sizing")))))</f>
        <v>Inactive</v>
      </c>
      <c r="R1008" s="21" t="s">
        <v>2300</v>
      </c>
      <c r="S1008" s="21" t="s">
        <v>971</v>
      </c>
      <c r="T1008" s="21" t="s">
        <v>187</v>
      </c>
      <c r="U1008" s="23">
        <f>IF(COUNTIF('SKU Catalog'!$A$4:$A$116,T1008&amp;"|"&amp;F1008)=0,0,MATCH(T1008&amp;"|"&amp;F1008,'SKU Catalog'!$A$1:$A$116,0))</f>
        <v>5</v>
      </c>
      <c r="V1008" s="24">
        <f>IF(NOT(AND(A1008=$B$2,G1008&gt;0,H1008&gt;0,OR(C1008&lt;&gt;"Recommended baseline",Assumptions!$B$10=1))),0,IF(ISNUMBER(K1008),G1008*H1008*K1008,IF(U1008=0,"UNPRICED",IF(ISNUMBER(INDEX('SKU Catalog'!$K$1:$K$116,MAX(1,U1008))),G1008*H1008*INDEX('SKU Catalog'!$K$1:$K$116,MAX(1,U1008))*IF(AND(INDEX('SKU Catalog'!$F$1:$F$116,MAX(1,U1008))="Hourly",OR(INDEX('SKU Catalog'!$J$1:$J$116,MAX(1,U1008))=0,"PAYG"="PAYG")),I1008,1),"UNPRICED"))))</f>
        <v>0</v>
      </c>
      <c r="W1008" s="24">
        <f>IF(NOT(AND(A1008=$B$2,G1008&gt;0,H1008&gt;0,OR(C1008&lt;&gt;"Recommended baseline",Assumptions!$B$10=1))),0,IF(ISNUMBER(K1008),G1008*H1008*K1008,IF(U1008=0,"UNPRICED",IF(ISNUMBER(INDEX('SKU Catalog'!$L$1:$L$116,MAX(1,U1008))),G1008*H1008*INDEX('SKU Catalog'!$L$1:$L$116,MAX(1,U1008))*IF(AND(INDEX('SKU Catalog'!$F$1:$F$116,MAX(1,U1008))="Hourly",OR(INDEX('SKU Catalog'!$J$1:$J$116,MAX(1,U1008))=0,"1Y"="PAYG")),I1008,1),"UNPRICED"))))</f>
        <v>0</v>
      </c>
      <c r="X1008" s="24">
        <f>IF(NOT(AND(A1008=$B$2,G1008&gt;0,H1008&gt;0,OR(C1008&lt;&gt;"Recommended baseline",Assumptions!$B$10=1))),0,IF(ISNUMBER(K1008),G1008*H1008*K1008,IF(U1008=0,"UNPRICED",IF(ISNUMBER(INDEX('SKU Catalog'!$M$1:$M$116,MAX(1,U1008))),G1008*H1008*INDEX('SKU Catalog'!$M$1:$M$116,MAX(1,U1008))*IF(AND(INDEX('SKU Catalog'!$F$1:$F$116,MAX(1,U1008))="Hourly",OR(INDEX('SKU Catalog'!$J$1:$J$116,MAX(1,U1008))=0,"3Y"="PAYG")),I1008,1),"UNPRICED"))))</f>
        <v>0</v>
      </c>
    </row>
    <row r="1009" spans="1:24" ht="28.8" x14ac:dyDescent="0.35">
      <c r="A1009" s="21" t="s">
        <v>951</v>
      </c>
      <c r="B1009" s="21" t="s">
        <v>95</v>
      </c>
      <c r="C1009" s="21" t="s">
        <v>2299</v>
      </c>
      <c r="D1009" s="21" t="s">
        <v>1732</v>
      </c>
      <c r="E1009" s="21" t="s">
        <v>1733</v>
      </c>
      <c r="F1009" s="26" t="s">
        <v>188</v>
      </c>
      <c r="G1009" s="27">
        <v>1</v>
      </c>
      <c r="H1009" s="27">
        <v>1</v>
      </c>
      <c r="I1009" s="36">
        <v>1</v>
      </c>
      <c r="J1009" s="26" t="s">
        <v>2297</v>
      </c>
      <c r="K1009" s="37"/>
      <c r="L1009" s="23" t="str">
        <f>IF(U1009=0,"INVALID SKU",IF(INDEX('SKU Catalog'!$J$1:$J$116,MAX(1,U1009))=0,"PAYG",IF(J1009="Default",Assumptions!$B$7,J1009)))</f>
        <v>PAYG</v>
      </c>
      <c r="M1009" s="23" t="str">
        <f>IF(U1009=0,"Review SKU",INDEX('SKU Catalog'!$E$1:$E$116,MAX(1,U1009)))</f>
        <v>resource</v>
      </c>
      <c r="N1009" s="31">
        <f>IF(ISNUMBER(K1009),K1009,IF(U1009=0,"UNPRICED",IF(L1009="PAYG",INDEX('SKU Catalog'!$K$1:$K$116,MAX(1,U1009)),IF(L1009="1Y",INDEX('SKU Catalog'!$L$1:$L$116,MAX(1,U1009)),INDEX('SKU Catalog'!$M$1:$M$116,MAX(1,U1009))))))</f>
        <v>0</v>
      </c>
      <c r="O1009" s="24">
        <f>IF(NOT(AND(A1009=$B$2,G1009&gt;0,H1009&gt;0,OR(C1009&lt;&gt;"Recommended baseline",Assumptions!$B$10=1))),0,IF(ISNUMBER(N1009),G1009*H1009*N1009*IF(ISNUMBER(K1009),1,IF(AND(L1009="PAYG",INDEX('SKU Catalog'!$F$1:$F$116,MAX(1,U1009))="Hourly"),I1009,1)),"UNPRICED"))</f>
        <v>0</v>
      </c>
      <c r="P1009" s="24">
        <f>IF(ISNUMBER(O1009),O1009*Assumptions!$B$8,"UNPRICED")</f>
        <v>0</v>
      </c>
      <c r="Q1009" s="23" t="str">
        <f>IF(NOT(AND(A1009=$B$2,G1009&gt;0,H1009&gt;0,OR(C1009&lt;&gt;"Recommended baseline",Assumptions!$B$10=1))),"Inactive",IF(NOT(ISNUMBER(N1009)),"UNPRICED - select SKU / quote",IF(ISNUMBER(K1009),"Manual quote - verify source",IF(T1009="Covered","Covered by capacity",IF(T1009="Control plane","No direct fee","Priced - verify sizing")))))</f>
        <v>Inactive</v>
      </c>
      <c r="R1009" s="21" t="s">
        <v>2300</v>
      </c>
      <c r="S1009" s="21" t="s">
        <v>971</v>
      </c>
      <c r="T1009" s="21" t="s">
        <v>187</v>
      </c>
      <c r="U1009" s="23">
        <f>IF(COUNTIF('SKU Catalog'!$A$4:$A$116,T1009&amp;"|"&amp;F1009)=0,0,MATCH(T1009&amp;"|"&amp;F1009,'SKU Catalog'!$A$1:$A$116,0))</f>
        <v>5</v>
      </c>
      <c r="V1009" s="24">
        <f>IF(NOT(AND(A1009=$B$2,G1009&gt;0,H1009&gt;0,OR(C1009&lt;&gt;"Recommended baseline",Assumptions!$B$10=1))),0,IF(ISNUMBER(K1009),G1009*H1009*K1009,IF(U1009=0,"UNPRICED",IF(ISNUMBER(INDEX('SKU Catalog'!$K$1:$K$116,MAX(1,U1009))),G1009*H1009*INDEX('SKU Catalog'!$K$1:$K$116,MAX(1,U1009))*IF(AND(INDEX('SKU Catalog'!$F$1:$F$116,MAX(1,U1009))="Hourly",OR(INDEX('SKU Catalog'!$J$1:$J$116,MAX(1,U1009))=0,"PAYG"="PAYG")),I1009,1),"UNPRICED"))))</f>
        <v>0</v>
      </c>
      <c r="W1009" s="24">
        <f>IF(NOT(AND(A1009=$B$2,G1009&gt;0,H1009&gt;0,OR(C1009&lt;&gt;"Recommended baseline",Assumptions!$B$10=1))),0,IF(ISNUMBER(K1009),G1009*H1009*K1009,IF(U1009=0,"UNPRICED",IF(ISNUMBER(INDEX('SKU Catalog'!$L$1:$L$116,MAX(1,U1009))),G1009*H1009*INDEX('SKU Catalog'!$L$1:$L$116,MAX(1,U1009))*IF(AND(INDEX('SKU Catalog'!$F$1:$F$116,MAX(1,U1009))="Hourly",OR(INDEX('SKU Catalog'!$J$1:$J$116,MAX(1,U1009))=0,"1Y"="PAYG")),I1009,1),"UNPRICED"))))</f>
        <v>0</v>
      </c>
      <c r="X1009" s="24">
        <f>IF(NOT(AND(A1009=$B$2,G1009&gt;0,H1009&gt;0,OR(C1009&lt;&gt;"Recommended baseline",Assumptions!$B$10=1))),0,IF(ISNUMBER(K1009),G1009*H1009*K1009,IF(U1009=0,"UNPRICED",IF(ISNUMBER(INDEX('SKU Catalog'!$M$1:$M$116,MAX(1,U1009))),G1009*H1009*INDEX('SKU Catalog'!$M$1:$M$116,MAX(1,U1009))*IF(AND(INDEX('SKU Catalog'!$F$1:$F$116,MAX(1,U1009))="Hourly",OR(INDEX('SKU Catalog'!$J$1:$J$116,MAX(1,U1009))=0,"3Y"="PAYG")),I1009,1),"UNPRICED"))))</f>
        <v>0</v>
      </c>
    </row>
    <row r="1010" spans="1:24" ht="28.8" x14ac:dyDescent="0.35">
      <c r="A1010" s="21" t="s">
        <v>951</v>
      </c>
      <c r="B1010" s="21" t="s">
        <v>95</v>
      </c>
      <c r="C1010" s="21" t="s">
        <v>2299</v>
      </c>
      <c r="D1010" s="21" t="s">
        <v>1735</v>
      </c>
      <c r="E1010" s="21" t="s">
        <v>1736</v>
      </c>
      <c r="F1010" s="26" t="s">
        <v>188</v>
      </c>
      <c r="G1010" s="27">
        <v>1</v>
      </c>
      <c r="H1010" s="27">
        <v>1</v>
      </c>
      <c r="I1010" s="36">
        <v>1</v>
      </c>
      <c r="J1010" s="26" t="s">
        <v>2297</v>
      </c>
      <c r="K1010" s="37"/>
      <c r="L1010" s="23" t="str">
        <f>IF(U1010=0,"INVALID SKU",IF(INDEX('SKU Catalog'!$J$1:$J$116,MAX(1,U1010))=0,"PAYG",IF(J1010="Default",Assumptions!$B$7,J1010)))</f>
        <v>PAYG</v>
      </c>
      <c r="M1010" s="23" t="str">
        <f>IF(U1010=0,"Review SKU",INDEX('SKU Catalog'!$E$1:$E$116,MAX(1,U1010)))</f>
        <v>resource</v>
      </c>
      <c r="N1010" s="31">
        <f>IF(ISNUMBER(K1010),K1010,IF(U1010=0,"UNPRICED",IF(L1010="PAYG",INDEX('SKU Catalog'!$K$1:$K$116,MAX(1,U1010)),IF(L1010="1Y",INDEX('SKU Catalog'!$L$1:$L$116,MAX(1,U1010)),INDEX('SKU Catalog'!$M$1:$M$116,MAX(1,U1010))))))</f>
        <v>0</v>
      </c>
      <c r="O1010" s="24">
        <f>IF(NOT(AND(A1010=$B$2,G1010&gt;0,H1010&gt;0,OR(C1010&lt;&gt;"Recommended baseline",Assumptions!$B$10=1))),0,IF(ISNUMBER(N1010),G1010*H1010*N1010*IF(ISNUMBER(K1010),1,IF(AND(L1010="PAYG",INDEX('SKU Catalog'!$F$1:$F$116,MAX(1,U1010))="Hourly"),I1010,1)),"UNPRICED"))</f>
        <v>0</v>
      </c>
      <c r="P1010" s="24">
        <f>IF(ISNUMBER(O1010),O1010*Assumptions!$B$8,"UNPRICED")</f>
        <v>0</v>
      </c>
      <c r="Q1010" s="23" t="str">
        <f>IF(NOT(AND(A1010=$B$2,G1010&gt;0,H1010&gt;0,OR(C1010&lt;&gt;"Recommended baseline",Assumptions!$B$10=1))),"Inactive",IF(NOT(ISNUMBER(N1010)),"UNPRICED - select SKU / quote",IF(ISNUMBER(K1010),"Manual quote - verify source",IF(T1010="Covered","Covered by capacity",IF(T1010="Control plane","No direct fee","Priced - verify sizing")))))</f>
        <v>Inactive</v>
      </c>
      <c r="R1010" s="21" t="s">
        <v>2300</v>
      </c>
      <c r="S1010" s="21" t="s">
        <v>971</v>
      </c>
      <c r="T1010" s="21" t="s">
        <v>187</v>
      </c>
      <c r="U1010" s="23">
        <f>IF(COUNTIF('SKU Catalog'!$A$4:$A$116,T1010&amp;"|"&amp;F1010)=0,0,MATCH(T1010&amp;"|"&amp;F1010,'SKU Catalog'!$A$1:$A$116,0))</f>
        <v>5</v>
      </c>
      <c r="V1010" s="24">
        <f>IF(NOT(AND(A1010=$B$2,G1010&gt;0,H1010&gt;0,OR(C1010&lt;&gt;"Recommended baseline",Assumptions!$B$10=1))),0,IF(ISNUMBER(K1010),G1010*H1010*K1010,IF(U1010=0,"UNPRICED",IF(ISNUMBER(INDEX('SKU Catalog'!$K$1:$K$116,MAX(1,U1010))),G1010*H1010*INDEX('SKU Catalog'!$K$1:$K$116,MAX(1,U1010))*IF(AND(INDEX('SKU Catalog'!$F$1:$F$116,MAX(1,U1010))="Hourly",OR(INDEX('SKU Catalog'!$J$1:$J$116,MAX(1,U1010))=0,"PAYG"="PAYG")),I1010,1),"UNPRICED"))))</f>
        <v>0</v>
      </c>
      <c r="W1010" s="24">
        <f>IF(NOT(AND(A1010=$B$2,G1010&gt;0,H1010&gt;0,OR(C1010&lt;&gt;"Recommended baseline",Assumptions!$B$10=1))),0,IF(ISNUMBER(K1010),G1010*H1010*K1010,IF(U1010=0,"UNPRICED",IF(ISNUMBER(INDEX('SKU Catalog'!$L$1:$L$116,MAX(1,U1010))),G1010*H1010*INDEX('SKU Catalog'!$L$1:$L$116,MAX(1,U1010))*IF(AND(INDEX('SKU Catalog'!$F$1:$F$116,MAX(1,U1010))="Hourly",OR(INDEX('SKU Catalog'!$J$1:$J$116,MAX(1,U1010))=0,"1Y"="PAYG")),I1010,1),"UNPRICED"))))</f>
        <v>0</v>
      </c>
      <c r="X1010" s="24">
        <f>IF(NOT(AND(A1010=$B$2,G1010&gt;0,H1010&gt;0,OR(C1010&lt;&gt;"Recommended baseline",Assumptions!$B$10=1))),0,IF(ISNUMBER(K1010),G1010*H1010*K1010,IF(U1010=0,"UNPRICED",IF(ISNUMBER(INDEX('SKU Catalog'!$M$1:$M$116,MAX(1,U1010))),G1010*H1010*INDEX('SKU Catalog'!$M$1:$M$116,MAX(1,U1010))*IF(AND(INDEX('SKU Catalog'!$F$1:$F$116,MAX(1,U1010))="Hourly",OR(INDEX('SKU Catalog'!$J$1:$J$116,MAX(1,U1010))=0,"3Y"="PAYG")),I1010,1),"UNPRICED"))))</f>
        <v>0</v>
      </c>
    </row>
    <row r="1011" spans="1:24" ht="28.8" x14ac:dyDescent="0.35">
      <c r="A1011" s="21" t="s">
        <v>951</v>
      </c>
      <c r="B1011" s="21" t="s">
        <v>95</v>
      </c>
      <c r="C1011" s="21" t="s">
        <v>2299</v>
      </c>
      <c r="D1011" s="21" t="s">
        <v>1737</v>
      </c>
      <c r="E1011" s="21" t="s">
        <v>1738</v>
      </c>
      <c r="F1011" s="26" t="s">
        <v>188</v>
      </c>
      <c r="G1011" s="27">
        <v>1</v>
      </c>
      <c r="H1011" s="27">
        <v>1</v>
      </c>
      <c r="I1011" s="36">
        <v>1</v>
      </c>
      <c r="J1011" s="26" t="s">
        <v>2297</v>
      </c>
      <c r="K1011" s="37"/>
      <c r="L1011" s="23" t="str">
        <f>IF(U1011=0,"INVALID SKU",IF(INDEX('SKU Catalog'!$J$1:$J$116,MAX(1,U1011))=0,"PAYG",IF(J1011="Default",Assumptions!$B$7,J1011)))</f>
        <v>PAYG</v>
      </c>
      <c r="M1011" s="23" t="str">
        <f>IF(U1011=0,"Review SKU",INDEX('SKU Catalog'!$E$1:$E$116,MAX(1,U1011)))</f>
        <v>resource</v>
      </c>
      <c r="N1011" s="31">
        <f>IF(ISNUMBER(K1011),K1011,IF(U1011=0,"UNPRICED",IF(L1011="PAYG",INDEX('SKU Catalog'!$K$1:$K$116,MAX(1,U1011)),IF(L1011="1Y",INDEX('SKU Catalog'!$L$1:$L$116,MAX(1,U1011)),INDEX('SKU Catalog'!$M$1:$M$116,MAX(1,U1011))))))</f>
        <v>0</v>
      </c>
      <c r="O1011" s="24">
        <f>IF(NOT(AND(A1011=$B$2,G1011&gt;0,H1011&gt;0,OR(C1011&lt;&gt;"Recommended baseline",Assumptions!$B$10=1))),0,IF(ISNUMBER(N1011),G1011*H1011*N1011*IF(ISNUMBER(K1011),1,IF(AND(L1011="PAYG",INDEX('SKU Catalog'!$F$1:$F$116,MAX(1,U1011))="Hourly"),I1011,1)),"UNPRICED"))</f>
        <v>0</v>
      </c>
      <c r="P1011" s="24">
        <f>IF(ISNUMBER(O1011),O1011*Assumptions!$B$8,"UNPRICED")</f>
        <v>0</v>
      </c>
      <c r="Q1011" s="23" t="str">
        <f>IF(NOT(AND(A1011=$B$2,G1011&gt;0,H1011&gt;0,OR(C1011&lt;&gt;"Recommended baseline",Assumptions!$B$10=1))),"Inactive",IF(NOT(ISNUMBER(N1011)),"UNPRICED - select SKU / quote",IF(ISNUMBER(K1011),"Manual quote - verify source",IF(T1011="Covered","Covered by capacity",IF(T1011="Control plane","No direct fee","Priced - verify sizing")))))</f>
        <v>Inactive</v>
      </c>
      <c r="R1011" s="21" t="s">
        <v>2300</v>
      </c>
      <c r="S1011" s="21" t="s">
        <v>971</v>
      </c>
      <c r="T1011" s="21" t="s">
        <v>187</v>
      </c>
      <c r="U1011" s="23">
        <f>IF(COUNTIF('SKU Catalog'!$A$4:$A$116,T1011&amp;"|"&amp;F1011)=0,0,MATCH(T1011&amp;"|"&amp;F1011,'SKU Catalog'!$A$1:$A$116,0))</f>
        <v>5</v>
      </c>
      <c r="V1011" s="24">
        <f>IF(NOT(AND(A1011=$B$2,G1011&gt;0,H1011&gt;0,OR(C1011&lt;&gt;"Recommended baseline",Assumptions!$B$10=1))),0,IF(ISNUMBER(K1011),G1011*H1011*K1011,IF(U1011=0,"UNPRICED",IF(ISNUMBER(INDEX('SKU Catalog'!$K$1:$K$116,MAX(1,U1011))),G1011*H1011*INDEX('SKU Catalog'!$K$1:$K$116,MAX(1,U1011))*IF(AND(INDEX('SKU Catalog'!$F$1:$F$116,MAX(1,U1011))="Hourly",OR(INDEX('SKU Catalog'!$J$1:$J$116,MAX(1,U1011))=0,"PAYG"="PAYG")),I1011,1),"UNPRICED"))))</f>
        <v>0</v>
      </c>
      <c r="W1011" s="24">
        <f>IF(NOT(AND(A1011=$B$2,G1011&gt;0,H1011&gt;0,OR(C1011&lt;&gt;"Recommended baseline",Assumptions!$B$10=1))),0,IF(ISNUMBER(K1011),G1011*H1011*K1011,IF(U1011=0,"UNPRICED",IF(ISNUMBER(INDEX('SKU Catalog'!$L$1:$L$116,MAX(1,U1011))),G1011*H1011*INDEX('SKU Catalog'!$L$1:$L$116,MAX(1,U1011))*IF(AND(INDEX('SKU Catalog'!$F$1:$F$116,MAX(1,U1011))="Hourly",OR(INDEX('SKU Catalog'!$J$1:$J$116,MAX(1,U1011))=0,"1Y"="PAYG")),I1011,1),"UNPRICED"))))</f>
        <v>0</v>
      </c>
      <c r="X1011" s="24">
        <f>IF(NOT(AND(A1011=$B$2,G1011&gt;0,H1011&gt;0,OR(C1011&lt;&gt;"Recommended baseline",Assumptions!$B$10=1))),0,IF(ISNUMBER(K1011),G1011*H1011*K1011,IF(U1011=0,"UNPRICED",IF(ISNUMBER(INDEX('SKU Catalog'!$M$1:$M$116,MAX(1,U1011))),G1011*H1011*INDEX('SKU Catalog'!$M$1:$M$116,MAX(1,U1011))*IF(AND(INDEX('SKU Catalog'!$F$1:$F$116,MAX(1,U1011))="Hourly",OR(INDEX('SKU Catalog'!$J$1:$J$116,MAX(1,U1011))=0,"3Y"="PAYG")),I1011,1),"UNPRICED"))))</f>
        <v>0</v>
      </c>
    </row>
    <row r="1012" spans="1:24" ht="28.8" x14ac:dyDescent="0.35">
      <c r="A1012" s="21" t="s">
        <v>951</v>
      </c>
      <c r="B1012" s="21" t="s">
        <v>95</v>
      </c>
      <c r="C1012" s="21" t="s">
        <v>2299</v>
      </c>
      <c r="D1012" s="21" t="s">
        <v>1739</v>
      </c>
      <c r="E1012" s="21" t="s">
        <v>1740</v>
      </c>
      <c r="F1012" s="26" t="s">
        <v>188</v>
      </c>
      <c r="G1012" s="27">
        <v>1</v>
      </c>
      <c r="H1012" s="27">
        <v>1</v>
      </c>
      <c r="I1012" s="36">
        <v>1</v>
      </c>
      <c r="J1012" s="26" t="s">
        <v>2297</v>
      </c>
      <c r="K1012" s="37"/>
      <c r="L1012" s="23" t="str">
        <f>IF(U1012=0,"INVALID SKU",IF(INDEX('SKU Catalog'!$J$1:$J$116,MAX(1,U1012))=0,"PAYG",IF(J1012="Default",Assumptions!$B$7,J1012)))</f>
        <v>PAYG</v>
      </c>
      <c r="M1012" s="23" t="str">
        <f>IF(U1012=0,"Review SKU",INDEX('SKU Catalog'!$E$1:$E$116,MAX(1,U1012)))</f>
        <v>resource</v>
      </c>
      <c r="N1012" s="31">
        <f>IF(ISNUMBER(K1012),K1012,IF(U1012=0,"UNPRICED",IF(L1012="PAYG",INDEX('SKU Catalog'!$K$1:$K$116,MAX(1,U1012)),IF(L1012="1Y",INDEX('SKU Catalog'!$L$1:$L$116,MAX(1,U1012)),INDEX('SKU Catalog'!$M$1:$M$116,MAX(1,U1012))))))</f>
        <v>0</v>
      </c>
      <c r="O1012" s="24">
        <f>IF(NOT(AND(A1012=$B$2,G1012&gt;0,H1012&gt;0,OR(C1012&lt;&gt;"Recommended baseline",Assumptions!$B$10=1))),0,IF(ISNUMBER(N1012),G1012*H1012*N1012*IF(ISNUMBER(K1012),1,IF(AND(L1012="PAYG",INDEX('SKU Catalog'!$F$1:$F$116,MAX(1,U1012))="Hourly"),I1012,1)),"UNPRICED"))</f>
        <v>0</v>
      </c>
      <c r="P1012" s="24">
        <f>IF(ISNUMBER(O1012),O1012*Assumptions!$B$8,"UNPRICED")</f>
        <v>0</v>
      </c>
      <c r="Q1012" s="23" t="str">
        <f>IF(NOT(AND(A1012=$B$2,G1012&gt;0,H1012&gt;0,OR(C1012&lt;&gt;"Recommended baseline",Assumptions!$B$10=1))),"Inactive",IF(NOT(ISNUMBER(N1012)),"UNPRICED - select SKU / quote",IF(ISNUMBER(K1012),"Manual quote - verify source",IF(T1012="Covered","Covered by capacity",IF(T1012="Control plane","No direct fee","Priced - verify sizing")))))</f>
        <v>Inactive</v>
      </c>
      <c r="R1012" s="21" t="s">
        <v>2300</v>
      </c>
      <c r="S1012" s="21" t="s">
        <v>971</v>
      </c>
      <c r="T1012" s="21" t="s">
        <v>187</v>
      </c>
      <c r="U1012" s="23">
        <f>IF(COUNTIF('SKU Catalog'!$A$4:$A$116,T1012&amp;"|"&amp;F1012)=0,0,MATCH(T1012&amp;"|"&amp;F1012,'SKU Catalog'!$A$1:$A$116,0))</f>
        <v>5</v>
      </c>
      <c r="V1012" s="24">
        <f>IF(NOT(AND(A1012=$B$2,G1012&gt;0,H1012&gt;0,OR(C1012&lt;&gt;"Recommended baseline",Assumptions!$B$10=1))),0,IF(ISNUMBER(K1012),G1012*H1012*K1012,IF(U1012=0,"UNPRICED",IF(ISNUMBER(INDEX('SKU Catalog'!$K$1:$K$116,MAX(1,U1012))),G1012*H1012*INDEX('SKU Catalog'!$K$1:$K$116,MAX(1,U1012))*IF(AND(INDEX('SKU Catalog'!$F$1:$F$116,MAX(1,U1012))="Hourly",OR(INDEX('SKU Catalog'!$J$1:$J$116,MAX(1,U1012))=0,"PAYG"="PAYG")),I1012,1),"UNPRICED"))))</f>
        <v>0</v>
      </c>
      <c r="W1012" s="24">
        <f>IF(NOT(AND(A1012=$B$2,G1012&gt;0,H1012&gt;0,OR(C1012&lt;&gt;"Recommended baseline",Assumptions!$B$10=1))),0,IF(ISNUMBER(K1012),G1012*H1012*K1012,IF(U1012=0,"UNPRICED",IF(ISNUMBER(INDEX('SKU Catalog'!$L$1:$L$116,MAX(1,U1012))),G1012*H1012*INDEX('SKU Catalog'!$L$1:$L$116,MAX(1,U1012))*IF(AND(INDEX('SKU Catalog'!$F$1:$F$116,MAX(1,U1012))="Hourly",OR(INDEX('SKU Catalog'!$J$1:$J$116,MAX(1,U1012))=0,"1Y"="PAYG")),I1012,1),"UNPRICED"))))</f>
        <v>0</v>
      </c>
      <c r="X1012" s="24">
        <f>IF(NOT(AND(A1012=$B$2,G1012&gt;0,H1012&gt;0,OR(C1012&lt;&gt;"Recommended baseline",Assumptions!$B$10=1))),0,IF(ISNUMBER(K1012),G1012*H1012*K1012,IF(U1012=0,"UNPRICED",IF(ISNUMBER(INDEX('SKU Catalog'!$M$1:$M$116,MAX(1,U1012))),G1012*H1012*INDEX('SKU Catalog'!$M$1:$M$116,MAX(1,U1012))*IF(AND(INDEX('SKU Catalog'!$F$1:$F$116,MAX(1,U1012))="Hourly",OR(INDEX('SKU Catalog'!$J$1:$J$116,MAX(1,U1012))=0,"3Y"="PAYG")),I1012,1),"UNPRICED"))))</f>
        <v>0</v>
      </c>
    </row>
    <row r="1013" spans="1:24" ht="28.8" x14ac:dyDescent="0.35">
      <c r="A1013" s="21" t="s">
        <v>951</v>
      </c>
      <c r="B1013" s="21" t="s">
        <v>95</v>
      </c>
      <c r="C1013" s="21" t="s">
        <v>2299</v>
      </c>
      <c r="D1013" s="21" t="s">
        <v>1741</v>
      </c>
      <c r="E1013" s="21" t="s">
        <v>1742</v>
      </c>
      <c r="F1013" s="26" t="s">
        <v>188</v>
      </c>
      <c r="G1013" s="27">
        <v>1</v>
      </c>
      <c r="H1013" s="27">
        <v>1</v>
      </c>
      <c r="I1013" s="36">
        <v>1</v>
      </c>
      <c r="J1013" s="26" t="s">
        <v>2297</v>
      </c>
      <c r="K1013" s="37"/>
      <c r="L1013" s="23" t="str">
        <f>IF(U1013=0,"INVALID SKU",IF(INDEX('SKU Catalog'!$J$1:$J$116,MAX(1,U1013))=0,"PAYG",IF(J1013="Default",Assumptions!$B$7,J1013)))</f>
        <v>PAYG</v>
      </c>
      <c r="M1013" s="23" t="str">
        <f>IF(U1013=0,"Review SKU",INDEX('SKU Catalog'!$E$1:$E$116,MAX(1,U1013)))</f>
        <v>resource</v>
      </c>
      <c r="N1013" s="31">
        <f>IF(ISNUMBER(K1013),K1013,IF(U1013=0,"UNPRICED",IF(L1013="PAYG",INDEX('SKU Catalog'!$K$1:$K$116,MAX(1,U1013)),IF(L1013="1Y",INDEX('SKU Catalog'!$L$1:$L$116,MAX(1,U1013)),INDEX('SKU Catalog'!$M$1:$M$116,MAX(1,U1013))))))</f>
        <v>0</v>
      </c>
      <c r="O1013" s="24">
        <f>IF(NOT(AND(A1013=$B$2,G1013&gt;0,H1013&gt;0,OR(C1013&lt;&gt;"Recommended baseline",Assumptions!$B$10=1))),0,IF(ISNUMBER(N1013),G1013*H1013*N1013*IF(ISNUMBER(K1013),1,IF(AND(L1013="PAYG",INDEX('SKU Catalog'!$F$1:$F$116,MAX(1,U1013))="Hourly"),I1013,1)),"UNPRICED"))</f>
        <v>0</v>
      </c>
      <c r="P1013" s="24">
        <f>IF(ISNUMBER(O1013),O1013*Assumptions!$B$8,"UNPRICED")</f>
        <v>0</v>
      </c>
      <c r="Q1013" s="23" t="str">
        <f>IF(NOT(AND(A1013=$B$2,G1013&gt;0,H1013&gt;0,OR(C1013&lt;&gt;"Recommended baseline",Assumptions!$B$10=1))),"Inactive",IF(NOT(ISNUMBER(N1013)),"UNPRICED - select SKU / quote",IF(ISNUMBER(K1013),"Manual quote - verify source",IF(T1013="Covered","Covered by capacity",IF(T1013="Control plane","No direct fee","Priced - verify sizing")))))</f>
        <v>Inactive</v>
      </c>
      <c r="R1013" s="21" t="s">
        <v>2300</v>
      </c>
      <c r="S1013" s="21" t="s">
        <v>971</v>
      </c>
      <c r="T1013" s="21" t="s">
        <v>187</v>
      </c>
      <c r="U1013" s="23">
        <f>IF(COUNTIF('SKU Catalog'!$A$4:$A$116,T1013&amp;"|"&amp;F1013)=0,0,MATCH(T1013&amp;"|"&amp;F1013,'SKU Catalog'!$A$1:$A$116,0))</f>
        <v>5</v>
      </c>
      <c r="V1013" s="24">
        <f>IF(NOT(AND(A1013=$B$2,G1013&gt;0,H1013&gt;0,OR(C1013&lt;&gt;"Recommended baseline",Assumptions!$B$10=1))),0,IF(ISNUMBER(K1013),G1013*H1013*K1013,IF(U1013=0,"UNPRICED",IF(ISNUMBER(INDEX('SKU Catalog'!$K$1:$K$116,MAX(1,U1013))),G1013*H1013*INDEX('SKU Catalog'!$K$1:$K$116,MAX(1,U1013))*IF(AND(INDEX('SKU Catalog'!$F$1:$F$116,MAX(1,U1013))="Hourly",OR(INDEX('SKU Catalog'!$J$1:$J$116,MAX(1,U1013))=0,"PAYG"="PAYG")),I1013,1),"UNPRICED"))))</f>
        <v>0</v>
      </c>
      <c r="W1013" s="24">
        <f>IF(NOT(AND(A1013=$B$2,G1013&gt;0,H1013&gt;0,OR(C1013&lt;&gt;"Recommended baseline",Assumptions!$B$10=1))),0,IF(ISNUMBER(K1013),G1013*H1013*K1013,IF(U1013=0,"UNPRICED",IF(ISNUMBER(INDEX('SKU Catalog'!$L$1:$L$116,MAX(1,U1013))),G1013*H1013*INDEX('SKU Catalog'!$L$1:$L$116,MAX(1,U1013))*IF(AND(INDEX('SKU Catalog'!$F$1:$F$116,MAX(1,U1013))="Hourly",OR(INDEX('SKU Catalog'!$J$1:$J$116,MAX(1,U1013))=0,"1Y"="PAYG")),I1013,1),"UNPRICED"))))</f>
        <v>0</v>
      </c>
      <c r="X1013" s="24">
        <f>IF(NOT(AND(A1013=$B$2,G1013&gt;0,H1013&gt;0,OR(C1013&lt;&gt;"Recommended baseline",Assumptions!$B$10=1))),0,IF(ISNUMBER(K1013),G1013*H1013*K1013,IF(U1013=0,"UNPRICED",IF(ISNUMBER(INDEX('SKU Catalog'!$M$1:$M$116,MAX(1,U1013))),G1013*H1013*INDEX('SKU Catalog'!$M$1:$M$116,MAX(1,U1013))*IF(AND(INDEX('SKU Catalog'!$F$1:$F$116,MAX(1,U1013))="Hourly",OR(INDEX('SKU Catalog'!$J$1:$J$116,MAX(1,U1013))=0,"3Y"="PAYG")),I1013,1),"UNPRICED"))))</f>
        <v>0</v>
      </c>
    </row>
    <row r="1014" spans="1:24" ht="28.8" x14ac:dyDescent="0.35">
      <c r="A1014" s="21" t="s">
        <v>951</v>
      </c>
      <c r="B1014" s="21" t="s">
        <v>95</v>
      </c>
      <c r="C1014" s="21" t="s">
        <v>2299</v>
      </c>
      <c r="D1014" s="21" t="s">
        <v>1743</v>
      </c>
      <c r="E1014" s="21" t="s">
        <v>1744</v>
      </c>
      <c r="F1014" s="26" t="s">
        <v>188</v>
      </c>
      <c r="G1014" s="27">
        <v>1</v>
      </c>
      <c r="H1014" s="27">
        <v>1</v>
      </c>
      <c r="I1014" s="36">
        <v>1</v>
      </c>
      <c r="J1014" s="26" t="s">
        <v>2297</v>
      </c>
      <c r="K1014" s="37"/>
      <c r="L1014" s="23" t="str">
        <f>IF(U1014=0,"INVALID SKU",IF(INDEX('SKU Catalog'!$J$1:$J$116,MAX(1,U1014))=0,"PAYG",IF(J1014="Default",Assumptions!$B$7,J1014)))</f>
        <v>PAYG</v>
      </c>
      <c r="M1014" s="23" t="str">
        <f>IF(U1014=0,"Review SKU",INDEX('SKU Catalog'!$E$1:$E$116,MAX(1,U1014)))</f>
        <v>resource</v>
      </c>
      <c r="N1014" s="31">
        <f>IF(ISNUMBER(K1014),K1014,IF(U1014=0,"UNPRICED",IF(L1014="PAYG",INDEX('SKU Catalog'!$K$1:$K$116,MAX(1,U1014)),IF(L1014="1Y",INDEX('SKU Catalog'!$L$1:$L$116,MAX(1,U1014)),INDEX('SKU Catalog'!$M$1:$M$116,MAX(1,U1014))))))</f>
        <v>0</v>
      </c>
      <c r="O1014" s="24">
        <f>IF(NOT(AND(A1014=$B$2,G1014&gt;0,H1014&gt;0,OR(C1014&lt;&gt;"Recommended baseline",Assumptions!$B$10=1))),0,IF(ISNUMBER(N1014),G1014*H1014*N1014*IF(ISNUMBER(K1014),1,IF(AND(L1014="PAYG",INDEX('SKU Catalog'!$F$1:$F$116,MAX(1,U1014))="Hourly"),I1014,1)),"UNPRICED"))</f>
        <v>0</v>
      </c>
      <c r="P1014" s="24">
        <f>IF(ISNUMBER(O1014),O1014*Assumptions!$B$8,"UNPRICED")</f>
        <v>0</v>
      </c>
      <c r="Q1014" s="23" t="str">
        <f>IF(NOT(AND(A1014=$B$2,G1014&gt;0,H1014&gt;0,OR(C1014&lt;&gt;"Recommended baseline",Assumptions!$B$10=1))),"Inactive",IF(NOT(ISNUMBER(N1014)),"UNPRICED - select SKU / quote",IF(ISNUMBER(K1014),"Manual quote - verify source",IF(T1014="Covered","Covered by capacity",IF(T1014="Control plane","No direct fee","Priced - verify sizing")))))</f>
        <v>Inactive</v>
      </c>
      <c r="R1014" s="21" t="s">
        <v>2300</v>
      </c>
      <c r="S1014" s="21" t="s">
        <v>971</v>
      </c>
      <c r="T1014" s="21" t="s">
        <v>187</v>
      </c>
      <c r="U1014" s="23">
        <f>IF(COUNTIF('SKU Catalog'!$A$4:$A$116,T1014&amp;"|"&amp;F1014)=0,0,MATCH(T1014&amp;"|"&amp;F1014,'SKU Catalog'!$A$1:$A$116,0))</f>
        <v>5</v>
      </c>
      <c r="V1014" s="24">
        <f>IF(NOT(AND(A1014=$B$2,G1014&gt;0,H1014&gt;0,OR(C1014&lt;&gt;"Recommended baseline",Assumptions!$B$10=1))),0,IF(ISNUMBER(K1014),G1014*H1014*K1014,IF(U1014=0,"UNPRICED",IF(ISNUMBER(INDEX('SKU Catalog'!$K$1:$K$116,MAX(1,U1014))),G1014*H1014*INDEX('SKU Catalog'!$K$1:$K$116,MAX(1,U1014))*IF(AND(INDEX('SKU Catalog'!$F$1:$F$116,MAX(1,U1014))="Hourly",OR(INDEX('SKU Catalog'!$J$1:$J$116,MAX(1,U1014))=0,"PAYG"="PAYG")),I1014,1),"UNPRICED"))))</f>
        <v>0</v>
      </c>
      <c r="W1014" s="24">
        <f>IF(NOT(AND(A1014=$B$2,G1014&gt;0,H1014&gt;0,OR(C1014&lt;&gt;"Recommended baseline",Assumptions!$B$10=1))),0,IF(ISNUMBER(K1014),G1014*H1014*K1014,IF(U1014=0,"UNPRICED",IF(ISNUMBER(INDEX('SKU Catalog'!$L$1:$L$116,MAX(1,U1014))),G1014*H1014*INDEX('SKU Catalog'!$L$1:$L$116,MAX(1,U1014))*IF(AND(INDEX('SKU Catalog'!$F$1:$F$116,MAX(1,U1014))="Hourly",OR(INDEX('SKU Catalog'!$J$1:$J$116,MAX(1,U1014))=0,"1Y"="PAYG")),I1014,1),"UNPRICED"))))</f>
        <v>0</v>
      </c>
      <c r="X1014" s="24">
        <f>IF(NOT(AND(A1014=$B$2,G1014&gt;0,H1014&gt;0,OR(C1014&lt;&gt;"Recommended baseline",Assumptions!$B$10=1))),0,IF(ISNUMBER(K1014),G1014*H1014*K1014,IF(U1014=0,"UNPRICED",IF(ISNUMBER(INDEX('SKU Catalog'!$M$1:$M$116,MAX(1,U1014))),G1014*H1014*INDEX('SKU Catalog'!$M$1:$M$116,MAX(1,U1014))*IF(AND(INDEX('SKU Catalog'!$F$1:$F$116,MAX(1,U1014))="Hourly",OR(INDEX('SKU Catalog'!$J$1:$J$116,MAX(1,U1014))=0,"3Y"="PAYG")),I1014,1),"UNPRICED"))))</f>
        <v>0</v>
      </c>
    </row>
    <row r="1015" spans="1:24" ht="28.8" x14ac:dyDescent="0.35">
      <c r="A1015" s="21" t="s">
        <v>951</v>
      </c>
      <c r="B1015" s="21" t="s">
        <v>95</v>
      </c>
      <c r="C1015" s="21" t="s">
        <v>2299</v>
      </c>
      <c r="D1015" s="21" t="s">
        <v>1745</v>
      </c>
      <c r="E1015" s="21" t="s">
        <v>1746</v>
      </c>
      <c r="F1015" s="26" t="s">
        <v>188</v>
      </c>
      <c r="G1015" s="27">
        <v>1</v>
      </c>
      <c r="H1015" s="27">
        <v>1</v>
      </c>
      <c r="I1015" s="36">
        <v>1</v>
      </c>
      <c r="J1015" s="26" t="s">
        <v>2297</v>
      </c>
      <c r="K1015" s="37"/>
      <c r="L1015" s="23" t="str">
        <f>IF(U1015=0,"INVALID SKU",IF(INDEX('SKU Catalog'!$J$1:$J$116,MAX(1,U1015))=0,"PAYG",IF(J1015="Default",Assumptions!$B$7,J1015)))</f>
        <v>PAYG</v>
      </c>
      <c r="M1015" s="23" t="str">
        <f>IF(U1015=0,"Review SKU",INDEX('SKU Catalog'!$E$1:$E$116,MAX(1,U1015)))</f>
        <v>resource</v>
      </c>
      <c r="N1015" s="31">
        <f>IF(ISNUMBER(K1015),K1015,IF(U1015=0,"UNPRICED",IF(L1015="PAYG",INDEX('SKU Catalog'!$K$1:$K$116,MAX(1,U1015)),IF(L1015="1Y",INDEX('SKU Catalog'!$L$1:$L$116,MAX(1,U1015)),INDEX('SKU Catalog'!$M$1:$M$116,MAX(1,U1015))))))</f>
        <v>0</v>
      </c>
      <c r="O1015" s="24">
        <f>IF(NOT(AND(A1015=$B$2,G1015&gt;0,H1015&gt;0,OR(C1015&lt;&gt;"Recommended baseline",Assumptions!$B$10=1))),0,IF(ISNUMBER(N1015),G1015*H1015*N1015*IF(ISNUMBER(K1015),1,IF(AND(L1015="PAYG",INDEX('SKU Catalog'!$F$1:$F$116,MAX(1,U1015))="Hourly"),I1015,1)),"UNPRICED"))</f>
        <v>0</v>
      </c>
      <c r="P1015" s="24">
        <f>IF(ISNUMBER(O1015),O1015*Assumptions!$B$8,"UNPRICED")</f>
        <v>0</v>
      </c>
      <c r="Q1015" s="23" t="str">
        <f>IF(NOT(AND(A1015=$B$2,G1015&gt;0,H1015&gt;0,OR(C1015&lt;&gt;"Recommended baseline",Assumptions!$B$10=1))),"Inactive",IF(NOT(ISNUMBER(N1015)),"UNPRICED - select SKU / quote",IF(ISNUMBER(K1015),"Manual quote - verify source",IF(T1015="Covered","Covered by capacity",IF(T1015="Control plane","No direct fee","Priced - verify sizing")))))</f>
        <v>Inactive</v>
      </c>
      <c r="R1015" s="21" t="s">
        <v>2300</v>
      </c>
      <c r="S1015" s="21" t="s">
        <v>971</v>
      </c>
      <c r="T1015" s="21" t="s">
        <v>187</v>
      </c>
      <c r="U1015" s="23">
        <f>IF(COUNTIF('SKU Catalog'!$A$4:$A$116,T1015&amp;"|"&amp;F1015)=0,0,MATCH(T1015&amp;"|"&amp;F1015,'SKU Catalog'!$A$1:$A$116,0))</f>
        <v>5</v>
      </c>
      <c r="V1015" s="24">
        <f>IF(NOT(AND(A1015=$B$2,G1015&gt;0,H1015&gt;0,OR(C1015&lt;&gt;"Recommended baseline",Assumptions!$B$10=1))),0,IF(ISNUMBER(K1015),G1015*H1015*K1015,IF(U1015=0,"UNPRICED",IF(ISNUMBER(INDEX('SKU Catalog'!$K$1:$K$116,MAX(1,U1015))),G1015*H1015*INDEX('SKU Catalog'!$K$1:$K$116,MAX(1,U1015))*IF(AND(INDEX('SKU Catalog'!$F$1:$F$116,MAX(1,U1015))="Hourly",OR(INDEX('SKU Catalog'!$J$1:$J$116,MAX(1,U1015))=0,"PAYG"="PAYG")),I1015,1),"UNPRICED"))))</f>
        <v>0</v>
      </c>
      <c r="W1015" s="24">
        <f>IF(NOT(AND(A1015=$B$2,G1015&gt;0,H1015&gt;0,OR(C1015&lt;&gt;"Recommended baseline",Assumptions!$B$10=1))),0,IF(ISNUMBER(K1015),G1015*H1015*K1015,IF(U1015=0,"UNPRICED",IF(ISNUMBER(INDEX('SKU Catalog'!$L$1:$L$116,MAX(1,U1015))),G1015*H1015*INDEX('SKU Catalog'!$L$1:$L$116,MAX(1,U1015))*IF(AND(INDEX('SKU Catalog'!$F$1:$F$116,MAX(1,U1015))="Hourly",OR(INDEX('SKU Catalog'!$J$1:$J$116,MAX(1,U1015))=0,"1Y"="PAYG")),I1015,1),"UNPRICED"))))</f>
        <v>0</v>
      </c>
      <c r="X1015" s="24">
        <f>IF(NOT(AND(A1015=$B$2,G1015&gt;0,H1015&gt;0,OR(C1015&lt;&gt;"Recommended baseline",Assumptions!$B$10=1))),0,IF(ISNUMBER(K1015),G1015*H1015*K1015,IF(U1015=0,"UNPRICED",IF(ISNUMBER(INDEX('SKU Catalog'!$M$1:$M$116,MAX(1,U1015))),G1015*H1015*INDEX('SKU Catalog'!$M$1:$M$116,MAX(1,U1015))*IF(AND(INDEX('SKU Catalog'!$F$1:$F$116,MAX(1,U1015))="Hourly",OR(INDEX('SKU Catalog'!$J$1:$J$116,MAX(1,U1015))=0,"3Y"="PAYG")),I1015,1),"UNPRICED"))))</f>
        <v>0</v>
      </c>
    </row>
    <row r="1016" spans="1:24" ht="43.2" x14ac:dyDescent="0.35">
      <c r="A1016" s="21" t="s">
        <v>951</v>
      </c>
      <c r="B1016" s="21" t="s">
        <v>95</v>
      </c>
      <c r="C1016" s="21" t="s">
        <v>2299</v>
      </c>
      <c r="D1016" s="21" t="s">
        <v>1748</v>
      </c>
      <c r="E1016" s="21" t="s">
        <v>1749</v>
      </c>
      <c r="F1016" s="26" t="s">
        <v>188</v>
      </c>
      <c r="G1016" s="27">
        <v>1</v>
      </c>
      <c r="H1016" s="27">
        <v>1</v>
      </c>
      <c r="I1016" s="36">
        <v>1</v>
      </c>
      <c r="J1016" s="26" t="s">
        <v>2297</v>
      </c>
      <c r="K1016" s="37"/>
      <c r="L1016" s="23" t="str">
        <f>IF(U1016=0,"INVALID SKU",IF(INDEX('SKU Catalog'!$J$1:$J$116,MAX(1,U1016))=0,"PAYG",IF(J1016="Default",Assumptions!$B$7,J1016)))</f>
        <v>PAYG</v>
      </c>
      <c r="M1016" s="23" t="str">
        <f>IF(U1016=0,"Review SKU",INDEX('SKU Catalog'!$E$1:$E$116,MAX(1,U1016)))</f>
        <v>resource</v>
      </c>
      <c r="N1016" s="31">
        <f>IF(ISNUMBER(K1016),K1016,IF(U1016=0,"UNPRICED",IF(L1016="PAYG",INDEX('SKU Catalog'!$K$1:$K$116,MAX(1,U1016)),IF(L1016="1Y",INDEX('SKU Catalog'!$L$1:$L$116,MAX(1,U1016)),INDEX('SKU Catalog'!$M$1:$M$116,MAX(1,U1016))))))</f>
        <v>0</v>
      </c>
      <c r="O1016" s="24">
        <f>IF(NOT(AND(A1016=$B$2,G1016&gt;0,H1016&gt;0,OR(C1016&lt;&gt;"Recommended baseline",Assumptions!$B$10=1))),0,IF(ISNUMBER(N1016),G1016*H1016*N1016*IF(ISNUMBER(K1016),1,IF(AND(L1016="PAYG",INDEX('SKU Catalog'!$F$1:$F$116,MAX(1,U1016))="Hourly"),I1016,1)),"UNPRICED"))</f>
        <v>0</v>
      </c>
      <c r="P1016" s="24">
        <f>IF(ISNUMBER(O1016),O1016*Assumptions!$B$8,"UNPRICED")</f>
        <v>0</v>
      </c>
      <c r="Q1016" s="23" t="str">
        <f>IF(NOT(AND(A1016=$B$2,G1016&gt;0,H1016&gt;0,OR(C1016&lt;&gt;"Recommended baseline",Assumptions!$B$10=1))),"Inactive",IF(NOT(ISNUMBER(N1016)),"UNPRICED - select SKU / quote",IF(ISNUMBER(K1016),"Manual quote - verify source",IF(T1016="Covered","Covered by capacity",IF(T1016="Control plane","No direct fee","Priced - verify sizing")))))</f>
        <v>Inactive</v>
      </c>
      <c r="R1016" s="21" t="s">
        <v>2300</v>
      </c>
      <c r="S1016" s="21" t="s">
        <v>971</v>
      </c>
      <c r="T1016" s="21" t="s">
        <v>187</v>
      </c>
      <c r="U1016" s="23">
        <f>IF(COUNTIF('SKU Catalog'!$A$4:$A$116,T1016&amp;"|"&amp;F1016)=0,0,MATCH(T1016&amp;"|"&amp;F1016,'SKU Catalog'!$A$1:$A$116,0))</f>
        <v>5</v>
      </c>
      <c r="V1016" s="24">
        <f>IF(NOT(AND(A1016=$B$2,G1016&gt;0,H1016&gt;0,OR(C1016&lt;&gt;"Recommended baseline",Assumptions!$B$10=1))),0,IF(ISNUMBER(K1016),G1016*H1016*K1016,IF(U1016=0,"UNPRICED",IF(ISNUMBER(INDEX('SKU Catalog'!$K$1:$K$116,MAX(1,U1016))),G1016*H1016*INDEX('SKU Catalog'!$K$1:$K$116,MAX(1,U1016))*IF(AND(INDEX('SKU Catalog'!$F$1:$F$116,MAX(1,U1016))="Hourly",OR(INDEX('SKU Catalog'!$J$1:$J$116,MAX(1,U1016))=0,"PAYG"="PAYG")),I1016,1),"UNPRICED"))))</f>
        <v>0</v>
      </c>
      <c r="W1016" s="24">
        <f>IF(NOT(AND(A1016=$B$2,G1016&gt;0,H1016&gt;0,OR(C1016&lt;&gt;"Recommended baseline",Assumptions!$B$10=1))),0,IF(ISNUMBER(K1016),G1016*H1016*K1016,IF(U1016=0,"UNPRICED",IF(ISNUMBER(INDEX('SKU Catalog'!$L$1:$L$116,MAX(1,U1016))),G1016*H1016*INDEX('SKU Catalog'!$L$1:$L$116,MAX(1,U1016))*IF(AND(INDEX('SKU Catalog'!$F$1:$F$116,MAX(1,U1016))="Hourly",OR(INDEX('SKU Catalog'!$J$1:$J$116,MAX(1,U1016))=0,"1Y"="PAYG")),I1016,1),"UNPRICED"))))</f>
        <v>0</v>
      </c>
      <c r="X1016" s="24">
        <f>IF(NOT(AND(A1016=$B$2,G1016&gt;0,H1016&gt;0,OR(C1016&lt;&gt;"Recommended baseline",Assumptions!$B$10=1))),0,IF(ISNUMBER(K1016),G1016*H1016*K1016,IF(U1016=0,"UNPRICED",IF(ISNUMBER(INDEX('SKU Catalog'!$M$1:$M$116,MAX(1,U1016))),G1016*H1016*INDEX('SKU Catalog'!$M$1:$M$116,MAX(1,U1016))*IF(AND(INDEX('SKU Catalog'!$F$1:$F$116,MAX(1,U1016))="Hourly",OR(INDEX('SKU Catalog'!$J$1:$J$116,MAX(1,U1016))=0,"3Y"="PAYG")),I1016,1),"UNPRICED"))))</f>
        <v>0</v>
      </c>
    </row>
    <row r="1017" spans="1:24" ht="28.8" x14ac:dyDescent="0.35">
      <c r="A1017" s="21" t="s">
        <v>951</v>
      </c>
      <c r="B1017" s="21" t="s">
        <v>95</v>
      </c>
      <c r="C1017" s="21" t="s">
        <v>2299</v>
      </c>
      <c r="D1017" s="21" t="s">
        <v>1750</v>
      </c>
      <c r="E1017" s="21" t="s">
        <v>1751</v>
      </c>
      <c r="F1017" s="26" t="s">
        <v>188</v>
      </c>
      <c r="G1017" s="27">
        <v>1</v>
      </c>
      <c r="H1017" s="27">
        <v>1</v>
      </c>
      <c r="I1017" s="36">
        <v>1</v>
      </c>
      <c r="J1017" s="26" t="s">
        <v>2297</v>
      </c>
      <c r="K1017" s="37"/>
      <c r="L1017" s="23" t="str">
        <f>IF(U1017=0,"INVALID SKU",IF(INDEX('SKU Catalog'!$J$1:$J$116,MAX(1,U1017))=0,"PAYG",IF(J1017="Default",Assumptions!$B$7,J1017)))</f>
        <v>PAYG</v>
      </c>
      <c r="M1017" s="23" t="str">
        <f>IF(U1017=0,"Review SKU",INDEX('SKU Catalog'!$E$1:$E$116,MAX(1,U1017)))</f>
        <v>resource</v>
      </c>
      <c r="N1017" s="31">
        <f>IF(ISNUMBER(K1017),K1017,IF(U1017=0,"UNPRICED",IF(L1017="PAYG",INDEX('SKU Catalog'!$K$1:$K$116,MAX(1,U1017)),IF(L1017="1Y",INDEX('SKU Catalog'!$L$1:$L$116,MAX(1,U1017)),INDEX('SKU Catalog'!$M$1:$M$116,MAX(1,U1017))))))</f>
        <v>0</v>
      </c>
      <c r="O1017" s="24">
        <f>IF(NOT(AND(A1017=$B$2,G1017&gt;0,H1017&gt;0,OR(C1017&lt;&gt;"Recommended baseline",Assumptions!$B$10=1))),0,IF(ISNUMBER(N1017),G1017*H1017*N1017*IF(ISNUMBER(K1017),1,IF(AND(L1017="PAYG",INDEX('SKU Catalog'!$F$1:$F$116,MAX(1,U1017))="Hourly"),I1017,1)),"UNPRICED"))</f>
        <v>0</v>
      </c>
      <c r="P1017" s="24">
        <f>IF(ISNUMBER(O1017),O1017*Assumptions!$B$8,"UNPRICED")</f>
        <v>0</v>
      </c>
      <c r="Q1017" s="23" t="str">
        <f>IF(NOT(AND(A1017=$B$2,G1017&gt;0,H1017&gt;0,OR(C1017&lt;&gt;"Recommended baseline",Assumptions!$B$10=1))),"Inactive",IF(NOT(ISNUMBER(N1017)),"UNPRICED - select SKU / quote",IF(ISNUMBER(K1017),"Manual quote - verify source",IF(T1017="Covered","Covered by capacity",IF(T1017="Control plane","No direct fee","Priced - verify sizing")))))</f>
        <v>Inactive</v>
      </c>
      <c r="R1017" s="21" t="s">
        <v>2300</v>
      </c>
      <c r="S1017" s="21" t="s">
        <v>971</v>
      </c>
      <c r="T1017" s="21" t="s">
        <v>187</v>
      </c>
      <c r="U1017" s="23">
        <f>IF(COUNTIF('SKU Catalog'!$A$4:$A$116,T1017&amp;"|"&amp;F1017)=0,0,MATCH(T1017&amp;"|"&amp;F1017,'SKU Catalog'!$A$1:$A$116,0))</f>
        <v>5</v>
      </c>
      <c r="V1017" s="24">
        <f>IF(NOT(AND(A1017=$B$2,G1017&gt;0,H1017&gt;0,OR(C1017&lt;&gt;"Recommended baseline",Assumptions!$B$10=1))),0,IF(ISNUMBER(K1017),G1017*H1017*K1017,IF(U1017=0,"UNPRICED",IF(ISNUMBER(INDEX('SKU Catalog'!$K$1:$K$116,MAX(1,U1017))),G1017*H1017*INDEX('SKU Catalog'!$K$1:$K$116,MAX(1,U1017))*IF(AND(INDEX('SKU Catalog'!$F$1:$F$116,MAX(1,U1017))="Hourly",OR(INDEX('SKU Catalog'!$J$1:$J$116,MAX(1,U1017))=0,"PAYG"="PAYG")),I1017,1),"UNPRICED"))))</f>
        <v>0</v>
      </c>
      <c r="W1017" s="24">
        <f>IF(NOT(AND(A1017=$B$2,G1017&gt;0,H1017&gt;0,OR(C1017&lt;&gt;"Recommended baseline",Assumptions!$B$10=1))),0,IF(ISNUMBER(K1017),G1017*H1017*K1017,IF(U1017=0,"UNPRICED",IF(ISNUMBER(INDEX('SKU Catalog'!$L$1:$L$116,MAX(1,U1017))),G1017*H1017*INDEX('SKU Catalog'!$L$1:$L$116,MAX(1,U1017))*IF(AND(INDEX('SKU Catalog'!$F$1:$F$116,MAX(1,U1017))="Hourly",OR(INDEX('SKU Catalog'!$J$1:$J$116,MAX(1,U1017))=0,"1Y"="PAYG")),I1017,1),"UNPRICED"))))</f>
        <v>0</v>
      </c>
      <c r="X1017" s="24">
        <f>IF(NOT(AND(A1017=$B$2,G1017&gt;0,H1017&gt;0,OR(C1017&lt;&gt;"Recommended baseline",Assumptions!$B$10=1))),0,IF(ISNUMBER(K1017),G1017*H1017*K1017,IF(U1017=0,"UNPRICED",IF(ISNUMBER(INDEX('SKU Catalog'!$M$1:$M$116,MAX(1,U1017))),G1017*H1017*INDEX('SKU Catalog'!$M$1:$M$116,MAX(1,U1017))*IF(AND(INDEX('SKU Catalog'!$F$1:$F$116,MAX(1,U1017))="Hourly",OR(INDEX('SKU Catalog'!$J$1:$J$116,MAX(1,U1017))=0,"3Y"="PAYG")),I1017,1),"UNPRICED"))))</f>
        <v>0</v>
      </c>
    </row>
    <row r="1018" spans="1:24" ht="28.8" x14ac:dyDescent="0.35">
      <c r="A1018" s="21" t="s">
        <v>951</v>
      </c>
      <c r="B1018" s="21" t="s">
        <v>95</v>
      </c>
      <c r="C1018" s="21" t="s">
        <v>2299</v>
      </c>
      <c r="D1018" s="21" t="s">
        <v>1752</v>
      </c>
      <c r="E1018" s="21" t="s">
        <v>1753</v>
      </c>
      <c r="F1018" s="26" t="s">
        <v>188</v>
      </c>
      <c r="G1018" s="27">
        <v>1</v>
      </c>
      <c r="H1018" s="27">
        <v>1</v>
      </c>
      <c r="I1018" s="36">
        <v>1</v>
      </c>
      <c r="J1018" s="26" t="s">
        <v>2297</v>
      </c>
      <c r="K1018" s="37"/>
      <c r="L1018" s="23" t="str">
        <f>IF(U1018=0,"INVALID SKU",IF(INDEX('SKU Catalog'!$J$1:$J$116,MAX(1,U1018))=0,"PAYG",IF(J1018="Default",Assumptions!$B$7,J1018)))</f>
        <v>PAYG</v>
      </c>
      <c r="M1018" s="23" t="str">
        <f>IF(U1018=0,"Review SKU",INDEX('SKU Catalog'!$E$1:$E$116,MAX(1,U1018)))</f>
        <v>resource</v>
      </c>
      <c r="N1018" s="31">
        <f>IF(ISNUMBER(K1018),K1018,IF(U1018=0,"UNPRICED",IF(L1018="PAYG",INDEX('SKU Catalog'!$K$1:$K$116,MAX(1,U1018)),IF(L1018="1Y",INDEX('SKU Catalog'!$L$1:$L$116,MAX(1,U1018)),INDEX('SKU Catalog'!$M$1:$M$116,MAX(1,U1018))))))</f>
        <v>0</v>
      </c>
      <c r="O1018" s="24">
        <f>IF(NOT(AND(A1018=$B$2,G1018&gt;0,H1018&gt;0,OR(C1018&lt;&gt;"Recommended baseline",Assumptions!$B$10=1))),0,IF(ISNUMBER(N1018),G1018*H1018*N1018*IF(ISNUMBER(K1018),1,IF(AND(L1018="PAYG",INDEX('SKU Catalog'!$F$1:$F$116,MAX(1,U1018))="Hourly"),I1018,1)),"UNPRICED"))</f>
        <v>0</v>
      </c>
      <c r="P1018" s="24">
        <f>IF(ISNUMBER(O1018),O1018*Assumptions!$B$8,"UNPRICED")</f>
        <v>0</v>
      </c>
      <c r="Q1018" s="23" t="str">
        <f>IF(NOT(AND(A1018=$B$2,G1018&gt;0,H1018&gt;0,OR(C1018&lt;&gt;"Recommended baseline",Assumptions!$B$10=1))),"Inactive",IF(NOT(ISNUMBER(N1018)),"UNPRICED - select SKU / quote",IF(ISNUMBER(K1018),"Manual quote - verify source",IF(T1018="Covered","Covered by capacity",IF(T1018="Control plane","No direct fee","Priced - verify sizing")))))</f>
        <v>Inactive</v>
      </c>
      <c r="R1018" s="21" t="s">
        <v>2300</v>
      </c>
      <c r="S1018" s="21" t="s">
        <v>971</v>
      </c>
      <c r="T1018" s="21" t="s">
        <v>187</v>
      </c>
      <c r="U1018" s="23">
        <f>IF(COUNTIF('SKU Catalog'!$A$4:$A$116,T1018&amp;"|"&amp;F1018)=0,0,MATCH(T1018&amp;"|"&amp;F1018,'SKU Catalog'!$A$1:$A$116,0))</f>
        <v>5</v>
      </c>
      <c r="V1018" s="24">
        <f>IF(NOT(AND(A1018=$B$2,G1018&gt;0,H1018&gt;0,OR(C1018&lt;&gt;"Recommended baseline",Assumptions!$B$10=1))),0,IF(ISNUMBER(K1018),G1018*H1018*K1018,IF(U1018=0,"UNPRICED",IF(ISNUMBER(INDEX('SKU Catalog'!$K$1:$K$116,MAX(1,U1018))),G1018*H1018*INDEX('SKU Catalog'!$K$1:$K$116,MAX(1,U1018))*IF(AND(INDEX('SKU Catalog'!$F$1:$F$116,MAX(1,U1018))="Hourly",OR(INDEX('SKU Catalog'!$J$1:$J$116,MAX(1,U1018))=0,"PAYG"="PAYG")),I1018,1),"UNPRICED"))))</f>
        <v>0</v>
      </c>
      <c r="W1018" s="24">
        <f>IF(NOT(AND(A1018=$B$2,G1018&gt;0,H1018&gt;0,OR(C1018&lt;&gt;"Recommended baseline",Assumptions!$B$10=1))),0,IF(ISNUMBER(K1018),G1018*H1018*K1018,IF(U1018=0,"UNPRICED",IF(ISNUMBER(INDEX('SKU Catalog'!$L$1:$L$116,MAX(1,U1018))),G1018*H1018*INDEX('SKU Catalog'!$L$1:$L$116,MAX(1,U1018))*IF(AND(INDEX('SKU Catalog'!$F$1:$F$116,MAX(1,U1018))="Hourly",OR(INDEX('SKU Catalog'!$J$1:$J$116,MAX(1,U1018))=0,"1Y"="PAYG")),I1018,1),"UNPRICED"))))</f>
        <v>0</v>
      </c>
      <c r="X1018" s="24">
        <f>IF(NOT(AND(A1018=$B$2,G1018&gt;0,H1018&gt;0,OR(C1018&lt;&gt;"Recommended baseline",Assumptions!$B$10=1))),0,IF(ISNUMBER(K1018),G1018*H1018*K1018,IF(U1018=0,"UNPRICED",IF(ISNUMBER(INDEX('SKU Catalog'!$M$1:$M$116,MAX(1,U1018))),G1018*H1018*INDEX('SKU Catalog'!$M$1:$M$116,MAX(1,U1018))*IF(AND(INDEX('SKU Catalog'!$F$1:$F$116,MAX(1,U1018))="Hourly",OR(INDEX('SKU Catalog'!$J$1:$J$116,MAX(1,U1018))=0,"3Y"="PAYG")),I1018,1),"UNPRICED"))))</f>
        <v>0</v>
      </c>
    </row>
    <row r="1019" spans="1:24" ht="28.8" x14ac:dyDescent="0.35">
      <c r="A1019" s="21" t="s">
        <v>951</v>
      </c>
      <c r="B1019" s="21" t="s">
        <v>95</v>
      </c>
      <c r="C1019" s="21" t="s">
        <v>2299</v>
      </c>
      <c r="D1019" s="21" t="s">
        <v>1754</v>
      </c>
      <c r="E1019" s="21" t="s">
        <v>1755</v>
      </c>
      <c r="F1019" s="26" t="s">
        <v>188</v>
      </c>
      <c r="G1019" s="27">
        <v>1</v>
      </c>
      <c r="H1019" s="27">
        <v>1</v>
      </c>
      <c r="I1019" s="36">
        <v>1</v>
      </c>
      <c r="J1019" s="26" t="s">
        <v>2297</v>
      </c>
      <c r="K1019" s="37"/>
      <c r="L1019" s="23" t="str">
        <f>IF(U1019=0,"INVALID SKU",IF(INDEX('SKU Catalog'!$J$1:$J$116,MAX(1,U1019))=0,"PAYG",IF(J1019="Default",Assumptions!$B$7,J1019)))</f>
        <v>PAYG</v>
      </c>
      <c r="M1019" s="23" t="str">
        <f>IF(U1019=0,"Review SKU",INDEX('SKU Catalog'!$E$1:$E$116,MAX(1,U1019)))</f>
        <v>resource</v>
      </c>
      <c r="N1019" s="31">
        <f>IF(ISNUMBER(K1019),K1019,IF(U1019=0,"UNPRICED",IF(L1019="PAYG",INDEX('SKU Catalog'!$K$1:$K$116,MAX(1,U1019)),IF(L1019="1Y",INDEX('SKU Catalog'!$L$1:$L$116,MAX(1,U1019)),INDEX('SKU Catalog'!$M$1:$M$116,MAX(1,U1019))))))</f>
        <v>0</v>
      </c>
      <c r="O1019" s="24">
        <f>IF(NOT(AND(A1019=$B$2,G1019&gt;0,H1019&gt;0,OR(C1019&lt;&gt;"Recommended baseline",Assumptions!$B$10=1))),0,IF(ISNUMBER(N1019),G1019*H1019*N1019*IF(ISNUMBER(K1019),1,IF(AND(L1019="PAYG",INDEX('SKU Catalog'!$F$1:$F$116,MAX(1,U1019))="Hourly"),I1019,1)),"UNPRICED"))</f>
        <v>0</v>
      </c>
      <c r="P1019" s="24">
        <f>IF(ISNUMBER(O1019),O1019*Assumptions!$B$8,"UNPRICED")</f>
        <v>0</v>
      </c>
      <c r="Q1019" s="23" t="str">
        <f>IF(NOT(AND(A1019=$B$2,G1019&gt;0,H1019&gt;0,OR(C1019&lt;&gt;"Recommended baseline",Assumptions!$B$10=1))),"Inactive",IF(NOT(ISNUMBER(N1019)),"UNPRICED - select SKU / quote",IF(ISNUMBER(K1019),"Manual quote - verify source",IF(T1019="Covered","Covered by capacity",IF(T1019="Control plane","No direct fee","Priced - verify sizing")))))</f>
        <v>Inactive</v>
      </c>
      <c r="R1019" s="21" t="s">
        <v>2300</v>
      </c>
      <c r="S1019" s="21" t="s">
        <v>971</v>
      </c>
      <c r="T1019" s="21" t="s">
        <v>187</v>
      </c>
      <c r="U1019" s="23">
        <f>IF(COUNTIF('SKU Catalog'!$A$4:$A$116,T1019&amp;"|"&amp;F1019)=0,0,MATCH(T1019&amp;"|"&amp;F1019,'SKU Catalog'!$A$1:$A$116,0))</f>
        <v>5</v>
      </c>
      <c r="V1019" s="24">
        <f>IF(NOT(AND(A1019=$B$2,G1019&gt;0,H1019&gt;0,OR(C1019&lt;&gt;"Recommended baseline",Assumptions!$B$10=1))),0,IF(ISNUMBER(K1019),G1019*H1019*K1019,IF(U1019=0,"UNPRICED",IF(ISNUMBER(INDEX('SKU Catalog'!$K$1:$K$116,MAX(1,U1019))),G1019*H1019*INDEX('SKU Catalog'!$K$1:$K$116,MAX(1,U1019))*IF(AND(INDEX('SKU Catalog'!$F$1:$F$116,MAX(1,U1019))="Hourly",OR(INDEX('SKU Catalog'!$J$1:$J$116,MAX(1,U1019))=0,"PAYG"="PAYG")),I1019,1),"UNPRICED"))))</f>
        <v>0</v>
      </c>
      <c r="W1019" s="24">
        <f>IF(NOT(AND(A1019=$B$2,G1019&gt;0,H1019&gt;0,OR(C1019&lt;&gt;"Recommended baseline",Assumptions!$B$10=1))),0,IF(ISNUMBER(K1019),G1019*H1019*K1019,IF(U1019=0,"UNPRICED",IF(ISNUMBER(INDEX('SKU Catalog'!$L$1:$L$116,MAX(1,U1019))),G1019*H1019*INDEX('SKU Catalog'!$L$1:$L$116,MAX(1,U1019))*IF(AND(INDEX('SKU Catalog'!$F$1:$F$116,MAX(1,U1019))="Hourly",OR(INDEX('SKU Catalog'!$J$1:$J$116,MAX(1,U1019))=0,"1Y"="PAYG")),I1019,1),"UNPRICED"))))</f>
        <v>0</v>
      </c>
      <c r="X1019" s="24">
        <f>IF(NOT(AND(A1019=$B$2,G1019&gt;0,H1019&gt;0,OR(C1019&lt;&gt;"Recommended baseline",Assumptions!$B$10=1))),0,IF(ISNUMBER(K1019),G1019*H1019*K1019,IF(U1019=0,"UNPRICED",IF(ISNUMBER(INDEX('SKU Catalog'!$M$1:$M$116,MAX(1,U1019))),G1019*H1019*INDEX('SKU Catalog'!$M$1:$M$116,MAX(1,U1019))*IF(AND(INDEX('SKU Catalog'!$F$1:$F$116,MAX(1,U1019))="Hourly",OR(INDEX('SKU Catalog'!$J$1:$J$116,MAX(1,U1019))=0,"3Y"="PAYG")),I1019,1),"UNPRICED"))))</f>
        <v>0</v>
      </c>
    </row>
    <row r="1020" spans="1:24" ht="28.8" x14ac:dyDescent="0.35">
      <c r="A1020" s="21" t="s">
        <v>951</v>
      </c>
      <c r="B1020" s="21" t="s">
        <v>95</v>
      </c>
      <c r="C1020" s="21" t="s">
        <v>2299</v>
      </c>
      <c r="D1020" s="21" t="s">
        <v>1756</v>
      </c>
      <c r="E1020" s="21" t="s">
        <v>1757</v>
      </c>
      <c r="F1020" s="26" t="s">
        <v>188</v>
      </c>
      <c r="G1020" s="27">
        <v>1</v>
      </c>
      <c r="H1020" s="27">
        <v>1</v>
      </c>
      <c r="I1020" s="36">
        <v>1</v>
      </c>
      <c r="J1020" s="26" t="s">
        <v>2297</v>
      </c>
      <c r="K1020" s="37"/>
      <c r="L1020" s="23" t="str">
        <f>IF(U1020=0,"INVALID SKU",IF(INDEX('SKU Catalog'!$J$1:$J$116,MAX(1,U1020))=0,"PAYG",IF(J1020="Default",Assumptions!$B$7,J1020)))</f>
        <v>PAYG</v>
      </c>
      <c r="M1020" s="23" t="str">
        <f>IF(U1020=0,"Review SKU",INDEX('SKU Catalog'!$E$1:$E$116,MAX(1,U1020)))</f>
        <v>resource</v>
      </c>
      <c r="N1020" s="31">
        <f>IF(ISNUMBER(K1020),K1020,IF(U1020=0,"UNPRICED",IF(L1020="PAYG",INDEX('SKU Catalog'!$K$1:$K$116,MAX(1,U1020)),IF(L1020="1Y",INDEX('SKU Catalog'!$L$1:$L$116,MAX(1,U1020)),INDEX('SKU Catalog'!$M$1:$M$116,MAX(1,U1020))))))</f>
        <v>0</v>
      </c>
      <c r="O1020" s="24">
        <f>IF(NOT(AND(A1020=$B$2,G1020&gt;0,H1020&gt;0,OR(C1020&lt;&gt;"Recommended baseline",Assumptions!$B$10=1))),0,IF(ISNUMBER(N1020),G1020*H1020*N1020*IF(ISNUMBER(K1020),1,IF(AND(L1020="PAYG",INDEX('SKU Catalog'!$F$1:$F$116,MAX(1,U1020))="Hourly"),I1020,1)),"UNPRICED"))</f>
        <v>0</v>
      </c>
      <c r="P1020" s="24">
        <f>IF(ISNUMBER(O1020),O1020*Assumptions!$B$8,"UNPRICED")</f>
        <v>0</v>
      </c>
      <c r="Q1020" s="23" t="str">
        <f>IF(NOT(AND(A1020=$B$2,G1020&gt;0,H1020&gt;0,OR(C1020&lt;&gt;"Recommended baseline",Assumptions!$B$10=1))),"Inactive",IF(NOT(ISNUMBER(N1020)),"UNPRICED - select SKU / quote",IF(ISNUMBER(K1020),"Manual quote - verify source",IF(T1020="Covered","Covered by capacity",IF(T1020="Control plane","No direct fee","Priced - verify sizing")))))</f>
        <v>Inactive</v>
      </c>
      <c r="R1020" s="21" t="s">
        <v>2300</v>
      </c>
      <c r="S1020" s="21" t="s">
        <v>971</v>
      </c>
      <c r="T1020" s="21" t="s">
        <v>187</v>
      </c>
      <c r="U1020" s="23">
        <f>IF(COUNTIF('SKU Catalog'!$A$4:$A$116,T1020&amp;"|"&amp;F1020)=0,0,MATCH(T1020&amp;"|"&amp;F1020,'SKU Catalog'!$A$1:$A$116,0))</f>
        <v>5</v>
      </c>
      <c r="V1020" s="24">
        <f>IF(NOT(AND(A1020=$B$2,G1020&gt;0,H1020&gt;0,OR(C1020&lt;&gt;"Recommended baseline",Assumptions!$B$10=1))),0,IF(ISNUMBER(K1020),G1020*H1020*K1020,IF(U1020=0,"UNPRICED",IF(ISNUMBER(INDEX('SKU Catalog'!$K$1:$K$116,MAX(1,U1020))),G1020*H1020*INDEX('SKU Catalog'!$K$1:$K$116,MAX(1,U1020))*IF(AND(INDEX('SKU Catalog'!$F$1:$F$116,MAX(1,U1020))="Hourly",OR(INDEX('SKU Catalog'!$J$1:$J$116,MAX(1,U1020))=0,"PAYG"="PAYG")),I1020,1),"UNPRICED"))))</f>
        <v>0</v>
      </c>
      <c r="W1020" s="24">
        <f>IF(NOT(AND(A1020=$B$2,G1020&gt;0,H1020&gt;0,OR(C1020&lt;&gt;"Recommended baseline",Assumptions!$B$10=1))),0,IF(ISNUMBER(K1020),G1020*H1020*K1020,IF(U1020=0,"UNPRICED",IF(ISNUMBER(INDEX('SKU Catalog'!$L$1:$L$116,MAX(1,U1020))),G1020*H1020*INDEX('SKU Catalog'!$L$1:$L$116,MAX(1,U1020))*IF(AND(INDEX('SKU Catalog'!$F$1:$F$116,MAX(1,U1020))="Hourly",OR(INDEX('SKU Catalog'!$J$1:$J$116,MAX(1,U1020))=0,"1Y"="PAYG")),I1020,1),"UNPRICED"))))</f>
        <v>0</v>
      </c>
      <c r="X1020" s="24">
        <f>IF(NOT(AND(A1020=$B$2,G1020&gt;0,H1020&gt;0,OR(C1020&lt;&gt;"Recommended baseline",Assumptions!$B$10=1))),0,IF(ISNUMBER(K1020),G1020*H1020*K1020,IF(U1020=0,"UNPRICED",IF(ISNUMBER(INDEX('SKU Catalog'!$M$1:$M$116,MAX(1,U1020))),G1020*H1020*INDEX('SKU Catalog'!$M$1:$M$116,MAX(1,U1020))*IF(AND(INDEX('SKU Catalog'!$F$1:$F$116,MAX(1,U1020))="Hourly",OR(INDEX('SKU Catalog'!$J$1:$J$116,MAX(1,U1020))=0,"3Y"="PAYG")),I1020,1),"UNPRICED"))))</f>
        <v>0</v>
      </c>
    </row>
    <row r="1021" spans="1:24" ht="28.8" x14ac:dyDescent="0.35">
      <c r="A1021" s="21" t="s">
        <v>951</v>
      </c>
      <c r="B1021" s="21" t="s">
        <v>95</v>
      </c>
      <c r="C1021" s="21" t="s">
        <v>2299</v>
      </c>
      <c r="D1021" s="21" t="s">
        <v>1758</v>
      </c>
      <c r="E1021" s="21" t="s">
        <v>1759</v>
      </c>
      <c r="F1021" s="26" t="s">
        <v>188</v>
      </c>
      <c r="G1021" s="27">
        <v>1</v>
      </c>
      <c r="H1021" s="27">
        <v>1</v>
      </c>
      <c r="I1021" s="36">
        <v>1</v>
      </c>
      <c r="J1021" s="26" t="s">
        <v>2297</v>
      </c>
      <c r="K1021" s="37"/>
      <c r="L1021" s="23" t="str">
        <f>IF(U1021=0,"INVALID SKU",IF(INDEX('SKU Catalog'!$J$1:$J$116,MAX(1,U1021))=0,"PAYG",IF(J1021="Default",Assumptions!$B$7,J1021)))</f>
        <v>PAYG</v>
      </c>
      <c r="M1021" s="23" t="str">
        <f>IF(U1021=0,"Review SKU",INDEX('SKU Catalog'!$E$1:$E$116,MAX(1,U1021)))</f>
        <v>resource</v>
      </c>
      <c r="N1021" s="31">
        <f>IF(ISNUMBER(K1021),K1021,IF(U1021=0,"UNPRICED",IF(L1021="PAYG",INDEX('SKU Catalog'!$K$1:$K$116,MAX(1,U1021)),IF(L1021="1Y",INDEX('SKU Catalog'!$L$1:$L$116,MAX(1,U1021)),INDEX('SKU Catalog'!$M$1:$M$116,MAX(1,U1021))))))</f>
        <v>0</v>
      </c>
      <c r="O1021" s="24">
        <f>IF(NOT(AND(A1021=$B$2,G1021&gt;0,H1021&gt;0,OR(C1021&lt;&gt;"Recommended baseline",Assumptions!$B$10=1))),0,IF(ISNUMBER(N1021),G1021*H1021*N1021*IF(ISNUMBER(K1021),1,IF(AND(L1021="PAYG",INDEX('SKU Catalog'!$F$1:$F$116,MAX(1,U1021))="Hourly"),I1021,1)),"UNPRICED"))</f>
        <v>0</v>
      </c>
      <c r="P1021" s="24">
        <f>IF(ISNUMBER(O1021),O1021*Assumptions!$B$8,"UNPRICED")</f>
        <v>0</v>
      </c>
      <c r="Q1021" s="23" t="str">
        <f>IF(NOT(AND(A1021=$B$2,G1021&gt;0,H1021&gt;0,OR(C1021&lt;&gt;"Recommended baseline",Assumptions!$B$10=1))),"Inactive",IF(NOT(ISNUMBER(N1021)),"UNPRICED - select SKU / quote",IF(ISNUMBER(K1021),"Manual quote - verify source",IF(T1021="Covered","Covered by capacity",IF(T1021="Control plane","No direct fee","Priced - verify sizing")))))</f>
        <v>Inactive</v>
      </c>
      <c r="R1021" s="21" t="s">
        <v>2300</v>
      </c>
      <c r="S1021" s="21" t="s">
        <v>971</v>
      </c>
      <c r="T1021" s="21" t="s">
        <v>187</v>
      </c>
      <c r="U1021" s="23">
        <f>IF(COUNTIF('SKU Catalog'!$A$4:$A$116,T1021&amp;"|"&amp;F1021)=0,0,MATCH(T1021&amp;"|"&amp;F1021,'SKU Catalog'!$A$1:$A$116,0))</f>
        <v>5</v>
      </c>
      <c r="V1021" s="24">
        <f>IF(NOT(AND(A1021=$B$2,G1021&gt;0,H1021&gt;0,OR(C1021&lt;&gt;"Recommended baseline",Assumptions!$B$10=1))),0,IF(ISNUMBER(K1021),G1021*H1021*K1021,IF(U1021=0,"UNPRICED",IF(ISNUMBER(INDEX('SKU Catalog'!$K$1:$K$116,MAX(1,U1021))),G1021*H1021*INDEX('SKU Catalog'!$K$1:$K$116,MAX(1,U1021))*IF(AND(INDEX('SKU Catalog'!$F$1:$F$116,MAX(1,U1021))="Hourly",OR(INDEX('SKU Catalog'!$J$1:$J$116,MAX(1,U1021))=0,"PAYG"="PAYG")),I1021,1),"UNPRICED"))))</f>
        <v>0</v>
      </c>
      <c r="W1021" s="24">
        <f>IF(NOT(AND(A1021=$B$2,G1021&gt;0,H1021&gt;0,OR(C1021&lt;&gt;"Recommended baseline",Assumptions!$B$10=1))),0,IF(ISNUMBER(K1021),G1021*H1021*K1021,IF(U1021=0,"UNPRICED",IF(ISNUMBER(INDEX('SKU Catalog'!$L$1:$L$116,MAX(1,U1021))),G1021*H1021*INDEX('SKU Catalog'!$L$1:$L$116,MAX(1,U1021))*IF(AND(INDEX('SKU Catalog'!$F$1:$F$116,MAX(1,U1021))="Hourly",OR(INDEX('SKU Catalog'!$J$1:$J$116,MAX(1,U1021))=0,"1Y"="PAYG")),I1021,1),"UNPRICED"))))</f>
        <v>0</v>
      </c>
      <c r="X1021" s="24">
        <f>IF(NOT(AND(A1021=$B$2,G1021&gt;0,H1021&gt;0,OR(C1021&lt;&gt;"Recommended baseline",Assumptions!$B$10=1))),0,IF(ISNUMBER(K1021),G1021*H1021*K1021,IF(U1021=0,"UNPRICED",IF(ISNUMBER(INDEX('SKU Catalog'!$M$1:$M$116,MAX(1,U1021))),G1021*H1021*INDEX('SKU Catalog'!$M$1:$M$116,MAX(1,U1021))*IF(AND(INDEX('SKU Catalog'!$F$1:$F$116,MAX(1,U1021))="Hourly",OR(INDEX('SKU Catalog'!$J$1:$J$116,MAX(1,U1021))=0,"3Y"="PAYG")),I1021,1),"UNPRICED"))))</f>
        <v>0</v>
      </c>
    </row>
    <row r="1022" spans="1:24" ht="28.8" x14ac:dyDescent="0.35">
      <c r="A1022" s="21" t="s">
        <v>951</v>
      </c>
      <c r="B1022" s="21" t="s">
        <v>95</v>
      </c>
      <c r="C1022" s="21" t="s">
        <v>2299</v>
      </c>
      <c r="D1022" s="21" t="s">
        <v>1760</v>
      </c>
      <c r="E1022" s="21" t="s">
        <v>1761</v>
      </c>
      <c r="F1022" s="26" t="s">
        <v>188</v>
      </c>
      <c r="G1022" s="27">
        <v>1</v>
      </c>
      <c r="H1022" s="27">
        <v>1</v>
      </c>
      <c r="I1022" s="36">
        <v>1</v>
      </c>
      <c r="J1022" s="26" t="s">
        <v>2297</v>
      </c>
      <c r="K1022" s="37"/>
      <c r="L1022" s="23" t="str">
        <f>IF(U1022=0,"INVALID SKU",IF(INDEX('SKU Catalog'!$J$1:$J$116,MAX(1,U1022))=0,"PAYG",IF(J1022="Default",Assumptions!$B$7,J1022)))</f>
        <v>PAYG</v>
      </c>
      <c r="M1022" s="23" t="str">
        <f>IF(U1022=0,"Review SKU",INDEX('SKU Catalog'!$E$1:$E$116,MAX(1,U1022)))</f>
        <v>resource</v>
      </c>
      <c r="N1022" s="31">
        <f>IF(ISNUMBER(K1022),K1022,IF(U1022=0,"UNPRICED",IF(L1022="PAYG",INDEX('SKU Catalog'!$K$1:$K$116,MAX(1,U1022)),IF(L1022="1Y",INDEX('SKU Catalog'!$L$1:$L$116,MAX(1,U1022)),INDEX('SKU Catalog'!$M$1:$M$116,MAX(1,U1022))))))</f>
        <v>0</v>
      </c>
      <c r="O1022" s="24">
        <f>IF(NOT(AND(A1022=$B$2,G1022&gt;0,H1022&gt;0,OR(C1022&lt;&gt;"Recommended baseline",Assumptions!$B$10=1))),0,IF(ISNUMBER(N1022),G1022*H1022*N1022*IF(ISNUMBER(K1022),1,IF(AND(L1022="PAYG",INDEX('SKU Catalog'!$F$1:$F$116,MAX(1,U1022))="Hourly"),I1022,1)),"UNPRICED"))</f>
        <v>0</v>
      </c>
      <c r="P1022" s="24">
        <f>IF(ISNUMBER(O1022),O1022*Assumptions!$B$8,"UNPRICED")</f>
        <v>0</v>
      </c>
      <c r="Q1022" s="23" t="str">
        <f>IF(NOT(AND(A1022=$B$2,G1022&gt;0,H1022&gt;0,OR(C1022&lt;&gt;"Recommended baseline",Assumptions!$B$10=1))),"Inactive",IF(NOT(ISNUMBER(N1022)),"UNPRICED - select SKU / quote",IF(ISNUMBER(K1022),"Manual quote - verify source",IF(T1022="Covered","Covered by capacity",IF(T1022="Control plane","No direct fee","Priced - verify sizing")))))</f>
        <v>Inactive</v>
      </c>
      <c r="R1022" s="21" t="s">
        <v>2300</v>
      </c>
      <c r="S1022" s="21" t="s">
        <v>971</v>
      </c>
      <c r="T1022" s="21" t="s">
        <v>187</v>
      </c>
      <c r="U1022" s="23">
        <f>IF(COUNTIF('SKU Catalog'!$A$4:$A$116,T1022&amp;"|"&amp;F1022)=0,0,MATCH(T1022&amp;"|"&amp;F1022,'SKU Catalog'!$A$1:$A$116,0))</f>
        <v>5</v>
      </c>
      <c r="V1022" s="24">
        <f>IF(NOT(AND(A1022=$B$2,G1022&gt;0,H1022&gt;0,OR(C1022&lt;&gt;"Recommended baseline",Assumptions!$B$10=1))),0,IF(ISNUMBER(K1022),G1022*H1022*K1022,IF(U1022=0,"UNPRICED",IF(ISNUMBER(INDEX('SKU Catalog'!$K$1:$K$116,MAX(1,U1022))),G1022*H1022*INDEX('SKU Catalog'!$K$1:$K$116,MAX(1,U1022))*IF(AND(INDEX('SKU Catalog'!$F$1:$F$116,MAX(1,U1022))="Hourly",OR(INDEX('SKU Catalog'!$J$1:$J$116,MAX(1,U1022))=0,"PAYG"="PAYG")),I1022,1),"UNPRICED"))))</f>
        <v>0</v>
      </c>
      <c r="W1022" s="24">
        <f>IF(NOT(AND(A1022=$B$2,G1022&gt;0,H1022&gt;0,OR(C1022&lt;&gt;"Recommended baseline",Assumptions!$B$10=1))),0,IF(ISNUMBER(K1022),G1022*H1022*K1022,IF(U1022=0,"UNPRICED",IF(ISNUMBER(INDEX('SKU Catalog'!$L$1:$L$116,MAX(1,U1022))),G1022*H1022*INDEX('SKU Catalog'!$L$1:$L$116,MAX(1,U1022))*IF(AND(INDEX('SKU Catalog'!$F$1:$F$116,MAX(1,U1022))="Hourly",OR(INDEX('SKU Catalog'!$J$1:$J$116,MAX(1,U1022))=0,"1Y"="PAYG")),I1022,1),"UNPRICED"))))</f>
        <v>0</v>
      </c>
      <c r="X1022" s="24">
        <f>IF(NOT(AND(A1022=$B$2,G1022&gt;0,H1022&gt;0,OR(C1022&lt;&gt;"Recommended baseline",Assumptions!$B$10=1))),0,IF(ISNUMBER(K1022),G1022*H1022*K1022,IF(U1022=0,"UNPRICED",IF(ISNUMBER(INDEX('SKU Catalog'!$M$1:$M$116,MAX(1,U1022))),G1022*H1022*INDEX('SKU Catalog'!$M$1:$M$116,MAX(1,U1022))*IF(AND(INDEX('SKU Catalog'!$F$1:$F$116,MAX(1,U1022))="Hourly",OR(INDEX('SKU Catalog'!$J$1:$J$116,MAX(1,U1022))=0,"3Y"="PAYG")),I1022,1),"UNPRICED"))))</f>
        <v>0</v>
      </c>
    </row>
    <row r="1023" spans="1:24" ht="28.8" x14ac:dyDescent="0.35">
      <c r="A1023" s="21" t="s">
        <v>951</v>
      </c>
      <c r="B1023" s="21" t="s">
        <v>95</v>
      </c>
      <c r="C1023" s="21" t="s">
        <v>2299</v>
      </c>
      <c r="D1023" s="21" t="s">
        <v>1762</v>
      </c>
      <c r="E1023" s="21" t="s">
        <v>1763</v>
      </c>
      <c r="F1023" s="26" t="s">
        <v>188</v>
      </c>
      <c r="G1023" s="27">
        <v>1</v>
      </c>
      <c r="H1023" s="27">
        <v>1</v>
      </c>
      <c r="I1023" s="36">
        <v>1</v>
      </c>
      <c r="J1023" s="26" t="s">
        <v>2297</v>
      </c>
      <c r="K1023" s="37"/>
      <c r="L1023" s="23" t="str">
        <f>IF(U1023=0,"INVALID SKU",IF(INDEX('SKU Catalog'!$J$1:$J$116,MAX(1,U1023))=0,"PAYG",IF(J1023="Default",Assumptions!$B$7,J1023)))</f>
        <v>PAYG</v>
      </c>
      <c r="M1023" s="23" t="str">
        <f>IF(U1023=0,"Review SKU",INDEX('SKU Catalog'!$E$1:$E$116,MAX(1,U1023)))</f>
        <v>resource</v>
      </c>
      <c r="N1023" s="31">
        <f>IF(ISNUMBER(K1023),K1023,IF(U1023=0,"UNPRICED",IF(L1023="PAYG",INDEX('SKU Catalog'!$K$1:$K$116,MAX(1,U1023)),IF(L1023="1Y",INDEX('SKU Catalog'!$L$1:$L$116,MAX(1,U1023)),INDEX('SKU Catalog'!$M$1:$M$116,MAX(1,U1023))))))</f>
        <v>0</v>
      </c>
      <c r="O1023" s="24">
        <f>IF(NOT(AND(A1023=$B$2,G1023&gt;0,H1023&gt;0,OR(C1023&lt;&gt;"Recommended baseline",Assumptions!$B$10=1))),0,IF(ISNUMBER(N1023),G1023*H1023*N1023*IF(ISNUMBER(K1023),1,IF(AND(L1023="PAYG",INDEX('SKU Catalog'!$F$1:$F$116,MAX(1,U1023))="Hourly"),I1023,1)),"UNPRICED"))</f>
        <v>0</v>
      </c>
      <c r="P1023" s="24">
        <f>IF(ISNUMBER(O1023),O1023*Assumptions!$B$8,"UNPRICED")</f>
        <v>0</v>
      </c>
      <c r="Q1023" s="23" t="str">
        <f>IF(NOT(AND(A1023=$B$2,G1023&gt;0,H1023&gt;0,OR(C1023&lt;&gt;"Recommended baseline",Assumptions!$B$10=1))),"Inactive",IF(NOT(ISNUMBER(N1023)),"UNPRICED - select SKU / quote",IF(ISNUMBER(K1023),"Manual quote - verify source",IF(T1023="Covered","Covered by capacity",IF(T1023="Control plane","No direct fee","Priced - verify sizing")))))</f>
        <v>Inactive</v>
      </c>
      <c r="R1023" s="21" t="s">
        <v>2300</v>
      </c>
      <c r="S1023" s="21" t="s">
        <v>971</v>
      </c>
      <c r="T1023" s="21" t="s">
        <v>187</v>
      </c>
      <c r="U1023" s="23">
        <f>IF(COUNTIF('SKU Catalog'!$A$4:$A$116,T1023&amp;"|"&amp;F1023)=0,0,MATCH(T1023&amp;"|"&amp;F1023,'SKU Catalog'!$A$1:$A$116,0))</f>
        <v>5</v>
      </c>
      <c r="V1023" s="24">
        <f>IF(NOT(AND(A1023=$B$2,G1023&gt;0,H1023&gt;0,OR(C1023&lt;&gt;"Recommended baseline",Assumptions!$B$10=1))),0,IF(ISNUMBER(K1023),G1023*H1023*K1023,IF(U1023=0,"UNPRICED",IF(ISNUMBER(INDEX('SKU Catalog'!$K$1:$K$116,MAX(1,U1023))),G1023*H1023*INDEX('SKU Catalog'!$K$1:$K$116,MAX(1,U1023))*IF(AND(INDEX('SKU Catalog'!$F$1:$F$116,MAX(1,U1023))="Hourly",OR(INDEX('SKU Catalog'!$J$1:$J$116,MAX(1,U1023))=0,"PAYG"="PAYG")),I1023,1),"UNPRICED"))))</f>
        <v>0</v>
      </c>
      <c r="W1023" s="24">
        <f>IF(NOT(AND(A1023=$B$2,G1023&gt;0,H1023&gt;0,OR(C1023&lt;&gt;"Recommended baseline",Assumptions!$B$10=1))),0,IF(ISNUMBER(K1023),G1023*H1023*K1023,IF(U1023=0,"UNPRICED",IF(ISNUMBER(INDEX('SKU Catalog'!$L$1:$L$116,MAX(1,U1023))),G1023*H1023*INDEX('SKU Catalog'!$L$1:$L$116,MAX(1,U1023))*IF(AND(INDEX('SKU Catalog'!$F$1:$F$116,MAX(1,U1023))="Hourly",OR(INDEX('SKU Catalog'!$J$1:$J$116,MAX(1,U1023))=0,"1Y"="PAYG")),I1023,1),"UNPRICED"))))</f>
        <v>0</v>
      </c>
      <c r="X1023" s="24">
        <f>IF(NOT(AND(A1023=$B$2,G1023&gt;0,H1023&gt;0,OR(C1023&lt;&gt;"Recommended baseline",Assumptions!$B$10=1))),0,IF(ISNUMBER(K1023),G1023*H1023*K1023,IF(U1023=0,"UNPRICED",IF(ISNUMBER(INDEX('SKU Catalog'!$M$1:$M$116,MAX(1,U1023))),G1023*H1023*INDEX('SKU Catalog'!$M$1:$M$116,MAX(1,U1023))*IF(AND(INDEX('SKU Catalog'!$F$1:$F$116,MAX(1,U1023))="Hourly",OR(INDEX('SKU Catalog'!$J$1:$J$116,MAX(1,U1023))=0,"3Y"="PAYG")),I1023,1),"UNPRICED"))))</f>
        <v>0</v>
      </c>
    </row>
    <row r="1024" spans="1:24" ht="28.8" x14ac:dyDescent="0.35">
      <c r="A1024" s="21" t="s">
        <v>951</v>
      </c>
      <c r="B1024" s="21" t="s">
        <v>95</v>
      </c>
      <c r="C1024" s="21" t="s">
        <v>2299</v>
      </c>
      <c r="D1024" s="21" t="s">
        <v>1764</v>
      </c>
      <c r="E1024" s="21" t="s">
        <v>1765</v>
      </c>
      <c r="F1024" s="26" t="s">
        <v>188</v>
      </c>
      <c r="G1024" s="27">
        <v>1</v>
      </c>
      <c r="H1024" s="27">
        <v>1</v>
      </c>
      <c r="I1024" s="36">
        <v>1</v>
      </c>
      <c r="J1024" s="26" t="s">
        <v>2297</v>
      </c>
      <c r="K1024" s="37"/>
      <c r="L1024" s="23" t="str">
        <f>IF(U1024=0,"INVALID SKU",IF(INDEX('SKU Catalog'!$J$1:$J$116,MAX(1,U1024))=0,"PAYG",IF(J1024="Default",Assumptions!$B$7,J1024)))</f>
        <v>PAYG</v>
      </c>
      <c r="M1024" s="23" t="str">
        <f>IF(U1024=0,"Review SKU",INDEX('SKU Catalog'!$E$1:$E$116,MAX(1,U1024)))</f>
        <v>resource</v>
      </c>
      <c r="N1024" s="31">
        <f>IF(ISNUMBER(K1024),K1024,IF(U1024=0,"UNPRICED",IF(L1024="PAYG",INDEX('SKU Catalog'!$K$1:$K$116,MAX(1,U1024)),IF(L1024="1Y",INDEX('SKU Catalog'!$L$1:$L$116,MAX(1,U1024)),INDEX('SKU Catalog'!$M$1:$M$116,MAX(1,U1024))))))</f>
        <v>0</v>
      </c>
      <c r="O1024" s="24">
        <f>IF(NOT(AND(A1024=$B$2,G1024&gt;0,H1024&gt;0,OR(C1024&lt;&gt;"Recommended baseline",Assumptions!$B$10=1))),0,IF(ISNUMBER(N1024),G1024*H1024*N1024*IF(ISNUMBER(K1024),1,IF(AND(L1024="PAYG",INDEX('SKU Catalog'!$F$1:$F$116,MAX(1,U1024))="Hourly"),I1024,1)),"UNPRICED"))</f>
        <v>0</v>
      </c>
      <c r="P1024" s="24">
        <f>IF(ISNUMBER(O1024),O1024*Assumptions!$B$8,"UNPRICED")</f>
        <v>0</v>
      </c>
      <c r="Q1024" s="23" t="str">
        <f>IF(NOT(AND(A1024=$B$2,G1024&gt;0,H1024&gt;0,OR(C1024&lt;&gt;"Recommended baseline",Assumptions!$B$10=1))),"Inactive",IF(NOT(ISNUMBER(N1024)),"UNPRICED - select SKU / quote",IF(ISNUMBER(K1024),"Manual quote - verify source",IF(T1024="Covered","Covered by capacity",IF(T1024="Control plane","No direct fee","Priced - verify sizing")))))</f>
        <v>Inactive</v>
      </c>
      <c r="R1024" s="21" t="s">
        <v>2300</v>
      </c>
      <c r="S1024" s="21" t="s">
        <v>971</v>
      </c>
      <c r="T1024" s="21" t="s">
        <v>187</v>
      </c>
      <c r="U1024" s="23">
        <f>IF(COUNTIF('SKU Catalog'!$A$4:$A$116,T1024&amp;"|"&amp;F1024)=0,0,MATCH(T1024&amp;"|"&amp;F1024,'SKU Catalog'!$A$1:$A$116,0))</f>
        <v>5</v>
      </c>
      <c r="V1024" s="24">
        <f>IF(NOT(AND(A1024=$B$2,G1024&gt;0,H1024&gt;0,OR(C1024&lt;&gt;"Recommended baseline",Assumptions!$B$10=1))),0,IF(ISNUMBER(K1024),G1024*H1024*K1024,IF(U1024=0,"UNPRICED",IF(ISNUMBER(INDEX('SKU Catalog'!$K$1:$K$116,MAX(1,U1024))),G1024*H1024*INDEX('SKU Catalog'!$K$1:$K$116,MAX(1,U1024))*IF(AND(INDEX('SKU Catalog'!$F$1:$F$116,MAX(1,U1024))="Hourly",OR(INDEX('SKU Catalog'!$J$1:$J$116,MAX(1,U1024))=0,"PAYG"="PAYG")),I1024,1),"UNPRICED"))))</f>
        <v>0</v>
      </c>
      <c r="W1024" s="24">
        <f>IF(NOT(AND(A1024=$B$2,G1024&gt;0,H1024&gt;0,OR(C1024&lt;&gt;"Recommended baseline",Assumptions!$B$10=1))),0,IF(ISNUMBER(K1024),G1024*H1024*K1024,IF(U1024=0,"UNPRICED",IF(ISNUMBER(INDEX('SKU Catalog'!$L$1:$L$116,MAX(1,U1024))),G1024*H1024*INDEX('SKU Catalog'!$L$1:$L$116,MAX(1,U1024))*IF(AND(INDEX('SKU Catalog'!$F$1:$F$116,MAX(1,U1024))="Hourly",OR(INDEX('SKU Catalog'!$J$1:$J$116,MAX(1,U1024))=0,"1Y"="PAYG")),I1024,1),"UNPRICED"))))</f>
        <v>0</v>
      </c>
      <c r="X1024" s="24">
        <f>IF(NOT(AND(A1024=$B$2,G1024&gt;0,H1024&gt;0,OR(C1024&lt;&gt;"Recommended baseline",Assumptions!$B$10=1))),0,IF(ISNUMBER(K1024),G1024*H1024*K1024,IF(U1024=0,"UNPRICED",IF(ISNUMBER(INDEX('SKU Catalog'!$M$1:$M$116,MAX(1,U1024))),G1024*H1024*INDEX('SKU Catalog'!$M$1:$M$116,MAX(1,U1024))*IF(AND(INDEX('SKU Catalog'!$F$1:$F$116,MAX(1,U1024))="Hourly",OR(INDEX('SKU Catalog'!$J$1:$J$116,MAX(1,U1024))=0,"3Y"="PAYG")),I1024,1),"UNPRICED"))))</f>
        <v>0</v>
      </c>
    </row>
    <row r="1025" spans="1:24" ht="28.8" x14ac:dyDescent="0.35">
      <c r="A1025" s="21" t="s">
        <v>951</v>
      </c>
      <c r="B1025" s="21" t="s">
        <v>95</v>
      </c>
      <c r="C1025" s="21" t="s">
        <v>2299</v>
      </c>
      <c r="D1025" s="21" t="s">
        <v>1766</v>
      </c>
      <c r="E1025" s="21" t="s">
        <v>1767</v>
      </c>
      <c r="F1025" s="26" t="s">
        <v>188</v>
      </c>
      <c r="G1025" s="27">
        <v>1</v>
      </c>
      <c r="H1025" s="27">
        <v>1</v>
      </c>
      <c r="I1025" s="36">
        <v>1</v>
      </c>
      <c r="J1025" s="26" t="s">
        <v>2297</v>
      </c>
      <c r="K1025" s="37"/>
      <c r="L1025" s="23" t="str">
        <f>IF(U1025=0,"INVALID SKU",IF(INDEX('SKU Catalog'!$J$1:$J$116,MAX(1,U1025))=0,"PAYG",IF(J1025="Default",Assumptions!$B$7,J1025)))</f>
        <v>PAYG</v>
      </c>
      <c r="M1025" s="23" t="str">
        <f>IF(U1025=0,"Review SKU",INDEX('SKU Catalog'!$E$1:$E$116,MAX(1,U1025)))</f>
        <v>resource</v>
      </c>
      <c r="N1025" s="31">
        <f>IF(ISNUMBER(K1025),K1025,IF(U1025=0,"UNPRICED",IF(L1025="PAYG",INDEX('SKU Catalog'!$K$1:$K$116,MAX(1,U1025)),IF(L1025="1Y",INDEX('SKU Catalog'!$L$1:$L$116,MAX(1,U1025)),INDEX('SKU Catalog'!$M$1:$M$116,MAX(1,U1025))))))</f>
        <v>0</v>
      </c>
      <c r="O1025" s="24">
        <f>IF(NOT(AND(A1025=$B$2,G1025&gt;0,H1025&gt;0,OR(C1025&lt;&gt;"Recommended baseline",Assumptions!$B$10=1))),0,IF(ISNUMBER(N1025),G1025*H1025*N1025*IF(ISNUMBER(K1025),1,IF(AND(L1025="PAYG",INDEX('SKU Catalog'!$F$1:$F$116,MAX(1,U1025))="Hourly"),I1025,1)),"UNPRICED"))</f>
        <v>0</v>
      </c>
      <c r="P1025" s="24">
        <f>IF(ISNUMBER(O1025),O1025*Assumptions!$B$8,"UNPRICED")</f>
        <v>0</v>
      </c>
      <c r="Q1025" s="23" t="str">
        <f>IF(NOT(AND(A1025=$B$2,G1025&gt;0,H1025&gt;0,OR(C1025&lt;&gt;"Recommended baseline",Assumptions!$B$10=1))),"Inactive",IF(NOT(ISNUMBER(N1025)),"UNPRICED - select SKU / quote",IF(ISNUMBER(K1025),"Manual quote - verify source",IF(T1025="Covered","Covered by capacity",IF(T1025="Control plane","No direct fee","Priced - verify sizing")))))</f>
        <v>Inactive</v>
      </c>
      <c r="R1025" s="21" t="s">
        <v>2300</v>
      </c>
      <c r="S1025" s="21" t="s">
        <v>971</v>
      </c>
      <c r="T1025" s="21" t="s">
        <v>187</v>
      </c>
      <c r="U1025" s="23">
        <f>IF(COUNTIF('SKU Catalog'!$A$4:$A$116,T1025&amp;"|"&amp;F1025)=0,0,MATCH(T1025&amp;"|"&amp;F1025,'SKU Catalog'!$A$1:$A$116,0))</f>
        <v>5</v>
      </c>
      <c r="V1025" s="24">
        <f>IF(NOT(AND(A1025=$B$2,G1025&gt;0,H1025&gt;0,OR(C1025&lt;&gt;"Recommended baseline",Assumptions!$B$10=1))),0,IF(ISNUMBER(K1025),G1025*H1025*K1025,IF(U1025=0,"UNPRICED",IF(ISNUMBER(INDEX('SKU Catalog'!$K$1:$K$116,MAX(1,U1025))),G1025*H1025*INDEX('SKU Catalog'!$K$1:$K$116,MAX(1,U1025))*IF(AND(INDEX('SKU Catalog'!$F$1:$F$116,MAX(1,U1025))="Hourly",OR(INDEX('SKU Catalog'!$J$1:$J$116,MAX(1,U1025))=0,"PAYG"="PAYG")),I1025,1),"UNPRICED"))))</f>
        <v>0</v>
      </c>
      <c r="W1025" s="24">
        <f>IF(NOT(AND(A1025=$B$2,G1025&gt;0,H1025&gt;0,OR(C1025&lt;&gt;"Recommended baseline",Assumptions!$B$10=1))),0,IF(ISNUMBER(K1025),G1025*H1025*K1025,IF(U1025=0,"UNPRICED",IF(ISNUMBER(INDEX('SKU Catalog'!$L$1:$L$116,MAX(1,U1025))),G1025*H1025*INDEX('SKU Catalog'!$L$1:$L$116,MAX(1,U1025))*IF(AND(INDEX('SKU Catalog'!$F$1:$F$116,MAX(1,U1025))="Hourly",OR(INDEX('SKU Catalog'!$J$1:$J$116,MAX(1,U1025))=0,"1Y"="PAYG")),I1025,1),"UNPRICED"))))</f>
        <v>0</v>
      </c>
      <c r="X1025" s="24">
        <f>IF(NOT(AND(A1025=$B$2,G1025&gt;0,H1025&gt;0,OR(C1025&lt;&gt;"Recommended baseline",Assumptions!$B$10=1))),0,IF(ISNUMBER(K1025),G1025*H1025*K1025,IF(U1025=0,"UNPRICED",IF(ISNUMBER(INDEX('SKU Catalog'!$M$1:$M$116,MAX(1,U1025))),G1025*H1025*INDEX('SKU Catalog'!$M$1:$M$116,MAX(1,U1025))*IF(AND(INDEX('SKU Catalog'!$F$1:$F$116,MAX(1,U1025))="Hourly",OR(INDEX('SKU Catalog'!$J$1:$J$116,MAX(1,U1025))=0,"3Y"="PAYG")),I1025,1),"UNPRICED"))))</f>
        <v>0</v>
      </c>
    </row>
    <row r="1026" spans="1:24" ht="28.8" x14ac:dyDescent="0.35">
      <c r="A1026" s="21" t="s">
        <v>951</v>
      </c>
      <c r="B1026" s="21" t="s">
        <v>95</v>
      </c>
      <c r="C1026" s="21" t="s">
        <v>2299</v>
      </c>
      <c r="D1026" s="21" t="s">
        <v>1768</v>
      </c>
      <c r="E1026" s="21" t="s">
        <v>1769</v>
      </c>
      <c r="F1026" s="26" t="s">
        <v>188</v>
      </c>
      <c r="G1026" s="27">
        <v>1</v>
      </c>
      <c r="H1026" s="27">
        <v>1</v>
      </c>
      <c r="I1026" s="36">
        <v>1</v>
      </c>
      <c r="J1026" s="26" t="s">
        <v>2297</v>
      </c>
      <c r="K1026" s="37"/>
      <c r="L1026" s="23" t="str">
        <f>IF(U1026=0,"INVALID SKU",IF(INDEX('SKU Catalog'!$J$1:$J$116,MAX(1,U1026))=0,"PAYG",IF(J1026="Default",Assumptions!$B$7,J1026)))</f>
        <v>PAYG</v>
      </c>
      <c r="M1026" s="23" t="str">
        <f>IF(U1026=0,"Review SKU",INDEX('SKU Catalog'!$E$1:$E$116,MAX(1,U1026)))</f>
        <v>resource</v>
      </c>
      <c r="N1026" s="31">
        <f>IF(ISNUMBER(K1026),K1026,IF(U1026=0,"UNPRICED",IF(L1026="PAYG",INDEX('SKU Catalog'!$K$1:$K$116,MAX(1,U1026)),IF(L1026="1Y",INDEX('SKU Catalog'!$L$1:$L$116,MAX(1,U1026)),INDEX('SKU Catalog'!$M$1:$M$116,MAX(1,U1026))))))</f>
        <v>0</v>
      </c>
      <c r="O1026" s="24">
        <f>IF(NOT(AND(A1026=$B$2,G1026&gt;0,H1026&gt;0,OR(C1026&lt;&gt;"Recommended baseline",Assumptions!$B$10=1))),0,IF(ISNUMBER(N1026),G1026*H1026*N1026*IF(ISNUMBER(K1026),1,IF(AND(L1026="PAYG",INDEX('SKU Catalog'!$F$1:$F$116,MAX(1,U1026))="Hourly"),I1026,1)),"UNPRICED"))</f>
        <v>0</v>
      </c>
      <c r="P1026" s="24">
        <f>IF(ISNUMBER(O1026),O1026*Assumptions!$B$8,"UNPRICED")</f>
        <v>0</v>
      </c>
      <c r="Q1026" s="23" t="str">
        <f>IF(NOT(AND(A1026=$B$2,G1026&gt;0,H1026&gt;0,OR(C1026&lt;&gt;"Recommended baseline",Assumptions!$B$10=1))),"Inactive",IF(NOT(ISNUMBER(N1026)),"UNPRICED - select SKU / quote",IF(ISNUMBER(K1026),"Manual quote - verify source",IF(T1026="Covered","Covered by capacity",IF(T1026="Control plane","No direct fee","Priced - verify sizing")))))</f>
        <v>Inactive</v>
      </c>
      <c r="R1026" s="21" t="s">
        <v>2300</v>
      </c>
      <c r="S1026" s="21" t="s">
        <v>971</v>
      </c>
      <c r="T1026" s="21" t="s">
        <v>187</v>
      </c>
      <c r="U1026" s="23">
        <f>IF(COUNTIF('SKU Catalog'!$A$4:$A$116,T1026&amp;"|"&amp;F1026)=0,0,MATCH(T1026&amp;"|"&amp;F1026,'SKU Catalog'!$A$1:$A$116,0))</f>
        <v>5</v>
      </c>
      <c r="V1026" s="24">
        <f>IF(NOT(AND(A1026=$B$2,G1026&gt;0,H1026&gt;0,OR(C1026&lt;&gt;"Recommended baseline",Assumptions!$B$10=1))),0,IF(ISNUMBER(K1026),G1026*H1026*K1026,IF(U1026=0,"UNPRICED",IF(ISNUMBER(INDEX('SKU Catalog'!$K$1:$K$116,MAX(1,U1026))),G1026*H1026*INDEX('SKU Catalog'!$K$1:$K$116,MAX(1,U1026))*IF(AND(INDEX('SKU Catalog'!$F$1:$F$116,MAX(1,U1026))="Hourly",OR(INDEX('SKU Catalog'!$J$1:$J$116,MAX(1,U1026))=0,"PAYG"="PAYG")),I1026,1),"UNPRICED"))))</f>
        <v>0</v>
      </c>
      <c r="W1026" s="24">
        <f>IF(NOT(AND(A1026=$B$2,G1026&gt;0,H1026&gt;0,OR(C1026&lt;&gt;"Recommended baseline",Assumptions!$B$10=1))),0,IF(ISNUMBER(K1026),G1026*H1026*K1026,IF(U1026=0,"UNPRICED",IF(ISNUMBER(INDEX('SKU Catalog'!$L$1:$L$116,MAX(1,U1026))),G1026*H1026*INDEX('SKU Catalog'!$L$1:$L$116,MAX(1,U1026))*IF(AND(INDEX('SKU Catalog'!$F$1:$F$116,MAX(1,U1026))="Hourly",OR(INDEX('SKU Catalog'!$J$1:$J$116,MAX(1,U1026))=0,"1Y"="PAYG")),I1026,1),"UNPRICED"))))</f>
        <v>0</v>
      </c>
      <c r="X1026" s="24">
        <f>IF(NOT(AND(A1026=$B$2,G1026&gt;0,H1026&gt;0,OR(C1026&lt;&gt;"Recommended baseline",Assumptions!$B$10=1))),0,IF(ISNUMBER(K1026),G1026*H1026*K1026,IF(U1026=0,"UNPRICED",IF(ISNUMBER(INDEX('SKU Catalog'!$M$1:$M$116,MAX(1,U1026))),G1026*H1026*INDEX('SKU Catalog'!$M$1:$M$116,MAX(1,U1026))*IF(AND(INDEX('SKU Catalog'!$F$1:$F$116,MAX(1,U1026))="Hourly",OR(INDEX('SKU Catalog'!$J$1:$J$116,MAX(1,U1026))=0,"3Y"="PAYG")),I1026,1),"UNPRICED"))))</f>
        <v>0</v>
      </c>
    </row>
    <row r="1027" spans="1:24" ht="28.8" x14ac:dyDescent="0.35">
      <c r="A1027" s="21" t="s">
        <v>951</v>
      </c>
      <c r="B1027" s="21" t="s">
        <v>95</v>
      </c>
      <c r="C1027" s="21" t="s">
        <v>2299</v>
      </c>
      <c r="D1027" s="21" t="s">
        <v>1770</v>
      </c>
      <c r="E1027" s="21" t="s">
        <v>1771</v>
      </c>
      <c r="F1027" s="26" t="s">
        <v>188</v>
      </c>
      <c r="G1027" s="27">
        <v>1</v>
      </c>
      <c r="H1027" s="27">
        <v>1</v>
      </c>
      <c r="I1027" s="36">
        <v>1</v>
      </c>
      <c r="J1027" s="26" t="s">
        <v>2297</v>
      </c>
      <c r="K1027" s="37"/>
      <c r="L1027" s="23" t="str">
        <f>IF(U1027=0,"INVALID SKU",IF(INDEX('SKU Catalog'!$J$1:$J$116,MAX(1,U1027))=0,"PAYG",IF(J1027="Default",Assumptions!$B$7,J1027)))</f>
        <v>PAYG</v>
      </c>
      <c r="M1027" s="23" t="str">
        <f>IF(U1027=0,"Review SKU",INDEX('SKU Catalog'!$E$1:$E$116,MAX(1,U1027)))</f>
        <v>resource</v>
      </c>
      <c r="N1027" s="31">
        <f>IF(ISNUMBER(K1027),K1027,IF(U1027=0,"UNPRICED",IF(L1027="PAYG",INDEX('SKU Catalog'!$K$1:$K$116,MAX(1,U1027)),IF(L1027="1Y",INDEX('SKU Catalog'!$L$1:$L$116,MAX(1,U1027)),INDEX('SKU Catalog'!$M$1:$M$116,MAX(1,U1027))))))</f>
        <v>0</v>
      </c>
      <c r="O1027" s="24">
        <f>IF(NOT(AND(A1027=$B$2,G1027&gt;0,H1027&gt;0,OR(C1027&lt;&gt;"Recommended baseline",Assumptions!$B$10=1))),0,IF(ISNUMBER(N1027),G1027*H1027*N1027*IF(ISNUMBER(K1027),1,IF(AND(L1027="PAYG",INDEX('SKU Catalog'!$F$1:$F$116,MAX(1,U1027))="Hourly"),I1027,1)),"UNPRICED"))</f>
        <v>0</v>
      </c>
      <c r="P1027" s="24">
        <f>IF(ISNUMBER(O1027),O1027*Assumptions!$B$8,"UNPRICED")</f>
        <v>0</v>
      </c>
      <c r="Q1027" s="23" t="str">
        <f>IF(NOT(AND(A1027=$B$2,G1027&gt;0,H1027&gt;0,OR(C1027&lt;&gt;"Recommended baseline",Assumptions!$B$10=1))),"Inactive",IF(NOT(ISNUMBER(N1027)),"UNPRICED - select SKU / quote",IF(ISNUMBER(K1027),"Manual quote - verify source",IF(T1027="Covered","Covered by capacity",IF(T1027="Control plane","No direct fee","Priced - verify sizing")))))</f>
        <v>Inactive</v>
      </c>
      <c r="R1027" s="21" t="s">
        <v>2300</v>
      </c>
      <c r="S1027" s="21" t="s">
        <v>971</v>
      </c>
      <c r="T1027" s="21" t="s">
        <v>187</v>
      </c>
      <c r="U1027" s="23">
        <f>IF(COUNTIF('SKU Catalog'!$A$4:$A$116,T1027&amp;"|"&amp;F1027)=0,0,MATCH(T1027&amp;"|"&amp;F1027,'SKU Catalog'!$A$1:$A$116,0))</f>
        <v>5</v>
      </c>
      <c r="V1027" s="24">
        <f>IF(NOT(AND(A1027=$B$2,G1027&gt;0,H1027&gt;0,OR(C1027&lt;&gt;"Recommended baseline",Assumptions!$B$10=1))),0,IF(ISNUMBER(K1027),G1027*H1027*K1027,IF(U1027=0,"UNPRICED",IF(ISNUMBER(INDEX('SKU Catalog'!$K$1:$K$116,MAX(1,U1027))),G1027*H1027*INDEX('SKU Catalog'!$K$1:$K$116,MAX(1,U1027))*IF(AND(INDEX('SKU Catalog'!$F$1:$F$116,MAX(1,U1027))="Hourly",OR(INDEX('SKU Catalog'!$J$1:$J$116,MAX(1,U1027))=0,"PAYG"="PAYG")),I1027,1),"UNPRICED"))))</f>
        <v>0</v>
      </c>
      <c r="W1027" s="24">
        <f>IF(NOT(AND(A1027=$B$2,G1027&gt;0,H1027&gt;0,OR(C1027&lt;&gt;"Recommended baseline",Assumptions!$B$10=1))),0,IF(ISNUMBER(K1027),G1027*H1027*K1027,IF(U1027=0,"UNPRICED",IF(ISNUMBER(INDEX('SKU Catalog'!$L$1:$L$116,MAX(1,U1027))),G1027*H1027*INDEX('SKU Catalog'!$L$1:$L$116,MAX(1,U1027))*IF(AND(INDEX('SKU Catalog'!$F$1:$F$116,MAX(1,U1027))="Hourly",OR(INDEX('SKU Catalog'!$J$1:$J$116,MAX(1,U1027))=0,"1Y"="PAYG")),I1027,1),"UNPRICED"))))</f>
        <v>0</v>
      </c>
      <c r="X1027" s="24">
        <f>IF(NOT(AND(A1027=$B$2,G1027&gt;0,H1027&gt;0,OR(C1027&lt;&gt;"Recommended baseline",Assumptions!$B$10=1))),0,IF(ISNUMBER(K1027),G1027*H1027*K1027,IF(U1027=0,"UNPRICED",IF(ISNUMBER(INDEX('SKU Catalog'!$M$1:$M$116,MAX(1,U1027))),G1027*H1027*INDEX('SKU Catalog'!$M$1:$M$116,MAX(1,U1027))*IF(AND(INDEX('SKU Catalog'!$F$1:$F$116,MAX(1,U1027))="Hourly",OR(INDEX('SKU Catalog'!$J$1:$J$116,MAX(1,U1027))=0,"3Y"="PAYG")),I1027,1),"UNPRICED"))))</f>
        <v>0</v>
      </c>
    </row>
    <row r="1028" spans="1:24" ht="28.8" x14ac:dyDescent="0.35">
      <c r="A1028" s="21" t="s">
        <v>951</v>
      </c>
      <c r="B1028" s="21" t="s">
        <v>95</v>
      </c>
      <c r="C1028" s="21" t="s">
        <v>2299</v>
      </c>
      <c r="D1028" s="21" t="s">
        <v>1772</v>
      </c>
      <c r="E1028" s="21" t="s">
        <v>1773</v>
      </c>
      <c r="F1028" s="26" t="s">
        <v>188</v>
      </c>
      <c r="G1028" s="27">
        <v>1</v>
      </c>
      <c r="H1028" s="27">
        <v>1</v>
      </c>
      <c r="I1028" s="36">
        <v>1</v>
      </c>
      <c r="J1028" s="26" t="s">
        <v>2297</v>
      </c>
      <c r="K1028" s="37"/>
      <c r="L1028" s="23" t="str">
        <f>IF(U1028=0,"INVALID SKU",IF(INDEX('SKU Catalog'!$J$1:$J$116,MAX(1,U1028))=0,"PAYG",IF(J1028="Default",Assumptions!$B$7,J1028)))</f>
        <v>PAYG</v>
      </c>
      <c r="M1028" s="23" t="str">
        <f>IF(U1028=0,"Review SKU",INDEX('SKU Catalog'!$E$1:$E$116,MAX(1,U1028)))</f>
        <v>resource</v>
      </c>
      <c r="N1028" s="31">
        <f>IF(ISNUMBER(K1028),K1028,IF(U1028=0,"UNPRICED",IF(L1028="PAYG",INDEX('SKU Catalog'!$K$1:$K$116,MAX(1,U1028)),IF(L1028="1Y",INDEX('SKU Catalog'!$L$1:$L$116,MAX(1,U1028)),INDEX('SKU Catalog'!$M$1:$M$116,MAX(1,U1028))))))</f>
        <v>0</v>
      </c>
      <c r="O1028" s="24">
        <f>IF(NOT(AND(A1028=$B$2,G1028&gt;0,H1028&gt;0,OR(C1028&lt;&gt;"Recommended baseline",Assumptions!$B$10=1))),0,IF(ISNUMBER(N1028),G1028*H1028*N1028*IF(ISNUMBER(K1028),1,IF(AND(L1028="PAYG",INDEX('SKU Catalog'!$F$1:$F$116,MAX(1,U1028))="Hourly"),I1028,1)),"UNPRICED"))</f>
        <v>0</v>
      </c>
      <c r="P1028" s="24">
        <f>IF(ISNUMBER(O1028),O1028*Assumptions!$B$8,"UNPRICED")</f>
        <v>0</v>
      </c>
      <c r="Q1028" s="23" t="str">
        <f>IF(NOT(AND(A1028=$B$2,G1028&gt;0,H1028&gt;0,OR(C1028&lt;&gt;"Recommended baseline",Assumptions!$B$10=1))),"Inactive",IF(NOT(ISNUMBER(N1028)),"UNPRICED - select SKU / quote",IF(ISNUMBER(K1028),"Manual quote - verify source",IF(T1028="Covered","Covered by capacity",IF(T1028="Control plane","No direct fee","Priced - verify sizing")))))</f>
        <v>Inactive</v>
      </c>
      <c r="R1028" s="21" t="s">
        <v>2300</v>
      </c>
      <c r="S1028" s="21" t="s">
        <v>971</v>
      </c>
      <c r="T1028" s="21" t="s">
        <v>187</v>
      </c>
      <c r="U1028" s="23">
        <f>IF(COUNTIF('SKU Catalog'!$A$4:$A$116,T1028&amp;"|"&amp;F1028)=0,0,MATCH(T1028&amp;"|"&amp;F1028,'SKU Catalog'!$A$1:$A$116,0))</f>
        <v>5</v>
      </c>
      <c r="V1028" s="24">
        <f>IF(NOT(AND(A1028=$B$2,G1028&gt;0,H1028&gt;0,OR(C1028&lt;&gt;"Recommended baseline",Assumptions!$B$10=1))),0,IF(ISNUMBER(K1028),G1028*H1028*K1028,IF(U1028=0,"UNPRICED",IF(ISNUMBER(INDEX('SKU Catalog'!$K$1:$K$116,MAX(1,U1028))),G1028*H1028*INDEX('SKU Catalog'!$K$1:$K$116,MAX(1,U1028))*IF(AND(INDEX('SKU Catalog'!$F$1:$F$116,MAX(1,U1028))="Hourly",OR(INDEX('SKU Catalog'!$J$1:$J$116,MAX(1,U1028))=0,"PAYG"="PAYG")),I1028,1),"UNPRICED"))))</f>
        <v>0</v>
      </c>
      <c r="W1028" s="24">
        <f>IF(NOT(AND(A1028=$B$2,G1028&gt;0,H1028&gt;0,OR(C1028&lt;&gt;"Recommended baseline",Assumptions!$B$10=1))),0,IF(ISNUMBER(K1028),G1028*H1028*K1028,IF(U1028=0,"UNPRICED",IF(ISNUMBER(INDEX('SKU Catalog'!$L$1:$L$116,MAX(1,U1028))),G1028*H1028*INDEX('SKU Catalog'!$L$1:$L$116,MAX(1,U1028))*IF(AND(INDEX('SKU Catalog'!$F$1:$F$116,MAX(1,U1028))="Hourly",OR(INDEX('SKU Catalog'!$J$1:$J$116,MAX(1,U1028))=0,"1Y"="PAYG")),I1028,1),"UNPRICED"))))</f>
        <v>0</v>
      </c>
      <c r="X1028" s="24">
        <f>IF(NOT(AND(A1028=$B$2,G1028&gt;0,H1028&gt;0,OR(C1028&lt;&gt;"Recommended baseline",Assumptions!$B$10=1))),0,IF(ISNUMBER(K1028),G1028*H1028*K1028,IF(U1028=0,"UNPRICED",IF(ISNUMBER(INDEX('SKU Catalog'!$M$1:$M$116,MAX(1,U1028))),G1028*H1028*INDEX('SKU Catalog'!$M$1:$M$116,MAX(1,U1028))*IF(AND(INDEX('SKU Catalog'!$F$1:$F$116,MAX(1,U1028))="Hourly",OR(INDEX('SKU Catalog'!$J$1:$J$116,MAX(1,U1028))=0,"3Y"="PAYG")),I1028,1),"UNPRICED"))))</f>
        <v>0</v>
      </c>
    </row>
    <row r="1029" spans="1:24" ht="28.8" x14ac:dyDescent="0.35">
      <c r="A1029" s="21" t="s">
        <v>951</v>
      </c>
      <c r="B1029" s="21" t="s">
        <v>95</v>
      </c>
      <c r="C1029" s="21" t="s">
        <v>2299</v>
      </c>
      <c r="D1029" s="21" t="s">
        <v>1774</v>
      </c>
      <c r="E1029" s="21" t="s">
        <v>1775</v>
      </c>
      <c r="F1029" s="26" t="s">
        <v>188</v>
      </c>
      <c r="G1029" s="27">
        <v>1</v>
      </c>
      <c r="H1029" s="27">
        <v>1</v>
      </c>
      <c r="I1029" s="36">
        <v>1</v>
      </c>
      <c r="J1029" s="26" t="s">
        <v>2297</v>
      </c>
      <c r="K1029" s="37"/>
      <c r="L1029" s="23" t="str">
        <f>IF(U1029=0,"INVALID SKU",IF(INDEX('SKU Catalog'!$J$1:$J$116,MAX(1,U1029))=0,"PAYG",IF(J1029="Default",Assumptions!$B$7,J1029)))</f>
        <v>PAYG</v>
      </c>
      <c r="M1029" s="23" t="str">
        <f>IF(U1029=0,"Review SKU",INDEX('SKU Catalog'!$E$1:$E$116,MAX(1,U1029)))</f>
        <v>resource</v>
      </c>
      <c r="N1029" s="31">
        <f>IF(ISNUMBER(K1029),K1029,IF(U1029=0,"UNPRICED",IF(L1029="PAYG",INDEX('SKU Catalog'!$K$1:$K$116,MAX(1,U1029)),IF(L1029="1Y",INDEX('SKU Catalog'!$L$1:$L$116,MAX(1,U1029)),INDEX('SKU Catalog'!$M$1:$M$116,MAX(1,U1029))))))</f>
        <v>0</v>
      </c>
      <c r="O1029" s="24">
        <f>IF(NOT(AND(A1029=$B$2,G1029&gt;0,H1029&gt;0,OR(C1029&lt;&gt;"Recommended baseline",Assumptions!$B$10=1))),0,IF(ISNUMBER(N1029),G1029*H1029*N1029*IF(ISNUMBER(K1029),1,IF(AND(L1029="PAYG",INDEX('SKU Catalog'!$F$1:$F$116,MAX(1,U1029))="Hourly"),I1029,1)),"UNPRICED"))</f>
        <v>0</v>
      </c>
      <c r="P1029" s="24">
        <f>IF(ISNUMBER(O1029),O1029*Assumptions!$B$8,"UNPRICED")</f>
        <v>0</v>
      </c>
      <c r="Q1029" s="23" t="str">
        <f>IF(NOT(AND(A1029=$B$2,G1029&gt;0,H1029&gt;0,OR(C1029&lt;&gt;"Recommended baseline",Assumptions!$B$10=1))),"Inactive",IF(NOT(ISNUMBER(N1029)),"UNPRICED - select SKU / quote",IF(ISNUMBER(K1029),"Manual quote - verify source",IF(T1029="Covered","Covered by capacity",IF(T1029="Control plane","No direct fee","Priced - verify sizing")))))</f>
        <v>Inactive</v>
      </c>
      <c r="R1029" s="21" t="s">
        <v>2300</v>
      </c>
      <c r="S1029" s="21" t="s">
        <v>971</v>
      </c>
      <c r="T1029" s="21" t="s">
        <v>187</v>
      </c>
      <c r="U1029" s="23">
        <f>IF(COUNTIF('SKU Catalog'!$A$4:$A$116,T1029&amp;"|"&amp;F1029)=0,0,MATCH(T1029&amp;"|"&amp;F1029,'SKU Catalog'!$A$1:$A$116,0))</f>
        <v>5</v>
      </c>
      <c r="V1029" s="24">
        <f>IF(NOT(AND(A1029=$B$2,G1029&gt;0,H1029&gt;0,OR(C1029&lt;&gt;"Recommended baseline",Assumptions!$B$10=1))),0,IF(ISNUMBER(K1029),G1029*H1029*K1029,IF(U1029=0,"UNPRICED",IF(ISNUMBER(INDEX('SKU Catalog'!$K$1:$K$116,MAX(1,U1029))),G1029*H1029*INDEX('SKU Catalog'!$K$1:$K$116,MAX(1,U1029))*IF(AND(INDEX('SKU Catalog'!$F$1:$F$116,MAX(1,U1029))="Hourly",OR(INDEX('SKU Catalog'!$J$1:$J$116,MAX(1,U1029))=0,"PAYG"="PAYG")),I1029,1),"UNPRICED"))))</f>
        <v>0</v>
      </c>
      <c r="W1029" s="24">
        <f>IF(NOT(AND(A1029=$B$2,G1029&gt;0,H1029&gt;0,OR(C1029&lt;&gt;"Recommended baseline",Assumptions!$B$10=1))),0,IF(ISNUMBER(K1029),G1029*H1029*K1029,IF(U1029=0,"UNPRICED",IF(ISNUMBER(INDEX('SKU Catalog'!$L$1:$L$116,MAX(1,U1029))),G1029*H1029*INDEX('SKU Catalog'!$L$1:$L$116,MAX(1,U1029))*IF(AND(INDEX('SKU Catalog'!$F$1:$F$116,MAX(1,U1029))="Hourly",OR(INDEX('SKU Catalog'!$J$1:$J$116,MAX(1,U1029))=0,"1Y"="PAYG")),I1029,1),"UNPRICED"))))</f>
        <v>0</v>
      </c>
      <c r="X1029" s="24">
        <f>IF(NOT(AND(A1029=$B$2,G1029&gt;0,H1029&gt;0,OR(C1029&lt;&gt;"Recommended baseline",Assumptions!$B$10=1))),0,IF(ISNUMBER(K1029),G1029*H1029*K1029,IF(U1029=0,"UNPRICED",IF(ISNUMBER(INDEX('SKU Catalog'!$M$1:$M$116,MAX(1,U1029))),G1029*H1029*INDEX('SKU Catalog'!$M$1:$M$116,MAX(1,U1029))*IF(AND(INDEX('SKU Catalog'!$F$1:$F$116,MAX(1,U1029))="Hourly",OR(INDEX('SKU Catalog'!$J$1:$J$116,MAX(1,U1029))=0,"3Y"="PAYG")),I1029,1),"UNPRICED"))))</f>
        <v>0</v>
      </c>
    </row>
    <row r="1030" spans="1:24" ht="28.8" x14ac:dyDescent="0.35">
      <c r="A1030" s="21" t="s">
        <v>951</v>
      </c>
      <c r="B1030" s="21" t="s">
        <v>95</v>
      </c>
      <c r="C1030" s="21" t="s">
        <v>2299</v>
      </c>
      <c r="D1030" s="21" t="s">
        <v>1776</v>
      </c>
      <c r="E1030" s="21" t="s">
        <v>1777</v>
      </c>
      <c r="F1030" s="26" t="s">
        <v>188</v>
      </c>
      <c r="G1030" s="27">
        <v>1</v>
      </c>
      <c r="H1030" s="27">
        <v>1</v>
      </c>
      <c r="I1030" s="36">
        <v>1</v>
      </c>
      <c r="J1030" s="26" t="s">
        <v>2297</v>
      </c>
      <c r="K1030" s="37"/>
      <c r="L1030" s="23" t="str">
        <f>IF(U1030=0,"INVALID SKU",IF(INDEX('SKU Catalog'!$J$1:$J$116,MAX(1,U1030))=0,"PAYG",IF(J1030="Default",Assumptions!$B$7,J1030)))</f>
        <v>PAYG</v>
      </c>
      <c r="M1030" s="23" t="str">
        <f>IF(U1030=0,"Review SKU",INDEX('SKU Catalog'!$E$1:$E$116,MAX(1,U1030)))</f>
        <v>resource</v>
      </c>
      <c r="N1030" s="31">
        <f>IF(ISNUMBER(K1030),K1030,IF(U1030=0,"UNPRICED",IF(L1030="PAYG",INDEX('SKU Catalog'!$K$1:$K$116,MAX(1,U1030)),IF(L1030="1Y",INDEX('SKU Catalog'!$L$1:$L$116,MAX(1,U1030)),INDEX('SKU Catalog'!$M$1:$M$116,MAX(1,U1030))))))</f>
        <v>0</v>
      </c>
      <c r="O1030" s="24">
        <f>IF(NOT(AND(A1030=$B$2,G1030&gt;0,H1030&gt;0,OR(C1030&lt;&gt;"Recommended baseline",Assumptions!$B$10=1))),0,IF(ISNUMBER(N1030),G1030*H1030*N1030*IF(ISNUMBER(K1030),1,IF(AND(L1030="PAYG",INDEX('SKU Catalog'!$F$1:$F$116,MAX(1,U1030))="Hourly"),I1030,1)),"UNPRICED"))</f>
        <v>0</v>
      </c>
      <c r="P1030" s="24">
        <f>IF(ISNUMBER(O1030),O1030*Assumptions!$B$8,"UNPRICED")</f>
        <v>0</v>
      </c>
      <c r="Q1030" s="23" t="str">
        <f>IF(NOT(AND(A1030=$B$2,G1030&gt;0,H1030&gt;0,OR(C1030&lt;&gt;"Recommended baseline",Assumptions!$B$10=1))),"Inactive",IF(NOT(ISNUMBER(N1030)),"UNPRICED - select SKU / quote",IF(ISNUMBER(K1030),"Manual quote - verify source",IF(T1030="Covered","Covered by capacity",IF(T1030="Control plane","No direct fee","Priced - verify sizing")))))</f>
        <v>Inactive</v>
      </c>
      <c r="R1030" s="21" t="s">
        <v>2300</v>
      </c>
      <c r="S1030" s="21" t="s">
        <v>971</v>
      </c>
      <c r="T1030" s="21" t="s">
        <v>187</v>
      </c>
      <c r="U1030" s="23">
        <f>IF(COUNTIF('SKU Catalog'!$A$4:$A$116,T1030&amp;"|"&amp;F1030)=0,0,MATCH(T1030&amp;"|"&amp;F1030,'SKU Catalog'!$A$1:$A$116,0))</f>
        <v>5</v>
      </c>
      <c r="V1030" s="24">
        <f>IF(NOT(AND(A1030=$B$2,G1030&gt;0,H1030&gt;0,OR(C1030&lt;&gt;"Recommended baseline",Assumptions!$B$10=1))),0,IF(ISNUMBER(K1030),G1030*H1030*K1030,IF(U1030=0,"UNPRICED",IF(ISNUMBER(INDEX('SKU Catalog'!$K$1:$K$116,MAX(1,U1030))),G1030*H1030*INDEX('SKU Catalog'!$K$1:$K$116,MAX(1,U1030))*IF(AND(INDEX('SKU Catalog'!$F$1:$F$116,MAX(1,U1030))="Hourly",OR(INDEX('SKU Catalog'!$J$1:$J$116,MAX(1,U1030))=0,"PAYG"="PAYG")),I1030,1),"UNPRICED"))))</f>
        <v>0</v>
      </c>
      <c r="W1030" s="24">
        <f>IF(NOT(AND(A1030=$B$2,G1030&gt;0,H1030&gt;0,OR(C1030&lt;&gt;"Recommended baseline",Assumptions!$B$10=1))),0,IF(ISNUMBER(K1030),G1030*H1030*K1030,IF(U1030=0,"UNPRICED",IF(ISNUMBER(INDEX('SKU Catalog'!$L$1:$L$116,MAX(1,U1030))),G1030*H1030*INDEX('SKU Catalog'!$L$1:$L$116,MAX(1,U1030))*IF(AND(INDEX('SKU Catalog'!$F$1:$F$116,MAX(1,U1030))="Hourly",OR(INDEX('SKU Catalog'!$J$1:$J$116,MAX(1,U1030))=0,"1Y"="PAYG")),I1030,1),"UNPRICED"))))</f>
        <v>0</v>
      </c>
      <c r="X1030" s="24">
        <f>IF(NOT(AND(A1030=$B$2,G1030&gt;0,H1030&gt;0,OR(C1030&lt;&gt;"Recommended baseline",Assumptions!$B$10=1))),0,IF(ISNUMBER(K1030),G1030*H1030*K1030,IF(U1030=0,"UNPRICED",IF(ISNUMBER(INDEX('SKU Catalog'!$M$1:$M$116,MAX(1,U1030))),G1030*H1030*INDEX('SKU Catalog'!$M$1:$M$116,MAX(1,U1030))*IF(AND(INDEX('SKU Catalog'!$F$1:$F$116,MAX(1,U1030))="Hourly",OR(INDEX('SKU Catalog'!$J$1:$J$116,MAX(1,U1030))=0,"3Y"="PAYG")),I1030,1),"UNPRICED"))))</f>
        <v>0</v>
      </c>
    </row>
    <row r="1031" spans="1:24" ht="28.8" x14ac:dyDescent="0.35">
      <c r="A1031" s="21" t="s">
        <v>951</v>
      </c>
      <c r="B1031" s="21" t="s">
        <v>95</v>
      </c>
      <c r="C1031" s="21" t="s">
        <v>2299</v>
      </c>
      <c r="D1031" s="21" t="s">
        <v>1778</v>
      </c>
      <c r="E1031" s="21" t="s">
        <v>1779</v>
      </c>
      <c r="F1031" s="26" t="s">
        <v>188</v>
      </c>
      <c r="G1031" s="27">
        <v>1</v>
      </c>
      <c r="H1031" s="27">
        <v>1</v>
      </c>
      <c r="I1031" s="36">
        <v>1</v>
      </c>
      <c r="J1031" s="26" t="s">
        <v>2297</v>
      </c>
      <c r="K1031" s="37"/>
      <c r="L1031" s="23" t="str">
        <f>IF(U1031=0,"INVALID SKU",IF(INDEX('SKU Catalog'!$J$1:$J$116,MAX(1,U1031))=0,"PAYG",IF(J1031="Default",Assumptions!$B$7,J1031)))</f>
        <v>PAYG</v>
      </c>
      <c r="M1031" s="23" t="str">
        <f>IF(U1031=0,"Review SKU",INDEX('SKU Catalog'!$E$1:$E$116,MAX(1,U1031)))</f>
        <v>resource</v>
      </c>
      <c r="N1031" s="31">
        <f>IF(ISNUMBER(K1031),K1031,IF(U1031=0,"UNPRICED",IF(L1031="PAYG",INDEX('SKU Catalog'!$K$1:$K$116,MAX(1,U1031)),IF(L1031="1Y",INDEX('SKU Catalog'!$L$1:$L$116,MAX(1,U1031)),INDEX('SKU Catalog'!$M$1:$M$116,MAX(1,U1031))))))</f>
        <v>0</v>
      </c>
      <c r="O1031" s="24">
        <f>IF(NOT(AND(A1031=$B$2,G1031&gt;0,H1031&gt;0,OR(C1031&lt;&gt;"Recommended baseline",Assumptions!$B$10=1))),0,IF(ISNUMBER(N1031),G1031*H1031*N1031*IF(ISNUMBER(K1031),1,IF(AND(L1031="PAYG",INDEX('SKU Catalog'!$F$1:$F$116,MAX(1,U1031))="Hourly"),I1031,1)),"UNPRICED"))</f>
        <v>0</v>
      </c>
      <c r="P1031" s="24">
        <f>IF(ISNUMBER(O1031),O1031*Assumptions!$B$8,"UNPRICED")</f>
        <v>0</v>
      </c>
      <c r="Q1031" s="23" t="str">
        <f>IF(NOT(AND(A1031=$B$2,G1031&gt;0,H1031&gt;0,OR(C1031&lt;&gt;"Recommended baseline",Assumptions!$B$10=1))),"Inactive",IF(NOT(ISNUMBER(N1031)),"UNPRICED - select SKU / quote",IF(ISNUMBER(K1031),"Manual quote - verify source",IF(T1031="Covered","Covered by capacity",IF(T1031="Control plane","No direct fee","Priced - verify sizing")))))</f>
        <v>Inactive</v>
      </c>
      <c r="R1031" s="21" t="s">
        <v>2300</v>
      </c>
      <c r="S1031" s="21" t="s">
        <v>971</v>
      </c>
      <c r="T1031" s="21" t="s">
        <v>187</v>
      </c>
      <c r="U1031" s="23">
        <f>IF(COUNTIF('SKU Catalog'!$A$4:$A$116,T1031&amp;"|"&amp;F1031)=0,0,MATCH(T1031&amp;"|"&amp;F1031,'SKU Catalog'!$A$1:$A$116,0))</f>
        <v>5</v>
      </c>
      <c r="V1031" s="24">
        <f>IF(NOT(AND(A1031=$B$2,G1031&gt;0,H1031&gt;0,OR(C1031&lt;&gt;"Recommended baseline",Assumptions!$B$10=1))),0,IF(ISNUMBER(K1031),G1031*H1031*K1031,IF(U1031=0,"UNPRICED",IF(ISNUMBER(INDEX('SKU Catalog'!$K$1:$K$116,MAX(1,U1031))),G1031*H1031*INDEX('SKU Catalog'!$K$1:$K$116,MAX(1,U1031))*IF(AND(INDEX('SKU Catalog'!$F$1:$F$116,MAX(1,U1031))="Hourly",OR(INDEX('SKU Catalog'!$J$1:$J$116,MAX(1,U1031))=0,"PAYG"="PAYG")),I1031,1),"UNPRICED"))))</f>
        <v>0</v>
      </c>
      <c r="W1031" s="24">
        <f>IF(NOT(AND(A1031=$B$2,G1031&gt;0,H1031&gt;0,OR(C1031&lt;&gt;"Recommended baseline",Assumptions!$B$10=1))),0,IF(ISNUMBER(K1031),G1031*H1031*K1031,IF(U1031=0,"UNPRICED",IF(ISNUMBER(INDEX('SKU Catalog'!$L$1:$L$116,MAX(1,U1031))),G1031*H1031*INDEX('SKU Catalog'!$L$1:$L$116,MAX(1,U1031))*IF(AND(INDEX('SKU Catalog'!$F$1:$F$116,MAX(1,U1031))="Hourly",OR(INDEX('SKU Catalog'!$J$1:$J$116,MAX(1,U1031))=0,"1Y"="PAYG")),I1031,1),"UNPRICED"))))</f>
        <v>0</v>
      </c>
      <c r="X1031" s="24">
        <f>IF(NOT(AND(A1031=$B$2,G1031&gt;0,H1031&gt;0,OR(C1031&lt;&gt;"Recommended baseline",Assumptions!$B$10=1))),0,IF(ISNUMBER(K1031),G1031*H1031*K1031,IF(U1031=0,"UNPRICED",IF(ISNUMBER(INDEX('SKU Catalog'!$M$1:$M$116,MAX(1,U1031))),G1031*H1031*INDEX('SKU Catalog'!$M$1:$M$116,MAX(1,U1031))*IF(AND(INDEX('SKU Catalog'!$F$1:$F$116,MAX(1,U1031))="Hourly",OR(INDEX('SKU Catalog'!$J$1:$J$116,MAX(1,U1031))=0,"3Y"="PAYG")),I1031,1),"UNPRICED"))))</f>
        <v>0</v>
      </c>
    </row>
    <row r="1032" spans="1:24" ht="28.8" x14ac:dyDescent="0.35">
      <c r="A1032" s="21" t="s">
        <v>951</v>
      </c>
      <c r="B1032" s="21" t="s">
        <v>95</v>
      </c>
      <c r="C1032" s="21" t="s">
        <v>2299</v>
      </c>
      <c r="D1032" s="21" t="s">
        <v>1780</v>
      </c>
      <c r="E1032" s="21" t="s">
        <v>1781</v>
      </c>
      <c r="F1032" s="26" t="s">
        <v>188</v>
      </c>
      <c r="G1032" s="27">
        <v>1</v>
      </c>
      <c r="H1032" s="27">
        <v>1</v>
      </c>
      <c r="I1032" s="36">
        <v>1</v>
      </c>
      <c r="J1032" s="26" t="s">
        <v>2297</v>
      </c>
      <c r="K1032" s="37"/>
      <c r="L1032" s="23" t="str">
        <f>IF(U1032=0,"INVALID SKU",IF(INDEX('SKU Catalog'!$J$1:$J$116,MAX(1,U1032))=0,"PAYG",IF(J1032="Default",Assumptions!$B$7,J1032)))</f>
        <v>PAYG</v>
      </c>
      <c r="M1032" s="23" t="str">
        <f>IF(U1032=0,"Review SKU",INDEX('SKU Catalog'!$E$1:$E$116,MAX(1,U1032)))</f>
        <v>resource</v>
      </c>
      <c r="N1032" s="31">
        <f>IF(ISNUMBER(K1032),K1032,IF(U1032=0,"UNPRICED",IF(L1032="PAYG",INDEX('SKU Catalog'!$K$1:$K$116,MAX(1,U1032)),IF(L1032="1Y",INDEX('SKU Catalog'!$L$1:$L$116,MAX(1,U1032)),INDEX('SKU Catalog'!$M$1:$M$116,MAX(1,U1032))))))</f>
        <v>0</v>
      </c>
      <c r="O1032" s="24">
        <f>IF(NOT(AND(A1032=$B$2,G1032&gt;0,H1032&gt;0,OR(C1032&lt;&gt;"Recommended baseline",Assumptions!$B$10=1))),0,IF(ISNUMBER(N1032),G1032*H1032*N1032*IF(ISNUMBER(K1032),1,IF(AND(L1032="PAYG",INDEX('SKU Catalog'!$F$1:$F$116,MAX(1,U1032))="Hourly"),I1032,1)),"UNPRICED"))</f>
        <v>0</v>
      </c>
      <c r="P1032" s="24">
        <f>IF(ISNUMBER(O1032),O1032*Assumptions!$B$8,"UNPRICED")</f>
        <v>0</v>
      </c>
      <c r="Q1032" s="23" t="str">
        <f>IF(NOT(AND(A1032=$B$2,G1032&gt;0,H1032&gt;0,OR(C1032&lt;&gt;"Recommended baseline",Assumptions!$B$10=1))),"Inactive",IF(NOT(ISNUMBER(N1032)),"UNPRICED - select SKU / quote",IF(ISNUMBER(K1032),"Manual quote - verify source",IF(T1032="Covered","Covered by capacity",IF(T1032="Control plane","No direct fee","Priced - verify sizing")))))</f>
        <v>Inactive</v>
      </c>
      <c r="R1032" s="21" t="s">
        <v>2300</v>
      </c>
      <c r="S1032" s="21" t="s">
        <v>971</v>
      </c>
      <c r="T1032" s="21" t="s">
        <v>187</v>
      </c>
      <c r="U1032" s="23">
        <f>IF(COUNTIF('SKU Catalog'!$A$4:$A$116,T1032&amp;"|"&amp;F1032)=0,0,MATCH(T1032&amp;"|"&amp;F1032,'SKU Catalog'!$A$1:$A$116,0))</f>
        <v>5</v>
      </c>
      <c r="V1032" s="24">
        <f>IF(NOT(AND(A1032=$B$2,G1032&gt;0,H1032&gt;0,OR(C1032&lt;&gt;"Recommended baseline",Assumptions!$B$10=1))),0,IF(ISNUMBER(K1032),G1032*H1032*K1032,IF(U1032=0,"UNPRICED",IF(ISNUMBER(INDEX('SKU Catalog'!$K$1:$K$116,MAX(1,U1032))),G1032*H1032*INDEX('SKU Catalog'!$K$1:$K$116,MAX(1,U1032))*IF(AND(INDEX('SKU Catalog'!$F$1:$F$116,MAX(1,U1032))="Hourly",OR(INDEX('SKU Catalog'!$J$1:$J$116,MAX(1,U1032))=0,"PAYG"="PAYG")),I1032,1),"UNPRICED"))))</f>
        <v>0</v>
      </c>
      <c r="W1032" s="24">
        <f>IF(NOT(AND(A1032=$B$2,G1032&gt;0,H1032&gt;0,OR(C1032&lt;&gt;"Recommended baseline",Assumptions!$B$10=1))),0,IF(ISNUMBER(K1032),G1032*H1032*K1032,IF(U1032=0,"UNPRICED",IF(ISNUMBER(INDEX('SKU Catalog'!$L$1:$L$116,MAX(1,U1032))),G1032*H1032*INDEX('SKU Catalog'!$L$1:$L$116,MAX(1,U1032))*IF(AND(INDEX('SKU Catalog'!$F$1:$F$116,MAX(1,U1032))="Hourly",OR(INDEX('SKU Catalog'!$J$1:$J$116,MAX(1,U1032))=0,"1Y"="PAYG")),I1032,1),"UNPRICED"))))</f>
        <v>0</v>
      </c>
      <c r="X1032" s="24">
        <f>IF(NOT(AND(A1032=$B$2,G1032&gt;0,H1032&gt;0,OR(C1032&lt;&gt;"Recommended baseline",Assumptions!$B$10=1))),0,IF(ISNUMBER(K1032),G1032*H1032*K1032,IF(U1032=0,"UNPRICED",IF(ISNUMBER(INDEX('SKU Catalog'!$M$1:$M$116,MAX(1,U1032))),G1032*H1032*INDEX('SKU Catalog'!$M$1:$M$116,MAX(1,U1032))*IF(AND(INDEX('SKU Catalog'!$F$1:$F$116,MAX(1,U1032))="Hourly",OR(INDEX('SKU Catalog'!$J$1:$J$116,MAX(1,U1032))=0,"3Y"="PAYG")),I1032,1),"UNPRICED"))))</f>
        <v>0</v>
      </c>
    </row>
    <row r="1033" spans="1:24" ht="28.8" x14ac:dyDescent="0.35">
      <c r="A1033" s="21" t="s">
        <v>951</v>
      </c>
      <c r="B1033" s="21" t="s">
        <v>95</v>
      </c>
      <c r="C1033" s="21" t="s">
        <v>2299</v>
      </c>
      <c r="D1033" s="21" t="s">
        <v>1783</v>
      </c>
      <c r="E1033" s="21" t="s">
        <v>1784</v>
      </c>
      <c r="F1033" s="26" t="s">
        <v>188</v>
      </c>
      <c r="G1033" s="27">
        <v>1</v>
      </c>
      <c r="H1033" s="27">
        <v>1</v>
      </c>
      <c r="I1033" s="36">
        <v>1</v>
      </c>
      <c r="J1033" s="26" t="s">
        <v>2297</v>
      </c>
      <c r="K1033" s="37"/>
      <c r="L1033" s="23" t="str">
        <f>IF(U1033=0,"INVALID SKU",IF(INDEX('SKU Catalog'!$J$1:$J$116,MAX(1,U1033))=0,"PAYG",IF(J1033="Default",Assumptions!$B$7,J1033)))</f>
        <v>PAYG</v>
      </c>
      <c r="M1033" s="23" t="str">
        <f>IF(U1033=0,"Review SKU",INDEX('SKU Catalog'!$E$1:$E$116,MAX(1,U1033)))</f>
        <v>resource</v>
      </c>
      <c r="N1033" s="31">
        <f>IF(ISNUMBER(K1033),K1033,IF(U1033=0,"UNPRICED",IF(L1033="PAYG",INDEX('SKU Catalog'!$K$1:$K$116,MAX(1,U1033)),IF(L1033="1Y",INDEX('SKU Catalog'!$L$1:$L$116,MAX(1,U1033)),INDEX('SKU Catalog'!$M$1:$M$116,MAX(1,U1033))))))</f>
        <v>0</v>
      </c>
      <c r="O1033" s="24">
        <f>IF(NOT(AND(A1033=$B$2,G1033&gt;0,H1033&gt;0,OR(C1033&lt;&gt;"Recommended baseline",Assumptions!$B$10=1))),0,IF(ISNUMBER(N1033),G1033*H1033*N1033*IF(ISNUMBER(K1033),1,IF(AND(L1033="PAYG",INDEX('SKU Catalog'!$F$1:$F$116,MAX(1,U1033))="Hourly"),I1033,1)),"UNPRICED"))</f>
        <v>0</v>
      </c>
      <c r="P1033" s="24">
        <f>IF(ISNUMBER(O1033),O1033*Assumptions!$B$8,"UNPRICED")</f>
        <v>0</v>
      </c>
      <c r="Q1033" s="23" t="str">
        <f>IF(NOT(AND(A1033=$B$2,G1033&gt;0,H1033&gt;0,OR(C1033&lt;&gt;"Recommended baseline",Assumptions!$B$10=1))),"Inactive",IF(NOT(ISNUMBER(N1033)),"UNPRICED - select SKU / quote",IF(ISNUMBER(K1033),"Manual quote - verify source",IF(T1033="Covered","Covered by capacity",IF(T1033="Control plane","No direct fee","Priced - verify sizing")))))</f>
        <v>Inactive</v>
      </c>
      <c r="R1033" s="21" t="s">
        <v>2300</v>
      </c>
      <c r="S1033" s="21" t="s">
        <v>971</v>
      </c>
      <c r="T1033" s="21" t="s">
        <v>187</v>
      </c>
      <c r="U1033" s="23">
        <f>IF(COUNTIF('SKU Catalog'!$A$4:$A$116,T1033&amp;"|"&amp;F1033)=0,0,MATCH(T1033&amp;"|"&amp;F1033,'SKU Catalog'!$A$1:$A$116,0))</f>
        <v>5</v>
      </c>
      <c r="V1033" s="24">
        <f>IF(NOT(AND(A1033=$B$2,G1033&gt;0,H1033&gt;0,OR(C1033&lt;&gt;"Recommended baseline",Assumptions!$B$10=1))),0,IF(ISNUMBER(K1033),G1033*H1033*K1033,IF(U1033=0,"UNPRICED",IF(ISNUMBER(INDEX('SKU Catalog'!$K$1:$K$116,MAX(1,U1033))),G1033*H1033*INDEX('SKU Catalog'!$K$1:$K$116,MAX(1,U1033))*IF(AND(INDEX('SKU Catalog'!$F$1:$F$116,MAX(1,U1033))="Hourly",OR(INDEX('SKU Catalog'!$J$1:$J$116,MAX(1,U1033))=0,"PAYG"="PAYG")),I1033,1),"UNPRICED"))))</f>
        <v>0</v>
      </c>
      <c r="W1033" s="24">
        <f>IF(NOT(AND(A1033=$B$2,G1033&gt;0,H1033&gt;0,OR(C1033&lt;&gt;"Recommended baseline",Assumptions!$B$10=1))),0,IF(ISNUMBER(K1033),G1033*H1033*K1033,IF(U1033=0,"UNPRICED",IF(ISNUMBER(INDEX('SKU Catalog'!$L$1:$L$116,MAX(1,U1033))),G1033*H1033*INDEX('SKU Catalog'!$L$1:$L$116,MAX(1,U1033))*IF(AND(INDEX('SKU Catalog'!$F$1:$F$116,MAX(1,U1033))="Hourly",OR(INDEX('SKU Catalog'!$J$1:$J$116,MAX(1,U1033))=0,"1Y"="PAYG")),I1033,1),"UNPRICED"))))</f>
        <v>0</v>
      </c>
      <c r="X1033" s="24">
        <f>IF(NOT(AND(A1033=$B$2,G1033&gt;0,H1033&gt;0,OR(C1033&lt;&gt;"Recommended baseline",Assumptions!$B$10=1))),0,IF(ISNUMBER(K1033),G1033*H1033*K1033,IF(U1033=0,"UNPRICED",IF(ISNUMBER(INDEX('SKU Catalog'!$M$1:$M$116,MAX(1,U1033))),G1033*H1033*INDEX('SKU Catalog'!$M$1:$M$116,MAX(1,U1033))*IF(AND(INDEX('SKU Catalog'!$F$1:$F$116,MAX(1,U1033))="Hourly",OR(INDEX('SKU Catalog'!$J$1:$J$116,MAX(1,U1033))=0,"3Y"="PAYG")),I1033,1),"UNPRICED"))))</f>
        <v>0</v>
      </c>
    </row>
    <row r="1034" spans="1:24" ht="28.8" x14ac:dyDescent="0.35">
      <c r="A1034" s="21" t="s">
        <v>951</v>
      </c>
      <c r="B1034" s="21" t="s">
        <v>95</v>
      </c>
      <c r="C1034" s="21" t="s">
        <v>2299</v>
      </c>
      <c r="D1034" s="21" t="s">
        <v>1785</v>
      </c>
      <c r="E1034" s="21" t="s">
        <v>1786</v>
      </c>
      <c r="F1034" s="26" t="s">
        <v>188</v>
      </c>
      <c r="G1034" s="27">
        <v>1</v>
      </c>
      <c r="H1034" s="27">
        <v>1</v>
      </c>
      <c r="I1034" s="36">
        <v>1</v>
      </c>
      <c r="J1034" s="26" t="s">
        <v>2297</v>
      </c>
      <c r="K1034" s="37"/>
      <c r="L1034" s="23" t="str">
        <f>IF(U1034=0,"INVALID SKU",IF(INDEX('SKU Catalog'!$J$1:$J$116,MAX(1,U1034))=0,"PAYG",IF(J1034="Default",Assumptions!$B$7,J1034)))</f>
        <v>PAYG</v>
      </c>
      <c r="M1034" s="23" t="str">
        <f>IF(U1034=0,"Review SKU",INDEX('SKU Catalog'!$E$1:$E$116,MAX(1,U1034)))</f>
        <v>resource</v>
      </c>
      <c r="N1034" s="31">
        <f>IF(ISNUMBER(K1034),K1034,IF(U1034=0,"UNPRICED",IF(L1034="PAYG",INDEX('SKU Catalog'!$K$1:$K$116,MAX(1,U1034)),IF(L1034="1Y",INDEX('SKU Catalog'!$L$1:$L$116,MAX(1,U1034)),INDEX('SKU Catalog'!$M$1:$M$116,MAX(1,U1034))))))</f>
        <v>0</v>
      </c>
      <c r="O1034" s="24">
        <f>IF(NOT(AND(A1034=$B$2,G1034&gt;0,H1034&gt;0,OR(C1034&lt;&gt;"Recommended baseline",Assumptions!$B$10=1))),0,IF(ISNUMBER(N1034),G1034*H1034*N1034*IF(ISNUMBER(K1034),1,IF(AND(L1034="PAYG",INDEX('SKU Catalog'!$F$1:$F$116,MAX(1,U1034))="Hourly"),I1034,1)),"UNPRICED"))</f>
        <v>0</v>
      </c>
      <c r="P1034" s="24">
        <f>IF(ISNUMBER(O1034),O1034*Assumptions!$B$8,"UNPRICED")</f>
        <v>0</v>
      </c>
      <c r="Q1034" s="23" t="str">
        <f>IF(NOT(AND(A1034=$B$2,G1034&gt;0,H1034&gt;0,OR(C1034&lt;&gt;"Recommended baseline",Assumptions!$B$10=1))),"Inactive",IF(NOT(ISNUMBER(N1034)),"UNPRICED - select SKU / quote",IF(ISNUMBER(K1034),"Manual quote - verify source",IF(T1034="Covered","Covered by capacity",IF(T1034="Control plane","No direct fee","Priced - verify sizing")))))</f>
        <v>Inactive</v>
      </c>
      <c r="R1034" s="21" t="s">
        <v>2300</v>
      </c>
      <c r="S1034" s="21" t="s">
        <v>971</v>
      </c>
      <c r="T1034" s="21" t="s">
        <v>187</v>
      </c>
      <c r="U1034" s="23">
        <f>IF(COUNTIF('SKU Catalog'!$A$4:$A$116,T1034&amp;"|"&amp;F1034)=0,0,MATCH(T1034&amp;"|"&amp;F1034,'SKU Catalog'!$A$1:$A$116,0))</f>
        <v>5</v>
      </c>
      <c r="V1034" s="24">
        <f>IF(NOT(AND(A1034=$B$2,G1034&gt;0,H1034&gt;0,OR(C1034&lt;&gt;"Recommended baseline",Assumptions!$B$10=1))),0,IF(ISNUMBER(K1034),G1034*H1034*K1034,IF(U1034=0,"UNPRICED",IF(ISNUMBER(INDEX('SKU Catalog'!$K$1:$K$116,MAX(1,U1034))),G1034*H1034*INDEX('SKU Catalog'!$K$1:$K$116,MAX(1,U1034))*IF(AND(INDEX('SKU Catalog'!$F$1:$F$116,MAX(1,U1034))="Hourly",OR(INDEX('SKU Catalog'!$J$1:$J$116,MAX(1,U1034))=0,"PAYG"="PAYG")),I1034,1),"UNPRICED"))))</f>
        <v>0</v>
      </c>
      <c r="W1034" s="24">
        <f>IF(NOT(AND(A1034=$B$2,G1034&gt;0,H1034&gt;0,OR(C1034&lt;&gt;"Recommended baseline",Assumptions!$B$10=1))),0,IF(ISNUMBER(K1034),G1034*H1034*K1034,IF(U1034=0,"UNPRICED",IF(ISNUMBER(INDEX('SKU Catalog'!$L$1:$L$116,MAX(1,U1034))),G1034*H1034*INDEX('SKU Catalog'!$L$1:$L$116,MAX(1,U1034))*IF(AND(INDEX('SKU Catalog'!$F$1:$F$116,MAX(1,U1034))="Hourly",OR(INDEX('SKU Catalog'!$J$1:$J$116,MAX(1,U1034))=0,"1Y"="PAYG")),I1034,1),"UNPRICED"))))</f>
        <v>0</v>
      </c>
      <c r="X1034" s="24">
        <f>IF(NOT(AND(A1034=$B$2,G1034&gt;0,H1034&gt;0,OR(C1034&lt;&gt;"Recommended baseline",Assumptions!$B$10=1))),0,IF(ISNUMBER(K1034),G1034*H1034*K1034,IF(U1034=0,"UNPRICED",IF(ISNUMBER(INDEX('SKU Catalog'!$M$1:$M$116,MAX(1,U1034))),G1034*H1034*INDEX('SKU Catalog'!$M$1:$M$116,MAX(1,U1034))*IF(AND(INDEX('SKU Catalog'!$F$1:$F$116,MAX(1,U1034))="Hourly",OR(INDEX('SKU Catalog'!$J$1:$J$116,MAX(1,U1034))=0,"3Y"="PAYG")),I1034,1),"UNPRICED"))))</f>
        <v>0</v>
      </c>
    </row>
    <row r="1035" spans="1:24" ht="28.8" x14ac:dyDescent="0.35">
      <c r="A1035" s="21" t="s">
        <v>951</v>
      </c>
      <c r="B1035" s="21" t="s">
        <v>95</v>
      </c>
      <c r="C1035" s="21" t="s">
        <v>2299</v>
      </c>
      <c r="D1035" s="21" t="s">
        <v>1787</v>
      </c>
      <c r="E1035" s="21" t="s">
        <v>1788</v>
      </c>
      <c r="F1035" s="26" t="s">
        <v>188</v>
      </c>
      <c r="G1035" s="27">
        <v>1</v>
      </c>
      <c r="H1035" s="27">
        <v>1</v>
      </c>
      <c r="I1035" s="36">
        <v>1</v>
      </c>
      <c r="J1035" s="26" t="s">
        <v>2297</v>
      </c>
      <c r="K1035" s="37"/>
      <c r="L1035" s="23" t="str">
        <f>IF(U1035=0,"INVALID SKU",IF(INDEX('SKU Catalog'!$J$1:$J$116,MAX(1,U1035))=0,"PAYG",IF(J1035="Default",Assumptions!$B$7,J1035)))</f>
        <v>PAYG</v>
      </c>
      <c r="M1035" s="23" t="str">
        <f>IF(U1035=0,"Review SKU",INDEX('SKU Catalog'!$E$1:$E$116,MAX(1,U1035)))</f>
        <v>resource</v>
      </c>
      <c r="N1035" s="31">
        <f>IF(ISNUMBER(K1035),K1035,IF(U1035=0,"UNPRICED",IF(L1035="PAYG",INDEX('SKU Catalog'!$K$1:$K$116,MAX(1,U1035)),IF(L1035="1Y",INDEX('SKU Catalog'!$L$1:$L$116,MAX(1,U1035)),INDEX('SKU Catalog'!$M$1:$M$116,MAX(1,U1035))))))</f>
        <v>0</v>
      </c>
      <c r="O1035" s="24">
        <f>IF(NOT(AND(A1035=$B$2,G1035&gt;0,H1035&gt;0,OR(C1035&lt;&gt;"Recommended baseline",Assumptions!$B$10=1))),0,IF(ISNUMBER(N1035),G1035*H1035*N1035*IF(ISNUMBER(K1035),1,IF(AND(L1035="PAYG",INDEX('SKU Catalog'!$F$1:$F$116,MAX(1,U1035))="Hourly"),I1035,1)),"UNPRICED"))</f>
        <v>0</v>
      </c>
      <c r="P1035" s="24">
        <f>IF(ISNUMBER(O1035),O1035*Assumptions!$B$8,"UNPRICED")</f>
        <v>0</v>
      </c>
      <c r="Q1035" s="23" t="str">
        <f>IF(NOT(AND(A1035=$B$2,G1035&gt;0,H1035&gt;0,OR(C1035&lt;&gt;"Recommended baseline",Assumptions!$B$10=1))),"Inactive",IF(NOT(ISNUMBER(N1035)),"UNPRICED - select SKU / quote",IF(ISNUMBER(K1035),"Manual quote - verify source",IF(T1035="Covered","Covered by capacity",IF(T1035="Control plane","No direct fee","Priced - verify sizing")))))</f>
        <v>Inactive</v>
      </c>
      <c r="R1035" s="21" t="s">
        <v>2300</v>
      </c>
      <c r="S1035" s="21" t="s">
        <v>971</v>
      </c>
      <c r="T1035" s="21" t="s">
        <v>187</v>
      </c>
      <c r="U1035" s="23">
        <f>IF(COUNTIF('SKU Catalog'!$A$4:$A$116,T1035&amp;"|"&amp;F1035)=0,0,MATCH(T1035&amp;"|"&amp;F1035,'SKU Catalog'!$A$1:$A$116,0))</f>
        <v>5</v>
      </c>
      <c r="V1035" s="24">
        <f>IF(NOT(AND(A1035=$B$2,G1035&gt;0,H1035&gt;0,OR(C1035&lt;&gt;"Recommended baseline",Assumptions!$B$10=1))),0,IF(ISNUMBER(K1035),G1035*H1035*K1035,IF(U1035=0,"UNPRICED",IF(ISNUMBER(INDEX('SKU Catalog'!$K$1:$K$116,MAX(1,U1035))),G1035*H1035*INDEX('SKU Catalog'!$K$1:$K$116,MAX(1,U1035))*IF(AND(INDEX('SKU Catalog'!$F$1:$F$116,MAX(1,U1035))="Hourly",OR(INDEX('SKU Catalog'!$J$1:$J$116,MAX(1,U1035))=0,"PAYG"="PAYG")),I1035,1),"UNPRICED"))))</f>
        <v>0</v>
      </c>
      <c r="W1035" s="24">
        <f>IF(NOT(AND(A1035=$B$2,G1035&gt;0,H1035&gt;0,OR(C1035&lt;&gt;"Recommended baseline",Assumptions!$B$10=1))),0,IF(ISNUMBER(K1035),G1035*H1035*K1035,IF(U1035=0,"UNPRICED",IF(ISNUMBER(INDEX('SKU Catalog'!$L$1:$L$116,MAX(1,U1035))),G1035*H1035*INDEX('SKU Catalog'!$L$1:$L$116,MAX(1,U1035))*IF(AND(INDEX('SKU Catalog'!$F$1:$F$116,MAX(1,U1035))="Hourly",OR(INDEX('SKU Catalog'!$J$1:$J$116,MAX(1,U1035))=0,"1Y"="PAYG")),I1035,1),"UNPRICED"))))</f>
        <v>0</v>
      </c>
      <c r="X1035" s="24">
        <f>IF(NOT(AND(A1035=$B$2,G1035&gt;0,H1035&gt;0,OR(C1035&lt;&gt;"Recommended baseline",Assumptions!$B$10=1))),0,IF(ISNUMBER(K1035),G1035*H1035*K1035,IF(U1035=0,"UNPRICED",IF(ISNUMBER(INDEX('SKU Catalog'!$M$1:$M$116,MAX(1,U1035))),G1035*H1035*INDEX('SKU Catalog'!$M$1:$M$116,MAX(1,U1035))*IF(AND(INDEX('SKU Catalog'!$F$1:$F$116,MAX(1,U1035))="Hourly",OR(INDEX('SKU Catalog'!$J$1:$J$116,MAX(1,U1035))=0,"3Y"="PAYG")),I1035,1),"UNPRICED"))))</f>
        <v>0</v>
      </c>
    </row>
    <row r="1036" spans="1:24" ht="28.8" x14ac:dyDescent="0.35">
      <c r="A1036" s="21" t="s">
        <v>951</v>
      </c>
      <c r="B1036" s="21" t="s">
        <v>95</v>
      </c>
      <c r="C1036" s="21" t="s">
        <v>2299</v>
      </c>
      <c r="D1036" s="21" t="s">
        <v>1789</v>
      </c>
      <c r="E1036" s="21" t="s">
        <v>1790</v>
      </c>
      <c r="F1036" s="26" t="s">
        <v>188</v>
      </c>
      <c r="G1036" s="27">
        <v>1</v>
      </c>
      <c r="H1036" s="27">
        <v>1</v>
      </c>
      <c r="I1036" s="36">
        <v>1</v>
      </c>
      <c r="J1036" s="26" t="s">
        <v>2297</v>
      </c>
      <c r="K1036" s="37"/>
      <c r="L1036" s="23" t="str">
        <f>IF(U1036=0,"INVALID SKU",IF(INDEX('SKU Catalog'!$J$1:$J$116,MAX(1,U1036))=0,"PAYG",IF(J1036="Default",Assumptions!$B$7,J1036)))</f>
        <v>PAYG</v>
      </c>
      <c r="M1036" s="23" t="str">
        <f>IF(U1036=0,"Review SKU",INDEX('SKU Catalog'!$E$1:$E$116,MAX(1,U1036)))</f>
        <v>resource</v>
      </c>
      <c r="N1036" s="31">
        <f>IF(ISNUMBER(K1036),K1036,IF(U1036=0,"UNPRICED",IF(L1036="PAYG",INDEX('SKU Catalog'!$K$1:$K$116,MAX(1,U1036)),IF(L1036="1Y",INDEX('SKU Catalog'!$L$1:$L$116,MAX(1,U1036)),INDEX('SKU Catalog'!$M$1:$M$116,MAX(1,U1036))))))</f>
        <v>0</v>
      </c>
      <c r="O1036" s="24">
        <f>IF(NOT(AND(A1036=$B$2,G1036&gt;0,H1036&gt;0,OR(C1036&lt;&gt;"Recommended baseline",Assumptions!$B$10=1))),0,IF(ISNUMBER(N1036),G1036*H1036*N1036*IF(ISNUMBER(K1036),1,IF(AND(L1036="PAYG",INDEX('SKU Catalog'!$F$1:$F$116,MAX(1,U1036))="Hourly"),I1036,1)),"UNPRICED"))</f>
        <v>0</v>
      </c>
      <c r="P1036" s="24">
        <f>IF(ISNUMBER(O1036),O1036*Assumptions!$B$8,"UNPRICED")</f>
        <v>0</v>
      </c>
      <c r="Q1036" s="23" t="str">
        <f>IF(NOT(AND(A1036=$B$2,G1036&gt;0,H1036&gt;0,OR(C1036&lt;&gt;"Recommended baseline",Assumptions!$B$10=1))),"Inactive",IF(NOT(ISNUMBER(N1036)),"UNPRICED - select SKU / quote",IF(ISNUMBER(K1036),"Manual quote - verify source",IF(T1036="Covered","Covered by capacity",IF(T1036="Control plane","No direct fee","Priced - verify sizing")))))</f>
        <v>Inactive</v>
      </c>
      <c r="R1036" s="21" t="s">
        <v>2300</v>
      </c>
      <c r="S1036" s="21" t="s">
        <v>971</v>
      </c>
      <c r="T1036" s="21" t="s">
        <v>187</v>
      </c>
      <c r="U1036" s="23">
        <f>IF(COUNTIF('SKU Catalog'!$A$4:$A$116,T1036&amp;"|"&amp;F1036)=0,0,MATCH(T1036&amp;"|"&amp;F1036,'SKU Catalog'!$A$1:$A$116,0))</f>
        <v>5</v>
      </c>
      <c r="V1036" s="24">
        <f>IF(NOT(AND(A1036=$B$2,G1036&gt;0,H1036&gt;0,OR(C1036&lt;&gt;"Recommended baseline",Assumptions!$B$10=1))),0,IF(ISNUMBER(K1036),G1036*H1036*K1036,IF(U1036=0,"UNPRICED",IF(ISNUMBER(INDEX('SKU Catalog'!$K$1:$K$116,MAX(1,U1036))),G1036*H1036*INDEX('SKU Catalog'!$K$1:$K$116,MAX(1,U1036))*IF(AND(INDEX('SKU Catalog'!$F$1:$F$116,MAX(1,U1036))="Hourly",OR(INDEX('SKU Catalog'!$J$1:$J$116,MAX(1,U1036))=0,"PAYG"="PAYG")),I1036,1),"UNPRICED"))))</f>
        <v>0</v>
      </c>
      <c r="W1036" s="24">
        <f>IF(NOT(AND(A1036=$B$2,G1036&gt;0,H1036&gt;0,OR(C1036&lt;&gt;"Recommended baseline",Assumptions!$B$10=1))),0,IF(ISNUMBER(K1036),G1036*H1036*K1036,IF(U1036=0,"UNPRICED",IF(ISNUMBER(INDEX('SKU Catalog'!$L$1:$L$116,MAX(1,U1036))),G1036*H1036*INDEX('SKU Catalog'!$L$1:$L$116,MAX(1,U1036))*IF(AND(INDEX('SKU Catalog'!$F$1:$F$116,MAX(1,U1036))="Hourly",OR(INDEX('SKU Catalog'!$J$1:$J$116,MAX(1,U1036))=0,"1Y"="PAYG")),I1036,1),"UNPRICED"))))</f>
        <v>0</v>
      </c>
      <c r="X1036" s="24">
        <f>IF(NOT(AND(A1036=$B$2,G1036&gt;0,H1036&gt;0,OR(C1036&lt;&gt;"Recommended baseline",Assumptions!$B$10=1))),0,IF(ISNUMBER(K1036),G1036*H1036*K1036,IF(U1036=0,"UNPRICED",IF(ISNUMBER(INDEX('SKU Catalog'!$M$1:$M$116,MAX(1,U1036))),G1036*H1036*INDEX('SKU Catalog'!$M$1:$M$116,MAX(1,U1036))*IF(AND(INDEX('SKU Catalog'!$F$1:$F$116,MAX(1,U1036))="Hourly",OR(INDEX('SKU Catalog'!$J$1:$J$116,MAX(1,U1036))=0,"3Y"="PAYG")),I1036,1),"UNPRICED"))))</f>
        <v>0</v>
      </c>
    </row>
    <row r="1037" spans="1:24" ht="28.8" x14ac:dyDescent="0.35">
      <c r="A1037" s="21" t="s">
        <v>951</v>
      </c>
      <c r="B1037" s="21" t="s">
        <v>95</v>
      </c>
      <c r="C1037" s="21" t="s">
        <v>2299</v>
      </c>
      <c r="D1037" s="21" t="s">
        <v>1791</v>
      </c>
      <c r="E1037" s="21" t="s">
        <v>1792</v>
      </c>
      <c r="F1037" s="26" t="s">
        <v>188</v>
      </c>
      <c r="G1037" s="27">
        <v>1</v>
      </c>
      <c r="H1037" s="27">
        <v>1</v>
      </c>
      <c r="I1037" s="36">
        <v>1</v>
      </c>
      <c r="J1037" s="26" t="s">
        <v>2297</v>
      </c>
      <c r="K1037" s="37"/>
      <c r="L1037" s="23" t="str">
        <f>IF(U1037=0,"INVALID SKU",IF(INDEX('SKU Catalog'!$J$1:$J$116,MAX(1,U1037))=0,"PAYG",IF(J1037="Default",Assumptions!$B$7,J1037)))</f>
        <v>PAYG</v>
      </c>
      <c r="M1037" s="23" t="str">
        <f>IF(U1037=0,"Review SKU",INDEX('SKU Catalog'!$E$1:$E$116,MAX(1,U1037)))</f>
        <v>resource</v>
      </c>
      <c r="N1037" s="31">
        <f>IF(ISNUMBER(K1037),K1037,IF(U1037=0,"UNPRICED",IF(L1037="PAYG",INDEX('SKU Catalog'!$K$1:$K$116,MAX(1,U1037)),IF(L1037="1Y",INDEX('SKU Catalog'!$L$1:$L$116,MAX(1,U1037)),INDEX('SKU Catalog'!$M$1:$M$116,MAX(1,U1037))))))</f>
        <v>0</v>
      </c>
      <c r="O1037" s="24">
        <f>IF(NOT(AND(A1037=$B$2,G1037&gt;0,H1037&gt;0,OR(C1037&lt;&gt;"Recommended baseline",Assumptions!$B$10=1))),0,IF(ISNUMBER(N1037),G1037*H1037*N1037*IF(ISNUMBER(K1037),1,IF(AND(L1037="PAYG",INDEX('SKU Catalog'!$F$1:$F$116,MAX(1,U1037))="Hourly"),I1037,1)),"UNPRICED"))</f>
        <v>0</v>
      </c>
      <c r="P1037" s="24">
        <f>IF(ISNUMBER(O1037),O1037*Assumptions!$B$8,"UNPRICED")</f>
        <v>0</v>
      </c>
      <c r="Q1037" s="23" t="str">
        <f>IF(NOT(AND(A1037=$B$2,G1037&gt;0,H1037&gt;0,OR(C1037&lt;&gt;"Recommended baseline",Assumptions!$B$10=1))),"Inactive",IF(NOT(ISNUMBER(N1037)),"UNPRICED - select SKU / quote",IF(ISNUMBER(K1037),"Manual quote - verify source",IF(T1037="Covered","Covered by capacity",IF(T1037="Control plane","No direct fee","Priced - verify sizing")))))</f>
        <v>Inactive</v>
      </c>
      <c r="R1037" s="21" t="s">
        <v>2300</v>
      </c>
      <c r="S1037" s="21" t="s">
        <v>971</v>
      </c>
      <c r="T1037" s="21" t="s">
        <v>187</v>
      </c>
      <c r="U1037" s="23">
        <f>IF(COUNTIF('SKU Catalog'!$A$4:$A$116,T1037&amp;"|"&amp;F1037)=0,0,MATCH(T1037&amp;"|"&amp;F1037,'SKU Catalog'!$A$1:$A$116,0))</f>
        <v>5</v>
      </c>
      <c r="V1037" s="24">
        <f>IF(NOT(AND(A1037=$B$2,G1037&gt;0,H1037&gt;0,OR(C1037&lt;&gt;"Recommended baseline",Assumptions!$B$10=1))),0,IF(ISNUMBER(K1037),G1037*H1037*K1037,IF(U1037=0,"UNPRICED",IF(ISNUMBER(INDEX('SKU Catalog'!$K$1:$K$116,MAX(1,U1037))),G1037*H1037*INDEX('SKU Catalog'!$K$1:$K$116,MAX(1,U1037))*IF(AND(INDEX('SKU Catalog'!$F$1:$F$116,MAX(1,U1037))="Hourly",OR(INDEX('SKU Catalog'!$J$1:$J$116,MAX(1,U1037))=0,"PAYG"="PAYG")),I1037,1),"UNPRICED"))))</f>
        <v>0</v>
      </c>
      <c r="W1037" s="24">
        <f>IF(NOT(AND(A1037=$B$2,G1037&gt;0,H1037&gt;0,OR(C1037&lt;&gt;"Recommended baseline",Assumptions!$B$10=1))),0,IF(ISNUMBER(K1037),G1037*H1037*K1037,IF(U1037=0,"UNPRICED",IF(ISNUMBER(INDEX('SKU Catalog'!$L$1:$L$116,MAX(1,U1037))),G1037*H1037*INDEX('SKU Catalog'!$L$1:$L$116,MAX(1,U1037))*IF(AND(INDEX('SKU Catalog'!$F$1:$F$116,MAX(1,U1037))="Hourly",OR(INDEX('SKU Catalog'!$J$1:$J$116,MAX(1,U1037))=0,"1Y"="PAYG")),I1037,1),"UNPRICED"))))</f>
        <v>0</v>
      </c>
      <c r="X1037" s="24">
        <f>IF(NOT(AND(A1037=$B$2,G1037&gt;0,H1037&gt;0,OR(C1037&lt;&gt;"Recommended baseline",Assumptions!$B$10=1))),0,IF(ISNUMBER(K1037),G1037*H1037*K1037,IF(U1037=0,"UNPRICED",IF(ISNUMBER(INDEX('SKU Catalog'!$M$1:$M$116,MAX(1,U1037))),G1037*H1037*INDEX('SKU Catalog'!$M$1:$M$116,MAX(1,U1037))*IF(AND(INDEX('SKU Catalog'!$F$1:$F$116,MAX(1,U1037))="Hourly",OR(INDEX('SKU Catalog'!$J$1:$J$116,MAX(1,U1037))=0,"3Y"="PAYG")),I1037,1),"UNPRICED"))))</f>
        <v>0</v>
      </c>
    </row>
    <row r="1038" spans="1:24" ht="28.8" x14ac:dyDescent="0.35">
      <c r="A1038" s="21" t="s">
        <v>951</v>
      </c>
      <c r="B1038" s="21" t="s">
        <v>95</v>
      </c>
      <c r="C1038" s="21" t="s">
        <v>2299</v>
      </c>
      <c r="D1038" s="21" t="s">
        <v>1793</v>
      </c>
      <c r="E1038" s="21" t="s">
        <v>1794</v>
      </c>
      <c r="F1038" s="26" t="s">
        <v>188</v>
      </c>
      <c r="G1038" s="27">
        <v>1</v>
      </c>
      <c r="H1038" s="27">
        <v>1</v>
      </c>
      <c r="I1038" s="36">
        <v>1</v>
      </c>
      <c r="J1038" s="26" t="s">
        <v>2297</v>
      </c>
      <c r="K1038" s="37"/>
      <c r="L1038" s="23" t="str">
        <f>IF(U1038=0,"INVALID SKU",IF(INDEX('SKU Catalog'!$J$1:$J$116,MAX(1,U1038))=0,"PAYG",IF(J1038="Default",Assumptions!$B$7,J1038)))</f>
        <v>PAYG</v>
      </c>
      <c r="M1038" s="23" t="str">
        <f>IF(U1038=0,"Review SKU",INDEX('SKU Catalog'!$E$1:$E$116,MAX(1,U1038)))</f>
        <v>resource</v>
      </c>
      <c r="N1038" s="31">
        <f>IF(ISNUMBER(K1038),K1038,IF(U1038=0,"UNPRICED",IF(L1038="PAYG",INDEX('SKU Catalog'!$K$1:$K$116,MAX(1,U1038)),IF(L1038="1Y",INDEX('SKU Catalog'!$L$1:$L$116,MAX(1,U1038)),INDEX('SKU Catalog'!$M$1:$M$116,MAX(1,U1038))))))</f>
        <v>0</v>
      </c>
      <c r="O1038" s="24">
        <f>IF(NOT(AND(A1038=$B$2,G1038&gt;0,H1038&gt;0,OR(C1038&lt;&gt;"Recommended baseline",Assumptions!$B$10=1))),0,IF(ISNUMBER(N1038),G1038*H1038*N1038*IF(ISNUMBER(K1038),1,IF(AND(L1038="PAYG",INDEX('SKU Catalog'!$F$1:$F$116,MAX(1,U1038))="Hourly"),I1038,1)),"UNPRICED"))</f>
        <v>0</v>
      </c>
      <c r="P1038" s="24">
        <f>IF(ISNUMBER(O1038),O1038*Assumptions!$B$8,"UNPRICED")</f>
        <v>0</v>
      </c>
      <c r="Q1038" s="23" t="str">
        <f>IF(NOT(AND(A1038=$B$2,G1038&gt;0,H1038&gt;0,OR(C1038&lt;&gt;"Recommended baseline",Assumptions!$B$10=1))),"Inactive",IF(NOT(ISNUMBER(N1038)),"UNPRICED - select SKU / quote",IF(ISNUMBER(K1038),"Manual quote - verify source",IF(T1038="Covered","Covered by capacity",IF(T1038="Control plane","No direct fee","Priced - verify sizing")))))</f>
        <v>Inactive</v>
      </c>
      <c r="R1038" s="21" t="s">
        <v>2300</v>
      </c>
      <c r="S1038" s="21" t="s">
        <v>971</v>
      </c>
      <c r="T1038" s="21" t="s">
        <v>187</v>
      </c>
      <c r="U1038" s="23">
        <f>IF(COUNTIF('SKU Catalog'!$A$4:$A$116,T1038&amp;"|"&amp;F1038)=0,0,MATCH(T1038&amp;"|"&amp;F1038,'SKU Catalog'!$A$1:$A$116,0))</f>
        <v>5</v>
      </c>
      <c r="V1038" s="24">
        <f>IF(NOT(AND(A1038=$B$2,G1038&gt;0,H1038&gt;0,OR(C1038&lt;&gt;"Recommended baseline",Assumptions!$B$10=1))),0,IF(ISNUMBER(K1038),G1038*H1038*K1038,IF(U1038=0,"UNPRICED",IF(ISNUMBER(INDEX('SKU Catalog'!$K$1:$K$116,MAX(1,U1038))),G1038*H1038*INDEX('SKU Catalog'!$K$1:$K$116,MAX(1,U1038))*IF(AND(INDEX('SKU Catalog'!$F$1:$F$116,MAX(1,U1038))="Hourly",OR(INDEX('SKU Catalog'!$J$1:$J$116,MAX(1,U1038))=0,"PAYG"="PAYG")),I1038,1),"UNPRICED"))))</f>
        <v>0</v>
      </c>
      <c r="W1038" s="24">
        <f>IF(NOT(AND(A1038=$B$2,G1038&gt;0,H1038&gt;0,OR(C1038&lt;&gt;"Recommended baseline",Assumptions!$B$10=1))),0,IF(ISNUMBER(K1038),G1038*H1038*K1038,IF(U1038=0,"UNPRICED",IF(ISNUMBER(INDEX('SKU Catalog'!$L$1:$L$116,MAX(1,U1038))),G1038*H1038*INDEX('SKU Catalog'!$L$1:$L$116,MAX(1,U1038))*IF(AND(INDEX('SKU Catalog'!$F$1:$F$116,MAX(1,U1038))="Hourly",OR(INDEX('SKU Catalog'!$J$1:$J$116,MAX(1,U1038))=0,"1Y"="PAYG")),I1038,1),"UNPRICED"))))</f>
        <v>0</v>
      </c>
      <c r="X1038" s="24">
        <f>IF(NOT(AND(A1038=$B$2,G1038&gt;0,H1038&gt;0,OR(C1038&lt;&gt;"Recommended baseline",Assumptions!$B$10=1))),0,IF(ISNUMBER(K1038),G1038*H1038*K1038,IF(U1038=0,"UNPRICED",IF(ISNUMBER(INDEX('SKU Catalog'!$M$1:$M$116,MAX(1,U1038))),G1038*H1038*INDEX('SKU Catalog'!$M$1:$M$116,MAX(1,U1038))*IF(AND(INDEX('SKU Catalog'!$F$1:$F$116,MAX(1,U1038))="Hourly",OR(INDEX('SKU Catalog'!$J$1:$J$116,MAX(1,U1038))=0,"3Y"="PAYG")),I1038,1),"UNPRICED"))))</f>
        <v>0</v>
      </c>
    </row>
    <row r="1039" spans="1:24" ht="28.8" x14ac:dyDescent="0.35">
      <c r="A1039" s="21" t="s">
        <v>951</v>
      </c>
      <c r="B1039" s="21" t="s">
        <v>95</v>
      </c>
      <c r="C1039" s="21" t="s">
        <v>2299</v>
      </c>
      <c r="D1039" s="21" t="s">
        <v>1795</v>
      </c>
      <c r="E1039" s="21" t="s">
        <v>1796</v>
      </c>
      <c r="F1039" s="26" t="s">
        <v>188</v>
      </c>
      <c r="G1039" s="27">
        <v>1</v>
      </c>
      <c r="H1039" s="27">
        <v>1</v>
      </c>
      <c r="I1039" s="36">
        <v>1</v>
      </c>
      <c r="J1039" s="26" t="s">
        <v>2297</v>
      </c>
      <c r="K1039" s="37"/>
      <c r="L1039" s="23" t="str">
        <f>IF(U1039=0,"INVALID SKU",IF(INDEX('SKU Catalog'!$J$1:$J$116,MAX(1,U1039))=0,"PAYG",IF(J1039="Default",Assumptions!$B$7,J1039)))</f>
        <v>PAYG</v>
      </c>
      <c r="M1039" s="23" t="str">
        <f>IF(U1039=0,"Review SKU",INDEX('SKU Catalog'!$E$1:$E$116,MAX(1,U1039)))</f>
        <v>resource</v>
      </c>
      <c r="N1039" s="31">
        <f>IF(ISNUMBER(K1039),K1039,IF(U1039=0,"UNPRICED",IF(L1039="PAYG",INDEX('SKU Catalog'!$K$1:$K$116,MAX(1,U1039)),IF(L1039="1Y",INDEX('SKU Catalog'!$L$1:$L$116,MAX(1,U1039)),INDEX('SKU Catalog'!$M$1:$M$116,MAX(1,U1039))))))</f>
        <v>0</v>
      </c>
      <c r="O1039" s="24">
        <f>IF(NOT(AND(A1039=$B$2,G1039&gt;0,H1039&gt;0,OR(C1039&lt;&gt;"Recommended baseline",Assumptions!$B$10=1))),0,IF(ISNUMBER(N1039),G1039*H1039*N1039*IF(ISNUMBER(K1039),1,IF(AND(L1039="PAYG",INDEX('SKU Catalog'!$F$1:$F$116,MAX(1,U1039))="Hourly"),I1039,1)),"UNPRICED"))</f>
        <v>0</v>
      </c>
      <c r="P1039" s="24">
        <f>IF(ISNUMBER(O1039),O1039*Assumptions!$B$8,"UNPRICED")</f>
        <v>0</v>
      </c>
      <c r="Q1039" s="23" t="str">
        <f>IF(NOT(AND(A1039=$B$2,G1039&gt;0,H1039&gt;0,OR(C1039&lt;&gt;"Recommended baseline",Assumptions!$B$10=1))),"Inactive",IF(NOT(ISNUMBER(N1039)),"UNPRICED - select SKU / quote",IF(ISNUMBER(K1039),"Manual quote - verify source",IF(T1039="Covered","Covered by capacity",IF(T1039="Control plane","No direct fee","Priced - verify sizing")))))</f>
        <v>Inactive</v>
      </c>
      <c r="R1039" s="21" t="s">
        <v>2300</v>
      </c>
      <c r="S1039" s="21" t="s">
        <v>971</v>
      </c>
      <c r="T1039" s="21" t="s">
        <v>187</v>
      </c>
      <c r="U1039" s="23">
        <f>IF(COUNTIF('SKU Catalog'!$A$4:$A$116,T1039&amp;"|"&amp;F1039)=0,0,MATCH(T1039&amp;"|"&amp;F1039,'SKU Catalog'!$A$1:$A$116,0))</f>
        <v>5</v>
      </c>
      <c r="V1039" s="24">
        <f>IF(NOT(AND(A1039=$B$2,G1039&gt;0,H1039&gt;0,OR(C1039&lt;&gt;"Recommended baseline",Assumptions!$B$10=1))),0,IF(ISNUMBER(K1039),G1039*H1039*K1039,IF(U1039=0,"UNPRICED",IF(ISNUMBER(INDEX('SKU Catalog'!$K$1:$K$116,MAX(1,U1039))),G1039*H1039*INDEX('SKU Catalog'!$K$1:$K$116,MAX(1,U1039))*IF(AND(INDEX('SKU Catalog'!$F$1:$F$116,MAX(1,U1039))="Hourly",OR(INDEX('SKU Catalog'!$J$1:$J$116,MAX(1,U1039))=0,"PAYG"="PAYG")),I1039,1),"UNPRICED"))))</f>
        <v>0</v>
      </c>
      <c r="W1039" s="24">
        <f>IF(NOT(AND(A1039=$B$2,G1039&gt;0,H1039&gt;0,OR(C1039&lt;&gt;"Recommended baseline",Assumptions!$B$10=1))),0,IF(ISNUMBER(K1039),G1039*H1039*K1039,IF(U1039=0,"UNPRICED",IF(ISNUMBER(INDEX('SKU Catalog'!$L$1:$L$116,MAX(1,U1039))),G1039*H1039*INDEX('SKU Catalog'!$L$1:$L$116,MAX(1,U1039))*IF(AND(INDEX('SKU Catalog'!$F$1:$F$116,MAX(1,U1039))="Hourly",OR(INDEX('SKU Catalog'!$J$1:$J$116,MAX(1,U1039))=0,"1Y"="PAYG")),I1039,1),"UNPRICED"))))</f>
        <v>0</v>
      </c>
      <c r="X1039" s="24">
        <f>IF(NOT(AND(A1039=$B$2,G1039&gt;0,H1039&gt;0,OR(C1039&lt;&gt;"Recommended baseline",Assumptions!$B$10=1))),0,IF(ISNUMBER(K1039),G1039*H1039*K1039,IF(U1039=0,"UNPRICED",IF(ISNUMBER(INDEX('SKU Catalog'!$M$1:$M$116,MAX(1,U1039))),G1039*H1039*INDEX('SKU Catalog'!$M$1:$M$116,MAX(1,U1039))*IF(AND(INDEX('SKU Catalog'!$F$1:$F$116,MAX(1,U1039))="Hourly",OR(INDEX('SKU Catalog'!$J$1:$J$116,MAX(1,U1039))=0,"3Y"="PAYG")),I1039,1),"UNPRICED"))))</f>
        <v>0</v>
      </c>
    </row>
    <row r="1040" spans="1:24" ht="28.8" x14ac:dyDescent="0.35">
      <c r="A1040" s="21" t="s">
        <v>951</v>
      </c>
      <c r="B1040" s="21" t="s">
        <v>95</v>
      </c>
      <c r="C1040" s="21" t="s">
        <v>2299</v>
      </c>
      <c r="D1040" s="21" t="s">
        <v>1797</v>
      </c>
      <c r="E1040" s="21" t="s">
        <v>1798</v>
      </c>
      <c r="F1040" s="26" t="s">
        <v>188</v>
      </c>
      <c r="G1040" s="27">
        <v>1</v>
      </c>
      <c r="H1040" s="27">
        <v>1</v>
      </c>
      <c r="I1040" s="36">
        <v>1</v>
      </c>
      <c r="J1040" s="26" t="s">
        <v>2297</v>
      </c>
      <c r="K1040" s="37"/>
      <c r="L1040" s="23" t="str">
        <f>IF(U1040=0,"INVALID SKU",IF(INDEX('SKU Catalog'!$J$1:$J$116,MAX(1,U1040))=0,"PAYG",IF(J1040="Default",Assumptions!$B$7,J1040)))</f>
        <v>PAYG</v>
      </c>
      <c r="M1040" s="23" t="str">
        <f>IF(U1040=0,"Review SKU",INDEX('SKU Catalog'!$E$1:$E$116,MAX(1,U1040)))</f>
        <v>resource</v>
      </c>
      <c r="N1040" s="31">
        <f>IF(ISNUMBER(K1040),K1040,IF(U1040=0,"UNPRICED",IF(L1040="PAYG",INDEX('SKU Catalog'!$K$1:$K$116,MAX(1,U1040)),IF(L1040="1Y",INDEX('SKU Catalog'!$L$1:$L$116,MAX(1,U1040)),INDEX('SKU Catalog'!$M$1:$M$116,MAX(1,U1040))))))</f>
        <v>0</v>
      </c>
      <c r="O1040" s="24">
        <f>IF(NOT(AND(A1040=$B$2,G1040&gt;0,H1040&gt;0,OR(C1040&lt;&gt;"Recommended baseline",Assumptions!$B$10=1))),0,IF(ISNUMBER(N1040),G1040*H1040*N1040*IF(ISNUMBER(K1040),1,IF(AND(L1040="PAYG",INDEX('SKU Catalog'!$F$1:$F$116,MAX(1,U1040))="Hourly"),I1040,1)),"UNPRICED"))</f>
        <v>0</v>
      </c>
      <c r="P1040" s="24">
        <f>IF(ISNUMBER(O1040),O1040*Assumptions!$B$8,"UNPRICED")</f>
        <v>0</v>
      </c>
      <c r="Q1040" s="23" t="str">
        <f>IF(NOT(AND(A1040=$B$2,G1040&gt;0,H1040&gt;0,OR(C1040&lt;&gt;"Recommended baseline",Assumptions!$B$10=1))),"Inactive",IF(NOT(ISNUMBER(N1040)),"UNPRICED - select SKU / quote",IF(ISNUMBER(K1040),"Manual quote - verify source",IF(T1040="Covered","Covered by capacity",IF(T1040="Control plane","No direct fee","Priced - verify sizing")))))</f>
        <v>Inactive</v>
      </c>
      <c r="R1040" s="21" t="s">
        <v>2300</v>
      </c>
      <c r="S1040" s="21" t="s">
        <v>971</v>
      </c>
      <c r="T1040" s="21" t="s">
        <v>187</v>
      </c>
      <c r="U1040" s="23">
        <f>IF(COUNTIF('SKU Catalog'!$A$4:$A$116,T1040&amp;"|"&amp;F1040)=0,0,MATCH(T1040&amp;"|"&amp;F1040,'SKU Catalog'!$A$1:$A$116,0))</f>
        <v>5</v>
      </c>
      <c r="V1040" s="24">
        <f>IF(NOT(AND(A1040=$B$2,G1040&gt;0,H1040&gt;0,OR(C1040&lt;&gt;"Recommended baseline",Assumptions!$B$10=1))),0,IF(ISNUMBER(K1040),G1040*H1040*K1040,IF(U1040=0,"UNPRICED",IF(ISNUMBER(INDEX('SKU Catalog'!$K$1:$K$116,MAX(1,U1040))),G1040*H1040*INDEX('SKU Catalog'!$K$1:$K$116,MAX(1,U1040))*IF(AND(INDEX('SKU Catalog'!$F$1:$F$116,MAX(1,U1040))="Hourly",OR(INDEX('SKU Catalog'!$J$1:$J$116,MAX(1,U1040))=0,"PAYG"="PAYG")),I1040,1),"UNPRICED"))))</f>
        <v>0</v>
      </c>
      <c r="W1040" s="24">
        <f>IF(NOT(AND(A1040=$B$2,G1040&gt;0,H1040&gt;0,OR(C1040&lt;&gt;"Recommended baseline",Assumptions!$B$10=1))),0,IF(ISNUMBER(K1040),G1040*H1040*K1040,IF(U1040=0,"UNPRICED",IF(ISNUMBER(INDEX('SKU Catalog'!$L$1:$L$116,MAX(1,U1040))),G1040*H1040*INDEX('SKU Catalog'!$L$1:$L$116,MAX(1,U1040))*IF(AND(INDEX('SKU Catalog'!$F$1:$F$116,MAX(1,U1040))="Hourly",OR(INDEX('SKU Catalog'!$J$1:$J$116,MAX(1,U1040))=0,"1Y"="PAYG")),I1040,1),"UNPRICED"))))</f>
        <v>0</v>
      </c>
      <c r="X1040" s="24">
        <f>IF(NOT(AND(A1040=$B$2,G1040&gt;0,H1040&gt;0,OR(C1040&lt;&gt;"Recommended baseline",Assumptions!$B$10=1))),0,IF(ISNUMBER(K1040),G1040*H1040*K1040,IF(U1040=0,"UNPRICED",IF(ISNUMBER(INDEX('SKU Catalog'!$M$1:$M$116,MAX(1,U1040))),G1040*H1040*INDEX('SKU Catalog'!$M$1:$M$116,MAX(1,U1040))*IF(AND(INDEX('SKU Catalog'!$F$1:$F$116,MAX(1,U1040))="Hourly",OR(INDEX('SKU Catalog'!$J$1:$J$116,MAX(1,U1040))=0,"3Y"="PAYG")),I1040,1),"UNPRICED"))))</f>
        <v>0</v>
      </c>
    </row>
    <row r="1041" spans="1:24" ht="28.8" x14ac:dyDescent="0.35">
      <c r="A1041" s="21" t="s">
        <v>951</v>
      </c>
      <c r="B1041" s="21" t="s">
        <v>95</v>
      </c>
      <c r="C1041" s="21" t="s">
        <v>2299</v>
      </c>
      <c r="D1041" s="21" t="s">
        <v>1799</v>
      </c>
      <c r="E1041" s="21" t="s">
        <v>1800</v>
      </c>
      <c r="F1041" s="26" t="s">
        <v>188</v>
      </c>
      <c r="G1041" s="27">
        <v>1</v>
      </c>
      <c r="H1041" s="27">
        <v>1</v>
      </c>
      <c r="I1041" s="36">
        <v>1</v>
      </c>
      <c r="J1041" s="26" t="s">
        <v>2297</v>
      </c>
      <c r="K1041" s="37"/>
      <c r="L1041" s="23" t="str">
        <f>IF(U1041=0,"INVALID SKU",IF(INDEX('SKU Catalog'!$J$1:$J$116,MAX(1,U1041))=0,"PAYG",IF(J1041="Default",Assumptions!$B$7,J1041)))</f>
        <v>PAYG</v>
      </c>
      <c r="M1041" s="23" t="str">
        <f>IF(U1041=0,"Review SKU",INDEX('SKU Catalog'!$E$1:$E$116,MAX(1,U1041)))</f>
        <v>resource</v>
      </c>
      <c r="N1041" s="31">
        <f>IF(ISNUMBER(K1041),K1041,IF(U1041=0,"UNPRICED",IF(L1041="PAYG",INDEX('SKU Catalog'!$K$1:$K$116,MAX(1,U1041)),IF(L1041="1Y",INDEX('SKU Catalog'!$L$1:$L$116,MAX(1,U1041)),INDEX('SKU Catalog'!$M$1:$M$116,MAX(1,U1041))))))</f>
        <v>0</v>
      </c>
      <c r="O1041" s="24">
        <f>IF(NOT(AND(A1041=$B$2,G1041&gt;0,H1041&gt;0,OR(C1041&lt;&gt;"Recommended baseline",Assumptions!$B$10=1))),0,IF(ISNUMBER(N1041),G1041*H1041*N1041*IF(ISNUMBER(K1041),1,IF(AND(L1041="PAYG",INDEX('SKU Catalog'!$F$1:$F$116,MAX(1,U1041))="Hourly"),I1041,1)),"UNPRICED"))</f>
        <v>0</v>
      </c>
      <c r="P1041" s="24">
        <f>IF(ISNUMBER(O1041),O1041*Assumptions!$B$8,"UNPRICED")</f>
        <v>0</v>
      </c>
      <c r="Q1041" s="23" t="str">
        <f>IF(NOT(AND(A1041=$B$2,G1041&gt;0,H1041&gt;0,OR(C1041&lt;&gt;"Recommended baseline",Assumptions!$B$10=1))),"Inactive",IF(NOT(ISNUMBER(N1041)),"UNPRICED - select SKU / quote",IF(ISNUMBER(K1041),"Manual quote - verify source",IF(T1041="Covered","Covered by capacity",IF(T1041="Control plane","No direct fee","Priced - verify sizing")))))</f>
        <v>Inactive</v>
      </c>
      <c r="R1041" s="21" t="s">
        <v>2300</v>
      </c>
      <c r="S1041" s="21" t="s">
        <v>971</v>
      </c>
      <c r="T1041" s="21" t="s">
        <v>187</v>
      </c>
      <c r="U1041" s="23">
        <f>IF(COUNTIF('SKU Catalog'!$A$4:$A$116,T1041&amp;"|"&amp;F1041)=0,0,MATCH(T1041&amp;"|"&amp;F1041,'SKU Catalog'!$A$1:$A$116,0))</f>
        <v>5</v>
      </c>
      <c r="V1041" s="24">
        <f>IF(NOT(AND(A1041=$B$2,G1041&gt;0,H1041&gt;0,OR(C1041&lt;&gt;"Recommended baseline",Assumptions!$B$10=1))),0,IF(ISNUMBER(K1041),G1041*H1041*K1041,IF(U1041=0,"UNPRICED",IF(ISNUMBER(INDEX('SKU Catalog'!$K$1:$K$116,MAX(1,U1041))),G1041*H1041*INDEX('SKU Catalog'!$K$1:$K$116,MAX(1,U1041))*IF(AND(INDEX('SKU Catalog'!$F$1:$F$116,MAX(1,U1041))="Hourly",OR(INDEX('SKU Catalog'!$J$1:$J$116,MAX(1,U1041))=0,"PAYG"="PAYG")),I1041,1),"UNPRICED"))))</f>
        <v>0</v>
      </c>
      <c r="W1041" s="24">
        <f>IF(NOT(AND(A1041=$B$2,G1041&gt;0,H1041&gt;0,OR(C1041&lt;&gt;"Recommended baseline",Assumptions!$B$10=1))),0,IF(ISNUMBER(K1041),G1041*H1041*K1041,IF(U1041=0,"UNPRICED",IF(ISNUMBER(INDEX('SKU Catalog'!$L$1:$L$116,MAX(1,U1041))),G1041*H1041*INDEX('SKU Catalog'!$L$1:$L$116,MAX(1,U1041))*IF(AND(INDEX('SKU Catalog'!$F$1:$F$116,MAX(1,U1041))="Hourly",OR(INDEX('SKU Catalog'!$J$1:$J$116,MAX(1,U1041))=0,"1Y"="PAYG")),I1041,1),"UNPRICED"))))</f>
        <v>0</v>
      </c>
      <c r="X1041" s="24">
        <f>IF(NOT(AND(A1041=$B$2,G1041&gt;0,H1041&gt;0,OR(C1041&lt;&gt;"Recommended baseline",Assumptions!$B$10=1))),0,IF(ISNUMBER(K1041),G1041*H1041*K1041,IF(U1041=0,"UNPRICED",IF(ISNUMBER(INDEX('SKU Catalog'!$M$1:$M$116,MAX(1,U1041))),G1041*H1041*INDEX('SKU Catalog'!$M$1:$M$116,MAX(1,U1041))*IF(AND(INDEX('SKU Catalog'!$F$1:$F$116,MAX(1,U1041))="Hourly",OR(INDEX('SKU Catalog'!$J$1:$J$116,MAX(1,U1041))=0,"3Y"="PAYG")),I1041,1),"UNPRICED"))))</f>
        <v>0</v>
      </c>
    </row>
    <row r="1042" spans="1:24" ht="28.8" x14ac:dyDescent="0.35">
      <c r="A1042" s="21" t="s">
        <v>951</v>
      </c>
      <c r="B1042" s="21" t="s">
        <v>95</v>
      </c>
      <c r="C1042" s="21" t="s">
        <v>2299</v>
      </c>
      <c r="D1042" s="21" t="s">
        <v>1801</v>
      </c>
      <c r="E1042" s="21" t="s">
        <v>1802</v>
      </c>
      <c r="F1042" s="26" t="s">
        <v>188</v>
      </c>
      <c r="G1042" s="27">
        <v>1</v>
      </c>
      <c r="H1042" s="27">
        <v>1</v>
      </c>
      <c r="I1042" s="36">
        <v>1</v>
      </c>
      <c r="J1042" s="26" t="s">
        <v>2297</v>
      </c>
      <c r="K1042" s="37"/>
      <c r="L1042" s="23" t="str">
        <f>IF(U1042=0,"INVALID SKU",IF(INDEX('SKU Catalog'!$J$1:$J$116,MAX(1,U1042))=0,"PAYG",IF(J1042="Default",Assumptions!$B$7,J1042)))</f>
        <v>PAYG</v>
      </c>
      <c r="M1042" s="23" t="str">
        <f>IF(U1042=0,"Review SKU",INDEX('SKU Catalog'!$E$1:$E$116,MAX(1,U1042)))</f>
        <v>resource</v>
      </c>
      <c r="N1042" s="31">
        <f>IF(ISNUMBER(K1042),K1042,IF(U1042=0,"UNPRICED",IF(L1042="PAYG",INDEX('SKU Catalog'!$K$1:$K$116,MAX(1,U1042)),IF(L1042="1Y",INDEX('SKU Catalog'!$L$1:$L$116,MAX(1,U1042)),INDEX('SKU Catalog'!$M$1:$M$116,MAX(1,U1042))))))</f>
        <v>0</v>
      </c>
      <c r="O1042" s="24">
        <f>IF(NOT(AND(A1042=$B$2,G1042&gt;0,H1042&gt;0,OR(C1042&lt;&gt;"Recommended baseline",Assumptions!$B$10=1))),0,IF(ISNUMBER(N1042),G1042*H1042*N1042*IF(ISNUMBER(K1042),1,IF(AND(L1042="PAYG",INDEX('SKU Catalog'!$F$1:$F$116,MAX(1,U1042))="Hourly"),I1042,1)),"UNPRICED"))</f>
        <v>0</v>
      </c>
      <c r="P1042" s="24">
        <f>IF(ISNUMBER(O1042),O1042*Assumptions!$B$8,"UNPRICED")</f>
        <v>0</v>
      </c>
      <c r="Q1042" s="23" t="str">
        <f>IF(NOT(AND(A1042=$B$2,G1042&gt;0,H1042&gt;0,OR(C1042&lt;&gt;"Recommended baseline",Assumptions!$B$10=1))),"Inactive",IF(NOT(ISNUMBER(N1042)),"UNPRICED - select SKU / quote",IF(ISNUMBER(K1042),"Manual quote - verify source",IF(T1042="Covered","Covered by capacity",IF(T1042="Control plane","No direct fee","Priced - verify sizing")))))</f>
        <v>Inactive</v>
      </c>
      <c r="R1042" s="21" t="s">
        <v>2300</v>
      </c>
      <c r="S1042" s="21" t="s">
        <v>971</v>
      </c>
      <c r="T1042" s="21" t="s">
        <v>187</v>
      </c>
      <c r="U1042" s="23">
        <f>IF(COUNTIF('SKU Catalog'!$A$4:$A$116,T1042&amp;"|"&amp;F1042)=0,0,MATCH(T1042&amp;"|"&amp;F1042,'SKU Catalog'!$A$1:$A$116,0))</f>
        <v>5</v>
      </c>
      <c r="V1042" s="24">
        <f>IF(NOT(AND(A1042=$B$2,G1042&gt;0,H1042&gt;0,OR(C1042&lt;&gt;"Recommended baseline",Assumptions!$B$10=1))),0,IF(ISNUMBER(K1042),G1042*H1042*K1042,IF(U1042=0,"UNPRICED",IF(ISNUMBER(INDEX('SKU Catalog'!$K$1:$K$116,MAX(1,U1042))),G1042*H1042*INDEX('SKU Catalog'!$K$1:$K$116,MAX(1,U1042))*IF(AND(INDEX('SKU Catalog'!$F$1:$F$116,MAX(1,U1042))="Hourly",OR(INDEX('SKU Catalog'!$J$1:$J$116,MAX(1,U1042))=0,"PAYG"="PAYG")),I1042,1),"UNPRICED"))))</f>
        <v>0</v>
      </c>
      <c r="W1042" s="24">
        <f>IF(NOT(AND(A1042=$B$2,G1042&gt;0,H1042&gt;0,OR(C1042&lt;&gt;"Recommended baseline",Assumptions!$B$10=1))),0,IF(ISNUMBER(K1042),G1042*H1042*K1042,IF(U1042=0,"UNPRICED",IF(ISNUMBER(INDEX('SKU Catalog'!$L$1:$L$116,MAX(1,U1042))),G1042*H1042*INDEX('SKU Catalog'!$L$1:$L$116,MAX(1,U1042))*IF(AND(INDEX('SKU Catalog'!$F$1:$F$116,MAX(1,U1042))="Hourly",OR(INDEX('SKU Catalog'!$J$1:$J$116,MAX(1,U1042))=0,"1Y"="PAYG")),I1042,1),"UNPRICED"))))</f>
        <v>0</v>
      </c>
      <c r="X1042" s="24">
        <f>IF(NOT(AND(A1042=$B$2,G1042&gt;0,H1042&gt;0,OR(C1042&lt;&gt;"Recommended baseline",Assumptions!$B$10=1))),0,IF(ISNUMBER(K1042),G1042*H1042*K1042,IF(U1042=0,"UNPRICED",IF(ISNUMBER(INDEX('SKU Catalog'!$M$1:$M$116,MAX(1,U1042))),G1042*H1042*INDEX('SKU Catalog'!$M$1:$M$116,MAX(1,U1042))*IF(AND(INDEX('SKU Catalog'!$F$1:$F$116,MAX(1,U1042))="Hourly",OR(INDEX('SKU Catalog'!$J$1:$J$116,MAX(1,U1042))=0,"3Y"="PAYG")),I1042,1),"UNPRICED"))))</f>
        <v>0</v>
      </c>
    </row>
    <row r="1043" spans="1:24" ht="28.8" x14ac:dyDescent="0.35">
      <c r="A1043" s="21" t="s">
        <v>951</v>
      </c>
      <c r="B1043" s="21" t="s">
        <v>95</v>
      </c>
      <c r="C1043" s="21" t="s">
        <v>2299</v>
      </c>
      <c r="D1043" s="21" t="s">
        <v>1803</v>
      </c>
      <c r="E1043" s="21" t="s">
        <v>1804</v>
      </c>
      <c r="F1043" s="26" t="s">
        <v>188</v>
      </c>
      <c r="G1043" s="27">
        <v>1</v>
      </c>
      <c r="H1043" s="27">
        <v>1</v>
      </c>
      <c r="I1043" s="36">
        <v>1</v>
      </c>
      <c r="J1043" s="26" t="s">
        <v>2297</v>
      </c>
      <c r="K1043" s="37"/>
      <c r="L1043" s="23" t="str">
        <f>IF(U1043=0,"INVALID SKU",IF(INDEX('SKU Catalog'!$J$1:$J$116,MAX(1,U1043))=0,"PAYG",IF(J1043="Default",Assumptions!$B$7,J1043)))</f>
        <v>PAYG</v>
      </c>
      <c r="M1043" s="23" t="str">
        <f>IF(U1043=0,"Review SKU",INDEX('SKU Catalog'!$E$1:$E$116,MAX(1,U1043)))</f>
        <v>resource</v>
      </c>
      <c r="N1043" s="31">
        <f>IF(ISNUMBER(K1043),K1043,IF(U1043=0,"UNPRICED",IF(L1043="PAYG",INDEX('SKU Catalog'!$K$1:$K$116,MAX(1,U1043)),IF(L1043="1Y",INDEX('SKU Catalog'!$L$1:$L$116,MAX(1,U1043)),INDEX('SKU Catalog'!$M$1:$M$116,MAX(1,U1043))))))</f>
        <v>0</v>
      </c>
      <c r="O1043" s="24">
        <f>IF(NOT(AND(A1043=$B$2,G1043&gt;0,H1043&gt;0,OR(C1043&lt;&gt;"Recommended baseline",Assumptions!$B$10=1))),0,IF(ISNUMBER(N1043),G1043*H1043*N1043*IF(ISNUMBER(K1043),1,IF(AND(L1043="PAYG",INDEX('SKU Catalog'!$F$1:$F$116,MAX(1,U1043))="Hourly"),I1043,1)),"UNPRICED"))</f>
        <v>0</v>
      </c>
      <c r="P1043" s="24">
        <f>IF(ISNUMBER(O1043),O1043*Assumptions!$B$8,"UNPRICED")</f>
        <v>0</v>
      </c>
      <c r="Q1043" s="23" t="str">
        <f>IF(NOT(AND(A1043=$B$2,G1043&gt;0,H1043&gt;0,OR(C1043&lt;&gt;"Recommended baseline",Assumptions!$B$10=1))),"Inactive",IF(NOT(ISNUMBER(N1043)),"UNPRICED - select SKU / quote",IF(ISNUMBER(K1043),"Manual quote - verify source",IF(T1043="Covered","Covered by capacity",IF(T1043="Control plane","No direct fee","Priced - verify sizing")))))</f>
        <v>Inactive</v>
      </c>
      <c r="R1043" s="21" t="s">
        <v>2300</v>
      </c>
      <c r="S1043" s="21" t="s">
        <v>971</v>
      </c>
      <c r="T1043" s="21" t="s">
        <v>187</v>
      </c>
      <c r="U1043" s="23">
        <f>IF(COUNTIF('SKU Catalog'!$A$4:$A$116,T1043&amp;"|"&amp;F1043)=0,0,MATCH(T1043&amp;"|"&amp;F1043,'SKU Catalog'!$A$1:$A$116,0))</f>
        <v>5</v>
      </c>
      <c r="V1043" s="24">
        <f>IF(NOT(AND(A1043=$B$2,G1043&gt;0,H1043&gt;0,OR(C1043&lt;&gt;"Recommended baseline",Assumptions!$B$10=1))),0,IF(ISNUMBER(K1043),G1043*H1043*K1043,IF(U1043=0,"UNPRICED",IF(ISNUMBER(INDEX('SKU Catalog'!$K$1:$K$116,MAX(1,U1043))),G1043*H1043*INDEX('SKU Catalog'!$K$1:$K$116,MAX(1,U1043))*IF(AND(INDEX('SKU Catalog'!$F$1:$F$116,MAX(1,U1043))="Hourly",OR(INDEX('SKU Catalog'!$J$1:$J$116,MAX(1,U1043))=0,"PAYG"="PAYG")),I1043,1),"UNPRICED"))))</f>
        <v>0</v>
      </c>
      <c r="W1043" s="24">
        <f>IF(NOT(AND(A1043=$B$2,G1043&gt;0,H1043&gt;0,OR(C1043&lt;&gt;"Recommended baseline",Assumptions!$B$10=1))),0,IF(ISNUMBER(K1043),G1043*H1043*K1043,IF(U1043=0,"UNPRICED",IF(ISNUMBER(INDEX('SKU Catalog'!$L$1:$L$116,MAX(1,U1043))),G1043*H1043*INDEX('SKU Catalog'!$L$1:$L$116,MAX(1,U1043))*IF(AND(INDEX('SKU Catalog'!$F$1:$F$116,MAX(1,U1043))="Hourly",OR(INDEX('SKU Catalog'!$J$1:$J$116,MAX(1,U1043))=0,"1Y"="PAYG")),I1043,1),"UNPRICED"))))</f>
        <v>0</v>
      </c>
      <c r="X1043" s="24">
        <f>IF(NOT(AND(A1043=$B$2,G1043&gt;0,H1043&gt;0,OR(C1043&lt;&gt;"Recommended baseline",Assumptions!$B$10=1))),0,IF(ISNUMBER(K1043),G1043*H1043*K1043,IF(U1043=0,"UNPRICED",IF(ISNUMBER(INDEX('SKU Catalog'!$M$1:$M$116,MAX(1,U1043))),G1043*H1043*INDEX('SKU Catalog'!$M$1:$M$116,MAX(1,U1043))*IF(AND(INDEX('SKU Catalog'!$F$1:$F$116,MAX(1,U1043))="Hourly",OR(INDEX('SKU Catalog'!$J$1:$J$116,MAX(1,U1043))=0,"3Y"="PAYG")),I1043,1),"UNPRICED"))))</f>
        <v>0</v>
      </c>
    </row>
    <row r="1044" spans="1:24" ht="28.8" x14ac:dyDescent="0.35">
      <c r="A1044" s="21" t="s">
        <v>951</v>
      </c>
      <c r="B1044" s="21" t="s">
        <v>95</v>
      </c>
      <c r="C1044" s="21" t="s">
        <v>2299</v>
      </c>
      <c r="D1044" s="21" t="s">
        <v>1806</v>
      </c>
      <c r="E1044" s="21" t="s">
        <v>1807</v>
      </c>
      <c r="F1044" s="26" t="s">
        <v>188</v>
      </c>
      <c r="G1044" s="27">
        <v>1</v>
      </c>
      <c r="H1044" s="27">
        <v>1</v>
      </c>
      <c r="I1044" s="36">
        <v>1</v>
      </c>
      <c r="J1044" s="26" t="s">
        <v>2297</v>
      </c>
      <c r="K1044" s="37"/>
      <c r="L1044" s="23" t="str">
        <f>IF(U1044=0,"INVALID SKU",IF(INDEX('SKU Catalog'!$J$1:$J$116,MAX(1,U1044))=0,"PAYG",IF(J1044="Default",Assumptions!$B$7,J1044)))</f>
        <v>PAYG</v>
      </c>
      <c r="M1044" s="23" t="str">
        <f>IF(U1044=0,"Review SKU",INDEX('SKU Catalog'!$E$1:$E$116,MAX(1,U1044)))</f>
        <v>resource</v>
      </c>
      <c r="N1044" s="31">
        <f>IF(ISNUMBER(K1044),K1044,IF(U1044=0,"UNPRICED",IF(L1044="PAYG",INDEX('SKU Catalog'!$K$1:$K$116,MAX(1,U1044)),IF(L1044="1Y",INDEX('SKU Catalog'!$L$1:$L$116,MAX(1,U1044)),INDEX('SKU Catalog'!$M$1:$M$116,MAX(1,U1044))))))</f>
        <v>0</v>
      </c>
      <c r="O1044" s="24">
        <f>IF(NOT(AND(A1044=$B$2,G1044&gt;0,H1044&gt;0,OR(C1044&lt;&gt;"Recommended baseline",Assumptions!$B$10=1))),0,IF(ISNUMBER(N1044),G1044*H1044*N1044*IF(ISNUMBER(K1044),1,IF(AND(L1044="PAYG",INDEX('SKU Catalog'!$F$1:$F$116,MAX(1,U1044))="Hourly"),I1044,1)),"UNPRICED"))</f>
        <v>0</v>
      </c>
      <c r="P1044" s="24">
        <f>IF(ISNUMBER(O1044),O1044*Assumptions!$B$8,"UNPRICED")</f>
        <v>0</v>
      </c>
      <c r="Q1044" s="23" t="str">
        <f>IF(NOT(AND(A1044=$B$2,G1044&gt;0,H1044&gt;0,OR(C1044&lt;&gt;"Recommended baseline",Assumptions!$B$10=1))),"Inactive",IF(NOT(ISNUMBER(N1044)),"UNPRICED - select SKU / quote",IF(ISNUMBER(K1044),"Manual quote - verify source",IF(T1044="Covered","Covered by capacity",IF(T1044="Control plane","No direct fee","Priced - verify sizing")))))</f>
        <v>Inactive</v>
      </c>
      <c r="R1044" s="21" t="s">
        <v>2300</v>
      </c>
      <c r="S1044" s="21" t="s">
        <v>971</v>
      </c>
      <c r="T1044" s="21" t="s">
        <v>187</v>
      </c>
      <c r="U1044" s="23">
        <f>IF(COUNTIF('SKU Catalog'!$A$4:$A$116,T1044&amp;"|"&amp;F1044)=0,0,MATCH(T1044&amp;"|"&amp;F1044,'SKU Catalog'!$A$1:$A$116,0))</f>
        <v>5</v>
      </c>
      <c r="V1044" s="24">
        <f>IF(NOT(AND(A1044=$B$2,G1044&gt;0,H1044&gt;0,OR(C1044&lt;&gt;"Recommended baseline",Assumptions!$B$10=1))),0,IF(ISNUMBER(K1044),G1044*H1044*K1044,IF(U1044=0,"UNPRICED",IF(ISNUMBER(INDEX('SKU Catalog'!$K$1:$K$116,MAX(1,U1044))),G1044*H1044*INDEX('SKU Catalog'!$K$1:$K$116,MAX(1,U1044))*IF(AND(INDEX('SKU Catalog'!$F$1:$F$116,MAX(1,U1044))="Hourly",OR(INDEX('SKU Catalog'!$J$1:$J$116,MAX(1,U1044))=0,"PAYG"="PAYG")),I1044,1),"UNPRICED"))))</f>
        <v>0</v>
      </c>
      <c r="W1044" s="24">
        <f>IF(NOT(AND(A1044=$B$2,G1044&gt;0,H1044&gt;0,OR(C1044&lt;&gt;"Recommended baseline",Assumptions!$B$10=1))),0,IF(ISNUMBER(K1044),G1044*H1044*K1044,IF(U1044=0,"UNPRICED",IF(ISNUMBER(INDEX('SKU Catalog'!$L$1:$L$116,MAX(1,U1044))),G1044*H1044*INDEX('SKU Catalog'!$L$1:$L$116,MAX(1,U1044))*IF(AND(INDEX('SKU Catalog'!$F$1:$F$116,MAX(1,U1044))="Hourly",OR(INDEX('SKU Catalog'!$J$1:$J$116,MAX(1,U1044))=0,"1Y"="PAYG")),I1044,1),"UNPRICED"))))</f>
        <v>0</v>
      </c>
      <c r="X1044" s="24">
        <f>IF(NOT(AND(A1044=$B$2,G1044&gt;0,H1044&gt;0,OR(C1044&lt;&gt;"Recommended baseline",Assumptions!$B$10=1))),0,IF(ISNUMBER(K1044),G1044*H1044*K1044,IF(U1044=0,"UNPRICED",IF(ISNUMBER(INDEX('SKU Catalog'!$M$1:$M$116,MAX(1,U1044))),G1044*H1044*INDEX('SKU Catalog'!$M$1:$M$116,MAX(1,U1044))*IF(AND(INDEX('SKU Catalog'!$F$1:$F$116,MAX(1,U1044))="Hourly",OR(INDEX('SKU Catalog'!$J$1:$J$116,MAX(1,U1044))=0,"3Y"="PAYG")),I1044,1),"UNPRICED"))))</f>
        <v>0</v>
      </c>
    </row>
    <row r="1045" spans="1:24" ht="28.8" x14ac:dyDescent="0.35">
      <c r="A1045" s="21" t="s">
        <v>951</v>
      </c>
      <c r="B1045" s="21" t="s">
        <v>95</v>
      </c>
      <c r="C1045" s="21" t="s">
        <v>2299</v>
      </c>
      <c r="D1045" s="21" t="s">
        <v>1808</v>
      </c>
      <c r="E1045" s="21" t="s">
        <v>1809</v>
      </c>
      <c r="F1045" s="26" t="s">
        <v>188</v>
      </c>
      <c r="G1045" s="27">
        <v>1</v>
      </c>
      <c r="H1045" s="27">
        <v>1</v>
      </c>
      <c r="I1045" s="36">
        <v>1</v>
      </c>
      <c r="J1045" s="26" t="s">
        <v>2297</v>
      </c>
      <c r="K1045" s="37"/>
      <c r="L1045" s="23" t="str">
        <f>IF(U1045=0,"INVALID SKU",IF(INDEX('SKU Catalog'!$J$1:$J$116,MAX(1,U1045))=0,"PAYG",IF(J1045="Default",Assumptions!$B$7,J1045)))</f>
        <v>PAYG</v>
      </c>
      <c r="M1045" s="23" t="str">
        <f>IF(U1045=0,"Review SKU",INDEX('SKU Catalog'!$E$1:$E$116,MAX(1,U1045)))</f>
        <v>resource</v>
      </c>
      <c r="N1045" s="31">
        <f>IF(ISNUMBER(K1045),K1045,IF(U1045=0,"UNPRICED",IF(L1045="PAYG",INDEX('SKU Catalog'!$K$1:$K$116,MAX(1,U1045)),IF(L1045="1Y",INDEX('SKU Catalog'!$L$1:$L$116,MAX(1,U1045)),INDEX('SKU Catalog'!$M$1:$M$116,MAX(1,U1045))))))</f>
        <v>0</v>
      </c>
      <c r="O1045" s="24">
        <f>IF(NOT(AND(A1045=$B$2,G1045&gt;0,H1045&gt;0,OR(C1045&lt;&gt;"Recommended baseline",Assumptions!$B$10=1))),0,IF(ISNUMBER(N1045),G1045*H1045*N1045*IF(ISNUMBER(K1045),1,IF(AND(L1045="PAYG",INDEX('SKU Catalog'!$F$1:$F$116,MAX(1,U1045))="Hourly"),I1045,1)),"UNPRICED"))</f>
        <v>0</v>
      </c>
      <c r="P1045" s="24">
        <f>IF(ISNUMBER(O1045),O1045*Assumptions!$B$8,"UNPRICED")</f>
        <v>0</v>
      </c>
      <c r="Q1045" s="23" t="str">
        <f>IF(NOT(AND(A1045=$B$2,G1045&gt;0,H1045&gt;0,OR(C1045&lt;&gt;"Recommended baseline",Assumptions!$B$10=1))),"Inactive",IF(NOT(ISNUMBER(N1045)),"UNPRICED - select SKU / quote",IF(ISNUMBER(K1045),"Manual quote - verify source",IF(T1045="Covered","Covered by capacity",IF(T1045="Control plane","No direct fee","Priced - verify sizing")))))</f>
        <v>Inactive</v>
      </c>
      <c r="R1045" s="21" t="s">
        <v>2300</v>
      </c>
      <c r="S1045" s="21" t="s">
        <v>971</v>
      </c>
      <c r="T1045" s="21" t="s">
        <v>187</v>
      </c>
      <c r="U1045" s="23">
        <f>IF(COUNTIF('SKU Catalog'!$A$4:$A$116,T1045&amp;"|"&amp;F1045)=0,0,MATCH(T1045&amp;"|"&amp;F1045,'SKU Catalog'!$A$1:$A$116,0))</f>
        <v>5</v>
      </c>
      <c r="V1045" s="24">
        <f>IF(NOT(AND(A1045=$B$2,G1045&gt;0,H1045&gt;0,OR(C1045&lt;&gt;"Recommended baseline",Assumptions!$B$10=1))),0,IF(ISNUMBER(K1045),G1045*H1045*K1045,IF(U1045=0,"UNPRICED",IF(ISNUMBER(INDEX('SKU Catalog'!$K$1:$K$116,MAX(1,U1045))),G1045*H1045*INDEX('SKU Catalog'!$K$1:$K$116,MAX(1,U1045))*IF(AND(INDEX('SKU Catalog'!$F$1:$F$116,MAX(1,U1045))="Hourly",OR(INDEX('SKU Catalog'!$J$1:$J$116,MAX(1,U1045))=0,"PAYG"="PAYG")),I1045,1),"UNPRICED"))))</f>
        <v>0</v>
      </c>
      <c r="W1045" s="24">
        <f>IF(NOT(AND(A1045=$B$2,G1045&gt;0,H1045&gt;0,OR(C1045&lt;&gt;"Recommended baseline",Assumptions!$B$10=1))),0,IF(ISNUMBER(K1045),G1045*H1045*K1045,IF(U1045=0,"UNPRICED",IF(ISNUMBER(INDEX('SKU Catalog'!$L$1:$L$116,MAX(1,U1045))),G1045*H1045*INDEX('SKU Catalog'!$L$1:$L$116,MAX(1,U1045))*IF(AND(INDEX('SKU Catalog'!$F$1:$F$116,MAX(1,U1045))="Hourly",OR(INDEX('SKU Catalog'!$J$1:$J$116,MAX(1,U1045))=0,"1Y"="PAYG")),I1045,1),"UNPRICED"))))</f>
        <v>0</v>
      </c>
      <c r="X1045" s="24">
        <f>IF(NOT(AND(A1045=$B$2,G1045&gt;0,H1045&gt;0,OR(C1045&lt;&gt;"Recommended baseline",Assumptions!$B$10=1))),0,IF(ISNUMBER(K1045),G1045*H1045*K1045,IF(U1045=0,"UNPRICED",IF(ISNUMBER(INDEX('SKU Catalog'!$M$1:$M$116,MAX(1,U1045))),G1045*H1045*INDEX('SKU Catalog'!$M$1:$M$116,MAX(1,U1045))*IF(AND(INDEX('SKU Catalog'!$F$1:$F$116,MAX(1,U1045))="Hourly",OR(INDEX('SKU Catalog'!$J$1:$J$116,MAX(1,U1045))=0,"3Y"="PAYG")),I1045,1),"UNPRICED"))))</f>
        <v>0</v>
      </c>
    </row>
    <row r="1046" spans="1:24" ht="28.8" x14ac:dyDescent="0.35">
      <c r="A1046" s="21" t="s">
        <v>951</v>
      </c>
      <c r="B1046" s="21" t="s">
        <v>95</v>
      </c>
      <c r="C1046" s="21" t="s">
        <v>2299</v>
      </c>
      <c r="D1046" s="21" t="s">
        <v>1810</v>
      </c>
      <c r="E1046" s="21" t="s">
        <v>1811</v>
      </c>
      <c r="F1046" s="26" t="s">
        <v>188</v>
      </c>
      <c r="G1046" s="27">
        <v>1</v>
      </c>
      <c r="H1046" s="27">
        <v>1</v>
      </c>
      <c r="I1046" s="36">
        <v>1</v>
      </c>
      <c r="J1046" s="26" t="s">
        <v>2297</v>
      </c>
      <c r="K1046" s="37"/>
      <c r="L1046" s="23" t="str">
        <f>IF(U1046=0,"INVALID SKU",IF(INDEX('SKU Catalog'!$J$1:$J$116,MAX(1,U1046))=0,"PAYG",IF(J1046="Default",Assumptions!$B$7,J1046)))</f>
        <v>PAYG</v>
      </c>
      <c r="M1046" s="23" t="str">
        <f>IF(U1046=0,"Review SKU",INDEX('SKU Catalog'!$E$1:$E$116,MAX(1,U1046)))</f>
        <v>resource</v>
      </c>
      <c r="N1046" s="31">
        <f>IF(ISNUMBER(K1046),K1046,IF(U1046=0,"UNPRICED",IF(L1046="PAYG",INDEX('SKU Catalog'!$K$1:$K$116,MAX(1,U1046)),IF(L1046="1Y",INDEX('SKU Catalog'!$L$1:$L$116,MAX(1,U1046)),INDEX('SKU Catalog'!$M$1:$M$116,MAX(1,U1046))))))</f>
        <v>0</v>
      </c>
      <c r="O1046" s="24">
        <f>IF(NOT(AND(A1046=$B$2,G1046&gt;0,H1046&gt;0,OR(C1046&lt;&gt;"Recommended baseline",Assumptions!$B$10=1))),0,IF(ISNUMBER(N1046),G1046*H1046*N1046*IF(ISNUMBER(K1046),1,IF(AND(L1046="PAYG",INDEX('SKU Catalog'!$F$1:$F$116,MAX(1,U1046))="Hourly"),I1046,1)),"UNPRICED"))</f>
        <v>0</v>
      </c>
      <c r="P1046" s="24">
        <f>IF(ISNUMBER(O1046),O1046*Assumptions!$B$8,"UNPRICED")</f>
        <v>0</v>
      </c>
      <c r="Q1046" s="23" t="str">
        <f>IF(NOT(AND(A1046=$B$2,G1046&gt;0,H1046&gt;0,OR(C1046&lt;&gt;"Recommended baseline",Assumptions!$B$10=1))),"Inactive",IF(NOT(ISNUMBER(N1046)),"UNPRICED - select SKU / quote",IF(ISNUMBER(K1046),"Manual quote - verify source",IF(T1046="Covered","Covered by capacity",IF(T1046="Control plane","No direct fee","Priced - verify sizing")))))</f>
        <v>Inactive</v>
      </c>
      <c r="R1046" s="21" t="s">
        <v>2300</v>
      </c>
      <c r="S1046" s="21" t="s">
        <v>971</v>
      </c>
      <c r="T1046" s="21" t="s">
        <v>187</v>
      </c>
      <c r="U1046" s="23">
        <f>IF(COUNTIF('SKU Catalog'!$A$4:$A$116,T1046&amp;"|"&amp;F1046)=0,0,MATCH(T1046&amp;"|"&amp;F1046,'SKU Catalog'!$A$1:$A$116,0))</f>
        <v>5</v>
      </c>
      <c r="V1046" s="24">
        <f>IF(NOT(AND(A1046=$B$2,G1046&gt;0,H1046&gt;0,OR(C1046&lt;&gt;"Recommended baseline",Assumptions!$B$10=1))),0,IF(ISNUMBER(K1046),G1046*H1046*K1046,IF(U1046=0,"UNPRICED",IF(ISNUMBER(INDEX('SKU Catalog'!$K$1:$K$116,MAX(1,U1046))),G1046*H1046*INDEX('SKU Catalog'!$K$1:$K$116,MAX(1,U1046))*IF(AND(INDEX('SKU Catalog'!$F$1:$F$116,MAX(1,U1046))="Hourly",OR(INDEX('SKU Catalog'!$J$1:$J$116,MAX(1,U1046))=0,"PAYG"="PAYG")),I1046,1),"UNPRICED"))))</f>
        <v>0</v>
      </c>
      <c r="W1046" s="24">
        <f>IF(NOT(AND(A1046=$B$2,G1046&gt;0,H1046&gt;0,OR(C1046&lt;&gt;"Recommended baseline",Assumptions!$B$10=1))),0,IF(ISNUMBER(K1046),G1046*H1046*K1046,IF(U1046=0,"UNPRICED",IF(ISNUMBER(INDEX('SKU Catalog'!$L$1:$L$116,MAX(1,U1046))),G1046*H1046*INDEX('SKU Catalog'!$L$1:$L$116,MAX(1,U1046))*IF(AND(INDEX('SKU Catalog'!$F$1:$F$116,MAX(1,U1046))="Hourly",OR(INDEX('SKU Catalog'!$J$1:$J$116,MAX(1,U1046))=0,"1Y"="PAYG")),I1046,1),"UNPRICED"))))</f>
        <v>0</v>
      </c>
      <c r="X1046" s="24">
        <f>IF(NOT(AND(A1046=$B$2,G1046&gt;0,H1046&gt;0,OR(C1046&lt;&gt;"Recommended baseline",Assumptions!$B$10=1))),0,IF(ISNUMBER(K1046),G1046*H1046*K1046,IF(U1046=0,"UNPRICED",IF(ISNUMBER(INDEX('SKU Catalog'!$M$1:$M$116,MAX(1,U1046))),G1046*H1046*INDEX('SKU Catalog'!$M$1:$M$116,MAX(1,U1046))*IF(AND(INDEX('SKU Catalog'!$F$1:$F$116,MAX(1,U1046))="Hourly",OR(INDEX('SKU Catalog'!$J$1:$J$116,MAX(1,U1046))=0,"3Y"="PAYG")),I1046,1),"UNPRICED"))))</f>
        <v>0</v>
      </c>
    </row>
    <row r="1047" spans="1:24" ht="28.8" x14ac:dyDescent="0.35">
      <c r="A1047" s="21" t="s">
        <v>951</v>
      </c>
      <c r="B1047" s="21" t="s">
        <v>95</v>
      </c>
      <c r="C1047" s="21" t="s">
        <v>2299</v>
      </c>
      <c r="D1047" s="21" t="s">
        <v>1812</v>
      </c>
      <c r="E1047" s="21" t="s">
        <v>1813</v>
      </c>
      <c r="F1047" s="26" t="s">
        <v>188</v>
      </c>
      <c r="G1047" s="27">
        <v>1</v>
      </c>
      <c r="H1047" s="27">
        <v>1</v>
      </c>
      <c r="I1047" s="36">
        <v>1</v>
      </c>
      <c r="J1047" s="26" t="s">
        <v>2297</v>
      </c>
      <c r="K1047" s="37"/>
      <c r="L1047" s="23" t="str">
        <f>IF(U1047=0,"INVALID SKU",IF(INDEX('SKU Catalog'!$J$1:$J$116,MAX(1,U1047))=0,"PAYG",IF(J1047="Default",Assumptions!$B$7,J1047)))</f>
        <v>PAYG</v>
      </c>
      <c r="M1047" s="23" t="str">
        <f>IF(U1047=0,"Review SKU",INDEX('SKU Catalog'!$E$1:$E$116,MAX(1,U1047)))</f>
        <v>resource</v>
      </c>
      <c r="N1047" s="31">
        <f>IF(ISNUMBER(K1047),K1047,IF(U1047=0,"UNPRICED",IF(L1047="PAYG",INDEX('SKU Catalog'!$K$1:$K$116,MAX(1,U1047)),IF(L1047="1Y",INDEX('SKU Catalog'!$L$1:$L$116,MAX(1,U1047)),INDEX('SKU Catalog'!$M$1:$M$116,MAX(1,U1047))))))</f>
        <v>0</v>
      </c>
      <c r="O1047" s="24">
        <f>IF(NOT(AND(A1047=$B$2,G1047&gt;0,H1047&gt;0,OR(C1047&lt;&gt;"Recommended baseline",Assumptions!$B$10=1))),0,IF(ISNUMBER(N1047),G1047*H1047*N1047*IF(ISNUMBER(K1047),1,IF(AND(L1047="PAYG",INDEX('SKU Catalog'!$F$1:$F$116,MAX(1,U1047))="Hourly"),I1047,1)),"UNPRICED"))</f>
        <v>0</v>
      </c>
      <c r="P1047" s="24">
        <f>IF(ISNUMBER(O1047),O1047*Assumptions!$B$8,"UNPRICED")</f>
        <v>0</v>
      </c>
      <c r="Q1047" s="23" t="str">
        <f>IF(NOT(AND(A1047=$B$2,G1047&gt;0,H1047&gt;0,OR(C1047&lt;&gt;"Recommended baseline",Assumptions!$B$10=1))),"Inactive",IF(NOT(ISNUMBER(N1047)),"UNPRICED - select SKU / quote",IF(ISNUMBER(K1047),"Manual quote - verify source",IF(T1047="Covered","Covered by capacity",IF(T1047="Control plane","No direct fee","Priced - verify sizing")))))</f>
        <v>Inactive</v>
      </c>
      <c r="R1047" s="21" t="s">
        <v>2300</v>
      </c>
      <c r="S1047" s="21" t="s">
        <v>971</v>
      </c>
      <c r="T1047" s="21" t="s">
        <v>187</v>
      </c>
      <c r="U1047" s="23">
        <f>IF(COUNTIF('SKU Catalog'!$A$4:$A$116,T1047&amp;"|"&amp;F1047)=0,0,MATCH(T1047&amp;"|"&amp;F1047,'SKU Catalog'!$A$1:$A$116,0))</f>
        <v>5</v>
      </c>
      <c r="V1047" s="24">
        <f>IF(NOT(AND(A1047=$B$2,G1047&gt;0,H1047&gt;0,OR(C1047&lt;&gt;"Recommended baseline",Assumptions!$B$10=1))),0,IF(ISNUMBER(K1047),G1047*H1047*K1047,IF(U1047=0,"UNPRICED",IF(ISNUMBER(INDEX('SKU Catalog'!$K$1:$K$116,MAX(1,U1047))),G1047*H1047*INDEX('SKU Catalog'!$K$1:$K$116,MAX(1,U1047))*IF(AND(INDEX('SKU Catalog'!$F$1:$F$116,MAX(1,U1047))="Hourly",OR(INDEX('SKU Catalog'!$J$1:$J$116,MAX(1,U1047))=0,"PAYG"="PAYG")),I1047,1),"UNPRICED"))))</f>
        <v>0</v>
      </c>
      <c r="W1047" s="24">
        <f>IF(NOT(AND(A1047=$B$2,G1047&gt;0,H1047&gt;0,OR(C1047&lt;&gt;"Recommended baseline",Assumptions!$B$10=1))),0,IF(ISNUMBER(K1047),G1047*H1047*K1047,IF(U1047=0,"UNPRICED",IF(ISNUMBER(INDEX('SKU Catalog'!$L$1:$L$116,MAX(1,U1047))),G1047*H1047*INDEX('SKU Catalog'!$L$1:$L$116,MAX(1,U1047))*IF(AND(INDEX('SKU Catalog'!$F$1:$F$116,MAX(1,U1047))="Hourly",OR(INDEX('SKU Catalog'!$J$1:$J$116,MAX(1,U1047))=0,"1Y"="PAYG")),I1047,1),"UNPRICED"))))</f>
        <v>0</v>
      </c>
      <c r="X1047" s="24">
        <f>IF(NOT(AND(A1047=$B$2,G1047&gt;0,H1047&gt;0,OR(C1047&lt;&gt;"Recommended baseline",Assumptions!$B$10=1))),0,IF(ISNUMBER(K1047),G1047*H1047*K1047,IF(U1047=0,"UNPRICED",IF(ISNUMBER(INDEX('SKU Catalog'!$M$1:$M$116,MAX(1,U1047))),G1047*H1047*INDEX('SKU Catalog'!$M$1:$M$116,MAX(1,U1047))*IF(AND(INDEX('SKU Catalog'!$F$1:$F$116,MAX(1,U1047))="Hourly",OR(INDEX('SKU Catalog'!$J$1:$J$116,MAX(1,U1047))=0,"3Y"="PAYG")),I1047,1),"UNPRICED"))))</f>
        <v>0</v>
      </c>
    </row>
    <row r="1048" spans="1:24" ht="28.8" x14ac:dyDescent="0.35">
      <c r="A1048" s="21" t="s">
        <v>951</v>
      </c>
      <c r="B1048" s="21" t="s">
        <v>95</v>
      </c>
      <c r="C1048" s="21" t="s">
        <v>2299</v>
      </c>
      <c r="D1048" s="21" t="s">
        <v>1815</v>
      </c>
      <c r="E1048" s="21" t="s">
        <v>1816</v>
      </c>
      <c r="F1048" s="26" t="s">
        <v>188</v>
      </c>
      <c r="G1048" s="27">
        <v>1</v>
      </c>
      <c r="H1048" s="27">
        <v>1</v>
      </c>
      <c r="I1048" s="36">
        <v>1</v>
      </c>
      <c r="J1048" s="26" t="s">
        <v>2297</v>
      </c>
      <c r="K1048" s="37"/>
      <c r="L1048" s="23" t="str">
        <f>IF(U1048=0,"INVALID SKU",IF(INDEX('SKU Catalog'!$J$1:$J$116,MAX(1,U1048))=0,"PAYG",IF(J1048="Default",Assumptions!$B$7,J1048)))</f>
        <v>PAYG</v>
      </c>
      <c r="M1048" s="23" t="str">
        <f>IF(U1048=0,"Review SKU",INDEX('SKU Catalog'!$E$1:$E$116,MAX(1,U1048)))</f>
        <v>resource</v>
      </c>
      <c r="N1048" s="31">
        <f>IF(ISNUMBER(K1048),K1048,IF(U1048=0,"UNPRICED",IF(L1048="PAYG",INDEX('SKU Catalog'!$K$1:$K$116,MAX(1,U1048)),IF(L1048="1Y",INDEX('SKU Catalog'!$L$1:$L$116,MAX(1,U1048)),INDEX('SKU Catalog'!$M$1:$M$116,MAX(1,U1048))))))</f>
        <v>0</v>
      </c>
      <c r="O1048" s="24">
        <f>IF(NOT(AND(A1048=$B$2,G1048&gt;0,H1048&gt;0,OR(C1048&lt;&gt;"Recommended baseline",Assumptions!$B$10=1))),0,IF(ISNUMBER(N1048),G1048*H1048*N1048*IF(ISNUMBER(K1048),1,IF(AND(L1048="PAYG",INDEX('SKU Catalog'!$F$1:$F$116,MAX(1,U1048))="Hourly"),I1048,1)),"UNPRICED"))</f>
        <v>0</v>
      </c>
      <c r="P1048" s="24">
        <f>IF(ISNUMBER(O1048),O1048*Assumptions!$B$8,"UNPRICED")</f>
        <v>0</v>
      </c>
      <c r="Q1048" s="23" t="str">
        <f>IF(NOT(AND(A1048=$B$2,G1048&gt;0,H1048&gt;0,OR(C1048&lt;&gt;"Recommended baseline",Assumptions!$B$10=1))),"Inactive",IF(NOT(ISNUMBER(N1048)),"UNPRICED - select SKU / quote",IF(ISNUMBER(K1048),"Manual quote - verify source",IF(T1048="Covered","Covered by capacity",IF(T1048="Control plane","No direct fee","Priced - verify sizing")))))</f>
        <v>Inactive</v>
      </c>
      <c r="R1048" s="21" t="s">
        <v>2300</v>
      </c>
      <c r="S1048" s="21" t="s">
        <v>971</v>
      </c>
      <c r="T1048" s="21" t="s">
        <v>187</v>
      </c>
      <c r="U1048" s="23">
        <f>IF(COUNTIF('SKU Catalog'!$A$4:$A$116,T1048&amp;"|"&amp;F1048)=0,0,MATCH(T1048&amp;"|"&amp;F1048,'SKU Catalog'!$A$1:$A$116,0))</f>
        <v>5</v>
      </c>
      <c r="V1048" s="24">
        <f>IF(NOT(AND(A1048=$B$2,G1048&gt;0,H1048&gt;0,OR(C1048&lt;&gt;"Recommended baseline",Assumptions!$B$10=1))),0,IF(ISNUMBER(K1048),G1048*H1048*K1048,IF(U1048=0,"UNPRICED",IF(ISNUMBER(INDEX('SKU Catalog'!$K$1:$K$116,MAX(1,U1048))),G1048*H1048*INDEX('SKU Catalog'!$K$1:$K$116,MAX(1,U1048))*IF(AND(INDEX('SKU Catalog'!$F$1:$F$116,MAX(1,U1048))="Hourly",OR(INDEX('SKU Catalog'!$J$1:$J$116,MAX(1,U1048))=0,"PAYG"="PAYG")),I1048,1),"UNPRICED"))))</f>
        <v>0</v>
      </c>
      <c r="W1048" s="24">
        <f>IF(NOT(AND(A1048=$B$2,G1048&gt;0,H1048&gt;0,OR(C1048&lt;&gt;"Recommended baseline",Assumptions!$B$10=1))),0,IF(ISNUMBER(K1048),G1048*H1048*K1048,IF(U1048=0,"UNPRICED",IF(ISNUMBER(INDEX('SKU Catalog'!$L$1:$L$116,MAX(1,U1048))),G1048*H1048*INDEX('SKU Catalog'!$L$1:$L$116,MAX(1,U1048))*IF(AND(INDEX('SKU Catalog'!$F$1:$F$116,MAX(1,U1048))="Hourly",OR(INDEX('SKU Catalog'!$J$1:$J$116,MAX(1,U1048))=0,"1Y"="PAYG")),I1048,1),"UNPRICED"))))</f>
        <v>0</v>
      </c>
      <c r="X1048" s="24">
        <f>IF(NOT(AND(A1048=$B$2,G1048&gt;0,H1048&gt;0,OR(C1048&lt;&gt;"Recommended baseline",Assumptions!$B$10=1))),0,IF(ISNUMBER(K1048),G1048*H1048*K1048,IF(U1048=0,"UNPRICED",IF(ISNUMBER(INDEX('SKU Catalog'!$M$1:$M$116,MAX(1,U1048))),G1048*H1048*INDEX('SKU Catalog'!$M$1:$M$116,MAX(1,U1048))*IF(AND(INDEX('SKU Catalog'!$F$1:$F$116,MAX(1,U1048))="Hourly",OR(INDEX('SKU Catalog'!$J$1:$J$116,MAX(1,U1048))=0,"3Y"="PAYG")),I1048,1),"UNPRICED"))))</f>
        <v>0</v>
      </c>
    </row>
    <row r="1049" spans="1:24" ht="28.8" x14ac:dyDescent="0.35">
      <c r="A1049" s="21" t="s">
        <v>951</v>
      </c>
      <c r="B1049" s="21" t="s">
        <v>95</v>
      </c>
      <c r="C1049" s="21" t="s">
        <v>2299</v>
      </c>
      <c r="D1049" s="21" t="s">
        <v>1817</v>
      </c>
      <c r="E1049" s="21" t="s">
        <v>1818</v>
      </c>
      <c r="F1049" s="26" t="s">
        <v>188</v>
      </c>
      <c r="G1049" s="27">
        <v>1</v>
      </c>
      <c r="H1049" s="27">
        <v>1</v>
      </c>
      <c r="I1049" s="36">
        <v>1</v>
      </c>
      <c r="J1049" s="26" t="s">
        <v>2297</v>
      </c>
      <c r="K1049" s="37"/>
      <c r="L1049" s="23" t="str">
        <f>IF(U1049=0,"INVALID SKU",IF(INDEX('SKU Catalog'!$J$1:$J$116,MAX(1,U1049))=0,"PAYG",IF(J1049="Default",Assumptions!$B$7,J1049)))</f>
        <v>PAYG</v>
      </c>
      <c r="M1049" s="23" t="str">
        <f>IF(U1049=0,"Review SKU",INDEX('SKU Catalog'!$E$1:$E$116,MAX(1,U1049)))</f>
        <v>resource</v>
      </c>
      <c r="N1049" s="31">
        <f>IF(ISNUMBER(K1049),K1049,IF(U1049=0,"UNPRICED",IF(L1049="PAYG",INDEX('SKU Catalog'!$K$1:$K$116,MAX(1,U1049)),IF(L1049="1Y",INDEX('SKU Catalog'!$L$1:$L$116,MAX(1,U1049)),INDEX('SKU Catalog'!$M$1:$M$116,MAX(1,U1049))))))</f>
        <v>0</v>
      </c>
      <c r="O1049" s="24">
        <f>IF(NOT(AND(A1049=$B$2,G1049&gt;0,H1049&gt;0,OR(C1049&lt;&gt;"Recommended baseline",Assumptions!$B$10=1))),0,IF(ISNUMBER(N1049),G1049*H1049*N1049*IF(ISNUMBER(K1049),1,IF(AND(L1049="PAYG",INDEX('SKU Catalog'!$F$1:$F$116,MAX(1,U1049))="Hourly"),I1049,1)),"UNPRICED"))</f>
        <v>0</v>
      </c>
      <c r="P1049" s="24">
        <f>IF(ISNUMBER(O1049),O1049*Assumptions!$B$8,"UNPRICED")</f>
        <v>0</v>
      </c>
      <c r="Q1049" s="23" t="str">
        <f>IF(NOT(AND(A1049=$B$2,G1049&gt;0,H1049&gt;0,OR(C1049&lt;&gt;"Recommended baseline",Assumptions!$B$10=1))),"Inactive",IF(NOT(ISNUMBER(N1049)),"UNPRICED - select SKU / quote",IF(ISNUMBER(K1049),"Manual quote - verify source",IF(T1049="Covered","Covered by capacity",IF(T1049="Control plane","No direct fee","Priced - verify sizing")))))</f>
        <v>Inactive</v>
      </c>
      <c r="R1049" s="21" t="s">
        <v>2300</v>
      </c>
      <c r="S1049" s="21" t="s">
        <v>971</v>
      </c>
      <c r="T1049" s="21" t="s">
        <v>187</v>
      </c>
      <c r="U1049" s="23">
        <f>IF(COUNTIF('SKU Catalog'!$A$4:$A$116,T1049&amp;"|"&amp;F1049)=0,0,MATCH(T1049&amp;"|"&amp;F1049,'SKU Catalog'!$A$1:$A$116,0))</f>
        <v>5</v>
      </c>
      <c r="V1049" s="24">
        <f>IF(NOT(AND(A1049=$B$2,G1049&gt;0,H1049&gt;0,OR(C1049&lt;&gt;"Recommended baseline",Assumptions!$B$10=1))),0,IF(ISNUMBER(K1049),G1049*H1049*K1049,IF(U1049=0,"UNPRICED",IF(ISNUMBER(INDEX('SKU Catalog'!$K$1:$K$116,MAX(1,U1049))),G1049*H1049*INDEX('SKU Catalog'!$K$1:$K$116,MAX(1,U1049))*IF(AND(INDEX('SKU Catalog'!$F$1:$F$116,MAX(1,U1049))="Hourly",OR(INDEX('SKU Catalog'!$J$1:$J$116,MAX(1,U1049))=0,"PAYG"="PAYG")),I1049,1),"UNPRICED"))))</f>
        <v>0</v>
      </c>
      <c r="W1049" s="24">
        <f>IF(NOT(AND(A1049=$B$2,G1049&gt;0,H1049&gt;0,OR(C1049&lt;&gt;"Recommended baseline",Assumptions!$B$10=1))),0,IF(ISNUMBER(K1049),G1049*H1049*K1049,IF(U1049=0,"UNPRICED",IF(ISNUMBER(INDEX('SKU Catalog'!$L$1:$L$116,MAX(1,U1049))),G1049*H1049*INDEX('SKU Catalog'!$L$1:$L$116,MAX(1,U1049))*IF(AND(INDEX('SKU Catalog'!$F$1:$F$116,MAX(1,U1049))="Hourly",OR(INDEX('SKU Catalog'!$J$1:$J$116,MAX(1,U1049))=0,"1Y"="PAYG")),I1049,1),"UNPRICED"))))</f>
        <v>0</v>
      </c>
      <c r="X1049" s="24">
        <f>IF(NOT(AND(A1049=$B$2,G1049&gt;0,H1049&gt;0,OR(C1049&lt;&gt;"Recommended baseline",Assumptions!$B$10=1))),0,IF(ISNUMBER(K1049),G1049*H1049*K1049,IF(U1049=0,"UNPRICED",IF(ISNUMBER(INDEX('SKU Catalog'!$M$1:$M$116,MAX(1,U1049))),G1049*H1049*INDEX('SKU Catalog'!$M$1:$M$116,MAX(1,U1049))*IF(AND(INDEX('SKU Catalog'!$F$1:$F$116,MAX(1,U1049))="Hourly",OR(INDEX('SKU Catalog'!$J$1:$J$116,MAX(1,U1049))=0,"3Y"="PAYG")),I1049,1),"UNPRICED"))))</f>
        <v>0</v>
      </c>
    </row>
    <row r="1050" spans="1:24" ht="28.8" x14ac:dyDescent="0.35">
      <c r="A1050" s="21" t="s">
        <v>951</v>
      </c>
      <c r="B1050" s="21" t="s">
        <v>95</v>
      </c>
      <c r="C1050" s="21" t="s">
        <v>2299</v>
      </c>
      <c r="D1050" s="21" t="s">
        <v>1819</v>
      </c>
      <c r="E1050" s="21" t="s">
        <v>1820</v>
      </c>
      <c r="F1050" s="26" t="s">
        <v>188</v>
      </c>
      <c r="G1050" s="27">
        <v>1</v>
      </c>
      <c r="H1050" s="27">
        <v>1</v>
      </c>
      <c r="I1050" s="36">
        <v>1</v>
      </c>
      <c r="J1050" s="26" t="s">
        <v>2297</v>
      </c>
      <c r="K1050" s="37"/>
      <c r="L1050" s="23" t="str">
        <f>IF(U1050=0,"INVALID SKU",IF(INDEX('SKU Catalog'!$J$1:$J$116,MAX(1,U1050))=0,"PAYG",IF(J1050="Default",Assumptions!$B$7,J1050)))</f>
        <v>PAYG</v>
      </c>
      <c r="M1050" s="23" t="str">
        <f>IF(U1050=0,"Review SKU",INDEX('SKU Catalog'!$E$1:$E$116,MAX(1,U1050)))</f>
        <v>resource</v>
      </c>
      <c r="N1050" s="31">
        <f>IF(ISNUMBER(K1050),K1050,IF(U1050=0,"UNPRICED",IF(L1050="PAYG",INDEX('SKU Catalog'!$K$1:$K$116,MAX(1,U1050)),IF(L1050="1Y",INDEX('SKU Catalog'!$L$1:$L$116,MAX(1,U1050)),INDEX('SKU Catalog'!$M$1:$M$116,MAX(1,U1050))))))</f>
        <v>0</v>
      </c>
      <c r="O1050" s="24">
        <f>IF(NOT(AND(A1050=$B$2,G1050&gt;0,H1050&gt;0,OR(C1050&lt;&gt;"Recommended baseline",Assumptions!$B$10=1))),0,IF(ISNUMBER(N1050),G1050*H1050*N1050*IF(ISNUMBER(K1050),1,IF(AND(L1050="PAYG",INDEX('SKU Catalog'!$F$1:$F$116,MAX(1,U1050))="Hourly"),I1050,1)),"UNPRICED"))</f>
        <v>0</v>
      </c>
      <c r="P1050" s="24">
        <f>IF(ISNUMBER(O1050),O1050*Assumptions!$B$8,"UNPRICED")</f>
        <v>0</v>
      </c>
      <c r="Q1050" s="23" t="str">
        <f>IF(NOT(AND(A1050=$B$2,G1050&gt;0,H1050&gt;0,OR(C1050&lt;&gt;"Recommended baseline",Assumptions!$B$10=1))),"Inactive",IF(NOT(ISNUMBER(N1050)),"UNPRICED - select SKU / quote",IF(ISNUMBER(K1050),"Manual quote - verify source",IF(T1050="Covered","Covered by capacity",IF(T1050="Control plane","No direct fee","Priced - verify sizing")))))</f>
        <v>Inactive</v>
      </c>
      <c r="R1050" s="21" t="s">
        <v>2300</v>
      </c>
      <c r="S1050" s="21" t="s">
        <v>971</v>
      </c>
      <c r="T1050" s="21" t="s">
        <v>187</v>
      </c>
      <c r="U1050" s="23">
        <f>IF(COUNTIF('SKU Catalog'!$A$4:$A$116,T1050&amp;"|"&amp;F1050)=0,0,MATCH(T1050&amp;"|"&amp;F1050,'SKU Catalog'!$A$1:$A$116,0))</f>
        <v>5</v>
      </c>
      <c r="V1050" s="24">
        <f>IF(NOT(AND(A1050=$B$2,G1050&gt;0,H1050&gt;0,OR(C1050&lt;&gt;"Recommended baseline",Assumptions!$B$10=1))),0,IF(ISNUMBER(K1050),G1050*H1050*K1050,IF(U1050=0,"UNPRICED",IF(ISNUMBER(INDEX('SKU Catalog'!$K$1:$K$116,MAX(1,U1050))),G1050*H1050*INDEX('SKU Catalog'!$K$1:$K$116,MAX(1,U1050))*IF(AND(INDEX('SKU Catalog'!$F$1:$F$116,MAX(1,U1050))="Hourly",OR(INDEX('SKU Catalog'!$J$1:$J$116,MAX(1,U1050))=0,"PAYG"="PAYG")),I1050,1),"UNPRICED"))))</f>
        <v>0</v>
      </c>
      <c r="W1050" s="24">
        <f>IF(NOT(AND(A1050=$B$2,G1050&gt;0,H1050&gt;0,OR(C1050&lt;&gt;"Recommended baseline",Assumptions!$B$10=1))),0,IF(ISNUMBER(K1050),G1050*H1050*K1050,IF(U1050=0,"UNPRICED",IF(ISNUMBER(INDEX('SKU Catalog'!$L$1:$L$116,MAX(1,U1050))),G1050*H1050*INDEX('SKU Catalog'!$L$1:$L$116,MAX(1,U1050))*IF(AND(INDEX('SKU Catalog'!$F$1:$F$116,MAX(1,U1050))="Hourly",OR(INDEX('SKU Catalog'!$J$1:$J$116,MAX(1,U1050))=0,"1Y"="PAYG")),I1050,1),"UNPRICED"))))</f>
        <v>0</v>
      </c>
      <c r="X1050" s="24">
        <f>IF(NOT(AND(A1050=$B$2,G1050&gt;0,H1050&gt;0,OR(C1050&lt;&gt;"Recommended baseline",Assumptions!$B$10=1))),0,IF(ISNUMBER(K1050),G1050*H1050*K1050,IF(U1050=0,"UNPRICED",IF(ISNUMBER(INDEX('SKU Catalog'!$M$1:$M$116,MAX(1,U1050))),G1050*H1050*INDEX('SKU Catalog'!$M$1:$M$116,MAX(1,U1050))*IF(AND(INDEX('SKU Catalog'!$F$1:$F$116,MAX(1,U1050))="Hourly",OR(INDEX('SKU Catalog'!$J$1:$J$116,MAX(1,U1050))=0,"3Y"="PAYG")),I1050,1),"UNPRICED"))))</f>
        <v>0</v>
      </c>
    </row>
    <row r="1051" spans="1:24" ht="28.8" x14ac:dyDescent="0.35">
      <c r="A1051" s="21" t="s">
        <v>951</v>
      </c>
      <c r="B1051" s="21" t="s">
        <v>95</v>
      </c>
      <c r="C1051" s="21" t="s">
        <v>2299</v>
      </c>
      <c r="D1051" s="21" t="s">
        <v>1822</v>
      </c>
      <c r="E1051" s="21" t="s">
        <v>1823</v>
      </c>
      <c r="F1051" s="26" t="s">
        <v>188</v>
      </c>
      <c r="G1051" s="27">
        <v>1</v>
      </c>
      <c r="H1051" s="27">
        <v>1</v>
      </c>
      <c r="I1051" s="36">
        <v>1</v>
      </c>
      <c r="J1051" s="26" t="s">
        <v>2297</v>
      </c>
      <c r="K1051" s="37"/>
      <c r="L1051" s="23" t="str">
        <f>IF(U1051=0,"INVALID SKU",IF(INDEX('SKU Catalog'!$J$1:$J$116,MAX(1,U1051))=0,"PAYG",IF(J1051="Default",Assumptions!$B$7,J1051)))</f>
        <v>PAYG</v>
      </c>
      <c r="M1051" s="23" t="str">
        <f>IF(U1051=0,"Review SKU",INDEX('SKU Catalog'!$E$1:$E$116,MAX(1,U1051)))</f>
        <v>resource</v>
      </c>
      <c r="N1051" s="31">
        <f>IF(ISNUMBER(K1051),K1051,IF(U1051=0,"UNPRICED",IF(L1051="PAYG",INDEX('SKU Catalog'!$K$1:$K$116,MAX(1,U1051)),IF(L1051="1Y",INDEX('SKU Catalog'!$L$1:$L$116,MAX(1,U1051)),INDEX('SKU Catalog'!$M$1:$M$116,MAX(1,U1051))))))</f>
        <v>0</v>
      </c>
      <c r="O1051" s="24">
        <f>IF(NOT(AND(A1051=$B$2,G1051&gt;0,H1051&gt;0,OR(C1051&lt;&gt;"Recommended baseline",Assumptions!$B$10=1))),0,IF(ISNUMBER(N1051),G1051*H1051*N1051*IF(ISNUMBER(K1051),1,IF(AND(L1051="PAYG",INDEX('SKU Catalog'!$F$1:$F$116,MAX(1,U1051))="Hourly"),I1051,1)),"UNPRICED"))</f>
        <v>0</v>
      </c>
      <c r="P1051" s="24">
        <f>IF(ISNUMBER(O1051),O1051*Assumptions!$B$8,"UNPRICED")</f>
        <v>0</v>
      </c>
      <c r="Q1051" s="23" t="str">
        <f>IF(NOT(AND(A1051=$B$2,G1051&gt;0,H1051&gt;0,OR(C1051&lt;&gt;"Recommended baseline",Assumptions!$B$10=1))),"Inactive",IF(NOT(ISNUMBER(N1051)),"UNPRICED - select SKU / quote",IF(ISNUMBER(K1051),"Manual quote - verify source",IF(T1051="Covered","Covered by capacity",IF(T1051="Control plane","No direct fee","Priced - verify sizing")))))</f>
        <v>Inactive</v>
      </c>
      <c r="R1051" s="21" t="s">
        <v>2300</v>
      </c>
      <c r="S1051" s="21" t="s">
        <v>971</v>
      </c>
      <c r="T1051" s="21" t="s">
        <v>187</v>
      </c>
      <c r="U1051" s="23">
        <f>IF(COUNTIF('SKU Catalog'!$A$4:$A$116,T1051&amp;"|"&amp;F1051)=0,0,MATCH(T1051&amp;"|"&amp;F1051,'SKU Catalog'!$A$1:$A$116,0))</f>
        <v>5</v>
      </c>
      <c r="V1051" s="24">
        <f>IF(NOT(AND(A1051=$B$2,G1051&gt;0,H1051&gt;0,OR(C1051&lt;&gt;"Recommended baseline",Assumptions!$B$10=1))),0,IF(ISNUMBER(K1051),G1051*H1051*K1051,IF(U1051=0,"UNPRICED",IF(ISNUMBER(INDEX('SKU Catalog'!$K$1:$K$116,MAX(1,U1051))),G1051*H1051*INDEX('SKU Catalog'!$K$1:$K$116,MAX(1,U1051))*IF(AND(INDEX('SKU Catalog'!$F$1:$F$116,MAX(1,U1051))="Hourly",OR(INDEX('SKU Catalog'!$J$1:$J$116,MAX(1,U1051))=0,"PAYG"="PAYG")),I1051,1),"UNPRICED"))))</f>
        <v>0</v>
      </c>
      <c r="W1051" s="24">
        <f>IF(NOT(AND(A1051=$B$2,G1051&gt;0,H1051&gt;0,OR(C1051&lt;&gt;"Recommended baseline",Assumptions!$B$10=1))),0,IF(ISNUMBER(K1051),G1051*H1051*K1051,IF(U1051=0,"UNPRICED",IF(ISNUMBER(INDEX('SKU Catalog'!$L$1:$L$116,MAX(1,U1051))),G1051*H1051*INDEX('SKU Catalog'!$L$1:$L$116,MAX(1,U1051))*IF(AND(INDEX('SKU Catalog'!$F$1:$F$116,MAX(1,U1051))="Hourly",OR(INDEX('SKU Catalog'!$J$1:$J$116,MAX(1,U1051))=0,"1Y"="PAYG")),I1051,1),"UNPRICED"))))</f>
        <v>0</v>
      </c>
      <c r="X1051" s="24">
        <f>IF(NOT(AND(A1051=$B$2,G1051&gt;0,H1051&gt;0,OR(C1051&lt;&gt;"Recommended baseline",Assumptions!$B$10=1))),0,IF(ISNUMBER(K1051),G1051*H1051*K1051,IF(U1051=0,"UNPRICED",IF(ISNUMBER(INDEX('SKU Catalog'!$M$1:$M$116,MAX(1,U1051))),G1051*H1051*INDEX('SKU Catalog'!$M$1:$M$116,MAX(1,U1051))*IF(AND(INDEX('SKU Catalog'!$F$1:$F$116,MAX(1,U1051))="Hourly",OR(INDEX('SKU Catalog'!$J$1:$J$116,MAX(1,U1051))=0,"3Y"="PAYG")),I1051,1),"UNPRICED"))))</f>
        <v>0</v>
      </c>
    </row>
    <row r="1052" spans="1:24" ht="28.8" x14ac:dyDescent="0.35">
      <c r="A1052" s="21" t="s">
        <v>951</v>
      </c>
      <c r="B1052" s="21" t="s">
        <v>95</v>
      </c>
      <c r="C1052" s="21" t="s">
        <v>2299</v>
      </c>
      <c r="D1052" s="21" t="s">
        <v>1824</v>
      </c>
      <c r="E1052" s="21" t="s">
        <v>1825</v>
      </c>
      <c r="F1052" s="26" t="s">
        <v>188</v>
      </c>
      <c r="G1052" s="27">
        <v>1</v>
      </c>
      <c r="H1052" s="27">
        <v>1</v>
      </c>
      <c r="I1052" s="36">
        <v>1</v>
      </c>
      <c r="J1052" s="26" t="s">
        <v>2297</v>
      </c>
      <c r="K1052" s="37"/>
      <c r="L1052" s="23" t="str">
        <f>IF(U1052=0,"INVALID SKU",IF(INDEX('SKU Catalog'!$J$1:$J$116,MAX(1,U1052))=0,"PAYG",IF(J1052="Default",Assumptions!$B$7,J1052)))</f>
        <v>PAYG</v>
      </c>
      <c r="M1052" s="23" t="str">
        <f>IF(U1052=0,"Review SKU",INDEX('SKU Catalog'!$E$1:$E$116,MAX(1,U1052)))</f>
        <v>resource</v>
      </c>
      <c r="N1052" s="31">
        <f>IF(ISNUMBER(K1052),K1052,IF(U1052=0,"UNPRICED",IF(L1052="PAYG",INDEX('SKU Catalog'!$K$1:$K$116,MAX(1,U1052)),IF(L1052="1Y",INDEX('SKU Catalog'!$L$1:$L$116,MAX(1,U1052)),INDEX('SKU Catalog'!$M$1:$M$116,MAX(1,U1052))))))</f>
        <v>0</v>
      </c>
      <c r="O1052" s="24">
        <f>IF(NOT(AND(A1052=$B$2,G1052&gt;0,H1052&gt;0,OR(C1052&lt;&gt;"Recommended baseline",Assumptions!$B$10=1))),0,IF(ISNUMBER(N1052),G1052*H1052*N1052*IF(ISNUMBER(K1052),1,IF(AND(L1052="PAYG",INDEX('SKU Catalog'!$F$1:$F$116,MAX(1,U1052))="Hourly"),I1052,1)),"UNPRICED"))</f>
        <v>0</v>
      </c>
      <c r="P1052" s="24">
        <f>IF(ISNUMBER(O1052),O1052*Assumptions!$B$8,"UNPRICED")</f>
        <v>0</v>
      </c>
      <c r="Q1052" s="23" t="str">
        <f>IF(NOT(AND(A1052=$B$2,G1052&gt;0,H1052&gt;0,OR(C1052&lt;&gt;"Recommended baseline",Assumptions!$B$10=1))),"Inactive",IF(NOT(ISNUMBER(N1052)),"UNPRICED - select SKU / quote",IF(ISNUMBER(K1052),"Manual quote - verify source",IF(T1052="Covered","Covered by capacity",IF(T1052="Control plane","No direct fee","Priced - verify sizing")))))</f>
        <v>Inactive</v>
      </c>
      <c r="R1052" s="21" t="s">
        <v>2300</v>
      </c>
      <c r="S1052" s="21" t="s">
        <v>971</v>
      </c>
      <c r="T1052" s="21" t="s">
        <v>187</v>
      </c>
      <c r="U1052" s="23">
        <f>IF(COUNTIF('SKU Catalog'!$A$4:$A$116,T1052&amp;"|"&amp;F1052)=0,0,MATCH(T1052&amp;"|"&amp;F1052,'SKU Catalog'!$A$1:$A$116,0))</f>
        <v>5</v>
      </c>
      <c r="V1052" s="24">
        <f>IF(NOT(AND(A1052=$B$2,G1052&gt;0,H1052&gt;0,OR(C1052&lt;&gt;"Recommended baseline",Assumptions!$B$10=1))),0,IF(ISNUMBER(K1052),G1052*H1052*K1052,IF(U1052=0,"UNPRICED",IF(ISNUMBER(INDEX('SKU Catalog'!$K$1:$K$116,MAX(1,U1052))),G1052*H1052*INDEX('SKU Catalog'!$K$1:$K$116,MAX(1,U1052))*IF(AND(INDEX('SKU Catalog'!$F$1:$F$116,MAX(1,U1052))="Hourly",OR(INDEX('SKU Catalog'!$J$1:$J$116,MAX(1,U1052))=0,"PAYG"="PAYG")),I1052,1),"UNPRICED"))))</f>
        <v>0</v>
      </c>
      <c r="W1052" s="24">
        <f>IF(NOT(AND(A1052=$B$2,G1052&gt;0,H1052&gt;0,OR(C1052&lt;&gt;"Recommended baseline",Assumptions!$B$10=1))),0,IF(ISNUMBER(K1052),G1052*H1052*K1052,IF(U1052=0,"UNPRICED",IF(ISNUMBER(INDEX('SKU Catalog'!$L$1:$L$116,MAX(1,U1052))),G1052*H1052*INDEX('SKU Catalog'!$L$1:$L$116,MAX(1,U1052))*IF(AND(INDEX('SKU Catalog'!$F$1:$F$116,MAX(1,U1052))="Hourly",OR(INDEX('SKU Catalog'!$J$1:$J$116,MAX(1,U1052))=0,"1Y"="PAYG")),I1052,1),"UNPRICED"))))</f>
        <v>0</v>
      </c>
      <c r="X1052" s="24">
        <f>IF(NOT(AND(A1052=$B$2,G1052&gt;0,H1052&gt;0,OR(C1052&lt;&gt;"Recommended baseline",Assumptions!$B$10=1))),0,IF(ISNUMBER(K1052),G1052*H1052*K1052,IF(U1052=0,"UNPRICED",IF(ISNUMBER(INDEX('SKU Catalog'!$M$1:$M$116,MAX(1,U1052))),G1052*H1052*INDEX('SKU Catalog'!$M$1:$M$116,MAX(1,U1052))*IF(AND(INDEX('SKU Catalog'!$F$1:$F$116,MAX(1,U1052))="Hourly",OR(INDEX('SKU Catalog'!$J$1:$J$116,MAX(1,U1052))=0,"3Y"="PAYG")),I1052,1),"UNPRICED"))))</f>
        <v>0</v>
      </c>
    </row>
    <row r="1053" spans="1:24" ht="28.8" x14ac:dyDescent="0.35">
      <c r="A1053" s="21" t="s">
        <v>951</v>
      </c>
      <c r="B1053" s="21" t="s">
        <v>95</v>
      </c>
      <c r="C1053" s="21" t="s">
        <v>2299</v>
      </c>
      <c r="D1053" s="21" t="s">
        <v>1826</v>
      </c>
      <c r="E1053" s="21" t="s">
        <v>1827</v>
      </c>
      <c r="F1053" s="26" t="s">
        <v>188</v>
      </c>
      <c r="G1053" s="27">
        <v>1</v>
      </c>
      <c r="H1053" s="27">
        <v>1</v>
      </c>
      <c r="I1053" s="36">
        <v>1</v>
      </c>
      <c r="J1053" s="26" t="s">
        <v>2297</v>
      </c>
      <c r="K1053" s="37"/>
      <c r="L1053" s="23" t="str">
        <f>IF(U1053=0,"INVALID SKU",IF(INDEX('SKU Catalog'!$J$1:$J$116,MAX(1,U1053))=0,"PAYG",IF(J1053="Default",Assumptions!$B$7,J1053)))</f>
        <v>PAYG</v>
      </c>
      <c r="M1053" s="23" t="str">
        <f>IF(U1053=0,"Review SKU",INDEX('SKU Catalog'!$E$1:$E$116,MAX(1,U1053)))</f>
        <v>resource</v>
      </c>
      <c r="N1053" s="31">
        <f>IF(ISNUMBER(K1053),K1053,IF(U1053=0,"UNPRICED",IF(L1053="PAYG",INDEX('SKU Catalog'!$K$1:$K$116,MAX(1,U1053)),IF(L1053="1Y",INDEX('SKU Catalog'!$L$1:$L$116,MAX(1,U1053)),INDEX('SKU Catalog'!$M$1:$M$116,MAX(1,U1053))))))</f>
        <v>0</v>
      </c>
      <c r="O1053" s="24">
        <f>IF(NOT(AND(A1053=$B$2,G1053&gt;0,H1053&gt;0,OR(C1053&lt;&gt;"Recommended baseline",Assumptions!$B$10=1))),0,IF(ISNUMBER(N1053),G1053*H1053*N1053*IF(ISNUMBER(K1053),1,IF(AND(L1053="PAYG",INDEX('SKU Catalog'!$F$1:$F$116,MAX(1,U1053))="Hourly"),I1053,1)),"UNPRICED"))</f>
        <v>0</v>
      </c>
      <c r="P1053" s="24">
        <f>IF(ISNUMBER(O1053),O1053*Assumptions!$B$8,"UNPRICED")</f>
        <v>0</v>
      </c>
      <c r="Q1053" s="23" t="str">
        <f>IF(NOT(AND(A1053=$B$2,G1053&gt;0,H1053&gt;0,OR(C1053&lt;&gt;"Recommended baseline",Assumptions!$B$10=1))),"Inactive",IF(NOT(ISNUMBER(N1053)),"UNPRICED - select SKU / quote",IF(ISNUMBER(K1053),"Manual quote - verify source",IF(T1053="Covered","Covered by capacity",IF(T1053="Control plane","No direct fee","Priced - verify sizing")))))</f>
        <v>Inactive</v>
      </c>
      <c r="R1053" s="21" t="s">
        <v>2300</v>
      </c>
      <c r="S1053" s="21" t="s">
        <v>971</v>
      </c>
      <c r="T1053" s="21" t="s">
        <v>187</v>
      </c>
      <c r="U1053" s="23">
        <f>IF(COUNTIF('SKU Catalog'!$A$4:$A$116,T1053&amp;"|"&amp;F1053)=0,0,MATCH(T1053&amp;"|"&amp;F1053,'SKU Catalog'!$A$1:$A$116,0))</f>
        <v>5</v>
      </c>
      <c r="V1053" s="24">
        <f>IF(NOT(AND(A1053=$B$2,G1053&gt;0,H1053&gt;0,OR(C1053&lt;&gt;"Recommended baseline",Assumptions!$B$10=1))),0,IF(ISNUMBER(K1053),G1053*H1053*K1053,IF(U1053=0,"UNPRICED",IF(ISNUMBER(INDEX('SKU Catalog'!$K$1:$K$116,MAX(1,U1053))),G1053*H1053*INDEX('SKU Catalog'!$K$1:$K$116,MAX(1,U1053))*IF(AND(INDEX('SKU Catalog'!$F$1:$F$116,MAX(1,U1053))="Hourly",OR(INDEX('SKU Catalog'!$J$1:$J$116,MAX(1,U1053))=0,"PAYG"="PAYG")),I1053,1),"UNPRICED"))))</f>
        <v>0</v>
      </c>
      <c r="W1053" s="24">
        <f>IF(NOT(AND(A1053=$B$2,G1053&gt;0,H1053&gt;0,OR(C1053&lt;&gt;"Recommended baseline",Assumptions!$B$10=1))),0,IF(ISNUMBER(K1053),G1053*H1053*K1053,IF(U1053=0,"UNPRICED",IF(ISNUMBER(INDEX('SKU Catalog'!$L$1:$L$116,MAX(1,U1053))),G1053*H1053*INDEX('SKU Catalog'!$L$1:$L$116,MAX(1,U1053))*IF(AND(INDEX('SKU Catalog'!$F$1:$F$116,MAX(1,U1053))="Hourly",OR(INDEX('SKU Catalog'!$J$1:$J$116,MAX(1,U1053))=0,"1Y"="PAYG")),I1053,1),"UNPRICED"))))</f>
        <v>0</v>
      </c>
      <c r="X1053" s="24">
        <f>IF(NOT(AND(A1053=$B$2,G1053&gt;0,H1053&gt;0,OR(C1053&lt;&gt;"Recommended baseline",Assumptions!$B$10=1))),0,IF(ISNUMBER(K1053),G1053*H1053*K1053,IF(U1053=0,"UNPRICED",IF(ISNUMBER(INDEX('SKU Catalog'!$M$1:$M$116,MAX(1,U1053))),G1053*H1053*INDEX('SKU Catalog'!$M$1:$M$116,MAX(1,U1053))*IF(AND(INDEX('SKU Catalog'!$F$1:$F$116,MAX(1,U1053))="Hourly",OR(INDEX('SKU Catalog'!$J$1:$J$116,MAX(1,U1053))=0,"3Y"="PAYG")),I1053,1),"UNPRICED"))))</f>
        <v>0</v>
      </c>
    </row>
    <row r="1054" spans="1:24" ht="28.8" x14ac:dyDescent="0.35">
      <c r="A1054" s="21" t="s">
        <v>951</v>
      </c>
      <c r="B1054" s="21" t="s">
        <v>95</v>
      </c>
      <c r="C1054" s="21" t="s">
        <v>2299</v>
      </c>
      <c r="D1054" s="21" t="s">
        <v>1828</v>
      </c>
      <c r="E1054" s="21" t="s">
        <v>1829</v>
      </c>
      <c r="F1054" s="26" t="s">
        <v>188</v>
      </c>
      <c r="G1054" s="27">
        <v>1</v>
      </c>
      <c r="H1054" s="27">
        <v>1</v>
      </c>
      <c r="I1054" s="36">
        <v>1</v>
      </c>
      <c r="J1054" s="26" t="s">
        <v>2297</v>
      </c>
      <c r="K1054" s="37"/>
      <c r="L1054" s="23" t="str">
        <f>IF(U1054=0,"INVALID SKU",IF(INDEX('SKU Catalog'!$J$1:$J$116,MAX(1,U1054))=0,"PAYG",IF(J1054="Default",Assumptions!$B$7,J1054)))</f>
        <v>PAYG</v>
      </c>
      <c r="M1054" s="23" t="str">
        <f>IF(U1054=0,"Review SKU",INDEX('SKU Catalog'!$E$1:$E$116,MAX(1,U1054)))</f>
        <v>resource</v>
      </c>
      <c r="N1054" s="31">
        <f>IF(ISNUMBER(K1054),K1054,IF(U1054=0,"UNPRICED",IF(L1054="PAYG",INDEX('SKU Catalog'!$K$1:$K$116,MAX(1,U1054)),IF(L1054="1Y",INDEX('SKU Catalog'!$L$1:$L$116,MAX(1,U1054)),INDEX('SKU Catalog'!$M$1:$M$116,MAX(1,U1054))))))</f>
        <v>0</v>
      </c>
      <c r="O1054" s="24">
        <f>IF(NOT(AND(A1054=$B$2,G1054&gt;0,H1054&gt;0,OR(C1054&lt;&gt;"Recommended baseline",Assumptions!$B$10=1))),0,IF(ISNUMBER(N1054),G1054*H1054*N1054*IF(ISNUMBER(K1054),1,IF(AND(L1054="PAYG",INDEX('SKU Catalog'!$F$1:$F$116,MAX(1,U1054))="Hourly"),I1054,1)),"UNPRICED"))</f>
        <v>0</v>
      </c>
      <c r="P1054" s="24">
        <f>IF(ISNUMBER(O1054),O1054*Assumptions!$B$8,"UNPRICED")</f>
        <v>0</v>
      </c>
      <c r="Q1054" s="23" t="str">
        <f>IF(NOT(AND(A1054=$B$2,G1054&gt;0,H1054&gt;0,OR(C1054&lt;&gt;"Recommended baseline",Assumptions!$B$10=1))),"Inactive",IF(NOT(ISNUMBER(N1054)),"UNPRICED - select SKU / quote",IF(ISNUMBER(K1054),"Manual quote - verify source",IF(T1054="Covered","Covered by capacity",IF(T1054="Control plane","No direct fee","Priced - verify sizing")))))</f>
        <v>Inactive</v>
      </c>
      <c r="R1054" s="21" t="s">
        <v>2300</v>
      </c>
      <c r="S1054" s="21" t="s">
        <v>971</v>
      </c>
      <c r="T1054" s="21" t="s">
        <v>187</v>
      </c>
      <c r="U1054" s="23">
        <f>IF(COUNTIF('SKU Catalog'!$A$4:$A$116,T1054&amp;"|"&amp;F1054)=0,0,MATCH(T1054&amp;"|"&amp;F1054,'SKU Catalog'!$A$1:$A$116,0))</f>
        <v>5</v>
      </c>
      <c r="V1054" s="24">
        <f>IF(NOT(AND(A1054=$B$2,G1054&gt;0,H1054&gt;0,OR(C1054&lt;&gt;"Recommended baseline",Assumptions!$B$10=1))),0,IF(ISNUMBER(K1054),G1054*H1054*K1054,IF(U1054=0,"UNPRICED",IF(ISNUMBER(INDEX('SKU Catalog'!$K$1:$K$116,MAX(1,U1054))),G1054*H1054*INDEX('SKU Catalog'!$K$1:$K$116,MAX(1,U1054))*IF(AND(INDEX('SKU Catalog'!$F$1:$F$116,MAX(1,U1054))="Hourly",OR(INDEX('SKU Catalog'!$J$1:$J$116,MAX(1,U1054))=0,"PAYG"="PAYG")),I1054,1),"UNPRICED"))))</f>
        <v>0</v>
      </c>
      <c r="W1054" s="24">
        <f>IF(NOT(AND(A1054=$B$2,G1054&gt;0,H1054&gt;0,OR(C1054&lt;&gt;"Recommended baseline",Assumptions!$B$10=1))),0,IF(ISNUMBER(K1054),G1054*H1054*K1054,IF(U1054=0,"UNPRICED",IF(ISNUMBER(INDEX('SKU Catalog'!$L$1:$L$116,MAX(1,U1054))),G1054*H1054*INDEX('SKU Catalog'!$L$1:$L$116,MAX(1,U1054))*IF(AND(INDEX('SKU Catalog'!$F$1:$F$116,MAX(1,U1054))="Hourly",OR(INDEX('SKU Catalog'!$J$1:$J$116,MAX(1,U1054))=0,"1Y"="PAYG")),I1054,1),"UNPRICED"))))</f>
        <v>0</v>
      </c>
      <c r="X1054" s="24">
        <f>IF(NOT(AND(A1054=$B$2,G1054&gt;0,H1054&gt;0,OR(C1054&lt;&gt;"Recommended baseline",Assumptions!$B$10=1))),0,IF(ISNUMBER(K1054),G1054*H1054*K1054,IF(U1054=0,"UNPRICED",IF(ISNUMBER(INDEX('SKU Catalog'!$M$1:$M$116,MAX(1,U1054))),G1054*H1054*INDEX('SKU Catalog'!$M$1:$M$116,MAX(1,U1054))*IF(AND(INDEX('SKU Catalog'!$F$1:$F$116,MAX(1,U1054))="Hourly",OR(INDEX('SKU Catalog'!$J$1:$J$116,MAX(1,U1054))=0,"3Y"="PAYG")),I1054,1),"UNPRICED"))))</f>
        <v>0</v>
      </c>
    </row>
    <row r="1055" spans="1:24" ht="28.8" x14ac:dyDescent="0.35">
      <c r="A1055" s="21" t="s">
        <v>951</v>
      </c>
      <c r="B1055" s="21" t="s">
        <v>95</v>
      </c>
      <c r="C1055" s="21" t="s">
        <v>2299</v>
      </c>
      <c r="D1055" s="21" t="s">
        <v>1830</v>
      </c>
      <c r="E1055" s="21" t="s">
        <v>1831</v>
      </c>
      <c r="F1055" s="26" t="s">
        <v>188</v>
      </c>
      <c r="G1055" s="27">
        <v>1</v>
      </c>
      <c r="H1055" s="27">
        <v>1</v>
      </c>
      <c r="I1055" s="36">
        <v>1</v>
      </c>
      <c r="J1055" s="26" t="s">
        <v>2297</v>
      </c>
      <c r="K1055" s="37"/>
      <c r="L1055" s="23" t="str">
        <f>IF(U1055=0,"INVALID SKU",IF(INDEX('SKU Catalog'!$J$1:$J$116,MAX(1,U1055))=0,"PAYG",IF(J1055="Default",Assumptions!$B$7,J1055)))</f>
        <v>PAYG</v>
      </c>
      <c r="M1055" s="23" t="str">
        <f>IF(U1055=0,"Review SKU",INDEX('SKU Catalog'!$E$1:$E$116,MAX(1,U1055)))</f>
        <v>resource</v>
      </c>
      <c r="N1055" s="31">
        <f>IF(ISNUMBER(K1055),K1055,IF(U1055=0,"UNPRICED",IF(L1055="PAYG",INDEX('SKU Catalog'!$K$1:$K$116,MAX(1,U1055)),IF(L1055="1Y",INDEX('SKU Catalog'!$L$1:$L$116,MAX(1,U1055)),INDEX('SKU Catalog'!$M$1:$M$116,MAX(1,U1055))))))</f>
        <v>0</v>
      </c>
      <c r="O1055" s="24">
        <f>IF(NOT(AND(A1055=$B$2,G1055&gt;0,H1055&gt;0,OR(C1055&lt;&gt;"Recommended baseline",Assumptions!$B$10=1))),0,IF(ISNUMBER(N1055),G1055*H1055*N1055*IF(ISNUMBER(K1055),1,IF(AND(L1055="PAYG",INDEX('SKU Catalog'!$F$1:$F$116,MAX(1,U1055))="Hourly"),I1055,1)),"UNPRICED"))</f>
        <v>0</v>
      </c>
      <c r="P1055" s="24">
        <f>IF(ISNUMBER(O1055),O1055*Assumptions!$B$8,"UNPRICED")</f>
        <v>0</v>
      </c>
      <c r="Q1055" s="23" t="str">
        <f>IF(NOT(AND(A1055=$B$2,G1055&gt;0,H1055&gt;0,OR(C1055&lt;&gt;"Recommended baseline",Assumptions!$B$10=1))),"Inactive",IF(NOT(ISNUMBER(N1055)),"UNPRICED - select SKU / quote",IF(ISNUMBER(K1055),"Manual quote - verify source",IF(T1055="Covered","Covered by capacity",IF(T1055="Control plane","No direct fee","Priced - verify sizing")))))</f>
        <v>Inactive</v>
      </c>
      <c r="R1055" s="21" t="s">
        <v>2300</v>
      </c>
      <c r="S1055" s="21" t="s">
        <v>971</v>
      </c>
      <c r="T1055" s="21" t="s">
        <v>187</v>
      </c>
      <c r="U1055" s="23">
        <f>IF(COUNTIF('SKU Catalog'!$A$4:$A$116,T1055&amp;"|"&amp;F1055)=0,0,MATCH(T1055&amp;"|"&amp;F1055,'SKU Catalog'!$A$1:$A$116,0))</f>
        <v>5</v>
      </c>
      <c r="V1055" s="24">
        <f>IF(NOT(AND(A1055=$B$2,G1055&gt;0,H1055&gt;0,OR(C1055&lt;&gt;"Recommended baseline",Assumptions!$B$10=1))),0,IF(ISNUMBER(K1055),G1055*H1055*K1055,IF(U1055=0,"UNPRICED",IF(ISNUMBER(INDEX('SKU Catalog'!$K$1:$K$116,MAX(1,U1055))),G1055*H1055*INDEX('SKU Catalog'!$K$1:$K$116,MAX(1,U1055))*IF(AND(INDEX('SKU Catalog'!$F$1:$F$116,MAX(1,U1055))="Hourly",OR(INDEX('SKU Catalog'!$J$1:$J$116,MAX(1,U1055))=0,"PAYG"="PAYG")),I1055,1),"UNPRICED"))))</f>
        <v>0</v>
      </c>
      <c r="W1055" s="24">
        <f>IF(NOT(AND(A1055=$B$2,G1055&gt;0,H1055&gt;0,OR(C1055&lt;&gt;"Recommended baseline",Assumptions!$B$10=1))),0,IF(ISNUMBER(K1055),G1055*H1055*K1055,IF(U1055=0,"UNPRICED",IF(ISNUMBER(INDEX('SKU Catalog'!$L$1:$L$116,MAX(1,U1055))),G1055*H1055*INDEX('SKU Catalog'!$L$1:$L$116,MAX(1,U1055))*IF(AND(INDEX('SKU Catalog'!$F$1:$F$116,MAX(1,U1055))="Hourly",OR(INDEX('SKU Catalog'!$J$1:$J$116,MAX(1,U1055))=0,"1Y"="PAYG")),I1055,1),"UNPRICED"))))</f>
        <v>0</v>
      </c>
      <c r="X1055" s="24">
        <f>IF(NOT(AND(A1055=$B$2,G1055&gt;0,H1055&gt;0,OR(C1055&lt;&gt;"Recommended baseline",Assumptions!$B$10=1))),0,IF(ISNUMBER(K1055),G1055*H1055*K1055,IF(U1055=0,"UNPRICED",IF(ISNUMBER(INDEX('SKU Catalog'!$M$1:$M$116,MAX(1,U1055))),G1055*H1055*INDEX('SKU Catalog'!$M$1:$M$116,MAX(1,U1055))*IF(AND(INDEX('SKU Catalog'!$F$1:$F$116,MAX(1,U1055))="Hourly",OR(INDEX('SKU Catalog'!$J$1:$J$116,MAX(1,U1055))=0,"3Y"="PAYG")),I1055,1),"UNPRICED"))))</f>
        <v>0</v>
      </c>
    </row>
    <row r="1056" spans="1:24" ht="28.8" x14ac:dyDescent="0.35">
      <c r="A1056" s="21" t="s">
        <v>951</v>
      </c>
      <c r="B1056" s="21" t="s">
        <v>95</v>
      </c>
      <c r="C1056" s="21" t="s">
        <v>2299</v>
      </c>
      <c r="D1056" s="21" t="s">
        <v>1832</v>
      </c>
      <c r="E1056" s="21" t="s">
        <v>1833</v>
      </c>
      <c r="F1056" s="26" t="s">
        <v>188</v>
      </c>
      <c r="G1056" s="27">
        <v>1</v>
      </c>
      <c r="H1056" s="27">
        <v>1</v>
      </c>
      <c r="I1056" s="36">
        <v>1</v>
      </c>
      <c r="J1056" s="26" t="s">
        <v>2297</v>
      </c>
      <c r="K1056" s="37"/>
      <c r="L1056" s="23" t="str">
        <f>IF(U1056=0,"INVALID SKU",IF(INDEX('SKU Catalog'!$J$1:$J$116,MAX(1,U1056))=0,"PAYG",IF(J1056="Default",Assumptions!$B$7,J1056)))</f>
        <v>PAYG</v>
      </c>
      <c r="M1056" s="23" t="str">
        <f>IF(U1056=0,"Review SKU",INDEX('SKU Catalog'!$E$1:$E$116,MAX(1,U1056)))</f>
        <v>resource</v>
      </c>
      <c r="N1056" s="31">
        <f>IF(ISNUMBER(K1056),K1056,IF(U1056=0,"UNPRICED",IF(L1056="PAYG",INDEX('SKU Catalog'!$K$1:$K$116,MAX(1,U1056)),IF(L1056="1Y",INDEX('SKU Catalog'!$L$1:$L$116,MAX(1,U1056)),INDEX('SKU Catalog'!$M$1:$M$116,MAX(1,U1056))))))</f>
        <v>0</v>
      </c>
      <c r="O1056" s="24">
        <f>IF(NOT(AND(A1056=$B$2,G1056&gt;0,H1056&gt;0,OR(C1056&lt;&gt;"Recommended baseline",Assumptions!$B$10=1))),0,IF(ISNUMBER(N1056),G1056*H1056*N1056*IF(ISNUMBER(K1056),1,IF(AND(L1056="PAYG",INDEX('SKU Catalog'!$F$1:$F$116,MAX(1,U1056))="Hourly"),I1056,1)),"UNPRICED"))</f>
        <v>0</v>
      </c>
      <c r="P1056" s="24">
        <f>IF(ISNUMBER(O1056),O1056*Assumptions!$B$8,"UNPRICED")</f>
        <v>0</v>
      </c>
      <c r="Q1056" s="23" t="str">
        <f>IF(NOT(AND(A1056=$B$2,G1056&gt;0,H1056&gt;0,OR(C1056&lt;&gt;"Recommended baseline",Assumptions!$B$10=1))),"Inactive",IF(NOT(ISNUMBER(N1056)),"UNPRICED - select SKU / quote",IF(ISNUMBER(K1056),"Manual quote - verify source",IF(T1056="Covered","Covered by capacity",IF(T1056="Control plane","No direct fee","Priced - verify sizing")))))</f>
        <v>Inactive</v>
      </c>
      <c r="R1056" s="21" t="s">
        <v>2300</v>
      </c>
      <c r="S1056" s="21" t="s">
        <v>971</v>
      </c>
      <c r="T1056" s="21" t="s">
        <v>187</v>
      </c>
      <c r="U1056" s="23">
        <f>IF(COUNTIF('SKU Catalog'!$A$4:$A$116,T1056&amp;"|"&amp;F1056)=0,0,MATCH(T1056&amp;"|"&amp;F1056,'SKU Catalog'!$A$1:$A$116,0))</f>
        <v>5</v>
      </c>
      <c r="V1056" s="24">
        <f>IF(NOT(AND(A1056=$B$2,G1056&gt;0,H1056&gt;0,OR(C1056&lt;&gt;"Recommended baseline",Assumptions!$B$10=1))),0,IF(ISNUMBER(K1056),G1056*H1056*K1056,IF(U1056=0,"UNPRICED",IF(ISNUMBER(INDEX('SKU Catalog'!$K$1:$K$116,MAX(1,U1056))),G1056*H1056*INDEX('SKU Catalog'!$K$1:$K$116,MAX(1,U1056))*IF(AND(INDEX('SKU Catalog'!$F$1:$F$116,MAX(1,U1056))="Hourly",OR(INDEX('SKU Catalog'!$J$1:$J$116,MAX(1,U1056))=0,"PAYG"="PAYG")),I1056,1),"UNPRICED"))))</f>
        <v>0</v>
      </c>
      <c r="W1056" s="24">
        <f>IF(NOT(AND(A1056=$B$2,G1056&gt;0,H1056&gt;0,OR(C1056&lt;&gt;"Recommended baseline",Assumptions!$B$10=1))),0,IF(ISNUMBER(K1056),G1056*H1056*K1056,IF(U1056=0,"UNPRICED",IF(ISNUMBER(INDEX('SKU Catalog'!$L$1:$L$116,MAX(1,U1056))),G1056*H1056*INDEX('SKU Catalog'!$L$1:$L$116,MAX(1,U1056))*IF(AND(INDEX('SKU Catalog'!$F$1:$F$116,MAX(1,U1056))="Hourly",OR(INDEX('SKU Catalog'!$J$1:$J$116,MAX(1,U1056))=0,"1Y"="PAYG")),I1056,1),"UNPRICED"))))</f>
        <v>0</v>
      </c>
      <c r="X1056" s="24">
        <f>IF(NOT(AND(A1056=$B$2,G1056&gt;0,H1056&gt;0,OR(C1056&lt;&gt;"Recommended baseline",Assumptions!$B$10=1))),0,IF(ISNUMBER(K1056),G1056*H1056*K1056,IF(U1056=0,"UNPRICED",IF(ISNUMBER(INDEX('SKU Catalog'!$M$1:$M$116,MAX(1,U1056))),G1056*H1056*INDEX('SKU Catalog'!$M$1:$M$116,MAX(1,U1056))*IF(AND(INDEX('SKU Catalog'!$F$1:$F$116,MAX(1,U1056))="Hourly",OR(INDEX('SKU Catalog'!$J$1:$J$116,MAX(1,U1056))=0,"3Y"="PAYG")),I1056,1),"UNPRICED"))))</f>
        <v>0</v>
      </c>
    </row>
    <row r="1057" spans="1:24" ht="28.8" x14ac:dyDescent="0.35">
      <c r="A1057" s="21" t="s">
        <v>951</v>
      </c>
      <c r="B1057" s="21" t="s">
        <v>95</v>
      </c>
      <c r="C1057" s="21" t="s">
        <v>2299</v>
      </c>
      <c r="D1057" s="21" t="s">
        <v>1834</v>
      </c>
      <c r="E1057" s="21" t="s">
        <v>1835</v>
      </c>
      <c r="F1057" s="26" t="s">
        <v>188</v>
      </c>
      <c r="G1057" s="27">
        <v>1</v>
      </c>
      <c r="H1057" s="27">
        <v>1</v>
      </c>
      <c r="I1057" s="36">
        <v>1</v>
      </c>
      <c r="J1057" s="26" t="s">
        <v>2297</v>
      </c>
      <c r="K1057" s="37"/>
      <c r="L1057" s="23" t="str">
        <f>IF(U1057=0,"INVALID SKU",IF(INDEX('SKU Catalog'!$J$1:$J$116,MAX(1,U1057))=0,"PAYG",IF(J1057="Default",Assumptions!$B$7,J1057)))</f>
        <v>PAYG</v>
      </c>
      <c r="M1057" s="23" t="str">
        <f>IF(U1057=0,"Review SKU",INDEX('SKU Catalog'!$E$1:$E$116,MAX(1,U1057)))</f>
        <v>resource</v>
      </c>
      <c r="N1057" s="31">
        <f>IF(ISNUMBER(K1057),K1057,IF(U1057=0,"UNPRICED",IF(L1057="PAYG",INDEX('SKU Catalog'!$K$1:$K$116,MAX(1,U1057)),IF(L1057="1Y",INDEX('SKU Catalog'!$L$1:$L$116,MAX(1,U1057)),INDEX('SKU Catalog'!$M$1:$M$116,MAX(1,U1057))))))</f>
        <v>0</v>
      </c>
      <c r="O1057" s="24">
        <f>IF(NOT(AND(A1057=$B$2,G1057&gt;0,H1057&gt;0,OR(C1057&lt;&gt;"Recommended baseline",Assumptions!$B$10=1))),0,IF(ISNUMBER(N1057),G1057*H1057*N1057*IF(ISNUMBER(K1057),1,IF(AND(L1057="PAYG",INDEX('SKU Catalog'!$F$1:$F$116,MAX(1,U1057))="Hourly"),I1057,1)),"UNPRICED"))</f>
        <v>0</v>
      </c>
      <c r="P1057" s="24">
        <f>IF(ISNUMBER(O1057),O1057*Assumptions!$B$8,"UNPRICED")</f>
        <v>0</v>
      </c>
      <c r="Q1057" s="23" t="str">
        <f>IF(NOT(AND(A1057=$B$2,G1057&gt;0,H1057&gt;0,OR(C1057&lt;&gt;"Recommended baseline",Assumptions!$B$10=1))),"Inactive",IF(NOT(ISNUMBER(N1057)),"UNPRICED - select SKU / quote",IF(ISNUMBER(K1057),"Manual quote - verify source",IF(T1057="Covered","Covered by capacity",IF(T1057="Control plane","No direct fee","Priced - verify sizing")))))</f>
        <v>Inactive</v>
      </c>
      <c r="R1057" s="21" t="s">
        <v>2300</v>
      </c>
      <c r="S1057" s="21" t="s">
        <v>971</v>
      </c>
      <c r="T1057" s="21" t="s">
        <v>187</v>
      </c>
      <c r="U1057" s="23">
        <f>IF(COUNTIF('SKU Catalog'!$A$4:$A$116,T1057&amp;"|"&amp;F1057)=0,0,MATCH(T1057&amp;"|"&amp;F1057,'SKU Catalog'!$A$1:$A$116,0))</f>
        <v>5</v>
      </c>
      <c r="V1057" s="24">
        <f>IF(NOT(AND(A1057=$B$2,G1057&gt;0,H1057&gt;0,OR(C1057&lt;&gt;"Recommended baseline",Assumptions!$B$10=1))),0,IF(ISNUMBER(K1057),G1057*H1057*K1057,IF(U1057=0,"UNPRICED",IF(ISNUMBER(INDEX('SKU Catalog'!$K$1:$K$116,MAX(1,U1057))),G1057*H1057*INDEX('SKU Catalog'!$K$1:$K$116,MAX(1,U1057))*IF(AND(INDEX('SKU Catalog'!$F$1:$F$116,MAX(1,U1057))="Hourly",OR(INDEX('SKU Catalog'!$J$1:$J$116,MAX(1,U1057))=0,"PAYG"="PAYG")),I1057,1),"UNPRICED"))))</f>
        <v>0</v>
      </c>
      <c r="W1057" s="24">
        <f>IF(NOT(AND(A1057=$B$2,G1057&gt;0,H1057&gt;0,OR(C1057&lt;&gt;"Recommended baseline",Assumptions!$B$10=1))),0,IF(ISNUMBER(K1057),G1057*H1057*K1057,IF(U1057=0,"UNPRICED",IF(ISNUMBER(INDEX('SKU Catalog'!$L$1:$L$116,MAX(1,U1057))),G1057*H1057*INDEX('SKU Catalog'!$L$1:$L$116,MAX(1,U1057))*IF(AND(INDEX('SKU Catalog'!$F$1:$F$116,MAX(1,U1057))="Hourly",OR(INDEX('SKU Catalog'!$J$1:$J$116,MAX(1,U1057))=0,"1Y"="PAYG")),I1057,1),"UNPRICED"))))</f>
        <v>0</v>
      </c>
      <c r="X1057" s="24">
        <f>IF(NOT(AND(A1057=$B$2,G1057&gt;0,H1057&gt;0,OR(C1057&lt;&gt;"Recommended baseline",Assumptions!$B$10=1))),0,IF(ISNUMBER(K1057),G1057*H1057*K1057,IF(U1057=0,"UNPRICED",IF(ISNUMBER(INDEX('SKU Catalog'!$M$1:$M$116,MAX(1,U1057))),G1057*H1057*INDEX('SKU Catalog'!$M$1:$M$116,MAX(1,U1057))*IF(AND(INDEX('SKU Catalog'!$F$1:$F$116,MAX(1,U1057))="Hourly",OR(INDEX('SKU Catalog'!$J$1:$J$116,MAX(1,U1057))=0,"3Y"="PAYG")),I1057,1),"UNPRICED"))))</f>
        <v>0</v>
      </c>
    </row>
    <row r="1058" spans="1:24" ht="28.8" x14ac:dyDescent="0.35">
      <c r="A1058" s="21" t="s">
        <v>951</v>
      </c>
      <c r="B1058" s="21" t="s">
        <v>95</v>
      </c>
      <c r="C1058" s="21" t="s">
        <v>2299</v>
      </c>
      <c r="D1058" s="21" t="s">
        <v>1836</v>
      </c>
      <c r="E1058" s="21" t="s">
        <v>1837</v>
      </c>
      <c r="F1058" s="26" t="s">
        <v>188</v>
      </c>
      <c r="G1058" s="27">
        <v>1</v>
      </c>
      <c r="H1058" s="27">
        <v>1</v>
      </c>
      <c r="I1058" s="36">
        <v>1</v>
      </c>
      <c r="J1058" s="26" t="s">
        <v>2297</v>
      </c>
      <c r="K1058" s="37"/>
      <c r="L1058" s="23" t="str">
        <f>IF(U1058=0,"INVALID SKU",IF(INDEX('SKU Catalog'!$J$1:$J$116,MAX(1,U1058))=0,"PAYG",IF(J1058="Default",Assumptions!$B$7,J1058)))</f>
        <v>PAYG</v>
      </c>
      <c r="M1058" s="23" t="str">
        <f>IF(U1058=0,"Review SKU",INDEX('SKU Catalog'!$E$1:$E$116,MAX(1,U1058)))</f>
        <v>resource</v>
      </c>
      <c r="N1058" s="31">
        <f>IF(ISNUMBER(K1058),K1058,IF(U1058=0,"UNPRICED",IF(L1058="PAYG",INDEX('SKU Catalog'!$K$1:$K$116,MAX(1,U1058)),IF(L1058="1Y",INDEX('SKU Catalog'!$L$1:$L$116,MAX(1,U1058)),INDEX('SKU Catalog'!$M$1:$M$116,MAX(1,U1058))))))</f>
        <v>0</v>
      </c>
      <c r="O1058" s="24">
        <f>IF(NOT(AND(A1058=$B$2,G1058&gt;0,H1058&gt;0,OR(C1058&lt;&gt;"Recommended baseline",Assumptions!$B$10=1))),0,IF(ISNUMBER(N1058),G1058*H1058*N1058*IF(ISNUMBER(K1058),1,IF(AND(L1058="PAYG",INDEX('SKU Catalog'!$F$1:$F$116,MAX(1,U1058))="Hourly"),I1058,1)),"UNPRICED"))</f>
        <v>0</v>
      </c>
      <c r="P1058" s="24">
        <f>IF(ISNUMBER(O1058),O1058*Assumptions!$B$8,"UNPRICED")</f>
        <v>0</v>
      </c>
      <c r="Q1058" s="23" t="str">
        <f>IF(NOT(AND(A1058=$B$2,G1058&gt;0,H1058&gt;0,OR(C1058&lt;&gt;"Recommended baseline",Assumptions!$B$10=1))),"Inactive",IF(NOT(ISNUMBER(N1058)),"UNPRICED - select SKU / quote",IF(ISNUMBER(K1058),"Manual quote - verify source",IF(T1058="Covered","Covered by capacity",IF(T1058="Control plane","No direct fee","Priced - verify sizing")))))</f>
        <v>Inactive</v>
      </c>
      <c r="R1058" s="21" t="s">
        <v>2300</v>
      </c>
      <c r="S1058" s="21" t="s">
        <v>971</v>
      </c>
      <c r="T1058" s="21" t="s">
        <v>187</v>
      </c>
      <c r="U1058" s="23">
        <f>IF(COUNTIF('SKU Catalog'!$A$4:$A$116,T1058&amp;"|"&amp;F1058)=0,0,MATCH(T1058&amp;"|"&amp;F1058,'SKU Catalog'!$A$1:$A$116,0))</f>
        <v>5</v>
      </c>
      <c r="V1058" s="24">
        <f>IF(NOT(AND(A1058=$B$2,G1058&gt;0,H1058&gt;0,OR(C1058&lt;&gt;"Recommended baseline",Assumptions!$B$10=1))),0,IF(ISNUMBER(K1058),G1058*H1058*K1058,IF(U1058=0,"UNPRICED",IF(ISNUMBER(INDEX('SKU Catalog'!$K$1:$K$116,MAX(1,U1058))),G1058*H1058*INDEX('SKU Catalog'!$K$1:$K$116,MAX(1,U1058))*IF(AND(INDEX('SKU Catalog'!$F$1:$F$116,MAX(1,U1058))="Hourly",OR(INDEX('SKU Catalog'!$J$1:$J$116,MAX(1,U1058))=0,"PAYG"="PAYG")),I1058,1),"UNPRICED"))))</f>
        <v>0</v>
      </c>
      <c r="W1058" s="24">
        <f>IF(NOT(AND(A1058=$B$2,G1058&gt;0,H1058&gt;0,OR(C1058&lt;&gt;"Recommended baseline",Assumptions!$B$10=1))),0,IF(ISNUMBER(K1058),G1058*H1058*K1058,IF(U1058=0,"UNPRICED",IF(ISNUMBER(INDEX('SKU Catalog'!$L$1:$L$116,MAX(1,U1058))),G1058*H1058*INDEX('SKU Catalog'!$L$1:$L$116,MAX(1,U1058))*IF(AND(INDEX('SKU Catalog'!$F$1:$F$116,MAX(1,U1058))="Hourly",OR(INDEX('SKU Catalog'!$J$1:$J$116,MAX(1,U1058))=0,"1Y"="PAYG")),I1058,1),"UNPRICED"))))</f>
        <v>0</v>
      </c>
      <c r="X1058" s="24">
        <f>IF(NOT(AND(A1058=$B$2,G1058&gt;0,H1058&gt;0,OR(C1058&lt;&gt;"Recommended baseline",Assumptions!$B$10=1))),0,IF(ISNUMBER(K1058),G1058*H1058*K1058,IF(U1058=0,"UNPRICED",IF(ISNUMBER(INDEX('SKU Catalog'!$M$1:$M$116,MAX(1,U1058))),G1058*H1058*INDEX('SKU Catalog'!$M$1:$M$116,MAX(1,U1058))*IF(AND(INDEX('SKU Catalog'!$F$1:$F$116,MAX(1,U1058))="Hourly",OR(INDEX('SKU Catalog'!$J$1:$J$116,MAX(1,U1058))=0,"3Y"="PAYG")),I1058,1),"UNPRICED"))))</f>
        <v>0</v>
      </c>
    </row>
    <row r="1059" spans="1:24" ht="28.8" x14ac:dyDescent="0.35">
      <c r="A1059" s="21" t="s">
        <v>951</v>
      </c>
      <c r="B1059" s="21" t="s">
        <v>95</v>
      </c>
      <c r="C1059" s="21" t="s">
        <v>2299</v>
      </c>
      <c r="D1059" s="21" t="s">
        <v>1838</v>
      </c>
      <c r="E1059" s="21" t="s">
        <v>1839</v>
      </c>
      <c r="F1059" s="26" t="s">
        <v>188</v>
      </c>
      <c r="G1059" s="27">
        <v>1</v>
      </c>
      <c r="H1059" s="27">
        <v>1</v>
      </c>
      <c r="I1059" s="36">
        <v>1</v>
      </c>
      <c r="J1059" s="26" t="s">
        <v>2297</v>
      </c>
      <c r="K1059" s="37"/>
      <c r="L1059" s="23" t="str">
        <f>IF(U1059=0,"INVALID SKU",IF(INDEX('SKU Catalog'!$J$1:$J$116,MAX(1,U1059))=0,"PAYG",IF(J1059="Default",Assumptions!$B$7,J1059)))</f>
        <v>PAYG</v>
      </c>
      <c r="M1059" s="23" t="str">
        <f>IF(U1059=0,"Review SKU",INDEX('SKU Catalog'!$E$1:$E$116,MAX(1,U1059)))</f>
        <v>resource</v>
      </c>
      <c r="N1059" s="31">
        <f>IF(ISNUMBER(K1059),K1059,IF(U1059=0,"UNPRICED",IF(L1059="PAYG",INDEX('SKU Catalog'!$K$1:$K$116,MAX(1,U1059)),IF(L1059="1Y",INDEX('SKU Catalog'!$L$1:$L$116,MAX(1,U1059)),INDEX('SKU Catalog'!$M$1:$M$116,MAX(1,U1059))))))</f>
        <v>0</v>
      </c>
      <c r="O1059" s="24">
        <f>IF(NOT(AND(A1059=$B$2,G1059&gt;0,H1059&gt;0,OR(C1059&lt;&gt;"Recommended baseline",Assumptions!$B$10=1))),0,IF(ISNUMBER(N1059),G1059*H1059*N1059*IF(ISNUMBER(K1059),1,IF(AND(L1059="PAYG",INDEX('SKU Catalog'!$F$1:$F$116,MAX(1,U1059))="Hourly"),I1059,1)),"UNPRICED"))</f>
        <v>0</v>
      </c>
      <c r="P1059" s="24">
        <f>IF(ISNUMBER(O1059),O1059*Assumptions!$B$8,"UNPRICED")</f>
        <v>0</v>
      </c>
      <c r="Q1059" s="23" t="str">
        <f>IF(NOT(AND(A1059=$B$2,G1059&gt;0,H1059&gt;0,OR(C1059&lt;&gt;"Recommended baseline",Assumptions!$B$10=1))),"Inactive",IF(NOT(ISNUMBER(N1059)),"UNPRICED - select SKU / quote",IF(ISNUMBER(K1059),"Manual quote - verify source",IF(T1059="Covered","Covered by capacity",IF(T1059="Control plane","No direct fee","Priced - verify sizing")))))</f>
        <v>Inactive</v>
      </c>
      <c r="R1059" s="21" t="s">
        <v>2300</v>
      </c>
      <c r="S1059" s="21" t="s">
        <v>971</v>
      </c>
      <c r="T1059" s="21" t="s">
        <v>187</v>
      </c>
      <c r="U1059" s="23">
        <f>IF(COUNTIF('SKU Catalog'!$A$4:$A$116,T1059&amp;"|"&amp;F1059)=0,0,MATCH(T1059&amp;"|"&amp;F1059,'SKU Catalog'!$A$1:$A$116,0))</f>
        <v>5</v>
      </c>
      <c r="V1059" s="24">
        <f>IF(NOT(AND(A1059=$B$2,G1059&gt;0,H1059&gt;0,OR(C1059&lt;&gt;"Recommended baseline",Assumptions!$B$10=1))),0,IF(ISNUMBER(K1059),G1059*H1059*K1059,IF(U1059=0,"UNPRICED",IF(ISNUMBER(INDEX('SKU Catalog'!$K$1:$K$116,MAX(1,U1059))),G1059*H1059*INDEX('SKU Catalog'!$K$1:$K$116,MAX(1,U1059))*IF(AND(INDEX('SKU Catalog'!$F$1:$F$116,MAX(1,U1059))="Hourly",OR(INDEX('SKU Catalog'!$J$1:$J$116,MAX(1,U1059))=0,"PAYG"="PAYG")),I1059,1),"UNPRICED"))))</f>
        <v>0</v>
      </c>
      <c r="W1059" s="24">
        <f>IF(NOT(AND(A1059=$B$2,G1059&gt;0,H1059&gt;0,OR(C1059&lt;&gt;"Recommended baseline",Assumptions!$B$10=1))),0,IF(ISNUMBER(K1059),G1059*H1059*K1059,IF(U1059=0,"UNPRICED",IF(ISNUMBER(INDEX('SKU Catalog'!$L$1:$L$116,MAX(1,U1059))),G1059*H1059*INDEX('SKU Catalog'!$L$1:$L$116,MAX(1,U1059))*IF(AND(INDEX('SKU Catalog'!$F$1:$F$116,MAX(1,U1059))="Hourly",OR(INDEX('SKU Catalog'!$J$1:$J$116,MAX(1,U1059))=0,"1Y"="PAYG")),I1059,1),"UNPRICED"))))</f>
        <v>0</v>
      </c>
      <c r="X1059" s="24">
        <f>IF(NOT(AND(A1059=$B$2,G1059&gt;0,H1059&gt;0,OR(C1059&lt;&gt;"Recommended baseline",Assumptions!$B$10=1))),0,IF(ISNUMBER(K1059),G1059*H1059*K1059,IF(U1059=0,"UNPRICED",IF(ISNUMBER(INDEX('SKU Catalog'!$M$1:$M$116,MAX(1,U1059))),G1059*H1059*INDEX('SKU Catalog'!$M$1:$M$116,MAX(1,U1059))*IF(AND(INDEX('SKU Catalog'!$F$1:$F$116,MAX(1,U1059))="Hourly",OR(INDEX('SKU Catalog'!$J$1:$J$116,MAX(1,U1059))=0,"3Y"="PAYG")),I1059,1),"UNPRICED"))))</f>
        <v>0</v>
      </c>
    </row>
    <row r="1060" spans="1:24" ht="28.8" x14ac:dyDescent="0.35">
      <c r="A1060" s="21" t="s">
        <v>951</v>
      </c>
      <c r="B1060" s="21" t="s">
        <v>95</v>
      </c>
      <c r="C1060" s="21" t="s">
        <v>2299</v>
      </c>
      <c r="D1060" s="21" t="s">
        <v>1841</v>
      </c>
      <c r="E1060" s="21" t="s">
        <v>1842</v>
      </c>
      <c r="F1060" s="26" t="s">
        <v>188</v>
      </c>
      <c r="G1060" s="27">
        <v>1</v>
      </c>
      <c r="H1060" s="27">
        <v>1</v>
      </c>
      <c r="I1060" s="36">
        <v>1</v>
      </c>
      <c r="J1060" s="26" t="s">
        <v>2297</v>
      </c>
      <c r="K1060" s="37"/>
      <c r="L1060" s="23" t="str">
        <f>IF(U1060=0,"INVALID SKU",IF(INDEX('SKU Catalog'!$J$1:$J$116,MAX(1,U1060))=0,"PAYG",IF(J1060="Default",Assumptions!$B$7,J1060)))</f>
        <v>PAYG</v>
      </c>
      <c r="M1060" s="23" t="str">
        <f>IF(U1060=0,"Review SKU",INDEX('SKU Catalog'!$E$1:$E$116,MAX(1,U1060)))</f>
        <v>resource</v>
      </c>
      <c r="N1060" s="31">
        <f>IF(ISNUMBER(K1060),K1060,IF(U1060=0,"UNPRICED",IF(L1060="PAYG",INDEX('SKU Catalog'!$K$1:$K$116,MAX(1,U1060)),IF(L1060="1Y",INDEX('SKU Catalog'!$L$1:$L$116,MAX(1,U1060)),INDEX('SKU Catalog'!$M$1:$M$116,MAX(1,U1060))))))</f>
        <v>0</v>
      </c>
      <c r="O1060" s="24">
        <f>IF(NOT(AND(A1060=$B$2,G1060&gt;0,H1060&gt;0,OR(C1060&lt;&gt;"Recommended baseline",Assumptions!$B$10=1))),0,IF(ISNUMBER(N1060),G1060*H1060*N1060*IF(ISNUMBER(K1060),1,IF(AND(L1060="PAYG",INDEX('SKU Catalog'!$F$1:$F$116,MAX(1,U1060))="Hourly"),I1060,1)),"UNPRICED"))</f>
        <v>0</v>
      </c>
      <c r="P1060" s="24">
        <f>IF(ISNUMBER(O1060),O1060*Assumptions!$B$8,"UNPRICED")</f>
        <v>0</v>
      </c>
      <c r="Q1060" s="23" t="str">
        <f>IF(NOT(AND(A1060=$B$2,G1060&gt;0,H1060&gt;0,OR(C1060&lt;&gt;"Recommended baseline",Assumptions!$B$10=1))),"Inactive",IF(NOT(ISNUMBER(N1060)),"UNPRICED - select SKU / quote",IF(ISNUMBER(K1060),"Manual quote - verify source",IF(T1060="Covered","Covered by capacity",IF(T1060="Control plane","No direct fee","Priced - verify sizing")))))</f>
        <v>Inactive</v>
      </c>
      <c r="R1060" s="21" t="s">
        <v>2300</v>
      </c>
      <c r="S1060" s="21" t="s">
        <v>971</v>
      </c>
      <c r="T1060" s="21" t="s">
        <v>187</v>
      </c>
      <c r="U1060" s="23">
        <f>IF(COUNTIF('SKU Catalog'!$A$4:$A$116,T1060&amp;"|"&amp;F1060)=0,0,MATCH(T1060&amp;"|"&amp;F1060,'SKU Catalog'!$A$1:$A$116,0))</f>
        <v>5</v>
      </c>
      <c r="V1060" s="24">
        <f>IF(NOT(AND(A1060=$B$2,G1060&gt;0,H1060&gt;0,OR(C1060&lt;&gt;"Recommended baseline",Assumptions!$B$10=1))),0,IF(ISNUMBER(K1060),G1060*H1060*K1060,IF(U1060=0,"UNPRICED",IF(ISNUMBER(INDEX('SKU Catalog'!$K$1:$K$116,MAX(1,U1060))),G1060*H1060*INDEX('SKU Catalog'!$K$1:$K$116,MAX(1,U1060))*IF(AND(INDEX('SKU Catalog'!$F$1:$F$116,MAX(1,U1060))="Hourly",OR(INDEX('SKU Catalog'!$J$1:$J$116,MAX(1,U1060))=0,"PAYG"="PAYG")),I1060,1),"UNPRICED"))))</f>
        <v>0</v>
      </c>
      <c r="W1060" s="24">
        <f>IF(NOT(AND(A1060=$B$2,G1060&gt;0,H1060&gt;0,OR(C1060&lt;&gt;"Recommended baseline",Assumptions!$B$10=1))),0,IF(ISNUMBER(K1060),G1060*H1060*K1060,IF(U1060=0,"UNPRICED",IF(ISNUMBER(INDEX('SKU Catalog'!$L$1:$L$116,MAX(1,U1060))),G1060*H1060*INDEX('SKU Catalog'!$L$1:$L$116,MAX(1,U1060))*IF(AND(INDEX('SKU Catalog'!$F$1:$F$116,MAX(1,U1060))="Hourly",OR(INDEX('SKU Catalog'!$J$1:$J$116,MAX(1,U1060))=0,"1Y"="PAYG")),I1060,1),"UNPRICED"))))</f>
        <v>0</v>
      </c>
      <c r="X1060" s="24">
        <f>IF(NOT(AND(A1060=$B$2,G1060&gt;0,H1060&gt;0,OR(C1060&lt;&gt;"Recommended baseline",Assumptions!$B$10=1))),0,IF(ISNUMBER(K1060),G1060*H1060*K1060,IF(U1060=0,"UNPRICED",IF(ISNUMBER(INDEX('SKU Catalog'!$M$1:$M$116,MAX(1,U1060))),G1060*H1060*INDEX('SKU Catalog'!$M$1:$M$116,MAX(1,U1060))*IF(AND(INDEX('SKU Catalog'!$F$1:$F$116,MAX(1,U1060))="Hourly",OR(INDEX('SKU Catalog'!$J$1:$J$116,MAX(1,U1060))=0,"3Y"="PAYG")),I1060,1),"UNPRICED"))))</f>
        <v>0</v>
      </c>
    </row>
    <row r="1061" spans="1:24" ht="28.8" x14ac:dyDescent="0.35">
      <c r="A1061" s="21" t="s">
        <v>951</v>
      </c>
      <c r="B1061" s="21" t="s">
        <v>95</v>
      </c>
      <c r="C1061" s="21" t="s">
        <v>2299</v>
      </c>
      <c r="D1061" s="21" t="s">
        <v>1843</v>
      </c>
      <c r="E1061" s="21" t="s">
        <v>1844</v>
      </c>
      <c r="F1061" s="26" t="s">
        <v>188</v>
      </c>
      <c r="G1061" s="27">
        <v>1</v>
      </c>
      <c r="H1061" s="27">
        <v>1</v>
      </c>
      <c r="I1061" s="36">
        <v>1</v>
      </c>
      <c r="J1061" s="26" t="s">
        <v>2297</v>
      </c>
      <c r="K1061" s="37"/>
      <c r="L1061" s="23" t="str">
        <f>IF(U1061=0,"INVALID SKU",IF(INDEX('SKU Catalog'!$J$1:$J$116,MAX(1,U1061))=0,"PAYG",IF(J1061="Default",Assumptions!$B$7,J1061)))</f>
        <v>PAYG</v>
      </c>
      <c r="M1061" s="23" t="str">
        <f>IF(U1061=0,"Review SKU",INDEX('SKU Catalog'!$E$1:$E$116,MAX(1,U1061)))</f>
        <v>resource</v>
      </c>
      <c r="N1061" s="31">
        <f>IF(ISNUMBER(K1061),K1061,IF(U1061=0,"UNPRICED",IF(L1061="PAYG",INDEX('SKU Catalog'!$K$1:$K$116,MAX(1,U1061)),IF(L1061="1Y",INDEX('SKU Catalog'!$L$1:$L$116,MAX(1,U1061)),INDEX('SKU Catalog'!$M$1:$M$116,MAX(1,U1061))))))</f>
        <v>0</v>
      </c>
      <c r="O1061" s="24">
        <f>IF(NOT(AND(A1061=$B$2,G1061&gt;0,H1061&gt;0,OR(C1061&lt;&gt;"Recommended baseline",Assumptions!$B$10=1))),0,IF(ISNUMBER(N1061),G1061*H1061*N1061*IF(ISNUMBER(K1061),1,IF(AND(L1061="PAYG",INDEX('SKU Catalog'!$F$1:$F$116,MAX(1,U1061))="Hourly"),I1061,1)),"UNPRICED"))</f>
        <v>0</v>
      </c>
      <c r="P1061" s="24">
        <f>IF(ISNUMBER(O1061),O1061*Assumptions!$B$8,"UNPRICED")</f>
        <v>0</v>
      </c>
      <c r="Q1061" s="23" t="str">
        <f>IF(NOT(AND(A1061=$B$2,G1061&gt;0,H1061&gt;0,OR(C1061&lt;&gt;"Recommended baseline",Assumptions!$B$10=1))),"Inactive",IF(NOT(ISNUMBER(N1061)),"UNPRICED - select SKU / quote",IF(ISNUMBER(K1061),"Manual quote - verify source",IF(T1061="Covered","Covered by capacity",IF(T1061="Control plane","No direct fee","Priced - verify sizing")))))</f>
        <v>Inactive</v>
      </c>
      <c r="R1061" s="21" t="s">
        <v>2300</v>
      </c>
      <c r="S1061" s="21" t="s">
        <v>971</v>
      </c>
      <c r="T1061" s="21" t="s">
        <v>187</v>
      </c>
      <c r="U1061" s="23">
        <f>IF(COUNTIF('SKU Catalog'!$A$4:$A$116,T1061&amp;"|"&amp;F1061)=0,0,MATCH(T1061&amp;"|"&amp;F1061,'SKU Catalog'!$A$1:$A$116,0))</f>
        <v>5</v>
      </c>
      <c r="V1061" s="24">
        <f>IF(NOT(AND(A1061=$B$2,G1061&gt;0,H1061&gt;0,OR(C1061&lt;&gt;"Recommended baseline",Assumptions!$B$10=1))),0,IF(ISNUMBER(K1061),G1061*H1061*K1061,IF(U1061=0,"UNPRICED",IF(ISNUMBER(INDEX('SKU Catalog'!$K$1:$K$116,MAX(1,U1061))),G1061*H1061*INDEX('SKU Catalog'!$K$1:$K$116,MAX(1,U1061))*IF(AND(INDEX('SKU Catalog'!$F$1:$F$116,MAX(1,U1061))="Hourly",OR(INDEX('SKU Catalog'!$J$1:$J$116,MAX(1,U1061))=0,"PAYG"="PAYG")),I1061,1),"UNPRICED"))))</f>
        <v>0</v>
      </c>
      <c r="W1061" s="24">
        <f>IF(NOT(AND(A1061=$B$2,G1061&gt;0,H1061&gt;0,OR(C1061&lt;&gt;"Recommended baseline",Assumptions!$B$10=1))),0,IF(ISNUMBER(K1061),G1061*H1061*K1061,IF(U1061=0,"UNPRICED",IF(ISNUMBER(INDEX('SKU Catalog'!$L$1:$L$116,MAX(1,U1061))),G1061*H1061*INDEX('SKU Catalog'!$L$1:$L$116,MAX(1,U1061))*IF(AND(INDEX('SKU Catalog'!$F$1:$F$116,MAX(1,U1061))="Hourly",OR(INDEX('SKU Catalog'!$J$1:$J$116,MAX(1,U1061))=0,"1Y"="PAYG")),I1061,1),"UNPRICED"))))</f>
        <v>0</v>
      </c>
      <c r="X1061" s="24">
        <f>IF(NOT(AND(A1061=$B$2,G1061&gt;0,H1061&gt;0,OR(C1061&lt;&gt;"Recommended baseline",Assumptions!$B$10=1))),0,IF(ISNUMBER(K1061),G1061*H1061*K1061,IF(U1061=0,"UNPRICED",IF(ISNUMBER(INDEX('SKU Catalog'!$M$1:$M$116,MAX(1,U1061))),G1061*H1061*INDEX('SKU Catalog'!$M$1:$M$116,MAX(1,U1061))*IF(AND(INDEX('SKU Catalog'!$F$1:$F$116,MAX(1,U1061))="Hourly",OR(INDEX('SKU Catalog'!$J$1:$J$116,MAX(1,U1061))=0,"3Y"="PAYG")),I1061,1),"UNPRICED"))))</f>
        <v>0</v>
      </c>
    </row>
    <row r="1062" spans="1:24" ht="28.8" x14ac:dyDescent="0.35">
      <c r="A1062" s="21" t="s">
        <v>951</v>
      </c>
      <c r="B1062" s="21" t="s">
        <v>95</v>
      </c>
      <c r="C1062" s="21" t="s">
        <v>2299</v>
      </c>
      <c r="D1062" s="21" t="s">
        <v>1845</v>
      </c>
      <c r="E1062" s="21" t="s">
        <v>1846</v>
      </c>
      <c r="F1062" s="26" t="s">
        <v>188</v>
      </c>
      <c r="G1062" s="27">
        <v>1</v>
      </c>
      <c r="H1062" s="27">
        <v>1</v>
      </c>
      <c r="I1062" s="36">
        <v>1</v>
      </c>
      <c r="J1062" s="26" t="s">
        <v>2297</v>
      </c>
      <c r="K1062" s="37"/>
      <c r="L1062" s="23" t="str">
        <f>IF(U1062=0,"INVALID SKU",IF(INDEX('SKU Catalog'!$J$1:$J$116,MAX(1,U1062))=0,"PAYG",IF(J1062="Default",Assumptions!$B$7,J1062)))</f>
        <v>PAYG</v>
      </c>
      <c r="M1062" s="23" t="str">
        <f>IF(U1062=0,"Review SKU",INDEX('SKU Catalog'!$E$1:$E$116,MAX(1,U1062)))</f>
        <v>resource</v>
      </c>
      <c r="N1062" s="31">
        <f>IF(ISNUMBER(K1062),K1062,IF(U1062=0,"UNPRICED",IF(L1062="PAYG",INDEX('SKU Catalog'!$K$1:$K$116,MAX(1,U1062)),IF(L1062="1Y",INDEX('SKU Catalog'!$L$1:$L$116,MAX(1,U1062)),INDEX('SKU Catalog'!$M$1:$M$116,MAX(1,U1062))))))</f>
        <v>0</v>
      </c>
      <c r="O1062" s="24">
        <f>IF(NOT(AND(A1062=$B$2,G1062&gt;0,H1062&gt;0,OR(C1062&lt;&gt;"Recommended baseline",Assumptions!$B$10=1))),0,IF(ISNUMBER(N1062),G1062*H1062*N1062*IF(ISNUMBER(K1062),1,IF(AND(L1062="PAYG",INDEX('SKU Catalog'!$F$1:$F$116,MAX(1,U1062))="Hourly"),I1062,1)),"UNPRICED"))</f>
        <v>0</v>
      </c>
      <c r="P1062" s="24">
        <f>IF(ISNUMBER(O1062),O1062*Assumptions!$B$8,"UNPRICED")</f>
        <v>0</v>
      </c>
      <c r="Q1062" s="23" t="str">
        <f>IF(NOT(AND(A1062=$B$2,G1062&gt;0,H1062&gt;0,OR(C1062&lt;&gt;"Recommended baseline",Assumptions!$B$10=1))),"Inactive",IF(NOT(ISNUMBER(N1062)),"UNPRICED - select SKU / quote",IF(ISNUMBER(K1062),"Manual quote - verify source",IF(T1062="Covered","Covered by capacity",IF(T1062="Control plane","No direct fee","Priced - verify sizing")))))</f>
        <v>Inactive</v>
      </c>
      <c r="R1062" s="21" t="s">
        <v>2300</v>
      </c>
      <c r="S1062" s="21" t="s">
        <v>971</v>
      </c>
      <c r="T1062" s="21" t="s">
        <v>187</v>
      </c>
      <c r="U1062" s="23">
        <f>IF(COUNTIF('SKU Catalog'!$A$4:$A$116,T1062&amp;"|"&amp;F1062)=0,0,MATCH(T1062&amp;"|"&amp;F1062,'SKU Catalog'!$A$1:$A$116,0))</f>
        <v>5</v>
      </c>
      <c r="V1062" s="24">
        <f>IF(NOT(AND(A1062=$B$2,G1062&gt;0,H1062&gt;0,OR(C1062&lt;&gt;"Recommended baseline",Assumptions!$B$10=1))),0,IF(ISNUMBER(K1062),G1062*H1062*K1062,IF(U1062=0,"UNPRICED",IF(ISNUMBER(INDEX('SKU Catalog'!$K$1:$K$116,MAX(1,U1062))),G1062*H1062*INDEX('SKU Catalog'!$K$1:$K$116,MAX(1,U1062))*IF(AND(INDEX('SKU Catalog'!$F$1:$F$116,MAX(1,U1062))="Hourly",OR(INDEX('SKU Catalog'!$J$1:$J$116,MAX(1,U1062))=0,"PAYG"="PAYG")),I1062,1),"UNPRICED"))))</f>
        <v>0</v>
      </c>
      <c r="W1062" s="24">
        <f>IF(NOT(AND(A1062=$B$2,G1062&gt;0,H1062&gt;0,OR(C1062&lt;&gt;"Recommended baseline",Assumptions!$B$10=1))),0,IF(ISNUMBER(K1062),G1062*H1062*K1062,IF(U1062=0,"UNPRICED",IF(ISNUMBER(INDEX('SKU Catalog'!$L$1:$L$116,MAX(1,U1062))),G1062*H1062*INDEX('SKU Catalog'!$L$1:$L$116,MAX(1,U1062))*IF(AND(INDEX('SKU Catalog'!$F$1:$F$116,MAX(1,U1062))="Hourly",OR(INDEX('SKU Catalog'!$J$1:$J$116,MAX(1,U1062))=0,"1Y"="PAYG")),I1062,1),"UNPRICED"))))</f>
        <v>0</v>
      </c>
      <c r="X1062" s="24">
        <f>IF(NOT(AND(A1062=$B$2,G1062&gt;0,H1062&gt;0,OR(C1062&lt;&gt;"Recommended baseline",Assumptions!$B$10=1))),0,IF(ISNUMBER(K1062),G1062*H1062*K1062,IF(U1062=0,"UNPRICED",IF(ISNUMBER(INDEX('SKU Catalog'!$M$1:$M$116,MAX(1,U1062))),G1062*H1062*INDEX('SKU Catalog'!$M$1:$M$116,MAX(1,U1062))*IF(AND(INDEX('SKU Catalog'!$F$1:$F$116,MAX(1,U1062))="Hourly",OR(INDEX('SKU Catalog'!$J$1:$J$116,MAX(1,U1062))=0,"3Y"="PAYG")),I1062,1),"UNPRICED"))))</f>
        <v>0</v>
      </c>
    </row>
    <row r="1063" spans="1:24" ht="28.8" x14ac:dyDescent="0.35">
      <c r="A1063" s="21" t="s">
        <v>951</v>
      </c>
      <c r="B1063" s="21" t="s">
        <v>95</v>
      </c>
      <c r="C1063" s="21" t="s">
        <v>2299</v>
      </c>
      <c r="D1063" s="21" t="s">
        <v>1847</v>
      </c>
      <c r="E1063" s="21" t="s">
        <v>1848</v>
      </c>
      <c r="F1063" s="26" t="s">
        <v>188</v>
      </c>
      <c r="G1063" s="27">
        <v>1</v>
      </c>
      <c r="H1063" s="27">
        <v>1</v>
      </c>
      <c r="I1063" s="36">
        <v>1</v>
      </c>
      <c r="J1063" s="26" t="s">
        <v>2297</v>
      </c>
      <c r="K1063" s="37"/>
      <c r="L1063" s="23" t="str">
        <f>IF(U1063=0,"INVALID SKU",IF(INDEX('SKU Catalog'!$J$1:$J$116,MAX(1,U1063))=0,"PAYG",IF(J1063="Default",Assumptions!$B$7,J1063)))</f>
        <v>PAYG</v>
      </c>
      <c r="M1063" s="23" t="str">
        <f>IF(U1063=0,"Review SKU",INDEX('SKU Catalog'!$E$1:$E$116,MAX(1,U1063)))</f>
        <v>resource</v>
      </c>
      <c r="N1063" s="31">
        <f>IF(ISNUMBER(K1063),K1063,IF(U1063=0,"UNPRICED",IF(L1063="PAYG",INDEX('SKU Catalog'!$K$1:$K$116,MAX(1,U1063)),IF(L1063="1Y",INDEX('SKU Catalog'!$L$1:$L$116,MAX(1,U1063)),INDEX('SKU Catalog'!$M$1:$M$116,MAX(1,U1063))))))</f>
        <v>0</v>
      </c>
      <c r="O1063" s="24">
        <f>IF(NOT(AND(A1063=$B$2,G1063&gt;0,H1063&gt;0,OR(C1063&lt;&gt;"Recommended baseline",Assumptions!$B$10=1))),0,IF(ISNUMBER(N1063),G1063*H1063*N1063*IF(ISNUMBER(K1063),1,IF(AND(L1063="PAYG",INDEX('SKU Catalog'!$F$1:$F$116,MAX(1,U1063))="Hourly"),I1063,1)),"UNPRICED"))</f>
        <v>0</v>
      </c>
      <c r="P1063" s="24">
        <f>IF(ISNUMBER(O1063),O1063*Assumptions!$B$8,"UNPRICED")</f>
        <v>0</v>
      </c>
      <c r="Q1063" s="23" t="str">
        <f>IF(NOT(AND(A1063=$B$2,G1063&gt;0,H1063&gt;0,OR(C1063&lt;&gt;"Recommended baseline",Assumptions!$B$10=1))),"Inactive",IF(NOT(ISNUMBER(N1063)),"UNPRICED - select SKU / quote",IF(ISNUMBER(K1063),"Manual quote - verify source",IF(T1063="Covered","Covered by capacity",IF(T1063="Control plane","No direct fee","Priced - verify sizing")))))</f>
        <v>Inactive</v>
      </c>
      <c r="R1063" s="21" t="s">
        <v>2300</v>
      </c>
      <c r="S1063" s="21" t="s">
        <v>971</v>
      </c>
      <c r="T1063" s="21" t="s">
        <v>187</v>
      </c>
      <c r="U1063" s="23">
        <f>IF(COUNTIF('SKU Catalog'!$A$4:$A$116,T1063&amp;"|"&amp;F1063)=0,0,MATCH(T1063&amp;"|"&amp;F1063,'SKU Catalog'!$A$1:$A$116,0))</f>
        <v>5</v>
      </c>
      <c r="V1063" s="24">
        <f>IF(NOT(AND(A1063=$B$2,G1063&gt;0,H1063&gt;0,OR(C1063&lt;&gt;"Recommended baseline",Assumptions!$B$10=1))),0,IF(ISNUMBER(K1063),G1063*H1063*K1063,IF(U1063=0,"UNPRICED",IF(ISNUMBER(INDEX('SKU Catalog'!$K$1:$K$116,MAX(1,U1063))),G1063*H1063*INDEX('SKU Catalog'!$K$1:$K$116,MAX(1,U1063))*IF(AND(INDEX('SKU Catalog'!$F$1:$F$116,MAX(1,U1063))="Hourly",OR(INDEX('SKU Catalog'!$J$1:$J$116,MAX(1,U1063))=0,"PAYG"="PAYG")),I1063,1),"UNPRICED"))))</f>
        <v>0</v>
      </c>
      <c r="W1063" s="24">
        <f>IF(NOT(AND(A1063=$B$2,G1063&gt;0,H1063&gt;0,OR(C1063&lt;&gt;"Recommended baseline",Assumptions!$B$10=1))),0,IF(ISNUMBER(K1063),G1063*H1063*K1063,IF(U1063=0,"UNPRICED",IF(ISNUMBER(INDEX('SKU Catalog'!$L$1:$L$116,MAX(1,U1063))),G1063*H1063*INDEX('SKU Catalog'!$L$1:$L$116,MAX(1,U1063))*IF(AND(INDEX('SKU Catalog'!$F$1:$F$116,MAX(1,U1063))="Hourly",OR(INDEX('SKU Catalog'!$J$1:$J$116,MAX(1,U1063))=0,"1Y"="PAYG")),I1063,1),"UNPRICED"))))</f>
        <v>0</v>
      </c>
      <c r="X1063" s="24">
        <f>IF(NOT(AND(A1063=$B$2,G1063&gt;0,H1063&gt;0,OR(C1063&lt;&gt;"Recommended baseline",Assumptions!$B$10=1))),0,IF(ISNUMBER(K1063),G1063*H1063*K1063,IF(U1063=0,"UNPRICED",IF(ISNUMBER(INDEX('SKU Catalog'!$M$1:$M$116,MAX(1,U1063))),G1063*H1063*INDEX('SKU Catalog'!$M$1:$M$116,MAX(1,U1063))*IF(AND(INDEX('SKU Catalog'!$F$1:$F$116,MAX(1,U1063))="Hourly",OR(INDEX('SKU Catalog'!$J$1:$J$116,MAX(1,U1063))=0,"3Y"="PAYG")),I1063,1),"UNPRICED"))))</f>
        <v>0</v>
      </c>
    </row>
    <row r="1064" spans="1:24" ht="28.8" x14ac:dyDescent="0.35">
      <c r="A1064" s="21" t="s">
        <v>951</v>
      </c>
      <c r="B1064" s="21" t="s">
        <v>95</v>
      </c>
      <c r="C1064" s="21" t="s">
        <v>2299</v>
      </c>
      <c r="D1064" s="21" t="s">
        <v>1849</v>
      </c>
      <c r="E1064" s="21" t="s">
        <v>1850</v>
      </c>
      <c r="F1064" s="26" t="s">
        <v>188</v>
      </c>
      <c r="G1064" s="27">
        <v>1</v>
      </c>
      <c r="H1064" s="27">
        <v>1</v>
      </c>
      <c r="I1064" s="36">
        <v>1</v>
      </c>
      <c r="J1064" s="26" t="s">
        <v>2297</v>
      </c>
      <c r="K1064" s="37"/>
      <c r="L1064" s="23" t="str">
        <f>IF(U1064=0,"INVALID SKU",IF(INDEX('SKU Catalog'!$J$1:$J$116,MAX(1,U1064))=0,"PAYG",IF(J1064="Default",Assumptions!$B$7,J1064)))</f>
        <v>PAYG</v>
      </c>
      <c r="M1064" s="23" t="str">
        <f>IF(U1064=0,"Review SKU",INDEX('SKU Catalog'!$E$1:$E$116,MAX(1,U1064)))</f>
        <v>resource</v>
      </c>
      <c r="N1064" s="31">
        <f>IF(ISNUMBER(K1064),K1064,IF(U1064=0,"UNPRICED",IF(L1064="PAYG",INDEX('SKU Catalog'!$K$1:$K$116,MAX(1,U1064)),IF(L1064="1Y",INDEX('SKU Catalog'!$L$1:$L$116,MAX(1,U1064)),INDEX('SKU Catalog'!$M$1:$M$116,MAX(1,U1064))))))</f>
        <v>0</v>
      </c>
      <c r="O1064" s="24">
        <f>IF(NOT(AND(A1064=$B$2,G1064&gt;0,H1064&gt;0,OR(C1064&lt;&gt;"Recommended baseline",Assumptions!$B$10=1))),0,IF(ISNUMBER(N1064),G1064*H1064*N1064*IF(ISNUMBER(K1064),1,IF(AND(L1064="PAYG",INDEX('SKU Catalog'!$F$1:$F$116,MAX(1,U1064))="Hourly"),I1064,1)),"UNPRICED"))</f>
        <v>0</v>
      </c>
      <c r="P1064" s="24">
        <f>IF(ISNUMBER(O1064),O1064*Assumptions!$B$8,"UNPRICED")</f>
        <v>0</v>
      </c>
      <c r="Q1064" s="23" t="str">
        <f>IF(NOT(AND(A1064=$B$2,G1064&gt;0,H1064&gt;0,OR(C1064&lt;&gt;"Recommended baseline",Assumptions!$B$10=1))),"Inactive",IF(NOT(ISNUMBER(N1064)),"UNPRICED - select SKU / quote",IF(ISNUMBER(K1064),"Manual quote - verify source",IF(T1064="Covered","Covered by capacity",IF(T1064="Control plane","No direct fee","Priced - verify sizing")))))</f>
        <v>Inactive</v>
      </c>
      <c r="R1064" s="21" t="s">
        <v>2300</v>
      </c>
      <c r="S1064" s="21" t="s">
        <v>971</v>
      </c>
      <c r="T1064" s="21" t="s">
        <v>187</v>
      </c>
      <c r="U1064" s="23">
        <f>IF(COUNTIF('SKU Catalog'!$A$4:$A$116,T1064&amp;"|"&amp;F1064)=0,0,MATCH(T1064&amp;"|"&amp;F1064,'SKU Catalog'!$A$1:$A$116,0))</f>
        <v>5</v>
      </c>
      <c r="V1064" s="24">
        <f>IF(NOT(AND(A1064=$B$2,G1064&gt;0,H1064&gt;0,OR(C1064&lt;&gt;"Recommended baseline",Assumptions!$B$10=1))),0,IF(ISNUMBER(K1064),G1064*H1064*K1064,IF(U1064=0,"UNPRICED",IF(ISNUMBER(INDEX('SKU Catalog'!$K$1:$K$116,MAX(1,U1064))),G1064*H1064*INDEX('SKU Catalog'!$K$1:$K$116,MAX(1,U1064))*IF(AND(INDEX('SKU Catalog'!$F$1:$F$116,MAX(1,U1064))="Hourly",OR(INDEX('SKU Catalog'!$J$1:$J$116,MAX(1,U1064))=0,"PAYG"="PAYG")),I1064,1),"UNPRICED"))))</f>
        <v>0</v>
      </c>
      <c r="W1064" s="24">
        <f>IF(NOT(AND(A1064=$B$2,G1064&gt;0,H1064&gt;0,OR(C1064&lt;&gt;"Recommended baseline",Assumptions!$B$10=1))),0,IF(ISNUMBER(K1064),G1064*H1064*K1064,IF(U1064=0,"UNPRICED",IF(ISNUMBER(INDEX('SKU Catalog'!$L$1:$L$116,MAX(1,U1064))),G1064*H1064*INDEX('SKU Catalog'!$L$1:$L$116,MAX(1,U1064))*IF(AND(INDEX('SKU Catalog'!$F$1:$F$116,MAX(1,U1064))="Hourly",OR(INDEX('SKU Catalog'!$J$1:$J$116,MAX(1,U1064))=0,"1Y"="PAYG")),I1064,1),"UNPRICED"))))</f>
        <v>0</v>
      </c>
      <c r="X1064" s="24">
        <f>IF(NOT(AND(A1064=$B$2,G1064&gt;0,H1064&gt;0,OR(C1064&lt;&gt;"Recommended baseline",Assumptions!$B$10=1))),0,IF(ISNUMBER(K1064),G1064*H1064*K1064,IF(U1064=0,"UNPRICED",IF(ISNUMBER(INDEX('SKU Catalog'!$M$1:$M$116,MAX(1,U1064))),G1064*H1064*INDEX('SKU Catalog'!$M$1:$M$116,MAX(1,U1064))*IF(AND(INDEX('SKU Catalog'!$F$1:$F$116,MAX(1,U1064))="Hourly",OR(INDEX('SKU Catalog'!$J$1:$J$116,MAX(1,U1064))=0,"3Y"="PAYG")),I1064,1),"UNPRICED"))))</f>
        <v>0</v>
      </c>
    </row>
    <row r="1065" spans="1:24" ht="28.8" x14ac:dyDescent="0.35">
      <c r="A1065" s="21" t="s">
        <v>951</v>
      </c>
      <c r="B1065" s="21" t="s">
        <v>95</v>
      </c>
      <c r="C1065" s="21" t="s">
        <v>2299</v>
      </c>
      <c r="D1065" s="21" t="s">
        <v>1851</v>
      </c>
      <c r="E1065" s="21" t="s">
        <v>1852</v>
      </c>
      <c r="F1065" s="26" t="s">
        <v>188</v>
      </c>
      <c r="G1065" s="27">
        <v>1</v>
      </c>
      <c r="H1065" s="27">
        <v>1</v>
      </c>
      <c r="I1065" s="36">
        <v>1</v>
      </c>
      <c r="J1065" s="26" t="s">
        <v>2297</v>
      </c>
      <c r="K1065" s="37"/>
      <c r="L1065" s="23" t="str">
        <f>IF(U1065=0,"INVALID SKU",IF(INDEX('SKU Catalog'!$J$1:$J$116,MAX(1,U1065))=0,"PAYG",IF(J1065="Default",Assumptions!$B$7,J1065)))</f>
        <v>PAYG</v>
      </c>
      <c r="M1065" s="23" t="str">
        <f>IF(U1065=0,"Review SKU",INDEX('SKU Catalog'!$E$1:$E$116,MAX(1,U1065)))</f>
        <v>resource</v>
      </c>
      <c r="N1065" s="31">
        <f>IF(ISNUMBER(K1065),K1065,IF(U1065=0,"UNPRICED",IF(L1065="PAYG",INDEX('SKU Catalog'!$K$1:$K$116,MAX(1,U1065)),IF(L1065="1Y",INDEX('SKU Catalog'!$L$1:$L$116,MAX(1,U1065)),INDEX('SKU Catalog'!$M$1:$M$116,MAX(1,U1065))))))</f>
        <v>0</v>
      </c>
      <c r="O1065" s="24">
        <f>IF(NOT(AND(A1065=$B$2,G1065&gt;0,H1065&gt;0,OR(C1065&lt;&gt;"Recommended baseline",Assumptions!$B$10=1))),0,IF(ISNUMBER(N1065),G1065*H1065*N1065*IF(ISNUMBER(K1065),1,IF(AND(L1065="PAYG",INDEX('SKU Catalog'!$F$1:$F$116,MAX(1,U1065))="Hourly"),I1065,1)),"UNPRICED"))</f>
        <v>0</v>
      </c>
      <c r="P1065" s="24">
        <f>IF(ISNUMBER(O1065),O1065*Assumptions!$B$8,"UNPRICED")</f>
        <v>0</v>
      </c>
      <c r="Q1065" s="23" t="str">
        <f>IF(NOT(AND(A1065=$B$2,G1065&gt;0,H1065&gt;0,OR(C1065&lt;&gt;"Recommended baseline",Assumptions!$B$10=1))),"Inactive",IF(NOT(ISNUMBER(N1065)),"UNPRICED - select SKU / quote",IF(ISNUMBER(K1065),"Manual quote - verify source",IF(T1065="Covered","Covered by capacity",IF(T1065="Control plane","No direct fee","Priced - verify sizing")))))</f>
        <v>Inactive</v>
      </c>
      <c r="R1065" s="21" t="s">
        <v>2300</v>
      </c>
      <c r="S1065" s="21" t="s">
        <v>971</v>
      </c>
      <c r="T1065" s="21" t="s">
        <v>187</v>
      </c>
      <c r="U1065" s="23">
        <f>IF(COUNTIF('SKU Catalog'!$A$4:$A$116,T1065&amp;"|"&amp;F1065)=0,0,MATCH(T1065&amp;"|"&amp;F1065,'SKU Catalog'!$A$1:$A$116,0))</f>
        <v>5</v>
      </c>
      <c r="V1065" s="24">
        <f>IF(NOT(AND(A1065=$B$2,G1065&gt;0,H1065&gt;0,OR(C1065&lt;&gt;"Recommended baseline",Assumptions!$B$10=1))),0,IF(ISNUMBER(K1065),G1065*H1065*K1065,IF(U1065=0,"UNPRICED",IF(ISNUMBER(INDEX('SKU Catalog'!$K$1:$K$116,MAX(1,U1065))),G1065*H1065*INDEX('SKU Catalog'!$K$1:$K$116,MAX(1,U1065))*IF(AND(INDEX('SKU Catalog'!$F$1:$F$116,MAX(1,U1065))="Hourly",OR(INDEX('SKU Catalog'!$J$1:$J$116,MAX(1,U1065))=0,"PAYG"="PAYG")),I1065,1),"UNPRICED"))))</f>
        <v>0</v>
      </c>
      <c r="W1065" s="24">
        <f>IF(NOT(AND(A1065=$B$2,G1065&gt;0,H1065&gt;0,OR(C1065&lt;&gt;"Recommended baseline",Assumptions!$B$10=1))),0,IF(ISNUMBER(K1065),G1065*H1065*K1065,IF(U1065=0,"UNPRICED",IF(ISNUMBER(INDEX('SKU Catalog'!$L$1:$L$116,MAX(1,U1065))),G1065*H1065*INDEX('SKU Catalog'!$L$1:$L$116,MAX(1,U1065))*IF(AND(INDEX('SKU Catalog'!$F$1:$F$116,MAX(1,U1065))="Hourly",OR(INDEX('SKU Catalog'!$J$1:$J$116,MAX(1,U1065))=0,"1Y"="PAYG")),I1065,1),"UNPRICED"))))</f>
        <v>0</v>
      </c>
      <c r="X1065" s="24">
        <f>IF(NOT(AND(A1065=$B$2,G1065&gt;0,H1065&gt;0,OR(C1065&lt;&gt;"Recommended baseline",Assumptions!$B$10=1))),0,IF(ISNUMBER(K1065),G1065*H1065*K1065,IF(U1065=0,"UNPRICED",IF(ISNUMBER(INDEX('SKU Catalog'!$M$1:$M$116,MAX(1,U1065))),G1065*H1065*INDEX('SKU Catalog'!$M$1:$M$116,MAX(1,U1065))*IF(AND(INDEX('SKU Catalog'!$F$1:$F$116,MAX(1,U1065))="Hourly",OR(INDEX('SKU Catalog'!$J$1:$J$116,MAX(1,U1065))=0,"3Y"="PAYG")),I1065,1),"UNPRICED"))))</f>
        <v>0</v>
      </c>
    </row>
    <row r="1066" spans="1:24" ht="28.8" x14ac:dyDescent="0.35">
      <c r="A1066" s="21" t="s">
        <v>951</v>
      </c>
      <c r="B1066" s="21" t="s">
        <v>95</v>
      </c>
      <c r="C1066" s="21" t="s">
        <v>2299</v>
      </c>
      <c r="D1066" s="21" t="s">
        <v>1854</v>
      </c>
      <c r="E1066" s="21" t="s">
        <v>1855</v>
      </c>
      <c r="F1066" s="26" t="s">
        <v>188</v>
      </c>
      <c r="G1066" s="27">
        <v>1</v>
      </c>
      <c r="H1066" s="27">
        <v>1</v>
      </c>
      <c r="I1066" s="36">
        <v>1</v>
      </c>
      <c r="J1066" s="26" t="s">
        <v>2297</v>
      </c>
      <c r="K1066" s="37"/>
      <c r="L1066" s="23" t="str">
        <f>IF(U1066=0,"INVALID SKU",IF(INDEX('SKU Catalog'!$J$1:$J$116,MAX(1,U1066))=0,"PAYG",IF(J1066="Default",Assumptions!$B$7,J1066)))</f>
        <v>PAYG</v>
      </c>
      <c r="M1066" s="23" t="str">
        <f>IF(U1066=0,"Review SKU",INDEX('SKU Catalog'!$E$1:$E$116,MAX(1,U1066)))</f>
        <v>resource</v>
      </c>
      <c r="N1066" s="31">
        <f>IF(ISNUMBER(K1066),K1066,IF(U1066=0,"UNPRICED",IF(L1066="PAYG",INDEX('SKU Catalog'!$K$1:$K$116,MAX(1,U1066)),IF(L1066="1Y",INDEX('SKU Catalog'!$L$1:$L$116,MAX(1,U1066)),INDEX('SKU Catalog'!$M$1:$M$116,MAX(1,U1066))))))</f>
        <v>0</v>
      </c>
      <c r="O1066" s="24">
        <f>IF(NOT(AND(A1066=$B$2,G1066&gt;0,H1066&gt;0,OR(C1066&lt;&gt;"Recommended baseline",Assumptions!$B$10=1))),0,IF(ISNUMBER(N1066),G1066*H1066*N1066*IF(ISNUMBER(K1066),1,IF(AND(L1066="PAYG",INDEX('SKU Catalog'!$F$1:$F$116,MAX(1,U1066))="Hourly"),I1066,1)),"UNPRICED"))</f>
        <v>0</v>
      </c>
      <c r="P1066" s="24">
        <f>IF(ISNUMBER(O1066),O1066*Assumptions!$B$8,"UNPRICED")</f>
        <v>0</v>
      </c>
      <c r="Q1066" s="23" t="str">
        <f>IF(NOT(AND(A1066=$B$2,G1066&gt;0,H1066&gt;0,OR(C1066&lt;&gt;"Recommended baseline",Assumptions!$B$10=1))),"Inactive",IF(NOT(ISNUMBER(N1066)),"UNPRICED - select SKU / quote",IF(ISNUMBER(K1066),"Manual quote - verify source",IF(T1066="Covered","Covered by capacity",IF(T1066="Control plane","No direct fee","Priced - verify sizing")))))</f>
        <v>Inactive</v>
      </c>
      <c r="R1066" s="21" t="s">
        <v>2300</v>
      </c>
      <c r="S1066" s="21" t="s">
        <v>971</v>
      </c>
      <c r="T1066" s="21" t="s">
        <v>187</v>
      </c>
      <c r="U1066" s="23">
        <f>IF(COUNTIF('SKU Catalog'!$A$4:$A$116,T1066&amp;"|"&amp;F1066)=0,0,MATCH(T1066&amp;"|"&amp;F1066,'SKU Catalog'!$A$1:$A$116,0))</f>
        <v>5</v>
      </c>
      <c r="V1066" s="24">
        <f>IF(NOT(AND(A1066=$B$2,G1066&gt;0,H1066&gt;0,OR(C1066&lt;&gt;"Recommended baseline",Assumptions!$B$10=1))),0,IF(ISNUMBER(K1066),G1066*H1066*K1066,IF(U1066=0,"UNPRICED",IF(ISNUMBER(INDEX('SKU Catalog'!$K$1:$K$116,MAX(1,U1066))),G1066*H1066*INDEX('SKU Catalog'!$K$1:$K$116,MAX(1,U1066))*IF(AND(INDEX('SKU Catalog'!$F$1:$F$116,MAX(1,U1066))="Hourly",OR(INDEX('SKU Catalog'!$J$1:$J$116,MAX(1,U1066))=0,"PAYG"="PAYG")),I1066,1),"UNPRICED"))))</f>
        <v>0</v>
      </c>
      <c r="W1066" s="24">
        <f>IF(NOT(AND(A1066=$B$2,G1066&gt;0,H1066&gt;0,OR(C1066&lt;&gt;"Recommended baseline",Assumptions!$B$10=1))),0,IF(ISNUMBER(K1066),G1066*H1066*K1066,IF(U1066=0,"UNPRICED",IF(ISNUMBER(INDEX('SKU Catalog'!$L$1:$L$116,MAX(1,U1066))),G1066*H1066*INDEX('SKU Catalog'!$L$1:$L$116,MAX(1,U1066))*IF(AND(INDEX('SKU Catalog'!$F$1:$F$116,MAX(1,U1066))="Hourly",OR(INDEX('SKU Catalog'!$J$1:$J$116,MAX(1,U1066))=0,"1Y"="PAYG")),I1066,1),"UNPRICED"))))</f>
        <v>0</v>
      </c>
      <c r="X1066" s="24">
        <f>IF(NOT(AND(A1066=$B$2,G1066&gt;0,H1066&gt;0,OR(C1066&lt;&gt;"Recommended baseline",Assumptions!$B$10=1))),0,IF(ISNUMBER(K1066),G1066*H1066*K1066,IF(U1066=0,"UNPRICED",IF(ISNUMBER(INDEX('SKU Catalog'!$M$1:$M$116,MAX(1,U1066))),G1066*H1066*INDEX('SKU Catalog'!$M$1:$M$116,MAX(1,U1066))*IF(AND(INDEX('SKU Catalog'!$F$1:$F$116,MAX(1,U1066))="Hourly",OR(INDEX('SKU Catalog'!$J$1:$J$116,MAX(1,U1066))=0,"3Y"="PAYG")),I1066,1),"UNPRICED"))))</f>
        <v>0</v>
      </c>
    </row>
    <row r="1067" spans="1:24" ht="28.8" x14ac:dyDescent="0.35">
      <c r="A1067" s="21" t="s">
        <v>951</v>
      </c>
      <c r="B1067" s="21" t="s">
        <v>95</v>
      </c>
      <c r="C1067" s="21" t="s">
        <v>2299</v>
      </c>
      <c r="D1067" s="21" t="s">
        <v>1856</v>
      </c>
      <c r="E1067" s="21" t="s">
        <v>1857</v>
      </c>
      <c r="F1067" s="26" t="s">
        <v>188</v>
      </c>
      <c r="G1067" s="27">
        <v>1</v>
      </c>
      <c r="H1067" s="27">
        <v>1</v>
      </c>
      <c r="I1067" s="36">
        <v>1</v>
      </c>
      <c r="J1067" s="26" t="s">
        <v>2297</v>
      </c>
      <c r="K1067" s="37"/>
      <c r="L1067" s="23" t="str">
        <f>IF(U1067=0,"INVALID SKU",IF(INDEX('SKU Catalog'!$J$1:$J$116,MAX(1,U1067))=0,"PAYG",IF(J1067="Default",Assumptions!$B$7,J1067)))</f>
        <v>PAYG</v>
      </c>
      <c r="M1067" s="23" t="str">
        <f>IF(U1067=0,"Review SKU",INDEX('SKU Catalog'!$E$1:$E$116,MAX(1,U1067)))</f>
        <v>resource</v>
      </c>
      <c r="N1067" s="31">
        <f>IF(ISNUMBER(K1067),K1067,IF(U1067=0,"UNPRICED",IF(L1067="PAYG",INDEX('SKU Catalog'!$K$1:$K$116,MAX(1,U1067)),IF(L1067="1Y",INDEX('SKU Catalog'!$L$1:$L$116,MAX(1,U1067)),INDEX('SKU Catalog'!$M$1:$M$116,MAX(1,U1067))))))</f>
        <v>0</v>
      </c>
      <c r="O1067" s="24">
        <f>IF(NOT(AND(A1067=$B$2,G1067&gt;0,H1067&gt;0,OR(C1067&lt;&gt;"Recommended baseline",Assumptions!$B$10=1))),0,IF(ISNUMBER(N1067),G1067*H1067*N1067*IF(ISNUMBER(K1067),1,IF(AND(L1067="PAYG",INDEX('SKU Catalog'!$F$1:$F$116,MAX(1,U1067))="Hourly"),I1067,1)),"UNPRICED"))</f>
        <v>0</v>
      </c>
      <c r="P1067" s="24">
        <f>IF(ISNUMBER(O1067),O1067*Assumptions!$B$8,"UNPRICED")</f>
        <v>0</v>
      </c>
      <c r="Q1067" s="23" t="str">
        <f>IF(NOT(AND(A1067=$B$2,G1067&gt;0,H1067&gt;0,OR(C1067&lt;&gt;"Recommended baseline",Assumptions!$B$10=1))),"Inactive",IF(NOT(ISNUMBER(N1067)),"UNPRICED - select SKU / quote",IF(ISNUMBER(K1067),"Manual quote - verify source",IF(T1067="Covered","Covered by capacity",IF(T1067="Control plane","No direct fee","Priced - verify sizing")))))</f>
        <v>Inactive</v>
      </c>
      <c r="R1067" s="21" t="s">
        <v>2300</v>
      </c>
      <c r="S1067" s="21" t="s">
        <v>971</v>
      </c>
      <c r="T1067" s="21" t="s">
        <v>187</v>
      </c>
      <c r="U1067" s="23">
        <f>IF(COUNTIF('SKU Catalog'!$A$4:$A$116,T1067&amp;"|"&amp;F1067)=0,0,MATCH(T1067&amp;"|"&amp;F1067,'SKU Catalog'!$A$1:$A$116,0))</f>
        <v>5</v>
      </c>
      <c r="V1067" s="24">
        <f>IF(NOT(AND(A1067=$B$2,G1067&gt;0,H1067&gt;0,OR(C1067&lt;&gt;"Recommended baseline",Assumptions!$B$10=1))),0,IF(ISNUMBER(K1067),G1067*H1067*K1067,IF(U1067=0,"UNPRICED",IF(ISNUMBER(INDEX('SKU Catalog'!$K$1:$K$116,MAX(1,U1067))),G1067*H1067*INDEX('SKU Catalog'!$K$1:$K$116,MAX(1,U1067))*IF(AND(INDEX('SKU Catalog'!$F$1:$F$116,MAX(1,U1067))="Hourly",OR(INDEX('SKU Catalog'!$J$1:$J$116,MAX(1,U1067))=0,"PAYG"="PAYG")),I1067,1),"UNPRICED"))))</f>
        <v>0</v>
      </c>
      <c r="W1067" s="24">
        <f>IF(NOT(AND(A1067=$B$2,G1067&gt;0,H1067&gt;0,OR(C1067&lt;&gt;"Recommended baseline",Assumptions!$B$10=1))),0,IF(ISNUMBER(K1067),G1067*H1067*K1067,IF(U1067=0,"UNPRICED",IF(ISNUMBER(INDEX('SKU Catalog'!$L$1:$L$116,MAX(1,U1067))),G1067*H1067*INDEX('SKU Catalog'!$L$1:$L$116,MAX(1,U1067))*IF(AND(INDEX('SKU Catalog'!$F$1:$F$116,MAX(1,U1067))="Hourly",OR(INDEX('SKU Catalog'!$J$1:$J$116,MAX(1,U1067))=0,"1Y"="PAYG")),I1067,1),"UNPRICED"))))</f>
        <v>0</v>
      </c>
      <c r="X1067" s="24">
        <f>IF(NOT(AND(A1067=$B$2,G1067&gt;0,H1067&gt;0,OR(C1067&lt;&gt;"Recommended baseline",Assumptions!$B$10=1))),0,IF(ISNUMBER(K1067),G1067*H1067*K1067,IF(U1067=0,"UNPRICED",IF(ISNUMBER(INDEX('SKU Catalog'!$M$1:$M$116,MAX(1,U1067))),G1067*H1067*INDEX('SKU Catalog'!$M$1:$M$116,MAX(1,U1067))*IF(AND(INDEX('SKU Catalog'!$F$1:$F$116,MAX(1,U1067))="Hourly",OR(INDEX('SKU Catalog'!$J$1:$J$116,MAX(1,U1067))=0,"3Y"="PAYG")),I1067,1),"UNPRICED"))))</f>
        <v>0</v>
      </c>
    </row>
    <row r="1068" spans="1:24" ht="28.8" x14ac:dyDescent="0.35">
      <c r="A1068" s="21" t="s">
        <v>951</v>
      </c>
      <c r="B1068" s="21" t="s">
        <v>95</v>
      </c>
      <c r="C1068" s="21" t="s">
        <v>2299</v>
      </c>
      <c r="D1068" s="21" t="s">
        <v>1858</v>
      </c>
      <c r="E1068" s="21" t="s">
        <v>1859</v>
      </c>
      <c r="F1068" s="26" t="s">
        <v>188</v>
      </c>
      <c r="G1068" s="27">
        <v>1</v>
      </c>
      <c r="H1068" s="27">
        <v>1</v>
      </c>
      <c r="I1068" s="36">
        <v>1</v>
      </c>
      <c r="J1068" s="26" t="s">
        <v>2297</v>
      </c>
      <c r="K1068" s="37"/>
      <c r="L1068" s="23" t="str">
        <f>IF(U1068=0,"INVALID SKU",IF(INDEX('SKU Catalog'!$J$1:$J$116,MAX(1,U1068))=0,"PAYG",IF(J1068="Default",Assumptions!$B$7,J1068)))</f>
        <v>PAYG</v>
      </c>
      <c r="M1068" s="23" t="str">
        <f>IF(U1068=0,"Review SKU",INDEX('SKU Catalog'!$E$1:$E$116,MAX(1,U1068)))</f>
        <v>resource</v>
      </c>
      <c r="N1068" s="31">
        <f>IF(ISNUMBER(K1068),K1068,IF(U1068=0,"UNPRICED",IF(L1068="PAYG",INDEX('SKU Catalog'!$K$1:$K$116,MAX(1,U1068)),IF(L1068="1Y",INDEX('SKU Catalog'!$L$1:$L$116,MAX(1,U1068)),INDEX('SKU Catalog'!$M$1:$M$116,MAX(1,U1068))))))</f>
        <v>0</v>
      </c>
      <c r="O1068" s="24">
        <f>IF(NOT(AND(A1068=$B$2,G1068&gt;0,H1068&gt;0,OR(C1068&lt;&gt;"Recommended baseline",Assumptions!$B$10=1))),0,IF(ISNUMBER(N1068),G1068*H1068*N1068*IF(ISNUMBER(K1068),1,IF(AND(L1068="PAYG",INDEX('SKU Catalog'!$F$1:$F$116,MAX(1,U1068))="Hourly"),I1068,1)),"UNPRICED"))</f>
        <v>0</v>
      </c>
      <c r="P1068" s="24">
        <f>IF(ISNUMBER(O1068),O1068*Assumptions!$B$8,"UNPRICED")</f>
        <v>0</v>
      </c>
      <c r="Q1068" s="23" t="str">
        <f>IF(NOT(AND(A1068=$B$2,G1068&gt;0,H1068&gt;0,OR(C1068&lt;&gt;"Recommended baseline",Assumptions!$B$10=1))),"Inactive",IF(NOT(ISNUMBER(N1068)),"UNPRICED - select SKU / quote",IF(ISNUMBER(K1068),"Manual quote - verify source",IF(T1068="Covered","Covered by capacity",IF(T1068="Control plane","No direct fee","Priced - verify sizing")))))</f>
        <v>Inactive</v>
      </c>
      <c r="R1068" s="21" t="s">
        <v>2300</v>
      </c>
      <c r="S1068" s="21" t="s">
        <v>971</v>
      </c>
      <c r="T1068" s="21" t="s">
        <v>187</v>
      </c>
      <c r="U1068" s="23">
        <f>IF(COUNTIF('SKU Catalog'!$A$4:$A$116,T1068&amp;"|"&amp;F1068)=0,0,MATCH(T1068&amp;"|"&amp;F1068,'SKU Catalog'!$A$1:$A$116,0))</f>
        <v>5</v>
      </c>
      <c r="V1068" s="24">
        <f>IF(NOT(AND(A1068=$B$2,G1068&gt;0,H1068&gt;0,OR(C1068&lt;&gt;"Recommended baseline",Assumptions!$B$10=1))),0,IF(ISNUMBER(K1068),G1068*H1068*K1068,IF(U1068=0,"UNPRICED",IF(ISNUMBER(INDEX('SKU Catalog'!$K$1:$K$116,MAX(1,U1068))),G1068*H1068*INDEX('SKU Catalog'!$K$1:$K$116,MAX(1,U1068))*IF(AND(INDEX('SKU Catalog'!$F$1:$F$116,MAX(1,U1068))="Hourly",OR(INDEX('SKU Catalog'!$J$1:$J$116,MAX(1,U1068))=0,"PAYG"="PAYG")),I1068,1),"UNPRICED"))))</f>
        <v>0</v>
      </c>
      <c r="W1068" s="24">
        <f>IF(NOT(AND(A1068=$B$2,G1068&gt;0,H1068&gt;0,OR(C1068&lt;&gt;"Recommended baseline",Assumptions!$B$10=1))),0,IF(ISNUMBER(K1068),G1068*H1068*K1068,IF(U1068=0,"UNPRICED",IF(ISNUMBER(INDEX('SKU Catalog'!$L$1:$L$116,MAX(1,U1068))),G1068*H1068*INDEX('SKU Catalog'!$L$1:$L$116,MAX(1,U1068))*IF(AND(INDEX('SKU Catalog'!$F$1:$F$116,MAX(1,U1068))="Hourly",OR(INDEX('SKU Catalog'!$J$1:$J$116,MAX(1,U1068))=0,"1Y"="PAYG")),I1068,1),"UNPRICED"))))</f>
        <v>0</v>
      </c>
      <c r="X1068" s="24">
        <f>IF(NOT(AND(A1068=$B$2,G1068&gt;0,H1068&gt;0,OR(C1068&lt;&gt;"Recommended baseline",Assumptions!$B$10=1))),0,IF(ISNUMBER(K1068),G1068*H1068*K1068,IF(U1068=0,"UNPRICED",IF(ISNUMBER(INDEX('SKU Catalog'!$M$1:$M$116,MAX(1,U1068))),G1068*H1068*INDEX('SKU Catalog'!$M$1:$M$116,MAX(1,U1068))*IF(AND(INDEX('SKU Catalog'!$F$1:$F$116,MAX(1,U1068))="Hourly",OR(INDEX('SKU Catalog'!$J$1:$J$116,MAX(1,U1068))=0,"3Y"="PAYG")),I1068,1),"UNPRICED"))))</f>
        <v>0</v>
      </c>
    </row>
    <row r="1069" spans="1:24" ht="28.8" x14ac:dyDescent="0.35">
      <c r="A1069" s="21" t="s">
        <v>951</v>
      </c>
      <c r="B1069" s="21" t="s">
        <v>95</v>
      </c>
      <c r="C1069" s="21" t="s">
        <v>2299</v>
      </c>
      <c r="D1069" s="21" t="s">
        <v>1860</v>
      </c>
      <c r="E1069" s="21" t="s">
        <v>1861</v>
      </c>
      <c r="F1069" s="26" t="s">
        <v>188</v>
      </c>
      <c r="G1069" s="27">
        <v>1</v>
      </c>
      <c r="H1069" s="27">
        <v>1</v>
      </c>
      <c r="I1069" s="36">
        <v>1</v>
      </c>
      <c r="J1069" s="26" t="s">
        <v>2297</v>
      </c>
      <c r="K1069" s="37"/>
      <c r="L1069" s="23" t="str">
        <f>IF(U1069=0,"INVALID SKU",IF(INDEX('SKU Catalog'!$J$1:$J$116,MAX(1,U1069))=0,"PAYG",IF(J1069="Default",Assumptions!$B$7,J1069)))</f>
        <v>PAYG</v>
      </c>
      <c r="M1069" s="23" t="str">
        <f>IF(U1069=0,"Review SKU",INDEX('SKU Catalog'!$E$1:$E$116,MAX(1,U1069)))</f>
        <v>resource</v>
      </c>
      <c r="N1069" s="31">
        <f>IF(ISNUMBER(K1069),K1069,IF(U1069=0,"UNPRICED",IF(L1069="PAYG",INDEX('SKU Catalog'!$K$1:$K$116,MAX(1,U1069)),IF(L1069="1Y",INDEX('SKU Catalog'!$L$1:$L$116,MAX(1,U1069)),INDEX('SKU Catalog'!$M$1:$M$116,MAX(1,U1069))))))</f>
        <v>0</v>
      </c>
      <c r="O1069" s="24">
        <f>IF(NOT(AND(A1069=$B$2,G1069&gt;0,H1069&gt;0,OR(C1069&lt;&gt;"Recommended baseline",Assumptions!$B$10=1))),0,IF(ISNUMBER(N1069),G1069*H1069*N1069*IF(ISNUMBER(K1069),1,IF(AND(L1069="PAYG",INDEX('SKU Catalog'!$F$1:$F$116,MAX(1,U1069))="Hourly"),I1069,1)),"UNPRICED"))</f>
        <v>0</v>
      </c>
      <c r="P1069" s="24">
        <f>IF(ISNUMBER(O1069),O1069*Assumptions!$B$8,"UNPRICED")</f>
        <v>0</v>
      </c>
      <c r="Q1069" s="23" t="str">
        <f>IF(NOT(AND(A1069=$B$2,G1069&gt;0,H1069&gt;0,OR(C1069&lt;&gt;"Recommended baseline",Assumptions!$B$10=1))),"Inactive",IF(NOT(ISNUMBER(N1069)),"UNPRICED - select SKU / quote",IF(ISNUMBER(K1069),"Manual quote - verify source",IF(T1069="Covered","Covered by capacity",IF(T1069="Control plane","No direct fee","Priced - verify sizing")))))</f>
        <v>Inactive</v>
      </c>
      <c r="R1069" s="21" t="s">
        <v>2300</v>
      </c>
      <c r="S1069" s="21" t="s">
        <v>971</v>
      </c>
      <c r="T1069" s="21" t="s">
        <v>187</v>
      </c>
      <c r="U1069" s="23">
        <f>IF(COUNTIF('SKU Catalog'!$A$4:$A$116,T1069&amp;"|"&amp;F1069)=0,0,MATCH(T1069&amp;"|"&amp;F1069,'SKU Catalog'!$A$1:$A$116,0))</f>
        <v>5</v>
      </c>
      <c r="V1069" s="24">
        <f>IF(NOT(AND(A1069=$B$2,G1069&gt;0,H1069&gt;0,OR(C1069&lt;&gt;"Recommended baseline",Assumptions!$B$10=1))),0,IF(ISNUMBER(K1069),G1069*H1069*K1069,IF(U1069=0,"UNPRICED",IF(ISNUMBER(INDEX('SKU Catalog'!$K$1:$K$116,MAX(1,U1069))),G1069*H1069*INDEX('SKU Catalog'!$K$1:$K$116,MAX(1,U1069))*IF(AND(INDEX('SKU Catalog'!$F$1:$F$116,MAX(1,U1069))="Hourly",OR(INDEX('SKU Catalog'!$J$1:$J$116,MAX(1,U1069))=0,"PAYG"="PAYG")),I1069,1),"UNPRICED"))))</f>
        <v>0</v>
      </c>
      <c r="W1069" s="24">
        <f>IF(NOT(AND(A1069=$B$2,G1069&gt;0,H1069&gt;0,OR(C1069&lt;&gt;"Recommended baseline",Assumptions!$B$10=1))),0,IF(ISNUMBER(K1069),G1069*H1069*K1069,IF(U1069=0,"UNPRICED",IF(ISNUMBER(INDEX('SKU Catalog'!$L$1:$L$116,MAX(1,U1069))),G1069*H1069*INDEX('SKU Catalog'!$L$1:$L$116,MAX(1,U1069))*IF(AND(INDEX('SKU Catalog'!$F$1:$F$116,MAX(1,U1069))="Hourly",OR(INDEX('SKU Catalog'!$J$1:$J$116,MAX(1,U1069))=0,"1Y"="PAYG")),I1069,1),"UNPRICED"))))</f>
        <v>0</v>
      </c>
      <c r="X1069" s="24">
        <f>IF(NOT(AND(A1069=$B$2,G1069&gt;0,H1069&gt;0,OR(C1069&lt;&gt;"Recommended baseline",Assumptions!$B$10=1))),0,IF(ISNUMBER(K1069),G1069*H1069*K1069,IF(U1069=0,"UNPRICED",IF(ISNUMBER(INDEX('SKU Catalog'!$M$1:$M$116,MAX(1,U1069))),G1069*H1069*INDEX('SKU Catalog'!$M$1:$M$116,MAX(1,U1069))*IF(AND(INDEX('SKU Catalog'!$F$1:$F$116,MAX(1,U1069))="Hourly",OR(INDEX('SKU Catalog'!$J$1:$J$116,MAX(1,U1069))=0,"3Y"="PAYG")),I1069,1),"UNPRICED"))))</f>
        <v>0</v>
      </c>
    </row>
    <row r="1070" spans="1:24" ht="28.8" x14ac:dyDescent="0.35">
      <c r="A1070" s="21" t="s">
        <v>951</v>
      </c>
      <c r="B1070" s="21" t="s">
        <v>95</v>
      </c>
      <c r="C1070" s="21" t="s">
        <v>2299</v>
      </c>
      <c r="D1070" s="21" t="s">
        <v>1863</v>
      </c>
      <c r="E1070" s="21" t="s">
        <v>1864</v>
      </c>
      <c r="F1070" s="26" t="s">
        <v>188</v>
      </c>
      <c r="G1070" s="27">
        <v>1</v>
      </c>
      <c r="H1070" s="27">
        <v>1</v>
      </c>
      <c r="I1070" s="36">
        <v>1</v>
      </c>
      <c r="J1070" s="26" t="s">
        <v>2297</v>
      </c>
      <c r="K1070" s="37"/>
      <c r="L1070" s="23" t="str">
        <f>IF(U1070=0,"INVALID SKU",IF(INDEX('SKU Catalog'!$J$1:$J$116,MAX(1,U1070))=0,"PAYG",IF(J1070="Default",Assumptions!$B$7,J1070)))</f>
        <v>PAYG</v>
      </c>
      <c r="M1070" s="23" t="str">
        <f>IF(U1070=0,"Review SKU",INDEX('SKU Catalog'!$E$1:$E$116,MAX(1,U1070)))</f>
        <v>resource</v>
      </c>
      <c r="N1070" s="31">
        <f>IF(ISNUMBER(K1070),K1070,IF(U1070=0,"UNPRICED",IF(L1070="PAYG",INDEX('SKU Catalog'!$K$1:$K$116,MAX(1,U1070)),IF(L1070="1Y",INDEX('SKU Catalog'!$L$1:$L$116,MAX(1,U1070)),INDEX('SKU Catalog'!$M$1:$M$116,MAX(1,U1070))))))</f>
        <v>0</v>
      </c>
      <c r="O1070" s="24">
        <f>IF(NOT(AND(A1070=$B$2,G1070&gt;0,H1070&gt;0,OR(C1070&lt;&gt;"Recommended baseline",Assumptions!$B$10=1))),0,IF(ISNUMBER(N1070),G1070*H1070*N1070*IF(ISNUMBER(K1070),1,IF(AND(L1070="PAYG",INDEX('SKU Catalog'!$F$1:$F$116,MAX(1,U1070))="Hourly"),I1070,1)),"UNPRICED"))</f>
        <v>0</v>
      </c>
      <c r="P1070" s="24">
        <f>IF(ISNUMBER(O1070),O1070*Assumptions!$B$8,"UNPRICED")</f>
        <v>0</v>
      </c>
      <c r="Q1070" s="23" t="str">
        <f>IF(NOT(AND(A1070=$B$2,G1070&gt;0,H1070&gt;0,OR(C1070&lt;&gt;"Recommended baseline",Assumptions!$B$10=1))),"Inactive",IF(NOT(ISNUMBER(N1070)),"UNPRICED - select SKU / quote",IF(ISNUMBER(K1070),"Manual quote - verify source",IF(T1070="Covered","Covered by capacity",IF(T1070="Control plane","No direct fee","Priced - verify sizing")))))</f>
        <v>Inactive</v>
      </c>
      <c r="R1070" s="21" t="s">
        <v>2300</v>
      </c>
      <c r="S1070" s="21" t="s">
        <v>971</v>
      </c>
      <c r="T1070" s="21" t="s">
        <v>187</v>
      </c>
      <c r="U1070" s="23">
        <f>IF(COUNTIF('SKU Catalog'!$A$4:$A$116,T1070&amp;"|"&amp;F1070)=0,0,MATCH(T1070&amp;"|"&amp;F1070,'SKU Catalog'!$A$1:$A$116,0))</f>
        <v>5</v>
      </c>
      <c r="V1070" s="24">
        <f>IF(NOT(AND(A1070=$B$2,G1070&gt;0,H1070&gt;0,OR(C1070&lt;&gt;"Recommended baseline",Assumptions!$B$10=1))),0,IF(ISNUMBER(K1070),G1070*H1070*K1070,IF(U1070=0,"UNPRICED",IF(ISNUMBER(INDEX('SKU Catalog'!$K$1:$K$116,MAX(1,U1070))),G1070*H1070*INDEX('SKU Catalog'!$K$1:$K$116,MAX(1,U1070))*IF(AND(INDEX('SKU Catalog'!$F$1:$F$116,MAX(1,U1070))="Hourly",OR(INDEX('SKU Catalog'!$J$1:$J$116,MAX(1,U1070))=0,"PAYG"="PAYG")),I1070,1),"UNPRICED"))))</f>
        <v>0</v>
      </c>
      <c r="W1070" s="24">
        <f>IF(NOT(AND(A1070=$B$2,G1070&gt;0,H1070&gt;0,OR(C1070&lt;&gt;"Recommended baseline",Assumptions!$B$10=1))),0,IF(ISNUMBER(K1070),G1070*H1070*K1070,IF(U1070=0,"UNPRICED",IF(ISNUMBER(INDEX('SKU Catalog'!$L$1:$L$116,MAX(1,U1070))),G1070*H1070*INDEX('SKU Catalog'!$L$1:$L$116,MAX(1,U1070))*IF(AND(INDEX('SKU Catalog'!$F$1:$F$116,MAX(1,U1070))="Hourly",OR(INDEX('SKU Catalog'!$J$1:$J$116,MAX(1,U1070))=0,"1Y"="PAYG")),I1070,1),"UNPRICED"))))</f>
        <v>0</v>
      </c>
      <c r="X1070" s="24">
        <f>IF(NOT(AND(A1070=$B$2,G1070&gt;0,H1070&gt;0,OR(C1070&lt;&gt;"Recommended baseline",Assumptions!$B$10=1))),0,IF(ISNUMBER(K1070),G1070*H1070*K1070,IF(U1070=0,"UNPRICED",IF(ISNUMBER(INDEX('SKU Catalog'!$M$1:$M$116,MAX(1,U1070))),G1070*H1070*INDEX('SKU Catalog'!$M$1:$M$116,MAX(1,U1070))*IF(AND(INDEX('SKU Catalog'!$F$1:$F$116,MAX(1,U1070))="Hourly",OR(INDEX('SKU Catalog'!$J$1:$J$116,MAX(1,U1070))=0,"3Y"="PAYG")),I1070,1),"UNPRICED"))))</f>
        <v>0</v>
      </c>
    </row>
    <row r="1071" spans="1:24" ht="28.8" x14ac:dyDescent="0.35">
      <c r="A1071" s="21" t="s">
        <v>951</v>
      </c>
      <c r="B1071" s="21" t="s">
        <v>95</v>
      </c>
      <c r="C1071" s="21" t="s">
        <v>2299</v>
      </c>
      <c r="D1071" s="21" t="s">
        <v>1865</v>
      </c>
      <c r="E1071" s="21" t="s">
        <v>1866</v>
      </c>
      <c r="F1071" s="26" t="s">
        <v>188</v>
      </c>
      <c r="G1071" s="27">
        <v>1</v>
      </c>
      <c r="H1071" s="27">
        <v>1</v>
      </c>
      <c r="I1071" s="36">
        <v>1</v>
      </c>
      <c r="J1071" s="26" t="s">
        <v>2297</v>
      </c>
      <c r="K1071" s="37"/>
      <c r="L1071" s="23" t="str">
        <f>IF(U1071=0,"INVALID SKU",IF(INDEX('SKU Catalog'!$J$1:$J$116,MAX(1,U1071))=0,"PAYG",IF(J1071="Default",Assumptions!$B$7,J1071)))</f>
        <v>PAYG</v>
      </c>
      <c r="M1071" s="23" t="str">
        <f>IF(U1071=0,"Review SKU",INDEX('SKU Catalog'!$E$1:$E$116,MAX(1,U1071)))</f>
        <v>resource</v>
      </c>
      <c r="N1071" s="31">
        <f>IF(ISNUMBER(K1071),K1071,IF(U1071=0,"UNPRICED",IF(L1071="PAYG",INDEX('SKU Catalog'!$K$1:$K$116,MAX(1,U1071)),IF(L1071="1Y",INDEX('SKU Catalog'!$L$1:$L$116,MAX(1,U1071)),INDEX('SKU Catalog'!$M$1:$M$116,MAX(1,U1071))))))</f>
        <v>0</v>
      </c>
      <c r="O1071" s="24">
        <f>IF(NOT(AND(A1071=$B$2,G1071&gt;0,H1071&gt;0,OR(C1071&lt;&gt;"Recommended baseline",Assumptions!$B$10=1))),0,IF(ISNUMBER(N1071),G1071*H1071*N1071*IF(ISNUMBER(K1071),1,IF(AND(L1071="PAYG",INDEX('SKU Catalog'!$F$1:$F$116,MAX(1,U1071))="Hourly"),I1071,1)),"UNPRICED"))</f>
        <v>0</v>
      </c>
      <c r="P1071" s="24">
        <f>IF(ISNUMBER(O1071),O1071*Assumptions!$B$8,"UNPRICED")</f>
        <v>0</v>
      </c>
      <c r="Q1071" s="23" t="str">
        <f>IF(NOT(AND(A1071=$B$2,G1071&gt;0,H1071&gt;0,OR(C1071&lt;&gt;"Recommended baseline",Assumptions!$B$10=1))),"Inactive",IF(NOT(ISNUMBER(N1071)),"UNPRICED - select SKU / quote",IF(ISNUMBER(K1071),"Manual quote - verify source",IF(T1071="Covered","Covered by capacity",IF(T1071="Control plane","No direct fee","Priced - verify sizing")))))</f>
        <v>Inactive</v>
      </c>
      <c r="R1071" s="21" t="s">
        <v>2300</v>
      </c>
      <c r="S1071" s="21" t="s">
        <v>971</v>
      </c>
      <c r="T1071" s="21" t="s">
        <v>187</v>
      </c>
      <c r="U1071" s="23">
        <f>IF(COUNTIF('SKU Catalog'!$A$4:$A$116,T1071&amp;"|"&amp;F1071)=0,0,MATCH(T1071&amp;"|"&amp;F1071,'SKU Catalog'!$A$1:$A$116,0))</f>
        <v>5</v>
      </c>
      <c r="V1071" s="24">
        <f>IF(NOT(AND(A1071=$B$2,G1071&gt;0,H1071&gt;0,OR(C1071&lt;&gt;"Recommended baseline",Assumptions!$B$10=1))),0,IF(ISNUMBER(K1071),G1071*H1071*K1071,IF(U1071=0,"UNPRICED",IF(ISNUMBER(INDEX('SKU Catalog'!$K$1:$K$116,MAX(1,U1071))),G1071*H1071*INDEX('SKU Catalog'!$K$1:$K$116,MAX(1,U1071))*IF(AND(INDEX('SKU Catalog'!$F$1:$F$116,MAX(1,U1071))="Hourly",OR(INDEX('SKU Catalog'!$J$1:$J$116,MAX(1,U1071))=0,"PAYG"="PAYG")),I1071,1),"UNPRICED"))))</f>
        <v>0</v>
      </c>
      <c r="W1071" s="24">
        <f>IF(NOT(AND(A1071=$B$2,G1071&gt;0,H1071&gt;0,OR(C1071&lt;&gt;"Recommended baseline",Assumptions!$B$10=1))),0,IF(ISNUMBER(K1071),G1071*H1071*K1071,IF(U1071=0,"UNPRICED",IF(ISNUMBER(INDEX('SKU Catalog'!$L$1:$L$116,MAX(1,U1071))),G1071*H1071*INDEX('SKU Catalog'!$L$1:$L$116,MAX(1,U1071))*IF(AND(INDEX('SKU Catalog'!$F$1:$F$116,MAX(1,U1071))="Hourly",OR(INDEX('SKU Catalog'!$J$1:$J$116,MAX(1,U1071))=0,"1Y"="PAYG")),I1071,1),"UNPRICED"))))</f>
        <v>0</v>
      </c>
      <c r="X1071" s="24">
        <f>IF(NOT(AND(A1071=$B$2,G1071&gt;0,H1071&gt;0,OR(C1071&lt;&gt;"Recommended baseline",Assumptions!$B$10=1))),0,IF(ISNUMBER(K1071),G1071*H1071*K1071,IF(U1071=0,"UNPRICED",IF(ISNUMBER(INDEX('SKU Catalog'!$M$1:$M$116,MAX(1,U1071))),G1071*H1071*INDEX('SKU Catalog'!$M$1:$M$116,MAX(1,U1071))*IF(AND(INDEX('SKU Catalog'!$F$1:$F$116,MAX(1,U1071))="Hourly",OR(INDEX('SKU Catalog'!$J$1:$J$116,MAX(1,U1071))=0,"3Y"="PAYG")),I1071,1),"UNPRICED"))))</f>
        <v>0</v>
      </c>
    </row>
    <row r="1072" spans="1:24" ht="28.8" x14ac:dyDescent="0.35">
      <c r="A1072" s="21" t="s">
        <v>951</v>
      </c>
      <c r="B1072" s="21" t="s">
        <v>95</v>
      </c>
      <c r="C1072" s="21" t="s">
        <v>2299</v>
      </c>
      <c r="D1072" s="21" t="s">
        <v>1867</v>
      </c>
      <c r="E1072" s="21" t="s">
        <v>1868</v>
      </c>
      <c r="F1072" s="26" t="s">
        <v>188</v>
      </c>
      <c r="G1072" s="27">
        <v>1</v>
      </c>
      <c r="H1072" s="27">
        <v>1</v>
      </c>
      <c r="I1072" s="36">
        <v>1</v>
      </c>
      <c r="J1072" s="26" t="s">
        <v>2297</v>
      </c>
      <c r="K1072" s="37"/>
      <c r="L1072" s="23" t="str">
        <f>IF(U1072=0,"INVALID SKU",IF(INDEX('SKU Catalog'!$J$1:$J$116,MAX(1,U1072))=0,"PAYG",IF(J1072="Default",Assumptions!$B$7,J1072)))</f>
        <v>PAYG</v>
      </c>
      <c r="M1072" s="23" t="str">
        <f>IF(U1072=0,"Review SKU",INDEX('SKU Catalog'!$E$1:$E$116,MAX(1,U1072)))</f>
        <v>resource</v>
      </c>
      <c r="N1072" s="31">
        <f>IF(ISNUMBER(K1072),K1072,IF(U1072=0,"UNPRICED",IF(L1072="PAYG",INDEX('SKU Catalog'!$K$1:$K$116,MAX(1,U1072)),IF(L1072="1Y",INDEX('SKU Catalog'!$L$1:$L$116,MAX(1,U1072)),INDEX('SKU Catalog'!$M$1:$M$116,MAX(1,U1072))))))</f>
        <v>0</v>
      </c>
      <c r="O1072" s="24">
        <f>IF(NOT(AND(A1072=$B$2,G1072&gt;0,H1072&gt;0,OR(C1072&lt;&gt;"Recommended baseline",Assumptions!$B$10=1))),0,IF(ISNUMBER(N1072),G1072*H1072*N1072*IF(ISNUMBER(K1072),1,IF(AND(L1072="PAYG",INDEX('SKU Catalog'!$F$1:$F$116,MAX(1,U1072))="Hourly"),I1072,1)),"UNPRICED"))</f>
        <v>0</v>
      </c>
      <c r="P1072" s="24">
        <f>IF(ISNUMBER(O1072),O1072*Assumptions!$B$8,"UNPRICED")</f>
        <v>0</v>
      </c>
      <c r="Q1072" s="23" t="str">
        <f>IF(NOT(AND(A1072=$B$2,G1072&gt;0,H1072&gt;0,OR(C1072&lt;&gt;"Recommended baseline",Assumptions!$B$10=1))),"Inactive",IF(NOT(ISNUMBER(N1072)),"UNPRICED - select SKU / quote",IF(ISNUMBER(K1072),"Manual quote - verify source",IF(T1072="Covered","Covered by capacity",IF(T1072="Control plane","No direct fee","Priced - verify sizing")))))</f>
        <v>Inactive</v>
      </c>
      <c r="R1072" s="21" t="s">
        <v>2300</v>
      </c>
      <c r="S1072" s="21" t="s">
        <v>971</v>
      </c>
      <c r="T1072" s="21" t="s">
        <v>187</v>
      </c>
      <c r="U1072" s="23">
        <f>IF(COUNTIF('SKU Catalog'!$A$4:$A$116,T1072&amp;"|"&amp;F1072)=0,0,MATCH(T1072&amp;"|"&amp;F1072,'SKU Catalog'!$A$1:$A$116,0))</f>
        <v>5</v>
      </c>
      <c r="V1072" s="24">
        <f>IF(NOT(AND(A1072=$B$2,G1072&gt;0,H1072&gt;0,OR(C1072&lt;&gt;"Recommended baseline",Assumptions!$B$10=1))),0,IF(ISNUMBER(K1072),G1072*H1072*K1072,IF(U1072=0,"UNPRICED",IF(ISNUMBER(INDEX('SKU Catalog'!$K$1:$K$116,MAX(1,U1072))),G1072*H1072*INDEX('SKU Catalog'!$K$1:$K$116,MAX(1,U1072))*IF(AND(INDEX('SKU Catalog'!$F$1:$F$116,MAX(1,U1072))="Hourly",OR(INDEX('SKU Catalog'!$J$1:$J$116,MAX(1,U1072))=0,"PAYG"="PAYG")),I1072,1),"UNPRICED"))))</f>
        <v>0</v>
      </c>
      <c r="W1072" s="24">
        <f>IF(NOT(AND(A1072=$B$2,G1072&gt;0,H1072&gt;0,OR(C1072&lt;&gt;"Recommended baseline",Assumptions!$B$10=1))),0,IF(ISNUMBER(K1072),G1072*H1072*K1072,IF(U1072=0,"UNPRICED",IF(ISNUMBER(INDEX('SKU Catalog'!$L$1:$L$116,MAX(1,U1072))),G1072*H1072*INDEX('SKU Catalog'!$L$1:$L$116,MAX(1,U1072))*IF(AND(INDEX('SKU Catalog'!$F$1:$F$116,MAX(1,U1072))="Hourly",OR(INDEX('SKU Catalog'!$J$1:$J$116,MAX(1,U1072))=0,"1Y"="PAYG")),I1072,1),"UNPRICED"))))</f>
        <v>0</v>
      </c>
      <c r="X1072" s="24">
        <f>IF(NOT(AND(A1072=$B$2,G1072&gt;0,H1072&gt;0,OR(C1072&lt;&gt;"Recommended baseline",Assumptions!$B$10=1))),0,IF(ISNUMBER(K1072),G1072*H1072*K1072,IF(U1072=0,"UNPRICED",IF(ISNUMBER(INDEX('SKU Catalog'!$M$1:$M$116,MAX(1,U1072))),G1072*H1072*INDEX('SKU Catalog'!$M$1:$M$116,MAX(1,U1072))*IF(AND(INDEX('SKU Catalog'!$F$1:$F$116,MAX(1,U1072))="Hourly",OR(INDEX('SKU Catalog'!$J$1:$J$116,MAX(1,U1072))=0,"3Y"="PAYG")),I1072,1),"UNPRICED"))))</f>
        <v>0</v>
      </c>
    </row>
    <row r="1073" spans="1:24" ht="28.8" x14ac:dyDescent="0.35">
      <c r="A1073" s="21" t="s">
        <v>951</v>
      </c>
      <c r="B1073" s="21" t="s">
        <v>95</v>
      </c>
      <c r="C1073" s="21" t="s">
        <v>2299</v>
      </c>
      <c r="D1073" s="21" t="s">
        <v>1869</v>
      </c>
      <c r="E1073" s="21" t="s">
        <v>1870</v>
      </c>
      <c r="F1073" s="26" t="s">
        <v>188</v>
      </c>
      <c r="G1073" s="27">
        <v>1</v>
      </c>
      <c r="H1073" s="27">
        <v>1</v>
      </c>
      <c r="I1073" s="36">
        <v>1</v>
      </c>
      <c r="J1073" s="26" t="s">
        <v>2297</v>
      </c>
      <c r="K1073" s="37"/>
      <c r="L1073" s="23" t="str">
        <f>IF(U1073=0,"INVALID SKU",IF(INDEX('SKU Catalog'!$J$1:$J$116,MAX(1,U1073))=0,"PAYG",IF(J1073="Default",Assumptions!$B$7,J1073)))</f>
        <v>PAYG</v>
      </c>
      <c r="M1073" s="23" t="str">
        <f>IF(U1073=0,"Review SKU",INDEX('SKU Catalog'!$E$1:$E$116,MAX(1,U1073)))</f>
        <v>resource</v>
      </c>
      <c r="N1073" s="31">
        <f>IF(ISNUMBER(K1073),K1073,IF(U1073=0,"UNPRICED",IF(L1073="PAYG",INDEX('SKU Catalog'!$K$1:$K$116,MAX(1,U1073)),IF(L1073="1Y",INDEX('SKU Catalog'!$L$1:$L$116,MAX(1,U1073)),INDEX('SKU Catalog'!$M$1:$M$116,MAX(1,U1073))))))</f>
        <v>0</v>
      </c>
      <c r="O1073" s="24">
        <f>IF(NOT(AND(A1073=$B$2,G1073&gt;0,H1073&gt;0,OR(C1073&lt;&gt;"Recommended baseline",Assumptions!$B$10=1))),0,IF(ISNUMBER(N1073),G1073*H1073*N1073*IF(ISNUMBER(K1073),1,IF(AND(L1073="PAYG",INDEX('SKU Catalog'!$F$1:$F$116,MAX(1,U1073))="Hourly"),I1073,1)),"UNPRICED"))</f>
        <v>0</v>
      </c>
      <c r="P1073" s="24">
        <f>IF(ISNUMBER(O1073),O1073*Assumptions!$B$8,"UNPRICED")</f>
        <v>0</v>
      </c>
      <c r="Q1073" s="23" t="str">
        <f>IF(NOT(AND(A1073=$B$2,G1073&gt;0,H1073&gt;0,OR(C1073&lt;&gt;"Recommended baseline",Assumptions!$B$10=1))),"Inactive",IF(NOT(ISNUMBER(N1073)),"UNPRICED - select SKU / quote",IF(ISNUMBER(K1073),"Manual quote - verify source",IF(T1073="Covered","Covered by capacity",IF(T1073="Control plane","No direct fee","Priced - verify sizing")))))</f>
        <v>Inactive</v>
      </c>
      <c r="R1073" s="21" t="s">
        <v>2300</v>
      </c>
      <c r="S1073" s="21" t="s">
        <v>971</v>
      </c>
      <c r="T1073" s="21" t="s">
        <v>187</v>
      </c>
      <c r="U1073" s="23">
        <f>IF(COUNTIF('SKU Catalog'!$A$4:$A$116,T1073&amp;"|"&amp;F1073)=0,0,MATCH(T1073&amp;"|"&amp;F1073,'SKU Catalog'!$A$1:$A$116,0))</f>
        <v>5</v>
      </c>
      <c r="V1073" s="24">
        <f>IF(NOT(AND(A1073=$B$2,G1073&gt;0,H1073&gt;0,OR(C1073&lt;&gt;"Recommended baseline",Assumptions!$B$10=1))),0,IF(ISNUMBER(K1073),G1073*H1073*K1073,IF(U1073=0,"UNPRICED",IF(ISNUMBER(INDEX('SKU Catalog'!$K$1:$K$116,MAX(1,U1073))),G1073*H1073*INDEX('SKU Catalog'!$K$1:$K$116,MAX(1,U1073))*IF(AND(INDEX('SKU Catalog'!$F$1:$F$116,MAX(1,U1073))="Hourly",OR(INDEX('SKU Catalog'!$J$1:$J$116,MAX(1,U1073))=0,"PAYG"="PAYG")),I1073,1),"UNPRICED"))))</f>
        <v>0</v>
      </c>
      <c r="W1073" s="24">
        <f>IF(NOT(AND(A1073=$B$2,G1073&gt;0,H1073&gt;0,OR(C1073&lt;&gt;"Recommended baseline",Assumptions!$B$10=1))),0,IF(ISNUMBER(K1073),G1073*H1073*K1073,IF(U1073=0,"UNPRICED",IF(ISNUMBER(INDEX('SKU Catalog'!$L$1:$L$116,MAX(1,U1073))),G1073*H1073*INDEX('SKU Catalog'!$L$1:$L$116,MAX(1,U1073))*IF(AND(INDEX('SKU Catalog'!$F$1:$F$116,MAX(1,U1073))="Hourly",OR(INDEX('SKU Catalog'!$J$1:$J$116,MAX(1,U1073))=0,"1Y"="PAYG")),I1073,1),"UNPRICED"))))</f>
        <v>0</v>
      </c>
      <c r="X1073" s="24">
        <f>IF(NOT(AND(A1073=$B$2,G1073&gt;0,H1073&gt;0,OR(C1073&lt;&gt;"Recommended baseline",Assumptions!$B$10=1))),0,IF(ISNUMBER(K1073),G1073*H1073*K1073,IF(U1073=0,"UNPRICED",IF(ISNUMBER(INDEX('SKU Catalog'!$M$1:$M$116,MAX(1,U1073))),G1073*H1073*INDEX('SKU Catalog'!$M$1:$M$116,MAX(1,U1073))*IF(AND(INDEX('SKU Catalog'!$F$1:$F$116,MAX(1,U1073))="Hourly",OR(INDEX('SKU Catalog'!$J$1:$J$116,MAX(1,U1073))=0,"3Y"="PAYG")),I1073,1),"UNPRICED"))))</f>
        <v>0</v>
      </c>
    </row>
    <row r="1074" spans="1:24" ht="28.8" x14ac:dyDescent="0.35">
      <c r="A1074" s="21" t="s">
        <v>951</v>
      </c>
      <c r="B1074" s="21" t="s">
        <v>95</v>
      </c>
      <c r="C1074" s="21" t="s">
        <v>2299</v>
      </c>
      <c r="D1074" s="21" t="s">
        <v>1871</v>
      </c>
      <c r="E1074" s="21" t="s">
        <v>1872</v>
      </c>
      <c r="F1074" s="26" t="s">
        <v>188</v>
      </c>
      <c r="G1074" s="27">
        <v>1</v>
      </c>
      <c r="H1074" s="27">
        <v>1</v>
      </c>
      <c r="I1074" s="36">
        <v>1</v>
      </c>
      <c r="J1074" s="26" t="s">
        <v>2297</v>
      </c>
      <c r="K1074" s="37"/>
      <c r="L1074" s="23" t="str">
        <f>IF(U1074=0,"INVALID SKU",IF(INDEX('SKU Catalog'!$J$1:$J$116,MAX(1,U1074))=0,"PAYG",IF(J1074="Default",Assumptions!$B$7,J1074)))</f>
        <v>PAYG</v>
      </c>
      <c r="M1074" s="23" t="str">
        <f>IF(U1074=0,"Review SKU",INDEX('SKU Catalog'!$E$1:$E$116,MAX(1,U1074)))</f>
        <v>resource</v>
      </c>
      <c r="N1074" s="31">
        <f>IF(ISNUMBER(K1074),K1074,IF(U1074=0,"UNPRICED",IF(L1074="PAYG",INDEX('SKU Catalog'!$K$1:$K$116,MAX(1,U1074)),IF(L1074="1Y",INDEX('SKU Catalog'!$L$1:$L$116,MAX(1,U1074)),INDEX('SKU Catalog'!$M$1:$M$116,MAX(1,U1074))))))</f>
        <v>0</v>
      </c>
      <c r="O1074" s="24">
        <f>IF(NOT(AND(A1074=$B$2,G1074&gt;0,H1074&gt;0,OR(C1074&lt;&gt;"Recommended baseline",Assumptions!$B$10=1))),0,IF(ISNUMBER(N1074),G1074*H1074*N1074*IF(ISNUMBER(K1074),1,IF(AND(L1074="PAYG",INDEX('SKU Catalog'!$F$1:$F$116,MAX(1,U1074))="Hourly"),I1074,1)),"UNPRICED"))</f>
        <v>0</v>
      </c>
      <c r="P1074" s="24">
        <f>IF(ISNUMBER(O1074),O1074*Assumptions!$B$8,"UNPRICED")</f>
        <v>0</v>
      </c>
      <c r="Q1074" s="23" t="str">
        <f>IF(NOT(AND(A1074=$B$2,G1074&gt;0,H1074&gt;0,OR(C1074&lt;&gt;"Recommended baseline",Assumptions!$B$10=1))),"Inactive",IF(NOT(ISNUMBER(N1074)),"UNPRICED - select SKU / quote",IF(ISNUMBER(K1074),"Manual quote - verify source",IF(T1074="Covered","Covered by capacity",IF(T1074="Control plane","No direct fee","Priced - verify sizing")))))</f>
        <v>Inactive</v>
      </c>
      <c r="R1074" s="21" t="s">
        <v>2300</v>
      </c>
      <c r="S1074" s="21" t="s">
        <v>971</v>
      </c>
      <c r="T1074" s="21" t="s">
        <v>187</v>
      </c>
      <c r="U1074" s="23">
        <f>IF(COUNTIF('SKU Catalog'!$A$4:$A$116,T1074&amp;"|"&amp;F1074)=0,0,MATCH(T1074&amp;"|"&amp;F1074,'SKU Catalog'!$A$1:$A$116,0))</f>
        <v>5</v>
      </c>
      <c r="V1074" s="24">
        <f>IF(NOT(AND(A1074=$B$2,G1074&gt;0,H1074&gt;0,OR(C1074&lt;&gt;"Recommended baseline",Assumptions!$B$10=1))),0,IF(ISNUMBER(K1074),G1074*H1074*K1074,IF(U1074=0,"UNPRICED",IF(ISNUMBER(INDEX('SKU Catalog'!$K$1:$K$116,MAX(1,U1074))),G1074*H1074*INDEX('SKU Catalog'!$K$1:$K$116,MAX(1,U1074))*IF(AND(INDEX('SKU Catalog'!$F$1:$F$116,MAX(1,U1074))="Hourly",OR(INDEX('SKU Catalog'!$J$1:$J$116,MAX(1,U1074))=0,"PAYG"="PAYG")),I1074,1),"UNPRICED"))))</f>
        <v>0</v>
      </c>
      <c r="W1074" s="24">
        <f>IF(NOT(AND(A1074=$B$2,G1074&gt;0,H1074&gt;0,OR(C1074&lt;&gt;"Recommended baseline",Assumptions!$B$10=1))),0,IF(ISNUMBER(K1074),G1074*H1074*K1074,IF(U1074=0,"UNPRICED",IF(ISNUMBER(INDEX('SKU Catalog'!$L$1:$L$116,MAX(1,U1074))),G1074*H1074*INDEX('SKU Catalog'!$L$1:$L$116,MAX(1,U1074))*IF(AND(INDEX('SKU Catalog'!$F$1:$F$116,MAX(1,U1074))="Hourly",OR(INDEX('SKU Catalog'!$J$1:$J$116,MAX(1,U1074))=0,"1Y"="PAYG")),I1074,1),"UNPRICED"))))</f>
        <v>0</v>
      </c>
      <c r="X1074" s="24">
        <f>IF(NOT(AND(A1074=$B$2,G1074&gt;0,H1074&gt;0,OR(C1074&lt;&gt;"Recommended baseline",Assumptions!$B$10=1))),0,IF(ISNUMBER(K1074),G1074*H1074*K1074,IF(U1074=0,"UNPRICED",IF(ISNUMBER(INDEX('SKU Catalog'!$M$1:$M$116,MAX(1,U1074))),G1074*H1074*INDEX('SKU Catalog'!$M$1:$M$116,MAX(1,U1074))*IF(AND(INDEX('SKU Catalog'!$F$1:$F$116,MAX(1,U1074))="Hourly",OR(INDEX('SKU Catalog'!$J$1:$J$116,MAX(1,U1074))=0,"3Y"="PAYG")),I1074,1),"UNPRICED"))))</f>
        <v>0</v>
      </c>
    </row>
    <row r="1075" spans="1:24" ht="28.8" x14ac:dyDescent="0.35">
      <c r="A1075" s="21" t="s">
        <v>951</v>
      </c>
      <c r="B1075" s="21" t="s">
        <v>95</v>
      </c>
      <c r="C1075" s="21" t="s">
        <v>2299</v>
      </c>
      <c r="D1075" s="21" t="s">
        <v>1873</v>
      </c>
      <c r="E1075" s="21" t="s">
        <v>1874</v>
      </c>
      <c r="F1075" s="26" t="s">
        <v>188</v>
      </c>
      <c r="G1075" s="27">
        <v>1</v>
      </c>
      <c r="H1075" s="27">
        <v>1</v>
      </c>
      <c r="I1075" s="36">
        <v>1</v>
      </c>
      <c r="J1075" s="26" t="s">
        <v>2297</v>
      </c>
      <c r="K1075" s="37"/>
      <c r="L1075" s="23" t="str">
        <f>IF(U1075=0,"INVALID SKU",IF(INDEX('SKU Catalog'!$J$1:$J$116,MAX(1,U1075))=0,"PAYG",IF(J1075="Default",Assumptions!$B$7,J1075)))</f>
        <v>PAYG</v>
      </c>
      <c r="M1075" s="23" t="str">
        <f>IF(U1075=0,"Review SKU",INDEX('SKU Catalog'!$E$1:$E$116,MAX(1,U1075)))</f>
        <v>resource</v>
      </c>
      <c r="N1075" s="31">
        <f>IF(ISNUMBER(K1075),K1075,IF(U1075=0,"UNPRICED",IF(L1075="PAYG",INDEX('SKU Catalog'!$K$1:$K$116,MAX(1,U1075)),IF(L1075="1Y",INDEX('SKU Catalog'!$L$1:$L$116,MAX(1,U1075)),INDEX('SKU Catalog'!$M$1:$M$116,MAX(1,U1075))))))</f>
        <v>0</v>
      </c>
      <c r="O1075" s="24">
        <f>IF(NOT(AND(A1075=$B$2,G1075&gt;0,H1075&gt;0,OR(C1075&lt;&gt;"Recommended baseline",Assumptions!$B$10=1))),0,IF(ISNUMBER(N1075),G1075*H1075*N1075*IF(ISNUMBER(K1075),1,IF(AND(L1075="PAYG",INDEX('SKU Catalog'!$F$1:$F$116,MAX(1,U1075))="Hourly"),I1075,1)),"UNPRICED"))</f>
        <v>0</v>
      </c>
      <c r="P1075" s="24">
        <f>IF(ISNUMBER(O1075),O1075*Assumptions!$B$8,"UNPRICED")</f>
        <v>0</v>
      </c>
      <c r="Q1075" s="23" t="str">
        <f>IF(NOT(AND(A1075=$B$2,G1075&gt;0,H1075&gt;0,OR(C1075&lt;&gt;"Recommended baseline",Assumptions!$B$10=1))),"Inactive",IF(NOT(ISNUMBER(N1075)),"UNPRICED - select SKU / quote",IF(ISNUMBER(K1075),"Manual quote - verify source",IF(T1075="Covered","Covered by capacity",IF(T1075="Control plane","No direct fee","Priced - verify sizing")))))</f>
        <v>Inactive</v>
      </c>
      <c r="R1075" s="21" t="s">
        <v>2300</v>
      </c>
      <c r="S1075" s="21" t="s">
        <v>971</v>
      </c>
      <c r="T1075" s="21" t="s">
        <v>187</v>
      </c>
      <c r="U1075" s="23">
        <f>IF(COUNTIF('SKU Catalog'!$A$4:$A$116,T1075&amp;"|"&amp;F1075)=0,0,MATCH(T1075&amp;"|"&amp;F1075,'SKU Catalog'!$A$1:$A$116,0))</f>
        <v>5</v>
      </c>
      <c r="V1075" s="24">
        <f>IF(NOT(AND(A1075=$B$2,G1075&gt;0,H1075&gt;0,OR(C1075&lt;&gt;"Recommended baseline",Assumptions!$B$10=1))),0,IF(ISNUMBER(K1075),G1075*H1075*K1075,IF(U1075=0,"UNPRICED",IF(ISNUMBER(INDEX('SKU Catalog'!$K$1:$K$116,MAX(1,U1075))),G1075*H1075*INDEX('SKU Catalog'!$K$1:$K$116,MAX(1,U1075))*IF(AND(INDEX('SKU Catalog'!$F$1:$F$116,MAX(1,U1075))="Hourly",OR(INDEX('SKU Catalog'!$J$1:$J$116,MAX(1,U1075))=0,"PAYG"="PAYG")),I1075,1),"UNPRICED"))))</f>
        <v>0</v>
      </c>
      <c r="W1075" s="24">
        <f>IF(NOT(AND(A1075=$B$2,G1075&gt;0,H1075&gt;0,OR(C1075&lt;&gt;"Recommended baseline",Assumptions!$B$10=1))),0,IF(ISNUMBER(K1075),G1075*H1075*K1075,IF(U1075=0,"UNPRICED",IF(ISNUMBER(INDEX('SKU Catalog'!$L$1:$L$116,MAX(1,U1075))),G1075*H1075*INDEX('SKU Catalog'!$L$1:$L$116,MAX(1,U1075))*IF(AND(INDEX('SKU Catalog'!$F$1:$F$116,MAX(1,U1075))="Hourly",OR(INDEX('SKU Catalog'!$J$1:$J$116,MAX(1,U1075))=0,"1Y"="PAYG")),I1075,1),"UNPRICED"))))</f>
        <v>0</v>
      </c>
      <c r="X1075" s="24">
        <f>IF(NOT(AND(A1075=$B$2,G1075&gt;0,H1075&gt;0,OR(C1075&lt;&gt;"Recommended baseline",Assumptions!$B$10=1))),0,IF(ISNUMBER(K1075),G1075*H1075*K1075,IF(U1075=0,"UNPRICED",IF(ISNUMBER(INDEX('SKU Catalog'!$M$1:$M$116,MAX(1,U1075))),G1075*H1075*INDEX('SKU Catalog'!$M$1:$M$116,MAX(1,U1075))*IF(AND(INDEX('SKU Catalog'!$F$1:$F$116,MAX(1,U1075))="Hourly",OR(INDEX('SKU Catalog'!$J$1:$J$116,MAX(1,U1075))=0,"3Y"="PAYG")),I1075,1),"UNPRICED"))))</f>
        <v>0</v>
      </c>
    </row>
    <row r="1076" spans="1:24" ht="28.8" x14ac:dyDescent="0.35">
      <c r="A1076" s="21" t="s">
        <v>951</v>
      </c>
      <c r="B1076" s="21" t="s">
        <v>95</v>
      </c>
      <c r="C1076" s="21" t="s">
        <v>2299</v>
      </c>
      <c r="D1076" s="21" t="s">
        <v>1875</v>
      </c>
      <c r="E1076" s="21" t="s">
        <v>1876</v>
      </c>
      <c r="F1076" s="26" t="s">
        <v>188</v>
      </c>
      <c r="G1076" s="27">
        <v>1</v>
      </c>
      <c r="H1076" s="27">
        <v>1</v>
      </c>
      <c r="I1076" s="36">
        <v>1</v>
      </c>
      <c r="J1076" s="26" t="s">
        <v>2297</v>
      </c>
      <c r="K1076" s="37"/>
      <c r="L1076" s="23" t="str">
        <f>IF(U1076=0,"INVALID SKU",IF(INDEX('SKU Catalog'!$J$1:$J$116,MAX(1,U1076))=0,"PAYG",IF(J1076="Default",Assumptions!$B$7,J1076)))</f>
        <v>PAYG</v>
      </c>
      <c r="M1076" s="23" t="str">
        <f>IF(U1076=0,"Review SKU",INDEX('SKU Catalog'!$E$1:$E$116,MAX(1,U1076)))</f>
        <v>resource</v>
      </c>
      <c r="N1076" s="31">
        <f>IF(ISNUMBER(K1076),K1076,IF(U1076=0,"UNPRICED",IF(L1076="PAYG",INDEX('SKU Catalog'!$K$1:$K$116,MAX(1,U1076)),IF(L1076="1Y",INDEX('SKU Catalog'!$L$1:$L$116,MAX(1,U1076)),INDEX('SKU Catalog'!$M$1:$M$116,MAX(1,U1076))))))</f>
        <v>0</v>
      </c>
      <c r="O1076" s="24">
        <f>IF(NOT(AND(A1076=$B$2,G1076&gt;0,H1076&gt;0,OR(C1076&lt;&gt;"Recommended baseline",Assumptions!$B$10=1))),0,IF(ISNUMBER(N1076),G1076*H1076*N1076*IF(ISNUMBER(K1076),1,IF(AND(L1076="PAYG",INDEX('SKU Catalog'!$F$1:$F$116,MAX(1,U1076))="Hourly"),I1076,1)),"UNPRICED"))</f>
        <v>0</v>
      </c>
      <c r="P1076" s="24">
        <f>IF(ISNUMBER(O1076),O1076*Assumptions!$B$8,"UNPRICED")</f>
        <v>0</v>
      </c>
      <c r="Q1076" s="23" t="str">
        <f>IF(NOT(AND(A1076=$B$2,G1076&gt;0,H1076&gt;0,OR(C1076&lt;&gt;"Recommended baseline",Assumptions!$B$10=1))),"Inactive",IF(NOT(ISNUMBER(N1076)),"UNPRICED - select SKU / quote",IF(ISNUMBER(K1076),"Manual quote - verify source",IF(T1076="Covered","Covered by capacity",IF(T1076="Control plane","No direct fee","Priced - verify sizing")))))</f>
        <v>Inactive</v>
      </c>
      <c r="R1076" s="21" t="s">
        <v>2300</v>
      </c>
      <c r="S1076" s="21" t="s">
        <v>971</v>
      </c>
      <c r="T1076" s="21" t="s">
        <v>187</v>
      </c>
      <c r="U1076" s="23">
        <f>IF(COUNTIF('SKU Catalog'!$A$4:$A$116,T1076&amp;"|"&amp;F1076)=0,0,MATCH(T1076&amp;"|"&amp;F1076,'SKU Catalog'!$A$1:$A$116,0))</f>
        <v>5</v>
      </c>
      <c r="V1076" s="24">
        <f>IF(NOT(AND(A1076=$B$2,G1076&gt;0,H1076&gt;0,OR(C1076&lt;&gt;"Recommended baseline",Assumptions!$B$10=1))),0,IF(ISNUMBER(K1076),G1076*H1076*K1076,IF(U1076=0,"UNPRICED",IF(ISNUMBER(INDEX('SKU Catalog'!$K$1:$K$116,MAX(1,U1076))),G1076*H1076*INDEX('SKU Catalog'!$K$1:$K$116,MAX(1,U1076))*IF(AND(INDEX('SKU Catalog'!$F$1:$F$116,MAX(1,U1076))="Hourly",OR(INDEX('SKU Catalog'!$J$1:$J$116,MAX(1,U1076))=0,"PAYG"="PAYG")),I1076,1),"UNPRICED"))))</f>
        <v>0</v>
      </c>
      <c r="W1076" s="24">
        <f>IF(NOT(AND(A1076=$B$2,G1076&gt;0,H1076&gt;0,OR(C1076&lt;&gt;"Recommended baseline",Assumptions!$B$10=1))),0,IF(ISNUMBER(K1076),G1076*H1076*K1076,IF(U1076=0,"UNPRICED",IF(ISNUMBER(INDEX('SKU Catalog'!$L$1:$L$116,MAX(1,U1076))),G1076*H1076*INDEX('SKU Catalog'!$L$1:$L$116,MAX(1,U1076))*IF(AND(INDEX('SKU Catalog'!$F$1:$F$116,MAX(1,U1076))="Hourly",OR(INDEX('SKU Catalog'!$J$1:$J$116,MAX(1,U1076))=0,"1Y"="PAYG")),I1076,1),"UNPRICED"))))</f>
        <v>0</v>
      </c>
      <c r="X1076" s="24">
        <f>IF(NOT(AND(A1076=$B$2,G1076&gt;0,H1076&gt;0,OR(C1076&lt;&gt;"Recommended baseline",Assumptions!$B$10=1))),0,IF(ISNUMBER(K1076),G1076*H1076*K1076,IF(U1076=0,"UNPRICED",IF(ISNUMBER(INDEX('SKU Catalog'!$M$1:$M$116,MAX(1,U1076))),G1076*H1076*INDEX('SKU Catalog'!$M$1:$M$116,MAX(1,U1076))*IF(AND(INDEX('SKU Catalog'!$F$1:$F$116,MAX(1,U1076))="Hourly",OR(INDEX('SKU Catalog'!$J$1:$J$116,MAX(1,U1076))=0,"3Y"="PAYG")),I1076,1),"UNPRICED"))))</f>
        <v>0</v>
      </c>
    </row>
    <row r="1077" spans="1:24" ht="28.8" x14ac:dyDescent="0.35">
      <c r="A1077" s="21" t="s">
        <v>951</v>
      </c>
      <c r="B1077" s="21" t="s">
        <v>95</v>
      </c>
      <c r="C1077" s="21" t="s">
        <v>2299</v>
      </c>
      <c r="D1077" s="21" t="s">
        <v>1877</v>
      </c>
      <c r="E1077" s="21" t="s">
        <v>1878</v>
      </c>
      <c r="F1077" s="26" t="s">
        <v>188</v>
      </c>
      <c r="G1077" s="27">
        <v>1</v>
      </c>
      <c r="H1077" s="27">
        <v>1</v>
      </c>
      <c r="I1077" s="36">
        <v>1</v>
      </c>
      <c r="J1077" s="26" t="s">
        <v>2297</v>
      </c>
      <c r="K1077" s="37"/>
      <c r="L1077" s="23" t="str">
        <f>IF(U1077=0,"INVALID SKU",IF(INDEX('SKU Catalog'!$J$1:$J$116,MAX(1,U1077))=0,"PAYG",IF(J1077="Default",Assumptions!$B$7,J1077)))</f>
        <v>PAYG</v>
      </c>
      <c r="M1077" s="23" t="str">
        <f>IF(U1077=0,"Review SKU",INDEX('SKU Catalog'!$E$1:$E$116,MAX(1,U1077)))</f>
        <v>resource</v>
      </c>
      <c r="N1077" s="31">
        <f>IF(ISNUMBER(K1077),K1077,IF(U1077=0,"UNPRICED",IF(L1077="PAYG",INDEX('SKU Catalog'!$K$1:$K$116,MAX(1,U1077)),IF(L1077="1Y",INDEX('SKU Catalog'!$L$1:$L$116,MAX(1,U1077)),INDEX('SKU Catalog'!$M$1:$M$116,MAX(1,U1077))))))</f>
        <v>0</v>
      </c>
      <c r="O1077" s="24">
        <f>IF(NOT(AND(A1077=$B$2,G1077&gt;0,H1077&gt;0,OR(C1077&lt;&gt;"Recommended baseline",Assumptions!$B$10=1))),0,IF(ISNUMBER(N1077),G1077*H1077*N1077*IF(ISNUMBER(K1077),1,IF(AND(L1077="PAYG",INDEX('SKU Catalog'!$F$1:$F$116,MAX(1,U1077))="Hourly"),I1077,1)),"UNPRICED"))</f>
        <v>0</v>
      </c>
      <c r="P1077" s="24">
        <f>IF(ISNUMBER(O1077),O1077*Assumptions!$B$8,"UNPRICED")</f>
        <v>0</v>
      </c>
      <c r="Q1077" s="23" t="str">
        <f>IF(NOT(AND(A1077=$B$2,G1077&gt;0,H1077&gt;0,OR(C1077&lt;&gt;"Recommended baseline",Assumptions!$B$10=1))),"Inactive",IF(NOT(ISNUMBER(N1077)),"UNPRICED - select SKU / quote",IF(ISNUMBER(K1077),"Manual quote - verify source",IF(T1077="Covered","Covered by capacity",IF(T1077="Control plane","No direct fee","Priced - verify sizing")))))</f>
        <v>Inactive</v>
      </c>
      <c r="R1077" s="21" t="s">
        <v>2300</v>
      </c>
      <c r="S1077" s="21" t="s">
        <v>971</v>
      </c>
      <c r="T1077" s="21" t="s">
        <v>187</v>
      </c>
      <c r="U1077" s="23">
        <f>IF(COUNTIF('SKU Catalog'!$A$4:$A$116,T1077&amp;"|"&amp;F1077)=0,0,MATCH(T1077&amp;"|"&amp;F1077,'SKU Catalog'!$A$1:$A$116,0))</f>
        <v>5</v>
      </c>
      <c r="V1077" s="24">
        <f>IF(NOT(AND(A1077=$B$2,G1077&gt;0,H1077&gt;0,OR(C1077&lt;&gt;"Recommended baseline",Assumptions!$B$10=1))),0,IF(ISNUMBER(K1077),G1077*H1077*K1077,IF(U1077=0,"UNPRICED",IF(ISNUMBER(INDEX('SKU Catalog'!$K$1:$K$116,MAX(1,U1077))),G1077*H1077*INDEX('SKU Catalog'!$K$1:$K$116,MAX(1,U1077))*IF(AND(INDEX('SKU Catalog'!$F$1:$F$116,MAX(1,U1077))="Hourly",OR(INDEX('SKU Catalog'!$J$1:$J$116,MAX(1,U1077))=0,"PAYG"="PAYG")),I1077,1),"UNPRICED"))))</f>
        <v>0</v>
      </c>
      <c r="W1077" s="24">
        <f>IF(NOT(AND(A1077=$B$2,G1077&gt;0,H1077&gt;0,OR(C1077&lt;&gt;"Recommended baseline",Assumptions!$B$10=1))),0,IF(ISNUMBER(K1077),G1077*H1077*K1077,IF(U1077=0,"UNPRICED",IF(ISNUMBER(INDEX('SKU Catalog'!$L$1:$L$116,MAX(1,U1077))),G1077*H1077*INDEX('SKU Catalog'!$L$1:$L$116,MAX(1,U1077))*IF(AND(INDEX('SKU Catalog'!$F$1:$F$116,MAX(1,U1077))="Hourly",OR(INDEX('SKU Catalog'!$J$1:$J$116,MAX(1,U1077))=0,"1Y"="PAYG")),I1077,1),"UNPRICED"))))</f>
        <v>0</v>
      </c>
      <c r="X1077" s="24">
        <f>IF(NOT(AND(A1077=$B$2,G1077&gt;0,H1077&gt;0,OR(C1077&lt;&gt;"Recommended baseline",Assumptions!$B$10=1))),0,IF(ISNUMBER(K1077),G1077*H1077*K1077,IF(U1077=0,"UNPRICED",IF(ISNUMBER(INDEX('SKU Catalog'!$M$1:$M$116,MAX(1,U1077))),G1077*H1077*INDEX('SKU Catalog'!$M$1:$M$116,MAX(1,U1077))*IF(AND(INDEX('SKU Catalog'!$F$1:$F$116,MAX(1,U1077))="Hourly",OR(INDEX('SKU Catalog'!$J$1:$J$116,MAX(1,U1077))=0,"3Y"="PAYG")),I1077,1),"UNPRICED"))))</f>
        <v>0</v>
      </c>
    </row>
    <row r="1078" spans="1:24" ht="28.8" x14ac:dyDescent="0.35">
      <c r="A1078" s="21" t="s">
        <v>951</v>
      </c>
      <c r="B1078" s="21" t="s">
        <v>95</v>
      </c>
      <c r="C1078" s="21" t="s">
        <v>2299</v>
      </c>
      <c r="D1078" s="21" t="s">
        <v>1879</v>
      </c>
      <c r="E1078" s="21" t="s">
        <v>1880</v>
      </c>
      <c r="F1078" s="26" t="s">
        <v>188</v>
      </c>
      <c r="G1078" s="27">
        <v>1</v>
      </c>
      <c r="H1078" s="27">
        <v>1</v>
      </c>
      <c r="I1078" s="36">
        <v>1</v>
      </c>
      <c r="J1078" s="26" t="s">
        <v>2297</v>
      </c>
      <c r="K1078" s="37"/>
      <c r="L1078" s="23" t="str">
        <f>IF(U1078=0,"INVALID SKU",IF(INDEX('SKU Catalog'!$J$1:$J$116,MAX(1,U1078))=0,"PAYG",IF(J1078="Default",Assumptions!$B$7,J1078)))</f>
        <v>PAYG</v>
      </c>
      <c r="M1078" s="23" t="str">
        <f>IF(U1078=0,"Review SKU",INDEX('SKU Catalog'!$E$1:$E$116,MAX(1,U1078)))</f>
        <v>resource</v>
      </c>
      <c r="N1078" s="31">
        <f>IF(ISNUMBER(K1078),K1078,IF(U1078=0,"UNPRICED",IF(L1078="PAYG",INDEX('SKU Catalog'!$K$1:$K$116,MAX(1,U1078)),IF(L1078="1Y",INDEX('SKU Catalog'!$L$1:$L$116,MAX(1,U1078)),INDEX('SKU Catalog'!$M$1:$M$116,MAX(1,U1078))))))</f>
        <v>0</v>
      </c>
      <c r="O1078" s="24">
        <f>IF(NOT(AND(A1078=$B$2,G1078&gt;0,H1078&gt;0,OR(C1078&lt;&gt;"Recommended baseline",Assumptions!$B$10=1))),0,IF(ISNUMBER(N1078),G1078*H1078*N1078*IF(ISNUMBER(K1078),1,IF(AND(L1078="PAYG",INDEX('SKU Catalog'!$F$1:$F$116,MAX(1,U1078))="Hourly"),I1078,1)),"UNPRICED"))</f>
        <v>0</v>
      </c>
      <c r="P1078" s="24">
        <f>IF(ISNUMBER(O1078),O1078*Assumptions!$B$8,"UNPRICED")</f>
        <v>0</v>
      </c>
      <c r="Q1078" s="23" t="str">
        <f>IF(NOT(AND(A1078=$B$2,G1078&gt;0,H1078&gt;0,OR(C1078&lt;&gt;"Recommended baseline",Assumptions!$B$10=1))),"Inactive",IF(NOT(ISNUMBER(N1078)),"UNPRICED - select SKU / quote",IF(ISNUMBER(K1078),"Manual quote - verify source",IF(T1078="Covered","Covered by capacity",IF(T1078="Control plane","No direct fee","Priced - verify sizing")))))</f>
        <v>Inactive</v>
      </c>
      <c r="R1078" s="21" t="s">
        <v>2300</v>
      </c>
      <c r="S1078" s="21" t="s">
        <v>971</v>
      </c>
      <c r="T1078" s="21" t="s">
        <v>187</v>
      </c>
      <c r="U1078" s="23">
        <f>IF(COUNTIF('SKU Catalog'!$A$4:$A$116,T1078&amp;"|"&amp;F1078)=0,0,MATCH(T1078&amp;"|"&amp;F1078,'SKU Catalog'!$A$1:$A$116,0))</f>
        <v>5</v>
      </c>
      <c r="V1078" s="24">
        <f>IF(NOT(AND(A1078=$B$2,G1078&gt;0,H1078&gt;0,OR(C1078&lt;&gt;"Recommended baseline",Assumptions!$B$10=1))),0,IF(ISNUMBER(K1078),G1078*H1078*K1078,IF(U1078=0,"UNPRICED",IF(ISNUMBER(INDEX('SKU Catalog'!$K$1:$K$116,MAX(1,U1078))),G1078*H1078*INDEX('SKU Catalog'!$K$1:$K$116,MAX(1,U1078))*IF(AND(INDEX('SKU Catalog'!$F$1:$F$116,MAX(1,U1078))="Hourly",OR(INDEX('SKU Catalog'!$J$1:$J$116,MAX(1,U1078))=0,"PAYG"="PAYG")),I1078,1),"UNPRICED"))))</f>
        <v>0</v>
      </c>
      <c r="W1078" s="24">
        <f>IF(NOT(AND(A1078=$B$2,G1078&gt;0,H1078&gt;0,OR(C1078&lt;&gt;"Recommended baseline",Assumptions!$B$10=1))),0,IF(ISNUMBER(K1078),G1078*H1078*K1078,IF(U1078=0,"UNPRICED",IF(ISNUMBER(INDEX('SKU Catalog'!$L$1:$L$116,MAX(1,U1078))),G1078*H1078*INDEX('SKU Catalog'!$L$1:$L$116,MAX(1,U1078))*IF(AND(INDEX('SKU Catalog'!$F$1:$F$116,MAX(1,U1078))="Hourly",OR(INDEX('SKU Catalog'!$J$1:$J$116,MAX(1,U1078))=0,"1Y"="PAYG")),I1078,1),"UNPRICED"))))</f>
        <v>0</v>
      </c>
      <c r="X1078" s="24">
        <f>IF(NOT(AND(A1078=$B$2,G1078&gt;0,H1078&gt;0,OR(C1078&lt;&gt;"Recommended baseline",Assumptions!$B$10=1))),0,IF(ISNUMBER(K1078),G1078*H1078*K1078,IF(U1078=0,"UNPRICED",IF(ISNUMBER(INDEX('SKU Catalog'!$M$1:$M$116,MAX(1,U1078))),G1078*H1078*INDEX('SKU Catalog'!$M$1:$M$116,MAX(1,U1078))*IF(AND(INDEX('SKU Catalog'!$F$1:$F$116,MAX(1,U1078))="Hourly",OR(INDEX('SKU Catalog'!$J$1:$J$116,MAX(1,U1078))=0,"3Y"="PAYG")),I1078,1),"UNPRICED"))))</f>
        <v>0</v>
      </c>
    </row>
    <row r="1079" spans="1:24" ht="28.8" x14ac:dyDescent="0.35">
      <c r="A1079" s="21" t="s">
        <v>951</v>
      </c>
      <c r="B1079" s="21" t="s">
        <v>95</v>
      </c>
      <c r="C1079" s="21" t="s">
        <v>2299</v>
      </c>
      <c r="D1079" s="21" t="s">
        <v>1881</v>
      </c>
      <c r="E1079" s="21" t="s">
        <v>1882</v>
      </c>
      <c r="F1079" s="26" t="s">
        <v>188</v>
      </c>
      <c r="G1079" s="27">
        <v>1</v>
      </c>
      <c r="H1079" s="27">
        <v>1</v>
      </c>
      <c r="I1079" s="36">
        <v>1</v>
      </c>
      <c r="J1079" s="26" t="s">
        <v>2297</v>
      </c>
      <c r="K1079" s="37"/>
      <c r="L1079" s="23" t="str">
        <f>IF(U1079=0,"INVALID SKU",IF(INDEX('SKU Catalog'!$J$1:$J$116,MAX(1,U1079))=0,"PAYG",IF(J1079="Default",Assumptions!$B$7,J1079)))</f>
        <v>PAYG</v>
      </c>
      <c r="M1079" s="23" t="str">
        <f>IF(U1079=0,"Review SKU",INDEX('SKU Catalog'!$E$1:$E$116,MAX(1,U1079)))</f>
        <v>resource</v>
      </c>
      <c r="N1079" s="31">
        <f>IF(ISNUMBER(K1079),K1079,IF(U1079=0,"UNPRICED",IF(L1079="PAYG",INDEX('SKU Catalog'!$K$1:$K$116,MAX(1,U1079)),IF(L1079="1Y",INDEX('SKU Catalog'!$L$1:$L$116,MAX(1,U1079)),INDEX('SKU Catalog'!$M$1:$M$116,MAX(1,U1079))))))</f>
        <v>0</v>
      </c>
      <c r="O1079" s="24">
        <f>IF(NOT(AND(A1079=$B$2,G1079&gt;0,H1079&gt;0,OR(C1079&lt;&gt;"Recommended baseline",Assumptions!$B$10=1))),0,IF(ISNUMBER(N1079),G1079*H1079*N1079*IF(ISNUMBER(K1079),1,IF(AND(L1079="PAYG",INDEX('SKU Catalog'!$F$1:$F$116,MAX(1,U1079))="Hourly"),I1079,1)),"UNPRICED"))</f>
        <v>0</v>
      </c>
      <c r="P1079" s="24">
        <f>IF(ISNUMBER(O1079),O1079*Assumptions!$B$8,"UNPRICED")</f>
        <v>0</v>
      </c>
      <c r="Q1079" s="23" t="str">
        <f>IF(NOT(AND(A1079=$B$2,G1079&gt;0,H1079&gt;0,OR(C1079&lt;&gt;"Recommended baseline",Assumptions!$B$10=1))),"Inactive",IF(NOT(ISNUMBER(N1079)),"UNPRICED - select SKU / quote",IF(ISNUMBER(K1079),"Manual quote - verify source",IF(T1079="Covered","Covered by capacity",IF(T1079="Control plane","No direct fee","Priced - verify sizing")))))</f>
        <v>Inactive</v>
      </c>
      <c r="R1079" s="21" t="s">
        <v>2300</v>
      </c>
      <c r="S1079" s="21" t="s">
        <v>971</v>
      </c>
      <c r="T1079" s="21" t="s">
        <v>187</v>
      </c>
      <c r="U1079" s="23">
        <f>IF(COUNTIF('SKU Catalog'!$A$4:$A$116,T1079&amp;"|"&amp;F1079)=0,0,MATCH(T1079&amp;"|"&amp;F1079,'SKU Catalog'!$A$1:$A$116,0))</f>
        <v>5</v>
      </c>
      <c r="V1079" s="24">
        <f>IF(NOT(AND(A1079=$B$2,G1079&gt;0,H1079&gt;0,OR(C1079&lt;&gt;"Recommended baseline",Assumptions!$B$10=1))),0,IF(ISNUMBER(K1079),G1079*H1079*K1079,IF(U1079=0,"UNPRICED",IF(ISNUMBER(INDEX('SKU Catalog'!$K$1:$K$116,MAX(1,U1079))),G1079*H1079*INDEX('SKU Catalog'!$K$1:$K$116,MAX(1,U1079))*IF(AND(INDEX('SKU Catalog'!$F$1:$F$116,MAX(1,U1079))="Hourly",OR(INDEX('SKU Catalog'!$J$1:$J$116,MAX(1,U1079))=0,"PAYG"="PAYG")),I1079,1),"UNPRICED"))))</f>
        <v>0</v>
      </c>
      <c r="W1079" s="24">
        <f>IF(NOT(AND(A1079=$B$2,G1079&gt;0,H1079&gt;0,OR(C1079&lt;&gt;"Recommended baseline",Assumptions!$B$10=1))),0,IF(ISNUMBER(K1079),G1079*H1079*K1079,IF(U1079=0,"UNPRICED",IF(ISNUMBER(INDEX('SKU Catalog'!$L$1:$L$116,MAX(1,U1079))),G1079*H1079*INDEX('SKU Catalog'!$L$1:$L$116,MAX(1,U1079))*IF(AND(INDEX('SKU Catalog'!$F$1:$F$116,MAX(1,U1079))="Hourly",OR(INDEX('SKU Catalog'!$J$1:$J$116,MAX(1,U1079))=0,"1Y"="PAYG")),I1079,1),"UNPRICED"))))</f>
        <v>0</v>
      </c>
      <c r="X1079" s="24">
        <f>IF(NOT(AND(A1079=$B$2,G1079&gt;0,H1079&gt;0,OR(C1079&lt;&gt;"Recommended baseline",Assumptions!$B$10=1))),0,IF(ISNUMBER(K1079),G1079*H1079*K1079,IF(U1079=0,"UNPRICED",IF(ISNUMBER(INDEX('SKU Catalog'!$M$1:$M$116,MAX(1,U1079))),G1079*H1079*INDEX('SKU Catalog'!$M$1:$M$116,MAX(1,U1079))*IF(AND(INDEX('SKU Catalog'!$F$1:$F$116,MAX(1,U1079))="Hourly",OR(INDEX('SKU Catalog'!$J$1:$J$116,MAX(1,U1079))=0,"3Y"="PAYG")),I1079,1),"UNPRICED"))))</f>
        <v>0</v>
      </c>
    </row>
    <row r="1080" spans="1:24" ht="28.8" x14ac:dyDescent="0.35">
      <c r="A1080" s="21" t="s">
        <v>951</v>
      </c>
      <c r="B1080" s="21" t="s">
        <v>95</v>
      </c>
      <c r="C1080" s="21" t="s">
        <v>2299</v>
      </c>
      <c r="D1080" s="21" t="s">
        <v>1883</v>
      </c>
      <c r="E1080" s="21" t="s">
        <v>1884</v>
      </c>
      <c r="F1080" s="26" t="s">
        <v>188</v>
      </c>
      <c r="G1080" s="27">
        <v>1</v>
      </c>
      <c r="H1080" s="27">
        <v>1</v>
      </c>
      <c r="I1080" s="36">
        <v>1</v>
      </c>
      <c r="J1080" s="26" t="s">
        <v>2297</v>
      </c>
      <c r="K1080" s="37"/>
      <c r="L1080" s="23" t="str">
        <f>IF(U1080=0,"INVALID SKU",IF(INDEX('SKU Catalog'!$J$1:$J$116,MAX(1,U1080))=0,"PAYG",IF(J1080="Default",Assumptions!$B$7,J1080)))</f>
        <v>PAYG</v>
      </c>
      <c r="M1080" s="23" t="str">
        <f>IF(U1080=0,"Review SKU",INDEX('SKU Catalog'!$E$1:$E$116,MAX(1,U1080)))</f>
        <v>resource</v>
      </c>
      <c r="N1080" s="31">
        <f>IF(ISNUMBER(K1080),K1080,IF(U1080=0,"UNPRICED",IF(L1080="PAYG",INDEX('SKU Catalog'!$K$1:$K$116,MAX(1,U1080)),IF(L1080="1Y",INDEX('SKU Catalog'!$L$1:$L$116,MAX(1,U1080)),INDEX('SKU Catalog'!$M$1:$M$116,MAX(1,U1080))))))</f>
        <v>0</v>
      </c>
      <c r="O1080" s="24">
        <f>IF(NOT(AND(A1080=$B$2,G1080&gt;0,H1080&gt;0,OR(C1080&lt;&gt;"Recommended baseline",Assumptions!$B$10=1))),0,IF(ISNUMBER(N1080),G1080*H1080*N1080*IF(ISNUMBER(K1080),1,IF(AND(L1080="PAYG",INDEX('SKU Catalog'!$F$1:$F$116,MAX(1,U1080))="Hourly"),I1080,1)),"UNPRICED"))</f>
        <v>0</v>
      </c>
      <c r="P1080" s="24">
        <f>IF(ISNUMBER(O1080),O1080*Assumptions!$B$8,"UNPRICED")</f>
        <v>0</v>
      </c>
      <c r="Q1080" s="23" t="str">
        <f>IF(NOT(AND(A1080=$B$2,G1080&gt;0,H1080&gt;0,OR(C1080&lt;&gt;"Recommended baseline",Assumptions!$B$10=1))),"Inactive",IF(NOT(ISNUMBER(N1080)),"UNPRICED - select SKU / quote",IF(ISNUMBER(K1080),"Manual quote - verify source",IF(T1080="Covered","Covered by capacity",IF(T1080="Control plane","No direct fee","Priced - verify sizing")))))</f>
        <v>Inactive</v>
      </c>
      <c r="R1080" s="21" t="s">
        <v>2300</v>
      </c>
      <c r="S1080" s="21" t="s">
        <v>971</v>
      </c>
      <c r="T1080" s="21" t="s">
        <v>187</v>
      </c>
      <c r="U1080" s="23">
        <f>IF(COUNTIF('SKU Catalog'!$A$4:$A$116,T1080&amp;"|"&amp;F1080)=0,0,MATCH(T1080&amp;"|"&amp;F1080,'SKU Catalog'!$A$1:$A$116,0))</f>
        <v>5</v>
      </c>
      <c r="V1080" s="24">
        <f>IF(NOT(AND(A1080=$B$2,G1080&gt;0,H1080&gt;0,OR(C1080&lt;&gt;"Recommended baseline",Assumptions!$B$10=1))),0,IF(ISNUMBER(K1080),G1080*H1080*K1080,IF(U1080=0,"UNPRICED",IF(ISNUMBER(INDEX('SKU Catalog'!$K$1:$K$116,MAX(1,U1080))),G1080*H1080*INDEX('SKU Catalog'!$K$1:$K$116,MAX(1,U1080))*IF(AND(INDEX('SKU Catalog'!$F$1:$F$116,MAX(1,U1080))="Hourly",OR(INDEX('SKU Catalog'!$J$1:$J$116,MAX(1,U1080))=0,"PAYG"="PAYG")),I1080,1),"UNPRICED"))))</f>
        <v>0</v>
      </c>
      <c r="W1080" s="24">
        <f>IF(NOT(AND(A1080=$B$2,G1080&gt;0,H1080&gt;0,OR(C1080&lt;&gt;"Recommended baseline",Assumptions!$B$10=1))),0,IF(ISNUMBER(K1080),G1080*H1080*K1080,IF(U1080=0,"UNPRICED",IF(ISNUMBER(INDEX('SKU Catalog'!$L$1:$L$116,MAX(1,U1080))),G1080*H1080*INDEX('SKU Catalog'!$L$1:$L$116,MAX(1,U1080))*IF(AND(INDEX('SKU Catalog'!$F$1:$F$116,MAX(1,U1080))="Hourly",OR(INDEX('SKU Catalog'!$J$1:$J$116,MAX(1,U1080))=0,"1Y"="PAYG")),I1080,1),"UNPRICED"))))</f>
        <v>0</v>
      </c>
      <c r="X1080" s="24">
        <f>IF(NOT(AND(A1080=$B$2,G1080&gt;0,H1080&gt;0,OR(C1080&lt;&gt;"Recommended baseline",Assumptions!$B$10=1))),0,IF(ISNUMBER(K1080),G1080*H1080*K1080,IF(U1080=0,"UNPRICED",IF(ISNUMBER(INDEX('SKU Catalog'!$M$1:$M$116,MAX(1,U1080))),G1080*H1080*INDEX('SKU Catalog'!$M$1:$M$116,MAX(1,U1080))*IF(AND(INDEX('SKU Catalog'!$F$1:$F$116,MAX(1,U1080))="Hourly",OR(INDEX('SKU Catalog'!$J$1:$J$116,MAX(1,U1080))=0,"3Y"="PAYG")),I1080,1),"UNPRICED"))))</f>
        <v>0</v>
      </c>
    </row>
    <row r="1081" spans="1:24" ht="28.8" x14ac:dyDescent="0.35">
      <c r="A1081" s="21" t="s">
        <v>951</v>
      </c>
      <c r="B1081" s="21" t="s">
        <v>95</v>
      </c>
      <c r="C1081" s="21" t="s">
        <v>2299</v>
      </c>
      <c r="D1081" s="21" t="s">
        <v>1885</v>
      </c>
      <c r="E1081" s="21" t="s">
        <v>1886</v>
      </c>
      <c r="F1081" s="26" t="s">
        <v>188</v>
      </c>
      <c r="G1081" s="27">
        <v>1</v>
      </c>
      <c r="H1081" s="27">
        <v>1</v>
      </c>
      <c r="I1081" s="36">
        <v>1</v>
      </c>
      <c r="J1081" s="26" t="s">
        <v>2297</v>
      </c>
      <c r="K1081" s="37"/>
      <c r="L1081" s="23" t="str">
        <f>IF(U1081=0,"INVALID SKU",IF(INDEX('SKU Catalog'!$J$1:$J$116,MAX(1,U1081))=0,"PAYG",IF(J1081="Default",Assumptions!$B$7,J1081)))</f>
        <v>PAYG</v>
      </c>
      <c r="M1081" s="23" t="str">
        <f>IF(U1081=0,"Review SKU",INDEX('SKU Catalog'!$E$1:$E$116,MAX(1,U1081)))</f>
        <v>resource</v>
      </c>
      <c r="N1081" s="31">
        <f>IF(ISNUMBER(K1081),K1081,IF(U1081=0,"UNPRICED",IF(L1081="PAYG",INDEX('SKU Catalog'!$K$1:$K$116,MAX(1,U1081)),IF(L1081="1Y",INDEX('SKU Catalog'!$L$1:$L$116,MAX(1,U1081)),INDEX('SKU Catalog'!$M$1:$M$116,MAX(1,U1081))))))</f>
        <v>0</v>
      </c>
      <c r="O1081" s="24">
        <f>IF(NOT(AND(A1081=$B$2,G1081&gt;0,H1081&gt;0,OR(C1081&lt;&gt;"Recommended baseline",Assumptions!$B$10=1))),0,IF(ISNUMBER(N1081),G1081*H1081*N1081*IF(ISNUMBER(K1081),1,IF(AND(L1081="PAYG",INDEX('SKU Catalog'!$F$1:$F$116,MAX(1,U1081))="Hourly"),I1081,1)),"UNPRICED"))</f>
        <v>0</v>
      </c>
      <c r="P1081" s="24">
        <f>IF(ISNUMBER(O1081),O1081*Assumptions!$B$8,"UNPRICED")</f>
        <v>0</v>
      </c>
      <c r="Q1081" s="23" t="str">
        <f>IF(NOT(AND(A1081=$B$2,G1081&gt;0,H1081&gt;0,OR(C1081&lt;&gt;"Recommended baseline",Assumptions!$B$10=1))),"Inactive",IF(NOT(ISNUMBER(N1081)),"UNPRICED - select SKU / quote",IF(ISNUMBER(K1081),"Manual quote - verify source",IF(T1081="Covered","Covered by capacity",IF(T1081="Control plane","No direct fee","Priced - verify sizing")))))</f>
        <v>Inactive</v>
      </c>
      <c r="R1081" s="21" t="s">
        <v>2300</v>
      </c>
      <c r="S1081" s="21" t="s">
        <v>971</v>
      </c>
      <c r="T1081" s="21" t="s">
        <v>187</v>
      </c>
      <c r="U1081" s="23">
        <f>IF(COUNTIF('SKU Catalog'!$A$4:$A$116,T1081&amp;"|"&amp;F1081)=0,0,MATCH(T1081&amp;"|"&amp;F1081,'SKU Catalog'!$A$1:$A$116,0))</f>
        <v>5</v>
      </c>
      <c r="V1081" s="24">
        <f>IF(NOT(AND(A1081=$B$2,G1081&gt;0,H1081&gt;0,OR(C1081&lt;&gt;"Recommended baseline",Assumptions!$B$10=1))),0,IF(ISNUMBER(K1081),G1081*H1081*K1081,IF(U1081=0,"UNPRICED",IF(ISNUMBER(INDEX('SKU Catalog'!$K$1:$K$116,MAX(1,U1081))),G1081*H1081*INDEX('SKU Catalog'!$K$1:$K$116,MAX(1,U1081))*IF(AND(INDEX('SKU Catalog'!$F$1:$F$116,MAX(1,U1081))="Hourly",OR(INDEX('SKU Catalog'!$J$1:$J$116,MAX(1,U1081))=0,"PAYG"="PAYG")),I1081,1),"UNPRICED"))))</f>
        <v>0</v>
      </c>
      <c r="W1081" s="24">
        <f>IF(NOT(AND(A1081=$B$2,G1081&gt;0,H1081&gt;0,OR(C1081&lt;&gt;"Recommended baseline",Assumptions!$B$10=1))),0,IF(ISNUMBER(K1081),G1081*H1081*K1081,IF(U1081=0,"UNPRICED",IF(ISNUMBER(INDEX('SKU Catalog'!$L$1:$L$116,MAX(1,U1081))),G1081*H1081*INDEX('SKU Catalog'!$L$1:$L$116,MAX(1,U1081))*IF(AND(INDEX('SKU Catalog'!$F$1:$F$116,MAX(1,U1081))="Hourly",OR(INDEX('SKU Catalog'!$J$1:$J$116,MAX(1,U1081))=0,"1Y"="PAYG")),I1081,1),"UNPRICED"))))</f>
        <v>0</v>
      </c>
      <c r="X1081" s="24">
        <f>IF(NOT(AND(A1081=$B$2,G1081&gt;0,H1081&gt;0,OR(C1081&lt;&gt;"Recommended baseline",Assumptions!$B$10=1))),0,IF(ISNUMBER(K1081),G1081*H1081*K1081,IF(U1081=0,"UNPRICED",IF(ISNUMBER(INDEX('SKU Catalog'!$M$1:$M$116,MAX(1,U1081))),G1081*H1081*INDEX('SKU Catalog'!$M$1:$M$116,MAX(1,U1081))*IF(AND(INDEX('SKU Catalog'!$F$1:$F$116,MAX(1,U1081))="Hourly",OR(INDEX('SKU Catalog'!$J$1:$J$116,MAX(1,U1081))=0,"3Y"="PAYG")),I1081,1),"UNPRICED"))))</f>
        <v>0</v>
      </c>
    </row>
    <row r="1082" spans="1:24" ht="28.8" x14ac:dyDescent="0.35">
      <c r="A1082" s="21" t="s">
        <v>951</v>
      </c>
      <c r="B1082" s="21" t="s">
        <v>95</v>
      </c>
      <c r="C1082" s="21" t="s">
        <v>2299</v>
      </c>
      <c r="D1082" s="21" t="s">
        <v>1887</v>
      </c>
      <c r="E1082" s="21" t="s">
        <v>1888</v>
      </c>
      <c r="F1082" s="26" t="s">
        <v>188</v>
      </c>
      <c r="G1082" s="27">
        <v>1</v>
      </c>
      <c r="H1082" s="27">
        <v>1</v>
      </c>
      <c r="I1082" s="36">
        <v>1</v>
      </c>
      <c r="J1082" s="26" t="s">
        <v>2297</v>
      </c>
      <c r="K1082" s="37"/>
      <c r="L1082" s="23" t="str">
        <f>IF(U1082=0,"INVALID SKU",IF(INDEX('SKU Catalog'!$J$1:$J$116,MAX(1,U1082))=0,"PAYG",IF(J1082="Default",Assumptions!$B$7,J1082)))</f>
        <v>PAYG</v>
      </c>
      <c r="M1082" s="23" t="str">
        <f>IF(U1082=0,"Review SKU",INDEX('SKU Catalog'!$E$1:$E$116,MAX(1,U1082)))</f>
        <v>resource</v>
      </c>
      <c r="N1082" s="31">
        <f>IF(ISNUMBER(K1082),K1082,IF(U1082=0,"UNPRICED",IF(L1082="PAYG",INDEX('SKU Catalog'!$K$1:$K$116,MAX(1,U1082)),IF(L1082="1Y",INDEX('SKU Catalog'!$L$1:$L$116,MAX(1,U1082)),INDEX('SKU Catalog'!$M$1:$M$116,MAX(1,U1082))))))</f>
        <v>0</v>
      </c>
      <c r="O1082" s="24">
        <f>IF(NOT(AND(A1082=$B$2,G1082&gt;0,H1082&gt;0,OR(C1082&lt;&gt;"Recommended baseline",Assumptions!$B$10=1))),0,IF(ISNUMBER(N1082),G1082*H1082*N1082*IF(ISNUMBER(K1082),1,IF(AND(L1082="PAYG",INDEX('SKU Catalog'!$F$1:$F$116,MAX(1,U1082))="Hourly"),I1082,1)),"UNPRICED"))</f>
        <v>0</v>
      </c>
      <c r="P1082" s="24">
        <f>IF(ISNUMBER(O1082),O1082*Assumptions!$B$8,"UNPRICED")</f>
        <v>0</v>
      </c>
      <c r="Q1082" s="23" t="str">
        <f>IF(NOT(AND(A1082=$B$2,G1082&gt;0,H1082&gt;0,OR(C1082&lt;&gt;"Recommended baseline",Assumptions!$B$10=1))),"Inactive",IF(NOT(ISNUMBER(N1082)),"UNPRICED - select SKU / quote",IF(ISNUMBER(K1082),"Manual quote - verify source",IF(T1082="Covered","Covered by capacity",IF(T1082="Control plane","No direct fee","Priced - verify sizing")))))</f>
        <v>Inactive</v>
      </c>
      <c r="R1082" s="21" t="s">
        <v>2300</v>
      </c>
      <c r="S1082" s="21" t="s">
        <v>971</v>
      </c>
      <c r="T1082" s="21" t="s">
        <v>187</v>
      </c>
      <c r="U1082" s="23">
        <f>IF(COUNTIF('SKU Catalog'!$A$4:$A$116,T1082&amp;"|"&amp;F1082)=0,0,MATCH(T1082&amp;"|"&amp;F1082,'SKU Catalog'!$A$1:$A$116,0))</f>
        <v>5</v>
      </c>
      <c r="V1082" s="24">
        <f>IF(NOT(AND(A1082=$B$2,G1082&gt;0,H1082&gt;0,OR(C1082&lt;&gt;"Recommended baseline",Assumptions!$B$10=1))),0,IF(ISNUMBER(K1082),G1082*H1082*K1082,IF(U1082=0,"UNPRICED",IF(ISNUMBER(INDEX('SKU Catalog'!$K$1:$K$116,MAX(1,U1082))),G1082*H1082*INDEX('SKU Catalog'!$K$1:$K$116,MAX(1,U1082))*IF(AND(INDEX('SKU Catalog'!$F$1:$F$116,MAX(1,U1082))="Hourly",OR(INDEX('SKU Catalog'!$J$1:$J$116,MAX(1,U1082))=0,"PAYG"="PAYG")),I1082,1),"UNPRICED"))))</f>
        <v>0</v>
      </c>
      <c r="W1082" s="24">
        <f>IF(NOT(AND(A1082=$B$2,G1082&gt;0,H1082&gt;0,OR(C1082&lt;&gt;"Recommended baseline",Assumptions!$B$10=1))),0,IF(ISNUMBER(K1082),G1082*H1082*K1082,IF(U1082=0,"UNPRICED",IF(ISNUMBER(INDEX('SKU Catalog'!$L$1:$L$116,MAX(1,U1082))),G1082*H1082*INDEX('SKU Catalog'!$L$1:$L$116,MAX(1,U1082))*IF(AND(INDEX('SKU Catalog'!$F$1:$F$116,MAX(1,U1082))="Hourly",OR(INDEX('SKU Catalog'!$J$1:$J$116,MAX(1,U1082))=0,"1Y"="PAYG")),I1082,1),"UNPRICED"))))</f>
        <v>0</v>
      </c>
      <c r="X1082" s="24">
        <f>IF(NOT(AND(A1082=$B$2,G1082&gt;0,H1082&gt;0,OR(C1082&lt;&gt;"Recommended baseline",Assumptions!$B$10=1))),0,IF(ISNUMBER(K1082),G1082*H1082*K1082,IF(U1082=0,"UNPRICED",IF(ISNUMBER(INDEX('SKU Catalog'!$M$1:$M$116,MAX(1,U1082))),G1082*H1082*INDEX('SKU Catalog'!$M$1:$M$116,MAX(1,U1082))*IF(AND(INDEX('SKU Catalog'!$F$1:$F$116,MAX(1,U1082))="Hourly",OR(INDEX('SKU Catalog'!$J$1:$J$116,MAX(1,U1082))=0,"3Y"="PAYG")),I1082,1),"UNPRICED"))))</f>
        <v>0</v>
      </c>
    </row>
    <row r="1083" spans="1:24" ht="28.8" x14ac:dyDescent="0.35">
      <c r="A1083" s="21" t="s">
        <v>951</v>
      </c>
      <c r="B1083" s="21" t="s">
        <v>95</v>
      </c>
      <c r="C1083" s="21" t="s">
        <v>2299</v>
      </c>
      <c r="D1083" s="21" t="s">
        <v>1889</v>
      </c>
      <c r="E1083" s="21" t="s">
        <v>1890</v>
      </c>
      <c r="F1083" s="26" t="s">
        <v>188</v>
      </c>
      <c r="G1083" s="27">
        <v>1</v>
      </c>
      <c r="H1083" s="27">
        <v>1</v>
      </c>
      <c r="I1083" s="36">
        <v>1</v>
      </c>
      <c r="J1083" s="26" t="s">
        <v>2297</v>
      </c>
      <c r="K1083" s="37"/>
      <c r="L1083" s="23" t="str">
        <f>IF(U1083=0,"INVALID SKU",IF(INDEX('SKU Catalog'!$J$1:$J$116,MAX(1,U1083))=0,"PAYG",IF(J1083="Default",Assumptions!$B$7,J1083)))</f>
        <v>PAYG</v>
      </c>
      <c r="M1083" s="23" t="str">
        <f>IF(U1083=0,"Review SKU",INDEX('SKU Catalog'!$E$1:$E$116,MAX(1,U1083)))</f>
        <v>resource</v>
      </c>
      <c r="N1083" s="31">
        <f>IF(ISNUMBER(K1083),K1083,IF(U1083=0,"UNPRICED",IF(L1083="PAYG",INDEX('SKU Catalog'!$K$1:$K$116,MAX(1,U1083)),IF(L1083="1Y",INDEX('SKU Catalog'!$L$1:$L$116,MAX(1,U1083)),INDEX('SKU Catalog'!$M$1:$M$116,MAX(1,U1083))))))</f>
        <v>0</v>
      </c>
      <c r="O1083" s="24">
        <f>IF(NOT(AND(A1083=$B$2,G1083&gt;0,H1083&gt;0,OR(C1083&lt;&gt;"Recommended baseline",Assumptions!$B$10=1))),0,IF(ISNUMBER(N1083),G1083*H1083*N1083*IF(ISNUMBER(K1083),1,IF(AND(L1083="PAYG",INDEX('SKU Catalog'!$F$1:$F$116,MAX(1,U1083))="Hourly"),I1083,1)),"UNPRICED"))</f>
        <v>0</v>
      </c>
      <c r="P1083" s="24">
        <f>IF(ISNUMBER(O1083),O1083*Assumptions!$B$8,"UNPRICED")</f>
        <v>0</v>
      </c>
      <c r="Q1083" s="23" t="str">
        <f>IF(NOT(AND(A1083=$B$2,G1083&gt;0,H1083&gt;0,OR(C1083&lt;&gt;"Recommended baseline",Assumptions!$B$10=1))),"Inactive",IF(NOT(ISNUMBER(N1083)),"UNPRICED - select SKU / quote",IF(ISNUMBER(K1083),"Manual quote - verify source",IF(T1083="Covered","Covered by capacity",IF(T1083="Control plane","No direct fee","Priced - verify sizing")))))</f>
        <v>Inactive</v>
      </c>
      <c r="R1083" s="21" t="s">
        <v>2300</v>
      </c>
      <c r="S1083" s="21" t="s">
        <v>971</v>
      </c>
      <c r="T1083" s="21" t="s">
        <v>187</v>
      </c>
      <c r="U1083" s="23">
        <f>IF(COUNTIF('SKU Catalog'!$A$4:$A$116,T1083&amp;"|"&amp;F1083)=0,0,MATCH(T1083&amp;"|"&amp;F1083,'SKU Catalog'!$A$1:$A$116,0))</f>
        <v>5</v>
      </c>
      <c r="V1083" s="24">
        <f>IF(NOT(AND(A1083=$B$2,G1083&gt;0,H1083&gt;0,OR(C1083&lt;&gt;"Recommended baseline",Assumptions!$B$10=1))),0,IF(ISNUMBER(K1083),G1083*H1083*K1083,IF(U1083=0,"UNPRICED",IF(ISNUMBER(INDEX('SKU Catalog'!$K$1:$K$116,MAX(1,U1083))),G1083*H1083*INDEX('SKU Catalog'!$K$1:$K$116,MAX(1,U1083))*IF(AND(INDEX('SKU Catalog'!$F$1:$F$116,MAX(1,U1083))="Hourly",OR(INDEX('SKU Catalog'!$J$1:$J$116,MAX(1,U1083))=0,"PAYG"="PAYG")),I1083,1),"UNPRICED"))))</f>
        <v>0</v>
      </c>
      <c r="W1083" s="24">
        <f>IF(NOT(AND(A1083=$B$2,G1083&gt;0,H1083&gt;0,OR(C1083&lt;&gt;"Recommended baseline",Assumptions!$B$10=1))),0,IF(ISNUMBER(K1083),G1083*H1083*K1083,IF(U1083=0,"UNPRICED",IF(ISNUMBER(INDEX('SKU Catalog'!$L$1:$L$116,MAX(1,U1083))),G1083*H1083*INDEX('SKU Catalog'!$L$1:$L$116,MAX(1,U1083))*IF(AND(INDEX('SKU Catalog'!$F$1:$F$116,MAX(1,U1083))="Hourly",OR(INDEX('SKU Catalog'!$J$1:$J$116,MAX(1,U1083))=0,"1Y"="PAYG")),I1083,1),"UNPRICED"))))</f>
        <v>0</v>
      </c>
      <c r="X1083" s="24">
        <f>IF(NOT(AND(A1083=$B$2,G1083&gt;0,H1083&gt;0,OR(C1083&lt;&gt;"Recommended baseline",Assumptions!$B$10=1))),0,IF(ISNUMBER(K1083),G1083*H1083*K1083,IF(U1083=0,"UNPRICED",IF(ISNUMBER(INDEX('SKU Catalog'!$M$1:$M$116,MAX(1,U1083))),G1083*H1083*INDEX('SKU Catalog'!$M$1:$M$116,MAX(1,U1083))*IF(AND(INDEX('SKU Catalog'!$F$1:$F$116,MAX(1,U1083))="Hourly",OR(INDEX('SKU Catalog'!$J$1:$J$116,MAX(1,U1083))=0,"3Y"="PAYG")),I1083,1),"UNPRICED"))))</f>
        <v>0</v>
      </c>
    </row>
    <row r="1084" spans="1:24" ht="28.8" x14ac:dyDescent="0.35">
      <c r="A1084" s="21" t="s">
        <v>951</v>
      </c>
      <c r="B1084" s="21" t="s">
        <v>95</v>
      </c>
      <c r="C1084" s="21" t="s">
        <v>2299</v>
      </c>
      <c r="D1084" s="21" t="s">
        <v>1891</v>
      </c>
      <c r="E1084" s="21" t="s">
        <v>1892</v>
      </c>
      <c r="F1084" s="26" t="s">
        <v>188</v>
      </c>
      <c r="G1084" s="27">
        <v>1</v>
      </c>
      <c r="H1084" s="27">
        <v>1</v>
      </c>
      <c r="I1084" s="36">
        <v>1</v>
      </c>
      <c r="J1084" s="26" t="s">
        <v>2297</v>
      </c>
      <c r="K1084" s="37"/>
      <c r="L1084" s="23" t="str">
        <f>IF(U1084=0,"INVALID SKU",IF(INDEX('SKU Catalog'!$J$1:$J$116,MAX(1,U1084))=0,"PAYG",IF(J1084="Default",Assumptions!$B$7,J1084)))</f>
        <v>PAYG</v>
      </c>
      <c r="M1084" s="23" t="str">
        <f>IF(U1084=0,"Review SKU",INDEX('SKU Catalog'!$E$1:$E$116,MAX(1,U1084)))</f>
        <v>resource</v>
      </c>
      <c r="N1084" s="31">
        <f>IF(ISNUMBER(K1084),K1084,IF(U1084=0,"UNPRICED",IF(L1084="PAYG",INDEX('SKU Catalog'!$K$1:$K$116,MAX(1,U1084)),IF(L1084="1Y",INDEX('SKU Catalog'!$L$1:$L$116,MAX(1,U1084)),INDEX('SKU Catalog'!$M$1:$M$116,MAX(1,U1084))))))</f>
        <v>0</v>
      </c>
      <c r="O1084" s="24">
        <f>IF(NOT(AND(A1084=$B$2,G1084&gt;0,H1084&gt;0,OR(C1084&lt;&gt;"Recommended baseline",Assumptions!$B$10=1))),0,IF(ISNUMBER(N1084),G1084*H1084*N1084*IF(ISNUMBER(K1084),1,IF(AND(L1084="PAYG",INDEX('SKU Catalog'!$F$1:$F$116,MAX(1,U1084))="Hourly"),I1084,1)),"UNPRICED"))</f>
        <v>0</v>
      </c>
      <c r="P1084" s="24">
        <f>IF(ISNUMBER(O1084),O1084*Assumptions!$B$8,"UNPRICED")</f>
        <v>0</v>
      </c>
      <c r="Q1084" s="23" t="str">
        <f>IF(NOT(AND(A1084=$B$2,G1084&gt;0,H1084&gt;0,OR(C1084&lt;&gt;"Recommended baseline",Assumptions!$B$10=1))),"Inactive",IF(NOT(ISNUMBER(N1084)),"UNPRICED - select SKU / quote",IF(ISNUMBER(K1084),"Manual quote - verify source",IF(T1084="Covered","Covered by capacity",IF(T1084="Control plane","No direct fee","Priced - verify sizing")))))</f>
        <v>Inactive</v>
      </c>
      <c r="R1084" s="21" t="s">
        <v>2300</v>
      </c>
      <c r="S1084" s="21" t="s">
        <v>971</v>
      </c>
      <c r="T1084" s="21" t="s">
        <v>187</v>
      </c>
      <c r="U1084" s="23">
        <f>IF(COUNTIF('SKU Catalog'!$A$4:$A$116,T1084&amp;"|"&amp;F1084)=0,0,MATCH(T1084&amp;"|"&amp;F1084,'SKU Catalog'!$A$1:$A$116,0))</f>
        <v>5</v>
      </c>
      <c r="V1084" s="24">
        <f>IF(NOT(AND(A1084=$B$2,G1084&gt;0,H1084&gt;0,OR(C1084&lt;&gt;"Recommended baseline",Assumptions!$B$10=1))),0,IF(ISNUMBER(K1084),G1084*H1084*K1084,IF(U1084=0,"UNPRICED",IF(ISNUMBER(INDEX('SKU Catalog'!$K$1:$K$116,MAX(1,U1084))),G1084*H1084*INDEX('SKU Catalog'!$K$1:$K$116,MAX(1,U1084))*IF(AND(INDEX('SKU Catalog'!$F$1:$F$116,MAX(1,U1084))="Hourly",OR(INDEX('SKU Catalog'!$J$1:$J$116,MAX(1,U1084))=0,"PAYG"="PAYG")),I1084,1),"UNPRICED"))))</f>
        <v>0</v>
      </c>
      <c r="W1084" s="24">
        <f>IF(NOT(AND(A1084=$B$2,G1084&gt;0,H1084&gt;0,OR(C1084&lt;&gt;"Recommended baseline",Assumptions!$B$10=1))),0,IF(ISNUMBER(K1084),G1084*H1084*K1084,IF(U1084=0,"UNPRICED",IF(ISNUMBER(INDEX('SKU Catalog'!$L$1:$L$116,MAX(1,U1084))),G1084*H1084*INDEX('SKU Catalog'!$L$1:$L$116,MAX(1,U1084))*IF(AND(INDEX('SKU Catalog'!$F$1:$F$116,MAX(1,U1084))="Hourly",OR(INDEX('SKU Catalog'!$J$1:$J$116,MAX(1,U1084))=0,"1Y"="PAYG")),I1084,1),"UNPRICED"))))</f>
        <v>0</v>
      </c>
      <c r="X1084" s="24">
        <f>IF(NOT(AND(A1084=$B$2,G1084&gt;0,H1084&gt;0,OR(C1084&lt;&gt;"Recommended baseline",Assumptions!$B$10=1))),0,IF(ISNUMBER(K1084),G1084*H1084*K1084,IF(U1084=0,"UNPRICED",IF(ISNUMBER(INDEX('SKU Catalog'!$M$1:$M$116,MAX(1,U1084))),G1084*H1084*INDEX('SKU Catalog'!$M$1:$M$116,MAX(1,U1084))*IF(AND(INDEX('SKU Catalog'!$F$1:$F$116,MAX(1,U1084))="Hourly",OR(INDEX('SKU Catalog'!$J$1:$J$116,MAX(1,U1084))=0,"3Y"="PAYG")),I1084,1),"UNPRICED"))))</f>
        <v>0</v>
      </c>
    </row>
    <row r="1085" spans="1:24" ht="28.8" x14ac:dyDescent="0.35">
      <c r="A1085" s="21" t="s">
        <v>951</v>
      </c>
      <c r="B1085" s="21" t="s">
        <v>95</v>
      </c>
      <c r="C1085" s="21" t="s">
        <v>2299</v>
      </c>
      <c r="D1085" s="21" t="s">
        <v>1893</v>
      </c>
      <c r="E1085" s="21" t="s">
        <v>1894</v>
      </c>
      <c r="F1085" s="26" t="s">
        <v>188</v>
      </c>
      <c r="G1085" s="27">
        <v>1</v>
      </c>
      <c r="H1085" s="27">
        <v>1</v>
      </c>
      <c r="I1085" s="36">
        <v>1</v>
      </c>
      <c r="J1085" s="26" t="s">
        <v>2297</v>
      </c>
      <c r="K1085" s="37"/>
      <c r="L1085" s="23" t="str">
        <f>IF(U1085=0,"INVALID SKU",IF(INDEX('SKU Catalog'!$J$1:$J$116,MAX(1,U1085))=0,"PAYG",IF(J1085="Default",Assumptions!$B$7,J1085)))</f>
        <v>PAYG</v>
      </c>
      <c r="M1085" s="23" t="str">
        <f>IF(U1085=0,"Review SKU",INDEX('SKU Catalog'!$E$1:$E$116,MAX(1,U1085)))</f>
        <v>resource</v>
      </c>
      <c r="N1085" s="31">
        <f>IF(ISNUMBER(K1085),K1085,IF(U1085=0,"UNPRICED",IF(L1085="PAYG",INDEX('SKU Catalog'!$K$1:$K$116,MAX(1,U1085)),IF(L1085="1Y",INDEX('SKU Catalog'!$L$1:$L$116,MAX(1,U1085)),INDEX('SKU Catalog'!$M$1:$M$116,MAX(1,U1085))))))</f>
        <v>0</v>
      </c>
      <c r="O1085" s="24">
        <f>IF(NOT(AND(A1085=$B$2,G1085&gt;0,H1085&gt;0,OR(C1085&lt;&gt;"Recommended baseline",Assumptions!$B$10=1))),0,IF(ISNUMBER(N1085),G1085*H1085*N1085*IF(ISNUMBER(K1085),1,IF(AND(L1085="PAYG",INDEX('SKU Catalog'!$F$1:$F$116,MAX(1,U1085))="Hourly"),I1085,1)),"UNPRICED"))</f>
        <v>0</v>
      </c>
      <c r="P1085" s="24">
        <f>IF(ISNUMBER(O1085),O1085*Assumptions!$B$8,"UNPRICED")</f>
        <v>0</v>
      </c>
      <c r="Q1085" s="23" t="str">
        <f>IF(NOT(AND(A1085=$B$2,G1085&gt;0,H1085&gt;0,OR(C1085&lt;&gt;"Recommended baseline",Assumptions!$B$10=1))),"Inactive",IF(NOT(ISNUMBER(N1085)),"UNPRICED - select SKU / quote",IF(ISNUMBER(K1085),"Manual quote - verify source",IF(T1085="Covered","Covered by capacity",IF(T1085="Control plane","No direct fee","Priced - verify sizing")))))</f>
        <v>Inactive</v>
      </c>
      <c r="R1085" s="21" t="s">
        <v>2300</v>
      </c>
      <c r="S1085" s="21" t="s">
        <v>971</v>
      </c>
      <c r="T1085" s="21" t="s">
        <v>187</v>
      </c>
      <c r="U1085" s="23">
        <f>IF(COUNTIF('SKU Catalog'!$A$4:$A$116,T1085&amp;"|"&amp;F1085)=0,0,MATCH(T1085&amp;"|"&amp;F1085,'SKU Catalog'!$A$1:$A$116,0))</f>
        <v>5</v>
      </c>
      <c r="V1085" s="24">
        <f>IF(NOT(AND(A1085=$B$2,G1085&gt;0,H1085&gt;0,OR(C1085&lt;&gt;"Recommended baseline",Assumptions!$B$10=1))),0,IF(ISNUMBER(K1085),G1085*H1085*K1085,IF(U1085=0,"UNPRICED",IF(ISNUMBER(INDEX('SKU Catalog'!$K$1:$K$116,MAX(1,U1085))),G1085*H1085*INDEX('SKU Catalog'!$K$1:$K$116,MAX(1,U1085))*IF(AND(INDEX('SKU Catalog'!$F$1:$F$116,MAX(1,U1085))="Hourly",OR(INDEX('SKU Catalog'!$J$1:$J$116,MAX(1,U1085))=0,"PAYG"="PAYG")),I1085,1),"UNPRICED"))))</f>
        <v>0</v>
      </c>
      <c r="W1085" s="24">
        <f>IF(NOT(AND(A1085=$B$2,G1085&gt;0,H1085&gt;0,OR(C1085&lt;&gt;"Recommended baseline",Assumptions!$B$10=1))),0,IF(ISNUMBER(K1085),G1085*H1085*K1085,IF(U1085=0,"UNPRICED",IF(ISNUMBER(INDEX('SKU Catalog'!$L$1:$L$116,MAX(1,U1085))),G1085*H1085*INDEX('SKU Catalog'!$L$1:$L$116,MAX(1,U1085))*IF(AND(INDEX('SKU Catalog'!$F$1:$F$116,MAX(1,U1085))="Hourly",OR(INDEX('SKU Catalog'!$J$1:$J$116,MAX(1,U1085))=0,"1Y"="PAYG")),I1085,1),"UNPRICED"))))</f>
        <v>0</v>
      </c>
      <c r="X1085" s="24">
        <f>IF(NOT(AND(A1085=$B$2,G1085&gt;0,H1085&gt;0,OR(C1085&lt;&gt;"Recommended baseline",Assumptions!$B$10=1))),0,IF(ISNUMBER(K1085),G1085*H1085*K1085,IF(U1085=0,"UNPRICED",IF(ISNUMBER(INDEX('SKU Catalog'!$M$1:$M$116,MAX(1,U1085))),G1085*H1085*INDEX('SKU Catalog'!$M$1:$M$116,MAX(1,U1085))*IF(AND(INDEX('SKU Catalog'!$F$1:$F$116,MAX(1,U1085))="Hourly",OR(INDEX('SKU Catalog'!$J$1:$J$116,MAX(1,U1085))=0,"3Y"="PAYG")),I1085,1),"UNPRICED"))))</f>
        <v>0</v>
      </c>
    </row>
    <row r="1086" spans="1:24" ht="28.8" x14ac:dyDescent="0.35">
      <c r="A1086" s="21" t="s">
        <v>951</v>
      </c>
      <c r="B1086" s="21" t="s">
        <v>95</v>
      </c>
      <c r="C1086" s="21" t="s">
        <v>2299</v>
      </c>
      <c r="D1086" s="21" t="s">
        <v>1896</v>
      </c>
      <c r="E1086" s="21" t="s">
        <v>1897</v>
      </c>
      <c r="F1086" s="26" t="s">
        <v>188</v>
      </c>
      <c r="G1086" s="27">
        <v>1</v>
      </c>
      <c r="H1086" s="27">
        <v>1</v>
      </c>
      <c r="I1086" s="36">
        <v>1</v>
      </c>
      <c r="J1086" s="26" t="s">
        <v>2297</v>
      </c>
      <c r="K1086" s="37"/>
      <c r="L1086" s="23" t="str">
        <f>IF(U1086=0,"INVALID SKU",IF(INDEX('SKU Catalog'!$J$1:$J$116,MAX(1,U1086))=0,"PAYG",IF(J1086="Default",Assumptions!$B$7,J1086)))</f>
        <v>PAYG</v>
      </c>
      <c r="M1086" s="23" t="str">
        <f>IF(U1086=0,"Review SKU",INDEX('SKU Catalog'!$E$1:$E$116,MAX(1,U1086)))</f>
        <v>resource</v>
      </c>
      <c r="N1086" s="31">
        <f>IF(ISNUMBER(K1086),K1086,IF(U1086=0,"UNPRICED",IF(L1086="PAYG",INDEX('SKU Catalog'!$K$1:$K$116,MAX(1,U1086)),IF(L1086="1Y",INDEX('SKU Catalog'!$L$1:$L$116,MAX(1,U1086)),INDEX('SKU Catalog'!$M$1:$M$116,MAX(1,U1086))))))</f>
        <v>0</v>
      </c>
      <c r="O1086" s="24">
        <f>IF(NOT(AND(A1086=$B$2,G1086&gt;0,H1086&gt;0,OR(C1086&lt;&gt;"Recommended baseline",Assumptions!$B$10=1))),0,IF(ISNUMBER(N1086),G1086*H1086*N1086*IF(ISNUMBER(K1086),1,IF(AND(L1086="PAYG",INDEX('SKU Catalog'!$F$1:$F$116,MAX(1,U1086))="Hourly"),I1086,1)),"UNPRICED"))</f>
        <v>0</v>
      </c>
      <c r="P1086" s="24">
        <f>IF(ISNUMBER(O1086),O1086*Assumptions!$B$8,"UNPRICED")</f>
        <v>0</v>
      </c>
      <c r="Q1086" s="23" t="str">
        <f>IF(NOT(AND(A1086=$B$2,G1086&gt;0,H1086&gt;0,OR(C1086&lt;&gt;"Recommended baseline",Assumptions!$B$10=1))),"Inactive",IF(NOT(ISNUMBER(N1086)),"UNPRICED - select SKU / quote",IF(ISNUMBER(K1086),"Manual quote - verify source",IF(T1086="Covered","Covered by capacity",IF(T1086="Control plane","No direct fee","Priced - verify sizing")))))</f>
        <v>Inactive</v>
      </c>
      <c r="R1086" s="21" t="s">
        <v>2300</v>
      </c>
      <c r="S1086" s="21" t="s">
        <v>971</v>
      </c>
      <c r="T1086" s="21" t="s">
        <v>187</v>
      </c>
      <c r="U1086" s="23">
        <f>IF(COUNTIF('SKU Catalog'!$A$4:$A$116,T1086&amp;"|"&amp;F1086)=0,0,MATCH(T1086&amp;"|"&amp;F1086,'SKU Catalog'!$A$1:$A$116,0))</f>
        <v>5</v>
      </c>
      <c r="V1086" s="24">
        <f>IF(NOT(AND(A1086=$B$2,G1086&gt;0,H1086&gt;0,OR(C1086&lt;&gt;"Recommended baseline",Assumptions!$B$10=1))),0,IF(ISNUMBER(K1086),G1086*H1086*K1086,IF(U1086=0,"UNPRICED",IF(ISNUMBER(INDEX('SKU Catalog'!$K$1:$K$116,MAX(1,U1086))),G1086*H1086*INDEX('SKU Catalog'!$K$1:$K$116,MAX(1,U1086))*IF(AND(INDEX('SKU Catalog'!$F$1:$F$116,MAX(1,U1086))="Hourly",OR(INDEX('SKU Catalog'!$J$1:$J$116,MAX(1,U1086))=0,"PAYG"="PAYG")),I1086,1),"UNPRICED"))))</f>
        <v>0</v>
      </c>
      <c r="W1086" s="24">
        <f>IF(NOT(AND(A1086=$B$2,G1086&gt;0,H1086&gt;0,OR(C1086&lt;&gt;"Recommended baseline",Assumptions!$B$10=1))),0,IF(ISNUMBER(K1086),G1086*H1086*K1086,IF(U1086=0,"UNPRICED",IF(ISNUMBER(INDEX('SKU Catalog'!$L$1:$L$116,MAX(1,U1086))),G1086*H1086*INDEX('SKU Catalog'!$L$1:$L$116,MAX(1,U1086))*IF(AND(INDEX('SKU Catalog'!$F$1:$F$116,MAX(1,U1086))="Hourly",OR(INDEX('SKU Catalog'!$J$1:$J$116,MAX(1,U1086))=0,"1Y"="PAYG")),I1086,1),"UNPRICED"))))</f>
        <v>0</v>
      </c>
      <c r="X1086" s="24">
        <f>IF(NOT(AND(A1086=$B$2,G1086&gt;0,H1086&gt;0,OR(C1086&lt;&gt;"Recommended baseline",Assumptions!$B$10=1))),0,IF(ISNUMBER(K1086),G1086*H1086*K1086,IF(U1086=0,"UNPRICED",IF(ISNUMBER(INDEX('SKU Catalog'!$M$1:$M$116,MAX(1,U1086))),G1086*H1086*INDEX('SKU Catalog'!$M$1:$M$116,MAX(1,U1086))*IF(AND(INDEX('SKU Catalog'!$F$1:$F$116,MAX(1,U1086))="Hourly",OR(INDEX('SKU Catalog'!$J$1:$J$116,MAX(1,U1086))=0,"3Y"="PAYG")),I1086,1),"UNPRICED"))))</f>
        <v>0</v>
      </c>
    </row>
    <row r="1087" spans="1:24" ht="28.8" x14ac:dyDescent="0.35">
      <c r="A1087" s="21" t="s">
        <v>951</v>
      </c>
      <c r="B1087" s="21" t="s">
        <v>95</v>
      </c>
      <c r="C1087" s="21" t="s">
        <v>2299</v>
      </c>
      <c r="D1087" s="21" t="s">
        <v>1898</v>
      </c>
      <c r="E1087" s="21" t="s">
        <v>1899</v>
      </c>
      <c r="F1087" s="26" t="s">
        <v>188</v>
      </c>
      <c r="G1087" s="27">
        <v>1</v>
      </c>
      <c r="H1087" s="27">
        <v>1</v>
      </c>
      <c r="I1087" s="36">
        <v>1</v>
      </c>
      <c r="J1087" s="26" t="s">
        <v>2297</v>
      </c>
      <c r="K1087" s="37"/>
      <c r="L1087" s="23" t="str">
        <f>IF(U1087=0,"INVALID SKU",IF(INDEX('SKU Catalog'!$J$1:$J$116,MAX(1,U1087))=0,"PAYG",IF(J1087="Default",Assumptions!$B$7,J1087)))</f>
        <v>PAYG</v>
      </c>
      <c r="M1087" s="23" t="str">
        <f>IF(U1087=0,"Review SKU",INDEX('SKU Catalog'!$E$1:$E$116,MAX(1,U1087)))</f>
        <v>resource</v>
      </c>
      <c r="N1087" s="31">
        <f>IF(ISNUMBER(K1087),K1087,IF(U1087=0,"UNPRICED",IF(L1087="PAYG",INDEX('SKU Catalog'!$K$1:$K$116,MAX(1,U1087)),IF(L1087="1Y",INDEX('SKU Catalog'!$L$1:$L$116,MAX(1,U1087)),INDEX('SKU Catalog'!$M$1:$M$116,MAX(1,U1087))))))</f>
        <v>0</v>
      </c>
      <c r="O1087" s="24">
        <f>IF(NOT(AND(A1087=$B$2,G1087&gt;0,H1087&gt;0,OR(C1087&lt;&gt;"Recommended baseline",Assumptions!$B$10=1))),0,IF(ISNUMBER(N1087),G1087*H1087*N1087*IF(ISNUMBER(K1087),1,IF(AND(L1087="PAYG",INDEX('SKU Catalog'!$F$1:$F$116,MAX(1,U1087))="Hourly"),I1087,1)),"UNPRICED"))</f>
        <v>0</v>
      </c>
      <c r="P1087" s="24">
        <f>IF(ISNUMBER(O1087),O1087*Assumptions!$B$8,"UNPRICED")</f>
        <v>0</v>
      </c>
      <c r="Q1087" s="23" t="str">
        <f>IF(NOT(AND(A1087=$B$2,G1087&gt;0,H1087&gt;0,OR(C1087&lt;&gt;"Recommended baseline",Assumptions!$B$10=1))),"Inactive",IF(NOT(ISNUMBER(N1087)),"UNPRICED - select SKU / quote",IF(ISNUMBER(K1087),"Manual quote - verify source",IF(T1087="Covered","Covered by capacity",IF(T1087="Control plane","No direct fee","Priced - verify sizing")))))</f>
        <v>Inactive</v>
      </c>
      <c r="R1087" s="21" t="s">
        <v>2300</v>
      </c>
      <c r="S1087" s="21" t="s">
        <v>971</v>
      </c>
      <c r="T1087" s="21" t="s">
        <v>187</v>
      </c>
      <c r="U1087" s="23">
        <f>IF(COUNTIF('SKU Catalog'!$A$4:$A$116,T1087&amp;"|"&amp;F1087)=0,0,MATCH(T1087&amp;"|"&amp;F1087,'SKU Catalog'!$A$1:$A$116,0))</f>
        <v>5</v>
      </c>
      <c r="V1087" s="24">
        <f>IF(NOT(AND(A1087=$B$2,G1087&gt;0,H1087&gt;0,OR(C1087&lt;&gt;"Recommended baseline",Assumptions!$B$10=1))),0,IF(ISNUMBER(K1087),G1087*H1087*K1087,IF(U1087=0,"UNPRICED",IF(ISNUMBER(INDEX('SKU Catalog'!$K$1:$K$116,MAX(1,U1087))),G1087*H1087*INDEX('SKU Catalog'!$K$1:$K$116,MAX(1,U1087))*IF(AND(INDEX('SKU Catalog'!$F$1:$F$116,MAX(1,U1087))="Hourly",OR(INDEX('SKU Catalog'!$J$1:$J$116,MAX(1,U1087))=0,"PAYG"="PAYG")),I1087,1),"UNPRICED"))))</f>
        <v>0</v>
      </c>
      <c r="W1087" s="24">
        <f>IF(NOT(AND(A1087=$B$2,G1087&gt;0,H1087&gt;0,OR(C1087&lt;&gt;"Recommended baseline",Assumptions!$B$10=1))),0,IF(ISNUMBER(K1087),G1087*H1087*K1087,IF(U1087=0,"UNPRICED",IF(ISNUMBER(INDEX('SKU Catalog'!$L$1:$L$116,MAX(1,U1087))),G1087*H1087*INDEX('SKU Catalog'!$L$1:$L$116,MAX(1,U1087))*IF(AND(INDEX('SKU Catalog'!$F$1:$F$116,MAX(1,U1087))="Hourly",OR(INDEX('SKU Catalog'!$J$1:$J$116,MAX(1,U1087))=0,"1Y"="PAYG")),I1087,1),"UNPRICED"))))</f>
        <v>0</v>
      </c>
      <c r="X1087" s="24">
        <f>IF(NOT(AND(A1087=$B$2,G1087&gt;0,H1087&gt;0,OR(C1087&lt;&gt;"Recommended baseline",Assumptions!$B$10=1))),0,IF(ISNUMBER(K1087),G1087*H1087*K1087,IF(U1087=0,"UNPRICED",IF(ISNUMBER(INDEX('SKU Catalog'!$M$1:$M$116,MAX(1,U1087))),G1087*H1087*INDEX('SKU Catalog'!$M$1:$M$116,MAX(1,U1087))*IF(AND(INDEX('SKU Catalog'!$F$1:$F$116,MAX(1,U1087))="Hourly",OR(INDEX('SKU Catalog'!$J$1:$J$116,MAX(1,U1087))=0,"3Y"="PAYG")),I1087,1),"UNPRICED"))))</f>
        <v>0</v>
      </c>
    </row>
    <row r="1088" spans="1:24" ht="28.8" x14ac:dyDescent="0.35">
      <c r="A1088" s="21" t="s">
        <v>951</v>
      </c>
      <c r="B1088" s="21" t="s">
        <v>95</v>
      </c>
      <c r="C1088" s="21" t="s">
        <v>2299</v>
      </c>
      <c r="D1088" s="21" t="s">
        <v>1900</v>
      </c>
      <c r="E1088" s="21" t="s">
        <v>1901</v>
      </c>
      <c r="F1088" s="26" t="s">
        <v>188</v>
      </c>
      <c r="G1088" s="27">
        <v>1</v>
      </c>
      <c r="H1088" s="27">
        <v>1</v>
      </c>
      <c r="I1088" s="36">
        <v>1</v>
      </c>
      <c r="J1088" s="26" t="s">
        <v>2297</v>
      </c>
      <c r="K1088" s="37"/>
      <c r="L1088" s="23" t="str">
        <f>IF(U1088=0,"INVALID SKU",IF(INDEX('SKU Catalog'!$J$1:$J$116,MAX(1,U1088))=0,"PAYG",IF(J1088="Default",Assumptions!$B$7,J1088)))</f>
        <v>PAYG</v>
      </c>
      <c r="M1088" s="23" t="str">
        <f>IF(U1088=0,"Review SKU",INDEX('SKU Catalog'!$E$1:$E$116,MAX(1,U1088)))</f>
        <v>resource</v>
      </c>
      <c r="N1088" s="31">
        <f>IF(ISNUMBER(K1088),K1088,IF(U1088=0,"UNPRICED",IF(L1088="PAYG",INDEX('SKU Catalog'!$K$1:$K$116,MAX(1,U1088)),IF(L1088="1Y",INDEX('SKU Catalog'!$L$1:$L$116,MAX(1,U1088)),INDEX('SKU Catalog'!$M$1:$M$116,MAX(1,U1088))))))</f>
        <v>0</v>
      </c>
      <c r="O1088" s="24">
        <f>IF(NOT(AND(A1088=$B$2,G1088&gt;0,H1088&gt;0,OR(C1088&lt;&gt;"Recommended baseline",Assumptions!$B$10=1))),0,IF(ISNUMBER(N1088),G1088*H1088*N1088*IF(ISNUMBER(K1088),1,IF(AND(L1088="PAYG",INDEX('SKU Catalog'!$F$1:$F$116,MAX(1,U1088))="Hourly"),I1088,1)),"UNPRICED"))</f>
        <v>0</v>
      </c>
      <c r="P1088" s="24">
        <f>IF(ISNUMBER(O1088),O1088*Assumptions!$B$8,"UNPRICED")</f>
        <v>0</v>
      </c>
      <c r="Q1088" s="23" t="str">
        <f>IF(NOT(AND(A1088=$B$2,G1088&gt;0,H1088&gt;0,OR(C1088&lt;&gt;"Recommended baseline",Assumptions!$B$10=1))),"Inactive",IF(NOT(ISNUMBER(N1088)),"UNPRICED - select SKU / quote",IF(ISNUMBER(K1088),"Manual quote - verify source",IF(T1088="Covered","Covered by capacity",IF(T1088="Control plane","No direct fee","Priced - verify sizing")))))</f>
        <v>Inactive</v>
      </c>
      <c r="R1088" s="21" t="s">
        <v>2300</v>
      </c>
      <c r="S1088" s="21" t="s">
        <v>971</v>
      </c>
      <c r="T1088" s="21" t="s">
        <v>187</v>
      </c>
      <c r="U1088" s="23">
        <f>IF(COUNTIF('SKU Catalog'!$A$4:$A$116,T1088&amp;"|"&amp;F1088)=0,0,MATCH(T1088&amp;"|"&amp;F1088,'SKU Catalog'!$A$1:$A$116,0))</f>
        <v>5</v>
      </c>
      <c r="V1088" s="24">
        <f>IF(NOT(AND(A1088=$B$2,G1088&gt;0,H1088&gt;0,OR(C1088&lt;&gt;"Recommended baseline",Assumptions!$B$10=1))),0,IF(ISNUMBER(K1088),G1088*H1088*K1088,IF(U1088=0,"UNPRICED",IF(ISNUMBER(INDEX('SKU Catalog'!$K$1:$K$116,MAX(1,U1088))),G1088*H1088*INDEX('SKU Catalog'!$K$1:$K$116,MAX(1,U1088))*IF(AND(INDEX('SKU Catalog'!$F$1:$F$116,MAX(1,U1088))="Hourly",OR(INDEX('SKU Catalog'!$J$1:$J$116,MAX(1,U1088))=0,"PAYG"="PAYG")),I1088,1),"UNPRICED"))))</f>
        <v>0</v>
      </c>
      <c r="W1088" s="24">
        <f>IF(NOT(AND(A1088=$B$2,G1088&gt;0,H1088&gt;0,OR(C1088&lt;&gt;"Recommended baseline",Assumptions!$B$10=1))),0,IF(ISNUMBER(K1088),G1088*H1088*K1088,IF(U1088=0,"UNPRICED",IF(ISNUMBER(INDEX('SKU Catalog'!$L$1:$L$116,MAX(1,U1088))),G1088*H1088*INDEX('SKU Catalog'!$L$1:$L$116,MAX(1,U1088))*IF(AND(INDEX('SKU Catalog'!$F$1:$F$116,MAX(1,U1088))="Hourly",OR(INDEX('SKU Catalog'!$J$1:$J$116,MAX(1,U1088))=0,"1Y"="PAYG")),I1088,1),"UNPRICED"))))</f>
        <v>0</v>
      </c>
      <c r="X1088" s="24">
        <f>IF(NOT(AND(A1088=$B$2,G1088&gt;0,H1088&gt;0,OR(C1088&lt;&gt;"Recommended baseline",Assumptions!$B$10=1))),0,IF(ISNUMBER(K1088),G1088*H1088*K1088,IF(U1088=0,"UNPRICED",IF(ISNUMBER(INDEX('SKU Catalog'!$M$1:$M$116,MAX(1,U1088))),G1088*H1088*INDEX('SKU Catalog'!$M$1:$M$116,MAX(1,U1088))*IF(AND(INDEX('SKU Catalog'!$F$1:$F$116,MAX(1,U1088))="Hourly",OR(INDEX('SKU Catalog'!$J$1:$J$116,MAX(1,U1088))=0,"3Y"="PAYG")),I1088,1),"UNPRICED"))))</f>
        <v>0</v>
      </c>
    </row>
    <row r="1089" spans="1:24" ht="28.8" x14ac:dyDescent="0.35">
      <c r="A1089" s="21" t="s">
        <v>951</v>
      </c>
      <c r="B1089" s="21" t="s">
        <v>95</v>
      </c>
      <c r="C1089" s="21" t="s">
        <v>2299</v>
      </c>
      <c r="D1089" s="21" t="s">
        <v>1902</v>
      </c>
      <c r="E1089" s="21" t="s">
        <v>1903</v>
      </c>
      <c r="F1089" s="26" t="s">
        <v>188</v>
      </c>
      <c r="G1089" s="27">
        <v>1</v>
      </c>
      <c r="H1089" s="27">
        <v>1</v>
      </c>
      <c r="I1089" s="36">
        <v>1</v>
      </c>
      <c r="J1089" s="26" t="s">
        <v>2297</v>
      </c>
      <c r="K1089" s="37"/>
      <c r="L1089" s="23" t="str">
        <f>IF(U1089=0,"INVALID SKU",IF(INDEX('SKU Catalog'!$J$1:$J$116,MAX(1,U1089))=0,"PAYG",IF(J1089="Default",Assumptions!$B$7,J1089)))</f>
        <v>PAYG</v>
      </c>
      <c r="M1089" s="23" t="str">
        <f>IF(U1089=0,"Review SKU",INDEX('SKU Catalog'!$E$1:$E$116,MAX(1,U1089)))</f>
        <v>resource</v>
      </c>
      <c r="N1089" s="31">
        <f>IF(ISNUMBER(K1089),K1089,IF(U1089=0,"UNPRICED",IF(L1089="PAYG",INDEX('SKU Catalog'!$K$1:$K$116,MAX(1,U1089)),IF(L1089="1Y",INDEX('SKU Catalog'!$L$1:$L$116,MAX(1,U1089)),INDEX('SKU Catalog'!$M$1:$M$116,MAX(1,U1089))))))</f>
        <v>0</v>
      </c>
      <c r="O1089" s="24">
        <f>IF(NOT(AND(A1089=$B$2,G1089&gt;0,H1089&gt;0,OR(C1089&lt;&gt;"Recommended baseline",Assumptions!$B$10=1))),0,IF(ISNUMBER(N1089),G1089*H1089*N1089*IF(ISNUMBER(K1089),1,IF(AND(L1089="PAYG",INDEX('SKU Catalog'!$F$1:$F$116,MAX(1,U1089))="Hourly"),I1089,1)),"UNPRICED"))</f>
        <v>0</v>
      </c>
      <c r="P1089" s="24">
        <f>IF(ISNUMBER(O1089),O1089*Assumptions!$B$8,"UNPRICED")</f>
        <v>0</v>
      </c>
      <c r="Q1089" s="23" t="str">
        <f>IF(NOT(AND(A1089=$B$2,G1089&gt;0,H1089&gt;0,OR(C1089&lt;&gt;"Recommended baseline",Assumptions!$B$10=1))),"Inactive",IF(NOT(ISNUMBER(N1089)),"UNPRICED - select SKU / quote",IF(ISNUMBER(K1089),"Manual quote - verify source",IF(T1089="Covered","Covered by capacity",IF(T1089="Control plane","No direct fee","Priced - verify sizing")))))</f>
        <v>Inactive</v>
      </c>
      <c r="R1089" s="21" t="s">
        <v>2300</v>
      </c>
      <c r="S1089" s="21" t="s">
        <v>971</v>
      </c>
      <c r="T1089" s="21" t="s">
        <v>187</v>
      </c>
      <c r="U1089" s="23">
        <f>IF(COUNTIF('SKU Catalog'!$A$4:$A$116,T1089&amp;"|"&amp;F1089)=0,0,MATCH(T1089&amp;"|"&amp;F1089,'SKU Catalog'!$A$1:$A$116,0))</f>
        <v>5</v>
      </c>
      <c r="V1089" s="24">
        <f>IF(NOT(AND(A1089=$B$2,G1089&gt;0,H1089&gt;0,OR(C1089&lt;&gt;"Recommended baseline",Assumptions!$B$10=1))),0,IF(ISNUMBER(K1089),G1089*H1089*K1089,IF(U1089=0,"UNPRICED",IF(ISNUMBER(INDEX('SKU Catalog'!$K$1:$K$116,MAX(1,U1089))),G1089*H1089*INDEX('SKU Catalog'!$K$1:$K$116,MAX(1,U1089))*IF(AND(INDEX('SKU Catalog'!$F$1:$F$116,MAX(1,U1089))="Hourly",OR(INDEX('SKU Catalog'!$J$1:$J$116,MAX(1,U1089))=0,"PAYG"="PAYG")),I1089,1),"UNPRICED"))))</f>
        <v>0</v>
      </c>
      <c r="W1089" s="24">
        <f>IF(NOT(AND(A1089=$B$2,G1089&gt;0,H1089&gt;0,OR(C1089&lt;&gt;"Recommended baseline",Assumptions!$B$10=1))),0,IF(ISNUMBER(K1089),G1089*H1089*K1089,IF(U1089=0,"UNPRICED",IF(ISNUMBER(INDEX('SKU Catalog'!$L$1:$L$116,MAX(1,U1089))),G1089*H1089*INDEX('SKU Catalog'!$L$1:$L$116,MAX(1,U1089))*IF(AND(INDEX('SKU Catalog'!$F$1:$F$116,MAX(1,U1089))="Hourly",OR(INDEX('SKU Catalog'!$J$1:$J$116,MAX(1,U1089))=0,"1Y"="PAYG")),I1089,1),"UNPRICED"))))</f>
        <v>0</v>
      </c>
      <c r="X1089" s="24">
        <f>IF(NOT(AND(A1089=$B$2,G1089&gt;0,H1089&gt;0,OR(C1089&lt;&gt;"Recommended baseline",Assumptions!$B$10=1))),0,IF(ISNUMBER(K1089),G1089*H1089*K1089,IF(U1089=0,"UNPRICED",IF(ISNUMBER(INDEX('SKU Catalog'!$M$1:$M$116,MAX(1,U1089))),G1089*H1089*INDEX('SKU Catalog'!$M$1:$M$116,MAX(1,U1089))*IF(AND(INDEX('SKU Catalog'!$F$1:$F$116,MAX(1,U1089))="Hourly",OR(INDEX('SKU Catalog'!$J$1:$J$116,MAX(1,U1089))=0,"3Y"="PAYG")),I1089,1),"UNPRICED"))))</f>
        <v>0</v>
      </c>
    </row>
    <row r="1090" spans="1:24" ht="28.8" x14ac:dyDescent="0.35">
      <c r="A1090" s="21" t="s">
        <v>951</v>
      </c>
      <c r="B1090" s="21" t="s">
        <v>95</v>
      </c>
      <c r="C1090" s="21" t="s">
        <v>2299</v>
      </c>
      <c r="D1090" s="21" t="s">
        <v>1904</v>
      </c>
      <c r="E1090" s="21" t="s">
        <v>1905</v>
      </c>
      <c r="F1090" s="26" t="s">
        <v>188</v>
      </c>
      <c r="G1090" s="27">
        <v>1</v>
      </c>
      <c r="H1090" s="27">
        <v>1</v>
      </c>
      <c r="I1090" s="36">
        <v>1</v>
      </c>
      <c r="J1090" s="26" t="s">
        <v>2297</v>
      </c>
      <c r="K1090" s="37"/>
      <c r="L1090" s="23" t="str">
        <f>IF(U1090=0,"INVALID SKU",IF(INDEX('SKU Catalog'!$J$1:$J$116,MAX(1,U1090))=0,"PAYG",IF(J1090="Default",Assumptions!$B$7,J1090)))</f>
        <v>PAYG</v>
      </c>
      <c r="M1090" s="23" t="str">
        <f>IF(U1090=0,"Review SKU",INDEX('SKU Catalog'!$E$1:$E$116,MAX(1,U1090)))</f>
        <v>resource</v>
      </c>
      <c r="N1090" s="31">
        <f>IF(ISNUMBER(K1090),K1090,IF(U1090=0,"UNPRICED",IF(L1090="PAYG",INDEX('SKU Catalog'!$K$1:$K$116,MAX(1,U1090)),IF(L1090="1Y",INDEX('SKU Catalog'!$L$1:$L$116,MAX(1,U1090)),INDEX('SKU Catalog'!$M$1:$M$116,MAX(1,U1090))))))</f>
        <v>0</v>
      </c>
      <c r="O1090" s="24">
        <f>IF(NOT(AND(A1090=$B$2,G1090&gt;0,H1090&gt;0,OR(C1090&lt;&gt;"Recommended baseline",Assumptions!$B$10=1))),0,IF(ISNUMBER(N1090),G1090*H1090*N1090*IF(ISNUMBER(K1090),1,IF(AND(L1090="PAYG",INDEX('SKU Catalog'!$F$1:$F$116,MAX(1,U1090))="Hourly"),I1090,1)),"UNPRICED"))</f>
        <v>0</v>
      </c>
      <c r="P1090" s="24">
        <f>IF(ISNUMBER(O1090),O1090*Assumptions!$B$8,"UNPRICED")</f>
        <v>0</v>
      </c>
      <c r="Q1090" s="23" t="str">
        <f>IF(NOT(AND(A1090=$B$2,G1090&gt;0,H1090&gt;0,OR(C1090&lt;&gt;"Recommended baseline",Assumptions!$B$10=1))),"Inactive",IF(NOT(ISNUMBER(N1090)),"UNPRICED - select SKU / quote",IF(ISNUMBER(K1090),"Manual quote - verify source",IF(T1090="Covered","Covered by capacity",IF(T1090="Control plane","No direct fee","Priced - verify sizing")))))</f>
        <v>Inactive</v>
      </c>
      <c r="R1090" s="21" t="s">
        <v>2300</v>
      </c>
      <c r="S1090" s="21" t="s">
        <v>971</v>
      </c>
      <c r="T1090" s="21" t="s">
        <v>187</v>
      </c>
      <c r="U1090" s="23">
        <f>IF(COUNTIF('SKU Catalog'!$A$4:$A$116,T1090&amp;"|"&amp;F1090)=0,0,MATCH(T1090&amp;"|"&amp;F1090,'SKU Catalog'!$A$1:$A$116,0))</f>
        <v>5</v>
      </c>
      <c r="V1090" s="24">
        <f>IF(NOT(AND(A1090=$B$2,G1090&gt;0,H1090&gt;0,OR(C1090&lt;&gt;"Recommended baseline",Assumptions!$B$10=1))),0,IF(ISNUMBER(K1090),G1090*H1090*K1090,IF(U1090=0,"UNPRICED",IF(ISNUMBER(INDEX('SKU Catalog'!$K$1:$K$116,MAX(1,U1090))),G1090*H1090*INDEX('SKU Catalog'!$K$1:$K$116,MAX(1,U1090))*IF(AND(INDEX('SKU Catalog'!$F$1:$F$116,MAX(1,U1090))="Hourly",OR(INDEX('SKU Catalog'!$J$1:$J$116,MAX(1,U1090))=0,"PAYG"="PAYG")),I1090,1),"UNPRICED"))))</f>
        <v>0</v>
      </c>
      <c r="W1090" s="24">
        <f>IF(NOT(AND(A1090=$B$2,G1090&gt;0,H1090&gt;0,OR(C1090&lt;&gt;"Recommended baseline",Assumptions!$B$10=1))),0,IF(ISNUMBER(K1090),G1090*H1090*K1090,IF(U1090=0,"UNPRICED",IF(ISNUMBER(INDEX('SKU Catalog'!$L$1:$L$116,MAX(1,U1090))),G1090*H1090*INDEX('SKU Catalog'!$L$1:$L$116,MAX(1,U1090))*IF(AND(INDEX('SKU Catalog'!$F$1:$F$116,MAX(1,U1090))="Hourly",OR(INDEX('SKU Catalog'!$J$1:$J$116,MAX(1,U1090))=0,"1Y"="PAYG")),I1090,1),"UNPRICED"))))</f>
        <v>0</v>
      </c>
      <c r="X1090" s="24">
        <f>IF(NOT(AND(A1090=$B$2,G1090&gt;0,H1090&gt;0,OR(C1090&lt;&gt;"Recommended baseline",Assumptions!$B$10=1))),0,IF(ISNUMBER(K1090),G1090*H1090*K1090,IF(U1090=0,"UNPRICED",IF(ISNUMBER(INDEX('SKU Catalog'!$M$1:$M$116,MAX(1,U1090))),G1090*H1090*INDEX('SKU Catalog'!$M$1:$M$116,MAX(1,U1090))*IF(AND(INDEX('SKU Catalog'!$F$1:$F$116,MAX(1,U1090))="Hourly",OR(INDEX('SKU Catalog'!$J$1:$J$116,MAX(1,U1090))=0,"3Y"="PAYG")),I1090,1),"UNPRICED"))))</f>
        <v>0</v>
      </c>
    </row>
    <row r="1091" spans="1:24" ht="28.8" x14ac:dyDescent="0.35">
      <c r="A1091" s="21" t="s">
        <v>951</v>
      </c>
      <c r="B1091" s="21" t="s">
        <v>95</v>
      </c>
      <c r="C1091" s="21" t="s">
        <v>2299</v>
      </c>
      <c r="D1091" s="21" t="s">
        <v>1907</v>
      </c>
      <c r="E1091" s="21" t="s">
        <v>1908</v>
      </c>
      <c r="F1091" s="26" t="s">
        <v>188</v>
      </c>
      <c r="G1091" s="27">
        <v>1</v>
      </c>
      <c r="H1091" s="27">
        <v>1</v>
      </c>
      <c r="I1091" s="36">
        <v>1</v>
      </c>
      <c r="J1091" s="26" t="s">
        <v>2297</v>
      </c>
      <c r="K1091" s="37"/>
      <c r="L1091" s="23" t="str">
        <f>IF(U1091=0,"INVALID SKU",IF(INDEX('SKU Catalog'!$J$1:$J$116,MAX(1,U1091))=0,"PAYG",IF(J1091="Default",Assumptions!$B$7,J1091)))</f>
        <v>PAYG</v>
      </c>
      <c r="M1091" s="23" t="str">
        <f>IF(U1091=0,"Review SKU",INDEX('SKU Catalog'!$E$1:$E$116,MAX(1,U1091)))</f>
        <v>resource</v>
      </c>
      <c r="N1091" s="31">
        <f>IF(ISNUMBER(K1091),K1091,IF(U1091=0,"UNPRICED",IF(L1091="PAYG",INDEX('SKU Catalog'!$K$1:$K$116,MAX(1,U1091)),IF(L1091="1Y",INDEX('SKU Catalog'!$L$1:$L$116,MAX(1,U1091)),INDEX('SKU Catalog'!$M$1:$M$116,MAX(1,U1091))))))</f>
        <v>0</v>
      </c>
      <c r="O1091" s="24">
        <f>IF(NOT(AND(A1091=$B$2,G1091&gt;0,H1091&gt;0,OR(C1091&lt;&gt;"Recommended baseline",Assumptions!$B$10=1))),0,IF(ISNUMBER(N1091),G1091*H1091*N1091*IF(ISNUMBER(K1091),1,IF(AND(L1091="PAYG",INDEX('SKU Catalog'!$F$1:$F$116,MAX(1,U1091))="Hourly"),I1091,1)),"UNPRICED"))</f>
        <v>0</v>
      </c>
      <c r="P1091" s="24">
        <f>IF(ISNUMBER(O1091),O1091*Assumptions!$B$8,"UNPRICED")</f>
        <v>0</v>
      </c>
      <c r="Q1091" s="23" t="str">
        <f>IF(NOT(AND(A1091=$B$2,G1091&gt;0,H1091&gt;0,OR(C1091&lt;&gt;"Recommended baseline",Assumptions!$B$10=1))),"Inactive",IF(NOT(ISNUMBER(N1091)),"UNPRICED - select SKU / quote",IF(ISNUMBER(K1091),"Manual quote - verify source",IF(T1091="Covered","Covered by capacity",IF(T1091="Control plane","No direct fee","Priced - verify sizing")))))</f>
        <v>Inactive</v>
      </c>
      <c r="R1091" s="21" t="s">
        <v>2300</v>
      </c>
      <c r="S1091" s="21" t="s">
        <v>971</v>
      </c>
      <c r="T1091" s="21" t="s">
        <v>187</v>
      </c>
      <c r="U1091" s="23">
        <f>IF(COUNTIF('SKU Catalog'!$A$4:$A$116,T1091&amp;"|"&amp;F1091)=0,0,MATCH(T1091&amp;"|"&amp;F1091,'SKU Catalog'!$A$1:$A$116,0))</f>
        <v>5</v>
      </c>
      <c r="V1091" s="24">
        <f>IF(NOT(AND(A1091=$B$2,G1091&gt;0,H1091&gt;0,OR(C1091&lt;&gt;"Recommended baseline",Assumptions!$B$10=1))),0,IF(ISNUMBER(K1091),G1091*H1091*K1091,IF(U1091=0,"UNPRICED",IF(ISNUMBER(INDEX('SKU Catalog'!$K$1:$K$116,MAX(1,U1091))),G1091*H1091*INDEX('SKU Catalog'!$K$1:$K$116,MAX(1,U1091))*IF(AND(INDEX('SKU Catalog'!$F$1:$F$116,MAX(1,U1091))="Hourly",OR(INDEX('SKU Catalog'!$J$1:$J$116,MAX(1,U1091))=0,"PAYG"="PAYG")),I1091,1),"UNPRICED"))))</f>
        <v>0</v>
      </c>
      <c r="W1091" s="24">
        <f>IF(NOT(AND(A1091=$B$2,G1091&gt;0,H1091&gt;0,OR(C1091&lt;&gt;"Recommended baseline",Assumptions!$B$10=1))),0,IF(ISNUMBER(K1091),G1091*H1091*K1091,IF(U1091=0,"UNPRICED",IF(ISNUMBER(INDEX('SKU Catalog'!$L$1:$L$116,MAX(1,U1091))),G1091*H1091*INDEX('SKU Catalog'!$L$1:$L$116,MAX(1,U1091))*IF(AND(INDEX('SKU Catalog'!$F$1:$F$116,MAX(1,U1091))="Hourly",OR(INDEX('SKU Catalog'!$J$1:$J$116,MAX(1,U1091))=0,"1Y"="PAYG")),I1091,1),"UNPRICED"))))</f>
        <v>0</v>
      </c>
      <c r="X1091" s="24">
        <f>IF(NOT(AND(A1091=$B$2,G1091&gt;0,H1091&gt;0,OR(C1091&lt;&gt;"Recommended baseline",Assumptions!$B$10=1))),0,IF(ISNUMBER(K1091),G1091*H1091*K1091,IF(U1091=0,"UNPRICED",IF(ISNUMBER(INDEX('SKU Catalog'!$M$1:$M$116,MAX(1,U1091))),G1091*H1091*INDEX('SKU Catalog'!$M$1:$M$116,MAX(1,U1091))*IF(AND(INDEX('SKU Catalog'!$F$1:$F$116,MAX(1,U1091))="Hourly",OR(INDEX('SKU Catalog'!$J$1:$J$116,MAX(1,U1091))=0,"3Y"="PAYG")),I1091,1),"UNPRICED"))))</f>
        <v>0</v>
      </c>
    </row>
    <row r="1092" spans="1:24" ht="28.8" x14ac:dyDescent="0.35">
      <c r="A1092" s="21" t="s">
        <v>951</v>
      </c>
      <c r="B1092" s="21" t="s">
        <v>95</v>
      </c>
      <c r="C1092" s="21" t="s">
        <v>2299</v>
      </c>
      <c r="D1092" s="21" t="s">
        <v>1910</v>
      </c>
      <c r="E1092" s="21" t="s">
        <v>1911</v>
      </c>
      <c r="F1092" s="26" t="s">
        <v>188</v>
      </c>
      <c r="G1092" s="27">
        <v>1</v>
      </c>
      <c r="H1092" s="27">
        <v>1</v>
      </c>
      <c r="I1092" s="36">
        <v>1</v>
      </c>
      <c r="J1092" s="26" t="s">
        <v>2297</v>
      </c>
      <c r="K1092" s="37"/>
      <c r="L1092" s="23" t="str">
        <f>IF(U1092=0,"INVALID SKU",IF(INDEX('SKU Catalog'!$J$1:$J$116,MAX(1,U1092))=0,"PAYG",IF(J1092="Default",Assumptions!$B$7,J1092)))</f>
        <v>PAYG</v>
      </c>
      <c r="M1092" s="23" t="str">
        <f>IF(U1092=0,"Review SKU",INDEX('SKU Catalog'!$E$1:$E$116,MAX(1,U1092)))</f>
        <v>resource</v>
      </c>
      <c r="N1092" s="31">
        <f>IF(ISNUMBER(K1092),K1092,IF(U1092=0,"UNPRICED",IF(L1092="PAYG",INDEX('SKU Catalog'!$K$1:$K$116,MAX(1,U1092)),IF(L1092="1Y",INDEX('SKU Catalog'!$L$1:$L$116,MAX(1,U1092)),INDEX('SKU Catalog'!$M$1:$M$116,MAX(1,U1092))))))</f>
        <v>0</v>
      </c>
      <c r="O1092" s="24">
        <f>IF(NOT(AND(A1092=$B$2,G1092&gt;0,H1092&gt;0,OR(C1092&lt;&gt;"Recommended baseline",Assumptions!$B$10=1))),0,IF(ISNUMBER(N1092),G1092*H1092*N1092*IF(ISNUMBER(K1092),1,IF(AND(L1092="PAYG",INDEX('SKU Catalog'!$F$1:$F$116,MAX(1,U1092))="Hourly"),I1092,1)),"UNPRICED"))</f>
        <v>0</v>
      </c>
      <c r="P1092" s="24">
        <f>IF(ISNUMBER(O1092),O1092*Assumptions!$B$8,"UNPRICED")</f>
        <v>0</v>
      </c>
      <c r="Q1092" s="23" t="str">
        <f>IF(NOT(AND(A1092=$B$2,G1092&gt;0,H1092&gt;0,OR(C1092&lt;&gt;"Recommended baseline",Assumptions!$B$10=1))),"Inactive",IF(NOT(ISNUMBER(N1092)),"UNPRICED - select SKU / quote",IF(ISNUMBER(K1092),"Manual quote - verify source",IF(T1092="Covered","Covered by capacity",IF(T1092="Control plane","No direct fee","Priced - verify sizing")))))</f>
        <v>Inactive</v>
      </c>
      <c r="R1092" s="21" t="s">
        <v>2300</v>
      </c>
      <c r="S1092" s="21" t="s">
        <v>971</v>
      </c>
      <c r="T1092" s="21" t="s">
        <v>187</v>
      </c>
      <c r="U1092" s="23">
        <f>IF(COUNTIF('SKU Catalog'!$A$4:$A$116,T1092&amp;"|"&amp;F1092)=0,0,MATCH(T1092&amp;"|"&amp;F1092,'SKU Catalog'!$A$1:$A$116,0))</f>
        <v>5</v>
      </c>
      <c r="V1092" s="24">
        <f>IF(NOT(AND(A1092=$B$2,G1092&gt;0,H1092&gt;0,OR(C1092&lt;&gt;"Recommended baseline",Assumptions!$B$10=1))),0,IF(ISNUMBER(K1092),G1092*H1092*K1092,IF(U1092=0,"UNPRICED",IF(ISNUMBER(INDEX('SKU Catalog'!$K$1:$K$116,MAX(1,U1092))),G1092*H1092*INDEX('SKU Catalog'!$K$1:$K$116,MAX(1,U1092))*IF(AND(INDEX('SKU Catalog'!$F$1:$F$116,MAX(1,U1092))="Hourly",OR(INDEX('SKU Catalog'!$J$1:$J$116,MAX(1,U1092))=0,"PAYG"="PAYG")),I1092,1),"UNPRICED"))))</f>
        <v>0</v>
      </c>
      <c r="W1092" s="24">
        <f>IF(NOT(AND(A1092=$B$2,G1092&gt;0,H1092&gt;0,OR(C1092&lt;&gt;"Recommended baseline",Assumptions!$B$10=1))),0,IF(ISNUMBER(K1092),G1092*H1092*K1092,IF(U1092=0,"UNPRICED",IF(ISNUMBER(INDEX('SKU Catalog'!$L$1:$L$116,MAX(1,U1092))),G1092*H1092*INDEX('SKU Catalog'!$L$1:$L$116,MAX(1,U1092))*IF(AND(INDEX('SKU Catalog'!$F$1:$F$116,MAX(1,U1092))="Hourly",OR(INDEX('SKU Catalog'!$J$1:$J$116,MAX(1,U1092))=0,"1Y"="PAYG")),I1092,1),"UNPRICED"))))</f>
        <v>0</v>
      </c>
      <c r="X1092" s="24">
        <f>IF(NOT(AND(A1092=$B$2,G1092&gt;0,H1092&gt;0,OR(C1092&lt;&gt;"Recommended baseline",Assumptions!$B$10=1))),0,IF(ISNUMBER(K1092),G1092*H1092*K1092,IF(U1092=0,"UNPRICED",IF(ISNUMBER(INDEX('SKU Catalog'!$M$1:$M$116,MAX(1,U1092))),G1092*H1092*INDEX('SKU Catalog'!$M$1:$M$116,MAX(1,U1092))*IF(AND(INDEX('SKU Catalog'!$F$1:$F$116,MAX(1,U1092))="Hourly",OR(INDEX('SKU Catalog'!$J$1:$J$116,MAX(1,U1092))=0,"3Y"="PAYG")),I1092,1),"UNPRICED"))))</f>
        <v>0</v>
      </c>
    </row>
    <row r="1093" spans="1:24" ht="28.8" x14ac:dyDescent="0.35">
      <c r="A1093" s="21" t="s">
        <v>951</v>
      </c>
      <c r="B1093" s="21" t="s">
        <v>95</v>
      </c>
      <c r="C1093" s="21" t="s">
        <v>2299</v>
      </c>
      <c r="D1093" s="21" t="s">
        <v>1912</v>
      </c>
      <c r="E1093" s="21" t="s">
        <v>1913</v>
      </c>
      <c r="F1093" s="26" t="s">
        <v>188</v>
      </c>
      <c r="G1093" s="27">
        <v>1</v>
      </c>
      <c r="H1093" s="27">
        <v>1</v>
      </c>
      <c r="I1093" s="36">
        <v>1</v>
      </c>
      <c r="J1093" s="26" t="s">
        <v>2297</v>
      </c>
      <c r="K1093" s="37"/>
      <c r="L1093" s="23" t="str">
        <f>IF(U1093=0,"INVALID SKU",IF(INDEX('SKU Catalog'!$J$1:$J$116,MAX(1,U1093))=0,"PAYG",IF(J1093="Default",Assumptions!$B$7,J1093)))</f>
        <v>PAYG</v>
      </c>
      <c r="M1093" s="23" t="str">
        <f>IF(U1093=0,"Review SKU",INDEX('SKU Catalog'!$E$1:$E$116,MAX(1,U1093)))</f>
        <v>resource</v>
      </c>
      <c r="N1093" s="31">
        <f>IF(ISNUMBER(K1093),K1093,IF(U1093=0,"UNPRICED",IF(L1093="PAYG",INDEX('SKU Catalog'!$K$1:$K$116,MAX(1,U1093)),IF(L1093="1Y",INDEX('SKU Catalog'!$L$1:$L$116,MAX(1,U1093)),INDEX('SKU Catalog'!$M$1:$M$116,MAX(1,U1093))))))</f>
        <v>0</v>
      </c>
      <c r="O1093" s="24">
        <f>IF(NOT(AND(A1093=$B$2,G1093&gt;0,H1093&gt;0,OR(C1093&lt;&gt;"Recommended baseline",Assumptions!$B$10=1))),0,IF(ISNUMBER(N1093),G1093*H1093*N1093*IF(ISNUMBER(K1093),1,IF(AND(L1093="PAYG",INDEX('SKU Catalog'!$F$1:$F$116,MAX(1,U1093))="Hourly"),I1093,1)),"UNPRICED"))</f>
        <v>0</v>
      </c>
      <c r="P1093" s="24">
        <f>IF(ISNUMBER(O1093),O1093*Assumptions!$B$8,"UNPRICED")</f>
        <v>0</v>
      </c>
      <c r="Q1093" s="23" t="str">
        <f>IF(NOT(AND(A1093=$B$2,G1093&gt;0,H1093&gt;0,OR(C1093&lt;&gt;"Recommended baseline",Assumptions!$B$10=1))),"Inactive",IF(NOT(ISNUMBER(N1093)),"UNPRICED - select SKU / quote",IF(ISNUMBER(K1093),"Manual quote - verify source",IF(T1093="Covered","Covered by capacity",IF(T1093="Control plane","No direct fee","Priced - verify sizing")))))</f>
        <v>Inactive</v>
      </c>
      <c r="R1093" s="21" t="s">
        <v>2300</v>
      </c>
      <c r="S1093" s="21" t="s">
        <v>971</v>
      </c>
      <c r="T1093" s="21" t="s">
        <v>187</v>
      </c>
      <c r="U1093" s="23">
        <f>IF(COUNTIF('SKU Catalog'!$A$4:$A$116,T1093&amp;"|"&amp;F1093)=0,0,MATCH(T1093&amp;"|"&amp;F1093,'SKU Catalog'!$A$1:$A$116,0))</f>
        <v>5</v>
      </c>
      <c r="V1093" s="24">
        <f>IF(NOT(AND(A1093=$B$2,G1093&gt;0,H1093&gt;0,OR(C1093&lt;&gt;"Recommended baseline",Assumptions!$B$10=1))),0,IF(ISNUMBER(K1093),G1093*H1093*K1093,IF(U1093=0,"UNPRICED",IF(ISNUMBER(INDEX('SKU Catalog'!$K$1:$K$116,MAX(1,U1093))),G1093*H1093*INDEX('SKU Catalog'!$K$1:$K$116,MAX(1,U1093))*IF(AND(INDEX('SKU Catalog'!$F$1:$F$116,MAX(1,U1093))="Hourly",OR(INDEX('SKU Catalog'!$J$1:$J$116,MAX(1,U1093))=0,"PAYG"="PAYG")),I1093,1),"UNPRICED"))))</f>
        <v>0</v>
      </c>
      <c r="W1093" s="24">
        <f>IF(NOT(AND(A1093=$B$2,G1093&gt;0,H1093&gt;0,OR(C1093&lt;&gt;"Recommended baseline",Assumptions!$B$10=1))),0,IF(ISNUMBER(K1093),G1093*H1093*K1093,IF(U1093=0,"UNPRICED",IF(ISNUMBER(INDEX('SKU Catalog'!$L$1:$L$116,MAX(1,U1093))),G1093*H1093*INDEX('SKU Catalog'!$L$1:$L$116,MAX(1,U1093))*IF(AND(INDEX('SKU Catalog'!$F$1:$F$116,MAX(1,U1093))="Hourly",OR(INDEX('SKU Catalog'!$J$1:$J$116,MAX(1,U1093))=0,"1Y"="PAYG")),I1093,1),"UNPRICED"))))</f>
        <v>0</v>
      </c>
      <c r="X1093" s="24">
        <f>IF(NOT(AND(A1093=$B$2,G1093&gt;0,H1093&gt;0,OR(C1093&lt;&gt;"Recommended baseline",Assumptions!$B$10=1))),0,IF(ISNUMBER(K1093),G1093*H1093*K1093,IF(U1093=0,"UNPRICED",IF(ISNUMBER(INDEX('SKU Catalog'!$M$1:$M$116,MAX(1,U1093))),G1093*H1093*INDEX('SKU Catalog'!$M$1:$M$116,MAX(1,U1093))*IF(AND(INDEX('SKU Catalog'!$F$1:$F$116,MAX(1,U1093))="Hourly",OR(INDEX('SKU Catalog'!$J$1:$J$116,MAX(1,U1093))=0,"3Y"="PAYG")),I1093,1),"UNPRICED"))))</f>
        <v>0</v>
      </c>
    </row>
    <row r="1094" spans="1:24" ht="28.8" x14ac:dyDescent="0.35">
      <c r="A1094" s="21" t="s">
        <v>951</v>
      </c>
      <c r="B1094" s="21" t="s">
        <v>95</v>
      </c>
      <c r="C1094" s="21" t="s">
        <v>2299</v>
      </c>
      <c r="D1094" s="21" t="s">
        <v>1914</v>
      </c>
      <c r="E1094" s="21" t="s">
        <v>1915</v>
      </c>
      <c r="F1094" s="26" t="s">
        <v>188</v>
      </c>
      <c r="G1094" s="27">
        <v>1</v>
      </c>
      <c r="H1094" s="27">
        <v>1</v>
      </c>
      <c r="I1094" s="36">
        <v>1</v>
      </c>
      <c r="J1094" s="26" t="s">
        <v>2297</v>
      </c>
      <c r="K1094" s="37"/>
      <c r="L1094" s="23" t="str">
        <f>IF(U1094=0,"INVALID SKU",IF(INDEX('SKU Catalog'!$J$1:$J$116,MAX(1,U1094))=0,"PAYG",IF(J1094="Default",Assumptions!$B$7,J1094)))</f>
        <v>PAYG</v>
      </c>
      <c r="M1094" s="23" t="str">
        <f>IF(U1094=0,"Review SKU",INDEX('SKU Catalog'!$E$1:$E$116,MAX(1,U1094)))</f>
        <v>resource</v>
      </c>
      <c r="N1094" s="31">
        <f>IF(ISNUMBER(K1094),K1094,IF(U1094=0,"UNPRICED",IF(L1094="PAYG",INDEX('SKU Catalog'!$K$1:$K$116,MAX(1,U1094)),IF(L1094="1Y",INDEX('SKU Catalog'!$L$1:$L$116,MAX(1,U1094)),INDEX('SKU Catalog'!$M$1:$M$116,MAX(1,U1094))))))</f>
        <v>0</v>
      </c>
      <c r="O1094" s="24">
        <f>IF(NOT(AND(A1094=$B$2,G1094&gt;0,H1094&gt;0,OR(C1094&lt;&gt;"Recommended baseline",Assumptions!$B$10=1))),0,IF(ISNUMBER(N1094),G1094*H1094*N1094*IF(ISNUMBER(K1094),1,IF(AND(L1094="PAYG",INDEX('SKU Catalog'!$F$1:$F$116,MAX(1,U1094))="Hourly"),I1094,1)),"UNPRICED"))</f>
        <v>0</v>
      </c>
      <c r="P1094" s="24">
        <f>IF(ISNUMBER(O1094),O1094*Assumptions!$B$8,"UNPRICED")</f>
        <v>0</v>
      </c>
      <c r="Q1094" s="23" t="str">
        <f>IF(NOT(AND(A1094=$B$2,G1094&gt;0,H1094&gt;0,OR(C1094&lt;&gt;"Recommended baseline",Assumptions!$B$10=1))),"Inactive",IF(NOT(ISNUMBER(N1094)),"UNPRICED - select SKU / quote",IF(ISNUMBER(K1094),"Manual quote - verify source",IF(T1094="Covered","Covered by capacity",IF(T1094="Control plane","No direct fee","Priced - verify sizing")))))</f>
        <v>Inactive</v>
      </c>
      <c r="R1094" s="21" t="s">
        <v>2300</v>
      </c>
      <c r="S1094" s="21" t="s">
        <v>971</v>
      </c>
      <c r="T1094" s="21" t="s">
        <v>187</v>
      </c>
      <c r="U1094" s="23">
        <f>IF(COUNTIF('SKU Catalog'!$A$4:$A$116,T1094&amp;"|"&amp;F1094)=0,0,MATCH(T1094&amp;"|"&amp;F1094,'SKU Catalog'!$A$1:$A$116,0))</f>
        <v>5</v>
      </c>
      <c r="V1094" s="24">
        <f>IF(NOT(AND(A1094=$B$2,G1094&gt;0,H1094&gt;0,OR(C1094&lt;&gt;"Recommended baseline",Assumptions!$B$10=1))),0,IF(ISNUMBER(K1094),G1094*H1094*K1094,IF(U1094=0,"UNPRICED",IF(ISNUMBER(INDEX('SKU Catalog'!$K$1:$K$116,MAX(1,U1094))),G1094*H1094*INDEX('SKU Catalog'!$K$1:$K$116,MAX(1,U1094))*IF(AND(INDEX('SKU Catalog'!$F$1:$F$116,MAX(1,U1094))="Hourly",OR(INDEX('SKU Catalog'!$J$1:$J$116,MAX(1,U1094))=0,"PAYG"="PAYG")),I1094,1),"UNPRICED"))))</f>
        <v>0</v>
      </c>
      <c r="W1094" s="24">
        <f>IF(NOT(AND(A1094=$B$2,G1094&gt;0,H1094&gt;0,OR(C1094&lt;&gt;"Recommended baseline",Assumptions!$B$10=1))),0,IF(ISNUMBER(K1094),G1094*H1094*K1094,IF(U1094=0,"UNPRICED",IF(ISNUMBER(INDEX('SKU Catalog'!$L$1:$L$116,MAX(1,U1094))),G1094*H1094*INDEX('SKU Catalog'!$L$1:$L$116,MAX(1,U1094))*IF(AND(INDEX('SKU Catalog'!$F$1:$F$116,MAX(1,U1094))="Hourly",OR(INDEX('SKU Catalog'!$J$1:$J$116,MAX(1,U1094))=0,"1Y"="PAYG")),I1094,1),"UNPRICED"))))</f>
        <v>0</v>
      </c>
      <c r="X1094" s="24">
        <f>IF(NOT(AND(A1094=$B$2,G1094&gt;0,H1094&gt;0,OR(C1094&lt;&gt;"Recommended baseline",Assumptions!$B$10=1))),0,IF(ISNUMBER(K1094),G1094*H1094*K1094,IF(U1094=0,"UNPRICED",IF(ISNUMBER(INDEX('SKU Catalog'!$M$1:$M$116,MAX(1,U1094))),G1094*H1094*INDEX('SKU Catalog'!$M$1:$M$116,MAX(1,U1094))*IF(AND(INDEX('SKU Catalog'!$F$1:$F$116,MAX(1,U1094))="Hourly",OR(INDEX('SKU Catalog'!$J$1:$J$116,MAX(1,U1094))=0,"3Y"="PAYG")),I1094,1),"UNPRICED"))))</f>
        <v>0</v>
      </c>
    </row>
    <row r="1095" spans="1:24" ht="43.2" x14ac:dyDescent="0.35">
      <c r="A1095" s="21" t="s">
        <v>951</v>
      </c>
      <c r="B1095" s="21" t="s">
        <v>95</v>
      </c>
      <c r="C1095" s="21" t="s">
        <v>2299</v>
      </c>
      <c r="D1095" s="21" t="s">
        <v>2350</v>
      </c>
      <c r="E1095" s="21" t="s">
        <v>1916</v>
      </c>
      <c r="F1095" s="26" t="s">
        <v>188</v>
      </c>
      <c r="G1095" s="27">
        <v>1</v>
      </c>
      <c r="H1095" s="27">
        <v>1</v>
      </c>
      <c r="I1095" s="36">
        <v>1</v>
      </c>
      <c r="J1095" s="26" t="s">
        <v>2297</v>
      </c>
      <c r="K1095" s="37"/>
      <c r="L1095" s="23" t="str">
        <f>IF(U1095=0,"INVALID SKU",IF(INDEX('SKU Catalog'!$J$1:$J$116,MAX(1,U1095))=0,"PAYG",IF(J1095="Default",Assumptions!$B$7,J1095)))</f>
        <v>PAYG</v>
      </c>
      <c r="M1095" s="23" t="str">
        <f>IF(U1095=0,"Review SKU",INDEX('SKU Catalog'!$E$1:$E$116,MAX(1,U1095)))</f>
        <v>resource</v>
      </c>
      <c r="N1095" s="31">
        <f>IF(ISNUMBER(K1095),K1095,IF(U1095=0,"UNPRICED",IF(L1095="PAYG",INDEX('SKU Catalog'!$K$1:$K$116,MAX(1,U1095)),IF(L1095="1Y",INDEX('SKU Catalog'!$L$1:$L$116,MAX(1,U1095)),INDEX('SKU Catalog'!$M$1:$M$116,MAX(1,U1095))))))</f>
        <v>0</v>
      </c>
      <c r="O1095" s="24">
        <f>IF(NOT(AND(A1095=$B$2,G1095&gt;0,H1095&gt;0,OR(C1095&lt;&gt;"Recommended baseline",Assumptions!$B$10=1))),0,IF(ISNUMBER(N1095),G1095*H1095*N1095*IF(ISNUMBER(K1095),1,IF(AND(L1095="PAYG",INDEX('SKU Catalog'!$F$1:$F$116,MAX(1,U1095))="Hourly"),I1095,1)),"UNPRICED"))</f>
        <v>0</v>
      </c>
      <c r="P1095" s="24">
        <f>IF(ISNUMBER(O1095),O1095*Assumptions!$B$8,"UNPRICED")</f>
        <v>0</v>
      </c>
      <c r="Q1095" s="23" t="str">
        <f>IF(NOT(AND(A1095=$B$2,G1095&gt;0,H1095&gt;0,OR(C1095&lt;&gt;"Recommended baseline",Assumptions!$B$10=1))),"Inactive",IF(NOT(ISNUMBER(N1095)),"UNPRICED - select SKU / quote",IF(ISNUMBER(K1095),"Manual quote - verify source",IF(T1095="Covered","Covered by capacity",IF(T1095="Control plane","No direct fee","Priced - verify sizing")))))</f>
        <v>Inactive</v>
      </c>
      <c r="R1095" s="21" t="s">
        <v>2351</v>
      </c>
      <c r="S1095" s="21" t="s">
        <v>971</v>
      </c>
      <c r="T1095" s="21" t="s">
        <v>187</v>
      </c>
      <c r="U1095" s="23">
        <f>IF(COUNTIF('SKU Catalog'!$A$4:$A$116,T1095&amp;"|"&amp;F1095)=0,0,MATCH(T1095&amp;"|"&amp;F1095,'SKU Catalog'!$A$1:$A$116,0))</f>
        <v>5</v>
      </c>
      <c r="V1095" s="24">
        <f>IF(NOT(AND(A1095=$B$2,G1095&gt;0,H1095&gt;0,OR(C1095&lt;&gt;"Recommended baseline",Assumptions!$B$10=1))),0,IF(ISNUMBER(K1095),G1095*H1095*K1095,IF(U1095=0,"UNPRICED",IF(ISNUMBER(INDEX('SKU Catalog'!$K$1:$K$116,MAX(1,U1095))),G1095*H1095*INDEX('SKU Catalog'!$K$1:$K$116,MAX(1,U1095))*IF(AND(INDEX('SKU Catalog'!$F$1:$F$116,MAX(1,U1095))="Hourly",OR(INDEX('SKU Catalog'!$J$1:$J$116,MAX(1,U1095))=0,"PAYG"="PAYG")),I1095,1),"UNPRICED"))))</f>
        <v>0</v>
      </c>
      <c r="W1095" s="24">
        <f>IF(NOT(AND(A1095=$B$2,G1095&gt;0,H1095&gt;0,OR(C1095&lt;&gt;"Recommended baseline",Assumptions!$B$10=1))),0,IF(ISNUMBER(K1095),G1095*H1095*K1095,IF(U1095=0,"UNPRICED",IF(ISNUMBER(INDEX('SKU Catalog'!$L$1:$L$116,MAX(1,U1095))),G1095*H1095*INDEX('SKU Catalog'!$L$1:$L$116,MAX(1,U1095))*IF(AND(INDEX('SKU Catalog'!$F$1:$F$116,MAX(1,U1095))="Hourly",OR(INDEX('SKU Catalog'!$J$1:$J$116,MAX(1,U1095))=0,"1Y"="PAYG")),I1095,1),"UNPRICED"))))</f>
        <v>0</v>
      </c>
      <c r="X1095" s="24">
        <f>IF(NOT(AND(A1095=$B$2,G1095&gt;0,H1095&gt;0,OR(C1095&lt;&gt;"Recommended baseline",Assumptions!$B$10=1))),0,IF(ISNUMBER(K1095),G1095*H1095*K1095,IF(U1095=0,"UNPRICED",IF(ISNUMBER(INDEX('SKU Catalog'!$M$1:$M$116,MAX(1,U1095))),G1095*H1095*INDEX('SKU Catalog'!$M$1:$M$116,MAX(1,U1095))*IF(AND(INDEX('SKU Catalog'!$F$1:$F$116,MAX(1,U1095))="Hourly",OR(INDEX('SKU Catalog'!$J$1:$J$116,MAX(1,U1095))=0,"3Y"="PAYG")),I1095,1),"UNPRICED"))))</f>
        <v>0</v>
      </c>
    </row>
    <row r="1096" spans="1:24" ht="43.2" x14ac:dyDescent="0.35">
      <c r="A1096" s="21" t="s">
        <v>951</v>
      </c>
      <c r="B1096" s="21" t="s">
        <v>95</v>
      </c>
      <c r="C1096" s="21" t="s">
        <v>2299</v>
      </c>
      <c r="D1096" s="21" t="s">
        <v>2352</v>
      </c>
      <c r="E1096" s="21" t="s">
        <v>1919</v>
      </c>
      <c r="F1096" s="26" t="s">
        <v>188</v>
      </c>
      <c r="G1096" s="27">
        <v>1</v>
      </c>
      <c r="H1096" s="27">
        <v>1</v>
      </c>
      <c r="I1096" s="36">
        <v>1</v>
      </c>
      <c r="J1096" s="26" t="s">
        <v>2297</v>
      </c>
      <c r="K1096" s="37"/>
      <c r="L1096" s="23" t="str">
        <f>IF(U1096=0,"INVALID SKU",IF(INDEX('SKU Catalog'!$J$1:$J$116,MAX(1,U1096))=0,"PAYG",IF(J1096="Default",Assumptions!$B$7,J1096)))</f>
        <v>PAYG</v>
      </c>
      <c r="M1096" s="23" t="str">
        <f>IF(U1096=0,"Review SKU",INDEX('SKU Catalog'!$E$1:$E$116,MAX(1,U1096)))</f>
        <v>resource</v>
      </c>
      <c r="N1096" s="31">
        <f>IF(ISNUMBER(K1096),K1096,IF(U1096=0,"UNPRICED",IF(L1096="PAYG",INDEX('SKU Catalog'!$K$1:$K$116,MAX(1,U1096)),IF(L1096="1Y",INDEX('SKU Catalog'!$L$1:$L$116,MAX(1,U1096)),INDEX('SKU Catalog'!$M$1:$M$116,MAX(1,U1096))))))</f>
        <v>0</v>
      </c>
      <c r="O1096" s="24">
        <f>IF(NOT(AND(A1096=$B$2,G1096&gt;0,H1096&gt;0,OR(C1096&lt;&gt;"Recommended baseline",Assumptions!$B$10=1))),0,IF(ISNUMBER(N1096),G1096*H1096*N1096*IF(ISNUMBER(K1096),1,IF(AND(L1096="PAYG",INDEX('SKU Catalog'!$F$1:$F$116,MAX(1,U1096))="Hourly"),I1096,1)),"UNPRICED"))</f>
        <v>0</v>
      </c>
      <c r="P1096" s="24">
        <f>IF(ISNUMBER(O1096),O1096*Assumptions!$B$8,"UNPRICED")</f>
        <v>0</v>
      </c>
      <c r="Q1096" s="23" t="str">
        <f>IF(NOT(AND(A1096=$B$2,G1096&gt;0,H1096&gt;0,OR(C1096&lt;&gt;"Recommended baseline",Assumptions!$B$10=1))),"Inactive",IF(NOT(ISNUMBER(N1096)),"UNPRICED - select SKU / quote",IF(ISNUMBER(K1096),"Manual quote - verify source",IF(T1096="Covered","Covered by capacity",IF(T1096="Control plane","No direct fee","Priced - verify sizing")))))</f>
        <v>Inactive</v>
      </c>
      <c r="R1096" s="21" t="s">
        <v>2351</v>
      </c>
      <c r="S1096" s="21" t="s">
        <v>971</v>
      </c>
      <c r="T1096" s="21" t="s">
        <v>187</v>
      </c>
      <c r="U1096" s="23">
        <f>IF(COUNTIF('SKU Catalog'!$A$4:$A$116,T1096&amp;"|"&amp;F1096)=0,0,MATCH(T1096&amp;"|"&amp;F1096,'SKU Catalog'!$A$1:$A$116,0))</f>
        <v>5</v>
      </c>
      <c r="V1096" s="24">
        <f>IF(NOT(AND(A1096=$B$2,G1096&gt;0,H1096&gt;0,OR(C1096&lt;&gt;"Recommended baseline",Assumptions!$B$10=1))),0,IF(ISNUMBER(K1096),G1096*H1096*K1096,IF(U1096=0,"UNPRICED",IF(ISNUMBER(INDEX('SKU Catalog'!$K$1:$K$116,MAX(1,U1096))),G1096*H1096*INDEX('SKU Catalog'!$K$1:$K$116,MAX(1,U1096))*IF(AND(INDEX('SKU Catalog'!$F$1:$F$116,MAX(1,U1096))="Hourly",OR(INDEX('SKU Catalog'!$J$1:$J$116,MAX(1,U1096))=0,"PAYG"="PAYG")),I1096,1),"UNPRICED"))))</f>
        <v>0</v>
      </c>
      <c r="W1096" s="24">
        <f>IF(NOT(AND(A1096=$B$2,G1096&gt;0,H1096&gt;0,OR(C1096&lt;&gt;"Recommended baseline",Assumptions!$B$10=1))),0,IF(ISNUMBER(K1096),G1096*H1096*K1096,IF(U1096=0,"UNPRICED",IF(ISNUMBER(INDEX('SKU Catalog'!$L$1:$L$116,MAX(1,U1096))),G1096*H1096*INDEX('SKU Catalog'!$L$1:$L$116,MAX(1,U1096))*IF(AND(INDEX('SKU Catalog'!$F$1:$F$116,MAX(1,U1096))="Hourly",OR(INDEX('SKU Catalog'!$J$1:$J$116,MAX(1,U1096))=0,"1Y"="PAYG")),I1096,1),"UNPRICED"))))</f>
        <v>0</v>
      </c>
      <c r="X1096" s="24">
        <f>IF(NOT(AND(A1096=$B$2,G1096&gt;0,H1096&gt;0,OR(C1096&lt;&gt;"Recommended baseline",Assumptions!$B$10=1))),0,IF(ISNUMBER(K1096),G1096*H1096*K1096,IF(U1096=0,"UNPRICED",IF(ISNUMBER(INDEX('SKU Catalog'!$M$1:$M$116,MAX(1,U1096))),G1096*H1096*INDEX('SKU Catalog'!$M$1:$M$116,MAX(1,U1096))*IF(AND(INDEX('SKU Catalog'!$F$1:$F$116,MAX(1,U1096))="Hourly",OR(INDEX('SKU Catalog'!$J$1:$J$116,MAX(1,U1096))=0,"3Y"="PAYG")),I1096,1),"UNPRICED"))))</f>
        <v>0</v>
      </c>
    </row>
    <row r="1097" spans="1:24" ht="43.2" x14ac:dyDescent="0.35">
      <c r="A1097" s="21" t="s">
        <v>951</v>
      </c>
      <c r="B1097" s="21" t="s">
        <v>95</v>
      </c>
      <c r="C1097" s="21" t="s">
        <v>2299</v>
      </c>
      <c r="D1097" s="21" t="s">
        <v>2353</v>
      </c>
      <c r="E1097" s="21" t="s">
        <v>1921</v>
      </c>
      <c r="F1097" s="26" t="s">
        <v>188</v>
      </c>
      <c r="G1097" s="27">
        <v>1</v>
      </c>
      <c r="H1097" s="27">
        <v>1</v>
      </c>
      <c r="I1097" s="36">
        <v>1</v>
      </c>
      <c r="J1097" s="26" t="s">
        <v>2297</v>
      </c>
      <c r="K1097" s="37"/>
      <c r="L1097" s="23" t="str">
        <f>IF(U1097=0,"INVALID SKU",IF(INDEX('SKU Catalog'!$J$1:$J$116,MAX(1,U1097))=0,"PAYG",IF(J1097="Default",Assumptions!$B$7,J1097)))</f>
        <v>PAYG</v>
      </c>
      <c r="M1097" s="23" t="str">
        <f>IF(U1097=0,"Review SKU",INDEX('SKU Catalog'!$E$1:$E$116,MAX(1,U1097)))</f>
        <v>resource</v>
      </c>
      <c r="N1097" s="31">
        <f>IF(ISNUMBER(K1097),K1097,IF(U1097=0,"UNPRICED",IF(L1097="PAYG",INDEX('SKU Catalog'!$K$1:$K$116,MAX(1,U1097)),IF(L1097="1Y",INDEX('SKU Catalog'!$L$1:$L$116,MAX(1,U1097)),INDEX('SKU Catalog'!$M$1:$M$116,MAX(1,U1097))))))</f>
        <v>0</v>
      </c>
      <c r="O1097" s="24">
        <f>IF(NOT(AND(A1097=$B$2,G1097&gt;0,H1097&gt;0,OR(C1097&lt;&gt;"Recommended baseline",Assumptions!$B$10=1))),0,IF(ISNUMBER(N1097),G1097*H1097*N1097*IF(ISNUMBER(K1097),1,IF(AND(L1097="PAYG",INDEX('SKU Catalog'!$F$1:$F$116,MAX(1,U1097))="Hourly"),I1097,1)),"UNPRICED"))</f>
        <v>0</v>
      </c>
      <c r="P1097" s="24">
        <f>IF(ISNUMBER(O1097),O1097*Assumptions!$B$8,"UNPRICED")</f>
        <v>0</v>
      </c>
      <c r="Q1097" s="23" t="str">
        <f>IF(NOT(AND(A1097=$B$2,G1097&gt;0,H1097&gt;0,OR(C1097&lt;&gt;"Recommended baseline",Assumptions!$B$10=1))),"Inactive",IF(NOT(ISNUMBER(N1097)),"UNPRICED - select SKU / quote",IF(ISNUMBER(K1097),"Manual quote - verify source",IF(T1097="Covered","Covered by capacity",IF(T1097="Control plane","No direct fee","Priced - verify sizing")))))</f>
        <v>Inactive</v>
      </c>
      <c r="R1097" s="21" t="s">
        <v>2351</v>
      </c>
      <c r="S1097" s="21" t="s">
        <v>971</v>
      </c>
      <c r="T1097" s="21" t="s">
        <v>187</v>
      </c>
      <c r="U1097" s="23">
        <f>IF(COUNTIF('SKU Catalog'!$A$4:$A$116,T1097&amp;"|"&amp;F1097)=0,0,MATCH(T1097&amp;"|"&amp;F1097,'SKU Catalog'!$A$1:$A$116,0))</f>
        <v>5</v>
      </c>
      <c r="V1097" s="24">
        <f>IF(NOT(AND(A1097=$B$2,G1097&gt;0,H1097&gt;0,OR(C1097&lt;&gt;"Recommended baseline",Assumptions!$B$10=1))),0,IF(ISNUMBER(K1097),G1097*H1097*K1097,IF(U1097=0,"UNPRICED",IF(ISNUMBER(INDEX('SKU Catalog'!$K$1:$K$116,MAX(1,U1097))),G1097*H1097*INDEX('SKU Catalog'!$K$1:$K$116,MAX(1,U1097))*IF(AND(INDEX('SKU Catalog'!$F$1:$F$116,MAX(1,U1097))="Hourly",OR(INDEX('SKU Catalog'!$J$1:$J$116,MAX(1,U1097))=0,"PAYG"="PAYG")),I1097,1),"UNPRICED"))))</f>
        <v>0</v>
      </c>
      <c r="W1097" s="24">
        <f>IF(NOT(AND(A1097=$B$2,G1097&gt;0,H1097&gt;0,OR(C1097&lt;&gt;"Recommended baseline",Assumptions!$B$10=1))),0,IF(ISNUMBER(K1097),G1097*H1097*K1097,IF(U1097=0,"UNPRICED",IF(ISNUMBER(INDEX('SKU Catalog'!$L$1:$L$116,MAX(1,U1097))),G1097*H1097*INDEX('SKU Catalog'!$L$1:$L$116,MAX(1,U1097))*IF(AND(INDEX('SKU Catalog'!$F$1:$F$116,MAX(1,U1097))="Hourly",OR(INDEX('SKU Catalog'!$J$1:$J$116,MAX(1,U1097))=0,"1Y"="PAYG")),I1097,1),"UNPRICED"))))</f>
        <v>0</v>
      </c>
      <c r="X1097" s="24">
        <f>IF(NOT(AND(A1097=$B$2,G1097&gt;0,H1097&gt;0,OR(C1097&lt;&gt;"Recommended baseline",Assumptions!$B$10=1))),0,IF(ISNUMBER(K1097),G1097*H1097*K1097,IF(U1097=0,"UNPRICED",IF(ISNUMBER(INDEX('SKU Catalog'!$M$1:$M$116,MAX(1,U1097))),G1097*H1097*INDEX('SKU Catalog'!$M$1:$M$116,MAX(1,U1097))*IF(AND(INDEX('SKU Catalog'!$F$1:$F$116,MAX(1,U1097))="Hourly",OR(INDEX('SKU Catalog'!$J$1:$J$116,MAX(1,U1097))=0,"3Y"="PAYG")),I1097,1),"UNPRICED"))))</f>
        <v>0</v>
      </c>
    </row>
    <row r="1098" spans="1:24" ht="43.2" x14ac:dyDescent="0.35">
      <c r="A1098" s="21" t="s">
        <v>951</v>
      </c>
      <c r="B1098" s="21" t="s">
        <v>95</v>
      </c>
      <c r="C1098" s="21" t="s">
        <v>2299</v>
      </c>
      <c r="D1098" s="21" t="s">
        <v>2354</v>
      </c>
      <c r="E1098" s="21" t="s">
        <v>1923</v>
      </c>
      <c r="F1098" s="26" t="s">
        <v>188</v>
      </c>
      <c r="G1098" s="27">
        <v>1</v>
      </c>
      <c r="H1098" s="27">
        <v>1</v>
      </c>
      <c r="I1098" s="36">
        <v>1</v>
      </c>
      <c r="J1098" s="26" t="s">
        <v>2297</v>
      </c>
      <c r="K1098" s="37"/>
      <c r="L1098" s="23" t="str">
        <f>IF(U1098=0,"INVALID SKU",IF(INDEX('SKU Catalog'!$J$1:$J$116,MAX(1,U1098))=0,"PAYG",IF(J1098="Default",Assumptions!$B$7,J1098)))</f>
        <v>PAYG</v>
      </c>
      <c r="M1098" s="23" t="str">
        <f>IF(U1098=0,"Review SKU",INDEX('SKU Catalog'!$E$1:$E$116,MAX(1,U1098)))</f>
        <v>resource</v>
      </c>
      <c r="N1098" s="31">
        <f>IF(ISNUMBER(K1098),K1098,IF(U1098=0,"UNPRICED",IF(L1098="PAYG",INDEX('SKU Catalog'!$K$1:$K$116,MAX(1,U1098)),IF(L1098="1Y",INDEX('SKU Catalog'!$L$1:$L$116,MAX(1,U1098)),INDEX('SKU Catalog'!$M$1:$M$116,MAX(1,U1098))))))</f>
        <v>0</v>
      </c>
      <c r="O1098" s="24">
        <f>IF(NOT(AND(A1098=$B$2,G1098&gt;0,H1098&gt;0,OR(C1098&lt;&gt;"Recommended baseline",Assumptions!$B$10=1))),0,IF(ISNUMBER(N1098),G1098*H1098*N1098*IF(ISNUMBER(K1098),1,IF(AND(L1098="PAYG",INDEX('SKU Catalog'!$F$1:$F$116,MAX(1,U1098))="Hourly"),I1098,1)),"UNPRICED"))</f>
        <v>0</v>
      </c>
      <c r="P1098" s="24">
        <f>IF(ISNUMBER(O1098),O1098*Assumptions!$B$8,"UNPRICED")</f>
        <v>0</v>
      </c>
      <c r="Q1098" s="23" t="str">
        <f>IF(NOT(AND(A1098=$B$2,G1098&gt;0,H1098&gt;0,OR(C1098&lt;&gt;"Recommended baseline",Assumptions!$B$10=1))),"Inactive",IF(NOT(ISNUMBER(N1098)),"UNPRICED - select SKU / quote",IF(ISNUMBER(K1098),"Manual quote - verify source",IF(T1098="Covered","Covered by capacity",IF(T1098="Control plane","No direct fee","Priced - verify sizing")))))</f>
        <v>Inactive</v>
      </c>
      <c r="R1098" s="21" t="s">
        <v>2351</v>
      </c>
      <c r="S1098" s="21" t="s">
        <v>971</v>
      </c>
      <c r="T1098" s="21" t="s">
        <v>187</v>
      </c>
      <c r="U1098" s="23">
        <f>IF(COUNTIF('SKU Catalog'!$A$4:$A$116,T1098&amp;"|"&amp;F1098)=0,0,MATCH(T1098&amp;"|"&amp;F1098,'SKU Catalog'!$A$1:$A$116,0))</f>
        <v>5</v>
      </c>
      <c r="V1098" s="24">
        <f>IF(NOT(AND(A1098=$B$2,G1098&gt;0,H1098&gt;0,OR(C1098&lt;&gt;"Recommended baseline",Assumptions!$B$10=1))),0,IF(ISNUMBER(K1098),G1098*H1098*K1098,IF(U1098=0,"UNPRICED",IF(ISNUMBER(INDEX('SKU Catalog'!$K$1:$K$116,MAX(1,U1098))),G1098*H1098*INDEX('SKU Catalog'!$K$1:$K$116,MAX(1,U1098))*IF(AND(INDEX('SKU Catalog'!$F$1:$F$116,MAX(1,U1098))="Hourly",OR(INDEX('SKU Catalog'!$J$1:$J$116,MAX(1,U1098))=0,"PAYG"="PAYG")),I1098,1),"UNPRICED"))))</f>
        <v>0</v>
      </c>
      <c r="W1098" s="24">
        <f>IF(NOT(AND(A1098=$B$2,G1098&gt;0,H1098&gt;0,OR(C1098&lt;&gt;"Recommended baseline",Assumptions!$B$10=1))),0,IF(ISNUMBER(K1098),G1098*H1098*K1098,IF(U1098=0,"UNPRICED",IF(ISNUMBER(INDEX('SKU Catalog'!$L$1:$L$116,MAX(1,U1098))),G1098*H1098*INDEX('SKU Catalog'!$L$1:$L$116,MAX(1,U1098))*IF(AND(INDEX('SKU Catalog'!$F$1:$F$116,MAX(1,U1098))="Hourly",OR(INDEX('SKU Catalog'!$J$1:$J$116,MAX(1,U1098))=0,"1Y"="PAYG")),I1098,1),"UNPRICED"))))</f>
        <v>0</v>
      </c>
      <c r="X1098" s="24">
        <f>IF(NOT(AND(A1098=$B$2,G1098&gt;0,H1098&gt;0,OR(C1098&lt;&gt;"Recommended baseline",Assumptions!$B$10=1))),0,IF(ISNUMBER(K1098),G1098*H1098*K1098,IF(U1098=0,"UNPRICED",IF(ISNUMBER(INDEX('SKU Catalog'!$M$1:$M$116,MAX(1,U1098))),G1098*H1098*INDEX('SKU Catalog'!$M$1:$M$116,MAX(1,U1098))*IF(AND(INDEX('SKU Catalog'!$F$1:$F$116,MAX(1,U1098))="Hourly",OR(INDEX('SKU Catalog'!$J$1:$J$116,MAX(1,U1098))=0,"3Y"="PAYG")),I1098,1),"UNPRICED"))))</f>
        <v>0</v>
      </c>
    </row>
    <row r="1099" spans="1:24" ht="43.2" x14ac:dyDescent="0.35">
      <c r="A1099" s="21" t="s">
        <v>951</v>
      </c>
      <c r="B1099" s="21" t="s">
        <v>95</v>
      </c>
      <c r="C1099" s="21" t="s">
        <v>2299</v>
      </c>
      <c r="D1099" s="21" t="s">
        <v>2355</v>
      </c>
      <c r="E1099" s="21" t="s">
        <v>1925</v>
      </c>
      <c r="F1099" s="26" t="s">
        <v>188</v>
      </c>
      <c r="G1099" s="27">
        <v>1</v>
      </c>
      <c r="H1099" s="27">
        <v>1</v>
      </c>
      <c r="I1099" s="36">
        <v>1</v>
      </c>
      <c r="J1099" s="26" t="s">
        <v>2297</v>
      </c>
      <c r="K1099" s="37"/>
      <c r="L1099" s="23" t="str">
        <f>IF(U1099=0,"INVALID SKU",IF(INDEX('SKU Catalog'!$J$1:$J$116,MAX(1,U1099))=0,"PAYG",IF(J1099="Default",Assumptions!$B$7,J1099)))</f>
        <v>PAYG</v>
      </c>
      <c r="M1099" s="23" t="str">
        <f>IF(U1099=0,"Review SKU",INDEX('SKU Catalog'!$E$1:$E$116,MAX(1,U1099)))</f>
        <v>resource</v>
      </c>
      <c r="N1099" s="31">
        <f>IF(ISNUMBER(K1099),K1099,IF(U1099=0,"UNPRICED",IF(L1099="PAYG",INDEX('SKU Catalog'!$K$1:$K$116,MAX(1,U1099)),IF(L1099="1Y",INDEX('SKU Catalog'!$L$1:$L$116,MAX(1,U1099)),INDEX('SKU Catalog'!$M$1:$M$116,MAX(1,U1099))))))</f>
        <v>0</v>
      </c>
      <c r="O1099" s="24">
        <f>IF(NOT(AND(A1099=$B$2,G1099&gt;0,H1099&gt;0,OR(C1099&lt;&gt;"Recommended baseline",Assumptions!$B$10=1))),0,IF(ISNUMBER(N1099),G1099*H1099*N1099*IF(ISNUMBER(K1099),1,IF(AND(L1099="PAYG",INDEX('SKU Catalog'!$F$1:$F$116,MAX(1,U1099))="Hourly"),I1099,1)),"UNPRICED"))</f>
        <v>0</v>
      </c>
      <c r="P1099" s="24">
        <f>IF(ISNUMBER(O1099),O1099*Assumptions!$B$8,"UNPRICED")</f>
        <v>0</v>
      </c>
      <c r="Q1099" s="23" t="str">
        <f>IF(NOT(AND(A1099=$B$2,G1099&gt;0,H1099&gt;0,OR(C1099&lt;&gt;"Recommended baseline",Assumptions!$B$10=1))),"Inactive",IF(NOT(ISNUMBER(N1099)),"UNPRICED - select SKU / quote",IF(ISNUMBER(K1099),"Manual quote - verify source",IF(T1099="Covered","Covered by capacity",IF(T1099="Control plane","No direct fee","Priced - verify sizing")))))</f>
        <v>Inactive</v>
      </c>
      <c r="R1099" s="21" t="s">
        <v>2351</v>
      </c>
      <c r="S1099" s="21" t="s">
        <v>971</v>
      </c>
      <c r="T1099" s="21" t="s">
        <v>187</v>
      </c>
      <c r="U1099" s="23">
        <f>IF(COUNTIF('SKU Catalog'!$A$4:$A$116,T1099&amp;"|"&amp;F1099)=0,0,MATCH(T1099&amp;"|"&amp;F1099,'SKU Catalog'!$A$1:$A$116,0))</f>
        <v>5</v>
      </c>
      <c r="V1099" s="24">
        <f>IF(NOT(AND(A1099=$B$2,G1099&gt;0,H1099&gt;0,OR(C1099&lt;&gt;"Recommended baseline",Assumptions!$B$10=1))),0,IF(ISNUMBER(K1099),G1099*H1099*K1099,IF(U1099=0,"UNPRICED",IF(ISNUMBER(INDEX('SKU Catalog'!$K$1:$K$116,MAX(1,U1099))),G1099*H1099*INDEX('SKU Catalog'!$K$1:$K$116,MAX(1,U1099))*IF(AND(INDEX('SKU Catalog'!$F$1:$F$116,MAX(1,U1099))="Hourly",OR(INDEX('SKU Catalog'!$J$1:$J$116,MAX(1,U1099))=0,"PAYG"="PAYG")),I1099,1),"UNPRICED"))))</f>
        <v>0</v>
      </c>
      <c r="W1099" s="24">
        <f>IF(NOT(AND(A1099=$B$2,G1099&gt;0,H1099&gt;0,OR(C1099&lt;&gt;"Recommended baseline",Assumptions!$B$10=1))),0,IF(ISNUMBER(K1099),G1099*H1099*K1099,IF(U1099=0,"UNPRICED",IF(ISNUMBER(INDEX('SKU Catalog'!$L$1:$L$116,MAX(1,U1099))),G1099*H1099*INDEX('SKU Catalog'!$L$1:$L$116,MAX(1,U1099))*IF(AND(INDEX('SKU Catalog'!$F$1:$F$116,MAX(1,U1099))="Hourly",OR(INDEX('SKU Catalog'!$J$1:$J$116,MAX(1,U1099))=0,"1Y"="PAYG")),I1099,1),"UNPRICED"))))</f>
        <v>0</v>
      </c>
      <c r="X1099" s="24">
        <f>IF(NOT(AND(A1099=$B$2,G1099&gt;0,H1099&gt;0,OR(C1099&lt;&gt;"Recommended baseline",Assumptions!$B$10=1))),0,IF(ISNUMBER(K1099),G1099*H1099*K1099,IF(U1099=0,"UNPRICED",IF(ISNUMBER(INDEX('SKU Catalog'!$M$1:$M$116,MAX(1,U1099))),G1099*H1099*INDEX('SKU Catalog'!$M$1:$M$116,MAX(1,U1099))*IF(AND(INDEX('SKU Catalog'!$F$1:$F$116,MAX(1,U1099))="Hourly",OR(INDEX('SKU Catalog'!$J$1:$J$116,MAX(1,U1099))=0,"3Y"="PAYG")),I1099,1),"UNPRICED"))))</f>
        <v>0</v>
      </c>
    </row>
    <row r="1100" spans="1:24" ht="28.8" x14ac:dyDescent="0.35">
      <c r="A1100" s="21" t="s">
        <v>951</v>
      </c>
      <c r="B1100" s="21" t="s">
        <v>87</v>
      </c>
      <c r="C1100" s="21" t="s">
        <v>2301</v>
      </c>
      <c r="D1100" s="21" t="s">
        <v>335</v>
      </c>
      <c r="E1100" s="21" t="s">
        <v>2302</v>
      </c>
      <c r="F1100" s="26" t="s">
        <v>287</v>
      </c>
      <c r="G1100" s="27">
        <v>1</v>
      </c>
      <c r="H1100" s="38">
        <f>Assumptions!$B$17</f>
        <v>3</v>
      </c>
      <c r="I1100" s="36">
        <v>1</v>
      </c>
      <c r="J1100" s="26" t="s">
        <v>2297</v>
      </c>
      <c r="K1100" s="37"/>
      <c r="L1100" s="23" t="str">
        <f>IF(U1100=0,"INVALID SKU",IF(INDEX('SKU Catalog'!$J$1:$J$116,MAX(1,U1100))=0,"PAYG",IF(J1100="Default",Assumptions!$B$7,J1100)))</f>
        <v>PAYG</v>
      </c>
      <c r="M1100" s="23" t="str">
        <f>IF(U1100=0,"Review SKU",INDEX('SKU Catalog'!$E$1:$E$116,MAX(1,U1100)))</f>
        <v>endpoint</v>
      </c>
      <c r="N1100" s="31">
        <f>IF(ISNUMBER(K1100),K1100,IF(U1100=0,"UNPRICED",IF(L1100="PAYG",INDEX('SKU Catalog'!$K$1:$K$116,MAX(1,U1100)),IF(L1100="1Y",INDEX('SKU Catalog'!$L$1:$L$116,MAX(1,U1100)),INDEX('SKU Catalog'!$M$1:$M$116,MAX(1,U1100))))))</f>
        <v>7.3</v>
      </c>
      <c r="O1100" s="24">
        <f>IF(NOT(AND(A1100=$B$2,G1100&gt;0,H1100&gt;0,OR(C1100&lt;&gt;"Recommended baseline",Assumptions!$B$10=1))),0,IF(ISNUMBER(N1100),G1100*H1100*N1100*IF(ISNUMBER(K1100),1,IF(AND(L1100="PAYG",INDEX('SKU Catalog'!$F$1:$F$116,MAX(1,U1100))="Hourly"),I1100,1)),"UNPRICED"))</f>
        <v>0</v>
      </c>
      <c r="P1100" s="24">
        <f>IF(ISNUMBER(O1100),O1100*Assumptions!$B$8,"UNPRICED")</f>
        <v>0</v>
      </c>
      <c r="Q1100" s="23" t="str">
        <f>IF(NOT(AND(A1100=$B$2,G1100&gt;0,H1100&gt;0,OR(C1100&lt;&gt;"Recommended baseline",Assumptions!$B$10=1))),"Inactive",IF(NOT(ISNUMBER(N1100)),"UNPRICED - select SKU / quote",IF(ISNUMBER(K1100),"Manual quote - verify source",IF(T1100="Covered","Covered by capacity",IF(T1100="Control plane","No direct fee","Priced - verify sizing")))))</f>
        <v>Inactive</v>
      </c>
      <c r="R1100" s="21" t="s">
        <v>2303</v>
      </c>
      <c r="S1100" s="21" t="s">
        <v>2304</v>
      </c>
      <c r="T1100" s="21" t="s">
        <v>335</v>
      </c>
      <c r="U1100" s="23">
        <f>IF(COUNTIF('SKU Catalog'!$A$4:$A$116,T1100&amp;"|"&amp;F1100)=0,0,MATCH(T1100&amp;"|"&amp;F1100,'SKU Catalog'!$A$1:$A$116,0))</f>
        <v>63</v>
      </c>
      <c r="V1100" s="24">
        <f>IF(NOT(AND(A1100=$B$2,G1100&gt;0,H1100&gt;0,OR(C1100&lt;&gt;"Recommended baseline",Assumptions!$B$10=1))),0,IF(ISNUMBER(K1100),G1100*H1100*K1100,IF(U1100=0,"UNPRICED",IF(ISNUMBER(INDEX('SKU Catalog'!$K$1:$K$116,MAX(1,U1100))),G1100*H1100*INDEX('SKU Catalog'!$K$1:$K$116,MAX(1,U1100))*IF(AND(INDEX('SKU Catalog'!$F$1:$F$116,MAX(1,U1100))="Hourly",OR(INDEX('SKU Catalog'!$J$1:$J$116,MAX(1,U1100))=0,"PAYG"="PAYG")),I1100,1),"UNPRICED"))))</f>
        <v>0</v>
      </c>
      <c r="W1100" s="24">
        <f>IF(NOT(AND(A1100=$B$2,G1100&gt;0,H1100&gt;0,OR(C1100&lt;&gt;"Recommended baseline",Assumptions!$B$10=1))),0,IF(ISNUMBER(K1100),G1100*H1100*K1100,IF(U1100=0,"UNPRICED",IF(ISNUMBER(INDEX('SKU Catalog'!$L$1:$L$116,MAX(1,U1100))),G1100*H1100*INDEX('SKU Catalog'!$L$1:$L$116,MAX(1,U1100))*IF(AND(INDEX('SKU Catalog'!$F$1:$F$116,MAX(1,U1100))="Hourly",OR(INDEX('SKU Catalog'!$J$1:$J$116,MAX(1,U1100))=0,"1Y"="PAYG")),I1100,1),"UNPRICED"))))</f>
        <v>0</v>
      </c>
      <c r="X1100" s="24">
        <f>IF(NOT(AND(A1100=$B$2,G1100&gt;0,H1100&gt;0,OR(C1100&lt;&gt;"Recommended baseline",Assumptions!$B$10=1))),0,IF(ISNUMBER(K1100),G1100*H1100*K1100,IF(U1100=0,"UNPRICED",IF(ISNUMBER(INDEX('SKU Catalog'!$M$1:$M$116,MAX(1,U1100))),G1100*H1100*INDEX('SKU Catalog'!$M$1:$M$116,MAX(1,U1100))*IF(AND(INDEX('SKU Catalog'!$F$1:$F$116,MAX(1,U1100))="Hourly",OR(INDEX('SKU Catalog'!$J$1:$J$116,MAX(1,U1100))=0,"3Y"="PAYG")),I1100,1),"UNPRICED"))))</f>
        <v>0</v>
      </c>
    </row>
    <row r="1101" spans="1:24" ht="43.2" x14ac:dyDescent="0.35">
      <c r="A1101" s="21" t="s">
        <v>951</v>
      </c>
      <c r="B1101" s="21" t="s">
        <v>87</v>
      </c>
      <c r="C1101" s="21" t="s">
        <v>2301</v>
      </c>
      <c r="D1101" s="21" t="s">
        <v>338</v>
      </c>
      <c r="E1101" s="21" t="s">
        <v>2302</v>
      </c>
      <c r="F1101" s="26" t="s">
        <v>287</v>
      </c>
      <c r="G1101" s="27">
        <v>1</v>
      </c>
      <c r="H1101" s="27">
        <v>100</v>
      </c>
      <c r="I1101" s="36">
        <v>1</v>
      </c>
      <c r="J1101" s="26" t="s">
        <v>2297</v>
      </c>
      <c r="K1101" s="37"/>
      <c r="L1101" s="23" t="str">
        <f>IF(U1101=0,"INVALID SKU",IF(INDEX('SKU Catalog'!$J$1:$J$116,MAX(1,U1101))=0,"PAYG",IF(J1101="Default",Assumptions!$B$7,J1101)))</f>
        <v>PAYG</v>
      </c>
      <c r="M1101" s="23" t="str">
        <f>IF(U1101=0,"Review SKU",INDEX('SKU Catalog'!$E$1:$E$116,MAX(1,U1101)))</f>
        <v>GB processed</v>
      </c>
      <c r="N1101" s="31">
        <f>IF(ISNUMBER(K1101),K1101,IF(U1101=0,"UNPRICED",IF(L1101="PAYG",INDEX('SKU Catalog'!$K$1:$K$116,MAX(1,U1101)),IF(L1101="1Y",INDEX('SKU Catalog'!$L$1:$L$116,MAX(1,U1101)),INDEX('SKU Catalog'!$M$1:$M$116,MAX(1,U1101))))))</f>
        <v>0.01</v>
      </c>
      <c r="O1101" s="24">
        <f>IF(NOT(AND(A1101=$B$2,G1101&gt;0,H1101&gt;0,OR(C1101&lt;&gt;"Recommended baseline",Assumptions!$B$10=1))),0,IF(ISNUMBER(N1101),G1101*H1101*N1101*IF(ISNUMBER(K1101),1,IF(AND(L1101="PAYG",INDEX('SKU Catalog'!$F$1:$F$116,MAX(1,U1101))="Hourly"),I1101,1)),"UNPRICED"))</f>
        <v>0</v>
      </c>
      <c r="P1101" s="24">
        <f>IF(ISNUMBER(O1101),O1101*Assumptions!$B$8,"UNPRICED")</f>
        <v>0</v>
      </c>
      <c r="Q1101" s="23" t="str">
        <f>IF(NOT(AND(A1101=$B$2,G1101&gt;0,H1101&gt;0,OR(C1101&lt;&gt;"Recommended baseline",Assumptions!$B$10=1))),"Inactive",IF(NOT(ISNUMBER(N1101)),"UNPRICED - select SKU / quote",IF(ISNUMBER(K1101),"Manual quote - verify source",IF(T1101="Covered","Covered by capacity",IF(T1101="Control plane","No direct fee","Priced - verify sizing")))))</f>
        <v>Inactive</v>
      </c>
      <c r="R1101" s="21" t="s">
        <v>2303</v>
      </c>
      <c r="S1101" s="21" t="s">
        <v>2304</v>
      </c>
      <c r="T1101" s="21" t="s">
        <v>338</v>
      </c>
      <c r="U1101" s="23">
        <f>IF(COUNTIF('SKU Catalog'!$A$4:$A$116,T1101&amp;"|"&amp;F1101)=0,0,MATCH(T1101&amp;"|"&amp;F1101,'SKU Catalog'!$A$1:$A$116,0))</f>
        <v>64</v>
      </c>
      <c r="V1101" s="24">
        <f>IF(NOT(AND(A1101=$B$2,G1101&gt;0,H1101&gt;0,OR(C1101&lt;&gt;"Recommended baseline",Assumptions!$B$10=1))),0,IF(ISNUMBER(K1101),G1101*H1101*K1101,IF(U1101=0,"UNPRICED",IF(ISNUMBER(INDEX('SKU Catalog'!$K$1:$K$116,MAX(1,U1101))),G1101*H1101*INDEX('SKU Catalog'!$K$1:$K$116,MAX(1,U1101))*IF(AND(INDEX('SKU Catalog'!$F$1:$F$116,MAX(1,U1101))="Hourly",OR(INDEX('SKU Catalog'!$J$1:$J$116,MAX(1,U1101))=0,"PAYG"="PAYG")),I1101,1),"UNPRICED"))))</f>
        <v>0</v>
      </c>
      <c r="W1101" s="24">
        <f>IF(NOT(AND(A1101=$B$2,G1101&gt;0,H1101&gt;0,OR(C1101&lt;&gt;"Recommended baseline",Assumptions!$B$10=1))),0,IF(ISNUMBER(K1101),G1101*H1101*K1101,IF(U1101=0,"UNPRICED",IF(ISNUMBER(INDEX('SKU Catalog'!$L$1:$L$116,MAX(1,U1101))),G1101*H1101*INDEX('SKU Catalog'!$L$1:$L$116,MAX(1,U1101))*IF(AND(INDEX('SKU Catalog'!$F$1:$F$116,MAX(1,U1101))="Hourly",OR(INDEX('SKU Catalog'!$J$1:$J$116,MAX(1,U1101))=0,"1Y"="PAYG")),I1101,1),"UNPRICED"))))</f>
        <v>0</v>
      </c>
      <c r="X1101" s="24">
        <f>IF(NOT(AND(A1101=$B$2,G1101&gt;0,H1101&gt;0,OR(C1101&lt;&gt;"Recommended baseline",Assumptions!$B$10=1))),0,IF(ISNUMBER(K1101),G1101*H1101*K1101,IF(U1101=0,"UNPRICED",IF(ISNUMBER(INDEX('SKU Catalog'!$M$1:$M$116,MAX(1,U1101))),G1101*H1101*INDEX('SKU Catalog'!$M$1:$M$116,MAX(1,U1101))*IF(AND(INDEX('SKU Catalog'!$F$1:$F$116,MAX(1,U1101))="Hourly",OR(INDEX('SKU Catalog'!$J$1:$J$116,MAX(1,U1101))=0,"3Y"="PAYG")),I1101,1),"UNPRICED"))))</f>
        <v>0</v>
      </c>
    </row>
    <row r="1102" spans="1:24" ht="28.8" x14ac:dyDescent="0.35">
      <c r="A1102" s="21" t="s">
        <v>951</v>
      </c>
      <c r="B1102" s="21" t="s">
        <v>87</v>
      </c>
      <c r="C1102" s="21" t="s">
        <v>2301</v>
      </c>
      <c r="D1102" s="21" t="s">
        <v>346</v>
      </c>
      <c r="E1102" s="21" t="s">
        <v>2302</v>
      </c>
      <c r="F1102" s="26" t="s">
        <v>343</v>
      </c>
      <c r="G1102" s="27">
        <v>1</v>
      </c>
      <c r="H1102" s="27">
        <v>1</v>
      </c>
      <c r="I1102" s="36">
        <v>1</v>
      </c>
      <c r="J1102" s="26" t="s">
        <v>2297</v>
      </c>
      <c r="K1102" s="37"/>
      <c r="L1102" s="23" t="str">
        <f>IF(U1102=0,"INVALID SKU",IF(INDEX('SKU Catalog'!$J$1:$J$116,MAX(1,U1102))=0,"PAYG",IF(J1102="Default",Assumptions!$B$7,J1102)))</f>
        <v>PAYG</v>
      </c>
      <c r="M1102" s="23" t="str">
        <f>IF(U1102=0,"Review SKU",INDEX('SKU Catalog'!$E$1:$E$116,MAX(1,U1102)))</f>
        <v>million queries</v>
      </c>
      <c r="N1102" s="31">
        <f>IF(ISNUMBER(K1102),K1102,IF(U1102=0,"UNPRICED",IF(L1102="PAYG",INDEX('SKU Catalog'!$K$1:$K$116,MAX(1,U1102)),IF(L1102="1Y",INDEX('SKU Catalog'!$L$1:$L$116,MAX(1,U1102)),INDEX('SKU Catalog'!$M$1:$M$116,MAX(1,U1102))))))</f>
        <v>0.4</v>
      </c>
      <c r="O1102" s="24">
        <f>IF(NOT(AND(A1102=$B$2,G1102&gt;0,H1102&gt;0,OR(C1102&lt;&gt;"Recommended baseline",Assumptions!$B$10=1))),0,IF(ISNUMBER(N1102),G1102*H1102*N1102*IF(ISNUMBER(K1102),1,IF(AND(L1102="PAYG",INDEX('SKU Catalog'!$F$1:$F$116,MAX(1,U1102))="Hourly"),I1102,1)),"UNPRICED"))</f>
        <v>0</v>
      </c>
      <c r="P1102" s="24">
        <f>IF(ISNUMBER(O1102),O1102*Assumptions!$B$8,"UNPRICED")</f>
        <v>0</v>
      </c>
      <c r="Q1102" s="23" t="str">
        <f>IF(NOT(AND(A1102=$B$2,G1102&gt;0,H1102&gt;0,OR(C1102&lt;&gt;"Recommended baseline",Assumptions!$B$10=1))),"Inactive",IF(NOT(ISNUMBER(N1102)),"UNPRICED - select SKU / quote",IF(ISNUMBER(K1102),"Manual quote - verify source",IF(T1102="Covered","Covered by capacity",IF(T1102="Control plane","No direct fee","Priced - verify sizing")))))</f>
        <v>Inactive</v>
      </c>
      <c r="R1102" s="21" t="s">
        <v>2303</v>
      </c>
      <c r="S1102" s="21" t="s">
        <v>2304</v>
      </c>
      <c r="T1102" s="21" t="s">
        <v>346</v>
      </c>
      <c r="U1102" s="23">
        <f>IF(COUNTIF('SKU Catalog'!$A$4:$A$116,T1102&amp;"|"&amp;F1102)=0,0,MATCH(T1102&amp;"|"&amp;F1102,'SKU Catalog'!$A$1:$A$116,0))</f>
        <v>66</v>
      </c>
      <c r="V1102" s="24">
        <f>IF(NOT(AND(A1102=$B$2,G1102&gt;0,H1102&gt;0,OR(C1102&lt;&gt;"Recommended baseline",Assumptions!$B$10=1))),0,IF(ISNUMBER(K1102),G1102*H1102*K1102,IF(U1102=0,"UNPRICED",IF(ISNUMBER(INDEX('SKU Catalog'!$K$1:$K$116,MAX(1,U1102))),G1102*H1102*INDEX('SKU Catalog'!$K$1:$K$116,MAX(1,U1102))*IF(AND(INDEX('SKU Catalog'!$F$1:$F$116,MAX(1,U1102))="Hourly",OR(INDEX('SKU Catalog'!$J$1:$J$116,MAX(1,U1102))=0,"PAYG"="PAYG")),I1102,1),"UNPRICED"))))</f>
        <v>0</v>
      </c>
      <c r="W1102" s="24">
        <f>IF(NOT(AND(A1102=$B$2,G1102&gt;0,H1102&gt;0,OR(C1102&lt;&gt;"Recommended baseline",Assumptions!$B$10=1))),0,IF(ISNUMBER(K1102),G1102*H1102*K1102,IF(U1102=0,"UNPRICED",IF(ISNUMBER(INDEX('SKU Catalog'!$L$1:$L$116,MAX(1,U1102))),G1102*H1102*INDEX('SKU Catalog'!$L$1:$L$116,MAX(1,U1102))*IF(AND(INDEX('SKU Catalog'!$F$1:$F$116,MAX(1,U1102))="Hourly",OR(INDEX('SKU Catalog'!$J$1:$J$116,MAX(1,U1102))=0,"1Y"="PAYG")),I1102,1),"UNPRICED"))))</f>
        <v>0</v>
      </c>
      <c r="X1102" s="24">
        <f>IF(NOT(AND(A1102=$B$2,G1102&gt;0,H1102&gt;0,OR(C1102&lt;&gt;"Recommended baseline",Assumptions!$B$10=1))),0,IF(ISNUMBER(K1102),G1102*H1102*K1102,IF(U1102=0,"UNPRICED",IF(ISNUMBER(INDEX('SKU Catalog'!$M$1:$M$116,MAX(1,U1102))),G1102*H1102*INDEX('SKU Catalog'!$M$1:$M$116,MAX(1,U1102))*IF(AND(INDEX('SKU Catalog'!$F$1:$F$116,MAX(1,U1102))="Hourly",OR(INDEX('SKU Catalog'!$J$1:$J$116,MAX(1,U1102))=0,"3Y"="PAYG")),I1102,1),"UNPRICED"))))</f>
        <v>0</v>
      </c>
    </row>
    <row r="1103" spans="1:24" ht="28.8" x14ac:dyDescent="0.35">
      <c r="A1103" s="21" t="s">
        <v>951</v>
      </c>
      <c r="B1103" s="21" t="s">
        <v>87</v>
      </c>
      <c r="C1103" s="21" t="s">
        <v>2301</v>
      </c>
      <c r="D1103" s="21" t="s">
        <v>352</v>
      </c>
      <c r="E1103" s="21" t="s">
        <v>2302</v>
      </c>
      <c r="F1103" s="26" t="s">
        <v>353</v>
      </c>
      <c r="G1103" s="27">
        <v>1</v>
      </c>
      <c r="H1103" s="38">
        <f>Assumptions!$B$16</f>
        <v>100</v>
      </c>
      <c r="I1103" s="36">
        <v>1</v>
      </c>
      <c r="J1103" s="26" t="s">
        <v>2297</v>
      </c>
      <c r="K1103" s="37"/>
      <c r="L1103" s="23" t="str">
        <f>IF(U1103=0,"INVALID SKU",IF(INDEX('SKU Catalog'!$J$1:$J$116,MAX(1,U1103))=0,"PAYG",IF(J1103="Default",Assumptions!$B$7,J1103)))</f>
        <v>PAYG</v>
      </c>
      <c r="M1103" s="23" t="str">
        <f>IF(U1103=0,"Review SKU",INDEX('SKU Catalog'!$E$1:$E$116,MAX(1,U1103)))</f>
        <v>billable GB</v>
      </c>
      <c r="N1103" s="31">
        <f>IF(ISNUMBER(K1103),K1103,IF(U1103=0,"UNPRICED",IF(L1103="PAYG",INDEX('SKU Catalog'!$K$1:$K$116,MAX(1,U1103)),IF(L1103="1Y",INDEX('SKU Catalog'!$L$1:$L$116,MAX(1,U1103)),INDEX('SKU Catalog'!$M$1:$M$116,MAX(1,U1103))))))</f>
        <v>8.6999999999999994E-2</v>
      </c>
      <c r="O1103" s="24">
        <f>IF(NOT(AND(A1103=$B$2,G1103&gt;0,H1103&gt;0,OR(C1103&lt;&gt;"Recommended baseline",Assumptions!$B$10=1))),0,IF(ISNUMBER(N1103),G1103*H1103*N1103*IF(ISNUMBER(K1103),1,IF(AND(L1103="PAYG",INDEX('SKU Catalog'!$F$1:$F$116,MAX(1,U1103))="Hourly"),I1103,1)),"UNPRICED"))</f>
        <v>0</v>
      </c>
      <c r="P1103" s="24">
        <f>IF(ISNUMBER(O1103),O1103*Assumptions!$B$8,"UNPRICED")</f>
        <v>0</v>
      </c>
      <c r="Q1103" s="23" t="str">
        <f>IF(NOT(AND(A1103=$B$2,G1103&gt;0,H1103&gt;0,OR(C1103&lt;&gt;"Recommended baseline",Assumptions!$B$10=1))),"Inactive",IF(NOT(ISNUMBER(N1103)),"UNPRICED - select SKU / quote",IF(ISNUMBER(K1103),"Manual quote - verify source",IF(T1103="Covered","Covered by capacity",IF(T1103="Control plane","No direct fee","Priced - verify sizing")))))</f>
        <v>Inactive</v>
      </c>
      <c r="R1103" s="21" t="s">
        <v>2303</v>
      </c>
      <c r="S1103" s="21" t="s">
        <v>2304</v>
      </c>
      <c r="T1103" s="21" t="s">
        <v>352</v>
      </c>
      <c r="U1103" s="23">
        <f>IF(COUNTIF('SKU Catalog'!$A$4:$A$116,T1103&amp;"|"&amp;F1103)=0,0,MATCH(T1103&amp;"|"&amp;F1103,'SKU Catalog'!$A$1:$A$116,0))</f>
        <v>69</v>
      </c>
      <c r="V1103" s="24">
        <f>IF(NOT(AND(A1103=$B$2,G1103&gt;0,H1103&gt;0,OR(C1103&lt;&gt;"Recommended baseline",Assumptions!$B$10=1))),0,IF(ISNUMBER(K1103),G1103*H1103*K1103,IF(U1103=0,"UNPRICED",IF(ISNUMBER(INDEX('SKU Catalog'!$K$1:$K$116,MAX(1,U1103))),G1103*H1103*INDEX('SKU Catalog'!$K$1:$K$116,MAX(1,U1103))*IF(AND(INDEX('SKU Catalog'!$F$1:$F$116,MAX(1,U1103))="Hourly",OR(INDEX('SKU Catalog'!$J$1:$J$116,MAX(1,U1103))=0,"PAYG"="PAYG")),I1103,1),"UNPRICED"))))</f>
        <v>0</v>
      </c>
      <c r="W1103" s="24">
        <f>IF(NOT(AND(A1103=$B$2,G1103&gt;0,H1103&gt;0,OR(C1103&lt;&gt;"Recommended baseline",Assumptions!$B$10=1))),0,IF(ISNUMBER(K1103),G1103*H1103*K1103,IF(U1103=0,"UNPRICED",IF(ISNUMBER(INDEX('SKU Catalog'!$L$1:$L$116,MAX(1,U1103))),G1103*H1103*INDEX('SKU Catalog'!$L$1:$L$116,MAX(1,U1103))*IF(AND(INDEX('SKU Catalog'!$F$1:$F$116,MAX(1,U1103))="Hourly",OR(INDEX('SKU Catalog'!$J$1:$J$116,MAX(1,U1103))=0,"1Y"="PAYG")),I1103,1),"UNPRICED"))))</f>
        <v>0</v>
      </c>
      <c r="X1103" s="24">
        <f>IF(NOT(AND(A1103=$B$2,G1103&gt;0,H1103&gt;0,OR(C1103&lt;&gt;"Recommended baseline",Assumptions!$B$10=1))),0,IF(ISNUMBER(K1103),G1103*H1103*K1103,IF(U1103=0,"UNPRICED",IF(ISNUMBER(INDEX('SKU Catalog'!$M$1:$M$116,MAX(1,U1103))),G1103*H1103*INDEX('SKU Catalog'!$M$1:$M$116,MAX(1,U1103))*IF(AND(INDEX('SKU Catalog'!$F$1:$F$116,MAX(1,U1103))="Hourly",OR(INDEX('SKU Catalog'!$J$1:$J$116,MAX(1,U1103))=0,"3Y"="PAYG")),I1103,1),"UNPRICED"))))</f>
        <v>0</v>
      </c>
    </row>
    <row r="1104" spans="1:24" ht="28.8" x14ac:dyDescent="0.35">
      <c r="A1104" s="21" t="s">
        <v>951</v>
      </c>
      <c r="B1104" s="21" t="s">
        <v>90</v>
      </c>
      <c r="C1104" s="21" t="s">
        <v>2301</v>
      </c>
      <c r="D1104" s="21" t="s">
        <v>326</v>
      </c>
      <c r="E1104" s="21" t="s">
        <v>2302</v>
      </c>
      <c r="F1104" s="26" t="s">
        <v>327</v>
      </c>
      <c r="G1104" s="27">
        <v>1</v>
      </c>
      <c r="H1104" s="38">
        <f>Assumptions!$B$20</f>
        <v>1</v>
      </c>
      <c r="I1104" s="36">
        <v>1</v>
      </c>
      <c r="J1104" s="26" t="s">
        <v>2297</v>
      </c>
      <c r="K1104" s="37"/>
      <c r="L1104" s="23" t="str">
        <f>IF(U1104=0,"INVALID SKU",IF(INDEX('SKU Catalog'!$J$1:$J$116,MAX(1,U1104))=0,"PAYG",IF(J1104="Default",Assumptions!$B$7,J1104)))</f>
        <v>PAYG</v>
      </c>
      <c r="M1104" s="23" t="str">
        <f>IF(U1104=0,"Review SKU",INDEX('SKU Catalog'!$E$1:$E$116,MAX(1,U1104)))</f>
        <v>search unit (replicas x partitions)</v>
      </c>
      <c r="N1104" s="31">
        <f>IF(ISNUMBER(K1104),K1104,IF(U1104=0,"UNPRICED",IF(L1104="PAYG",INDEX('SKU Catalog'!$K$1:$K$116,MAX(1,U1104)),IF(L1104="1Y",INDEX('SKU Catalog'!$L$1:$L$116,MAX(1,U1104)),INDEX('SKU Catalog'!$M$1:$M$116,MAX(1,U1104))))))</f>
        <v>73.73</v>
      </c>
      <c r="O1104" s="24">
        <f>IF(NOT(AND(A1104=$B$2,G1104&gt;0,H1104&gt;0,OR(C1104&lt;&gt;"Recommended baseline",Assumptions!$B$10=1))),0,IF(ISNUMBER(N1104),G1104*H1104*N1104*IF(ISNUMBER(K1104),1,IF(AND(L1104="PAYG",INDEX('SKU Catalog'!$F$1:$F$116,MAX(1,U1104))="Hourly"),I1104,1)),"UNPRICED"))</f>
        <v>0</v>
      </c>
      <c r="P1104" s="24">
        <f>IF(ISNUMBER(O1104),O1104*Assumptions!$B$8,"UNPRICED")</f>
        <v>0</v>
      </c>
      <c r="Q1104" s="23" t="str">
        <f>IF(NOT(AND(A1104=$B$2,G1104&gt;0,H1104&gt;0,OR(C1104&lt;&gt;"Recommended baseline",Assumptions!$B$10=1))),"Inactive",IF(NOT(ISNUMBER(N1104)),"UNPRICED - select SKU / quote",IF(ISNUMBER(K1104),"Manual quote - verify source",IF(T1104="Covered","Covered by capacity",IF(T1104="Control plane","No direct fee","Priced - verify sizing")))))</f>
        <v>Inactive</v>
      </c>
      <c r="R1104" s="21" t="s">
        <v>2303</v>
      </c>
      <c r="S1104" s="21" t="s">
        <v>2304</v>
      </c>
      <c r="T1104" s="21" t="s">
        <v>326</v>
      </c>
      <c r="U1104" s="23">
        <f>IF(COUNTIF('SKU Catalog'!$A$4:$A$116,T1104&amp;"|"&amp;F1104)=0,0,MATCH(T1104&amp;"|"&amp;F1104,'SKU Catalog'!$A$1:$A$116,0))</f>
        <v>60</v>
      </c>
      <c r="V1104" s="24">
        <f>IF(NOT(AND(A1104=$B$2,G1104&gt;0,H1104&gt;0,OR(C1104&lt;&gt;"Recommended baseline",Assumptions!$B$10=1))),0,IF(ISNUMBER(K1104),G1104*H1104*K1104,IF(U1104=0,"UNPRICED",IF(ISNUMBER(INDEX('SKU Catalog'!$K$1:$K$116,MAX(1,U1104))),G1104*H1104*INDEX('SKU Catalog'!$K$1:$K$116,MAX(1,U1104))*IF(AND(INDEX('SKU Catalog'!$F$1:$F$116,MAX(1,U1104))="Hourly",OR(INDEX('SKU Catalog'!$J$1:$J$116,MAX(1,U1104))=0,"PAYG"="PAYG")),I1104,1),"UNPRICED"))))</f>
        <v>0</v>
      </c>
      <c r="W1104" s="24">
        <f>IF(NOT(AND(A1104=$B$2,G1104&gt;0,H1104&gt;0,OR(C1104&lt;&gt;"Recommended baseline",Assumptions!$B$10=1))),0,IF(ISNUMBER(K1104),G1104*H1104*K1104,IF(U1104=0,"UNPRICED",IF(ISNUMBER(INDEX('SKU Catalog'!$L$1:$L$116,MAX(1,U1104))),G1104*H1104*INDEX('SKU Catalog'!$L$1:$L$116,MAX(1,U1104))*IF(AND(INDEX('SKU Catalog'!$F$1:$F$116,MAX(1,U1104))="Hourly",OR(INDEX('SKU Catalog'!$J$1:$J$116,MAX(1,U1104))=0,"1Y"="PAYG")),I1104,1),"UNPRICED"))))</f>
        <v>0</v>
      </c>
      <c r="X1104" s="24">
        <f>IF(NOT(AND(A1104=$B$2,G1104&gt;0,H1104&gt;0,OR(C1104&lt;&gt;"Recommended baseline",Assumptions!$B$10=1))),0,IF(ISNUMBER(K1104),G1104*H1104*K1104,IF(U1104=0,"UNPRICED",IF(ISNUMBER(INDEX('SKU Catalog'!$M$1:$M$116,MAX(1,U1104))),G1104*H1104*INDEX('SKU Catalog'!$M$1:$M$116,MAX(1,U1104))*IF(AND(INDEX('SKU Catalog'!$F$1:$F$116,MAX(1,U1104))="Hourly",OR(INDEX('SKU Catalog'!$J$1:$J$116,MAX(1,U1104))=0,"3Y"="PAYG")),I1104,1),"UNPRICED"))))</f>
        <v>0</v>
      </c>
    </row>
    <row r="1105" spans="1:24" ht="43.2" x14ac:dyDescent="0.35">
      <c r="A1105" s="21" t="s">
        <v>951</v>
      </c>
      <c r="B1105" s="21" t="s">
        <v>88</v>
      </c>
      <c r="C1105" s="21" t="s">
        <v>2301</v>
      </c>
      <c r="D1105" s="21" t="s">
        <v>307</v>
      </c>
      <c r="E1105" s="21" t="s">
        <v>2302</v>
      </c>
      <c r="F1105" s="26" t="s">
        <v>312</v>
      </c>
      <c r="G1105" s="27">
        <v>1</v>
      </c>
      <c r="H1105" s="38">
        <f>Assumptions!$B$19</f>
        <v>1</v>
      </c>
      <c r="I1105" s="36">
        <v>1</v>
      </c>
      <c r="J1105" s="26" t="s">
        <v>2297</v>
      </c>
      <c r="K1105" s="37"/>
      <c r="L1105" s="23" t="str">
        <f>IF(U1105=0,"INVALID SKU",IF(INDEX('SKU Catalog'!$J$1:$J$116,MAX(1,U1105))=0,"PAYG",IF(J1105="Default",Assumptions!$B$7,J1105)))</f>
        <v>PAYG</v>
      </c>
      <c r="M1105" s="23" t="str">
        <f>IF(U1105=0,"Review SKU",INDEX('SKU Catalog'!$E$1:$E$116,MAX(1,U1105)))</f>
        <v>protected storage account</v>
      </c>
      <c r="N1105" s="31" t="str">
        <f>IF(ISNUMBER(K1105),K1105,IF(U1105=0,"UNPRICED",IF(L1105="PAYG",INDEX('SKU Catalog'!$K$1:$K$116,MAX(1,U1105)),IF(L1105="1Y",INDEX('SKU Catalog'!$L$1:$L$116,MAX(1,U1105)),INDEX('SKU Catalog'!$M$1:$M$116,MAX(1,U1105))))))</f>
        <v>UNPRICED</v>
      </c>
      <c r="O1105" s="24">
        <f>IF(NOT(AND(A1105=$B$2,G1105&gt;0,H1105&gt;0,OR(C1105&lt;&gt;"Recommended baseline",Assumptions!$B$10=1))),0,IF(ISNUMBER(N1105),G1105*H1105*N1105*IF(ISNUMBER(K1105),1,IF(AND(L1105="PAYG",INDEX('SKU Catalog'!$F$1:$F$116,MAX(1,U1105))="Hourly"),I1105,1)),"UNPRICED"))</f>
        <v>0</v>
      </c>
      <c r="P1105" s="24">
        <f>IF(ISNUMBER(O1105),O1105*Assumptions!$B$8,"UNPRICED")</f>
        <v>0</v>
      </c>
      <c r="Q1105" s="23" t="str">
        <f>IF(NOT(AND(A1105=$B$2,G1105&gt;0,H1105&gt;0,OR(C1105&lt;&gt;"Recommended baseline",Assumptions!$B$10=1))),"Inactive",IF(NOT(ISNUMBER(N1105)),"UNPRICED - select SKU / quote",IF(ISNUMBER(K1105),"Manual quote - verify source",IF(T1105="Covered","Covered by capacity",IF(T1105="Control plane","No direct fee","Priced - verify sizing")))))</f>
        <v>Inactive</v>
      </c>
      <c r="R1105" s="21" t="s">
        <v>2307</v>
      </c>
      <c r="S1105" s="21" t="s">
        <v>2304</v>
      </c>
      <c r="T1105" s="21" t="s">
        <v>307</v>
      </c>
      <c r="U1105" s="23">
        <f>IF(COUNTIF('SKU Catalog'!$A$4:$A$116,T1105&amp;"|"&amp;F1105)=0,0,MATCH(T1105&amp;"|"&amp;F1105,'SKU Catalog'!$A$1:$A$116,0))</f>
        <v>55</v>
      </c>
      <c r="V1105" s="24">
        <f>IF(NOT(AND(A1105=$B$2,G1105&gt;0,H1105&gt;0,OR(C1105&lt;&gt;"Recommended baseline",Assumptions!$B$10=1))),0,IF(ISNUMBER(K1105),G1105*H1105*K1105,IF(U1105=0,"UNPRICED",IF(ISNUMBER(INDEX('SKU Catalog'!$K$1:$K$116,MAX(1,U1105))),G1105*H1105*INDEX('SKU Catalog'!$K$1:$K$116,MAX(1,U1105))*IF(AND(INDEX('SKU Catalog'!$F$1:$F$116,MAX(1,U1105))="Hourly",OR(INDEX('SKU Catalog'!$J$1:$J$116,MAX(1,U1105))=0,"PAYG"="PAYG")),I1105,1),"UNPRICED"))))</f>
        <v>0</v>
      </c>
      <c r="W1105" s="24">
        <f>IF(NOT(AND(A1105=$B$2,G1105&gt;0,H1105&gt;0,OR(C1105&lt;&gt;"Recommended baseline",Assumptions!$B$10=1))),0,IF(ISNUMBER(K1105),G1105*H1105*K1105,IF(U1105=0,"UNPRICED",IF(ISNUMBER(INDEX('SKU Catalog'!$L$1:$L$116,MAX(1,U1105))),G1105*H1105*INDEX('SKU Catalog'!$L$1:$L$116,MAX(1,U1105))*IF(AND(INDEX('SKU Catalog'!$F$1:$F$116,MAX(1,U1105))="Hourly",OR(INDEX('SKU Catalog'!$J$1:$J$116,MAX(1,U1105))=0,"1Y"="PAYG")),I1105,1),"UNPRICED"))))</f>
        <v>0</v>
      </c>
      <c r="X1105" s="24">
        <f>IF(NOT(AND(A1105=$B$2,G1105&gt;0,H1105&gt;0,OR(C1105&lt;&gt;"Recommended baseline",Assumptions!$B$10=1))),0,IF(ISNUMBER(K1105),G1105*H1105*K1105,IF(U1105=0,"UNPRICED",IF(ISNUMBER(INDEX('SKU Catalog'!$M$1:$M$116,MAX(1,U1105))),G1105*H1105*INDEX('SKU Catalog'!$M$1:$M$116,MAX(1,U1105))*IF(AND(INDEX('SKU Catalog'!$F$1:$F$116,MAX(1,U1105))="Hourly",OR(INDEX('SKU Catalog'!$J$1:$J$116,MAX(1,U1105))=0,"3Y"="PAYG")),I1105,1),"UNPRICED"))))</f>
        <v>0</v>
      </c>
    </row>
    <row r="1106" spans="1:24" ht="72" x14ac:dyDescent="0.35">
      <c r="A1106" s="21" t="s">
        <v>951</v>
      </c>
      <c r="B1106" s="21" t="s">
        <v>96</v>
      </c>
      <c r="C1106" s="21" t="s">
        <v>2301</v>
      </c>
      <c r="D1106" s="21" t="s">
        <v>96</v>
      </c>
      <c r="E1106" s="21" t="s">
        <v>2302</v>
      </c>
      <c r="F1106" s="26" t="s">
        <v>191</v>
      </c>
      <c r="G1106" s="27">
        <v>1</v>
      </c>
      <c r="H1106" s="27">
        <v>1</v>
      </c>
      <c r="I1106" s="36">
        <v>1</v>
      </c>
      <c r="J1106" s="26" t="s">
        <v>2297</v>
      </c>
      <c r="K1106" s="37"/>
      <c r="L1106" s="23" t="str">
        <f>IF(U1106=0,"INVALID SKU",IF(INDEX('SKU Catalog'!$J$1:$J$116,MAX(1,U1106))=0,"PAYG",IF(J1106="Default",Assumptions!$B$7,J1106)))</f>
        <v>PAYG</v>
      </c>
      <c r="M1106" s="23" t="str">
        <f>IF(U1106=0,"Review SKU",INDEX('SKU Catalog'!$E$1:$E$116,MAX(1,U1106)))</f>
        <v>quoted unit</v>
      </c>
      <c r="N1106" s="31" t="str">
        <f>IF(ISNUMBER(K1106),K1106,IF(U1106=0,"UNPRICED",IF(L1106="PAYG",INDEX('SKU Catalog'!$K$1:$K$116,MAX(1,U1106)),IF(L1106="1Y",INDEX('SKU Catalog'!$L$1:$L$116,MAX(1,U1106)),INDEX('SKU Catalog'!$M$1:$M$116,MAX(1,U1106))))))</f>
        <v>UNPRICED</v>
      </c>
      <c r="O1106" s="24">
        <f>IF(NOT(AND(A1106=$B$2,G1106&gt;0,H1106&gt;0,OR(C1106&lt;&gt;"Recommended baseline",Assumptions!$B$10=1))),0,IF(ISNUMBER(N1106),G1106*H1106*N1106*IF(ISNUMBER(K1106),1,IF(AND(L1106="PAYG",INDEX('SKU Catalog'!$F$1:$F$116,MAX(1,U1106))="Hourly"),I1106,1)),"UNPRICED"))</f>
        <v>0</v>
      </c>
      <c r="P1106" s="24">
        <f>IF(ISNUMBER(O1106),O1106*Assumptions!$B$8,"UNPRICED")</f>
        <v>0</v>
      </c>
      <c r="Q1106" s="23" t="str">
        <f>IF(NOT(AND(A1106=$B$2,G1106&gt;0,H1106&gt;0,OR(C1106&lt;&gt;"Recommended baseline",Assumptions!$B$10=1))),"Inactive",IF(NOT(ISNUMBER(N1106)),"UNPRICED - select SKU / quote",IF(ISNUMBER(K1106),"Manual quote - verify source",IF(T1106="Covered","Covered by capacity",IF(T1106="Control plane","No direct fee","Priced - verify sizing")))))</f>
        <v>Inactive</v>
      </c>
      <c r="R1106" s="21" t="s">
        <v>2308</v>
      </c>
      <c r="S1106" s="21" t="s">
        <v>2304</v>
      </c>
      <c r="T1106" s="21" t="s">
        <v>96</v>
      </c>
      <c r="U1106" s="23">
        <f>IF(COUNTIF('SKU Catalog'!$A$4:$A$116,T1106&amp;"|"&amp;F1106)=0,0,MATCH(T1106&amp;"|"&amp;F1106,'SKU Catalog'!$A$1:$A$116,0))</f>
        <v>6</v>
      </c>
      <c r="V1106" s="24">
        <f>IF(NOT(AND(A1106=$B$2,G1106&gt;0,H1106&gt;0,OR(C1106&lt;&gt;"Recommended baseline",Assumptions!$B$10=1))),0,IF(ISNUMBER(K1106),G1106*H1106*K1106,IF(U1106=0,"UNPRICED",IF(ISNUMBER(INDEX('SKU Catalog'!$K$1:$K$116,MAX(1,U1106))),G1106*H1106*INDEX('SKU Catalog'!$K$1:$K$116,MAX(1,U1106))*IF(AND(INDEX('SKU Catalog'!$F$1:$F$116,MAX(1,U1106))="Hourly",OR(INDEX('SKU Catalog'!$J$1:$J$116,MAX(1,U1106))=0,"PAYG"="PAYG")),I1106,1),"UNPRICED"))))</f>
        <v>0</v>
      </c>
      <c r="W1106" s="24">
        <f>IF(NOT(AND(A1106=$B$2,G1106&gt;0,H1106&gt;0,OR(C1106&lt;&gt;"Recommended baseline",Assumptions!$B$10=1))),0,IF(ISNUMBER(K1106),G1106*H1106*K1106,IF(U1106=0,"UNPRICED",IF(ISNUMBER(INDEX('SKU Catalog'!$L$1:$L$116,MAX(1,U1106))),G1106*H1106*INDEX('SKU Catalog'!$L$1:$L$116,MAX(1,U1106))*IF(AND(INDEX('SKU Catalog'!$F$1:$F$116,MAX(1,U1106))="Hourly",OR(INDEX('SKU Catalog'!$J$1:$J$116,MAX(1,U1106))=0,"1Y"="PAYG")),I1106,1),"UNPRICED"))))</f>
        <v>0</v>
      </c>
      <c r="X1106" s="24">
        <f>IF(NOT(AND(A1106=$B$2,G1106&gt;0,H1106&gt;0,OR(C1106&lt;&gt;"Recommended baseline",Assumptions!$B$10=1))),0,IF(ISNUMBER(K1106),G1106*H1106*K1106,IF(U1106=0,"UNPRICED",IF(ISNUMBER(INDEX('SKU Catalog'!$M$1:$M$116,MAX(1,U1106))),G1106*H1106*INDEX('SKU Catalog'!$M$1:$M$116,MAX(1,U1106))*IF(AND(INDEX('SKU Catalog'!$F$1:$F$116,MAX(1,U1106))="Hourly",OR(INDEX('SKU Catalog'!$J$1:$J$116,MAX(1,U1106))=0,"3Y"="PAYG")),I1106,1),"UNPRICED"))))</f>
        <v>0</v>
      </c>
    </row>
    <row r="1107" spans="1:24" ht="43.2" x14ac:dyDescent="0.35">
      <c r="A1107" s="21" t="s">
        <v>1941</v>
      </c>
      <c r="B1107" s="21" t="s">
        <v>86</v>
      </c>
      <c r="C1107" s="21" t="s">
        <v>2294</v>
      </c>
      <c r="D1107" s="21" t="s">
        <v>2295</v>
      </c>
      <c r="E1107" s="21" t="s">
        <v>2296</v>
      </c>
      <c r="F1107" s="26" t="s">
        <v>197</v>
      </c>
      <c r="G1107" s="27">
        <v>1</v>
      </c>
      <c r="H1107" s="27">
        <v>1</v>
      </c>
      <c r="I1107" s="36">
        <v>1</v>
      </c>
      <c r="J1107" s="26" t="s">
        <v>2297</v>
      </c>
      <c r="K1107" s="37"/>
      <c r="L1107" s="23" t="str">
        <f>IF(U1107=0,"INVALID SKU",IF(INDEX('SKU Catalog'!$J$1:$J$116,MAX(1,U1107))=0,"PAYG",IF(J1107="Default",Assumptions!$B$7,J1107)))</f>
        <v>PAYG</v>
      </c>
      <c r="M1107" s="23" t="str">
        <f>IF(U1107=0,"Review SKU",INDEX('SKU Catalog'!$E$1:$E$116,MAX(1,U1107)))</f>
        <v>capacity</v>
      </c>
      <c r="N1107" s="31" t="str">
        <f>IF(ISNUMBER(K1107),K1107,IF(U1107=0,"UNPRICED",IF(L1107="PAYG",INDEX('SKU Catalog'!$K$1:$K$116,MAX(1,U1107)),IF(L1107="1Y",INDEX('SKU Catalog'!$L$1:$L$116,MAX(1,U1107)),INDEX('SKU Catalog'!$M$1:$M$116,MAX(1,U1107))))))</f>
        <v>UNPRICED</v>
      </c>
      <c r="O1107" s="24">
        <f>IF(NOT(AND(A1107=$B$2,G1107&gt;0,H1107&gt;0,OR(C1107&lt;&gt;"Recommended baseline",Assumptions!$B$10=1))),0,IF(ISNUMBER(N1107),G1107*H1107*N1107*IF(ISNUMBER(K1107),1,IF(AND(L1107="PAYG",INDEX('SKU Catalog'!$F$1:$F$116,MAX(1,U1107))="Hourly"),I1107,1)),"UNPRICED"))</f>
        <v>0</v>
      </c>
      <c r="P1107" s="24">
        <f>IF(ISNUMBER(O1107),O1107*Assumptions!$B$8,"UNPRICED")</f>
        <v>0</v>
      </c>
      <c r="Q1107" s="23" t="str">
        <f>IF(NOT(AND(A1107=$B$2,G1107&gt;0,H1107&gt;0,OR(C1107&lt;&gt;"Recommended baseline",Assumptions!$B$10=1))),"Inactive",IF(NOT(ISNUMBER(N1107)),"UNPRICED - select SKU / quote",IF(ISNUMBER(K1107),"Manual quote - verify source",IF(T1107="Covered","Covered by capacity",IF(T1107="Control plane","No direct fee","Priced - verify sizing")))))</f>
        <v>Inactive</v>
      </c>
      <c r="R1107" s="21" t="s">
        <v>2298</v>
      </c>
      <c r="S1107" s="21" t="s">
        <v>971</v>
      </c>
      <c r="T1107" s="21" t="s">
        <v>196</v>
      </c>
      <c r="U1107" s="23">
        <f>IF(COUNTIF('SKU Catalog'!$A$4:$A$116,T1107&amp;"|"&amp;F1107)=0,0,MATCH(T1107&amp;"|"&amp;F1107,'SKU Catalog'!$A$1:$A$116,0))</f>
        <v>7</v>
      </c>
      <c r="V1107" s="24">
        <f>IF(NOT(AND(A1107=$B$2,G1107&gt;0,H1107&gt;0,OR(C1107&lt;&gt;"Recommended baseline",Assumptions!$B$10=1))),0,IF(ISNUMBER(K1107),G1107*H1107*K1107,IF(U1107=0,"UNPRICED",IF(ISNUMBER(INDEX('SKU Catalog'!$K$1:$K$116,MAX(1,U1107))),G1107*H1107*INDEX('SKU Catalog'!$K$1:$K$116,MAX(1,U1107))*IF(AND(INDEX('SKU Catalog'!$F$1:$F$116,MAX(1,U1107))="Hourly",OR(INDEX('SKU Catalog'!$J$1:$J$116,MAX(1,U1107))=0,"PAYG"="PAYG")),I1107,1),"UNPRICED"))))</f>
        <v>0</v>
      </c>
      <c r="W1107" s="24">
        <f>IF(NOT(AND(A1107=$B$2,G1107&gt;0,H1107&gt;0,OR(C1107&lt;&gt;"Recommended baseline",Assumptions!$B$10=1))),0,IF(ISNUMBER(K1107),G1107*H1107*K1107,IF(U1107=0,"UNPRICED",IF(ISNUMBER(INDEX('SKU Catalog'!$L$1:$L$116,MAX(1,U1107))),G1107*H1107*INDEX('SKU Catalog'!$L$1:$L$116,MAX(1,U1107))*IF(AND(INDEX('SKU Catalog'!$F$1:$F$116,MAX(1,U1107))="Hourly",OR(INDEX('SKU Catalog'!$J$1:$J$116,MAX(1,U1107))=0,"1Y"="PAYG")),I1107,1),"UNPRICED"))))</f>
        <v>0</v>
      </c>
      <c r="X1107" s="24">
        <f>IF(NOT(AND(A1107=$B$2,G1107&gt;0,H1107&gt;0,OR(C1107&lt;&gt;"Recommended baseline",Assumptions!$B$10=1))),0,IF(ISNUMBER(K1107),G1107*H1107*K1107,IF(U1107=0,"UNPRICED",IF(ISNUMBER(INDEX('SKU Catalog'!$M$1:$M$116,MAX(1,U1107))),G1107*H1107*INDEX('SKU Catalog'!$M$1:$M$116,MAX(1,U1107))*IF(AND(INDEX('SKU Catalog'!$F$1:$F$116,MAX(1,U1107))="Hourly",OR(INDEX('SKU Catalog'!$J$1:$J$116,MAX(1,U1107))=0,"3Y"="PAYG")),I1107,1),"UNPRICED"))))</f>
        <v>0</v>
      </c>
    </row>
    <row r="1108" spans="1:24" ht="28.8" x14ac:dyDescent="0.35">
      <c r="A1108" s="21" t="s">
        <v>1941</v>
      </c>
      <c r="B1108" s="21" t="s">
        <v>89</v>
      </c>
      <c r="C1108" s="21" t="s">
        <v>2310</v>
      </c>
      <c r="D1108" s="21" t="s">
        <v>2311</v>
      </c>
      <c r="E1108" s="21" t="s">
        <v>2312</v>
      </c>
      <c r="F1108" s="26" t="s">
        <v>230</v>
      </c>
      <c r="G1108" s="27">
        <v>1</v>
      </c>
      <c r="H1108" s="38">
        <f>Assumptions!$B$11</f>
        <v>1024</v>
      </c>
      <c r="I1108" s="36">
        <v>1</v>
      </c>
      <c r="J1108" s="26" t="s">
        <v>2297</v>
      </c>
      <c r="K1108" s="37"/>
      <c r="L1108" s="23" t="str">
        <f>IF(U1108=0,"INVALID SKU",IF(INDEX('SKU Catalog'!$J$1:$J$116,MAX(1,U1108))=0,"PAYG",IF(J1108="Default",Assumptions!$B$7,J1108)))</f>
        <v>PAYG</v>
      </c>
      <c r="M1108" s="23" t="str">
        <f>IF(U1108=0,"Review SKU",INDEX('SKU Catalog'!$E$1:$E$116,MAX(1,U1108)))</f>
        <v>GB-month</v>
      </c>
      <c r="N1108" s="31">
        <f>IF(ISNUMBER(K1108),K1108,IF(U1108=0,"UNPRICED",IF(L1108="PAYG",INDEX('SKU Catalog'!$K$1:$K$116,MAX(1,U1108)),IF(L1108="1Y",INDEX('SKU Catalog'!$L$1:$L$116,MAX(1,U1108)),INDEX('SKU Catalog'!$M$1:$M$116,MAX(1,U1108))))))</f>
        <v>2.5999999999999999E-2</v>
      </c>
      <c r="O1108" s="24">
        <f>IF(NOT(AND(A1108=$B$2,G1108&gt;0,H1108&gt;0,OR(C1108&lt;&gt;"Recommended baseline",Assumptions!$B$10=1))),0,IF(ISNUMBER(N1108),G1108*H1108*N1108*IF(ISNUMBER(K1108),1,IF(AND(L1108="PAYG",INDEX('SKU Catalog'!$F$1:$F$116,MAX(1,U1108))="Hourly"),I1108,1)),"UNPRICED"))</f>
        <v>0</v>
      </c>
      <c r="P1108" s="24">
        <f>IF(ISNUMBER(O1108),O1108*Assumptions!$B$8,"UNPRICED")</f>
        <v>0</v>
      </c>
      <c r="Q1108" s="23" t="str">
        <f>IF(NOT(AND(A1108=$B$2,G1108&gt;0,H1108&gt;0,OR(C1108&lt;&gt;"Recommended baseline",Assumptions!$B$10=1))),"Inactive",IF(NOT(ISNUMBER(N1108)),"UNPRICED - select SKU / quote",IF(ISNUMBER(K1108),"Manual quote - verify source",IF(T1108="Covered","Covered by capacity",IF(T1108="Control plane","No direct fee","Priced - verify sizing")))))</f>
        <v>Inactive</v>
      </c>
      <c r="R1108" s="21" t="s">
        <v>2313</v>
      </c>
      <c r="S1108" s="21" t="s">
        <v>971</v>
      </c>
      <c r="T1108" s="21" t="s">
        <v>229</v>
      </c>
      <c r="U1108" s="23">
        <f>IF(COUNTIF('SKU Catalog'!$A$4:$A$116,T1108&amp;"|"&amp;F1108)=0,0,MATCH(T1108&amp;"|"&amp;F1108,'SKU Catalog'!$A$1:$A$116,0))</f>
        <v>21</v>
      </c>
      <c r="V1108" s="24">
        <f>IF(NOT(AND(A1108=$B$2,G1108&gt;0,H1108&gt;0,OR(C1108&lt;&gt;"Recommended baseline",Assumptions!$B$10=1))),0,IF(ISNUMBER(K1108),G1108*H1108*K1108,IF(U1108=0,"UNPRICED",IF(ISNUMBER(INDEX('SKU Catalog'!$K$1:$K$116,MAX(1,U1108))),G1108*H1108*INDEX('SKU Catalog'!$K$1:$K$116,MAX(1,U1108))*IF(AND(INDEX('SKU Catalog'!$F$1:$F$116,MAX(1,U1108))="Hourly",OR(INDEX('SKU Catalog'!$J$1:$J$116,MAX(1,U1108))=0,"PAYG"="PAYG")),I1108,1),"UNPRICED"))))</f>
        <v>0</v>
      </c>
      <c r="W1108" s="24">
        <f>IF(NOT(AND(A1108=$B$2,G1108&gt;0,H1108&gt;0,OR(C1108&lt;&gt;"Recommended baseline",Assumptions!$B$10=1))),0,IF(ISNUMBER(K1108),G1108*H1108*K1108,IF(U1108=0,"UNPRICED",IF(ISNUMBER(INDEX('SKU Catalog'!$L$1:$L$116,MAX(1,U1108))),G1108*H1108*INDEX('SKU Catalog'!$L$1:$L$116,MAX(1,U1108))*IF(AND(INDEX('SKU Catalog'!$F$1:$F$116,MAX(1,U1108))="Hourly",OR(INDEX('SKU Catalog'!$J$1:$J$116,MAX(1,U1108))=0,"1Y"="PAYG")),I1108,1),"UNPRICED"))))</f>
        <v>0</v>
      </c>
      <c r="X1108" s="24">
        <f>IF(NOT(AND(A1108=$B$2,G1108&gt;0,H1108&gt;0,OR(C1108&lt;&gt;"Recommended baseline",Assumptions!$B$10=1))),0,IF(ISNUMBER(K1108),G1108*H1108*K1108,IF(U1108=0,"UNPRICED",IF(ISNUMBER(INDEX('SKU Catalog'!$M$1:$M$116,MAX(1,U1108))),G1108*H1108*INDEX('SKU Catalog'!$M$1:$M$116,MAX(1,U1108))*IF(AND(INDEX('SKU Catalog'!$F$1:$F$116,MAX(1,U1108))="Hourly",OR(INDEX('SKU Catalog'!$J$1:$J$116,MAX(1,U1108))=0,"3Y"="PAYG")),I1108,1),"UNPRICED"))))</f>
        <v>0</v>
      </c>
    </row>
    <row r="1109" spans="1:24" ht="43.2" x14ac:dyDescent="0.35">
      <c r="A1109" s="21" t="s">
        <v>1941</v>
      </c>
      <c r="B1109" s="21" t="s">
        <v>86</v>
      </c>
      <c r="C1109" s="21" t="s">
        <v>2299</v>
      </c>
      <c r="D1109" s="21" t="s">
        <v>969</v>
      </c>
      <c r="E1109" s="21" t="s">
        <v>970</v>
      </c>
      <c r="F1109" s="26" t="s">
        <v>182</v>
      </c>
      <c r="G1109" s="27">
        <v>1</v>
      </c>
      <c r="H1109" s="27">
        <v>1</v>
      </c>
      <c r="I1109" s="36">
        <v>1</v>
      </c>
      <c r="J1109" s="26" t="s">
        <v>2297</v>
      </c>
      <c r="K1109" s="37"/>
      <c r="L1109" s="23" t="str">
        <f>IF(U1109=0,"INVALID SKU",IF(INDEX('SKU Catalog'!$J$1:$J$116,MAX(1,U1109))=0,"PAYG",IF(J1109="Default",Assumptions!$B$7,J1109)))</f>
        <v>PAYG</v>
      </c>
      <c r="M1109" s="23" t="str">
        <f>IF(U1109=0,"Review SKU",INDEX('SKU Catalog'!$E$1:$E$116,MAX(1,U1109)))</f>
        <v>resource</v>
      </c>
      <c r="N1109" s="31">
        <f>IF(ISNUMBER(K1109),K1109,IF(U1109=0,"UNPRICED",IF(L1109="PAYG",INDEX('SKU Catalog'!$K$1:$K$116,MAX(1,U1109)),IF(L1109="1Y",INDEX('SKU Catalog'!$L$1:$L$116,MAX(1,U1109)),INDEX('SKU Catalog'!$M$1:$M$116,MAX(1,U1109))))))</f>
        <v>0</v>
      </c>
      <c r="O1109" s="24">
        <f>IF(NOT(AND(A1109=$B$2,G1109&gt;0,H1109&gt;0,OR(C1109&lt;&gt;"Recommended baseline",Assumptions!$B$10=1))),0,IF(ISNUMBER(N1109),G1109*H1109*N1109*IF(ISNUMBER(K1109),1,IF(AND(L1109="PAYG",INDEX('SKU Catalog'!$F$1:$F$116,MAX(1,U1109))="Hourly"),I1109,1)),"UNPRICED"))</f>
        <v>0</v>
      </c>
      <c r="P1109" s="24">
        <f>IF(ISNUMBER(O1109),O1109*Assumptions!$B$8,"UNPRICED")</f>
        <v>0</v>
      </c>
      <c r="Q1109" s="23" t="str">
        <f>IF(NOT(AND(A1109=$B$2,G1109&gt;0,H1109&gt;0,OR(C1109&lt;&gt;"Recommended baseline",Assumptions!$B$10=1))),"Inactive",IF(NOT(ISNUMBER(N1109)),"UNPRICED - select SKU / quote",IF(ISNUMBER(K1109),"Manual quote - verify source",IF(T1109="Covered","Covered by capacity",IF(T1109="Control plane","No direct fee","Priced - verify sizing")))))</f>
        <v>Inactive</v>
      </c>
      <c r="R1109" s="21" t="s">
        <v>2314</v>
      </c>
      <c r="S1109" s="21" t="s">
        <v>971</v>
      </c>
      <c r="T1109" s="21" t="s">
        <v>181</v>
      </c>
      <c r="U1109" s="23">
        <f>IF(COUNTIF('SKU Catalog'!$A$4:$A$116,T1109&amp;"|"&amp;F1109)=0,0,MATCH(T1109&amp;"|"&amp;F1109,'SKU Catalog'!$A$1:$A$116,0))</f>
        <v>4</v>
      </c>
      <c r="V1109" s="24">
        <f>IF(NOT(AND(A1109=$B$2,G1109&gt;0,H1109&gt;0,OR(C1109&lt;&gt;"Recommended baseline",Assumptions!$B$10=1))),0,IF(ISNUMBER(K1109),G1109*H1109*K1109,IF(U1109=0,"UNPRICED",IF(ISNUMBER(INDEX('SKU Catalog'!$K$1:$K$116,MAX(1,U1109))),G1109*H1109*INDEX('SKU Catalog'!$K$1:$K$116,MAX(1,U1109))*IF(AND(INDEX('SKU Catalog'!$F$1:$F$116,MAX(1,U1109))="Hourly",OR(INDEX('SKU Catalog'!$J$1:$J$116,MAX(1,U1109))=0,"PAYG"="PAYG")),I1109,1),"UNPRICED"))))</f>
        <v>0</v>
      </c>
      <c r="W1109" s="24">
        <f>IF(NOT(AND(A1109=$B$2,G1109&gt;0,H1109&gt;0,OR(C1109&lt;&gt;"Recommended baseline",Assumptions!$B$10=1))),0,IF(ISNUMBER(K1109),G1109*H1109*K1109,IF(U1109=0,"UNPRICED",IF(ISNUMBER(INDEX('SKU Catalog'!$L$1:$L$116,MAX(1,U1109))),G1109*H1109*INDEX('SKU Catalog'!$L$1:$L$116,MAX(1,U1109))*IF(AND(INDEX('SKU Catalog'!$F$1:$F$116,MAX(1,U1109))="Hourly",OR(INDEX('SKU Catalog'!$J$1:$J$116,MAX(1,U1109))=0,"1Y"="PAYG")),I1109,1),"UNPRICED"))))</f>
        <v>0</v>
      </c>
      <c r="X1109" s="24">
        <f>IF(NOT(AND(A1109=$B$2,G1109&gt;0,H1109&gt;0,OR(C1109&lt;&gt;"Recommended baseline",Assumptions!$B$10=1))),0,IF(ISNUMBER(K1109),G1109*H1109*K1109,IF(U1109=0,"UNPRICED",IF(ISNUMBER(INDEX('SKU Catalog'!$M$1:$M$116,MAX(1,U1109))),G1109*H1109*INDEX('SKU Catalog'!$M$1:$M$116,MAX(1,U1109))*IF(AND(INDEX('SKU Catalog'!$F$1:$F$116,MAX(1,U1109))="Hourly",OR(INDEX('SKU Catalog'!$J$1:$J$116,MAX(1,U1109))=0,"3Y"="PAYG")),I1109,1),"UNPRICED"))))</f>
        <v>0</v>
      </c>
    </row>
    <row r="1110" spans="1:24" ht="43.2" x14ac:dyDescent="0.35">
      <c r="A1110" s="21" t="s">
        <v>1941</v>
      </c>
      <c r="B1110" s="21" t="s">
        <v>86</v>
      </c>
      <c r="C1110" s="21" t="s">
        <v>2299</v>
      </c>
      <c r="D1110" s="21" t="s">
        <v>974</v>
      </c>
      <c r="E1110" s="21" t="s">
        <v>975</v>
      </c>
      <c r="F1110" s="26" t="s">
        <v>182</v>
      </c>
      <c r="G1110" s="27">
        <v>1</v>
      </c>
      <c r="H1110" s="27">
        <v>1</v>
      </c>
      <c r="I1110" s="36">
        <v>1</v>
      </c>
      <c r="J1110" s="26" t="s">
        <v>2297</v>
      </c>
      <c r="K1110" s="37"/>
      <c r="L1110" s="23" t="str">
        <f>IF(U1110=0,"INVALID SKU",IF(INDEX('SKU Catalog'!$J$1:$J$116,MAX(1,U1110))=0,"PAYG",IF(J1110="Default",Assumptions!$B$7,J1110)))</f>
        <v>PAYG</v>
      </c>
      <c r="M1110" s="23" t="str">
        <f>IF(U1110=0,"Review SKU",INDEX('SKU Catalog'!$E$1:$E$116,MAX(1,U1110)))</f>
        <v>resource</v>
      </c>
      <c r="N1110" s="31">
        <f>IF(ISNUMBER(K1110),K1110,IF(U1110=0,"UNPRICED",IF(L1110="PAYG",INDEX('SKU Catalog'!$K$1:$K$116,MAX(1,U1110)),IF(L1110="1Y",INDEX('SKU Catalog'!$L$1:$L$116,MAX(1,U1110)),INDEX('SKU Catalog'!$M$1:$M$116,MAX(1,U1110))))))</f>
        <v>0</v>
      </c>
      <c r="O1110" s="24">
        <f>IF(NOT(AND(A1110=$B$2,G1110&gt;0,H1110&gt;0,OR(C1110&lt;&gt;"Recommended baseline",Assumptions!$B$10=1))),0,IF(ISNUMBER(N1110),G1110*H1110*N1110*IF(ISNUMBER(K1110),1,IF(AND(L1110="PAYG",INDEX('SKU Catalog'!$F$1:$F$116,MAX(1,U1110))="Hourly"),I1110,1)),"UNPRICED"))</f>
        <v>0</v>
      </c>
      <c r="P1110" s="24">
        <f>IF(ISNUMBER(O1110),O1110*Assumptions!$B$8,"UNPRICED")</f>
        <v>0</v>
      </c>
      <c r="Q1110" s="23" t="str">
        <f>IF(NOT(AND(A1110=$B$2,G1110&gt;0,H1110&gt;0,OR(C1110&lt;&gt;"Recommended baseline",Assumptions!$B$10=1))),"Inactive",IF(NOT(ISNUMBER(N1110)),"UNPRICED - select SKU / quote",IF(ISNUMBER(K1110),"Manual quote - verify source",IF(T1110="Covered","Covered by capacity",IF(T1110="Control plane","No direct fee","Priced - verify sizing")))))</f>
        <v>Inactive</v>
      </c>
      <c r="R1110" s="21" t="s">
        <v>2314</v>
      </c>
      <c r="S1110" s="21" t="s">
        <v>971</v>
      </c>
      <c r="T1110" s="21" t="s">
        <v>181</v>
      </c>
      <c r="U1110" s="23">
        <f>IF(COUNTIF('SKU Catalog'!$A$4:$A$116,T1110&amp;"|"&amp;F1110)=0,0,MATCH(T1110&amp;"|"&amp;F1110,'SKU Catalog'!$A$1:$A$116,0))</f>
        <v>4</v>
      </c>
      <c r="V1110" s="24">
        <f>IF(NOT(AND(A1110=$B$2,G1110&gt;0,H1110&gt;0,OR(C1110&lt;&gt;"Recommended baseline",Assumptions!$B$10=1))),0,IF(ISNUMBER(K1110),G1110*H1110*K1110,IF(U1110=0,"UNPRICED",IF(ISNUMBER(INDEX('SKU Catalog'!$K$1:$K$116,MAX(1,U1110))),G1110*H1110*INDEX('SKU Catalog'!$K$1:$K$116,MAX(1,U1110))*IF(AND(INDEX('SKU Catalog'!$F$1:$F$116,MAX(1,U1110))="Hourly",OR(INDEX('SKU Catalog'!$J$1:$J$116,MAX(1,U1110))=0,"PAYG"="PAYG")),I1110,1),"UNPRICED"))))</f>
        <v>0</v>
      </c>
      <c r="W1110" s="24">
        <f>IF(NOT(AND(A1110=$B$2,G1110&gt;0,H1110&gt;0,OR(C1110&lt;&gt;"Recommended baseline",Assumptions!$B$10=1))),0,IF(ISNUMBER(K1110),G1110*H1110*K1110,IF(U1110=0,"UNPRICED",IF(ISNUMBER(INDEX('SKU Catalog'!$L$1:$L$116,MAX(1,U1110))),G1110*H1110*INDEX('SKU Catalog'!$L$1:$L$116,MAX(1,U1110))*IF(AND(INDEX('SKU Catalog'!$F$1:$F$116,MAX(1,U1110))="Hourly",OR(INDEX('SKU Catalog'!$J$1:$J$116,MAX(1,U1110))=0,"1Y"="PAYG")),I1110,1),"UNPRICED"))))</f>
        <v>0</v>
      </c>
      <c r="X1110" s="24">
        <f>IF(NOT(AND(A1110=$B$2,G1110&gt;0,H1110&gt;0,OR(C1110&lt;&gt;"Recommended baseline",Assumptions!$B$10=1))),0,IF(ISNUMBER(K1110),G1110*H1110*K1110,IF(U1110=0,"UNPRICED",IF(ISNUMBER(INDEX('SKU Catalog'!$M$1:$M$116,MAX(1,U1110))),G1110*H1110*INDEX('SKU Catalog'!$M$1:$M$116,MAX(1,U1110))*IF(AND(INDEX('SKU Catalog'!$F$1:$F$116,MAX(1,U1110))="Hourly",OR(INDEX('SKU Catalog'!$J$1:$J$116,MAX(1,U1110))=0,"3Y"="PAYG")),I1110,1),"UNPRICED"))))</f>
        <v>0</v>
      </c>
    </row>
    <row r="1111" spans="1:24" ht="43.2" x14ac:dyDescent="0.35">
      <c r="A1111" s="21" t="s">
        <v>1941</v>
      </c>
      <c r="B1111" s="21" t="s">
        <v>86</v>
      </c>
      <c r="C1111" s="21" t="s">
        <v>2299</v>
      </c>
      <c r="D1111" s="21" t="s">
        <v>978</v>
      </c>
      <c r="E1111" s="21" t="s">
        <v>979</v>
      </c>
      <c r="F1111" s="26" t="s">
        <v>182</v>
      </c>
      <c r="G1111" s="27">
        <v>1</v>
      </c>
      <c r="H1111" s="27">
        <v>1</v>
      </c>
      <c r="I1111" s="36">
        <v>1</v>
      </c>
      <c r="J1111" s="26" t="s">
        <v>2297</v>
      </c>
      <c r="K1111" s="37"/>
      <c r="L1111" s="23" t="str">
        <f>IF(U1111=0,"INVALID SKU",IF(INDEX('SKU Catalog'!$J$1:$J$116,MAX(1,U1111))=0,"PAYG",IF(J1111="Default",Assumptions!$B$7,J1111)))</f>
        <v>PAYG</v>
      </c>
      <c r="M1111" s="23" t="str">
        <f>IF(U1111=0,"Review SKU",INDEX('SKU Catalog'!$E$1:$E$116,MAX(1,U1111)))</f>
        <v>resource</v>
      </c>
      <c r="N1111" s="31">
        <f>IF(ISNUMBER(K1111),K1111,IF(U1111=0,"UNPRICED",IF(L1111="PAYG",INDEX('SKU Catalog'!$K$1:$K$116,MAX(1,U1111)),IF(L1111="1Y",INDEX('SKU Catalog'!$L$1:$L$116,MAX(1,U1111)),INDEX('SKU Catalog'!$M$1:$M$116,MAX(1,U1111))))))</f>
        <v>0</v>
      </c>
      <c r="O1111" s="24">
        <f>IF(NOT(AND(A1111=$B$2,G1111&gt;0,H1111&gt;0,OR(C1111&lt;&gt;"Recommended baseline",Assumptions!$B$10=1))),0,IF(ISNUMBER(N1111),G1111*H1111*N1111*IF(ISNUMBER(K1111),1,IF(AND(L1111="PAYG",INDEX('SKU Catalog'!$F$1:$F$116,MAX(1,U1111))="Hourly"),I1111,1)),"UNPRICED"))</f>
        <v>0</v>
      </c>
      <c r="P1111" s="24">
        <f>IF(ISNUMBER(O1111),O1111*Assumptions!$B$8,"UNPRICED")</f>
        <v>0</v>
      </c>
      <c r="Q1111" s="23" t="str">
        <f>IF(NOT(AND(A1111=$B$2,G1111&gt;0,H1111&gt;0,OR(C1111&lt;&gt;"Recommended baseline",Assumptions!$B$10=1))),"Inactive",IF(NOT(ISNUMBER(N1111)),"UNPRICED - select SKU / quote",IF(ISNUMBER(K1111),"Manual quote - verify source",IF(T1111="Covered","Covered by capacity",IF(T1111="Control plane","No direct fee","Priced - verify sizing")))))</f>
        <v>Inactive</v>
      </c>
      <c r="R1111" s="21" t="s">
        <v>2314</v>
      </c>
      <c r="S1111" s="21" t="s">
        <v>971</v>
      </c>
      <c r="T1111" s="21" t="s">
        <v>181</v>
      </c>
      <c r="U1111" s="23">
        <f>IF(COUNTIF('SKU Catalog'!$A$4:$A$116,T1111&amp;"|"&amp;F1111)=0,0,MATCH(T1111&amp;"|"&amp;F1111,'SKU Catalog'!$A$1:$A$116,0))</f>
        <v>4</v>
      </c>
      <c r="V1111" s="24">
        <f>IF(NOT(AND(A1111=$B$2,G1111&gt;0,H1111&gt;0,OR(C1111&lt;&gt;"Recommended baseline",Assumptions!$B$10=1))),0,IF(ISNUMBER(K1111),G1111*H1111*K1111,IF(U1111=0,"UNPRICED",IF(ISNUMBER(INDEX('SKU Catalog'!$K$1:$K$116,MAX(1,U1111))),G1111*H1111*INDEX('SKU Catalog'!$K$1:$K$116,MAX(1,U1111))*IF(AND(INDEX('SKU Catalog'!$F$1:$F$116,MAX(1,U1111))="Hourly",OR(INDEX('SKU Catalog'!$J$1:$J$116,MAX(1,U1111))=0,"PAYG"="PAYG")),I1111,1),"UNPRICED"))))</f>
        <v>0</v>
      </c>
      <c r="W1111" s="24">
        <f>IF(NOT(AND(A1111=$B$2,G1111&gt;0,H1111&gt;0,OR(C1111&lt;&gt;"Recommended baseline",Assumptions!$B$10=1))),0,IF(ISNUMBER(K1111),G1111*H1111*K1111,IF(U1111=0,"UNPRICED",IF(ISNUMBER(INDEX('SKU Catalog'!$L$1:$L$116,MAX(1,U1111))),G1111*H1111*INDEX('SKU Catalog'!$L$1:$L$116,MAX(1,U1111))*IF(AND(INDEX('SKU Catalog'!$F$1:$F$116,MAX(1,U1111))="Hourly",OR(INDEX('SKU Catalog'!$J$1:$J$116,MAX(1,U1111))=0,"1Y"="PAYG")),I1111,1),"UNPRICED"))))</f>
        <v>0</v>
      </c>
      <c r="X1111" s="24">
        <f>IF(NOT(AND(A1111=$B$2,G1111&gt;0,H1111&gt;0,OR(C1111&lt;&gt;"Recommended baseline",Assumptions!$B$10=1))),0,IF(ISNUMBER(K1111),G1111*H1111*K1111,IF(U1111=0,"UNPRICED",IF(ISNUMBER(INDEX('SKU Catalog'!$M$1:$M$116,MAX(1,U1111))),G1111*H1111*INDEX('SKU Catalog'!$M$1:$M$116,MAX(1,U1111))*IF(AND(INDEX('SKU Catalog'!$F$1:$F$116,MAX(1,U1111))="Hourly",OR(INDEX('SKU Catalog'!$J$1:$J$116,MAX(1,U1111))=0,"3Y"="PAYG")),I1111,1),"UNPRICED"))))</f>
        <v>0</v>
      </c>
    </row>
    <row r="1112" spans="1:24" ht="43.2" x14ac:dyDescent="0.35">
      <c r="A1112" s="21" t="s">
        <v>1941</v>
      </c>
      <c r="B1112" s="21" t="s">
        <v>86</v>
      </c>
      <c r="C1112" s="21" t="s">
        <v>2299</v>
      </c>
      <c r="D1112" s="21" t="s">
        <v>981</v>
      </c>
      <c r="E1112" s="21" t="s">
        <v>982</v>
      </c>
      <c r="F1112" s="26" t="s">
        <v>182</v>
      </c>
      <c r="G1112" s="27">
        <v>1</v>
      </c>
      <c r="H1112" s="27">
        <v>1</v>
      </c>
      <c r="I1112" s="36">
        <v>1</v>
      </c>
      <c r="J1112" s="26" t="s">
        <v>2297</v>
      </c>
      <c r="K1112" s="37"/>
      <c r="L1112" s="23" t="str">
        <f>IF(U1112=0,"INVALID SKU",IF(INDEX('SKU Catalog'!$J$1:$J$116,MAX(1,U1112))=0,"PAYG",IF(J1112="Default",Assumptions!$B$7,J1112)))</f>
        <v>PAYG</v>
      </c>
      <c r="M1112" s="23" t="str">
        <f>IF(U1112=0,"Review SKU",INDEX('SKU Catalog'!$E$1:$E$116,MAX(1,U1112)))</f>
        <v>resource</v>
      </c>
      <c r="N1112" s="31">
        <f>IF(ISNUMBER(K1112),K1112,IF(U1112=0,"UNPRICED",IF(L1112="PAYG",INDEX('SKU Catalog'!$K$1:$K$116,MAX(1,U1112)),IF(L1112="1Y",INDEX('SKU Catalog'!$L$1:$L$116,MAX(1,U1112)),INDEX('SKU Catalog'!$M$1:$M$116,MAX(1,U1112))))))</f>
        <v>0</v>
      </c>
      <c r="O1112" s="24">
        <f>IF(NOT(AND(A1112=$B$2,G1112&gt;0,H1112&gt;0,OR(C1112&lt;&gt;"Recommended baseline",Assumptions!$B$10=1))),0,IF(ISNUMBER(N1112),G1112*H1112*N1112*IF(ISNUMBER(K1112),1,IF(AND(L1112="PAYG",INDEX('SKU Catalog'!$F$1:$F$116,MAX(1,U1112))="Hourly"),I1112,1)),"UNPRICED"))</f>
        <v>0</v>
      </c>
      <c r="P1112" s="24">
        <f>IF(ISNUMBER(O1112),O1112*Assumptions!$B$8,"UNPRICED")</f>
        <v>0</v>
      </c>
      <c r="Q1112" s="23" t="str">
        <f>IF(NOT(AND(A1112=$B$2,G1112&gt;0,H1112&gt;0,OR(C1112&lt;&gt;"Recommended baseline",Assumptions!$B$10=1))),"Inactive",IF(NOT(ISNUMBER(N1112)),"UNPRICED - select SKU / quote",IF(ISNUMBER(K1112),"Manual quote - verify source",IF(T1112="Covered","Covered by capacity",IF(T1112="Control plane","No direct fee","Priced - verify sizing")))))</f>
        <v>Inactive</v>
      </c>
      <c r="R1112" s="21" t="s">
        <v>2314</v>
      </c>
      <c r="S1112" s="21" t="s">
        <v>971</v>
      </c>
      <c r="T1112" s="21" t="s">
        <v>181</v>
      </c>
      <c r="U1112" s="23">
        <f>IF(COUNTIF('SKU Catalog'!$A$4:$A$116,T1112&amp;"|"&amp;F1112)=0,0,MATCH(T1112&amp;"|"&amp;F1112,'SKU Catalog'!$A$1:$A$116,0))</f>
        <v>4</v>
      </c>
      <c r="V1112" s="24">
        <f>IF(NOT(AND(A1112=$B$2,G1112&gt;0,H1112&gt;0,OR(C1112&lt;&gt;"Recommended baseline",Assumptions!$B$10=1))),0,IF(ISNUMBER(K1112),G1112*H1112*K1112,IF(U1112=0,"UNPRICED",IF(ISNUMBER(INDEX('SKU Catalog'!$K$1:$K$116,MAX(1,U1112))),G1112*H1112*INDEX('SKU Catalog'!$K$1:$K$116,MAX(1,U1112))*IF(AND(INDEX('SKU Catalog'!$F$1:$F$116,MAX(1,U1112))="Hourly",OR(INDEX('SKU Catalog'!$J$1:$J$116,MAX(1,U1112))=0,"PAYG"="PAYG")),I1112,1),"UNPRICED"))))</f>
        <v>0</v>
      </c>
      <c r="W1112" s="24">
        <f>IF(NOT(AND(A1112=$B$2,G1112&gt;0,H1112&gt;0,OR(C1112&lt;&gt;"Recommended baseline",Assumptions!$B$10=1))),0,IF(ISNUMBER(K1112),G1112*H1112*K1112,IF(U1112=0,"UNPRICED",IF(ISNUMBER(INDEX('SKU Catalog'!$L$1:$L$116,MAX(1,U1112))),G1112*H1112*INDEX('SKU Catalog'!$L$1:$L$116,MAX(1,U1112))*IF(AND(INDEX('SKU Catalog'!$F$1:$F$116,MAX(1,U1112))="Hourly",OR(INDEX('SKU Catalog'!$J$1:$J$116,MAX(1,U1112))=0,"1Y"="PAYG")),I1112,1),"UNPRICED"))))</f>
        <v>0</v>
      </c>
      <c r="X1112" s="24">
        <f>IF(NOT(AND(A1112=$B$2,G1112&gt;0,H1112&gt;0,OR(C1112&lt;&gt;"Recommended baseline",Assumptions!$B$10=1))),0,IF(ISNUMBER(K1112),G1112*H1112*K1112,IF(U1112=0,"UNPRICED",IF(ISNUMBER(INDEX('SKU Catalog'!$M$1:$M$116,MAX(1,U1112))),G1112*H1112*INDEX('SKU Catalog'!$M$1:$M$116,MAX(1,U1112))*IF(AND(INDEX('SKU Catalog'!$F$1:$F$116,MAX(1,U1112))="Hourly",OR(INDEX('SKU Catalog'!$J$1:$J$116,MAX(1,U1112))=0,"3Y"="PAYG")),I1112,1),"UNPRICED"))))</f>
        <v>0</v>
      </c>
    </row>
    <row r="1113" spans="1:24" ht="43.2" x14ac:dyDescent="0.35">
      <c r="A1113" s="21" t="s">
        <v>1941</v>
      </c>
      <c r="B1113" s="21" t="s">
        <v>86</v>
      </c>
      <c r="C1113" s="21" t="s">
        <v>2299</v>
      </c>
      <c r="D1113" s="21" t="s">
        <v>984</v>
      </c>
      <c r="E1113" s="21" t="s">
        <v>985</v>
      </c>
      <c r="F1113" s="26" t="s">
        <v>182</v>
      </c>
      <c r="G1113" s="27">
        <v>1</v>
      </c>
      <c r="H1113" s="27">
        <v>1</v>
      </c>
      <c r="I1113" s="36">
        <v>1</v>
      </c>
      <c r="J1113" s="26" t="s">
        <v>2297</v>
      </c>
      <c r="K1113" s="37"/>
      <c r="L1113" s="23" t="str">
        <f>IF(U1113=0,"INVALID SKU",IF(INDEX('SKU Catalog'!$J$1:$J$116,MAX(1,U1113))=0,"PAYG",IF(J1113="Default",Assumptions!$B$7,J1113)))</f>
        <v>PAYG</v>
      </c>
      <c r="M1113" s="23" t="str">
        <f>IF(U1113=0,"Review SKU",INDEX('SKU Catalog'!$E$1:$E$116,MAX(1,U1113)))</f>
        <v>resource</v>
      </c>
      <c r="N1113" s="31">
        <f>IF(ISNUMBER(K1113),K1113,IF(U1113=0,"UNPRICED",IF(L1113="PAYG",INDEX('SKU Catalog'!$K$1:$K$116,MAX(1,U1113)),IF(L1113="1Y",INDEX('SKU Catalog'!$L$1:$L$116,MAX(1,U1113)),INDEX('SKU Catalog'!$M$1:$M$116,MAX(1,U1113))))))</f>
        <v>0</v>
      </c>
      <c r="O1113" s="24">
        <f>IF(NOT(AND(A1113=$B$2,G1113&gt;0,H1113&gt;0,OR(C1113&lt;&gt;"Recommended baseline",Assumptions!$B$10=1))),0,IF(ISNUMBER(N1113),G1113*H1113*N1113*IF(ISNUMBER(K1113),1,IF(AND(L1113="PAYG",INDEX('SKU Catalog'!$F$1:$F$116,MAX(1,U1113))="Hourly"),I1113,1)),"UNPRICED"))</f>
        <v>0</v>
      </c>
      <c r="P1113" s="24">
        <f>IF(ISNUMBER(O1113),O1113*Assumptions!$B$8,"UNPRICED")</f>
        <v>0</v>
      </c>
      <c r="Q1113" s="23" t="str">
        <f>IF(NOT(AND(A1113=$B$2,G1113&gt;0,H1113&gt;0,OR(C1113&lt;&gt;"Recommended baseline",Assumptions!$B$10=1))),"Inactive",IF(NOT(ISNUMBER(N1113)),"UNPRICED - select SKU / quote",IF(ISNUMBER(K1113),"Manual quote - verify source",IF(T1113="Covered","Covered by capacity",IF(T1113="Control plane","No direct fee","Priced - verify sizing")))))</f>
        <v>Inactive</v>
      </c>
      <c r="R1113" s="21" t="s">
        <v>2314</v>
      </c>
      <c r="S1113" s="21" t="s">
        <v>971</v>
      </c>
      <c r="T1113" s="21" t="s">
        <v>181</v>
      </c>
      <c r="U1113" s="23">
        <f>IF(COUNTIF('SKU Catalog'!$A$4:$A$116,T1113&amp;"|"&amp;F1113)=0,0,MATCH(T1113&amp;"|"&amp;F1113,'SKU Catalog'!$A$1:$A$116,0))</f>
        <v>4</v>
      </c>
      <c r="V1113" s="24">
        <f>IF(NOT(AND(A1113=$B$2,G1113&gt;0,H1113&gt;0,OR(C1113&lt;&gt;"Recommended baseline",Assumptions!$B$10=1))),0,IF(ISNUMBER(K1113),G1113*H1113*K1113,IF(U1113=0,"UNPRICED",IF(ISNUMBER(INDEX('SKU Catalog'!$K$1:$K$116,MAX(1,U1113))),G1113*H1113*INDEX('SKU Catalog'!$K$1:$K$116,MAX(1,U1113))*IF(AND(INDEX('SKU Catalog'!$F$1:$F$116,MAX(1,U1113))="Hourly",OR(INDEX('SKU Catalog'!$J$1:$J$116,MAX(1,U1113))=0,"PAYG"="PAYG")),I1113,1),"UNPRICED"))))</f>
        <v>0</v>
      </c>
      <c r="W1113" s="24">
        <f>IF(NOT(AND(A1113=$B$2,G1113&gt;0,H1113&gt;0,OR(C1113&lt;&gt;"Recommended baseline",Assumptions!$B$10=1))),0,IF(ISNUMBER(K1113),G1113*H1113*K1113,IF(U1113=0,"UNPRICED",IF(ISNUMBER(INDEX('SKU Catalog'!$L$1:$L$116,MAX(1,U1113))),G1113*H1113*INDEX('SKU Catalog'!$L$1:$L$116,MAX(1,U1113))*IF(AND(INDEX('SKU Catalog'!$F$1:$F$116,MAX(1,U1113))="Hourly",OR(INDEX('SKU Catalog'!$J$1:$J$116,MAX(1,U1113))=0,"1Y"="PAYG")),I1113,1),"UNPRICED"))))</f>
        <v>0</v>
      </c>
      <c r="X1113" s="24">
        <f>IF(NOT(AND(A1113=$B$2,G1113&gt;0,H1113&gt;0,OR(C1113&lt;&gt;"Recommended baseline",Assumptions!$B$10=1))),0,IF(ISNUMBER(K1113),G1113*H1113*K1113,IF(U1113=0,"UNPRICED",IF(ISNUMBER(INDEX('SKU Catalog'!$M$1:$M$116,MAX(1,U1113))),G1113*H1113*INDEX('SKU Catalog'!$M$1:$M$116,MAX(1,U1113))*IF(AND(INDEX('SKU Catalog'!$F$1:$F$116,MAX(1,U1113))="Hourly",OR(INDEX('SKU Catalog'!$J$1:$J$116,MAX(1,U1113))=0,"3Y"="PAYG")),I1113,1),"UNPRICED"))))</f>
        <v>0</v>
      </c>
    </row>
    <row r="1114" spans="1:24" ht="43.2" x14ac:dyDescent="0.35">
      <c r="A1114" s="21" t="s">
        <v>1941</v>
      </c>
      <c r="B1114" s="21" t="s">
        <v>86</v>
      </c>
      <c r="C1114" s="21" t="s">
        <v>2299</v>
      </c>
      <c r="D1114" s="21" t="s">
        <v>987</v>
      </c>
      <c r="E1114" s="21" t="s">
        <v>988</v>
      </c>
      <c r="F1114" s="26" t="s">
        <v>182</v>
      </c>
      <c r="G1114" s="27">
        <v>1</v>
      </c>
      <c r="H1114" s="27">
        <v>1</v>
      </c>
      <c r="I1114" s="36">
        <v>1</v>
      </c>
      <c r="J1114" s="26" t="s">
        <v>2297</v>
      </c>
      <c r="K1114" s="37"/>
      <c r="L1114" s="23" t="str">
        <f>IF(U1114=0,"INVALID SKU",IF(INDEX('SKU Catalog'!$J$1:$J$116,MAX(1,U1114))=0,"PAYG",IF(J1114="Default",Assumptions!$B$7,J1114)))</f>
        <v>PAYG</v>
      </c>
      <c r="M1114" s="23" t="str">
        <f>IF(U1114=0,"Review SKU",INDEX('SKU Catalog'!$E$1:$E$116,MAX(1,U1114)))</f>
        <v>resource</v>
      </c>
      <c r="N1114" s="31">
        <f>IF(ISNUMBER(K1114),K1114,IF(U1114=0,"UNPRICED",IF(L1114="PAYG",INDEX('SKU Catalog'!$K$1:$K$116,MAX(1,U1114)),IF(L1114="1Y",INDEX('SKU Catalog'!$L$1:$L$116,MAX(1,U1114)),INDEX('SKU Catalog'!$M$1:$M$116,MAX(1,U1114))))))</f>
        <v>0</v>
      </c>
      <c r="O1114" s="24">
        <f>IF(NOT(AND(A1114=$B$2,G1114&gt;0,H1114&gt;0,OR(C1114&lt;&gt;"Recommended baseline",Assumptions!$B$10=1))),0,IF(ISNUMBER(N1114),G1114*H1114*N1114*IF(ISNUMBER(K1114),1,IF(AND(L1114="PAYG",INDEX('SKU Catalog'!$F$1:$F$116,MAX(1,U1114))="Hourly"),I1114,1)),"UNPRICED"))</f>
        <v>0</v>
      </c>
      <c r="P1114" s="24">
        <f>IF(ISNUMBER(O1114),O1114*Assumptions!$B$8,"UNPRICED")</f>
        <v>0</v>
      </c>
      <c r="Q1114" s="23" t="str">
        <f>IF(NOT(AND(A1114=$B$2,G1114&gt;0,H1114&gt;0,OR(C1114&lt;&gt;"Recommended baseline",Assumptions!$B$10=1))),"Inactive",IF(NOT(ISNUMBER(N1114)),"UNPRICED - select SKU / quote",IF(ISNUMBER(K1114),"Manual quote - verify source",IF(T1114="Covered","Covered by capacity",IF(T1114="Control plane","No direct fee","Priced - verify sizing")))))</f>
        <v>Inactive</v>
      </c>
      <c r="R1114" s="21" t="s">
        <v>2314</v>
      </c>
      <c r="S1114" s="21" t="s">
        <v>971</v>
      </c>
      <c r="T1114" s="21" t="s">
        <v>181</v>
      </c>
      <c r="U1114" s="23">
        <f>IF(COUNTIF('SKU Catalog'!$A$4:$A$116,T1114&amp;"|"&amp;F1114)=0,0,MATCH(T1114&amp;"|"&amp;F1114,'SKU Catalog'!$A$1:$A$116,0))</f>
        <v>4</v>
      </c>
      <c r="V1114" s="24">
        <f>IF(NOT(AND(A1114=$B$2,G1114&gt;0,H1114&gt;0,OR(C1114&lt;&gt;"Recommended baseline",Assumptions!$B$10=1))),0,IF(ISNUMBER(K1114),G1114*H1114*K1114,IF(U1114=0,"UNPRICED",IF(ISNUMBER(INDEX('SKU Catalog'!$K$1:$K$116,MAX(1,U1114))),G1114*H1114*INDEX('SKU Catalog'!$K$1:$K$116,MAX(1,U1114))*IF(AND(INDEX('SKU Catalog'!$F$1:$F$116,MAX(1,U1114))="Hourly",OR(INDEX('SKU Catalog'!$J$1:$J$116,MAX(1,U1114))=0,"PAYG"="PAYG")),I1114,1),"UNPRICED"))))</f>
        <v>0</v>
      </c>
      <c r="W1114" s="24">
        <f>IF(NOT(AND(A1114=$B$2,G1114&gt;0,H1114&gt;0,OR(C1114&lt;&gt;"Recommended baseline",Assumptions!$B$10=1))),0,IF(ISNUMBER(K1114),G1114*H1114*K1114,IF(U1114=0,"UNPRICED",IF(ISNUMBER(INDEX('SKU Catalog'!$L$1:$L$116,MAX(1,U1114))),G1114*H1114*INDEX('SKU Catalog'!$L$1:$L$116,MAX(1,U1114))*IF(AND(INDEX('SKU Catalog'!$F$1:$F$116,MAX(1,U1114))="Hourly",OR(INDEX('SKU Catalog'!$J$1:$J$116,MAX(1,U1114))=0,"1Y"="PAYG")),I1114,1),"UNPRICED"))))</f>
        <v>0</v>
      </c>
      <c r="X1114" s="24">
        <f>IF(NOT(AND(A1114=$B$2,G1114&gt;0,H1114&gt;0,OR(C1114&lt;&gt;"Recommended baseline",Assumptions!$B$10=1))),0,IF(ISNUMBER(K1114),G1114*H1114*K1114,IF(U1114=0,"UNPRICED",IF(ISNUMBER(INDEX('SKU Catalog'!$M$1:$M$116,MAX(1,U1114))),G1114*H1114*INDEX('SKU Catalog'!$M$1:$M$116,MAX(1,U1114))*IF(AND(INDEX('SKU Catalog'!$F$1:$F$116,MAX(1,U1114))="Hourly",OR(INDEX('SKU Catalog'!$J$1:$J$116,MAX(1,U1114))=0,"3Y"="PAYG")),I1114,1),"UNPRICED"))))</f>
        <v>0</v>
      </c>
    </row>
    <row r="1115" spans="1:24" ht="43.2" x14ac:dyDescent="0.35">
      <c r="A1115" s="21" t="s">
        <v>1941</v>
      </c>
      <c r="B1115" s="21" t="s">
        <v>86</v>
      </c>
      <c r="C1115" s="21" t="s">
        <v>2299</v>
      </c>
      <c r="D1115" s="21" t="s">
        <v>991</v>
      </c>
      <c r="E1115" s="21" t="s">
        <v>992</v>
      </c>
      <c r="F1115" s="26" t="s">
        <v>182</v>
      </c>
      <c r="G1115" s="27">
        <v>1</v>
      </c>
      <c r="H1115" s="27">
        <v>1</v>
      </c>
      <c r="I1115" s="36">
        <v>1</v>
      </c>
      <c r="J1115" s="26" t="s">
        <v>2297</v>
      </c>
      <c r="K1115" s="37"/>
      <c r="L1115" s="23" t="str">
        <f>IF(U1115=0,"INVALID SKU",IF(INDEX('SKU Catalog'!$J$1:$J$116,MAX(1,U1115))=0,"PAYG",IF(J1115="Default",Assumptions!$B$7,J1115)))</f>
        <v>PAYG</v>
      </c>
      <c r="M1115" s="23" t="str">
        <f>IF(U1115=0,"Review SKU",INDEX('SKU Catalog'!$E$1:$E$116,MAX(1,U1115)))</f>
        <v>resource</v>
      </c>
      <c r="N1115" s="31">
        <f>IF(ISNUMBER(K1115),K1115,IF(U1115=0,"UNPRICED",IF(L1115="PAYG",INDEX('SKU Catalog'!$K$1:$K$116,MAX(1,U1115)),IF(L1115="1Y",INDEX('SKU Catalog'!$L$1:$L$116,MAX(1,U1115)),INDEX('SKU Catalog'!$M$1:$M$116,MAX(1,U1115))))))</f>
        <v>0</v>
      </c>
      <c r="O1115" s="24">
        <f>IF(NOT(AND(A1115=$B$2,G1115&gt;0,H1115&gt;0,OR(C1115&lt;&gt;"Recommended baseline",Assumptions!$B$10=1))),0,IF(ISNUMBER(N1115),G1115*H1115*N1115*IF(ISNUMBER(K1115),1,IF(AND(L1115="PAYG",INDEX('SKU Catalog'!$F$1:$F$116,MAX(1,U1115))="Hourly"),I1115,1)),"UNPRICED"))</f>
        <v>0</v>
      </c>
      <c r="P1115" s="24">
        <f>IF(ISNUMBER(O1115),O1115*Assumptions!$B$8,"UNPRICED")</f>
        <v>0</v>
      </c>
      <c r="Q1115" s="23" t="str">
        <f>IF(NOT(AND(A1115=$B$2,G1115&gt;0,H1115&gt;0,OR(C1115&lt;&gt;"Recommended baseline",Assumptions!$B$10=1))),"Inactive",IF(NOT(ISNUMBER(N1115)),"UNPRICED - select SKU / quote",IF(ISNUMBER(K1115),"Manual quote - verify source",IF(T1115="Covered","Covered by capacity",IF(T1115="Control plane","No direct fee","Priced - verify sizing")))))</f>
        <v>Inactive</v>
      </c>
      <c r="R1115" s="21" t="s">
        <v>2314</v>
      </c>
      <c r="S1115" s="21" t="s">
        <v>971</v>
      </c>
      <c r="T1115" s="21" t="s">
        <v>181</v>
      </c>
      <c r="U1115" s="23">
        <f>IF(COUNTIF('SKU Catalog'!$A$4:$A$116,T1115&amp;"|"&amp;F1115)=0,0,MATCH(T1115&amp;"|"&amp;F1115,'SKU Catalog'!$A$1:$A$116,0))</f>
        <v>4</v>
      </c>
      <c r="V1115" s="24">
        <f>IF(NOT(AND(A1115=$B$2,G1115&gt;0,H1115&gt;0,OR(C1115&lt;&gt;"Recommended baseline",Assumptions!$B$10=1))),0,IF(ISNUMBER(K1115),G1115*H1115*K1115,IF(U1115=0,"UNPRICED",IF(ISNUMBER(INDEX('SKU Catalog'!$K$1:$K$116,MAX(1,U1115))),G1115*H1115*INDEX('SKU Catalog'!$K$1:$K$116,MAX(1,U1115))*IF(AND(INDEX('SKU Catalog'!$F$1:$F$116,MAX(1,U1115))="Hourly",OR(INDEX('SKU Catalog'!$J$1:$J$116,MAX(1,U1115))=0,"PAYG"="PAYG")),I1115,1),"UNPRICED"))))</f>
        <v>0</v>
      </c>
      <c r="W1115" s="24">
        <f>IF(NOT(AND(A1115=$B$2,G1115&gt;0,H1115&gt;0,OR(C1115&lt;&gt;"Recommended baseline",Assumptions!$B$10=1))),0,IF(ISNUMBER(K1115),G1115*H1115*K1115,IF(U1115=0,"UNPRICED",IF(ISNUMBER(INDEX('SKU Catalog'!$L$1:$L$116,MAX(1,U1115))),G1115*H1115*INDEX('SKU Catalog'!$L$1:$L$116,MAX(1,U1115))*IF(AND(INDEX('SKU Catalog'!$F$1:$F$116,MAX(1,U1115))="Hourly",OR(INDEX('SKU Catalog'!$J$1:$J$116,MAX(1,U1115))=0,"1Y"="PAYG")),I1115,1),"UNPRICED"))))</f>
        <v>0</v>
      </c>
      <c r="X1115" s="24">
        <f>IF(NOT(AND(A1115=$B$2,G1115&gt;0,H1115&gt;0,OR(C1115&lt;&gt;"Recommended baseline",Assumptions!$B$10=1))),0,IF(ISNUMBER(K1115),G1115*H1115*K1115,IF(U1115=0,"UNPRICED",IF(ISNUMBER(INDEX('SKU Catalog'!$M$1:$M$116,MAX(1,U1115))),G1115*H1115*INDEX('SKU Catalog'!$M$1:$M$116,MAX(1,U1115))*IF(AND(INDEX('SKU Catalog'!$F$1:$F$116,MAX(1,U1115))="Hourly",OR(INDEX('SKU Catalog'!$J$1:$J$116,MAX(1,U1115))=0,"3Y"="PAYG")),I1115,1),"UNPRICED"))))</f>
        <v>0</v>
      </c>
    </row>
    <row r="1116" spans="1:24" ht="43.2" x14ac:dyDescent="0.35">
      <c r="A1116" s="21" t="s">
        <v>1941</v>
      </c>
      <c r="B1116" s="21" t="s">
        <v>86</v>
      </c>
      <c r="C1116" s="21" t="s">
        <v>2299</v>
      </c>
      <c r="D1116" s="21" t="s">
        <v>994</v>
      </c>
      <c r="E1116" s="21" t="s">
        <v>995</v>
      </c>
      <c r="F1116" s="26" t="s">
        <v>182</v>
      </c>
      <c r="G1116" s="27">
        <v>1</v>
      </c>
      <c r="H1116" s="27">
        <v>1</v>
      </c>
      <c r="I1116" s="36">
        <v>1</v>
      </c>
      <c r="J1116" s="26" t="s">
        <v>2297</v>
      </c>
      <c r="K1116" s="37"/>
      <c r="L1116" s="23" t="str">
        <f>IF(U1116=0,"INVALID SKU",IF(INDEX('SKU Catalog'!$J$1:$J$116,MAX(1,U1116))=0,"PAYG",IF(J1116="Default",Assumptions!$B$7,J1116)))</f>
        <v>PAYG</v>
      </c>
      <c r="M1116" s="23" t="str">
        <f>IF(U1116=0,"Review SKU",INDEX('SKU Catalog'!$E$1:$E$116,MAX(1,U1116)))</f>
        <v>resource</v>
      </c>
      <c r="N1116" s="31">
        <f>IF(ISNUMBER(K1116),K1116,IF(U1116=0,"UNPRICED",IF(L1116="PAYG",INDEX('SKU Catalog'!$K$1:$K$116,MAX(1,U1116)),IF(L1116="1Y",INDEX('SKU Catalog'!$L$1:$L$116,MAX(1,U1116)),INDEX('SKU Catalog'!$M$1:$M$116,MAX(1,U1116))))))</f>
        <v>0</v>
      </c>
      <c r="O1116" s="24">
        <f>IF(NOT(AND(A1116=$B$2,G1116&gt;0,H1116&gt;0,OR(C1116&lt;&gt;"Recommended baseline",Assumptions!$B$10=1))),0,IF(ISNUMBER(N1116),G1116*H1116*N1116*IF(ISNUMBER(K1116),1,IF(AND(L1116="PAYG",INDEX('SKU Catalog'!$F$1:$F$116,MAX(1,U1116))="Hourly"),I1116,1)),"UNPRICED"))</f>
        <v>0</v>
      </c>
      <c r="P1116" s="24">
        <f>IF(ISNUMBER(O1116),O1116*Assumptions!$B$8,"UNPRICED")</f>
        <v>0</v>
      </c>
      <c r="Q1116" s="23" t="str">
        <f>IF(NOT(AND(A1116=$B$2,G1116&gt;0,H1116&gt;0,OR(C1116&lt;&gt;"Recommended baseline",Assumptions!$B$10=1))),"Inactive",IF(NOT(ISNUMBER(N1116)),"UNPRICED - select SKU / quote",IF(ISNUMBER(K1116),"Manual quote - verify source",IF(T1116="Covered","Covered by capacity",IF(T1116="Control plane","No direct fee","Priced - verify sizing")))))</f>
        <v>Inactive</v>
      </c>
      <c r="R1116" s="21" t="s">
        <v>2314</v>
      </c>
      <c r="S1116" s="21" t="s">
        <v>971</v>
      </c>
      <c r="T1116" s="21" t="s">
        <v>181</v>
      </c>
      <c r="U1116" s="23">
        <f>IF(COUNTIF('SKU Catalog'!$A$4:$A$116,T1116&amp;"|"&amp;F1116)=0,0,MATCH(T1116&amp;"|"&amp;F1116,'SKU Catalog'!$A$1:$A$116,0))</f>
        <v>4</v>
      </c>
      <c r="V1116" s="24">
        <f>IF(NOT(AND(A1116=$B$2,G1116&gt;0,H1116&gt;0,OR(C1116&lt;&gt;"Recommended baseline",Assumptions!$B$10=1))),0,IF(ISNUMBER(K1116),G1116*H1116*K1116,IF(U1116=0,"UNPRICED",IF(ISNUMBER(INDEX('SKU Catalog'!$K$1:$K$116,MAX(1,U1116))),G1116*H1116*INDEX('SKU Catalog'!$K$1:$K$116,MAX(1,U1116))*IF(AND(INDEX('SKU Catalog'!$F$1:$F$116,MAX(1,U1116))="Hourly",OR(INDEX('SKU Catalog'!$J$1:$J$116,MAX(1,U1116))=0,"PAYG"="PAYG")),I1116,1),"UNPRICED"))))</f>
        <v>0</v>
      </c>
      <c r="W1116" s="24">
        <f>IF(NOT(AND(A1116=$B$2,G1116&gt;0,H1116&gt;0,OR(C1116&lt;&gt;"Recommended baseline",Assumptions!$B$10=1))),0,IF(ISNUMBER(K1116),G1116*H1116*K1116,IF(U1116=0,"UNPRICED",IF(ISNUMBER(INDEX('SKU Catalog'!$L$1:$L$116,MAX(1,U1116))),G1116*H1116*INDEX('SKU Catalog'!$L$1:$L$116,MAX(1,U1116))*IF(AND(INDEX('SKU Catalog'!$F$1:$F$116,MAX(1,U1116))="Hourly",OR(INDEX('SKU Catalog'!$J$1:$J$116,MAX(1,U1116))=0,"1Y"="PAYG")),I1116,1),"UNPRICED"))))</f>
        <v>0</v>
      </c>
      <c r="X1116" s="24">
        <f>IF(NOT(AND(A1116=$B$2,G1116&gt;0,H1116&gt;0,OR(C1116&lt;&gt;"Recommended baseline",Assumptions!$B$10=1))),0,IF(ISNUMBER(K1116),G1116*H1116*K1116,IF(U1116=0,"UNPRICED",IF(ISNUMBER(INDEX('SKU Catalog'!$M$1:$M$116,MAX(1,U1116))),G1116*H1116*INDEX('SKU Catalog'!$M$1:$M$116,MAX(1,U1116))*IF(AND(INDEX('SKU Catalog'!$F$1:$F$116,MAX(1,U1116))="Hourly",OR(INDEX('SKU Catalog'!$J$1:$J$116,MAX(1,U1116))=0,"3Y"="PAYG")),I1116,1),"UNPRICED"))))</f>
        <v>0</v>
      </c>
    </row>
    <row r="1117" spans="1:24" ht="43.2" x14ac:dyDescent="0.35">
      <c r="A1117" s="21" t="s">
        <v>1941</v>
      </c>
      <c r="B1117" s="21" t="s">
        <v>86</v>
      </c>
      <c r="C1117" s="21" t="s">
        <v>2299</v>
      </c>
      <c r="D1117" s="21" t="s">
        <v>997</v>
      </c>
      <c r="E1117" s="21" t="s">
        <v>998</v>
      </c>
      <c r="F1117" s="26" t="s">
        <v>182</v>
      </c>
      <c r="G1117" s="27">
        <v>1</v>
      </c>
      <c r="H1117" s="27">
        <v>1</v>
      </c>
      <c r="I1117" s="36">
        <v>1</v>
      </c>
      <c r="J1117" s="26" t="s">
        <v>2297</v>
      </c>
      <c r="K1117" s="37"/>
      <c r="L1117" s="23" t="str">
        <f>IF(U1117=0,"INVALID SKU",IF(INDEX('SKU Catalog'!$J$1:$J$116,MAX(1,U1117))=0,"PAYG",IF(J1117="Default",Assumptions!$B$7,J1117)))</f>
        <v>PAYG</v>
      </c>
      <c r="M1117" s="23" t="str">
        <f>IF(U1117=0,"Review SKU",INDEX('SKU Catalog'!$E$1:$E$116,MAX(1,U1117)))</f>
        <v>resource</v>
      </c>
      <c r="N1117" s="31">
        <f>IF(ISNUMBER(K1117),K1117,IF(U1117=0,"UNPRICED",IF(L1117="PAYG",INDEX('SKU Catalog'!$K$1:$K$116,MAX(1,U1117)),IF(L1117="1Y",INDEX('SKU Catalog'!$L$1:$L$116,MAX(1,U1117)),INDEX('SKU Catalog'!$M$1:$M$116,MAX(1,U1117))))))</f>
        <v>0</v>
      </c>
      <c r="O1117" s="24">
        <f>IF(NOT(AND(A1117=$B$2,G1117&gt;0,H1117&gt;0,OR(C1117&lt;&gt;"Recommended baseline",Assumptions!$B$10=1))),0,IF(ISNUMBER(N1117),G1117*H1117*N1117*IF(ISNUMBER(K1117),1,IF(AND(L1117="PAYG",INDEX('SKU Catalog'!$F$1:$F$116,MAX(1,U1117))="Hourly"),I1117,1)),"UNPRICED"))</f>
        <v>0</v>
      </c>
      <c r="P1117" s="24">
        <f>IF(ISNUMBER(O1117),O1117*Assumptions!$B$8,"UNPRICED")</f>
        <v>0</v>
      </c>
      <c r="Q1117" s="23" t="str">
        <f>IF(NOT(AND(A1117=$B$2,G1117&gt;0,H1117&gt;0,OR(C1117&lt;&gt;"Recommended baseline",Assumptions!$B$10=1))),"Inactive",IF(NOT(ISNUMBER(N1117)),"UNPRICED - select SKU / quote",IF(ISNUMBER(K1117),"Manual quote - verify source",IF(T1117="Covered","Covered by capacity",IF(T1117="Control plane","No direct fee","Priced - verify sizing")))))</f>
        <v>Inactive</v>
      </c>
      <c r="R1117" s="21" t="s">
        <v>2314</v>
      </c>
      <c r="S1117" s="21" t="s">
        <v>971</v>
      </c>
      <c r="T1117" s="21" t="s">
        <v>181</v>
      </c>
      <c r="U1117" s="23">
        <f>IF(COUNTIF('SKU Catalog'!$A$4:$A$116,T1117&amp;"|"&amp;F1117)=0,0,MATCH(T1117&amp;"|"&amp;F1117,'SKU Catalog'!$A$1:$A$116,0))</f>
        <v>4</v>
      </c>
      <c r="V1117" s="24">
        <f>IF(NOT(AND(A1117=$B$2,G1117&gt;0,H1117&gt;0,OR(C1117&lt;&gt;"Recommended baseline",Assumptions!$B$10=1))),0,IF(ISNUMBER(K1117),G1117*H1117*K1117,IF(U1117=0,"UNPRICED",IF(ISNUMBER(INDEX('SKU Catalog'!$K$1:$K$116,MAX(1,U1117))),G1117*H1117*INDEX('SKU Catalog'!$K$1:$K$116,MAX(1,U1117))*IF(AND(INDEX('SKU Catalog'!$F$1:$F$116,MAX(1,U1117))="Hourly",OR(INDEX('SKU Catalog'!$J$1:$J$116,MAX(1,U1117))=0,"PAYG"="PAYG")),I1117,1),"UNPRICED"))))</f>
        <v>0</v>
      </c>
      <c r="W1117" s="24">
        <f>IF(NOT(AND(A1117=$B$2,G1117&gt;0,H1117&gt;0,OR(C1117&lt;&gt;"Recommended baseline",Assumptions!$B$10=1))),0,IF(ISNUMBER(K1117),G1117*H1117*K1117,IF(U1117=0,"UNPRICED",IF(ISNUMBER(INDEX('SKU Catalog'!$L$1:$L$116,MAX(1,U1117))),G1117*H1117*INDEX('SKU Catalog'!$L$1:$L$116,MAX(1,U1117))*IF(AND(INDEX('SKU Catalog'!$F$1:$F$116,MAX(1,U1117))="Hourly",OR(INDEX('SKU Catalog'!$J$1:$J$116,MAX(1,U1117))=0,"1Y"="PAYG")),I1117,1),"UNPRICED"))))</f>
        <v>0</v>
      </c>
      <c r="X1117" s="24">
        <f>IF(NOT(AND(A1117=$B$2,G1117&gt;0,H1117&gt;0,OR(C1117&lt;&gt;"Recommended baseline",Assumptions!$B$10=1))),0,IF(ISNUMBER(K1117),G1117*H1117*K1117,IF(U1117=0,"UNPRICED",IF(ISNUMBER(INDEX('SKU Catalog'!$M$1:$M$116,MAX(1,U1117))),G1117*H1117*INDEX('SKU Catalog'!$M$1:$M$116,MAX(1,U1117))*IF(AND(INDEX('SKU Catalog'!$F$1:$F$116,MAX(1,U1117))="Hourly",OR(INDEX('SKU Catalog'!$J$1:$J$116,MAX(1,U1117))=0,"3Y"="PAYG")),I1117,1),"UNPRICED"))))</f>
        <v>0</v>
      </c>
    </row>
    <row r="1118" spans="1:24" ht="43.2" x14ac:dyDescent="0.35">
      <c r="A1118" s="21" t="s">
        <v>1941</v>
      </c>
      <c r="B1118" s="21" t="s">
        <v>86</v>
      </c>
      <c r="C1118" s="21" t="s">
        <v>2299</v>
      </c>
      <c r="D1118" s="21" t="s">
        <v>1000</v>
      </c>
      <c r="E1118" s="21" t="s">
        <v>1001</v>
      </c>
      <c r="F1118" s="26" t="s">
        <v>182</v>
      </c>
      <c r="G1118" s="27">
        <v>1</v>
      </c>
      <c r="H1118" s="27">
        <v>1</v>
      </c>
      <c r="I1118" s="36">
        <v>1</v>
      </c>
      <c r="J1118" s="26" t="s">
        <v>2297</v>
      </c>
      <c r="K1118" s="37"/>
      <c r="L1118" s="23" t="str">
        <f>IF(U1118=0,"INVALID SKU",IF(INDEX('SKU Catalog'!$J$1:$J$116,MAX(1,U1118))=0,"PAYG",IF(J1118="Default",Assumptions!$B$7,J1118)))</f>
        <v>PAYG</v>
      </c>
      <c r="M1118" s="23" t="str">
        <f>IF(U1118=0,"Review SKU",INDEX('SKU Catalog'!$E$1:$E$116,MAX(1,U1118)))</f>
        <v>resource</v>
      </c>
      <c r="N1118" s="31">
        <f>IF(ISNUMBER(K1118),K1118,IF(U1118=0,"UNPRICED",IF(L1118="PAYG",INDEX('SKU Catalog'!$K$1:$K$116,MAX(1,U1118)),IF(L1118="1Y",INDEX('SKU Catalog'!$L$1:$L$116,MAX(1,U1118)),INDEX('SKU Catalog'!$M$1:$M$116,MAX(1,U1118))))))</f>
        <v>0</v>
      </c>
      <c r="O1118" s="24">
        <f>IF(NOT(AND(A1118=$B$2,G1118&gt;0,H1118&gt;0,OR(C1118&lt;&gt;"Recommended baseline",Assumptions!$B$10=1))),0,IF(ISNUMBER(N1118),G1118*H1118*N1118*IF(ISNUMBER(K1118),1,IF(AND(L1118="PAYG",INDEX('SKU Catalog'!$F$1:$F$116,MAX(1,U1118))="Hourly"),I1118,1)),"UNPRICED"))</f>
        <v>0</v>
      </c>
      <c r="P1118" s="24">
        <f>IF(ISNUMBER(O1118),O1118*Assumptions!$B$8,"UNPRICED")</f>
        <v>0</v>
      </c>
      <c r="Q1118" s="23" t="str">
        <f>IF(NOT(AND(A1118=$B$2,G1118&gt;0,H1118&gt;0,OR(C1118&lt;&gt;"Recommended baseline",Assumptions!$B$10=1))),"Inactive",IF(NOT(ISNUMBER(N1118)),"UNPRICED - select SKU / quote",IF(ISNUMBER(K1118),"Manual quote - verify source",IF(T1118="Covered","Covered by capacity",IF(T1118="Control plane","No direct fee","Priced - verify sizing")))))</f>
        <v>Inactive</v>
      </c>
      <c r="R1118" s="21" t="s">
        <v>2314</v>
      </c>
      <c r="S1118" s="21" t="s">
        <v>971</v>
      </c>
      <c r="T1118" s="21" t="s">
        <v>181</v>
      </c>
      <c r="U1118" s="23">
        <f>IF(COUNTIF('SKU Catalog'!$A$4:$A$116,T1118&amp;"|"&amp;F1118)=0,0,MATCH(T1118&amp;"|"&amp;F1118,'SKU Catalog'!$A$1:$A$116,0))</f>
        <v>4</v>
      </c>
      <c r="V1118" s="24">
        <f>IF(NOT(AND(A1118=$B$2,G1118&gt;0,H1118&gt;0,OR(C1118&lt;&gt;"Recommended baseline",Assumptions!$B$10=1))),0,IF(ISNUMBER(K1118),G1118*H1118*K1118,IF(U1118=0,"UNPRICED",IF(ISNUMBER(INDEX('SKU Catalog'!$K$1:$K$116,MAX(1,U1118))),G1118*H1118*INDEX('SKU Catalog'!$K$1:$K$116,MAX(1,U1118))*IF(AND(INDEX('SKU Catalog'!$F$1:$F$116,MAX(1,U1118))="Hourly",OR(INDEX('SKU Catalog'!$J$1:$J$116,MAX(1,U1118))=0,"PAYG"="PAYG")),I1118,1),"UNPRICED"))))</f>
        <v>0</v>
      </c>
      <c r="W1118" s="24">
        <f>IF(NOT(AND(A1118=$B$2,G1118&gt;0,H1118&gt;0,OR(C1118&lt;&gt;"Recommended baseline",Assumptions!$B$10=1))),0,IF(ISNUMBER(K1118),G1118*H1118*K1118,IF(U1118=0,"UNPRICED",IF(ISNUMBER(INDEX('SKU Catalog'!$L$1:$L$116,MAX(1,U1118))),G1118*H1118*INDEX('SKU Catalog'!$L$1:$L$116,MAX(1,U1118))*IF(AND(INDEX('SKU Catalog'!$F$1:$F$116,MAX(1,U1118))="Hourly",OR(INDEX('SKU Catalog'!$J$1:$J$116,MAX(1,U1118))=0,"1Y"="PAYG")),I1118,1),"UNPRICED"))))</f>
        <v>0</v>
      </c>
      <c r="X1118" s="24">
        <f>IF(NOT(AND(A1118=$B$2,G1118&gt;0,H1118&gt;0,OR(C1118&lt;&gt;"Recommended baseline",Assumptions!$B$10=1))),0,IF(ISNUMBER(K1118),G1118*H1118*K1118,IF(U1118=0,"UNPRICED",IF(ISNUMBER(INDEX('SKU Catalog'!$M$1:$M$116,MAX(1,U1118))),G1118*H1118*INDEX('SKU Catalog'!$M$1:$M$116,MAX(1,U1118))*IF(AND(INDEX('SKU Catalog'!$F$1:$F$116,MAX(1,U1118))="Hourly",OR(INDEX('SKU Catalog'!$J$1:$J$116,MAX(1,U1118))=0,"3Y"="PAYG")),I1118,1),"UNPRICED"))))</f>
        <v>0</v>
      </c>
    </row>
    <row r="1119" spans="1:24" ht="43.2" x14ac:dyDescent="0.35">
      <c r="A1119" s="21" t="s">
        <v>1941</v>
      </c>
      <c r="B1119" s="21" t="s">
        <v>86</v>
      </c>
      <c r="C1119" s="21" t="s">
        <v>2299</v>
      </c>
      <c r="D1119" s="21" t="s">
        <v>1004</v>
      </c>
      <c r="E1119" s="21" t="s">
        <v>1005</v>
      </c>
      <c r="F1119" s="26" t="s">
        <v>182</v>
      </c>
      <c r="G1119" s="27">
        <v>1</v>
      </c>
      <c r="H1119" s="27">
        <v>1</v>
      </c>
      <c r="I1119" s="36">
        <v>1</v>
      </c>
      <c r="J1119" s="26" t="s">
        <v>2297</v>
      </c>
      <c r="K1119" s="37"/>
      <c r="L1119" s="23" t="str">
        <f>IF(U1119=0,"INVALID SKU",IF(INDEX('SKU Catalog'!$J$1:$J$116,MAX(1,U1119))=0,"PAYG",IF(J1119="Default",Assumptions!$B$7,J1119)))</f>
        <v>PAYG</v>
      </c>
      <c r="M1119" s="23" t="str">
        <f>IF(U1119=0,"Review SKU",INDEX('SKU Catalog'!$E$1:$E$116,MAX(1,U1119)))</f>
        <v>resource</v>
      </c>
      <c r="N1119" s="31">
        <f>IF(ISNUMBER(K1119),K1119,IF(U1119=0,"UNPRICED",IF(L1119="PAYG",INDEX('SKU Catalog'!$K$1:$K$116,MAX(1,U1119)),IF(L1119="1Y",INDEX('SKU Catalog'!$L$1:$L$116,MAX(1,U1119)),INDEX('SKU Catalog'!$M$1:$M$116,MAX(1,U1119))))))</f>
        <v>0</v>
      </c>
      <c r="O1119" s="24">
        <f>IF(NOT(AND(A1119=$B$2,G1119&gt;0,H1119&gt;0,OR(C1119&lt;&gt;"Recommended baseline",Assumptions!$B$10=1))),0,IF(ISNUMBER(N1119),G1119*H1119*N1119*IF(ISNUMBER(K1119),1,IF(AND(L1119="PAYG",INDEX('SKU Catalog'!$F$1:$F$116,MAX(1,U1119))="Hourly"),I1119,1)),"UNPRICED"))</f>
        <v>0</v>
      </c>
      <c r="P1119" s="24">
        <f>IF(ISNUMBER(O1119),O1119*Assumptions!$B$8,"UNPRICED")</f>
        <v>0</v>
      </c>
      <c r="Q1119" s="23" t="str">
        <f>IF(NOT(AND(A1119=$B$2,G1119&gt;0,H1119&gt;0,OR(C1119&lt;&gt;"Recommended baseline",Assumptions!$B$10=1))),"Inactive",IF(NOT(ISNUMBER(N1119)),"UNPRICED - select SKU / quote",IF(ISNUMBER(K1119),"Manual quote - verify source",IF(T1119="Covered","Covered by capacity",IF(T1119="Control plane","No direct fee","Priced - verify sizing")))))</f>
        <v>Inactive</v>
      </c>
      <c r="R1119" s="21" t="s">
        <v>2314</v>
      </c>
      <c r="S1119" s="21" t="s">
        <v>971</v>
      </c>
      <c r="T1119" s="21" t="s">
        <v>181</v>
      </c>
      <c r="U1119" s="23">
        <f>IF(COUNTIF('SKU Catalog'!$A$4:$A$116,T1119&amp;"|"&amp;F1119)=0,0,MATCH(T1119&amp;"|"&amp;F1119,'SKU Catalog'!$A$1:$A$116,0))</f>
        <v>4</v>
      </c>
      <c r="V1119" s="24">
        <f>IF(NOT(AND(A1119=$B$2,G1119&gt;0,H1119&gt;0,OR(C1119&lt;&gt;"Recommended baseline",Assumptions!$B$10=1))),0,IF(ISNUMBER(K1119),G1119*H1119*K1119,IF(U1119=0,"UNPRICED",IF(ISNUMBER(INDEX('SKU Catalog'!$K$1:$K$116,MAX(1,U1119))),G1119*H1119*INDEX('SKU Catalog'!$K$1:$K$116,MAX(1,U1119))*IF(AND(INDEX('SKU Catalog'!$F$1:$F$116,MAX(1,U1119))="Hourly",OR(INDEX('SKU Catalog'!$J$1:$J$116,MAX(1,U1119))=0,"PAYG"="PAYG")),I1119,1),"UNPRICED"))))</f>
        <v>0</v>
      </c>
      <c r="W1119" s="24">
        <f>IF(NOT(AND(A1119=$B$2,G1119&gt;0,H1119&gt;0,OR(C1119&lt;&gt;"Recommended baseline",Assumptions!$B$10=1))),0,IF(ISNUMBER(K1119),G1119*H1119*K1119,IF(U1119=0,"UNPRICED",IF(ISNUMBER(INDEX('SKU Catalog'!$L$1:$L$116,MAX(1,U1119))),G1119*H1119*INDEX('SKU Catalog'!$L$1:$L$116,MAX(1,U1119))*IF(AND(INDEX('SKU Catalog'!$F$1:$F$116,MAX(1,U1119))="Hourly",OR(INDEX('SKU Catalog'!$J$1:$J$116,MAX(1,U1119))=0,"1Y"="PAYG")),I1119,1),"UNPRICED"))))</f>
        <v>0</v>
      </c>
      <c r="X1119" s="24">
        <f>IF(NOT(AND(A1119=$B$2,G1119&gt;0,H1119&gt;0,OR(C1119&lt;&gt;"Recommended baseline",Assumptions!$B$10=1))),0,IF(ISNUMBER(K1119),G1119*H1119*K1119,IF(U1119=0,"UNPRICED",IF(ISNUMBER(INDEX('SKU Catalog'!$M$1:$M$116,MAX(1,U1119))),G1119*H1119*INDEX('SKU Catalog'!$M$1:$M$116,MAX(1,U1119))*IF(AND(INDEX('SKU Catalog'!$F$1:$F$116,MAX(1,U1119))="Hourly",OR(INDEX('SKU Catalog'!$J$1:$J$116,MAX(1,U1119))=0,"3Y"="PAYG")),I1119,1),"UNPRICED"))))</f>
        <v>0</v>
      </c>
    </row>
    <row r="1120" spans="1:24" ht="43.2" x14ac:dyDescent="0.35">
      <c r="A1120" s="21" t="s">
        <v>1941</v>
      </c>
      <c r="B1120" s="21" t="s">
        <v>86</v>
      </c>
      <c r="C1120" s="21" t="s">
        <v>2299</v>
      </c>
      <c r="D1120" s="21" t="s">
        <v>1008</v>
      </c>
      <c r="E1120" s="21" t="s">
        <v>1009</v>
      </c>
      <c r="F1120" s="26" t="s">
        <v>182</v>
      </c>
      <c r="G1120" s="27">
        <v>1</v>
      </c>
      <c r="H1120" s="27">
        <v>1</v>
      </c>
      <c r="I1120" s="36">
        <v>1</v>
      </c>
      <c r="J1120" s="26" t="s">
        <v>2297</v>
      </c>
      <c r="K1120" s="37"/>
      <c r="L1120" s="23" t="str">
        <f>IF(U1120=0,"INVALID SKU",IF(INDEX('SKU Catalog'!$J$1:$J$116,MAX(1,U1120))=0,"PAYG",IF(J1120="Default",Assumptions!$B$7,J1120)))</f>
        <v>PAYG</v>
      </c>
      <c r="M1120" s="23" t="str">
        <f>IF(U1120=0,"Review SKU",INDEX('SKU Catalog'!$E$1:$E$116,MAX(1,U1120)))</f>
        <v>resource</v>
      </c>
      <c r="N1120" s="31">
        <f>IF(ISNUMBER(K1120),K1120,IF(U1120=0,"UNPRICED",IF(L1120="PAYG",INDEX('SKU Catalog'!$K$1:$K$116,MAX(1,U1120)),IF(L1120="1Y",INDEX('SKU Catalog'!$L$1:$L$116,MAX(1,U1120)),INDEX('SKU Catalog'!$M$1:$M$116,MAX(1,U1120))))))</f>
        <v>0</v>
      </c>
      <c r="O1120" s="24">
        <f>IF(NOT(AND(A1120=$B$2,G1120&gt;0,H1120&gt;0,OR(C1120&lt;&gt;"Recommended baseline",Assumptions!$B$10=1))),0,IF(ISNUMBER(N1120),G1120*H1120*N1120*IF(ISNUMBER(K1120),1,IF(AND(L1120="PAYG",INDEX('SKU Catalog'!$F$1:$F$116,MAX(1,U1120))="Hourly"),I1120,1)),"UNPRICED"))</f>
        <v>0</v>
      </c>
      <c r="P1120" s="24">
        <f>IF(ISNUMBER(O1120),O1120*Assumptions!$B$8,"UNPRICED")</f>
        <v>0</v>
      </c>
      <c r="Q1120" s="23" t="str">
        <f>IF(NOT(AND(A1120=$B$2,G1120&gt;0,H1120&gt;0,OR(C1120&lt;&gt;"Recommended baseline",Assumptions!$B$10=1))),"Inactive",IF(NOT(ISNUMBER(N1120)),"UNPRICED - select SKU / quote",IF(ISNUMBER(K1120),"Manual quote - verify source",IF(T1120="Covered","Covered by capacity",IF(T1120="Control plane","No direct fee","Priced - verify sizing")))))</f>
        <v>Inactive</v>
      </c>
      <c r="R1120" s="21" t="s">
        <v>2314</v>
      </c>
      <c r="S1120" s="21" t="s">
        <v>971</v>
      </c>
      <c r="T1120" s="21" t="s">
        <v>181</v>
      </c>
      <c r="U1120" s="23">
        <f>IF(COUNTIF('SKU Catalog'!$A$4:$A$116,T1120&amp;"|"&amp;F1120)=0,0,MATCH(T1120&amp;"|"&amp;F1120,'SKU Catalog'!$A$1:$A$116,0))</f>
        <v>4</v>
      </c>
      <c r="V1120" s="24">
        <f>IF(NOT(AND(A1120=$B$2,G1120&gt;0,H1120&gt;0,OR(C1120&lt;&gt;"Recommended baseline",Assumptions!$B$10=1))),0,IF(ISNUMBER(K1120),G1120*H1120*K1120,IF(U1120=0,"UNPRICED",IF(ISNUMBER(INDEX('SKU Catalog'!$K$1:$K$116,MAX(1,U1120))),G1120*H1120*INDEX('SKU Catalog'!$K$1:$K$116,MAX(1,U1120))*IF(AND(INDEX('SKU Catalog'!$F$1:$F$116,MAX(1,U1120))="Hourly",OR(INDEX('SKU Catalog'!$J$1:$J$116,MAX(1,U1120))=0,"PAYG"="PAYG")),I1120,1),"UNPRICED"))))</f>
        <v>0</v>
      </c>
      <c r="W1120" s="24">
        <f>IF(NOT(AND(A1120=$B$2,G1120&gt;0,H1120&gt;0,OR(C1120&lt;&gt;"Recommended baseline",Assumptions!$B$10=1))),0,IF(ISNUMBER(K1120),G1120*H1120*K1120,IF(U1120=0,"UNPRICED",IF(ISNUMBER(INDEX('SKU Catalog'!$L$1:$L$116,MAX(1,U1120))),G1120*H1120*INDEX('SKU Catalog'!$L$1:$L$116,MAX(1,U1120))*IF(AND(INDEX('SKU Catalog'!$F$1:$F$116,MAX(1,U1120))="Hourly",OR(INDEX('SKU Catalog'!$J$1:$J$116,MAX(1,U1120))=0,"1Y"="PAYG")),I1120,1),"UNPRICED"))))</f>
        <v>0</v>
      </c>
      <c r="X1120" s="24">
        <f>IF(NOT(AND(A1120=$B$2,G1120&gt;0,H1120&gt;0,OR(C1120&lt;&gt;"Recommended baseline",Assumptions!$B$10=1))),0,IF(ISNUMBER(K1120),G1120*H1120*K1120,IF(U1120=0,"UNPRICED",IF(ISNUMBER(INDEX('SKU Catalog'!$M$1:$M$116,MAX(1,U1120))),G1120*H1120*INDEX('SKU Catalog'!$M$1:$M$116,MAX(1,U1120))*IF(AND(INDEX('SKU Catalog'!$F$1:$F$116,MAX(1,U1120))="Hourly",OR(INDEX('SKU Catalog'!$J$1:$J$116,MAX(1,U1120))=0,"3Y"="PAYG")),I1120,1),"UNPRICED"))))</f>
        <v>0</v>
      </c>
    </row>
    <row r="1121" spans="1:24" ht="43.2" x14ac:dyDescent="0.35">
      <c r="A1121" s="21" t="s">
        <v>1941</v>
      </c>
      <c r="B1121" s="21" t="s">
        <v>86</v>
      </c>
      <c r="C1121" s="21" t="s">
        <v>2299</v>
      </c>
      <c r="D1121" s="21" t="s">
        <v>1012</v>
      </c>
      <c r="E1121" s="21" t="s">
        <v>1013</v>
      </c>
      <c r="F1121" s="26" t="s">
        <v>182</v>
      </c>
      <c r="G1121" s="27">
        <v>1</v>
      </c>
      <c r="H1121" s="27">
        <v>1</v>
      </c>
      <c r="I1121" s="36">
        <v>1</v>
      </c>
      <c r="J1121" s="26" t="s">
        <v>2297</v>
      </c>
      <c r="K1121" s="37"/>
      <c r="L1121" s="23" t="str">
        <f>IF(U1121=0,"INVALID SKU",IF(INDEX('SKU Catalog'!$J$1:$J$116,MAX(1,U1121))=0,"PAYG",IF(J1121="Default",Assumptions!$B$7,J1121)))</f>
        <v>PAYG</v>
      </c>
      <c r="M1121" s="23" t="str">
        <f>IF(U1121=0,"Review SKU",INDEX('SKU Catalog'!$E$1:$E$116,MAX(1,U1121)))</f>
        <v>resource</v>
      </c>
      <c r="N1121" s="31">
        <f>IF(ISNUMBER(K1121),K1121,IF(U1121=0,"UNPRICED",IF(L1121="PAYG",INDEX('SKU Catalog'!$K$1:$K$116,MAX(1,U1121)),IF(L1121="1Y",INDEX('SKU Catalog'!$L$1:$L$116,MAX(1,U1121)),INDEX('SKU Catalog'!$M$1:$M$116,MAX(1,U1121))))))</f>
        <v>0</v>
      </c>
      <c r="O1121" s="24">
        <f>IF(NOT(AND(A1121=$B$2,G1121&gt;0,H1121&gt;0,OR(C1121&lt;&gt;"Recommended baseline",Assumptions!$B$10=1))),0,IF(ISNUMBER(N1121),G1121*H1121*N1121*IF(ISNUMBER(K1121),1,IF(AND(L1121="PAYG",INDEX('SKU Catalog'!$F$1:$F$116,MAX(1,U1121))="Hourly"),I1121,1)),"UNPRICED"))</f>
        <v>0</v>
      </c>
      <c r="P1121" s="24">
        <f>IF(ISNUMBER(O1121),O1121*Assumptions!$B$8,"UNPRICED")</f>
        <v>0</v>
      </c>
      <c r="Q1121" s="23" t="str">
        <f>IF(NOT(AND(A1121=$B$2,G1121&gt;0,H1121&gt;0,OR(C1121&lt;&gt;"Recommended baseline",Assumptions!$B$10=1))),"Inactive",IF(NOT(ISNUMBER(N1121)),"UNPRICED - select SKU / quote",IF(ISNUMBER(K1121),"Manual quote - verify source",IF(T1121="Covered","Covered by capacity",IF(T1121="Control plane","No direct fee","Priced - verify sizing")))))</f>
        <v>Inactive</v>
      </c>
      <c r="R1121" s="21" t="s">
        <v>2314</v>
      </c>
      <c r="S1121" s="21" t="s">
        <v>971</v>
      </c>
      <c r="T1121" s="21" t="s">
        <v>181</v>
      </c>
      <c r="U1121" s="23">
        <f>IF(COUNTIF('SKU Catalog'!$A$4:$A$116,T1121&amp;"|"&amp;F1121)=0,0,MATCH(T1121&amp;"|"&amp;F1121,'SKU Catalog'!$A$1:$A$116,0))</f>
        <v>4</v>
      </c>
      <c r="V1121" s="24">
        <f>IF(NOT(AND(A1121=$B$2,G1121&gt;0,H1121&gt;0,OR(C1121&lt;&gt;"Recommended baseline",Assumptions!$B$10=1))),0,IF(ISNUMBER(K1121),G1121*H1121*K1121,IF(U1121=0,"UNPRICED",IF(ISNUMBER(INDEX('SKU Catalog'!$K$1:$K$116,MAX(1,U1121))),G1121*H1121*INDEX('SKU Catalog'!$K$1:$K$116,MAX(1,U1121))*IF(AND(INDEX('SKU Catalog'!$F$1:$F$116,MAX(1,U1121))="Hourly",OR(INDEX('SKU Catalog'!$J$1:$J$116,MAX(1,U1121))=0,"PAYG"="PAYG")),I1121,1),"UNPRICED"))))</f>
        <v>0</v>
      </c>
      <c r="W1121" s="24">
        <f>IF(NOT(AND(A1121=$B$2,G1121&gt;0,H1121&gt;0,OR(C1121&lt;&gt;"Recommended baseline",Assumptions!$B$10=1))),0,IF(ISNUMBER(K1121),G1121*H1121*K1121,IF(U1121=0,"UNPRICED",IF(ISNUMBER(INDEX('SKU Catalog'!$L$1:$L$116,MAX(1,U1121))),G1121*H1121*INDEX('SKU Catalog'!$L$1:$L$116,MAX(1,U1121))*IF(AND(INDEX('SKU Catalog'!$F$1:$F$116,MAX(1,U1121))="Hourly",OR(INDEX('SKU Catalog'!$J$1:$J$116,MAX(1,U1121))=0,"1Y"="PAYG")),I1121,1),"UNPRICED"))))</f>
        <v>0</v>
      </c>
      <c r="X1121" s="24">
        <f>IF(NOT(AND(A1121=$B$2,G1121&gt;0,H1121&gt;0,OR(C1121&lt;&gt;"Recommended baseline",Assumptions!$B$10=1))),0,IF(ISNUMBER(K1121),G1121*H1121*K1121,IF(U1121=0,"UNPRICED",IF(ISNUMBER(INDEX('SKU Catalog'!$M$1:$M$116,MAX(1,U1121))),G1121*H1121*INDEX('SKU Catalog'!$M$1:$M$116,MAX(1,U1121))*IF(AND(INDEX('SKU Catalog'!$F$1:$F$116,MAX(1,U1121))="Hourly",OR(INDEX('SKU Catalog'!$J$1:$J$116,MAX(1,U1121))=0,"3Y"="PAYG")),I1121,1),"UNPRICED"))))</f>
        <v>0</v>
      </c>
    </row>
    <row r="1122" spans="1:24" ht="43.2" x14ac:dyDescent="0.35">
      <c r="A1122" s="21" t="s">
        <v>1941</v>
      </c>
      <c r="B1122" s="21" t="s">
        <v>86</v>
      </c>
      <c r="C1122" s="21" t="s">
        <v>2299</v>
      </c>
      <c r="D1122" s="21" t="s">
        <v>1016</v>
      </c>
      <c r="E1122" s="21" t="s">
        <v>1017</v>
      </c>
      <c r="F1122" s="26" t="s">
        <v>182</v>
      </c>
      <c r="G1122" s="27">
        <v>1</v>
      </c>
      <c r="H1122" s="27">
        <v>1</v>
      </c>
      <c r="I1122" s="36">
        <v>1</v>
      </c>
      <c r="J1122" s="26" t="s">
        <v>2297</v>
      </c>
      <c r="K1122" s="37"/>
      <c r="L1122" s="23" t="str">
        <f>IF(U1122=0,"INVALID SKU",IF(INDEX('SKU Catalog'!$J$1:$J$116,MAX(1,U1122))=0,"PAYG",IF(J1122="Default",Assumptions!$B$7,J1122)))</f>
        <v>PAYG</v>
      </c>
      <c r="M1122" s="23" t="str">
        <f>IF(U1122=0,"Review SKU",INDEX('SKU Catalog'!$E$1:$E$116,MAX(1,U1122)))</f>
        <v>resource</v>
      </c>
      <c r="N1122" s="31">
        <f>IF(ISNUMBER(K1122),K1122,IF(U1122=0,"UNPRICED",IF(L1122="PAYG",INDEX('SKU Catalog'!$K$1:$K$116,MAX(1,U1122)),IF(L1122="1Y",INDEX('SKU Catalog'!$L$1:$L$116,MAX(1,U1122)),INDEX('SKU Catalog'!$M$1:$M$116,MAX(1,U1122))))))</f>
        <v>0</v>
      </c>
      <c r="O1122" s="24">
        <f>IF(NOT(AND(A1122=$B$2,G1122&gt;0,H1122&gt;0,OR(C1122&lt;&gt;"Recommended baseline",Assumptions!$B$10=1))),0,IF(ISNUMBER(N1122),G1122*H1122*N1122*IF(ISNUMBER(K1122),1,IF(AND(L1122="PAYG",INDEX('SKU Catalog'!$F$1:$F$116,MAX(1,U1122))="Hourly"),I1122,1)),"UNPRICED"))</f>
        <v>0</v>
      </c>
      <c r="P1122" s="24">
        <f>IF(ISNUMBER(O1122),O1122*Assumptions!$B$8,"UNPRICED")</f>
        <v>0</v>
      </c>
      <c r="Q1122" s="23" t="str">
        <f>IF(NOT(AND(A1122=$B$2,G1122&gt;0,H1122&gt;0,OR(C1122&lt;&gt;"Recommended baseline",Assumptions!$B$10=1))),"Inactive",IF(NOT(ISNUMBER(N1122)),"UNPRICED - select SKU / quote",IF(ISNUMBER(K1122),"Manual quote - verify source",IF(T1122="Covered","Covered by capacity",IF(T1122="Control plane","No direct fee","Priced - verify sizing")))))</f>
        <v>Inactive</v>
      </c>
      <c r="R1122" s="21" t="s">
        <v>2314</v>
      </c>
      <c r="S1122" s="21" t="s">
        <v>971</v>
      </c>
      <c r="T1122" s="21" t="s">
        <v>181</v>
      </c>
      <c r="U1122" s="23">
        <f>IF(COUNTIF('SKU Catalog'!$A$4:$A$116,T1122&amp;"|"&amp;F1122)=0,0,MATCH(T1122&amp;"|"&amp;F1122,'SKU Catalog'!$A$1:$A$116,0))</f>
        <v>4</v>
      </c>
      <c r="V1122" s="24">
        <f>IF(NOT(AND(A1122=$B$2,G1122&gt;0,H1122&gt;0,OR(C1122&lt;&gt;"Recommended baseline",Assumptions!$B$10=1))),0,IF(ISNUMBER(K1122),G1122*H1122*K1122,IF(U1122=0,"UNPRICED",IF(ISNUMBER(INDEX('SKU Catalog'!$K$1:$K$116,MAX(1,U1122))),G1122*H1122*INDEX('SKU Catalog'!$K$1:$K$116,MAX(1,U1122))*IF(AND(INDEX('SKU Catalog'!$F$1:$F$116,MAX(1,U1122))="Hourly",OR(INDEX('SKU Catalog'!$J$1:$J$116,MAX(1,U1122))=0,"PAYG"="PAYG")),I1122,1),"UNPRICED"))))</f>
        <v>0</v>
      </c>
      <c r="W1122" s="24">
        <f>IF(NOT(AND(A1122=$B$2,G1122&gt;0,H1122&gt;0,OR(C1122&lt;&gt;"Recommended baseline",Assumptions!$B$10=1))),0,IF(ISNUMBER(K1122),G1122*H1122*K1122,IF(U1122=0,"UNPRICED",IF(ISNUMBER(INDEX('SKU Catalog'!$L$1:$L$116,MAX(1,U1122))),G1122*H1122*INDEX('SKU Catalog'!$L$1:$L$116,MAX(1,U1122))*IF(AND(INDEX('SKU Catalog'!$F$1:$F$116,MAX(1,U1122))="Hourly",OR(INDEX('SKU Catalog'!$J$1:$J$116,MAX(1,U1122))=0,"1Y"="PAYG")),I1122,1),"UNPRICED"))))</f>
        <v>0</v>
      </c>
      <c r="X1122" s="24">
        <f>IF(NOT(AND(A1122=$B$2,G1122&gt;0,H1122&gt;0,OR(C1122&lt;&gt;"Recommended baseline",Assumptions!$B$10=1))),0,IF(ISNUMBER(K1122),G1122*H1122*K1122,IF(U1122=0,"UNPRICED",IF(ISNUMBER(INDEX('SKU Catalog'!$M$1:$M$116,MAX(1,U1122))),G1122*H1122*INDEX('SKU Catalog'!$M$1:$M$116,MAX(1,U1122))*IF(AND(INDEX('SKU Catalog'!$F$1:$F$116,MAX(1,U1122))="Hourly",OR(INDEX('SKU Catalog'!$J$1:$J$116,MAX(1,U1122))=0,"3Y"="PAYG")),I1122,1),"UNPRICED"))))</f>
        <v>0</v>
      </c>
    </row>
    <row r="1123" spans="1:24" ht="43.2" x14ac:dyDescent="0.35">
      <c r="A1123" s="21" t="s">
        <v>1941</v>
      </c>
      <c r="B1123" s="21" t="s">
        <v>86</v>
      </c>
      <c r="C1123" s="21" t="s">
        <v>2299</v>
      </c>
      <c r="D1123" s="21" t="s">
        <v>1020</v>
      </c>
      <c r="E1123" s="21" t="s">
        <v>1021</v>
      </c>
      <c r="F1123" s="26" t="s">
        <v>182</v>
      </c>
      <c r="G1123" s="27">
        <v>1</v>
      </c>
      <c r="H1123" s="27">
        <v>1</v>
      </c>
      <c r="I1123" s="36">
        <v>1</v>
      </c>
      <c r="J1123" s="26" t="s">
        <v>2297</v>
      </c>
      <c r="K1123" s="37"/>
      <c r="L1123" s="23" t="str">
        <f>IF(U1123=0,"INVALID SKU",IF(INDEX('SKU Catalog'!$J$1:$J$116,MAX(1,U1123))=0,"PAYG",IF(J1123="Default",Assumptions!$B$7,J1123)))</f>
        <v>PAYG</v>
      </c>
      <c r="M1123" s="23" t="str">
        <f>IF(U1123=0,"Review SKU",INDEX('SKU Catalog'!$E$1:$E$116,MAX(1,U1123)))</f>
        <v>resource</v>
      </c>
      <c r="N1123" s="31">
        <f>IF(ISNUMBER(K1123),K1123,IF(U1123=0,"UNPRICED",IF(L1123="PAYG",INDEX('SKU Catalog'!$K$1:$K$116,MAX(1,U1123)),IF(L1123="1Y",INDEX('SKU Catalog'!$L$1:$L$116,MAX(1,U1123)),INDEX('SKU Catalog'!$M$1:$M$116,MAX(1,U1123))))))</f>
        <v>0</v>
      </c>
      <c r="O1123" s="24">
        <f>IF(NOT(AND(A1123=$B$2,G1123&gt;0,H1123&gt;0,OR(C1123&lt;&gt;"Recommended baseline",Assumptions!$B$10=1))),0,IF(ISNUMBER(N1123),G1123*H1123*N1123*IF(ISNUMBER(K1123),1,IF(AND(L1123="PAYG",INDEX('SKU Catalog'!$F$1:$F$116,MAX(1,U1123))="Hourly"),I1123,1)),"UNPRICED"))</f>
        <v>0</v>
      </c>
      <c r="P1123" s="24">
        <f>IF(ISNUMBER(O1123),O1123*Assumptions!$B$8,"UNPRICED")</f>
        <v>0</v>
      </c>
      <c r="Q1123" s="23" t="str">
        <f>IF(NOT(AND(A1123=$B$2,G1123&gt;0,H1123&gt;0,OR(C1123&lt;&gt;"Recommended baseline",Assumptions!$B$10=1))),"Inactive",IF(NOT(ISNUMBER(N1123)),"UNPRICED - select SKU / quote",IF(ISNUMBER(K1123),"Manual quote - verify source",IF(T1123="Covered","Covered by capacity",IF(T1123="Control plane","No direct fee","Priced - verify sizing")))))</f>
        <v>Inactive</v>
      </c>
      <c r="R1123" s="21" t="s">
        <v>2314</v>
      </c>
      <c r="S1123" s="21" t="s">
        <v>971</v>
      </c>
      <c r="T1123" s="21" t="s">
        <v>181</v>
      </c>
      <c r="U1123" s="23">
        <f>IF(COUNTIF('SKU Catalog'!$A$4:$A$116,T1123&amp;"|"&amp;F1123)=0,0,MATCH(T1123&amp;"|"&amp;F1123,'SKU Catalog'!$A$1:$A$116,0))</f>
        <v>4</v>
      </c>
      <c r="V1123" s="24">
        <f>IF(NOT(AND(A1123=$B$2,G1123&gt;0,H1123&gt;0,OR(C1123&lt;&gt;"Recommended baseline",Assumptions!$B$10=1))),0,IF(ISNUMBER(K1123),G1123*H1123*K1123,IF(U1123=0,"UNPRICED",IF(ISNUMBER(INDEX('SKU Catalog'!$K$1:$K$116,MAX(1,U1123))),G1123*H1123*INDEX('SKU Catalog'!$K$1:$K$116,MAX(1,U1123))*IF(AND(INDEX('SKU Catalog'!$F$1:$F$116,MAX(1,U1123))="Hourly",OR(INDEX('SKU Catalog'!$J$1:$J$116,MAX(1,U1123))=0,"PAYG"="PAYG")),I1123,1),"UNPRICED"))))</f>
        <v>0</v>
      </c>
      <c r="W1123" s="24">
        <f>IF(NOT(AND(A1123=$B$2,G1123&gt;0,H1123&gt;0,OR(C1123&lt;&gt;"Recommended baseline",Assumptions!$B$10=1))),0,IF(ISNUMBER(K1123),G1123*H1123*K1123,IF(U1123=0,"UNPRICED",IF(ISNUMBER(INDEX('SKU Catalog'!$L$1:$L$116,MAX(1,U1123))),G1123*H1123*INDEX('SKU Catalog'!$L$1:$L$116,MAX(1,U1123))*IF(AND(INDEX('SKU Catalog'!$F$1:$F$116,MAX(1,U1123))="Hourly",OR(INDEX('SKU Catalog'!$J$1:$J$116,MAX(1,U1123))=0,"1Y"="PAYG")),I1123,1),"UNPRICED"))))</f>
        <v>0</v>
      </c>
      <c r="X1123" s="24">
        <f>IF(NOT(AND(A1123=$B$2,G1123&gt;0,H1123&gt;0,OR(C1123&lt;&gt;"Recommended baseline",Assumptions!$B$10=1))),0,IF(ISNUMBER(K1123),G1123*H1123*K1123,IF(U1123=0,"UNPRICED",IF(ISNUMBER(INDEX('SKU Catalog'!$M$1:$M$116,MAX(1,U1123))),G1123*H1123*INDEX('SKU Catalog'!$M$1:$M$116,MAX(1,U1123))*IF(AND(INDEX('SKU Catalog'!$F$1:$F$116,MAX(1,U1123))="Hourly",OR(INDEX('SKU Catalog'!$J$1:$J$116,MAX(1,U1123))=0,"3Y"="PAYG")),I1123,1),"UNPRICED"))))</f>
        <v>0</v>
      </c>
    </row>
    <row r="1124" spans="1:24" ht="43.2" x14ac:dyDescent="0.35">
      <c r="A1124" s="21" t="s">
        <v>1941</v>
      </c>
      <c r="B1124" s="21" t="s">
        <v>86</v>
      </c>
      <c r="C1124" s="21" t="s">
        <v>2299</v>
      </c>
      <c r="D1124" s="21" t="s">
        <v>1023</v>
      </c>
      <c r="E1124" s="21" t="s">
        <v>1024</v>
      </c>
      <c r="F1124" s="26" t="s">
        <v>182</v>
      </c>
      <c r="G1124" s="27">
        <v>1</v>
      </c>
      <c r="H1124" s="27">
        <v>1</v>
      </c>
      <c r="I1124" s="36">
        <v>1</v>
      </c>
      <c r="J1124" s="26" t="s">
        <v>2297</v>
      </c>
      <c r="K1124" s="37"/>
      <c r="L1124" s="23" t="str">
        <f>IF(U1124=0,"INVALID SKU",IF(INDEX('SKU Catalog'!$J$1:$J$116,MAX(1,U1124))=0,"PAYG",IF(J1124="Default",Assumptions!$B$7,J1124)))</f>
        <v>PAYG</v>
      </c>
      <c r="M1124" s="23" t="str">
        <f>IF(U1124=0,"Review SKU",INDEX('SKU Catalog'!$E$1:$E$116,MAX(1,U1124)))</f>
        <v>resource</v>
      </c>
      <c r="N1124" s="31">
        <f>IF(ISNUMBER(K1124),K1124,IF(U1124=0,"UNPRICED",IF(L1124="PAYG",INDEX('SKU Catalog'!$K$1:$K$116,MAX(1,U1124)),IF(L1124="1Y",INDEX('SKU Catalog'!$L$1:$L$116,MAX(1,U1124)),INDEX('SKU Catalog'!$M$1:$M$116,MAX(1,U1124))))))</f>
        <v>0</v>
      </c>
      <c r="O1124" s="24">
        <f>IF(NOT(AND(A1124=$B$2,G1124&gt;0,H1124&gt;0,OR(C1124&lt;&gt;"Recommended baseline",Assumptions!$B$10=1))),0,IF(ISNUMBER(N1124),G1124*H1124*N1124*IF(ISNUMBER(K1124),1,IF(AND(L1124="PAYG",INDEX('SKU Catalog'!$F$1:$F$116,MAX(1,U1124))="Hourly"),I1124,1)),"UNPRICED"))</f>
        <v>0</v>
      </c>
      <c r="P1124" s="24">
        <f>IF(ISNUMBER(O1124),O1124*Assumptions!$B$8,"UNPRICED")</f>
        <v>0</v>
      </c>
      <c r="Q1124" s="23" t="str">
        <f>IF(NOT(AND(A1124=$B$2,G1124&gt;0,H1124&gt;0,OR(C1124&lt;&gt;"Recommended baseline",Assumptions!$B$10=1))),"Inactive",IF(NOT(ISNUMBER(N1124)),"UNPRICED - select SKU / quote",IF(ISNUMBER(K1124),"Manual quote - verify source",IF(T1124="Covered","Covered by capacity",IF(T1124="Control plane","No direct fee","Priced - verify sizing")))))</f>
        <v>Inactive</v>
      </c>
      <c r="R1124" s="21" t="s">
        <v>2314</v>
      </c>
      <c r="S1124" s="21" t="s">
        <v>971</v>
      </c>
      <c r="T1124" s="21" t="s">
        <v>181</v>
      </c>
      <c r="U1124" s="23">
        <f>IF(COUNTIF('SKU Catalog'!$A$4:$A$116,T1124&amp;"|"&amp;F1124)=0,0,MATCH(T1124&amp;"|"&amp;F1124,'SKU Catalog'!$A$1:$A$116,0))</f>
        <v>4</v>
      </c>
      <c r="V1124" s="24">
        <f>IF(NOT(AND(A1124=$B$2,G1124&gt;0,H1124&gt;0,OR(C1124&lt;&gt;"Recommended baseline",Assumptions!$B$10=1))),0,IF(ISNUMBER(K1124),G1124*H1124*K1124,IF(U1124=0,"UNPRICED",IF(ISNUMBER(INDEX('SKU Catalog'!$K$1:$K$116,MAX(1,U1124))),G1124*H1124*INDEX('SKU Catalog'!$K$1:$K$116,MAX(1,U1124))*IF(AND(INDEX('SKU Catalog'!$F$1:$F$116,MAX(1,U1124))="Hourly",OR(INDEX('SKU Catalog'!$J$1:$J$116,MAX(1,U1124))=0,"PAYG"="PAYG")),I1124,1),"UNPRICED"))))</f>
        <v>0</v>
      </c>
      <c r="W1124" s="24">
        <f>IF(NOT(AND(A1124=$B$2,G1124&gt;0,H1124&gt;0,OR(C1124&lt;&gt;"Recommended baseline",Assumptions!$B$10=1))),0,IF(ISNUMBER(K1124),G1124*H1124*K1124,IF(U1124=0,"UNPRICED",IF(ISNUMBER(INDEX('SKU Catalog'!$L$1:$L$116,MAX(1,U1124))),G1124*H1124*INDEX('SKU Catalog'!$L$1:$L$116,MAX(1,U1124))*IF(AND(INDEX('SKU Catalog'!$F$1:$F$116,MAX(1,U1124))="Hourly",OR(INDEX('SKU Catalog'!$J$1:$J$116,MAX(1,U1124))=0,"1Y"="PAYG")),I1124,1),"UNPRICED"))))</f>
        <v>0</v>
      </c>
      <c r="X1124" s="24">
        <f>IF(NOT(AND(A1124=$B$2,G1124&gt;0,H1124&gt;0,OR(C1124&lt;&gt;"Recommended baseline",Assumptions!$B$10=1))),0,IF(ISNUMBER(K1124),G1124*H1124*K1124,IF(U1124=0,"UNPRICED",IF(ISNUMBER(INDEX('SKU Catalog'!$M$1:$M$116,MAX(1,U1124))),G1124*H1124*INDEX('SKU Catalog'!$M$1:$M$116,MAX(1,U1124))*IF(AND(INDEX('SKU Catalog'!$F$1:$F$116,MAX(1,U1124))="Hourly",OR(INDEX('SKU Catalog'!$J$1:$J$116,MAX(1,U1124))=0,"3Y"="PAYG")),I1124,1),"UNPRICED"))))</f>
        <v>0</v>
      </c>
    </row>
    <row r="1125" spans="1:24" ht="43.2" x14ac:dyDescent="0.35">
      <c r="A1125" s="21" t="s">
        <v>1941</v>
      </c>
      <c r="B1125" s="21" t="s">
        <v>86</v>
      </c>
      <c r="C1125" s="21" t="s">
        <v>2299</v>
      </c>
      <c r="D1125" s="21" t="s">
        <v>1026</v>
      </c>
      <c r="E1125" s="21" t="s">
        <v>1027</v>
      </c>
      <c r="F1125" s="26" t="s">
        <v>182</v>
      </c>
      <c r="G1125" s="27">
        <v>1</v>
      </c>
      <c r="H1125" s="27">
        <v>1</v>
      </c>
      <c r="I1125" s="36">
        <v>1</v>
      </c>
      <c r="J1125" s="26" t="s">
        <v>2297</v>
      </c>
      <c r="K1125" s="37"/>
      <c r="L1125" s="23" t="str">
        <f>IF(U1125=0,"INVALID SKU",IF(INDEX('SKU Catalog'!$J$1:$J$116,MAX(1,U1125))=0,"PAYG",IF(J1125="Default",Assumptions!$B$7,J1125)))</f>
        <v>PAYG</v>
      </c>
      <c r="M1125" s="23" t="str">
        <f>IF(U1125=0,"Review SKU",INDEX('SKU Catalog'!$E$1:$E$116,MAX(1,U1125)))</f>
        <v>resource</v>
      </c>
      <c r="N1125" s="31">
        <f>IF(ISNUMBER(K1125),K1125,IF(U1125=0,"UNPRICED",IF(L1125="PAYG",INDEX('SKU Catalog'!$K$1:$K$116,MAX(1,U1125)),IF(L1125="1Y",INDEX('SKU Catalog'!$L$1:$L$116,MAX(1,U1125)),INDEX('SKU Catalog'!$M$1:$M$116,MAX(1,U1125))))))</f>
        <v>0</v>
      </c>
      <c r="O1125" s="24">
        <f>IF(NOT(AND(A1125=$B$2,G1125&gt;0,H1125&gt;0,OR(C1125&lt;&gt;"Recommended baseline",Assumptions!$B$10=1))),0,IF(ISNUMBER(N1125),G1125*H1125*N1125*IF(ISNUMBER(K1125),1,IF(AND(L1125="PAYG",INDEX('SKU Catalog'!$F$1:$F$116,MAX(1,U1125))="Hourly"),I1125,1)),"UNPRICED"))</f>
        <v>0</v>
      </c>
      <c r="P1125" s="24">
        <f>IF(ISNUMBER(O1125),O1125*Assumptions!$B$8,"UNPRICED")</f>
        <v>0</v>
      </c>
      <c r="Q1125" s="23" t="str">
        <f>IF(NOT(AND(A1125=$B$2,G1125&gt;0,H1125&gt;0,OR(C1125&lt;&gt;"Recommended baseline",Assumptions!$B$10=1))),"Inactive",IF(NOT(ISNUMBER(N1125)),"UNPRICED - select SKU / quote",IF(ISNUMBER(K1125),"Manual quote - verify source",IF(T1125="Covered","Covered by capacity",IF(T1125="Control plane","No direct fee","Priced - verify sizing")))))</f>
        <v>Inactive</v>
      </c>
      <c r="R1125" s="21" t="s">
        <v>2314</v>
      </c>
      <c r="S1125" s="21" t="s">
        <v>971</v>
      </c>
      <c r="T1125" s="21" t="s">
        <v>181</v>
      </c>
      <c r="U1125" s="23">
        <f>IF(COUNTIF('SKU Catalog'!$A$4:$A$116,T1125&amp;"|"&amp;F1125)=0,0,MATCH(T1125&amp;"|"&amp;F1125,'SKU Catalog'!$A$1:$A$116,0))</f>
        <v>4</v>
      </c>
      <c r="V1125" s="24">
        <f>IF(NOT(AND(A1125=$B$2,G1125&gt;0,H1125&gt;0,OR(C1125&lt;&gt;"Recommended baseline",Assumptions!$B$10=1))),0,IF(ISNUMBER(K1125),G1125*H1125*K1125,IF(U1125=0,"UNPRICED",IF(ISNUMBER(INDEX('SKU Catalog'!$K$1:$K$116,MAX(1,U1125))),G1125*H1125*INDEX('SKU Catalog'!$K$1:$K$116,MAX(1,U1125))*IF(AND(INDEX('SKU Catalog'!$F$1:$F$116,MAX(1,U1125))="Hourly",OR(INDEX('SKU Catalog'!$J$1:$J$116,MAX(1,U1125))=0,"PAYG"="PAYG")),I1125,1),"UNPRICED"))))</f>
        <v>0</v>
      </c>
      <c r="W1125" s="24">
        <f>IF(NOT(AND(A1125=$B$2,G1125&gt;0,H1125&gt;0,OR(C1125&lt;&gt;"Recommended baseline",Assumptions!$B$10=1))),0,IF(ISNUMBER(K1125),G1125*H1125*K1125,IF(U1125=0,"UNPRICED",IF(ISNUMBER(INDEX('SKU Catalog'!$L$1:$L$116,MAX(1,U1125))),G1125*H1125*INDEX('SKU Catalog'!$L$1:$L$116,MAX(1,U1125))*IF(AND(INDEX('SKU Catalog'!$F$1:$F$116,MAX(1,U1125))="Hourly",OR(INDEX('SKU Catalog'!$J$1:$J$116,MAX(1,U1125))=0,"1Y"="PAYG")),I1125,1),"UNPRICED"))))</f>
        <v>0</v>
      </c>
      <c r="X1125" s="24">
        <f>IF(NOT(AND(A1125=$B$2,G1125&gt;0,H1125&gt;0,OR(C1125&lt;&gt;"Recommended baseline",Assumptions!$B$10=1))),0,IF(ISNUMBER(K1125),G1125*H1125*K1125,IF(U1125=0,"UNPRICED",IF(ISNUMBER(INDEX('SKU Catalog'!$M$1:$M$116,MAX(1,U1125))),G1125*H1125*INDEX('SKU Catalog'!$M$1:$M$116,MAX(1,U1125))*IF(AND(INDEX('SKU Catalog'!$F$1:$F$116,MAX(1,U1125))="Hourly",OR(INDEX('SKU Catalog'!$J$1:$J$116,MAX(1,U1125))=0,"3Y"="PAYG")),I1125,1),"UNPRICED"))))</f>
        <v>0</v>
      </c>
    </row>
    <row r="1126" spans="1:24" ht="43.2" x14ac:dyDescent="0.35">
      <c r="A1126" s="21" t="s">
        <v>1941</v>
      </c>
      <c r="B1126" s="21" t="s">
        <v>86</v>
      </c>
      <c r="C1126" s="21" t="s">
        <v>2299</v>
      </c>
      <c r="D1126" s="21" t="s">
        <v>1029</v>
      </c>
      <c r="E1126" s="21" t="s">
        <v>1030</v>
      </c>
      <c r="F1126" s="26" t="s">
        <v>182</v>
      </c>
      <c r="G1126" s="27">
        <v>1</v>
      </c>
      <c r="H1126" s="27">
        <v>1</v>
      </c>
      <c r="I1126" s="36">
        <v>1</v>
      </c>
      <c r="J1126" s="26" t="s">
        <v>2297</v>
      </c>
      <c r="K1126" s="37"/>
      <c r="L1126" s="23" t="str">
        <f>IF(U1126=0,"INVALID SKU",IF(INDEX('SKU Catalog'!$J$1:$J$116,MAX(1,U1126))=0,"PAYG",IF(J1126="Default",Assumptions!$B$7,J1126)))</f>
        <v>PAYG</v>
      </c>
      <c r="M1126" s="23" t="str">
        <f>IF(U1126=0,"Review SKU",INDEX('SKU Catalog'!$E$1:$E$116,MAX(1,U1126)))</f>
        <v>resource</v>
      </c>
      <c r="N1126" s="31">
        <f>IF(ISNUMBER(K1126),K1126,IF(U1126=0,"UNPRICED",IF(L1126="PAYG",INDEX('SKU Catalog'!$K$1:$K$116,MAX(1,U1126)),IF(L1126="1Y",INDEX('SKU Catalog'!$L$1:$L$116,MAX(1,U1126)),INDEX('SKU Catalog'!$M$1:$M$116,MAX(1,U1126))))))</f>
        <v>0</v>
      </c>
      <c r="O1126" s="24">
        <f>IF(NOT(AND(A1126=$B$2,G1126&gt;0,H1126&gt;0,OR(C1126&lt;&gt;"Recommended baseline",Assumptions!$B$10=1))),0,IF(ISNUMBER(N1126),G1126*H1126*N1126*IF(ISNUMBER(K1126),1,IF(AND(L1126="PAYG",INDEX('SKU Catalog'!$F$1:$F$116,MAX(1,U1126))="Hourly"),I1126,1)),"UNPRICED"))</f>
        <v>0</v>
      </c>
      <c r="P1126" s="24">
        <f>IF(ISNUMBER(O1126),O1126*Assumptions!$B$8,"UNPRICED")</f>
        <v>0</v>
      </c>
      <c r="Q1126" s="23" t="str">
        <f>IF(NOT(AND(A1126=$B$2,G1126&gt;0,H1126&gt;0,OR(C1126&lt;&gt;"Recommended baseline",Assumptions!$B$10=1))),"Inactive",IF(NOT(ISNUMBER(N1126)),"UNPRICED - select SKU / quote",IF(ISNUMBER(K1126),"Manual quote - verify source",IF(T1126="Covered","Covered by capacity",IF(T1126="Control plane","No direct fee","Priced - verify sizing")))))</f>
        <v>Inactive</v>
      </c>
      <c r="R1126" s="21" t="s">
        <v>2314</v>
      </c>
      <c r="S1126" s="21" t="s">
        <v>971</v>
      </c>
      <c r="T1126" s="21" t="s">
        <v>181</v>
      </c>
      <c r="U1126" s="23">
        <f>IF(COUNTIF('SKU Catalog'!$A$4:$A$116,T1126&amp;"|"&amp;F1126)=0,0,MATCH(T1126&amp;"|"&amp;F1126,'SKU Catalog'!$A$1:$A$116,0))</f>
        <v>4</v>
      </c>
      <c r="V1126" s="24">
        <f>IF(NOT(AND(A1126=$B$2,G1126&gt;0,H1126&gt;0,OR(C1126&lt;&gt;"Recommended baseline",Assumptions!$B$10=1))),0,IF(ISNUMBER(K1126),G1126*H1126*K1126,IF(U1126=0,"UNPRICED",IF(ISNUMBER(INDEX('SKU Catalog'!$K$1:$K$116,MAX(1,U1126))),G1126*H1126*INDEX('SKU Catalog'!$K$1:$K$116,MAX(1,U1126))*IF(AND(INDEX('SKU Catalog'!$F$1:$F$116,MAX(1,U1126))="Hourly",OR(INDEX('SKU Catalog'!$J$1:$J$116,MAX(1,U1126))=0,"PAYG"="PAYG")),I1126,1),"UNPRICED"))))</f>
        <v>0</v>
      </c>
      <c r="W1126" s="24">
        <f>IF(NOT(AND(A1126=$B$2,G1126&gt;0,H1126&gt;0,OR(C1126&lt;&gt;"Recommended baseline",Assumptions!$B$10=1))),0,IF(ISNUMBER(K1126),G1126*H1126*K1126,IF(U1126=0,"UNPRICED",IF(ISNUMBER(INDEX('SKU Catalog'!$L$1:$L$116,MAX(1,U1126))),G1126*H1126*INDEX('SKU Catalog'!$L$1:$L$116,MAX(1,U1126))*IF(AND(INDEX('SKU Catalog'!$F$1:$F$116,MAX(1,U1126))="Hourly",OR(INDEX('SKU Catalog'!$J$1:$J$116,MAX(1,U1126))=0,"1Y"="PAYG")),I1126,1),"UNPRICED"))))</f>
        <v>0</v>
      </c>
      <c r="X1126" s="24">
        <f>IF(NOT(AND(A1126=$B$2,G1126&gt;0,H1126&gt;0,OR(C1126&lt;&gt;"Recommended baseline",Assumptions!$B$10=1))),0,IF(ISNUMBER(K1126),G1126*H1126*K1126,IF(U1126=0,"UNPRICED",IF(ISNUMBER(INDEX('SKU Catalog'!$M$1:$M$116,MAX(1,U1126))),G1126*H1126*INDEX('SKU Catalog'!$M$1:$M$116,MAX(1,U1126))*IF(AND(INDEX('SKU Catalog'!$F$1:$F$116,MAX(1,U1126))="Hourly",OR(INDEX('SKU Catalog'!$J$1:$J$116,MAX(1,U1126))=0,"3Y"="PAYG")),I1126,1),"UNPRICED"))))</f>
        <v>0</v>
      </c>
    </row>
    <row r="1127" spans="1:24" ht="43.2" x14ac:dyDescent="0.35">
      <c r="A1127" s="21" t="s">
        <v>1941</v>
      </c>
      <c r="B1127" s="21" t="s">
        <v>86</v>
      </c>
      <c r="C1127" s="21" t="s">
        <v>2299</v>
      </c>
      <c r="D1127" s="21" t="s">
        <v>1032</v>
      </c>
      <c r="E1127" s="21" t="s">
        <v>1033</v>
      </c>
      <c r="F1127" s="26" t="s">
        <v>182</v>
      </c>
      <c r="G1127" s="27">
        <v>1</v>
      </c>
      <c r="H1127" s="27">
        <v>1</v>
      </c>
      <c r="I1127" s="36">
        <v>1</v>
      </c>
      <c r="J1127" s="26" t="s">
        <v>2297</v>
      </c>
      <c r="K1127" s="37"/>
      <c r="L1127" s="23" t="str">
        <f>IF(U1127=0,"INVALID SKU",IF(INDEX('SKU Catalog'!$J$1:$J$116,MAX(1,U1127))=0,"PAYG",IF(J1127="Default",Assumptions!$B$7,J1127)))</f>
        <v>PAYG</v>
      </c>
      <c r="M1127" s="23" t="str">
        <f>IF(U1127=0,"Review SKU",INDEX('SKU Catalog'!$E$1:$E$116,MAX(1,U1127)))</f>
        <v>resource</v>
      </c>
      <c r="N1127" s="31">
        <f>IF(ISNUMBER(K1127),K1127,IF(U1127=0,"UNPRICED",IF(L1127="PAYG",INDEX('SKU Catalog'!$K$1:$K$116,MAX(1,U1127)),IF(L1127="1Y",INDEX('SKU Catalog'!$L$1:$L$116,MAX(1,U1127)),INDEX('SKU Catalog'!$M$1:$M$116,MAX(1,U1127))))))</f>
        <v>0</v>
      </c>
      <c r="O1127" s="24">
        <f>IF(NOT(AND(A1127=$B$2,G1127&gt;0,H1127&gt;0,OR(C1127&lt;&gt;"Recommended baseline",Assumptions!$B$10=1))),0,IF(ISNUMBER(N1127),G1127*H1127*N1127*IF(ISNUMBER(K1127),1,IF(AND(L1127="PAYG",INDEX('SKU Catalog'!$F$1:$F$116,MAX(1,U1127))="Hourly"),I1127,1)),"UNPRICED"))</f>
        <v>0</v>
      </c>
      <c r="P1127" s="24">
        <f>IF(ISNUMBER(O1127),O1127*Assumptions!$B$8,"UNPRICED")</f>
        <v>0</v>
      </c>
      <c r="Q1127" s="23" t="str">
        <f>IF(NOT(AND(A1127=$B$2,G1127&gt;0,H1127&gt;0,OR(C1127&lt;&gt;"Recommended baseline",Assumptions!$B$10=1))),"Inactive",IF(NOT(ISNUMBER(N1127)),"UNPRICED - select SKU / quote",IF(ISNUMBER(K1127),"Manual quote - verify source",IF(T1127="Covered","Covered by capacity",IF(T1127="Control plane","No direct fee","Priced - verify sizing")))))</f>
        <v>Inactive</v>
      </c>
      <c r="R1127" s="21" t="s">
        <v>2314</v>
      </c>
      <c r="S1127" s="21" t="s">
        <v>971</v>
      </c>
      <c r="T1127" s="21" t="s">
        <v>181</v>
      </c>
      <c r="U1127" s="23">
        <f>IF(COUNTIF('SKU Catalog'!$A$4:$A$116,T1127&amp;"|"&amp;F1127)=0,0,MATCH(T1127&amp;"|"&amp;F1127,'SKU Catalog'!$A$1:$A$116,0))</f>
        <v>4</v>
      </c>
      <c r="V1127" s="24">
        <f>IF(NOT(AND(A1127=$B$2,G1127&gt;0,H1127&gt;0,OR(C1127&lt;&gt;"Recommended baseline",Assumptions!$B$10=1))),0,IF(ISNUMBER(K1127),G1127*H1127*K1127,IF(U1127=0,"UNPRICED",IF(ISNUMBER(INDEX('SKU Catalog'!$K$1:$K$116,MAX(1,U1127))),G1127*H1127*INDEX('SKU Catalog'!$K$1:$K$116,MAX(1,U1127))*IF(AND(INDEX('SKU Catalog'!$F$1:$F$116,MAX(1,U1127))="Hourly",OR(INDEX('SKU Catalog'!$J$1:$J$116,MAX(1,U1127))=0,"PAYG"="PAYG")),I1127,1),"UNPRICED"))))</f>
        <v>0</v>
      </c>
      <c r="W1127" s="24">
        <f>IF(NOT(AND(A1127=$B$2,G1127&gt;0,H1127&gt;0,OR(C1127&lt;&gt;"Recommended baseline",Assumptions!$B$10=1))),0,IF(ISNUMBER(K1127),G1127*H1127*K1127,IF(U1127=0,"UNPRICED",IF(ISNUMBER(INDEX('SKU Catalog'!$L$1:$L$116,MAX(1,U1127))),G1127*H1127*INDEX('SKU Catalog'!$L$1:$L$116,MAX(1,U1127))*IF(AND(INDEX('SKU Catalog'!$F$1:$F$116,MAX(1,U1127))="Hourly",OR(INDEX('SKU Catalog'!$J$1:$J$116,MAX(1,U1127))=0,"1Y"="PAYG")),I1127,1),"UNPRICED"))))</f>
        <v>0</v>
      </c>
      <c r="X1127" s="24">
        <f>IF(NOT(AND(A1127=$B$2,G1127&gt;0,H1127&gt;0,OR(C1127&lt;&gt;"Recommended baseline",Assumptions!$B$10=1))),0,IF(ISNUMBER(K1127),G1127*H1127*K1127,IF(U1127=0,"UNPRICED",IF(ISNUMBER(INDEX('SKU Catalog'!$M$1:$M$116,MAX(1,U1127))),G1127*H1127*INDEX('SKU Catalog'!$M$1:$M$116,MAX(1,U1127))*IF(AND(INDEX('SKU Catalog'!$F$1:$F$116,MAX(1,U1127))="Hourly",OR(INDEX('SKU Catalog'!$J$1:$J$116,MAX(1,U1127))=0,"3Y"="PAYG")),I1127,1),"UNPRICED"))))</f>
        <v>0</v>
      </c>
    </row>
    <row r="1128" spans="1:24" ht="43.2" x14ac:dyDescent="0.35">
      <c r="A1128" s="21" t="s">
        <v>1941</v>
      </c>
      <c r="B1128" s="21" t="s">
        <v>86</v>
      </c>
      <c r="C1128" s="21" t="s">
        <v>2299</v>
      </c>
      <c r="D1128" s="21" t="s">
        <v>1035</v>
      </c>
      <c r="E1128" s="21" t="s">
        <v>1036</v>
      </c>
      <c r="F1128" s="26" t="s">
        <v>182</v>
      </c>
      <c r="G1128" s="27">
        <v>1</v>
      </c>
      <c r="H1128" s="27">
        <v>1</v>
      </c>
      <c r="I1128" s="36">
        <v>1</v>
      </c>
      <c r="J1128" s="26" t="s">
        <v>2297</v>
      </c>
      <c r="K1128" s="37"/>
      <c r="L1128" s="23" t="str">
        <f>IF(U1128=0,"INVALID SKU",IF(INDEX('SKU Catalog'!$J$1:$J$116,MAX(1,U1128))=0,"PAYG",IF(J1128="Default",Assumptions!$B$7,J1128)))</f>
        <v>PAYG</v>
      </c>
      <c r="M1128" s="23" t="str">
        <f>IF(U1128=0,"Review SKU",INDEX('SKU Catalog'!$E$1:$E$116,MAX(1,U1128)))</f>
        <v>resource</v>
      </c>
      <c r="N1128" s="31">
        <f>IF(ISNUMBER(K1128),K1128,IF(U1128=0,"UNPRICED",IF(L1128="PAYG",INDEX('SKU Catalog'!$K$1:$K$116,MAX(1,U1128)),IF(L1128="1Y",INDEX('SKU Catalog'!$L$1:$L$116,MAX(1,U1128)),INDEX('SKU Catalog'!$M$1:$M$116,MAX(1,U1128))))))</f>
        <v>0</v>
      </c>
      <c r="O1128" s="24">
        <f>IF(NOT(AND(A1128=$B$2,G1128&gt;0,H1128&gt;0,OR(C1128&lt;&gt;"Recommended baseline",Assumptions!$B$10=1))),0,IF(ISNUMBER(N1128),G1128*H1128*N1128*IF(ISNUMBER(K1128),1,IF(AND(L1128="PAYG",INDEX('SKU Catalog'!$F$1:$F$116,MAX(1,U1128))="Hourly"),I1128,1)),"UNPRICED"))</f>
        <v>0</v>
      </c>
      <c r="P1128" s="24">
        <f>IF(ISNUMBER(O1128),O1128*Assumptions!$B$8,"UNPRICED")</f>
        <v>0</v>
      </c>
      <c r="Q1128" s="23" t="str">
        <f>IF(NOT(AND(A1128=$B$2,G1128&gt;0,H1128&gt;0,OR(C1128&lt;&gt;"Recommended baseline",Assumptions!$B$10=1))),"Inactive",IF(NOT(ISNUMBER(N1128)),"UNPRICED - select SKU / quote",IF(ISNUMBER(K1128),"Manual quote - verify source",IF(T1128="Covered","Covered by capacity",IF(T1128="Control plane","No direct fee","Priced - verify sizing")))))</f>
        <v>Inactive</v>
      </c>
      <c r="R1128" s="21" t="s">
        <v>2314</v>
      </c>
      <c r="S1128" s="21" t="s">
        <v>971</v>
      </c>
      <c r="T1128" s="21" t="s">
        <v>181</v>
      </c>
      <c r="U1128" s="23">
        <f>IF(COUNTIF('SKU Catalog'!$A$4:$A$116,T1128&amp;"|"&amp;F1128)=0,0,MATCH(T1128&amp;"|"&amp;F1128,'SKU Catalog'!$A$1:$A$116,0))</f>
        <v>4</v>
      </c>
      <c r="V1128" s="24">
        <f>IF(NOT(AND(A1128=$B$2,G1128&gt;0,H1128&gt;0,OR(C1128&lt;&gt;"Recommended baseline",Assumptions!$B$10=1))),0,IF(ISNUMBER(K1128),G1128*H1128*K1128,IF(U1128=0,"UNPRICED",IF(ISNUMBER(INDEX('SKU Catalog'!$K$1:$K$116,MAX(1,U1128))),G1128*H1128*INDEX('SKU Catalog'!$K$1:$K$116,MAX(1,U1128))*IF(AND(INDEX('SKU Catalog'!$F$1:$F$116,MAX(1,U1128))="Hourly",OR(INDEX('SKU Catalog'!$J$1:$J$116,MAX(1,U1128))=0,"PAYG"="PAYG")),I1128,1),"UNPRICED"))))</f>
        <v>0</v>
      </c>
      <c r="W1128" s="24">
        <f>IF(NOT(AND(A1128=$B$2,G1128&gt;0,H1128&gt;0,OR(C1128&lt;&gt;"Recommended baseline",Assumptions!$B$10=1))),0,IF(ISNUMBER(K1128),G1128*H1128*K1128,IF(U1128=0,"UNPRICED",IF(ISNUMBER(INDEX('SKU Catalog'!$L$1:$L$116,MAX(1,U1128))),G1128*H1128*INDEX('SKU Catalog'!$L$1:$L$116,MAX(1,U1128))*IF(AND(INDEX('SKU Catalog'!$F$1:$F$116,MAX(1,U1128))="Hourly",OR(INDEX('SKU Catalog'!$J$1:$J$116,MAX(1,U1128))=0,"1Y"="PAYG")),I1128,1),"UNPRICED"))))</f>
        <v>0</v>
      </c>
      <c r="X1128" s="24">
        <f>IF(NOT(AND(A1128=$B$2,G1128&gt;0,H1128&gt;0,OR(C1128&lt;&gt;"Recommended baseline",Assumptions!$B$10=1))),0,IF(ISNUMBER(K1128),G1128*H1128*K1128,IF(U1128=0,"UNPRICED",IF(ISNUMBER(INDEX('SKU Catalog'!$M$1:$M$116,MAX(1,U1128))),G1128*H1128*INDEX('SKU Catalog'!$M$1:$M$116,MAX(1,U1128))*IF(AND(INDEX('SKU Catalog'!$F$1:$F$116,MAX(1,U1128))="Hourly",OR(INDEX('SKU Catalog'!$J$1:$J$116,MAX(1,U1128))=0,"3Y"="PAYG")),I1128,1),"UNPRICED"))))</f>
        <v>0</v>
      </c>
    </row>
    <row r="1129" spans="1:24" ht="43.2" x14ac:dyDescent="0.35">
      <c r="A1129" s="21" t="s">
        <v>1941</v>
      </c>
      <c r="B1129" s="21" t="s">
        <v>86</v>
      </c>
      <c r="C1129" s="21" t="s">
        <v>2299</v>
      </c>
      <c r="D1129" s="21" t="s">
        <v>1038</v>
      </c>
      <c r="E1129" s="21" t="s">
        <v>1039</v>
      </c>
      <c r="F1129" s="26" t="s">
        <v>182</v>
      </c>
      <c r="G1129" s="27">
        <v>1</v>
      </c>
      <c r="H1129" s="27">
        <v>1</v>
      </c>
      <c r="I1129" s="36">
        <v>1</v>
      </c>
      <c r="J1129" s="26" t="s">
        <v>2297</v>
      </c>
      <c r="K1129" s="37"/>
      <c r="L1129" s="23" t="str">
        <f>IF(U1129=0,"INVALID SKU",IF(INDEX('SKU Catalog'!$J$1:$J$116,MAX(1,U1129))=0,"PAYG",IF(J1129="Default",Assumptions!$B$7,J1129)))</f>
        <v>PAYG</v>
      </c>
      <c r="M1129" s="23" t="str">
        <f>IF(U1129=0,"Review SKU",INDEX('SKU Catalog'!$E$1:$E$116,MAX(1,U1129)))</f>
        <v>resource</v>
      </c>
      <c r="N1129" s="31">
        <f>IF(ISNUMBER(K1129),K1129,IF(U1129=0,"UNPRICED",IF(L1129="PAYG",INDEX('SKU Catalog'!$K$1:$K$116,MAX(1,U1129)),IF(L1129="1Y",INDEX('SKU Catalog'!$L$1:$L$116,MAX(1,U1129)),INDEX('SKU Catalog'!$M$1:$M$116,MAX(1,U1129))))))</f>
        <v>0</v>
      </c>
      <c r="O1129" s="24">
        <f>IF(NOT(AND(A1129=$B$2,G1129&gt;0,H1129&gt;0,OR(C1129&lt;&gt;"Recommended baseline",Assumptions!$B$10=1))),0,IF(ISNUMBER(N1129),G1129*H1129*N1129*IF(ISNUMBER(K1129),1,IF(AND(L1129="PAYG",INDEX('SKU Catalog'!$F$1:$F$116,MAX(1,U1129))="Hourly"),I1129,1)),"UNPRICED"))</f>
        <v>0</v>
      </c>
      <c r="P1129" s="24">
        <f>IF(ISNUMBER(O1129),O1129*Assumptions!$B$8,"UNPRICED")</f>
        <v>0</v>
      </c>
      <c r="Q1129" s="23" t="str">
        <f>IF(NOT(AND(A1129=$B$2,G1129&gt;0,H1129&gt;0,OR(C1129&lt;&gt;"Recommended baseline",Assumptions!$B$10=1))),"Inactive",IF(NOT(ISNUMBER(N1129)),"UNPRICED - select SKU / quote",IF(ISNUMBER(K1129),"Manual quote - verify source",IF(T1129="Covered","Covered by capacity",IF(T1129="Control plane","No direct fee","Priced - verify sizing")))))</f>
        <v>Inactive</v>
      </c>
      <c r="R1129" s="21" t="s">
        <v>2314</v>
      </c>
      <c r="S1129" s="21" t="s">
        <v>971</v>
      </c>
      <c r="T1129" s="21" t="s">
        <v>181</v>
      </c>
      <c r="U1129" s="23">
        <f>IF(COUNTIF('SKU Catalog'!$A$4:$A$116,T1129&amp;"|"&amp;F1129)=0,0,MATCH(T1129&amp;"|"&amp;F1129,'SKU Catalog'!$A$1:$A$116,0))</f>
        <v>4</v>
      </c>
      <c r="V1129" s="24">
        <f>IF(NOT(AND(A1129=$B$2,G1129&gt;0,H1129&gt;0,OR(C1129&lt;&gt;"Recommended baseline",Assumptions!$B$10=1))),0,IF(ISNUMBER(K1129),G1129*H1129*K1129,IF(U1129=0,"UNPRICED",IF(ISNUMBER(INDEX('SKU Catalog'!$K$1:$K$116,MAX(1,U1129))),G1129*H1129*INDEX('SKU Catalog'!$K$1:$K$116,MAX(1,U1129))*IF(AND(INDEX('SKU Catalog'!$F$1:$F$116,MAX(1,U1129))="Hourly",OR(INDEX('SKU Catalog'!$J$1:$J$116,MAX(1,U1129))=0,"PAYG"="PAYG")),I1129,1),"UNPRICED"))))</f>
        <v>0</v>
      </c>
      <c r="W1129" s="24">
        <f>IF(NOT(AND(A1129=$B$2,G1129&gt;0,H1129&gt;0,OR(C1129&lt;&gt;"Recommended baseline",Assumptions!$B$10=1))),0,IF(ISNUMBER(K1129),G1129*H1129*K1129,IF(U1129=0,"UNPRICED",IF(ISNUMBER(INDEX('SKU Catalog'!$L$1:$L$116,MAX(1,U1129))),G1129*H1129*INDEX('SKU Catalog'!$L$1:$L$116,MAX(1,U1129))*IF(AND(INDEX('SKU Catalog'!$F$1:$F$116,MAX(1,U1129))="Hourly",OR(INDEX('SKU Catalog'!$J$1:$J$116,MAX(1,U1129))=0,"1Y"="PAYG")),I1129,1),"UNPRICED"))))</f>
        <v>0</v>
      </c>
      <c r="X1129" s="24">
        <f>IF(NOT(AND(A1129=$B$2,G1129&gt;0,H1129&gt;0,OR(C1129&lt;&gt;"Recommended baseline",Assumptions!$B$10=1))),0,IF(ISNUMBER(K1129),G1129*H1129*K1129,IF(U1129=0,"UNPRICED",IF(ISNUMBER(INDEX('SKU Catalog'!$M$1:$M$116,MAX(1,U1129))),G1129*H1129*INDEX('SKU Catalog'!$M$1:$M$116,MAX(1,U1129))*IF(AND(INDEX('SKU Catalog'!$F$1:$F$116,MAX(1,U1129))="Hourly",OR(INDEX('SKU Catalog'!$J$1:$J$116,MAX(1,U1129))=0,"3Y"="PAYG")),I1129,1),"UNPRICED"))))</f>
        <v>0</v>
      </c>
    </row>
    <row r="1130" spans="1:24" ht="43.2" x14ac:dyDescent="0.35">
      <c r="A1130" s="21" t="s">
        <v>1941</v>
      </c>
      <c r="B1130" s="21" t="s">
        <v>86</v>
      </c>
      <c r="C1130" s="21" t="s">
        <v>2299</v>
      </c>
      <c r="D1130" s="21" t="s">
        <v>1042</v>
      </c>
      <c r="E1130" s="21" t="s">
        <v>1043</v>
      </c>
      <c r="F1130" s="26" t="s">
        <v>182</v>
      </c>
      <c r="G1130" s="27">
        <v>1</v>
      </c>
      <c r="H1130" s="27">
        <v>1</v>
      </c>
      <c r="I1130" s="36">
        <v>1</v>
      </c>
      <c r="J1130" s="26" t="s">
        <v>2297</v>
      </c>
      <c r="K1130" s="37"/>
      <c r="L1130" s="23" t="str">
        <f>IF(U1130=0,"INVALID SKU",IF(INDEX('SKU Catalog'!$J$1:$J$116,MAX(1,U1130))=0,"PAYG",IF(J1130="Default",Assumptions!$B$7,J1130)))</f>
        <v>PAYG</v>
      </c>
      <c r="M1130" s="23" t="str">
        <f>IF(U1130=0,"Review SKU",INDEX('SKU Catalog'!$E$1:$E$116,MAX(1,U1130)))</f>
        <v>resource</v>
      </c>
      <c r="N1130" s="31">
        <f>IF(ISNUMBER(K1130),K1130,IF(U1130=0,"UNPRICED",IF(L1130="PAYG",INDEX('SKU Catalog'!$K$1:$K$116,MAX(1,U1130)),IF(L1130="1Y",INDEX('SKU Catalog'!$L$1:$L$116,MAX(1,U1130)),INDEX('SKU Catalog'!$M$1:$M$116,MAX(1,U1130))))))</f>
        <v>0</v>
      </c>
      <c r="O1130" s="24">
        <f>IF(NOT(AND(A1130=$B$2,G1130&gt;0,H1130&gt;0,OR(C1130&lt;&gt;"Recommended baseline",Assumptions!$B$10=1))),0,IF(ISNUMBER(N1130),G1130*H1130*N1130*IF(ISNUMBER(K1130),1,IF(AND(L1130="PAYG",INDEX('SKU Catalog'!$F$1:$F$116,MAX(1,U1130))="Hourly"),I1130,1)),"UNPRICED"))</f>
        <v>0</v>
      </c>
      <c r="P1130" s="24">
        <f>IF(ISNUMBER(O1130),O1130*Assumptions!$B$8,"UNPRICED")</f>
        <v>0</v>
      </c>
      <c r="Q1130" s="23" t="str">
        <f>IF(NOT(AND(A1130=$B$2,G1130&gt;0,H1130&gt;0,OR(C1130&lt;&gt;"Recommended baseline",Assumptions!$B$10=1))),"Inactive",IF(NOT(ISNUMBER(N1130)),"UNPRICED - select SKU / quote",IF(ISNUMBER(K1130),"Manual quote - verify source",IF(T1130="Covered","Covered by capacity",IF(T1130="Control plane","No direct fee","Priced - verify sizing")))))</f>
        <v>Inactive</v>
      </c>
      <c r="R1130" s="21" t="s">
        <v>2314</v>
      </c>
      <c r="S1130" s="21" t="s">
        <v>971</v>
      </c>
      <c r="T1130" s="21" t="s">
        <v>181</v>
      </c>
      <c r="U1130" s="23">
        <f>IF(COUNTIF('SKU Catalog'!$A$4:$A$116,T1130&amp;"|"&amp;F1130)=0,0,MATCH(T1130&amp;"|"&amp;F1130,'SKU Catalog'!$A$1:$A$116,0))</f>
        <v>4</v>
      </c>
      <c r="V1130" s="24">
        <f>IF(NOT(AND(A1130=$B$2,G1130&gt;0,H1130&gt;0,OR(C1130&lt;&gt;"Recommended baseline",Assumptions!$B$10=1))),0,IF(ISNUMBER(K1130),G1130*H1130*K1130,IF(U1130=0,"UNPRICED",IF(ISNUMBER(INDEX('SKU Catalog'!$K$1:$K$116,MAX(1,U1130))),G1130*H1130*INDEX('SKU Catalog'!$K$1:$K$116,MAX(1,U1130))*IF(AND(INDEX('SKU Catalog'!$F$1:$F$116,MAX(1,U1130))="Hourly",OR(INDEX('SKU Catalog'!$J$1:$J$116,MAX(1,U1130))=0,"PAYG"="PAYG")),I1130,1),"UNPRICED"))))</f>
        <v>0</v>
      </c>
      <c r="W1130" s="24">
        <f>IF(NOT(AND(A1130=$B$2,G1130&gt;0,H1130&gt;0,OR(C1130&lt;&gt;"Recommended baseline",Assumptions!$B$10=1))),0,IF(ISNUMBER(K1130),G1130*H1130*K1130,IF(U1130=0,"UNPRICED",IF(ISNUMBER(INDEX('SKU Catalog'!$L$1:$L$116,MAX(1,U1130))),G1130*H1130*INDEX('SKU Catalog'!$L$1:$L$116,MAX(1,U1130))*IF(AND(INDEX('SKU Catalog'!$F$1:$F$116,MAX(1,U1130))="Hourly",OR(INDEX('SKU Catalog'!$J$1:$J$116,MAX(1,U1130))=0,"1Y"="PAYG")),I1130,1),"UNPRICED"))))</f>
        <v>0</v>
      </c>
      <c r="X1130" s="24">
        <f>IF(NOT(AND(A1130=$B$2,G1130&gt;0,H1130&gt;0,OR(C1130&lt;&gt;"Recommended baseline",Assumptions!$B$10=1))),0,IF(ISNUMBER(K1130),G1130*H1130*K1130,IF(U1130=0,"UNPRICED",IF(ISNUMBER(INDEX('SKU Catalog'!$M$1:$M$116,MAX(1,U1130))),G1130*H1130*INDEX('SKU Catalog'!$M$1:$M$116,MAX(1,U1130))*IF(AND(INDEX('SKU Catalog'!$F$1:$F$116,MAX(1,U1130))="Hourly",OR(INDEX('SKU Catalog'!$J$1:$J$116,MAX(1,U1130))=0,"3Y"="PAYG")),I1130,1),"UNPRICED"))))</f>
        <v>0</v>
      </c>
    </row>
    <row r="1131" spans="1:24" ht="43.2" x14ac:dyDescent="0.35">
      <c r="A1131" s="21" t="s">
        <v>1941</v>
      </c>
      <c r="B1131" s="21" t="s">
        <v>86</v>
      </c>
      <c r="C1131" s="21" t="s">
        <v>2299</v>
      </c>
      <c r="D1131" s="21" t="s">
        <v>1046</v>
      </c>
      <c r="E1131" s="21" t="s">
        <v>1047</v>
      </c>
      <c r="F1131" s="26" t="s">
        <v>182</v>
      </c>
      <c r="G1131" s="27">
        <v>1</v>
      </c>
      <c r="H1131" s="27">
        <v>1</v>
      </c>
      <c r="I1131" s="36">
        <v>1</v>
      </c>
      <c r="J1131" s="26" t="s">
        <v>2297</v>
      </c>
      <c r="K1131" s="37"/>
      <c r="L1131" s="23" t="str">
        <f>IF(U1131=0,"INVALID SKU",IF(INDEX('SKU Catalog'!$J$1:$J$116,MAX(1,U1131))=0,"PAYG",IF(J1131="Default",Assumptions!$B$7,J1131)))</f>
        <v>PAYG</v>
      </c>
      <c r="M1131" s="23" t="str">
        <f>IF(U1131=0,"Review SKU",INDEX('SKU Catalog'!$E$1:$E$116,MAX(1,U1131)))</f>
        <v>resource</v>
      </c>
      <c r="N1131" s="31">
        <f>IF(ISNUMBER(K1131),K1131,IF(U1131=0,"UNPRICED",IF(L1131="PAYG",INDEX('SKU Catalog'!$K$1:$K$116,MAX(1,U1131)),IF(L1131="1Y",INDEX('SKU Catalog'!$L$1:$L$116,MAX(1,U1131)),INDEX('SKU Catalog'!$M$1:$M$116,MAX(1,U1131))))))</f>
        <v>0</v>
      </c>
      <c r="O1131" s="24">
        <f>IF(NOT(AND(A1131=$B$2,G1131&gt;0,H1131&gt;0,OR(C1131&lt;&gt;"Recommended baseline",Assumptions!$B$10=1))),0,IF(ISNUMBER(N1131),G1131*H1131*N1131*IF(ISNUMBER(K1131),1,IF(AND(L1131="PAYG",INDEX('SKU Catalog'!$F$1:$F$116,MAX(1,U1131))="Hourly"),I1131,1)),"UNPRICED"))</f>
        <v>0</v>
      </c>
      <c r="P1131" s="24">
        <f>IF(ISNUMBER(O1131),O1131*Assumptions!$B$8,"UNPRICED")</f>
        <v>0</v>
      </c>
      <c r="Q1131" s="23" t="str">
        <f>IF(NOT(AND(A1131=$B$2,G1131&gt;0,H1131&gt;0,OR(C1131&lt;&gt;"Recommended baseline",Assumptions!$B$10=1))),"Inactive",IF(NOT(ISNUMBER(N1131)),"UNPRICED - select SKU / quote",IF(ISNUMBER(K1131),"Manual quote - verify source",IF(T1131="Covered","Covered by capacity",IF(T1131="Control plane","No direct fee","Priced - verify sizing")))))</f>
        <v>Inactive</v>
      </c>
      <c r="R1131" s="21" t="s">
        <v>2314</v>
      </c>
      <c r="S1131" s="21" t="s">
        <v>971</v>
      </c>
      <c r="T1131" s="21" t="s">
        <v>181</v>
      </c>
      <c r="U1131" s="23">
        <f>IF(COUNTIF('SKU Catalog'!$A$4:$A$116,T1131&amp;"|"&amp;F1131)=0,0,MATCH(T1131&amp;"|"&amp;F1131,'SKU Catalog'!$A$1:$A$116,0))</f>
        <v>4</v>
      </c>
      <c r="V1131" s="24">
        <f>IF(NOT(AND(A1131=$B$2,G1131&gt;0,H1131&gt;0,OR(C1131&lt;&gt;"Recommended baseline",Assumptions!$B$10=1))),0,IF(ISNUMBER(K1131),G1131*H1131*K1131,IF(U1131=0,"UNPRICED",IF(ISNUMBER(INDEX('SKU Catalog'!$K$1:$K$116,MAX(1,U1131))),G1131*H1131*INDEX('SKU Catalog'!$K$1:$K$116,MAX(1,U1131))*IF(AND(INDEX('SKU Catalog'!$F$1:$F$116,MAX(1,U1131))="Hourly",OR(INDEX('SKU Catalog'!$J$1:$J$116,MAX(1,U1131))=0,"PAYG"="PAYG")),I1131,1),"UNPRICED"))))</f>
        <v>0</v>
      </c>
      <c r="W1131" s="24">
        <f>IF(NOT(AND(A1131=$B$2,G1131&gt;0,H1131&gt;0,OR(C1131&lt;&gt;"Recommended baseline",Assumptions!$B$10=1))),0,IF(ISNUMBER(K1131),G1131*H1131*K1131,IF(U1131=0,"UNPRICED",IF(ISNUMBER(INDEX('SKU Catalog'!$L$1:$L$116,MAX(1,U1131))),G1131*H1131*INDEX('SKU Catalog'!$L$1:$L$116,MAX(1,U1131))*IF(AND(INDEX('SKU Catalog'!$F$1:$F$116,MAX(1,U1131))="Hourly",OR(INDEX('SKU Catalog'!$J$1:$J$116,MAX(1,U1131))=0,"1Y"="PAYG")),I1131,1),"UNPRICED"))))</f>
        <v>0</v>
      </c>
      <c r="X1131" s="24">
        <f>IF(NOT(AND(A1131=$B$2,G1131&gt;0,H1131&gt;0,OR(C1131&lt;&gt;"Recommended baseline",Assumptions!$B$10=1))),0,IF(ISNUMBER(K1131),G1131*H1131*K1131,IF(U1131=0,"UNPRICED",IF(ISNUMBER(INDEX('SKU Catalog'!$M$1:$M$116,MAX(1,U1131))),G1131*H1131*INDEX('SKU Catalog'!$M$1:$M$116,MAX(1,U1131))*IF(AND(INDEX('SKU Catalog'!$F$1:$F$116,MAX(1,U1131))="Hourly",OR(INDEX('SKU Catalog'!$J$1:$J$116,MAX(1,U1131))=0,"3Y"="PAYG")),I1131,1),"UNPRICED"))))</f>
        <v>0</v>
      </c>
    </row>
    <row r="1132" spans="1:24" ht="43.2" x14ac:dyDescent="0.35">
      <c r="A1132" s="21" t="s">
        <v>1941</v>
      </c>
      <c r="B1132" s="21" t="s">
        <v>86</v>
      </c>
      <c r="C1132" s="21" t="s">
        <v>2299</v>
      </c>
      <c r="D1132" s="21" t="s">
        <v>1050</v>
      </c>
      <c r="E1132" s="21" t="s">
        <v>1051</v>
      </c>
      <c r="F1132" s="26" t="s">
        <v>182</v>
      </c>
      <c r="G1132" s="27">
        <v>1</v>
      </c>
      <c r="H1132" s="27">
        <v>1</v>
      </c>
      <c r="I1132" s="36">
        <v>1</v>
      </c>
      <c r="J1132" s="26" t="s">
        <v>2297</v>
      </c>
      <c r="K1132" s="37"/>
      <c r="L1132" s="23" t="str">
        <f>IF(U1132=0,"INVALID SKU",IF(INDEX('SKU Catalog'!$J$1:$J$116,MAX(1,U1132))=0,"PAYG",IF(J1132="Default",Assumptions!$B$7,J1132)))</f>
        <v>PAYG</v>
      </c>
      <c r="M1132" s="23" t="str">
        <f>IF(U1132=0,"Review SKU",INDEX('SKU Catalog'!$E$1:$E$116,MAX(1,U1132)))</f>
        <v>resource</v>
      </c>
      <c r="N1132" s="31">
        <f>IF(ISNUMBER(K1132),K1132,IF(U1132=0,"UNPRICED",IF(L1132="PAYG",INDEX('SKU Catalog'!$K$1:$K$116,MAX(1,U1132)),IF(L1132="1Y",INDEX('SKU Catalog'!$L$1:$L$116,MAX(1,U1132)),INDEX('SKU Catalog'!$M$1:$M$116,MAX(1,U1132))))))</f>
        <v>0</v>
      </c>
      <c r="O1132" s="24">
        <f>IF(NOT(AND(A1132=$B$2,G1132&gt;0,H1132&gt;0,OR(C1132&lt;&gt;"Recommended baseline",Assumptions!$B$10=1))),0,IF(ISNUMBER(N1132),G1132*H1132*N1132*IF(ISNUMBER(K1132),1,IF(AND(L1132="PAYG",INDEX('SKU Catalog'!$F$1:$F$116,MAX(1,U1132))="Hourly"),I1132,1)),"UNPRICED"))</f>
        <v>0</v>
      </c>
      <c r="P1132" s="24">
        <f>IF(ISNUMBER(O1132),O1132*Assumptions!$B$8,"UNPRICED")</f>
        <v>0</v>
      </c>
      <c r="Q1132" s="23" t="str">
        <f>IF(NOT(AND(A1132=$B$2,G1132&gt;0,H1132&gt;0,OR(C1132&lt;&gt;"Recommended baseline",Assumptions!$B$10=1))),"Inactive",IF(NOT(ISNUMBER(N1132)),"UNPRICED - select SKU / quote",IF(ISNUMBER(K1132),"Manual quote - verify source",IF(T1132="Covered","Covered by capacity",IF(T1132="Control plane","No direct fee","Priced - verify sizing")))))</f>
        <v>Inactive</v>
      </c>
      <c r="R1132" s="21" t="s">
        <v>2314</v>
      </c>
      <c r="S1132" s="21" t="s">
        <v>971</v>
      </c>
      <c r="T1132" s="21" t="s">
        <v>181</v>
      </c>
      <c r="U1132" s="23">
        <f>IF(COUNTIF('SKU Catalog'!$A$4:$A$116,T1132&amp;"|"&amp;F1132)=0,0,MATCH(T1132&amp;"|"&amp;F1132,'SKU Catalog'!$A$1:$A$116,0))</f>
        <v>4</v>
      </c>
      <c r="V1132" s="24">
        <f>IF(NOT(AND(A1132=$B$2,G1132&gt;0,H1132&gt;0,OR(C1132&lt;&gt;"Recommended baseline",Assumptions!$B$10=1))),0,IF(ISNUMBER(K1132),G1132*H1132*K1132,IF(U1132=0,"UNPRICED",IF(ISNUMBER(INDEX('SKU Catalog'!$K$1:$K$116,MAX(1,U1132))),G1132*H1132*INDEX('SKU Catalog'!$K$1:$K$116,MAX(1,U1132))*IF(AND(INDEX('SKU Catalog'!$F$1:$F$116,MAX(1,U1132))="Hourly",OR(INDEX('SKU Catalog'!$J$1:$J$116,MAX(1,U1132))=0,"PAYG"="PAYG")),I1132,1),"UNPRICED"))))</f>
        <v>0</v>
      </c>
      <c r="W1132" s="24">
        <f>IF(NOT(AND(A1132=$B$2,G1132&gt;0,H1132&gt;0,OR(C1132&lt;&gt;"Recommended baseline",Assumptions!$B$10=1))),0,IF(ISNUMBER(K1132),G1132*H1132*K1132,IF(U1132=0,"UNPRICED",IF(ISNUMBER(INDEX('SKU Catalog'!$L$1:$L$116,MAX(1,U1132))),G1132*H1132*INDEX('SKU Catalog'!$L$1:$L$116,MAX(1,U1132))*IF(AND(INDEX('SKU Catalog'!$F$1:$F$116,MAX(1,U1132))="Hourly",OR(INDEX('SKU Catalog'!$J$1:$J$116,MAX(1,U1132))=0,"1Y"="PAYG")),I1132,1),"UNPRICED"))))</f>
        <v>0</v>
      </c>
      <c r="X1132" s="24">
        <f>IF(NOT(AND(A1132=$B$2,G1132&gt;0,H1132&gt;0,OR(C1132&lt;&gt;"Recommended baseline",Assumptions!$B$10=1))),0,IF(ISNUMBER(K1132),G1132*H1132*K1132,IF(U1132=0,"UNPRICED",IF(ISNUMBER(INDEX('SKU Catalog'!$M$1:$M$116,MAX(1,U1132))),G1132*H1132*INDEX('SKU Catalog'!$M$1:$M$116,MAX(1,U1132))*IF(AND(INDEX('SKU Catalog'!$F$1:$F$116,MAX(1,U1132))="Hourly",OR(INDEX('SKU Catalog'!$J$1:$J$116,MAX(1,U1132))=0,"3Y"="PAYG")),I1132,1),"UNPRICED"))))</f>
        <v>0</v>
      </c>
    </row>
    <row r="1133" spans="1:24" ht="43.2" x14ac:dyDescent="0.35">
      <c r="A1133" s="21" t="s">
        <v>1941</v>
      </c>
      <c r="B1133" s="21" t="s">
        <v>86</v>
      </c>
      <c r="C1133" s="21" t="s">
        <v>2299</v>
      </c>
      <c r="D1133" s="21" t="s">
        <v>1054</v>
      </c>
      <c r="E1133" s="21" t="s">
        <v>1055</v>
      </c>
      <c r="F1133" s="26" t="s">
        <v>182</v>
      </c>
      <c r="G1133" s="27">
        <v>1</v>
      </c>
      <c r="H1133" s="27">
        <v>1</v>
      </c>
      <c r="I1133" s="36">
        <v>1</v>
      </c>
      <c r="J1133" s="26" t="s">
        <v>2297</v>
      </c>
      <c r="K1133" s="37"/>
      <c r="L1133" s="23" t="str">
        <f>IF(U1133=0,"INVALID SKU",IF(INDEX('SKU Catalog'!$J$1:$J$116,MAX(1,U1133))=0,"PAYG",IF(J1133="Default",Assumptions!$B$7,J1133)))</f>
        <v>PAYG</v>
      </c>
      <c r="M1133" s="23" t="str">
        <f>IF(U1133=0,"Review SKU",INDEX('SKU Catalog'!$E$1:$E$116,MAX(1,U1133)))</f>
        <v>resource</v>
      </c>
      <c r="N1133" s="31">
        <f>IF(ISNUMBER(K1133),K1133,IF(U1133=0,"UNPRICED",IF(L1133="PAYG",INDEX('SKU Catalog'!$K$1:$K$116,MAX(1,U1133)),IF(L1133="1Y",INDEX('SKU Catalog'!$L$1:$L$116,MAX(1,U1133)),INDEX('SKU Catalog'!$M$1:$M$116,MAX(1,U1133))))))</f>
        <v>0</v>
      </c>
      <c r="O1133" s="24">
        <f>IF(NOT(AND(A1133=$B$2,G1133&gt;0,H1133&gt;0,OR(C1133&lt;&gt;"Recommended baseline",Assumptions!$B$10=1))),0,IF(ISNUMBER(N1133),G1133*H1133*N1133*IF(ISNUMBER(K1133),1,IF(AND(L1133="PAYG",INDEX('SKU Catalog'!$F$1:$F$116,MAX(1,U1133))="Hourly"),I1133,1)),"UNPRICED"))</f>
        <v>0</v>
      </c>
      <c r="P1133" s="24">
        <f>IF(ISNUMBER(O1133),O1133*Assumptions!$B$8,"UNPRICED")</f>
        <v>0</v>
      </c>
      <c r="Q1133" s="23" t="str">
        <f>IF(NOT(AND(A1133=$B$2,G1133&gt;0,H1133&gt;0,OR(C1133&lt;&gt;"Recommended baseline",Assumptions!$B$10=1))),"Inactive",IF(NOT(ISNUMBER(N1133)),"UNPRICED - select SKU / quote",IF(ISNUMBER(K1133),"Manual quote - verify source",IF(T1133="Covered","Covered by capacity",IF(T1133="Control plane","No direct fee","Priced - verify sizing")))))</f>
        <v>Inactive</v>
      </c>
      <c r="R1133" s="21" t="s">
        <v>2314</v>
      </c>
      <c r="S1133" s="21" t="s">
        <v>971</v>
      </c>
      <c r="T1133" s="21" t="s">
        <v>181</v>
      </c>
      <c r="U1133" s="23">
        <f>IF(COUNTIF('SKU Catalog'!$A$4:$A$116,T1133&amp;"|"&amp;F1133)=0,0,MATCH(T1133&amp;"|"&amp;F1133,'SKU Catalog'!$A$1:$A$116,0))</f>
        <v>4</v>
      </c>
      <c r="V1133" s="24">
        <f>IF(NOT(AND(A1133=$B$2,G1133&gt;0,H1133&gt;0,OR(C1133&lt;&gt;"Recommended baseline",Assumptions!$B$10=1))),0,IF(ISNUMBER(K1133),G1133*H1133*K1133,IF(U1133=0,"UNPRICED",IF(ISNUMBER(INDEX('SKU Catalog'!$K$1:$K$116,MAX(1,U1133))),G1133*H1133*INDEX('SKU Catalog'!$K$1:$K$116,MAX(1,U1133))*IF(AND(INDEX('SKU Catalog'!$F$1:$F$116,MAX(1,U1133))="Hourly",OR(INDEX('SKU Catalog'!$J$1:$J$116,MAX(1,U1133))=0,"PAYG"="PAYG")),I1133,1),"UNPRICED"))))</f>
        <v>0</v>
      </c>
      <c r="W1133" s="24">
        <f>IF(NOT(AND(A1133=$B$2,G1133&gt;0,H1133&gt;0,OR(C1133&lt;&gt;"Recommended baseline",Assumptions!$B$10=1))),0,IF(ISNUMBER(K1133),G1133*H1133*K1133,IF(U1133=0,"UNPRICED",IF(ISNUMBER(INDEX('SKU Catalog'!$L$1:$L$116,MAX(1,U1133))),G1133*H1133*INDEX('SKU Catalog'!$L$1:$L$116,MAX(1,U1133))*IF(AND(INDEX('SKU Catalog'!$F$1:$F$116,MAX(1,U1133))="Hourly",OR(INDEX('SKU Catalog'!$J$1:$J$116,MAX(1,U1133))=0,"1Y"="PAYG")),I1133,1),"UNPRICED"))))</f>
        <v>0</v>
      </c>
      <c r="X1133" s="24">
        <f>IF(NOT(AND(A1133=$B$2,G1133&gt;0,H1133&gt;0,OR(C1133&lt;&gt;"Recommended baseline",Assumptions!$B$10=1))),0,IF(ISNUMBER(K1133),G1133*H1133*K1133,IF(U1133=0,"UNPRICED",IF(ISNUMBER(INDEX('SKU Catalog'!$M$1:$M$116,MAX(1,U1133))),G1133*H1133*INDEX('SKU Catalog'!$M$1:$M$116,MAX(1,U1133))*IF(AND(INDEX('SKU Catalog'!$F$1:$F$116,MAX(1,U1133))="Hourly",OR(INDEX('SKU Catalog'!$J$1:$J$116,MAX(1,U1133))=0,"3Y"="PAYG")),I1133,1),"UNPRICED"))))</f>
        <v>0</v>
      </c>
    </row>
    <row r="1134" spans="1:24" ht="43.2" x14ac:dyDescent="0.35">
      <c r="A1134" s="21" t="s">
        <v>1941</v>
      </c>
      <c r="B1134" s="21" t="s">
        <v>86</v>
      </c>
      <c r="C1134" s="21" t="s">
        <v>2299</v>
      </c>
      <c r="D1134" s="21" t="s">
        <v>1058</v>
      </c>
      <c r="E1134" s="21" t="s">
        <v>1059</v>
      </c>
      <c r="F1134" s="26" t="s">
        <v>182</v>
      </c>
      <c r="G1134" s="27">
        <v>1</v>
      </c>
      <c r="H1134" s="27">
        <v>1</v>
      </c>
      <c r="I1134" s="36">
        <v>1</v>
      </c>
      <c r="J1134" s="26" t="s">
        <v>2297</v>
      </c>
      <c r="K1134" s="37"/>
      <c r="L1134" s="23" t="str">
        <f>IF(U1134=0,"INVALID SKU",IF(INDEX('SKU Catalog'!$J$1:$J$116,MAX(1,U1134))=0,"PAYG",IF(J1134="Default",Assumptions!$B$7,J1134)))</f>
        <v>PAYG</v>
      </c>
      <c r="M1134" s="23" t="str">
        <f>IF(U1134=0,"Review SKU",INDEX('SKU Catalog'!$E$1:$E$116,MAX(1,U1134)))</f>
        <v>resource</v>
      </c>
      <c r="N1134" s="31">
        <f>IF(ISNUMBER(K1134),K1134,IF(U1134=0,"UNPRICED",IF(L1134="PAYG",INDEX('SKU Catalog'!$K$1:$K$116,MAX(1,U1134)),IF(L1134="1Y",INDEX('SKU Catalog'!$L$1:$L$116,MAX(1,U1134)),INDEX('SKU Catalog'!$M$1:$M$116,MAX(1,U1134))))))</f>
        <v>0</v>
      </c>
      <c r="O1134" s="24">
        <f>IF(NOT(AND(A1134=$B$2,G1134&gt;0,H1134&gt;0,OR(C1134&lt;&gt;"Recommended baseline",Assumptions!$B$10=1))),0,IF(ISNUMBER(N1134),G1134*H1134*N1134*IF(ISNUMBER(K1134),1,IF(AND(L1134="PAYG",INDEX('SKU Catalog'!$F$1:$F$116,MAX(1,U1134))="Hourly"),I1134,1)),"UNPRICED"))</f>
        <v>0</v>
      </c>
      <c r="P1134" s="24">
        <f>IF(ISNUMBER(O1134),O1134*Assumptions!$B$8,"UNPRICED")</f>
        <v>0</v>
      </c>
      <c r="Q1134" s="23" t="str">
        <f>IF(NOT(AND(A1134=$B$2,G1134&gt;0,H1134&gt;0,OR(C1134&lt;&gt;"Recommended baseline",Assumptions!$B$10=1))),"Inactive",IF(NOT(ISNUMBER(N1134)),"UNPRICED - select SKU / quote",IF(ISNUMBER(K1134),"Manual quote - verify source",IF(T1134="Covered","Covered by capacity",IF(T1134="Control plane","No direct fee","Priced - verify sizing")))))</f>
        <v>Inactive</v>
      </c>
      <c r="R1134" s="21" t="s">
        <v>2314</v>
      </c>
      <c r="S1134" s="21" t="s">
        <v>971</v>
      </c>
      <c r="T1134" s="21" t="s">
        <v>181</v>
      </c>
      <c r="U1134" s="23">
        <f>IF(COUNTIF('SKU Catalog'!$A$4:$A$116,T1134&amp;"|"&amp;F1134)=0,0,MATCH(T1134&amp;"|"&amp;F1134,'SKU Catalog'!$A$1:$A$116,0))</f>
        <v>4</v>
      </c>
      <c r="V1134" s="24">
        <f>IF(NOT(AND(A1134=$B$2,G1134&gt;0,H1134&gt;0,OR(C1134&lt;&gt;"Recommended baseline",Assumptions!$B$10=1))),0,IF(ISNUMBER(K1134),G1134*H1134*K1134,IF(U1134=0,"UNPRICED",IF(ISNUMBER(INDEX('SKU Catalog'!$K$1:$K$116,MAX(1,U1134))),G1134*H1134*INDEX('SKU Catalog'!$K$1:$K$116,MAX(1,U1134))*IF(AND(INDEX('SKU Catalog'!$F$1:$F$116,MAX(1,U1134))="Hourly",OR(INDEX('SKU Catalog'!$J$1:$J$116,MAX(1,U1134))=0,"PAYG"="PAYG")),I1134,1),"UNPRICED"))))</f>
        <v>0</v>
      </c>
      <c r="W1134" s="24">
        <f>IF(NOT(AND(A1134=$B$2,G1134&gt;0,H1134&gt;0,OR(C1134&lt;&gt;"Recommended baseline",Assumptions!$B$10=1))),0,IF(ISNUMBER(K1134),G1134*H1134*K1134,IF(U1134=0,"UNPRICED",IF(ISNUMBER(INDEX('SKU Catalog'!$L$1:$L$116,MAX(1,U1134))),G1134*H1134*INDEX('SKU Catalog'!$L$1:$L$116,MAX(1,U1134))*IF(AND(INDEX('SKU Catalog'!$F$1:$F$116,MAX(1,U1134))="Hourly",OR(INDEX('SKU Catalog'!$J$1:$J$116,MAX(1,U1134))=0,"1Y"="PAYG")),I1134,1),"UNPRICED"))))</f>
        <v>0</v>
      </c>
      <c r="X1134" s="24">
        <f>IF(NOT(AND(A1134=$B$2,G1134&gt;0,H1134&gt;0,OR(C1134&lt;&gt;"Recommended baseline",Assumptions!$B$10=1))),0,IF(ISNUMBER(K1134),G1134*H1134*K1134,IF(U1134=0,"UNPRICED",IF(ISNUMBER(INDEX('SKU Catalog'!$M$1:$M$116,MAX(1,U1134))),G1134*H1134*INDEX('SKU Catalog'!$M$1:$M$116,MAX(1,U1134))*IF(AND(INDEX('SKU Catalog'!$F$1:$F$116,MAX(1,U1134))="Hourly",OR(INDEX('SKU Catalog'!$J$1:$J$116,MAX(1,U1134))=0,"3Y"="PAYG")),I1134,1),"UNPRICED"))))</f>
        <v>0</v>
      </c>
    </row>
    <row r="1135" spans="1:24" ht="43.2" x14ac:dyDescent="0.35">
      <c r="A1135" s="21" t="s">
        <v>1941</v>
      </c>
      <c r="B1135" s="21" t="s">
        <v>86</v>
      </c>
      <c r="C1135" s="21" t="s">
        <v>2299</v>
      </c>
      <c r="D1135" s="21" t="s">
        <v>1062</v>
      </c>
      <c r="E1135" s="21" t="s">
        <v>1063</v>
      </c>
      <c r="F1135" s="26" t="s">
        <v>182</v>
      </c>
      <c r="G1135" s="27">
        <v>1</v>
      </c>
      <c r="H1135" s="27">
        <v>1</v>
      </c>
      <c r="I1135" s="36">
        <v>1</v>
      </c>
      <c r="J1135" s="26" t="s">
        <v>2297</v>
      </c>
      <c r="K1135" s="37"/>
      <c r="L1135" s="23" t="str">
        <f>IF(U1135=0,"INVALID SKU",IF(INDEX('SKU Catalog'!$J$1:$J$116,MAX(1,U1135))=0,"PAYG",IF(J1135="Default",Assumptions!$B$7,J1135)))</f>
        <v>PAYG</v>
      </c>
      <c r="M1135" s="23" t="str">
        <f>IF(U1135=0,"Review SKU",INDEX('SKU Catalog'!$E$1:$E$116,MAX(1,U1135)))</f>
        <v>resource</v>
      </c>
      <c r="N1135" s="31">
        <f>IF(ISNUMBER(K1135),K1135,IF(U1135=0,"UNPRICED",IF(L1135="PAYG",INDEX('SKU Catalog'!$K$1:$K$116,MAX(1,U1135)),IF(L1135="1Y",INDEX('SKU Catalog'!$L$1:$L$116,MAX(1,U1135)),INDEX('SKU Catalog'!$M$1:$M$116,MAX(1,U1135))))))</f>
        <v>0</v>
      </c>
      <c r="O1135" s="24">
        <f>IF(NOT(AND(A1135=$B$2,G1135&gt;0,H1135&gt;0,OR(C1135&lt;&gt;"Recommended baseline",Assumptions!$B$10=1))),0,IF(ISNUMBER(N1135),G1135*H1135*N1135*IF(ISNUMBER(K1135),1,IF(AND(L1135="PAYG",INDEX('SKU Catalog'!$F$1:$F$116,MAX(1,U1135))="Hourly"),I1135,1)),"UNPRICED"))</f>
        <v>0</v>
      </c>
      <c r="P1135" s="24">
        <f>IF(ISNUMBER(O1135),O1135*Assumptions!$B$8,"UNPRICED")</f>
        <v>0</v>
      </c>
      <c r="Q1135" s="23" t="str">
        <f>IF(NOT(AND(A1135=$B$2,G1135&gt;0,H1135&gt;0,OR(C1135&lt;&gt;"Recommended baseline",Assumptions!$B$10=1))),"Inactive",IF(NOT(ISNUMBER(N1135)),"UNPRICED - select SKU / quote",IF(ISNUMBER(K1135),"Manual quote - verify source",IF(T1135="Covered","Covered by capacity",IF(T1135="Control plane","No direct fee","Priced - verify sizing")))))</f>
        <v>Inactive</v>
      </c>
      <c r="R1135" s="21" t="s">
        <v>2314</v>
      </c>
      <c r="S1135" s="21" t="s">
        <v>971</v>
      </c>
      <c r="T1135" s="21" t="s">
        <v>181</v>
      </c>
      <c r="U1135" s="23">
        <f>IF(COUNTIF('SKU Catalog'!$A$4:$A$116,T1135&amp;"|"&amp;F1135)=0,0,MATCH(T1135&amp;"|"&amp;F1135,'SKU Catalog'!$A$1:$A$116,0))</f>
        <v>4</v>
      </c>
      <c r="V1135" s="24">
        <f>IF(NOT(AND(A1135=$B$2,G1135&gt;0,H1135&gt;0,OR(C1135&lt;&gt;"Recommended baseline",Assumptions!$B$10=1))),0,IF(ISNUMBER(K1135),G1135*H1135*K1135,IF(U1135=0,"UNPRICED",IF(ISNUMBER(INDEX('SKU Catalog'!$K$1:$K$116,MAX(1,U1135))),G1135*H1135*INDEX('SKU Catalog'!$K$1:$K$116,MAX(1,U1135))*IF(AND(INDEX('SKU Catalog'!$F$1:$F$116,MAX(1,U1135))="Hourly",OR(INDEX('SKU Catalog'!$J$1:$J$116,MAX(1,U1135))=0,"PAYG"="PAYG")),I1135,1),"UNPRICED"))))</f>
        <v>0</v>
      </c>
      <c r="W1135" s="24">
        <f>IF(NOT(AND(A1135=$B$2,G1135&gt;0,H1135&gt;0,OR(C1135&lt;&gt;"Recommended baseline",Assumptions!$B$10=1))),0,IF(ISNUMBER(K1135),G1135*H1135*K1135,IF(U1135=0,"UNPRICED",IF(ISNUMBER(INDEX('SKU Catalog'!$L$1:$L$116,MAX(1,U1135))),G1135*H1135*INDEX('SKU Catalog'!$L$1:$L$116,MAX(1,U1135))*IF(AND(INDEX('SKU Catalog'!$F$1:$F$116,MAX(1,U1135))="Hourly",OR(INDEX('SKU Catalog'!$J$1:$J$116,MAX(1,U1135))=0,"1Y"="PAYG")),I1135,1),"UNPRICED"))))</f>
        <v>0</v>
      </c>
      <c r="X1135" s="24">
        <f>IF(NOT(AND(A1135=$B$2,G1135&gt;0,H1135&gt;0,OR(C1135&lt;&gt;"Recommended baseline",Assumptions!$B$10=1))),0,IF(ISNUMBER(K1135),G1135*H1135*K1135,IF(U1135=0,"UNPRICED",IF(ISNUMBER(INDEX('SKU Catalog'!$M$1:$M$116,MAX(1,U1135))),G1135*H1135*INDEX('SKU Catalog'!$M$1:$M$116,MAX(1,U1135))*IF(AND(INDEX('SKU Catalog'!$F$1:$F$116,MAX(1,U1135))="Hourly",OR(INDEX('SKU Catalog'!$J$1:$J$116,MAX(1,U1135))=0,"3Y"="PAYG")),I1135,1),"UNPRICED"))))</f>
        <v>0</v>
      </c>
    </row>
    <row r="1136" spans="1:24" ht="43.2" x14ac:dyDescent="0.35">
      <c r="A1136" s="21" t="s">
        <v>1941</v>
      </c>
      <c r="B1136" s="21" t="s">
        <v>86</v>
      </c>
      <c r="C1136" s="21" t="s">
        <v>2299</v>
      </c>
      <c r="D1136" s="21" t="s">
        <v>1066</v>
      </c>
      <c r="E1136" s="21" t="s">
        <v>1067</v>
      </c>
      <c r="F1136" s="26" t="s">
        <v>182</v>
      </c>
      <c r="G1136" s="27">
        <v>1</v>
      </c>
      <c r="H1136" s="27">
        <v>1</v>
      </c>
      <c r="I1136" s="36">
        <v>1</v>
      </c>
      <c r="J1136" s="26" t="s">
        <v>2297</v>
      </c>
      <c r="K1136" s="37"/>
      <c r="L1136" s="23" t="str">
        <f>IF(U1136=0,"INVALID SKU",IF(INDEX('SKU Catalog'!$J$1:$J$116,MAX(1,U1136))=0,"PAYG",IF(J1136="Default",Assumptions!$B$7,J1136)))</f>
        <v>PAYG</v>
      </c>
      <c r="M1136" s="23" t="str">
        <f>IF(U1136=0,"Review SKU",INDEX('SKU Catalog'!$E$1:$E$116,MAX(1,U1136)))</f>
        <v>resource</v>
      </c>
      <c r="N1136" s="31">
        <f>IF(ISNUMBER(K1136),K1136,IF(U1136=0,"UNPRICED",IF(L1136="PAYG",INDEX('SKU Catalog'!$K$1:$K$116,MAX(1,U1136)),IF(L1136="1Y",INDEX('SKU Catalog'!$L$1:$L$116,MAX(1,U1136)),INDEX('SKU Catalog'!$M$1:$M$116,MAX(1,U1136))))))</f>
        <v>0</v>
      </c>
      <c r="O1136" s="24">
        <f>IF(NOT(AND(A1136=$B$2,G1136&gt;0,H1136&gt;0,OR(C1136&lt;&gt;"Recommended baseline",Assumptions!$B$10=1))),0,IF(ISNUMBER(N1136),G1136*H1136*N1136*IF(ISNUMBER(K1136),1,IF(AND(L1136="PAYG",INDEX('SKU Catalog'!$F$1:$F$116,MAX(1,U1136))="Hourly"),I1136,1)),"UNPRICED"))</f>
        <v>0</v>
      </c>
      <c r="P1136" s="24">
        <f>IF(ISNUMBER(O1136),O1136*Assumptions!$B$8,"UNPRICED")</f>
        <v>0</v>
      </c>
      <c r="Q1136" s="23" t="str">
        <f>IF(NOT(AND(A1136=$B$2,G1136&gt;0,H1136&gt;0,OR(C1136&lt;&gt;"Recommended baseline",Assumptions!$B$10=1))),"Inactive",IF(NOT(ISNUMBER(N1136)),"UNPRICED - select SKU / quote",IF(ISNUMBER(K1136),"Manual quote - verify source",IF(T1136="Covered","Covered by capacity",IF(T1136="Control plane","No direct fee","Priced - verify sizing")))))</f>
        <v>Inactive</v>
      </c>
      <c r="R1136" s="21" t="s">
        <v>2314</v>
      </c>
      <c r="S1136" s="21" t="s">
        <v>971</v>
      </c>
      <c r="T1136" s="21" t="s">
        <v>181</v>
      </c>
      <c r="U1136" s="23">
        <f>IF(COUNTIF('SKU Catalog'!$A$4:$A$116,T1136&amp;"|"&amp;F1136)=0,0,MATCH(T1136&amp;"|"&amp;F1136,'SKU Catalog'!$A$1:$A$116,0))</f>
        <v>4</v>
      </c>
      <c r="V1136" s="24">
        <f>IF(NOT(AND(A1136=$B$2,G1136&gt;0,H1136&gt;0,OR(C1136&lt;&gt;"Recommended baseline",Assumptions!$B$10=1))),0,IF(ISNUMBER(K1136),G1136*H1136*K1136,IF(U1136=0,"UNPRICED",IF(ISNUMBER(INDEX('SKU Catalog'!$K$1:$K$116,MAX(1,U1136))),G1136*H1136*INDEX('SKU Catalog'!$K$1:$K$116,MAX(1,U1136))*IF(AND(INDEX('SKU Catalog'!$F$1:$F$116,MAX(1,U1136))="Hourly",OR(INDEX('SKU Catalog'!$J$1:$J$116,MAX(1,U1136))=0,"PAYG"="PAYG")),I1136,1),"UNPRICED"))))</f>
        <v>0</v>
      </c>
      <c r="W1136" s="24">
        <f>IF(NOT(AND(A1136=$B$2,G1136&gt;0,H1136&gt;0,OR(C1136&lt;&gt;"Recommended baseline",Assumptions!$B$10=1))),0,IF(ISNUMBER(K1136),G1136*H1136*K1136,IF(U1136=0,"UNPRICED",IF(ISNUMBER(INDEX('SKU Catalog'!$L$1:$L$116,MAX(1,U1136))),G1136*H1136*INDEX('SKU Catalog'!$L$1:$L$116,MAX(1,U1136))*IF(AND(INDEX('SKU Catalog'!$F$1:$F$116,MAX(1,U1136))="Hourly",OR(INDEX('SKU Catalog'!$J$1:$J$116,MAX(1,U1136))=0,"1Y"="PAYG")),I1136,1),"UNPRICED"))))</f>
        <v>0</v>
      </c>
      <c r="X1136" s="24">
        <f>IF(NOT(AND(A1136=$B$2,G1136&gt;0,H1136&gt;0,OR(C1136&lt;&gt;"Recommended baseline",Assumptions!$B$10=1))),0,IF(ISNUMBER(K1136),G1136*H1136*K1136,IF(U1136=0,"UNPRICED",IF(ISNUMBER(INDEX('SKU Catalog'!$M$1:$M$116,MAX(1,U1136))),G1136*H1136*INDEX('SKU Catalog'!$M$1:$M$116,MAX(1,U1136))*IF(AND(INDEX('SKU Catalog'!$F$1:$F$116,MAX(1,U1136))="Hourly",OR(INDEX('SKU Catalog'!$J$1:$J$116,MAX(1,U1136))=0,"3Y"="PAYG")),I1136,1),"UNPRICED"))))</f>
        <v>0</v>
      </c>
    </row>
    <row r="1137" spans="1:24" ht="43.2" x14ac:dyDescent="0.35">
      <c r="A1137" s="21" t="s">
        <v>1941</v>
      </c>
      <c r="B1137" s="21" t="s">
        <v>86</v>
      </c>
      <c r="C1137" s="21" t="s">
        <v>2299</v>
      </c>
      <c r="D1137" s="21" t="s">
        <v>1070</v>
      </c>
      <c r="E1137" s="21" t="s">
        <v>1071</v>
      </c>
      <c r="F1137" s="26" t="s">
        <v>182</v>
      </c>
      <c r="G1137" s="27">
        <v>1</v>
      </c>
      <c r="H1137" s="27">
        <v>1</v>
      </c>
      <c r="I1137" s="36">
        <v>1</v>
      </c>
      <c r="J1137" s="26" t="s">
        <v>2297</v>
      </c>
      <c r="K1137" s="37"/>
      <c r="L1137" s="23" t="str">
        <f>IF(U1137=0,"INVALID SKU",IF(INDEX('SKU Catalog'!$J$1:$J$116,MAX(1,U1137))=0,"PAYG",IF(J1137="Default",Assumptions!$B$7,J1137)))</f>
        <v>PAYG</v>
      </c>
      <c r="M1137" s="23" t="str">
        <f>IF(U1137=0,"Review SKU",INDEX('SKU Catalog'!$E$1:$E$116,MAX(1,U1137)))</f>
        <v>resource</v>
      </c>
      <c r="N1137" s="31">
        <f>IF(ISNUMBER(K1137),K1137,IF(U1137=0,"UNPRICED",IF(L1137="PAYG",INDEX('SKU Catalog'!$K$1:$K$116,MAX(1,U1137)),IF(L1137="1Y",INDEX('SKU Catalog'!$L$1:$L$116,MAX(1,U1137)),INDEX('SKU Catalog'!$M$1:$M$116,MAX(1,U1137))))))</f>
        <v>0</v>
      </c>
      <c r="O1137" s="24">
        <f>IF(NOT(AND(A1137=$B$2,G1137&gt;0,H1137&gt;0,OR(C1137&lt;&gt;"Recommended baseline",Assumptions!$B$10=1))),0,IF(ISNUMBER(N1137),G1137*H1137*N1137*IF(ISNUMBER(K1137),1,IF(AND(L1137="PAYG",INDEX('SKU Catalog'!$F$1:$F$116,MAX(1,U1137))="Hourly"),I1137,1)),"UNPRICED"))</f>
        <v>0</v>
      </c>
      <c r="P1137" s="24">
        <f>IF(ISNUMBER(O1137),O1137*Assumptions!$B$8,"UNPRICED")</f>
        <v>0</v>
      </c>
      <c r="Q1137" s="23" t="str">
        <f>IF(NOT(AND(A1137=$B$2,G1137&gt;0,H1137&gt;0,OR(C1137&lt;&gt;"Recommended baseline",Assumptions!$B$10=1))),"Inactive",IF(NOT(ISNUMBER(N1137)),"UNPRICED - select SKU / quote",IF(ISNUMBER(K1137),"Manual quote - verify source",IF(T1137="Covered","Covered by capacity",IF(T1137="Control plane","No direct fee","Priced - verify sizing")))))</f>
        <v>Inactive</v>
      </c>
      <c r="R1137" s="21" t="s">
        <v>2314</v>
      </c>
      <c r="S1137" s="21" t="s">
        <v>971</v>
      </c>
      <c r="T1137" s="21" t="s">
        <v>181</v>
      </c>
      <c r="U1137" s="23">
        <f>IF(COUNTIF('SKU Catalog'!$A$4:$A$116,T1137&amp;"|"&amp;F1137)=0,0,MATCH(T1137&amp;"|"&amp;F1137,'SKU Catalog'!$A$1:$A$116,0))</f>
        <v>4</v>
      </c>
      <c r="V1137" s="24">
        <f>IF(NOT(AND(A1137=$B$2,G1137&gt;0,H1137&gt;0,OR(C1137&lt;&gt;"Recommended baseline",Assumptions!$B$10=1))),0,IF(ISNUMBER(K1137),G1137*H1137*K1137,IF(U1137=0,"UNPRICED",IF(ISNUMBER(INDEX('SKU Catalog'!$K$1:$K$116,MAX(1,U1137))),G1137*H1137*INDEX('SKU Catalog'!$K$1:$K$116,MAX(1,U1137))*IF(AND(INDEX('SKU Catalog'!$F$1:$F$116,MAX(1,U1137))="Hourly",OR(INDEX('SKU Catalog'!$J$1:$J$116,MAX(1,U1137))=0,"PAYG"="PAYG")),I1137,1),"UNPRICED"))))</f>
        <v>0</v>
      </c>
      <c r="W1137" s="24">
        <f>IF(NOT(AND(A1137=$B$2,G1137&gt;0,H1137&gt;0,OR(C1137&lt;&gt;"Recommended baseline",Assumptions!$B$10=1))),0,IF(ISNUMBER(K1137),G1137*H1137*K1137,IF(U1137=0,"UNPRICED",IF(ISNUMBER(INDEX('SKU Catalog'!$L$1:$L$116,MAX(1,U1137))),G1137*H1137*INDEX('SKU Catalog'!$L$1:$L$116,MAX(1,U1137))*IF(AND(INDEX('SKU Catalog'!$F$1:$F$116,MAX(1,U1137))="Hourly",OR(INDEX('SKU Catalog'!$J$1:$J$116,MAX(1,U1137))=0,"1Y"="PAYG")),I1137,1),"UNPRICED"))))</f>
        <v>0</v>
      </c>
      <c r="X1137" s="24">
        <f>IF(NOT(AND(A1137=$B$2,G1137&gt;0,H1137&gt;0,OR(C1137&lt;&gt;"Recommended baseline",Assumptions!$B$10=1))),0,IF(ISNUMBER(K1137),G1137*H1137*K1137,IF(U1137=0,"UNPRICED",IF(ISNUMBER(INDEX('SKU Catalog'!$M$1:$M$116,MAX(1,U1137))),G1137*H1137*INDEX('SKU Catalog'!$M$1:$M$116,MAX(1,U1137))*IF(AND(INDEX('SKU Catalog'!$F$1:$F$116,MAX(1,U1137))="Hourly",OR(INDEX('SKU Catalog'!$J$1:$J$116,MAX(1,U1137))=0,"3Y"="PAYG")),I1137,1),"UNPRICED"))))</f>
        <v>0</v>
      </c>
    </row>
    <row r="1138" spans="1:24" ht="43.2" x14ac:dyDescent="0.35">
      <c r="A1138" s="21" t="s">
        <v>1941</v>
      </c>
      <c r="B1138" s="21" t="s">
        <v>86</v>
      </c>
      <c r="C1138" s="21" t="s">
        <v>2299</v>
      </c>
      <c r="D1138" s="21" t="s">
        <v>1074</v>
      </c>
      <c r="E1138" s="21" t="s">
        <v>1075</v>
      </c>
      <c r="F1138" s="26" t="s">
        <v>182</v>
      </c>
      <c r="G1138" s="27">
        <v>1</v>
      </c>
      <c r="H1138" s="27">
        <v>1</v>
      </c>
      <c r="I1138" s="36">
        <v>1</v>
      </c>
      <c r="J1138" s="26" t="s">
        <v>2297</v>
      </c>
      <c r="K1138" s="37"/>
      <c r="L1138" s="23" t="str">
        <f>IF(U1138=0,"INVALID SKU",IF(INDEX('SKU Catalog'!$J$1:$J$116,MAX(1,U1138))=0,"PAYG",IF(J1138="Default",Assumptions!$B$7,J1138)))</f>
        <v>PAYG</v>
      </c>
      <c r="M1138" s="23" t="str">
        <f>IF(U1138=0,"Review SKU",INDEX('SKU Catalog'!$E$1:$E$116,MAX(1,U1138)))</f>
        <v>resource</v>
      </c>
      <c r="N1138" s="31">
        <f>IF(ISNUMBER(K1138),K1138,IF(U1138=0,"UNPRICED",IF(L1138="PAYG",INDEX('SKU Catalog'!$K$1:$K$116,MAX(1,U1138)),IF(L1138="1Y",INDEX('SKU Catalog'!$L$1:$L$116,MAX(1,U1138)),INDEX('SKU Catalog'!$M$1:$M$116,MAX(1,U1138))))))</f>
        <v>0</v>
      </c>
      <c r="O1138" s="24">
        <f>IF(NOT(AND(A1138=$B$2,G1138&gt;0,H1138&gt;0,OR(C1138&lt;&gt;"Recommended baseline",Assumptions!$B$10=1))),0,IF(ISNUMBER(N1138),G1138*H1138*N1138*IF(ISNUMBER(K1138),1,IF(AND(L1138="PAYG",INDEX('SKU Catalog'!$F$1:$F$116,MAX(1,U1138))="Hourly"),I1138,1)),"UNPRICED"))</f>
        <v>0</v>
      </c>
      <c r="P1138" s="24">
        <f>IF(ISNUMBER(O1138),O1138*Assumptions!$B$8,"UNPRICED")</f>
        <v>0</v>
      </c>
      <c r="Q1138" s="23" t="str">
        <f>IF(NOT(AND(A1138=$B$2,G1138&gt;0,H1138&gt;0,OR(C1138&lt;&gt;"Recommended baseline",Assumptions!$B$10=1))),"Inactive",IF(NOT(ISNUMBER(N1138)),"UNPRICED - select SKU / quote",IF(ISNUMBER(K1138),"Manual quote - verify source",IF(T1138="Covered","Covered by capacity",IF(T1138="Control plane","No direct fee","Priced - verify sizing")))))</f>
        <v>Inactive</v>
      </c>
      <c r="R1138" s="21" t="s">
        <v>2314</v>
      </c>
      <c r="S1138" s="21" t="s">
        <v>971</v>
      </c>
      <c r="T1138" s="21" t="s">
        <v>181</v>
      </c>
      <c r="U1138" s="23">
        <f>IF(COUNTIF('SKU Catalog'!$A$4:$A$116,T1138&amp;"|"&amp;F1138)=0,0,MATCH(T1138&amp;"|"&amp;F1138,'SKU Catalog'!$A$1:$A$116,0))</f>
        <v>4</v>
      </c>
      <c r="V1138" s="24">
        <f>IF(NOT(AND(A1138=$B$2,G1138&gt;0,H1138&gt;0,OR(C1138&lt;&gt;"Recommended baseline",Assumptions!$B$10=1))),0,IF(ISNUMBER(K1138),G1138*H1138*K1138,IF(U1138=0,"UNPRICED",IF(ISNUMBER(INDEX('SKU Catalog'!$K$1:$K$116,MAX(1,U1138))),G1138*H1138*INDEX('SKU Catalog'!$K$1:$K$116,MAX(1,U1138))*IF(AND(INDEX('SKU Catalog'!$F$1:$F$116,MAX(1,U1138))="Hourly",OR(INDEX('SKU Catalog'!$J$1:$J$116,MAX(1,U1138))=0,"PAYG"="PAYG")),I1138,1),"UNPRICED"))))</f>
        <v>0</v>
      </c>
      <c r="W1138" s="24">
        <f>IF(NOT(AND(A1138=$B$2,G1138&gt;0,H1138&gt;0,OR(C1138&lt;&gt;"Recommended baseline",Assumptions!$B$10=1))),0,IF(ISNUMBER(K1138),G1138*H1138*K1138,IF(U1138=0,"UNPRICED",IF(ISNUMBER(INDEX('SKU Catalog'!$L$1:$L$116,MAX(1,U1138))),G1138*H1138*INDEX('SKU Catalog'!$L$1:$L$116,MAX(1,U1138))*IF(AND(INDEX('SKU Catalog'!$F$1:$F$116,MAX(1,U1138))="Hourly",OR(INDEX('SKU Catalog'!$J$1:$J$116,MAX(1,U1138))=0,"1Y"="PAYG")),I1138,1),"UNPRICED"))))</f>
        <v>0</v>
      </c>
      <c r="X1138" s="24">
        <f>IF(NOT(AND(A1138=$B$2,G1138&gt;0,H1138&gt;0,OR(C1138&lt;&gt;"Recommended baseline",Assumptions!$B$10=1))),0,IF(ISNUMBER(K1138),G1138*H1138*K1138,IF(U1138=0,"UNPRICED",IF(ISNUMBER(INDEX('SKU Catalog'!$M$1:$M$116,MAX(1,U1138))),G1138*H1138*INDEX('SKU Catalog'!$M$1:$M$116,MAX(1,U1138))*IF(AND(INDEX('SKU Catalog'!$F$1:$F$116,MAX(1,U1138))="Hourly",OR(INDEX('SKU Catalog'!$J$1:$J$116,MAX(1,U1138))=0,"3Y"="PAYG")),I1138,1),"UNPRICED"))))</f>
        <v>0</v>
      </c>
    </row>
    <row r="1139" spans="1:24" ht="43.2" x14ac:dyDescent="0.35">
      <c r="A1139" s="21" t="s">
        <v>1941</v>
      </c>
      <c r="B1139" s="21" t="s">
        <v>86</v>
      </c>
      <c r="C1139" s="21" t="s">
        <v>2299</v>
      </c>
      <c r="D1139" s="21" t="s">
        <v>1078</v>
      </c>
      <c r="E1139" s="21" t="s">
        <v>1079</v>
      </c>
      <c r="F1139" s="26" t="s">
        <v>182</v>
      </c>
      <c r="G1139" s="27">
        <v>1</v>
      </c>
      <c r="H1139" s="27">
        <v>1</v>
      </c>
      <c r="I1139" s="36">
        <v>1</v>
      </c>
      <c r="J1139" s="26" t="s">
        <v>2297</v>
      </c>
      <c r="K1139" s="37"/>
      <c r="L1139" s="23" t="str">
        <f>IF(U1139=0,"INVALID SKU",IF(INDEX('SKU Catalog'!$J$1:$J$116,MAX(1,U1139))=0,"PAYG",IF(J1139="Default",Assumptions!$B$7,J1139)))</f>
        <v>PAYG</v>
      </c>
      <c r="M1139" s="23" t="str">
        <f>IF(U1139=0,"Review SKU",INDEX('SKU Catalog'!$E$1:$E$116,MAX(1,U1139)))</f>
        <v>resource</v>
      </c>
      <c r="N1139" s="31">
        <f>IF(ISNUMBER(K1139),K1139,IF(U1139=0,"UNPRICED",IF(L1139="PAYG",INDEX('SKU Catalog'!$K$1:$K$116,MAX(1,U1139)),IF(L1139="1Y",INDEX('SKU Catalog'!$L$1:$L$116,MAX(1,U1139)),INDEX('SKU Catalog'!$M$1:$M$116,MAX(1,U1139))))))</f>
        <v>0</v>
      </c>
      <c r="O1139" s="24">
        <f>IF(NOT(AND(A1139=$B$2,G1139&gt;0,H1139&gt;0,OR(C1139&lt;&gt;"Recommended baseline",Assumptions!$B$10=1))),0,IF(ISNUMBER(N1139),G1139*H1139*N1139*IF(ISNUMBER(K1139),1,IF(AND(L1139="PAYG",INDEX('SKU Catalog'!$F$1:$F$116,MAX(1,U1139))="Hourly"),I1139,1)),"UNPRICED"))</f>
        <v>0</v>
      </c>
      <c r="P1139" s="24">
        <f>IF(ISNUMBER(O1139),O1139*Assumptions!$B$8,"UNPRICED")</f>
        <v>0</v>
      </c>
      <c r="Q1139" s="23" t="str">
        <f>IF(NOT(AND(A1139=$B$2,G1139&gt;0,H1139&gt;0,OR(C1139&lt;&gt;"Recommended baseline",Assumptions!$B$10=1))),"Inactive",IF(NOT(ISNUMBER(N1139)),"UNPRICED - select SKU / quote",IF(ISNUMBER(K1139),"Manual quote - verify source",IF(T1139="Covered","Covered by capacity",IF(T1139="Control plane","No direct fee","Priced - verify sizing")))))</f>
        <v>Inactive</v>
      </c>
      <c r="R1139" s="21" t="s">
        <v>2314</v>
      </c>
      <c r="S1139" s="21" t="s">
        <v>971</v>
      </c>
      <c r="T1139" s="21" t="s">
        <v>181</v>
      </c>
      <c r="U1139" s="23">
        <f>IF(COUNTIF('SKU Catalog'!$A$4:$A$116,T1139&amp;"|"&amp;F1139)=0,0,MATCH(T1139&amp;"|"&amp;F1139,'SKU Catalog'!$A$1:$A$116,0))</f>
        <v>4</v>
      </c>
      <c r="V1139" s="24">
        <f>IF(NOT(AND(A1139=$B$2,G1139&gt;0,H1139&gt;0,OR(C1139&lt;&gt;"Recommended baseline",Assumptions!$B$10=1))),0,IF(ISNUMBER(K1139),G1139*H1139*K1139,IF(U1139=0,"UNPRICED",IF(ISNUMBER(INDEX('SKU Catalog'!$K$1:$K$116,MAX(1,U1139))),G1139*H1139*INDEX('SKU Catalog'!$K$1:$K$116,MAX(1,U1139))*IF(AND(INDEX('SKU Catalog'!$F$1:$F$116,MAX(1,U1139))="Hourly",OR(INDEX('SKU Catalog'!$J$1:$J$116,MAX(1,U1139))=0,"PAYG"="PAYG")),I1139,1),"UNPRICED"))))</f>
        <v>0</v>
      </c>
      <c r="W1139" s="24">
        <f>IF(NOT(AND(A1139=$B$2,G1139&gt;0,H1139&gt;0,OR(C1139&lt;&gt;"Recommended baseline",Assumptions!$B$10=1))),0,IF(ISNUMBER(K1139),G1139*H1139*K1139,IF(U1139=0,"UNPRICED",IF(ISNUMBER(INDEX('SKU Catalog'!$L$1:$L$116,MAX(1,U1139))),G1139*H1139*INDEX('SKU Catalog'!$L$1:$L$116,MAX(1,U1139))*IF(AND(INDEX('SKU Catalog'!$F$1:$F$116,MAX(1,U1139))="Hourly",OR(INDEX('SKU Catalog'!$J$1:$J$116,MAX(1,U1139))=0,"1Y"="PAYG")),I1139,1),"UNPRICED"))))</f>
        <v>0</v>
      </c>
      <c r="X1139" s="24">
        <f>IF(NOT(AND(A1139=$B$2,G1139&gt;0,H1139&gt;0,OR(C1139&lt;&gt;"Recommended baseline",Assumptions!$B$10=1))),0,IF(ISNUMBER(K1139),G1139*H1139*K1139,IF(U1139=0,"UNPRICED",IF(ISNUMBER(INDEX('SKU Catalog'!$M$1:$M$116,MAX(1,U1139))),G1139*H1139*INDEX('SKU Catalog'!$M$1:$M$116,MAX(1,U1139))*IF(AND(INDEX('SKU Catalog'!$F$1:$F$116,MAX(1,U1139))="Hourly",OR(INDEX('SKU Catalog'!$J$1:$J$116,MAX(1,U1139))=0,"3Y"="PAYG")),I1139,1),"UNPRICED"))))</f>
        <v>0</v>
      </c>
    </row>
    <row r="1140" spans="1:24" ht="43.2" x14ac:dyDescent="0.35">
      <c r="A1140" s="21" t="s">
        <v>1941</v>
      </c>
      <c r="B1140" s="21" t="s">
        <v>86</v>
      </c>
      <c r="C1140" s="21" t="s">
        <v>2299</v>
      </c>
      <c r="D1140" s="21" t="s">
        <v>1082</v>
      </c>
      <c r="E1140" s="21" t="s">
        <v>1083</v>
      </c>
      <c r="F1140" s="26" t="s">
        <v>182</v>
      </c>
      <c r="G1140" s="27">
        <v>1</v>
      </c>
      <c r="H1140" s="27">
        <v>1</v>
      </c>
      <c r="I1140" s="36">
        <v>1</v>
      </c>
      <c r="J1140" s="26" t="s">
        <v>2297</v>
      </c>
      <c r="K1140" s="37"/>
      <c r="L1140" s="23" t="str">
        <f>IF(U1140=0,"INVALID SKU",IF(INDEX('SKU Catalog'!$J$1:$J$116,MAX(1,U1140))=0,"PAYG",IF(J1140="Default",Assumptions!$B$7,J1140)))</f>
        <v>PAYG</v>
      </c>
      <c r="M1140" s="23" t="str">
        <f>IF(U1140=0,"Review SKU",INDEX('SKU Catalog'!$E$1:$E$116,MAX(1,U1140)))</f>
        <v>resource</v>
      </c>
      <c r="N1140" s="31">
        <f>IF(ISNUMBER(K1140),K1140,IF(U1140=0,"UNPRICED",IF(L1140="PAYG",INDEX('SKU Catalog'!$K$1:$K$116,MAX(1,U1140)),IF(L1140="1Y",INDEX('SKU Catalog'!$L$1:$L$116,MAX(1,U1140)),INDEX('SKU Catalog'!$M$1:$M$116,MAX(1,U1140))))))</f>
        <v>0</v>
      </c>
      <c r="O1140" s="24">
        <f>IF(NOT(AND(A1140=$B$2,G1140&gt;0,H1140&gt;0,OR(C1140&lt;&gt;"Recommended baseline",Assumptions!$B$10=1))),0,IF(ISNUMBER(N1140),G1140*H1140*N1140*IF(ISNUMBER(K1140),1,IF(AND(L1140="PAYG",INDEX('SKU Catalog'!$F$1:$F$116,MAX(1,U1140))="Hourly"),I1140,1)),"UNPRICED"))</f>
        <v>0</v>
      </c>
      <c r="P1140" s="24">
        <f>IF(ISNUMBER(O1140),O1140*Assumptions!$B$8,"UNPRICED")</f>
        <v>0</v>
      </c>
      <c r="Q1140" s="23" t="str">
        <f>IF(NOT(AND(A1140=$B$2,G1140&gt;0,H1140&gt;0,OR(C1140&lt;&gt;"Recommended baseline",Assumptions!$B$10=1))),"Inactive",IF(NOT(ISNUMBER(N1140)),"UNPRICED - select SKU / quote",IF(ISNUMBER(K1140),"Manual quote - verify source",IF(T1140="Covered","Covered by capacity",IF(T1140="Control plane","No direct fee","Priced - verify sizing")))))</f>
        <v>Inactive</v>
      </c>
      <c r="R1140" s="21" t="s">
        <v>2314</v>
      </c>
      <c r="S1140" s="21" t="s">
        <v>971</v>
      </c>
      <c r="T1140" s="21" t="s">
        <v>181</v>
      </c>
      <c r="U1140" s="23">
        <f>IF(COUNTIF('SKU Catalog'!$A$4:$A$116,T1140&amp;"|"&amp;F1140)=0,0,MATCH(T1140&amp;"|"&amp;F1140,'SKU Catalog'!$A$1:$A$116,0))</f>
        <v>4</v>
      </c>
      <c r="V1140" s="24">
        <f>IF(NOT(AND(A1140=$B$2,G1140&gt;0,H1140&gt;0,OR(C1140&lt;&gt;"Recommended baseline",Assumptions!$B$10=1))),0,IF(ISNUMBER(K1140),G1140*H1140*K1140,IF(U1140=0,"UNPRICED",IF(ISNUMBER(INDEX('SKU Catalog'!$K$1:$K$116,MAX(1,U1140))),G1140*H1140*INDEX('SKU Catalog'!$K$1:$K$116,MAX(1,U1140))*IF(AND(INDEX('SKU Catalog'!$F$1:$F$116,MAX(1,U1140))="Hourly",OR(INDEX('SKU Catalog'!$J$1:$J$116,MAX(1,U1140))=0,"PAYG"="PAYG")),I1140,1),"UNPRICED"))))</f>
        <v>0</v>
      </c>
      <c r="W1140" s="24">
        <f>IF(NOT(AND(A1140=$B$2,G1140&gt;0,H1140&gt;0,OR(C1140&lt;&gt;"Recommended baseline",Assumptions!$B$10=1))),0,IF(ISNUMBER(K1140),G1140*H1140*K1140,IF(U1140=0,"UNPRICED",IF(ISNUMBER(INDEX('SKU Catalog'!$L$1:$L$116,MAX(1,U1140))),G1140*H1140*INDEX('SKU Catalog'!$L$1:$L$116,MAX(1,U1140))*IF(AND(INDEX('SKU Catalog'!$F$1:$F$116,MAX(1,U1140))="Hourly",OR(INDEX('SKU Catalog'!$J$1:$J$116,MAX(1,U1140))=0,"1Y"="PAYG")),I1140,1),"UNPRICED"))))</f>
        <v>0</v>
      </c>
      <c r="X1140" s="24">
        <f>IF(NOT(AND(A1140=$B$2,G1140&gt;0,H1140&gt;0,OR(C1140&lt;&gt;"Recommended baseline",Assumptions!$B$10=1))),0,IF(ISNUMBER(K1140),G1140*H1140*K1140,IF(U1140=0,"UNPRICED",IF(ISNUMBER(INDEX('SKU Catalog'!$M$1:$M$116,MAX(1,U1140))),G1140*H1140*INDEX('SKU Catalog'!$M$1:$M$116,MAX(1,U1140))*IF(AND(INDEX('SKU Catalog'!$F$1:$F$116,MAX(1,U1140))="Hourly",OR(INDEX('SKU Catalog'!$J$1:$J$116,MAX(1,U1140))=0,"3Y"="PAYG")),I1140,1),"UNPRICED"))))</f>
        <v>0</v>
      </c>
    </row>
    <row r="1141" spans="1:24" ht="43.2" x14ac:dyDescent="0.35">
      <c r="A1141" s="21" t="s">
        <v>1941</v>
      </c>
      <c r="B1141" s="21" t="s">
        <v>86</v>
      </c>
      <c r="C1141" s="21" t="s">
        <v>2299</v>
      </c>
      <c r="D1141" s="21" t="s">
        <v>1086</v>
      </c>
      <c r="E1141" s="21" t="s">
        <v>1087</v>
      </c>
      <c r="F1141" s="26" t="s">
        <v>182</v>
      </c>
      <c r="G1141" s="27">
        <v>1</v>
      </c>
      <c r="H1141" s="27">
        <v>1</v>
      </c>
      <c r="I1141" s="36">
        <v>1</v>
      </c>
      <c r="J1141" s="26" t="s">
        <v>2297</v>
      </c>
      <c r="K1141" s="37"/>
      <c r="L1141" s="23" t="str">
        <f>IF(U1141=0,"INVALID SKU",IF(INDEX('SKU Catalog'!$J$1:$J$116,MAX(1,U1141))=0,"PAYG",IF(J1141="Default",Assumptions!$B$7,J1141)))</f>
        <v>PAYG</v>
      </c>
      <c r="M1141" s="23" t="str">
        <f>IF(U1141=0,"Review SKU",INDEX('SKU Catalog'!$E$1:$E$116,MAX(1,U1141)))</f>
        <v>resource</v>
      </c>
      <c r="N1141" s="31">
        <f>IF(ISNUMBER(K1141),K1141,IF(U1141=0,"UNPRICED",IF(L1141="PAYG",INDEX('SKU Catalog'!$K$1:$K$116,MAX(1,U1141)),IF(L1141="1Y",INDEX('SKU Catalog'!$L$1:$L$116,MAX(1,U1141)),INDEX('SKU Catalog'!$M$1:$M$116,MAX(1,U1141))))))</f>
        <v>0</v>
      </c>
      <c r="O1141" s="24">
        <f>IF(NOT(AND(A1141=$B$2,G1141&gt;0,H1141&gt;0,OR(C1141&lt;&gt;"Recommended baseline",Assumptions!$B$10=1))),0,IF(ISNUMBER(N1141),G1141*H1141*N1141*IF(ISNUMBER(K1141),1,IF(AND(L1141="PAYG",INDEX('SKU Catalog'!$F$1:$F$116,MAX(1,U1141))="Hourly"),I1141,1)),"UNPRICED"))</f>
        <v>0</v>
      </c>
      <c r="P1141" s="24">
        <f>IF(ISNUMBER(O1141),O1141*Assumptions!$B$8,"UNPRICED")</f>
        <v>0</v>
      </c>
      <c r="Q1141" s="23" t="str">
        <f>IF(NOT(AND(A1141=$B$2,G1141&gt;0,H1141&gt;0,OR(C1141&lt;&gt;"Recommended baseline",Assumptions!$B$10=1))),"Inactive",IF(NOT(ISNUMBER(N1141)),"UNPRICED - select SKU / quote",IF(ISNUMBER(K1141),"Manual quote - verify source",IF(T1141="Covered","Covered by capacity",IF(T1141="Control plane","No direct fee","Priced - verify sizing")))))</f>
        <v>Inactive</v>
      </c>
      <c r="R1141" s="21" t="s">
        <v>2314</v>
      </c>
      <c r="S1141" s="21" t="s">
        <v>971</v>
      </c>
      <c r="T1141" s="21" t="s">
        <v>181</v>
      </c>
      <c r="U1141" s="23">
        <f>IF(COUNTIF('SKU Catalog'!$A$4:$A$116,T1141&amp;"|"&amp;F1141)=0,0,MATCH(T1141&amp;"|"&amp;F1141,'SKU Catalog'!$A$1:$A$116,0))</f>
        <v>4</v>
      </c>
      <c r="V1141" s="24">
        <f>IF(NOT(AND(A1141=$B$2,G1141&gt;0,H1141&gt;0,OR(C1141&lt;&gt;"Recommended baseline",Assumptions!$B$10=1))),0,IF(ISNUMBER(K1141),G1141*H1141*K1141,IF(U1141=0,"UNPRICED",IF(ISNUMBER(INDEX('SKU Catalog'!$K$1:$K$116,MAX(1,U1141))),G1141*H1141*INDEX('SKU Catalog'!$K$1:$K$116,MAX(1,U1141))*IF(AND(INDEX('SKU Catalog'!$F$1:$F$116,MAX(1,U1141))="Hourly",OR(INDEX('SKU Catalog'!$J$1:$J$116,MAX(1,U1141))=0,"PAYG"="PAYG")),I1141,1),"UNPRICED"))))</f>
        <v>0</v>
      </c>
      <c r="W1141" s="24">
        <f>IF(NOT(AND(A1141=$B$2,G1141&gt;0,H1141&gt;0,OR(C1141&lt;&gt;"Recommended baseline",Assumptions!$B$10=1))),0,IF(ISNUMBER(K1141),G1141*H1141*K1141,IF(U1141=0,"UNPRICED",IF(ISNUMBER(INDEX('SKU Catalog'!$L$1:$L$116,MAX(1,U1141))),G1141*H1141*INDEX('SKU Catalog'!$L$1:$L$116,MAX(1,U1141))*IF(AND(INDEX('SKU Catalog'!$F$1:$F$116,MAX(1,U1141))="Hourly",OR(INDEX('SKU Catalog'!$J$1:$J$116,MAX(1,U1141))=0,"1Y"="PAYG")),I1141,1),"UNPRICED"))))</f>
        <v>0</v>
      </c>
      <c r="X1141" s="24">
        <f>IF(NOT(AND(A1141=$B$2,G1141&gt;0,H1141&gt;0,OR(C1141&lt;&gt;"Recommended baseline",Assumptions!$B$10=1))),0,IF(ISNUMBER(K1141),G1141*H1141*K1141,IF(U1141=0,"UNPRICED",IF(ISNUMBER(INDEX('SKU Catalog'!$M$1:$M$116,MAX(1,U1141))),G1141*H1141*INDEX('SKU Catalog'!$M$1:$M$116,MAX(1,U1141))*IF(AND(INDEX('SKU Catalog'!$F$1:$F$116,MAX(1,U1141))="Hourly",OR(INDEX('SKU Catalog'!$J$1:$J$116,MAX(1,U1141))=0,"3Y"="PAYG")),I1141,1),"UNPRICED"))))</f>
        <v>0</v>
      </c>
    </row>
    <row r="1142" spans="1:24" ht="43.2" x14ac:dyDescent="0.35">
      <c r="A1142" s="21" t="s">
        <v>1941</v>
      </c>
      <c r="B1142" s="21" t="s">
        <v>86</v>
      </c>
      <c r="C1142" s="21" t="s">
        <v>2299</v>
      </c>
      <c r="D1142" s="21" t="s">
        <v>1090</v>
      </c>
      <c r="E1142" s="21" t="s">
        <v>1091</v>
      </c>
      <c r="F1142" s="26" t="s">
        <v>182</v>
      </c>
      <c r="G1142" s="27">
        <v>1</v>
      </c>
      <c r="H1142" s="27">
        <v>1</v>
      </c>
      <c r="I1142" s="36">
        <v>1</v>
      </c>
      <c r="J1142" s="26" t="s">
        <v>2297</v>
      </c>
      <c r="K1142" s="37"/>
      <c r="L1142" s="23" t="str">
        <f>IF(U1142=0,"INVALID SKU",IF(INDEX('SKU Catalog'!$J$1:$J$116,MAX(1,U1142))=0,"PAYG",IF(J1142="Default",Assumptions!$B$7,J1142)))</f>
        <v>PAYG</v>
      </c>
      <c r="M1142" s="23" t="str">
        <f>IF(U1142=0,"Review SKU",INDEX('SKU Catalog'!$E$1:$E$116,MAX(1,U1142)))</f>
        <v>resource</v>
      </c>
      <c r="N1142" s="31">
        <f>IF(ISNUMBER(K1142),K1142,IF(U1142=0,"UNPRICED",IF(L1142="PAYG",INDEX('SKU Catalog'!$K$1:$K$116,MAX(1,U1142)),IF(L1142="1Y",INDEX('SKU Catalog'!$L$1:$L$116,MAX(1,U1142)),INDEX('SKU Catalog'!$M$1:$M$116,MAX(1,U1142))))))</f>
        <v>0</v>
      </c>
      <c r="O1142" s="24">
        <f>IF(NOT(AND(A1142=$B$2,G1142&gt;0,H1142&gt;0,OR(C1142&lt;&gt;"Recommended baseline",Assumptions!$B$10=1))),0,IF(ISNUMBER(N1142),G1142*H1142*N1142*IF(ISNUMBER(K1142),1,IF(AND(L1142="PAYG",INDEX('SKU Catalog'!$F$1:$F$116,MAX(1,U1142))="Hourly"),I1142,1)),"UNPRICED"))</f>
        <v>0</v>
      </c>
      <c r="P1142" s="24">
        <f>IF(ISNUMBER(O1142),O1142*Assumptions!$B$8,"UNPRICED")</f>
        <v>0</v>
      </c>
      <c r="Q1142" s="23" t="str">
        <f>IF(NOT(AND(A1142=$B$2,G1142&gt;0,H1142&gt;0,OR(C1142&lt;&gt;"Recommended baseline",Assumptions!$B$10=1))),"Inactive",IF(NOT(ISNUMBER(N1142)),"UNPRICED - select SKU / quote",IF(ISNUMBER(K1142),"Manual quote - verify source",IF(T1142="Covered","Covered by capacity",IF(T1142="Control plane","No direct fee","Priced - verify sizing")))))</f>
        <v>Inactive</v>
      </c>
      <c r="R1142" s="21" t="s">
        <v>2314</v>
      </c>
      <c r="S1142" s="21" t="s">
        <v>971</v>
      </c>
      <c r="T1142" s="21" t="s">
        <v>181</v>
      </c>
      <c r="U1142" s="23">
        <f>IF(COUNTIF('SKU Catalog'!$A$4:$A$116,T1142&amp;"|"&amp;F1142)=0,0,MATCH(T1142&amp;"|"&amp;F1142,'SKU Catalog'!$A$1:$A$116,0))</f>
        <v>4</v>
      </c>
      <c r="V1142" s="24">
        <f>IF(NOT(AND(A1142=$B$2,G1142&gt;0,H1142&gt;0,OR(C1142&lt;&gt;"Recommended baseline",Assumptions!$B$10=1))),0,IF(ISNUMBER(K1142),G1142*H1142*K1142,IF(U1142=0,"UNPRICED",IF(ISNUMBER(INDEX('SKU Catalog'!$K$1:$K$116,MAX(1,U1142))),G1142*H1142*INDEX('SKU Catalog'!$K$1:$K$116,MAX(1,U1142))*IF(AND(INDEX('SKU Catalog'!$F$1:$F$116,MAX(1,U1142))="Hourly",OR(INDEX('SKU Catalog'!$J$1:$J$116,MAX(1,U1142))=0,"PAYG"="PAYG")),I1142,1),"UNPRICED"))))</f>
        <v>0</v>
      </c>
      <c r="W1142" s="24">
        <f>IF(NOT(AND(A1142=$B$2,G1142&gt;0,H1142&gt;0,OR(C1142&lt;&gt;"Recommended baseline",Assumptions!$B$10=1))),0,IF(ISNUMBER(K1142),G1142*H1142*K1142,IF(U1142=0,"UNPRICED",IF(ISNUMBER(INDEX('SKU Catalog'!$L$1:$L$116,MAX(1,U1142))),G1142*H1142*INDEX('SKU Catalog'!$L$1:$L$116,MAX(1,U1142))*IF(AND(INDEX('SKU Catalog'!$F$1:$F$116,MAX(1,U1142))="Hourly",OR(INDEX('SKU Catalog'!$J$1:$J$116,MAX(1,U1142))=0,"1Y"="PAYG")),I1142,1),"UNPRICED"))))</f>
        <v>0</v>
      </c>
      <c r="X1142" s="24">
        <f>IF(NOT(AND(A1142=$B$2,G1142&gt;0,H1142&gt;0,OR(C1142&lt;&gt;"Recommended baseline",Assumptions!$B$10=1))),0,IF(ISNUMBER(K1142),G1142*H1142*K1142,IF(U1142=0,"UNPRICED",IF(ISNUMBER(INDEX('SKU Catalog'!$M$1:$M$116,MAX(1,U1142))),G1142*H1142*INDEX('SKU Catalog'!$M$1:$M$116,MAX(1,U1142))*IF(AND(INDEX('SKU Catalog'!$F$1:$F$116,MAX(1,U1142))="Hourly",OR(INDEX('SKU Catalog'!$J$1:$J$116,MAX(1,U1142))=0,"3Y"="PAYG")),I1142,1),"UNPRICED"))))</f>
        <v>0</v>
      </c>
    </row>
    <row r="1143" spans="1:24" ht="43.2" x14ac:dyDescent="0.35">
      <c r="A1143" s="21" t="s">
        <v>1941</v>
      </c>
      <c r="B1143" s="21" t="s">
        <v>86</v>
      </c>
      <c r="C1143" s="21" t="s">
        <v>2299</v>
      </c>
      <c r="D1143" s="21" t="s">
        <v>1094</v>
      </c>
      <c r="E1143" s="21" t="s">
        <v>1095</v>
      </c>
      <c r="F1143" s="26" t="s">
        <v>182</v>
      </c>
      <c r="G1143" s="27">
        <v>1</v>
      </c>
      <c r="H1143" s="27">
        <v>1</v>
      </c>
      <c r="I1143" s="36">
        <v>1</v>
      </c>
      <c r="J1143" s="26" t="s">
        <v>2297</v>
      </c>
      <c r="K1143" s="37"/>
      <c r="L1143" s="23" t="str">
        <f>IF(U1143=0,"INVALID SKU",IF(INDEX('SKU Catalog'!$J$1:$J$116,MAX(1,U1143))=0,"PAYG",IF(J1143="Default",Assumptions!$B$7,J1143)))</f>
        <v>PAYG</v>
      </c>
      <c r="M1143" s="23" t="str">
        <f>IF(U1143=0,"Review SKU",INDEX('SKU Catalog'!$E$1:$E$116,MAX(1,U1143)))</f>
        <v>resource</v>
      </c>
      <c r="N1143" s="31">
        <f>IF(ISNUMBER(K1143),K1143,IF(U1143=0,"UNPRICED",IF(L1143="PAYG",INDEX('SKU Catalog'!$K$1:$K$116,MAX(1,U1143)),IF(L1143="1Y",INDEX('SKU Catalog'!$L$1:$L$116,MAX(1,U1143)),INDEX('SKU Catalog'!$M$1:$M$116,MAX(1,U1143))))))</f>
        <v>0</v>
      </c>
      <c r="O1143" s="24">
        <f>IF(NOT(AND(A1143=$B$2,G1143&gt;0,H1143&gt;0,OR(C1143&lt;&gt;"Recommended baseline",Assumptions!$B$10=1))),0,IF(ISNUMBER(N1143),G1143*H1143*N1143*IF(ISNUMBER(K1143),1,IF(AND(L1143="PAYG",INDEX('SKU Catalog'!$F$1:$F$116,MAX(1,U1143))="Hourly"),I1143,1)),"UNPRICED"))</f>
        <v>0</v>
      </c>
      <c r="P1143" s="24">
        <f>IF(ISNUMBER(O1143),O1143*Assumptions!$B$8,"UNPRICED")</f>
        <v>0</v>
      </c>
      <c r="Q1143" s="23" t="str">
        <f>IF(NOT(AND(A1143=$B$2,G1143&gt;0,H1143&gt;0,OR(C1143&lt;&gt;"Recommended baseline",Assumptions!$B$10=1))),"Inactive",IF(NOT(ISNUMBER(N1143)),"UNPRICED - select SKU / quote",IF(ISNUMBER(K1143),"Manual quote - verify source",IF(T1143="Covered","Covered by capacity",IF(T1143="Control plane","No direct fee","Priced - verify sizing")))))</f>
        <v>Inactive</v>
      </c>
      <c r="R1143" s="21" t="s">
        <v>2314</v>
      </c>
      <c r="S1143" s="21" t="s">
        <v>971</v>
      </c>
      <c r="T1143" s="21" t="s">
        <v>181</v>
      </c>
      <c r="U1143" s="23">
        <f>IF(COUNTIF('SKU Catalog'!$A$4:$A$116,T1143&amp;"|"&amp;F1143)=0,0,MATCH(T1143&amp;"|"&amp;F1143,'SKU Catalog'!$A$1:$A$116,0))</f>
        <v>4</v>
      </c>
      <c r="V1143" s="24">
        <f>IF(NOT(AND(A1143=$B$2,G1143&gt;0,H1143&gt;0,OR(C1143&lt;&gt;"Recommended baseline",Assumptions!$B$10=1))),0,IF(ISNUMBER(K1143),G1143*H1143*K1143,IF(U1143=0,"UNPRICED",IF(ISNUMBER(INDEX('SKU Catalog'!$K$1:$K$116,MAX(1,U1143))),G1143*H1143*INDEX('SKU Catalog'!$K$1:$K$116,MAX(1,U1143))*IF(AND(INDEX('SKU Catalog'!$F$1:$F$116,MAX(1,U1143))="Hourly",OR(INDEX('SKU Catalog'!$J$1:$J$116,MAX(1,U1143))=0,"PAYG"="PAYG")),I1143,1),"UNPRICED"))))</f>
        <v>0</v>
      </c>
      <c r="W1143" s="24">
        <f>IF(NOT(AND(A1143=$B$2,G1143&gt;0,H1143&gt;0,OR(C1143&lt;&gt;"Recommended baseline",Assumptions!$B$10=1))),0,IF(ISNUMBER(K1143),G1143*H1143*K1143,IF(U1143=0,"UNPRICED",IF(ISNUMBER(INDEX('SKU Catalog'!$L$1:$L$116,MAX(1,U1143))),G1143*H1143*INDEX('SKU Catalog'!$L$1:$L$116,MAX(1,U1143))*IF(AND(INDEX('SKU Catalog'!$F$1:$F$116,MAX(1,U1143))="Hourly",OR(INDEX('SKU Catalog'!$J$1:$J$116,MAX(1,U1143))=0,"1Y"="PAYG")),I1143,1),"UNPRICED"))))</f>
        <v>0</v>
      </c>
      <c r="X1143" s="24">
        <f>IF(NOT(AND(A1143=$B$2,G1143&gt;0,H1143&gt;0,OR(C1143&lt;&gt;"Recommended baseline",Assumptions!$B$10=1))),0,IF(ISNUMBER(K1143),G1143*H1143*K1143,IF(U1143=0,"UNPRICED",IF(ISNUMBER(INDEX('SKU Catalog'!$M$1:$M$116,MAX(1,U1143))),G1143*H1143*INDEX('SKU Catalog'!$M$1:$M$116,MAX(1,U1143))*IF(AND(INDEX('SKU Catalog'!$F$1:$F$116,MAX(1,U1143))="Hourly",OR(INDEX('SKU Catalog'!$J$1:$J$116,MAX(1,U1143))=0,"3Y"="PAYG")),I1143,1),"UNPRICED"))))</f>
        <v>0</v>
      </c>
    </row>
    <row r="1144" spans="1:24" ht="43.2" x14ac:dyDescent="0.35">
      <c r="A1144" s="21" t="s">
        <v>1941</v>
      </c>
      <c r="B1144" s="21" t="s">
        <v>86</v>
      </c>
      <c r="C1144" s="21" t="s">
        <v>2299</v>
      </c>
      <c r="D1144" s="21" t="s">
        <v>1098</v>
      </c>
      <c r="E1144" s="21" t="s">
        <v>1099</v>
      </c>
      <c r="F1144" s="26" t="s">
        <v>182</v>
      </c>
      <c r="G1144" s="27">
        <v>1</v>
      </c>
      <c r="H1144" s="27">
        <v>1</v>
      </c>
      <c r="I1144" s="36">
        <v>1</v>
      </c>
      <c r="J1144" s="26" t="s">
        <v>2297</v>
      </c>
      <c r="K1144" s="37"/>
      <c r="L1144" s="23" t="str">
        <f>IF(U1144=0,"INVALID SKU",IF(INDEX('SKU Catalog'!$J$1:$J$116,MAX(1,U1144))=0,"PAYG",IF(J1144="Default",Assumptions!$B$7,J1144)))</f>
        <v>PAYG</v>
      </c>
      <c r="M1144" s="23" t="str">
        <f>IF(U1144=0,"Review SKU",INDEX('SKU Catalog'!$E$1:$E$116,MAX(1,U1144)))</f>
        <v>resource</v>
      </c>
      <c r="N1144" s="31">
        <f>IF(ISNUMBER(K1144),K1144,IF(U1144=0,"UNPRICED",IF(L1144="PAYG",INDEX('SKU Catalog'!$K$1:$K$116,MAX(1,U1144)),IF(L1144="1Y",INDEX('SKU Catalog'!$L$1:$L$116,MAX(1,U1144)),INDEX('SKU Catalog'!$M$1:$M$116,MAX(1,U1144))))))</f>
        <v>0</v>
      </c>
      <c r="O1144" s="24">
        <f>IF(NOT(AND(A1144=$B$2,G1144&gt;0,H1144&gt;0,OR(C1144&lt;&gt;"Recommended baseline",Assumptions!$B$10=1))),0,IF(ISNUMBER(N1144),G1144*H1144*N1144*IF(ISNUMBER(K1144),1,IF(AND(L1144="PAYG",INDEX('SKU Catalog'!$F$1:$F$116,MAX(1,U1144))="Hourly"),I1144,1)),"UNPRICED"))</f>
        <v>0</v>
      </c>
      <c r="P1144" s="24">
        <f>IF(ISNUMBER(O1144),O1144*Assumptions!$B$8,"UNPRICED")</f>
        <v>0</v>
      </c>
      <c r="Q1144" s="23" t="str">
        <f>IF(NOT(AND(A1144=$B$2,G1144&gt;0,H1144&gt;0,OR(C1144&lt;&gt;"Recommended baseline",Assumptions!$B$10=1))),"Inactive",IF(NOT(ISNUMBER(N1144)),"UNPRICED - select SKU / quote",IF(ISNUMBER(K1144),"Manual quote - verify source",IF(T1144="Covered","Covered by capacity",IF(T1144="Control plane","No direct fee","Priced - verify sizing")))))</f>
        <v>Inactive</v>
      </c>
      <c r="R1144" s="21" t="s">
        <v>2314</v>
      </c>
      <c r="S1144" s="21" t="s">
        <v>971</v>
      </c>
      <c r="T1144" s="21" t="s">
        <v>181</v>
      </c>
      <c r="U1144" s="23">
        <f>IF(COUNTIF('SKU Catalog'!$A$4:$A$116,T1144&amp;"|"&amp;F1144)=0,0,MATCH(T1144&amp;"|"&amp;F1144,'SKU Catalog'!$A$1:$A$116,0))</f>
        <v>4</v>
      </c>
      <c r="V1144" s="24">
        <f>IF(NOT(AND(A1144=$B$2,G1144&gt;0,H1144&gt;0,OR(C1144&lt;&gt;"Recommended baseline",Assumptions!$B$10=1))),0,IF(ISNUMBER(K1144),G1144*H1144*K1144,IF(U1144=0,"UNPRICED",IF(ISNUMBER(INDEX('SKU Catalog'!$K$1:$K$116,MAX(1,U1144))),G1144*H1144*INDEX('SKU Catalog'!$K$1:$K$116,MAX(1,U1144))*IF(AND(INDEX('SKU Catalog'!$F$1:$F$116,MAX(1,U1144))="Hourly",OR(INDEX('SKU Catalog'!$J$1:$J$116,MAX(1,U1144))=0,"PAYG"="PAYG")),I1144,1),"UNPRICED"))))</f>
        <v>0</v>
      </c>
      <c r="W1144" s="24">
        <f>IF(NOT(AND(A1144=$B$2,G1144&gt;0,H1144&gt;0,OR(C1144&lt;&gt;"Recommended baseline",Assumptions!$B$10=1))),0,IF(ISNUMBER(K1144),G1144*H1144*K1144,IF(U1144=0,"UNPRICED",IF(ISNUMBER(INDEX('SKU Catalog'!$L$1:$L$116,MAX(1,U1144))),G1144*H1144*INDEX('SKU Catalog'!$L$1:$L$116,MAX(1,U1144))*IF(AND(INDEX('SKU Catalog'!$F$1:$F$116,MAX(1,U1144))="Hourly",OR(INDEX('SKU Catalog'!$J$1:$J$116,MAX(1,U1144))=0,"1Y"="PAYG")),I1144,1),"UNPRICED"))))</f>
        <v>0</v>
      </c>
      <c r="X1144" s="24">
        <f>IF(NOT(AND(A1144=$B$2,G1144&gt;0,H1144&gt;0,OR(C1144&lt;&gt;"Recommended baseline",Assumptions!$B$10=1))),0,IF(ISNUMBER(K1144),G1144*H1144*K1144,IF(U1144=0,"UNPRICED",IF(ISNUMBER(INDEX('SKU Catalog'!$M$1:$M$116,MAX(1,U1144))),G1144*H1144*INDEX('SKU Catalog'!$M$1:$M$116,MAX(1,U1144))*IF(AND(INDEX('SKU Catalog'!$F$1:$F$116,MAX(1,U1144))="Hourly",OR(INDEX('SKU Catalog'!$J$1:$J$116,MAX(1,U1144))=0,"3Y"="PAYG")),I1144,1),"UNPRICED"))))</f>
        <v>0</v>
      </c>
    </row>
    <row r="1145" spans="1:24" ht="43.2" x14ac:dyDescent="0.35">
      <c r="A1145" s="21" t="s">
        <v>1941</v>
      </c>
      <c r="B1145" s="21" t="s">
        <v>86</v>
      </c>
      <c r="C1145" s="21" t="s">
        <v>2299</v>
      </c>
      <c r="D1145" s="21" t="s">
        <v>1101</v>
      </c>
      <c r="E1145" s="21" t="s">
        <v>1102</v>
      </c>
      <c r="F1145" s="26" t="s">
        <v>182</v>
      </c>
      <c r="G1145" s="27">
        <v>1</v>
      </c>
      <c r="H1145" s="27">
        <v>1</v>
      </c>
      <c r="I1145" s="36">
        <v>1</v>
      </c>
      <c r="J1145" s="26" t="s">
        <v>2297</v>
      </c>
      <c r="K1145" s="37"/>
      <c r="L1145" s="23" t="str">
        <f>IF(U1145=0,"INVALID SKU",IF(INDEX('SKU Catalog'!$J$1:$J$116,MAX(1,U1145))=0,"PAYG",IF(J1145="Default",Assumptions!$B$7,J1145)))</f>
        <v>PAYG</v>
      </c>
      <c r="M1145" s="23" t="str">
        <f>IF(U1145=0,"Review SKU",INDEX('SKU Catalog'!$E$1:$E$116,MAX(1,U1145)))</f>
        <v>resource</v>
      </c>
      <c r="N1145" s="31">
        <f>IF(ISNUMBER(K1145),K1145,IF(U1145=0,"UNPRICED",IF(L1145="PAYG",INDEX('SKU Catalog'!$K$1:$K$116,MAX(1,U1145)),IF(L1145="1Y",INDEX('SKU Catalog'!$L$1:$L$116,MAX(1,U1145)),INDEX('SKU Catalog'!$M$1:$M$116,MAX(1,U1145))))))</f>
        <v>0</v>
      </c>
      <c r="O1145" s="24">
        <f>IF(NOT(AND(A1145=$B$2,G1145&gt;0,H1145&gt;0,OR(C1145&lt;&gt;"Recommended baseline",Assumptions!$B$10=1))),0,IF(ISNUMBER(N1145),G1145*H1145*N1145*IF(ISNUMBER(K1145),1,IF(AND(L1145="PAYG",INDEX('SKU Catalog'!$F$1:$F$116,MAX(1,U1145))="Hourly"),I1145,1)),"UNPRICED"))</f>
        <v>0</v>
      </c>
      <c r="P1145" s="24">
        <f>IF(ISNUMBER(O1145),O1145*Assumptions!$B$8,"UNPRICED")</f>
        <v>0</v>
      </c>
      <c r="Q1145" s="23" t="str">
        <f>IF(NOT(AND(A1145=$B$2,G1145&gt;0,H1145&gt;0,OR(C1145&lt;&gt;"Recommended baseline",Assumptions!$B$10=1))),"Inactive",IF(NOT(ISNUMBER(N1145)),"UNPRICED - select SKU / quote",IF(ISNUMBER(K1145),"Manual quote - verify source",IF(T1145="Covered","Covered by capacity",IF(T1145="Control plane","No direct fee","Priced - verify sizing")))))</f>
        <v>Inactive</v>
      </c>
      <c r="R1145" s="21" t="s">
        <v>2314</v>
      </c>
      <c r="S1145" s="21" t="s">
        <v>971</v>
      </c>
      <c r="T1145" s="21" t="s">
        <v>181</v>
      </c>
      <c r="U1145" s="23">
        <f>IF(COUNTIF('SKU Catalog'!$A$4:$A$116,T1145&amp;"|"&amp;F1145)=0,0,MATCH(T1145&amp;"|"&amp;F1145,'SKU Catalog'!$A$1:$A$116,0))</f>
        <v>4</v>
      </c>
      <c r="V1145" s="24">
        <f>IF(NOT(AND(A1145=$B$2,G1145&gt;0,H1145&gt;0,OR(C1145&lt;&gt;"Recommended baseline",Assumptions!$B$10=1))),0,IF(ISNUMBER(K1145),G1145*H1145*K1145,IF(U1145=0,"UNPRICED",IF(ISNUMBER(INDEX('SKU Catalog'!$K$1:$K$116,MAX(1,U1145))),G1145*H1145*INDEX('SKU Catalog'!$K$1:$K$116,MAX(1,U1145))*IF(AND(INDEX('SKU Catalog'!$F$1:$F$116,MAX(1,U1145))="Hourly",OR(INDEX('SKU Catalog'!$J$1:$J$116,MAX(1,U1145))=0,"PAYG"="PAYG")),I1145,1),"UNPRICED"))))</f>
        <v>0</v>
      </c>
      <c r="W1145" s="24">
        <f>IF(NOT(AND(A1145=$B$2,G1145&gt;0,H1145&gt;0,OR(C1145&lt;&gt;"Recommended baseline",Assumptions!$B$10=1))),0,IF(ISNUMBER(K1145),G1145*H1145*K1145,IF(U1145=0,"UNPRICED",IF(ISNUMBER(INDEX('SKU Catalog'!$L$1:$L$116,MAX(1,U1145))),G1145*H1145*INDEX('SKU Catalog'!$L$1:$L$116,MAX(1,U1145))*IF(AND(INDEX('SKU Catalog'!$F$1:$F$116,MAX(1,U1145))="Hourly",OR(INDEX('SKU Catalog'!$J$1:$J$116,MAX(1,U1145))=0,"1Y"="PAYG")),I1145,1),"UNPRICED"))))</f>
        <v>0</v>
      </c>
      <c r="X1145" s="24">
        <f>IF(NOT(AND(A1145=$B$2,G1145&gt;0,H1145&gt;0,OR(C1145&lt;&gt;"Recommended baseline",Assumptions!$B$10=1))),0,IF(ISNUMBER(K1145),G1145*H1145*K1145,IF(U1145=0,"UNPRICED",IF(ISNUMBER(INDEX('SKU Catalog'!$M$1:$M$116,MAX(1,U1145))),G1145*H1145*INDEX('SKU Catalog'!$M$1:$M$116,MAX(1,U1145))*IF(AND(INDEX('SKU Catalog'!$F$1:$F$116,MAX(1,U1145))="Hourly",OR(INDEX('SKU Catalog'!$J$1:$J$116,MAX(1,U1145))=0,"3Y"="PAYG")),I1145,1),"UNPRICED"))))</f>
        <v>0</v>
      </c>
    </row>
    <row r="1146" spans="1:24" ht="43.2" x14ac:dyDescent="0.35">
      <c r="A1146" s="21" t="s">
        <v>1941</v>
      </c>
      <c r="B1146" s="21" t="s">
        <v>86</v>
      </c>
      <c r="C1146" s="21" t="s">
        <v>2299</v>
      </c>
      <c r="D1146" s="21" t="s">
        <v>1105</v>
      </c>
      <c r="E1146" s="21" t="s">
        <v>1106</v>
      </c>
      <c r="F1146" s="26" t="s">
        <v>182</v>
      </c>
      <c r="G1146" s="27">
        <v>1</v>
      </c>
      <c r="H1146" s="27">
        <v>1</v>
      </c>
      <c r="I1146" s="36">
        <v>1</v>
      </c>
      <c r="J1146" s="26" t="s">
        <v>2297</v>
      </c>
      <c r="K1146" s="37"/>
      <c r="L1146" s="23" t="str">
        <f>IF(U1146=0,"INVALID SKU",IF(INDEX('SKU Catalog'!$J$1:$J$116,MAX(1,U1146))=0,"PAYG",IF(J1146="Default",Assumptions!$B$7,J1146)))</f>
        <v>PAYG</v>
      </c>
      <c r="M1146" s="23" t="str">
        <f>IF(U1146=0,"Review SKU",INDEX('SKU Catalog'!$E$1:$E$116,MAX(1,U1146)))</f>
        <v>resource</v>
      </c>
      <c r="N1146" s="31">
        <f>IF(ISNUMBER(K1146),K1146,IF(U1146=0,"UNPRICED",IF(L1146="PAYG",INDEX('SKU Catalog'!$K$1:$K$116,MAX(1,U1146)),IF(L1146="1Y",INDEX('SKU Catalog'!$L$1:$L$116,MAX(1,U1146)),INDEX('SKU Catalog'!$M$1:$M$116,MAX(1,U1146))))))</f>
        <v>0</v>
      </c>
      <c r="O1146" s="24">
        <f>IF(NOT(AND(A1146=$B$2,G1146&gt;0,H1146&gt;0,OR(C1146&lt;&gt;"Recommended baseline",Assumptions!$B$10=1))),0,IF(ISNUMBER(N1146),G1146*H1146*N1146*IF(ISNUMBER(K1146),1,IF(AND(L1146="PAYG",INDEX('SKU Catalog'!$F$1:$F$116,MAX(1,U1146))="Hourly"),I1146,1)),"UNPRICED"))</f>
        <v>0</v>
      </c>
      <c r="P1146" s="24">
        <f>IF(ISNUMBER(O1146),O1146*Assumptions!$B$8,"UNPRICED")</f>
        <v>0</v>
      </c>
      <c r="Q1146" s="23" t="str">
        <f>IF(NOT(AND(A1146=$B$2,G1146&gt;0,H1146&gt;0,OR(C1146&lt;&gt;"Recommended baseline",Assumptions!$B$10=1))),"Inactive",IF(NOT(ISNUMBER(N1146)),"UNPRICED - select SKU / quote",IF(ISNUMBER(K1146),"Manual quote - verify source",IF(T1146="Covered","Covered by capacity",IF(T1146="Control plane","No direct fee","Priced - verify sizing")))))</f>
        <v>Inactive</v>
      </c>
      <c r="R1146" s="21" t="s">
        <v>2314</v>
      </c>
      <c r="S1146" s="21" t="s">
        <v>971</v>
      </c>
      <c r="T1146" s="21" t="s">
        <v>181</v>
      </c>
      <c r="U1146" s="23">
        <f>IF(COUNTIF('SKU Catalog'!$A$4:$A$116,T1146&amp;"|"&amp;F1146)=0,0,MATCH(T1146&amp;"|"&amp;F1146,'SKU Catalog'!$A$1:$A$116,0))</f>
        <v>4</v>
      </c>
      <c r="V1146" s="24">
        <f>IF(NOT(AND(A1146=$B$2,G1146&gt;0,H1146&gt;0,OR(C1146&lt;&gt;"Recommended baseline",Assumptions!$B$10=1))),0,IF(ISNUMBER(K1146),G1146*H1146*K1146,IF(U1146=0,"UNPRICED",IF(ISNUMBER(INDEX('SKU Catalog'!$K$1:$K$116,MAX(1,U1146))),G1146*H1146*INDEX('SKU Catalog'!$K$1:$K$116,MAX(1,U1146))*IF(AND(INDEX('SKU Catalog'!$F$1:$F$116,MAX(1,U1146))="Hourly",OR(INDEX('SKU Catalog'!$J$1:$J$116,MAX(1,U1146))=0,"PAYG"="PAYG")),I1146,1),"UNPRICED"))))</f>
        <v>0</v>
      </c>
      <c r="W1146" s="24">
        <f>IF(NOT(AND(A1146=$B$2,G1146&gt;0,H1146&gt;0,OR(C1146&lt;&gt;"Recommended baseline",Assumptions!$B$10=1))),0,IF(ISNUMBER(K1146),G1146*H1146*K1146,IF(U1146=0,"UNPRICED",IF(ISNUMBER(INDEX('SKU Catalog'!$L$1:$L$116,MAX(1,U1146))),G1146*H1146*INDEX('SKU Catalog'!$L$1:$L$116,MAX(1,U1146))*IF(AND(INDEX('SKU Catalog'!$F$1:$F$116,MAX(1,U1146))="Hourly",OR(INDEX('SKU Catalog'!$J$1:$J$116,MAX(1,U1146))=0,"1Y"="PAYG")),I1146,1),"UNPRICED"))))</f>
        <v>0</v>
      </c>
      <c r="X1146" s="24">
        <f>IF(NOT(AND(A1146=$B$2,G1146&gt;0,H1146&gt;0,OR(C1146&lt;&gt;"Recommended baseline",Assumptions!$B$10=1))),0,IF(ISNUMBER(K1146),G1146*H1146*K1146,IF(U1146=0,"UNPRICED",IF(ISNUMBER(INDEX('SKU Catalog'!$M$1:$M$116,MAX(1,U1146))),G1146*H1146*INDEX('SKU Catalog'!$M$1:$M$116,MAX(1,U1146))*IF(AND(INDEX('SKU Catalog'!$F$1:$F$116,MAX(1,U1146))="Hourly",OR(INDEX('SKU Catalog'!$J$1:$J$116,MAX(1,U1146))=0,"3Y"="PAYG")),I1146,1),"UNPRICED"))))</f>
        <v>0</v>
      </c>
    </row>
    <row r="1147" spans="1:24" ht="43.2" x14ac:dyDescent="0.35">
      <c r="A1147" s="21" t="s">
        <v>1941</v>
      </c>
      <c r="B1147" s="21" t="s">
        <v>86</v>
      </c>
      <c r="C1147" s="21" t="s">
        <v>2299</v>
      </c>
      <c r="D1147" s="21" t="s">
        <v>1109</v>
      </c>
      <c r="E1147" s="21" t="s">
        <v>1110</v>
      </c>
      <c r="F1147" s="26" t="s">
        <v>182</v>
      </c>
      <c r="G1147" s="27">
        <v>1</v>
      </c>
      <c r="H1147" s="27">
        <v>1</v>
      </c>
      <c r="I1147" s="36">
        <v>1</v>
      </c>
      <c r="J1147" s="26" t="s">
        <v>2297</v>
      </c>
      <c r="K1147" s="37"/>
      <c r="L1147" s="23" t="str">
        <f>IF(U1147=0,"INVALID SKU",IF(INDEX('SKU Catalog'!$J$1:$J$116,MAX(1,U1147))=0,"PAYG",IF(J1147="Default",Assumptions!$B$7,J1147)))</f>
        <v>PAYG</v>
      </c>
      <c r="M1147" s="23" t="str">
        <f>IF(U1147=0,"Review SKU",INDEX('SKU Catalog'!$E$1:$E$116,MAX(1,U1147)))</f>
        <v>resource</v>
      </c>
      <c r="N1147" s="31">
        <f>IF(ISNUMBER(K1147),K1147,IF(U1147=0,"UNPRICED",IF(L1147="PAYG",INDEX('SKU Catalog'!$K$1:$K$116,MAX(1,U1147)),IF(L1147="1Y",INDEX('SKU Catalog'!$L$1:$L$116,MAX(1,U1147)),INDEX('SKU Catalog'!$M$1:$M$116,MAX(1,U1147))))))</f>
        <v>0</v>
      </c>
      <c r="O1147" s="24">
        <f>IF(NOT(AND(A1147=$B$2,G1147&gt;0,H1147&gt;0,OR(C1147&lt;&gt;"Recommended baseline",Assumptions!$B$10=1))),0,IF(ISNUMBER(N1147),G1147*H1147*N1147*IF(ISNUMBER(K1147),1,IF(AND(L1147="PAYG",INDEX('SKU Catalog'!$F$1:$F$116,MAX(1,U1147))="Hourly"),I1147,1)),"UNPRICED"))</f>
        <v>0</v>
      </c>
      <c r="P1147" s="24">
        <f>IF(ISNUMBER(O1147),O1147*Assumptions!$B$8,"UNPRICED")</f>
        <v>0</v>
      </c>
      <c r="Q1147" s="23" t="str">
        <f>IF(NOT(AND(A1147=$B$2,G1147&gt;0,H1147&gt;0,OR(C1147&lt;&gt;"Recommended baseline",Assumptions!$B$10=1))),"Inactive",IF(NOT(ISNUMBER(N1147)),"UNPRICED - select SKU / quote",IF(ISNUMBER(K1147),"Manual quote - verify source",IF(T1147="Covered","Covered by capacity",IF(T1147="Control plane","No direct fee","Priced - verify sizing")))))</f>
        <v>Inactive</v>
      </c>
      <c r="R1147" s="21" t="s">
        <v>2314</v>
      </c>
      <c r="S1147" s="21" t="s">
        <v>971</v>
      </c>
      <c r="T1147" s="21" t="s">
        <v>181</v>
      </c>
      <c r="U1147" s="23">
        <f>IF(COUNTIF('SKU Catalog'!$A$4:$A$116,T1147&amp;"|"&amp;F1147)=0,0,MATCH(T1147&amp;"|"&amp;F1147,'SKU Catalog'!$A$1:$A$116,0))</f>
        <v>4</v>
      </c>
      <c r="V1147" s="24">
        <f>IF(NOT(AND(A1147=$B$2,G1147&gt;0,H1147&gt;0,OR(C1147&lt;&gt;"Recommended baseline",Assumptions!$B$10=1))),0,IF(ISNUMBER(K1147),G1147*H1147*K1147,IF(U1147=0,"UNPRICED",IF(ISNUMBER(INDEX('SKU Catalog'!$K$1:$K$116,MAX(1,U1147))),G1147*H1147*INDEX('SKU Catalog'!$K$1:$K$116,MAX(1,U1147))*IF(AND(INDEX('SKU Catalog'!$F$1:$F$116,MAX(1,U1147))="Hourly",OR(INDEX('SKU Catalog'!$J$1:$J$116,MAX(1,U1147))=0,"PAYG"="PAYG")),I1147,1),"UNPRICED"))))</f>
        <v>0</v>
      </c>
      <c r="W1147" s="24">
        <f>IF(NOT(AND(A1147=$B$2,G1147&gt;0,H1147&gt;0,OR(C1147&lt;&gt;"Recommended baseline",Assumptions!$B$10=1))),0,IF(ISNUMBER(K1147),G1147*H1147*K1147,IF(U1147=0,"UNPRICED",IF(ISNUMBER(INDEX('SKU Catalog'!$L$1:$L$116,MAX(1,U1147))),G1147*H1147*INDEX('SKU Catalog'!$L$1:$L$116,MAX(1,U1147))*IF(AND(INDEX('SKU Catalog'!$F$1:$F$116,MAX(1,U1147))="Hourly",OR(INDEX('SKU Catalog'!$J$1:$J$116,MAX(1,U1147))=0,"1Y"="PAYG")),I1147,1),"UNPRICED"))))</f>
        <v>0</v>
      </c>
      <c r="X1147" s="24">
        <f>IF(NOT(AND(A1147=$B$2,G1147&gt;0,H1147&gt;0,OR(C1147&lt;&gt;"Recommended baseline",Assumptions!$B$10=1))),0,IF(ISNUMBER(K1147),G1147*H1147*K1147,IF(U1147=0,"UNPRICED",IF(ISNUMBER(INDEX('SKU Catalog'!$M$1:$M$116,MAX(1,U1147))),G1147*H1147*INDEX('SKU Catalog'!$M$1:$M$116,MAX(1,U1147))*IF(AND(INDEX('SKU Catalog'!$F$1:$F$116,MAX(1,U1147))="Hourly",OR(INDEX('SKU Catalog'!$J$1:$J$116,MAX(1,U1147))=0,"3Y"="PAYG")),I1147,1),"UNPRICED"))))</f>
        <v>0</v>
      </c>
    </row>
    <row r="1148" spans="1:24" ht="43.2" x14ac:dyDescent="0.35">
      <c r="A1148" s="21" t="s">
        <v>1941</v>
      </c>
      <c r="B1148" s="21" t="s">
        <v>86</v>
      </c>
      <c r="C1148" s="21" t="s">
        <v>2299</v>
      </c>
      <c r="D1148" s="21" t="s">
        <v>1113</v>
      </c>
      <c r="E1148" s="21" t="s">
        <v>1114</v>
      </c>
      <c r="F1148" s="26" t="s">
        <v>182</v>
      </c>
      <c r="G1148" s="27">
        <v>1</v>
      </c>
      <c r="H1148" s="27">
        <v>1</v>
      </c>
      <c r="I1148" s="36">
        <v>1</v>
      </c>
      <c r="J1148" s="26" t="s">
        <v>2297</v>
      </c>
      <c r="K1148" s="37"/>
      <c r="L1148" s="23" t="str">
        <f>IF(U1148=0,"INVALID SKU",IF(INDEX('SKU Catalog'!$J$1:$J$116,MAX(1,U1148))=0,"PAYG",IF(J1148="Default",Assumptions!$B$7,J1148)))</f>
        <v>PAYG</v>
      </c>
      <c r="M1148" s="23" t="str">
        <f>IF(U1148=0,"Review SKU",INDEX('SKU Catalog'!$E$1:$E$116,MAX(1,U1148)))</f>
        <v>resource</v>
      </c>
      <c r="N1148" s="31">
        <f>IF(ISNUMBER(K1148),K1148,IF(U1148=0,"UNPRICED",IF(L1148="PAYG",INDEX('SKU Catalog'!$K$1:$K$116,MAX(1,U1148)),IF(L1148="1Y",INDEX('SKU Catalog'!$L$1:$L$116,MAX(1,U1148)),INDEX('SKU Catalog'!$M$1:$M$116,MAX(1,U1148))))))</f>
        <v>0</v>
      </c>
      <c r="O1148" s="24">
        <f>IF(NOT(AND(A1148=$B$2,G1148&gt;0,H1148&gt;0,OR(C1148&lt;&gt;"Recommended baseline",Assumptions!$B$10=1))),0,IF(ISNUMBER(N1148),G1148*H1148*N1148*IF(ISNUMBER(K1148),1,IF(AND(L1148="PAYG",INDEX('SKU Catalog'!$F$1:$F$116,MAX(1,U1148))="Hourly"),I1148,1)),"UNPRICED"))</f>
        <v>0</v>
      </c>
      <c r="P1148" s="24">
        <f>IF(ISNUMBER(O1148),O1148*Assumptions!$B$8,"UNPRICED")</f>
        <v>0</v>
      </c>
      <c r="Q1148" s="23" t="str">
        <f>IF(NOT(AND(A1148=$B$2,G1148&gt;0,H1148&gt;0,OR(C1148&lt;&gt;"Recommended baseline",Assumptions!$B$10=1))),"Inactive",IF(NOT(ISNUMBER(N1148)),"UNPRICED - select SKU / quote",IF(ISNUMBER(K1148),"Manual quote - verify source",IF(T1148="Covered","Covered by capacity",IF(T1148="Control plane","No direct fee","Priced - verify sizing")))))</f>
        <v>Inactive</v>
      </c>
      <c r="R1148" s="21" t="s">
        <v>2314</v>
      </c>
      <c r="S1148" s="21" t="s">
        <v>971</v>
      </c>
      <c r="T1148" s="21" t="s">
        <v>181</v>
      </c>
      <c r="U1148" s="23">
        <f>IF(COUNTIF('SKU Catalog'!$A$4:$A$116,T1148&amp;"|"&amp;F1148)=0,0,MATCH(T1148&amp;"|"&amp;F1148,'SKU Catalog'!$A$1:$A$116,0))</f>
        <v>4</v>
      </c>
      <c r="V1148" s="24">
        <f>IF(NOT(AND(A1148=$B$2,G1148&gt;0,H1148&gt;0,OR(C1148&lt;&gt;"Recommended baseline",Assumptions!$B$10=1))),0,IF(ISNUMBER(K1148),G1148*H1148*K1148,IF(U1148=0,"UNPRICED",IF(ISNUMBER(INDEX('SKU Catalog'!$K$1:$K$116,MAX(1,U1148))),G1148*H1148*INDEX('SKU Catalog'!$K$1:$K$116,MAX(1,U1148))*IF(AND(INDEX('SKU Catalog'!$F$1:$F$116,MAX(1,U1148))="Hourly",OR(INDEX('SKU Catalog'!$J$1:$J$116,MAX(1,U1148))=0,"PAYG"="PAYG")),I1148,1),"UNPRICED"))))</f>
        <v>0</v>
      </c>
      <c r="W1148" s="24">
        <f>IF(NOT(AND(A1148=$B$2,G1148&gt;0,H1148&gt;0,OR(C1148&lt;&gt;"Recommended baseline",Assumptions!$B$10=1))),0,IF(ISNUMBER(K1148),G1148*H1148*K1148,IF(U1148=0,"UNPRICED",IF(ISNUMBER(INDEX('SKU Catalog'!$L$1:$L$116,MAX(1,U1148))),G1148*H1148*INDEX('SKU Catalog'!$L$1:$L$116,MAX(1,U1148))*IF(AND(INDEX('SKU Catalog'!$F$1:$F$116,MAX(1,U1148))="Hourly",OR(INDEX('SKU Catalog'!$J$1:$J$116,MAX(1,U1148))=0,"1Y"="PAYG")),I1148,1),"UNPRICED"))))</f>
        <v>0</v>
      </c>
      <c r="X1148" s="24">
        <f>IF(NOT(AND(A1148=$B$2,G1148&gt;0,H1148&gt;0,OR(C1148&lt;&gt;"Recommended baseline",Assumptions!$B$10=1))),0,IF(ISNUMBER(K1148),G1148*H1148*K1148,IF(U1148=0,"UNPRICED",IF(ISNUMBER(INDEX('SKU Catalog'!$M$1:$M$116,MAX(1,U1148))),G1148*H1148*INDEX('SKU Catalog'!$M$1:$M$116,MAX(1,U1148))*IF(AND(INDEX('SKU Catalog'!$F$1:$F$116,MAX(1,U1148))="Hourly",OR(INDEX('SKU Catalog'!$J$1:$J$116,MAX(1,U1148))=0,"3Y"="PAYG")),I1148,1),"UNPRICED"))))</f>
        <v>0</v>
      </c>
    </row>
    <row r="1149" spans="1:24" ht="43.2" x14ac:dyDescent="0.35">
      <c r="A1149" s="21" t="s">
        <v>1941</v>
      </c>
      <c r="B1149" s="21" t="s">
        <v>86</v>
      </c>
      <c r="C1149" s="21" t="s">
        <v>2299</v>
      </c>
      <c r="D1149" s="21" t="s">
        <v>1117</v>
      </c>
      <c r="E1149" s="21" t="s">
        <v>1118</v>
      </c>
      <c r="F1149" s="26" t="s">
        <v>182</v>
      </c>
      <c r="G1149" s="27">
        <v>1</v>
      </c>
      <c r="H1149" s="27">
        <v>1</v>
      </c>
      <c r="I1149" s="36">
        <v>1</v>
      </c>
      <c r="J1149" s="26" t="s">
        <v>2297</v>
      </c>
      <c r="K1149" s="37"/>
      <c r="L1149" s="23" t="str">
        <f>IF(U1149=0,"INVALID SKU",IF(INDEX('SKU Catalog'!$J$1:$J$116,MAX(1,U1149))=0,"PAYG",IF(J1149="Default",Assumptions!$B$7,J1149)))</f>
        <v>PAYG</v>
      </c>
      <c r="M1149" s="23" t="str">
        <f>IF(U1149=0,"Review SKU",INDEX('SKU Catalog'!$E$1:$E$116,MAX(1,U1149)))</f>
        <v>resource</v>
      </c>
      <c r="N1149" s="31">
        <f>IF(ISNUMBER(K1149),K1149,IF(U1149=0,"UNPRICED",IF(L1149="PAYG",INDEX('SKU Catalog'!$K$1:$K$116,MAX(1,U1149)),IF(L1149="1Y",INDEX('SKU Catalog'!$L$1:$L$116,MAX(1,U1149)),INDEX('SKU Catalog'!$M$1:$M$116,MAX(1,U1149))))))</f>
        <v>0</v>
      </c>
      <c r="O1149" s="24">
        <f>IF(NOT(AND(A1149=$B$2,G1149&gt;0,H1149&gt;0,OR(C1149&lt;&gt;"Recommended baseline",Assumptions!$B$10=1))),0,IF(ISNUMBER(N1149),G1149*H1149*N1149*IF(ISNUMBER(K1149),1,IF(AND(L1149="PAYG",INDEX('SKU Catalog'!$F$1:$F$116,MAX(1,U1149))="Hourly"),I1149,1)),"UNPRICED"))</f>
        <v>0</v>
      </c>
      <c r="P1149" s="24">
        <f>IF(ISNUMBER(O1149),O1149*Assumptions!$B$8,"UNPRICED")</f>
        <v>0</v>
      </c>
      <c r="Q1149" s="23" t="str">
        <f>IF(NOT(AND(A1149=$B$2,G1149&gt;0,H1149&gt;0,OR(C1149&lt;&gt;"Recommended baseline",Assumptions!$B$10=1))),"Inactive",IF(NOT(ISNUMBER(N1149)),"UNPRICED - select SKU / quote",IF(ISNUMBER(K1149),"Manual quote - verify source",IF(T1149="Covered","Covered by capacity",IF(T1149="Control plane","No direct fee","Priced - verify sizing")))))</f>
        <v>Inactive</v>
      </c>
      <c r="R1149" s="21" t="s">
        <v>2314</v>
      </c>
      <c r="S1149" s="21" t="s">
        <v>971</v>
      </c>
      <c r="T1149" s="21" t="s">
        <v>181</v>
      </c>
      <c r="U1149" s="23">
        <f>IF(COUNTIF('SKU Catalog'!$A$4:$A$116,T1149&amp;"|"&amp;F1149)=0,0,MATCH(T1149&amp;"|"&amp;F1149,'SKU Catalog'!$A$1:$A$116,0))</f>
        <v>4</v>
      </c>
      <c r="V1149" s="24">
        <f>IF(NOT(AND(A1149=$B$2,G1149&gt;0,H1149&gt;0,OR(C1149&lt;&gt;"Recommended baseline",Assumptions!$B$10=1))),0,IF(ISNUMBER(K1149),G1149*H1149*K1149,IF(U1149=0,"UNPRICED",IF(ISNUMBER(INDEX('SKU Catalog'!$K$1:$K$116,MAX(1,U1149))),G1149*H1149*INDEX('SKU Catalog'!$K$1:$K$116,MAX(1,U1149))*IF(AND(INDEX('SKU Catalog'!$F$1:$F$116,MAX(1,U1149))="Hourly",OR(INDEX('SKU Catalog'!$J$1:$J$116,MAX(1,U1149))=0,"PAYG"="PAYG")),I1149,1),"UNPRICED"))))</f>
        <v>0</v>
      </c>
      <c r="W1149" s="24">
        <f>IF(NOT(AND(A1149=$B$2,G1149&gt;0,H1149&gt;0,OR(C1149&lt;&gt;"Recommended baseline",Assumptions!$B$10=1))),0,IF(ISNUMBER(K1149),G1149*H1149*K1149,IF(U1149=0,"UNPRICED",IF(ISNUMBER(INDEX('SKU Catalog'!$L$1:$L$116,MAX(1,U1149))),G1149*H1149*INDEX('SKU Catalog'!$L$1:$L$116,MAX(1,U1149))*IF(AND(INDEX('SKU Catalog'!$F$1:$F$116,MAX(1,U1149))="Hourly",OR(INDEX('SKU Catalog'!$J$1:$J$116,MAX(1,U1149))=0,"1Y"="PAYG")),I1149,1),"UNPRICED"))))</f>
        <v>0</v>
      </c>
      <c r="X1149" s="24">
        <f>IF(NOT(AND(A1149=$B$2,G1149&gt;0,H1149&gt;0,OR(C1149&lt;&gt;"Recommended baseline",Assumptions!$B$10=1))),0,IF(ISNUMBER(K1149),G1149*H1149*K1149,IF(U1149=0,"UNPRICED",IF(ISNUMBER(INDEX('SKU Catalog'!$M$1:$M$116,MAX(1,U1149))),G1149*H1149*INDEX('SKU Catalog'!$M$1:$M$116,MAX(1,U1149))*IF(AND(INDEX('SKU Catalog'!$F$1:$F$116,MAX(1,U1149))="Hourly",OR(INDEX('SKU Catalog'!$J$1:$J$116,MAX(1,U1149))=0,"3Y"="PAYG")),I1149,1),"UNPRICED"))))</f>
        <v>0</v>
      </c>
    </row>
    <row r="1150" spans="1:24" ht="43.2" x14ac:dyDescent="0.35">
      <c r="A1150" s="21" t="s">
        <v>1941</v>
      </c>
      <c r="B1150" s="21" t="s">
        <v>86</v>
      </c>
      <c r="C1150" s="21" t="s">
        <v>2299</v>
      </c>
      <c r="D1150" s="21" t="s">
        <v>1121</v>
      </c>
      <c r="E1150" s="21" t="s">
        <v>1122</v>
      </c>
      <c r="F1150" s="26" t="s">
        <v>182</v>
      </c>
      <c r="G1150" s="27">
        <v>1</v>
      </c>
      <c r="H1150" s="27">
        <v>1</v>
      </c>
      <c r="I1150" s="36">
        <v>1</v>
      </c>
      <c r="J1150" s="26" t="s">
        <v>2297</v>
      </c>
      <c r="K1150" s="37"/>
      <c r="L1150" s="23" t="str">
        <f>IF(U1150=0,"INVALID SKU",IF(INDEX('SKU Catalog'!$J$1:$J$116,MAX(1,U1150))=0,"PAYG",IF(J1150="Default",Assumptions!$B$7,J1150)))</f>
        <v>PAYG</v>
      </c>
      <c r="M1150" s="23" t="str">
        <f>IF(U1150=0,"Review SKU",INDEX('SKU Catalog'!$E$1:$E$116,MAX(1,U1150)))</f>
        <v>resource</v>
      </c>
      <c r="N1150" s="31">
        <f>IF(ISNUMBER(K1150),K1150,IF(U1150=0,"UNPRICED",IF(L1150="PAYG",INDEX('SKU Catalog'!$K$1:$K$116,MAX(1,U1150)),IF(L1150="1Y",INDEX('SKU Catalog'!$L$1:$L$116,MAX(1,U1150)),INDEX('SKU Catalog'!$M$1:$M$116,MAX(1,U1150))))))</f>
        <v>0</v>
      </c>
      <c r="O1150" s="24">
        <f>IF(NOT(AND(A1150=$B$2,G1150&gt;0,H1150&gt;0,OR(C1150&lt;&gt;"Recommended baseline",Assumptions!$B$10=1))),0,IF(ISNUMBER(N1150),G1150*H1150*N1150*IF(ISNUMBER(K1150),1,IF(AND(L1150="PAYG",INDEX('SKU Catalog'!$F$1:$F$116,MAX(1,U1150))="Hourly"),I1150,1)),"UNPRICED"))</f>
        <v>0</v>
      </c>
      <c r="P1150" s="24">
        <f>IF(ISNUMBER(O1150),O1150*Assumptions!$B$8,"UNPRICED")</f>
        <v>0</v>
      </c>
      <c r="Q1150" s="23" t="str">
        <f>IF(NOT(AND(A1150=$B$2,G1150&gt;0,H1150&gt;0,OR(C1150&lt;&gt;"Recommended baseline",Assumptions!$B$10=1))),"Inactive",IF(NOT(ISNUMBER(N1150)),"UNPRICED - select SKU / quote",IF(ISNUMBER(K1150),"Manual quote - verify source",IF(T1150="Covered","Covered by capacity",IF(T1150="Control plane","No direct fee","Priced - verify sizing")))))</f>
        <v>Inactive</v>
      </c>
      <c r="R1150" s="21" t="s">
        <v>2314</v>
      </c>
      <c r="S1150" s="21" t="s">
        <v>971</v>
      </c>
      <c r="T1150" s="21" t="s">
        <v>181</v>
      </c>
      <c r="U1150" s="23">
        <f>IF(COUNTIF('SKU Catalog'!$A$4:$A$116,T1150&amp;"|"&amp;F1150)=0,0,MATCH(T1150&amp;"|"&amp;F1150,'SKU Catalog'!$A$1:$A$116,0))</f>
        <v>4</v>
      </c>
      <c r="V1150" s="24">
        <f>IF(NOT(AND(A1150=$B$2,G1150&gt;0,H1150&gt;0,OR(C1150&lt;&gt;"Recommended baseline",Assumptions!$B$10=1))),0,IF(ISNUMBER(K1150),G1150*H1150*K1150,IF(U1150=0,"UNPRICED",IF(ISNUMBER(INDEX('SKU Catalog'!$K$1:$K$116,MAX(1,U1150))),G1150*H1150*INDEX('SKU Catalog'!$K$1:$K$116,MAX(1,U1150))*IF(AND(INDEX('SKU Catalog'!$F$1:$F$116,MAX(1,U1150))="Hourly",OR(INDEX('SKU Catalog'!$J$1:$J$116,MAX(1,U1150))=0,"PAYG"="PAYG")),I1150,1),"UNPRICED"))))</f>
        <v>0</v>
      </c>
      <c r="W1150" s="24">
        <f>IF(NOT(AND(A1150=$B$2,G1150&gt;0,H1150&gt;0,OR(C1150&lt;&gt;"Recommended baseline",Assumptions!$B$10=1))),0,IF(ISNUMBER(K1150),G1150*H1150*K1150,IF(U1150=0,"UNPRICED",IF(ISNUMBER(INDEX('SKU Catalog'!$L$1:$L$116,MAX(1,U1150))),G1150*H1150*INDEX('SKU Catalog'!$L$1:$L$116,MAX(1,U1150))*IF(AND(INDEX('SKU Catalog'!$F$1:$F$116,MAX(1,U1150))="Hourly",OR(INDEX('SKU Catalog'!$J$1:$J$116,MAX(1,U1150))=0,"1Y"="PAYG")),I1150,1),"UNPRICED"))))</f>
        <v>0</v>
      </c>
      <c r="X1150" s="24">
        <f>IF(NOT(AND(A1150=$B$2,G1150&gt;0,H1150&gt;0,OR(C1150&lt;&gt;"Recommended baseline",Assumptions!$B$10=1))),0,IF(ISNUMBER(K1150),G1150*H1150*K1150,IF(U1150=0,"UNPRICED",IF(ISNUMBER(INDEX('SKU Catalog'!$M$1:$M$116,MAX(1,U1150))),G1150*H1150*INDEX('SKU Catalog'!$M$1:$M$116,MAX(1,U1150))*IF(AND(INDEX('SKU Catalog'!$F$1:$F$116,MAX(1,U1150))="Hourly",OR(INDEX('SKU Catalog'!$J$1:$J$116,MAX(1,U1150))=0,"3Y"="PAYG")),I1150,1),"UNPRICED"))))</f>
        <v>0</v>
      </c>
    </row>
    <row r="1151" spans="1:24" ht="43.2" x14ac:dyDescent="0.35">
      <c r="A1151" s="21" t="s">
        <v>1941</v>
      </c>
      <c r="B1151" s="21" t="s">
        <v>86</v>
      </c>
      <c r="C1151" s="21" t="s">
        <v>2299</v>
      </c>
      <c r="D1151" s="21" t="s">
        <v>1125</v>
      </c>
      <c r="E1151" s="21" t="s">
        <v>1126</v>
      </c>
      <c r="F1151" s="26" t="s">
        <v>182</v>
      </c>
      <c r="G1151" s="27">
        <v>1</v>
      </c>
      <c r="H1151" s="27">
        <v>1</v>
      </c>
      <c r="I1151" s="36">
        <v>1</v>
      </c>
      <c r="J1151" s="26" t="s">
        <v>2297</v>
      </c>
      <c r="K1151" s="37"/>
      <c r="L1151" s="23" t="str">
        <f>IF(U1151=0,"INVALID SKU",IF(INDEX('SKU Catalog'!$J$1:$J$116,MAX(1,U1151))=0,"PAYG",IF(J1151="Default",Assumptions!$B$7,J1151)))</f>
        <v>PAYG</v>
      </c>
      <c r="M1151" s="23" t="str">
        <f>IF(U1151=0,"Review SKU",INDEX('SKU Catalog'!$E$1:$E$116,MAX(1,U1151)))</f>
        <v>resource</v>
      </c>
      <c r="N1151" s="31">
        <f>IF(ISNUMBER(K1151),K1151,IF(U1151=0,"UNPRICED",IF(L1151="PAYG",INDEX('SKU Catalog'!$K$1:$K$116,MAX(1,U1151)),IF(L1151="1Y",INDEX('SKU Catalog'!$L$1:$L$116,MAX(1,U1151)),INDEX('SKU Catalog'!$M$1:$M$116,MAX(1,U1151))))))</f>
        <v>0</v>
      </c>
      <c r="O1151" s="24">
        <f>IF(NOT(AND(A1151=$B$2,G1151&gt;0,H1151&gt;0,OR(C1151&lt;&gt;"Recommended baseline",Assumptions!$B$10=1))),0,IF(ISNUMBER(N1151),G1151*H1151*N1151*IF(ISNUMBER(K1151),1,IF(AND(L1151="PAYG",INDEX('SKU Catalog'!$F$1:$F$116,MAX(1,U1151))="Hourly"),I1151,1)),"UNPRICED"))</f>
        <v>0</v>
      </c>
      <c r="P1151" s="24">
        <f>IF(ISNUMBER(O1151),O1151*Assumptions!$B$8,"UNPRICED")</f>
        <v>0</v>
      </c>
      <c r="Q1151" s="23" t="str">
        <f>IF(NOT(AND(A1151=$B$2,G1151&gt;0,H1151&gt;0,OR(C1151&lt;&gt;"Recommended baseline",Assumptions!$B$10=1))),"Inactive",IF(NOT(ISNUMBER(N1151)),"UNPRICED - select SKU / quote",IF(ISNUMBER(K1151),"Manual quote - verify source",IF(T1151="Covered","Covered by capacity",IF(T1151="Control plane","No direct fee","Priced - verify sizing")))))</f>
        <v>Inactive</v>
      </c>
      <c r="R1151" s="21" t="s">
        <v>2314</v>
      </c>
      <c r="S1151" s="21" t="s">
        <v>971</v>
      </c>
      <c r="T1151" s="21" t="s">
        <v>181</v>
      </c>
      <c r="U1151" s="23">
        <f>IF(COUNTIF('SKU Catalog'!$A$4:$A$116,T1151&amp;"|"&amp;F1151)=0,0,MATCH(T1151&amp;"|"&amp;F1151,'SKU Catalog'!$A$1:$A$116,0))</f>
        <v>4</v>
      </c>
      <c r="V1151" s="24">
        <f>IF(NOT(AND(A1151=$B$2,G1151&gt;0,H1151&gt;0,OR(C1151&lt;&gt;"Recommended baseline",Assumptions!$B$10=1))),0,IF(ISNUMBER(K1151),G1151*H1151*K1151,IF(U1151=0,"UNPRICED",IF(ISNUMBER(INDEX('SKU Catalog'!$K$1:$K$116,MAX(1,U1151))),G1151*H1151*INDEX('SKU Catalog'!$K$1:$K$116,MAX(1,U1151))*IF(AND(INDEX('SKU Catalog'!$F$1:$F$116,MAX(1,U1151))="Hourly",OR(INDEX('SKU Catalog'!$J$1:$J$116,MAX(1,U1151))=0,"PAYG"="PAYG")),I1151,1),"UNPRICED"))))</f>
        <v>0</v>
      </c>
      <c r="W1151" s="24">
        <f>IF(NOT(AND(A1151=$B$2,G1151&gt;0,H1151&gt;0,OR(C1151&lt;&gt;"Recommended baseline",Assumptions!$B$10=1))),0,IF(ISNUMBER(K1151),G1151*H1151*K1151,IF(U1151=0,"UNPRICED",IF(ISNUMBER(INDEX('SKU Catalog'!$L$1:$L$116,MAX(1,U1151))),G1151*H1151*INDEX('SKU Catalog'!$L$1:$L$116,MAX(1,U1151))*IF(AND(INDEX('SKU Catalog'!$F$1:$F$116,MAX(1,U1151))="Hourly",OR(INDEX('SKU Catalog'!$J$1:$J$116,MAX(1,U1151))=0,"1Y"="PAYG")),I1151,1),"UNPRICED"))))</f>
        <v>0</v>
      </c>
      <c r="X1151" s="24">
        <f>IF(NOT(AND(A1151=$B$2,G1151&gt;0,H1151&gt;0,OR(C1151&lt;&gt;"Recommended baseline",Assumptions!$B$10=1))),0,IF(ISNUMBER(K1151),G1151*H1151*K1151,IF(U1151=0,"UNPRICED",IF(ISNUMBER(INDEX('SKU Catalog'!$M$1:$M$116,MAX(1,U1151))),G1151*H1151*INDEX('SKU Catalog'!$M$1:$M$116,MAX(1,U1151))*IF(AND(INDEX('SKU Catalog'!$F$1:$F$116,MAX(1,U1151))="Hourly",OR(INDEX('SKU Catalog'!$J$1:$J$116,MAX(1,U1151))=0,"3Y"="PAYG")),I1151,1),"UNPRICED"))))</f>
        <v>0</v>
      </c>
    </row>
    <row r="1152" spans="1:24" ht="43.2" x14ac:dyDescent="0.35">
      <c r="A1152" s="21" t="s">
        <v>1941</v>
      </c>
      <c r="B1152" s="21" t="s">
        <v>86</v>
      </c>
      <c r="C1152" s="21" t="s">
        <v>2299</v>
      </c>
      <c r="D1152" s="21" t="s">
        <v>1129</v>
      </c>
      <c r="E1152" s="21" t="s">
        <v>1130</v>
      </c>
      <c r="F1152" s="26" t="s">
        <v>182</v>
      </c>
      <c r="G1152" s="27">
        <v>1</v>
      </c>
      <c r="H1152" s="27">
        <v>1</v>
      </c>
      <c r="I1152" s="36">
        <v>1</v>
      </c>
      <c r="J1152" s="26" t="s">
        <v>2297</v>
      </c>
      <c r="K1152" s="37"/>
      <c r="L1152" s="23" t="str">
        <f>IF(U1152=0,"INVALID SKU",IF(INDEX('SKU Catalog'!$J$1:$J$116,MAX(1,U1152))=0,"PAYG",IF(J1152="Default",Assumptions!$B$7,J1152)))</f>
        <v>PAYG</v>
      </c>
      <c r="M1152" s="23" t="str">
        <f>IF(U1152=0,"Review SKU",INDEX('SKU Catalog'!$E$1:$E$116,MAX(1,U1152)))</f>
        <v>resource</v>
      </c>
      <c r="N1152" s="31">
        <f>IF(ISNUMBER(K1152),K1152,IF(U1152=0,"UNPRICED",IF(L1152="PAYG",INDEX('SKU Catalog'!$K$1:$K$116,MAX(1,U1152)),IF(L1152="1Y",INDEX('SKU Catalog'!$L$1:$L$116,MAX(1,U1152)),INDEX('SKU Catalog'!$M$1:$M$116,MAX(1,U1152))))))</f>
        <v>0</v>
      </c>
      <c r="O1152" s="24">
        <f>IF(NOT(AND(A1152=$B$2,G1152&gt;0,H1152&gt;0,OR(C1152&lt;&gt;"Recommended baseline",Assumptions!$B$10=1))),0,IF(ISNUMBER(N1152),G1152*H1152*N1152*IF(ISNUMBER(K1152),1,IF(AND(L1152="PAYG",INDEX('SKU Catalog'!$F$1:$F$116,MAX(1,U1152))="Hourly"),I1152,1)),"UNPRICED"))</f>
        <v>0</v>
      </c>
      <c r="P1152" s="24">
        <f>IF(ISNUMBER(O1152),O1152*Assumptions!$B$8,"UNPRICED")</f>
        <v>0</v>
      </c>
      <c r="Q1152" s="23" t="str">
        <f>IF(NOT(AND(A1152=$B$2,G1152&gt;0,H1152&gt;0,OR(C1152&lt;&gt;"Recommended baseline",Assumptions!$B$10=1))),"Inactive",IF(NOT(ISNUMBER(N1152)),"UNPRICED - select SKU / quote",IF(ISNUMBER(K1152),"Manual quote - verify source",IF(T1152="Covered","Covered by capacity",IF(T1152="Control plane","No direct fee","Priced - verify sizing")))))</f>
        <v>Inactive</v>
      </c>
      <c r="R1152" s="21" t="s">
        <v>2314</v>
      </c>
      <c r="S1152" s="21" t="s">
        <v>971</v>
      </c>
      <c r="T1152" s="21" t="s">
        <v>181</v>
      </c>
      <c r="U1152" s="23">
        <f>IF(COUNTIF('SKU Catalog'!$A$4:$A$116,T1152&amp;"|"&amp;F1152)=0,0,MATCH(T1152&amp;"|"&amp;F1152,'SKU Catalog'!$A$1:$A$116,0))</f>
        <v>4</v>
      </c>
      <c r="V1152" s="24">
        <f>IF(NOT(AND(A1152=$B$2,G1152&gt;0,H1152&gt;0,OR(C1152&lt;&gt;"Recommended baseline",Assumptions!$B$10=1))),0,IF(ISNUMBER(K1152),G1152*H1152*K1152,IF(U1152=0,"UNPRICED",IF(ISNUMBER(INDEX('SKU Catalog'!$K$1:$K$116,MAX(1,U1152))),G1152*H1152*INDEX('SKU Catalog'!$K$1:$K$116,MAX(1,U1152))*IF(AND(INDEX('SKU Catalog'!$F$1:$F$116,MAX(1,U1152))="Hourly",OR(INDEX('SKU Catalog'!$J$1:$J$116,MAX(1,U1152))=0,"PAYG"="PAYG")),I1152,1),"UNPRICED"))))</f>
        <v>0</v>
      </c>
      <c r="W1152" s="24">
        <f>IF(NOT(AND(A1152=$B$2,G1152&gt;0,H1152&gt;0,OR(C1152&lt;&gt;"Recommended baseline",Assumptions!$B$10=1))),0,IF(ISNUMBER(K1152),G1152*H1152*K1152,IF(U1152=0,"UNPRICED",IF(ISNUMBER(INDEX('SKU Catalog'!$L$1:$L$116,MAX(1,U1152))),G1152*H1152*INDEX('SKU Catalog'!$L$1:$L$116,MAX(1,U1152))*IF(AND(INDEX('SKU Catalog'!$F$1:$F$116,MAX(1,U1152))="Hourly",OR(INDEX('SKU Catalog'!$J$1:$J$116,MAX(1,U1152))=0,"1Y"="PAYG")),I1152,1),"UNPRICED"))))</f>
        <v>0</v>
      </c>
      <c r="X1152" s="24">
        <f>IF(NOT(AND(A1152=$B$2,G1152&gt;0,H1152&gt;0,OR(C1152&lt;&gt;"Recommended baseline",Assumptions!$B$10=1))),0,IF(ISNUMBER(K1152),G1152*H1152*K1152,IF(U1152=0,"UNPRICED",IF(ISNUMBER(INDEX('SKU Catalog'!$M$1:$M$116,MAX(1,U1152))),G1152*H1152*INDEX('SKU Catalog'!$M$1:$M$116,MAX(1,U1152))*IF(AND(INDEX('SKU Catalog'!$F$1:$F$116,MAX(1,U1152))="Hourly",OR(INDEX('SKU Catalog'!$J$1:$J$116,MAX(1,U1152))=0,"3Y"="PAYG")),I1152,1),"UNPRICED"))))</f>
        <v>0</v>
      </c>
    </row>
    <row r="1153" spans="1:24" ht="43.2" x14ac:dyDescent="0.35">
      <c r="A1153" s="21" t="s">
        <v>1941</v>
      </c>
      <c r="B1153" s="21" t="s">
        <v>86</v>
      </c>
      <c r="C1153" s="21" t="s">
        <v>2299</v>
      </c>
      <c r="D1153" s="21" t="s">
        <v>1133</v>
      </c>
      <c r="E1153" s="21" t="s">
        <v>1134</v>
      </c>
      <c r="F1153" s="26" t="s">
        <v>182</v>
      </c>
      <c r="G1153" s="27">
        <v>1</v>
      </c>
      <c r="H1153" s="27">
        <v>1</v>
      </c>
      <c r="I1153" s="36">
        <v>1</v>
      </c>
      <c r="J1153" s="26" t="s">
        <v>2297</v>
      </c>
      <c r="K1153" s="37"/>
      <c r="L1153" s="23" t="str">
        <f>IF(U1153=0,"INVALID SKU",IF(INDEX('SKU Catalog'!$J$1:$J$116,MAX(1,U1153))=0,"PAYG",IF(J1153="Default",Assumptions!$B$7,J1153)))</f>
        <v>PAYG</v>
      </c>
      <c r="M1153" s="23" t="str">
        <f>IF(U1153=0,"Review SKU",INDEX('SKU Catalog'!$E$1:$E$116,MAX(1,U1153)))</f>
        <v>resource</v>
      </c>
      <c r="N1153" s="31">
        <f>IF(ISNUMBER(K1153),K1153,IF(U1153=0,"UNPRICED",IF(L1153="PAYG",INDEX('SKU Catalog'!$K$1:$K$116,MAX(1,U1153)),IF(L1153="1Y",INDEX('SKU Catalog'!$L$1:$L$116,MAX(1,U1153)),INDEX('SKU Catalog'!$M$1:$M$116,MAX(1,U1153))))))</f>
        <v>0</v>
      </c>
      <c r="O1153" s="24">
        <f>IF(NOT(AND(A1153=$B$2,G1153&gt;0,H1153&gt;0,OR(C1153&lt;&gt;"Recommended baseline",Assumptions!$B$10=1))),0,IF(ISNUMBER(N1153),G1153*H1153*N1153*IF(ISNUMBER(K1153),1,IF(AND(L1153="PAYG",INDEX('SKU Catalog'!$F$1:$F$116,MAX(1,U1153))="Hourly"),I1153,1)),"UNPRICED"))</f>
        <v>0</v>
      </c>
      <c r="P1153" s="24">
        <f>IF(ISNUMBER(O1153),O1153*Assumptions!$B$8,"UNPRICED")</f>
        <v>0</v>
      </c>
      <c r="Q1153" s="23" t="str">
        <f>IF(NOT(AND(A1153=$B$2,G1153&gt;0,H1153&gt;0,OR(C1153&lt;&gt;"Recommended baseline",Assumptions!$B$10=1))),"Inactive",IF(NOT(ISNUMBER(N1153)),"UNPRICED - select SKU / quote",IF(ISNUMBER(K1153),"Manual quote - verify source",IF(T1153="Covered","Covered by capacity",IF(T1153="Control plane","No direct fee","Priced - verify sizing")))))</f>
        <v>Inactive</v>
      </c>
      <c r="R1153" s="21" t="s">
        <v>2314</v>
      </c>
      <c r="S1153" s="21" t="s">
        <v>971</v>
      </c>
      <c r="T1153" s="21" t="s">
        <v>181</v>
      </c>
      <c r="U1153" s="23">
        <f>IF(COUNTIF('SKU Catalog'!$A$4:$A$116,T1153&amp;"|"&amp;F1153)=0,0,MATCH(T1153&amp;"|"&amp;F1153,'SKU Catalog'!$A$1:$A$116,0))</f>
        <v>4</v>
      </c>
      <c r="V1153" s="24">
        <f>IF(NOT(AND(A1153=$B$2,G1153&gt;0,H1153&gt;0,OR(C1153&lt;&gt;"Recommended baseline",Assumptions!$B$10=1))),0,IF(ISNUMBER(K1153),G1153*H1153*K1153,IF(U1153=0,"UNPRICED",IF(ISNUMBER(INDEX('SKU Catalog'!$K$1:$K$116,MAX(1,U1153))),G1153*H1153*INDEX('SKU Catalog'!$K$1:$K$116,MAX(1,U1153))*IF(AND(INDEX('SKU Catalog'!$F$1:$F$116,MAX(1,U1153))="Hourly",OR(INDEX('SKU Catalog'!$J$1:$J$116,MAX(1,U1153))=0,"PAYG"="PAYG")),I1153,1),"UNPRICED"))))</f>
        <v>0</v>
      </c>
      <c r="W1153" s="24">
        <f>IF(NOT(AND(A1153=$B$2,G1153&gt;0,H1153&gt;0,OR(C1153&lt;&gt;"Recommended baseline",Assumptions!$B$10=1))),0,IF(ISNUMBER(K1153),G1153*H1153*K1153,IF(U1153=0,"UNPRICED",IF(ISNUMBER(INDEX('SKU Catalog'!$L$1:$L$116,MAX(1,U1153))),G1153*H1153*INDEX('SKU Catalog'!$L$1:$L$116,MAX(1,U1153))*IF(AND(INDEX('SKU Catalog'!$F$1:$F$116,MAX(1,U1153))="Hourly",OR(INDEX('SKU Catalog'!$J$1:$J$116,MAX(1,U1153))=0,"1Y"="PAYG")),I1153,1),"UNPRICED"))))</f>
        <v>0</v>
      </c>
      <c r="X1153" s="24">
        <f>IF(NOT(AND(A1153=$B$2,G1153&gt;0,H1153&gt;0,OR(C1153&lt;&gt;"Recommended baseline",Assumptions!$B$10=1))),0,IF(ISNUMBER(K1153),G1153*H1153*K1153,IF(U1153=0,"UNPRICED",IF(ISNUMBER(INDEX('SKU Catalog'!$M$1:$M$116,MAX(1,U1153))),G1153*H1153*INDEX('SKU Catalog'!$M$1:$M$116,MAX(1,U1153))*IF(AND(INDEX('SKU Catalog'!$F$1:$F$116,MAX(1,U1153))="Hourly",OR(INDEX('SKU Catalog'!$J$1:$J$116,MAX(1,U1153))=0,"3Y"="PAYG")),I1153,1),"UNPRICED"))))</f>
        <v>0</v>
      </c>
    </row>
    <row r="1154" spans="1:24" ht="43.2" x14ac:dyDescent="0.35">
      <c r="A1154" s="21" t="s">
        <v>1941</v>
      </c>
      <c r="B1154" s="21" t="s">
        <v>86</v>
      </c>
      <c r="C1154" s="21" t="s">
        <v>2299</v>
      </c>
      <c r="D1154" s="21" t="s">
        <v>1137</v>
      </c>
      <c r="E1154" s="21" t="s">
        <v>1138</v>
      </c>
      <c r="F1154" s="26" t="s">
        <v>182</v>
      </c>
      <c r="G1154" s="27">
        <v>1</v>
      </c>
      <c r="H1154" s="27">
        <v>1</v>
      </c>
      <c r="I1154" s="36">
        <v>1</v>
      </c>
      <c r="J1154" s="26" t="s">
        <v>2297</v>
      </c>
      <c r="K1154" s="37"/>
      <c r="L1154" s="23" t="str">
        <f>IF(U1154=0,"INVALID SKU",IF(INDEX('SKU Catalog'!$J$1:$J$116,MAX(1,U1154))=0,"PAYG",IF(J1154="Default",Assumptions!$B$7,J1154)))</f>
        <v>PAYG</v>
      </c>
      <c r="M1154" s="23" t="str">
        <f>IF(U1154=0,"Review SKU",INDEX('SKU Catalog'!$E$1:$E$116,MAX(1,U1154)))</f>
        <v>resource</v>
      </c>
      <c r="N1154" s="31">
        <f>IF(ISNUMBER(K1154),K1154,IF(U1154=0,"UNPRICED",IF(L1154="PAYG",INDEX('SKU Catalog'!$K$1:$K$116,MAX(1,U1154)),IF(L1154="1Y",INDEX('SKU Catalog'!$L$1:$L$116,MAX(1,U1154)),INDEX('SKU Catalog'!$M$1:$M$116,MAX(1,U1154))))))</f>
        <v>0</v>
      </c>
      <c r="O1154" s="24">
        <f>IF(NOT(AND(A1154=$B$2,G1154&gt;0,H1154&gt;0,OR(C1154&lt;&gt;"Recommended baseline",Assumptions!$B$10=1))),0,IF(ISNUMBER(N1154),G1154*H1154*N1154*IF(ISNUMBER(K1154),1,IF(AND(L1154="PAYG",INDEX('SKU Catalog'!$F$1:$F$116,MAX(1,U1154))="Hourly"),I1154,1)),"UNPRICED"))</f>
        <v>0</v>
      </c>
      <c r="P1154" s="24">
        <f>IF(ISNUMBER(O1154),O1154*Assumptions!$B$8,"UNPRICED")</f>
        <v>0</v>
      </c>
      <c r="Q1154" s="23" t="str">
        <f>IF(NOT(AND(A1154=$B$2,G1154&gt;0,H1154&gt;0,OR(C1154&lt;&gt;"Recommended baseline",Assumptions!$B$10=1))),"Inactive",IF(NOT(ISNUMBER(N1154)),"UNPRICED - select SKU / quote",IF(ISNUMBER(K1154),"Manual quote - verify source",IF(T1154="Covered","Covered by capacity",IF(T1154="Control plane","No direct fee","Priced - verify sizing")))))</f>
        <v>Inactive</v>
      </c>
      <c r="R1154" s="21" t="s">
        <v>2314</v>
      </c>
      <c r="S1154" s="21" t="s">
        <v>971</v>
      </c>
      <c r="T1154" s="21" t="s">
        <v>181</v>
      </c>
      <c r="U1154" s="23">
        <f>IF(COUNTIF('SKU Catalog'!$A$4:$A$116,T1154&amp;"|"&amp;F1154)=0,0,MATCH(T1154&amp;"|"&amp;F1154,'SKU Catalog'!$A$1:$A$116,0))</f>
        <v>4</v>
      </c>
      <c r="V1154" s="24">
        <f>IF(NOT(AND(A1154=$B$2,G1154&gt;0,H1154&gt;0,OR(C1154&lt;&gt;"Recommended baseline",Assumptions!$B$10=1))),0,IF(ISNUMBER(K1154),G1154*H1154*K1154,IF(U1154=0,"UNPRICED",IF(ISNUMBER(INDEX('SKU Catalog'!$K$1:$K$116,MAX(1,U1154))),G1154*H1154*INDEX('SKU Catalog'!$K$1:$K$116,MAX(1,U1154))*IF(AND(INDEX('SKU Catalog'!$F$1:$F$116,MAX(1,U1154))="Hourly",OR(INDEX('SKU Catalog'!$J$1:$J$116,MAX(1,U1154))=0,"PAYG"="PAYG")),I1154,1),"UNPRICED"))))</f>
        <v>0</v>
      </c>
      <c r="W1154" s="24">
        <f>IF(NOT(AND(A1154=$B$2,G1154&gt;0,H1154&gt;0,OR(C1154&lt;&gt;"Recommended baseline",Assumptions!$B$10=1))),0,IF(ISNUMBER(K1154),G1154*H1154*K1154,IF(U1154=0,"UNPRICED",IF(ISNUMBER(INDEX('SKU Catalog'!$L$1:$L$116,MAX(1,U1154))),G1154*H1154*INDEX('SKU Catalog'!$L$1:$L$116,MAX(1,U1154))*IF(AND(INDEX('SKU Catalog'!$F$1:$F$116,MAX(1,U1154))="Hourly",OR(INDEX('SKU Catalog'!$J$1:$J$116,MAX(1,U1154))=0,"1Y"="PAYG")),I1154,1),"UNPRICED"))))</f>
        <v>0</v>
      </c>
      <c r="X1154" s="24">
        <f>IF(NOT(AND(A1154=$B$2,G1154&gt;0,H1154&gt;0,OR(C1154&lt;&gt;"Recommended baseline",Assumptions!$B$10=1))),0,IF(ISNUMBER(K1154),G1154*H1154*K1154,IF(U1154=0,"UNPRICED",IF(ISNUMBER(INDEX('SKU Catalog'!$M$1:$M$116,MAX(1,U1154))),G1154*H1154*INDEX('SKU Catalog'!$M$1:$M$116,MAX(1,U1154))*IF(AND(INDEX('SKU Catalog'!$F$1:$F$116,MAX(1,U1154))="Hourly",OR(INDEX('SKU Catalog'!$J$1:$J$116,MAX(1,U1154))=0,"3Y"="PAYG")),I1154,1),"UNPRICED"))))</f>
        <v>0</v>
      </c>
    </row>
    <row r="1155" spans="1:24" ht="43.2" x14ac:dyDescent="0.35">
      <c r="A1155" s="21" t="s">
        <v>1941</v>
      </c>
      <c r="B1155" s="21" t="s">
        <v>86</v>
      </c>
      <c r="C1155" s="21" t="s">
        <v>2299</v>
      </c>
      <c r="D1155" s="21" t="s">
        <v>1141</v>
      </c>
      <c r="E1155" s="21" t="s">
        <v>1142</v>
      </c>
      <c r="F1155" s="26" t="s">
        <v>182</v>
      </c>
      <c r="G1155" s="27">
        <v>1</v>
      </c>
      <c r="H1155" s="27">
        <v>1</v>
      </c>
      <c r="I1155" s="36">
        <v>1</v>
      </c>
      <c r="J1155" s="26" t="s">
        <v>2297</v>
      </c>
      <c r="K1155" s="37"/>
      <c r="L1155" s="23" t="str">
        <f>IF(U1155=0,"INVALID SKU",IF(INDEX('SKU Catalog'!$J$1:$J$116,MAX(1,U1155))=0,"PAYG",IF(J1155="Default",Assumptions!$B$7,J1155)))</f>
        <v>PAYG</v>
      </c>
      <c r="M1155" s="23" t="str">
        <f>IF(U1155=0,"Review SKU",INDEX('SKU Catalog'!$E$1:$E$116,MAX(1,U1155)))</f>
        <v>resource</v>
      </c>
      <c r="N1155" s="31">
        <f>IF(ISNUMBER(K1155),K1155,IF(U1155=0,"UNPRICED",IF(L1155="PAYG",INDEX('SKU Catalog'!$K$1:$K$116,MAX(1,U1155)),IF(L1155="1Y",INDEX('SKU Catalog'!$L$1:$L$116,MAX(1,U1155)),INDEX('SKU Catalog'!$M$1:$M$116,MAX(1,U1155))))))</f>
        <v>0</v>
      </c>
      <c r="O1155" s="24">
        <f>IF(NOT(AND(A1155=$B$2,G1155&gt;0,H1155&gt;0,OR(C1155&lt;&gt;"Recommended baseline",Assumptions!$B$10=1))),0,IF(ISNUMBER(N1155),G1155*H1155*N1155*IF(ISNUMBER(K1155),1,IF(AND(L1155="PAYG",INDEX('SKU Catalog'!$F$1:$F$116,MAX(1,U1155))="Hourly"),I1155,1)),"UNPRICED"))</f>
        <v>0</v>
      </c>
      <c r="P1155" s="24">
        <f>IF(ISNUMBER(O1155),O1155*Assumptions!$B$8,"UNPRICED")</f>
        <v>0</v>
      </c>
      <c r="Q1155" s="23" t="str">
        <f>IF(NOT(AND(A1155=$B$2,G1155&gt;0,H1155&gt;0,OR(C1155&lt;&gt;"Recommended baseline",Assumptions!$B$10=1))),"Inactive",IF(NOT(ISNUMBER(N1155)),"UNPRICED - select SKU / quote",IF(ISNUMBER(K1155),"Manual quote - verify source",IF(T1155="Covered","Covered by capacity",IF(T1155="Control plane","No direct fee","Priced - verify sizing")))))</f>
        <v>Inactive</v>
      </c>
      <c r="R1155" s="21" t="s">
        <v>2314</v>
      </c>
      <c r="S1155" s="21" t="s">
        <v>971</v>
      </c>
      <c r="T1155" s="21" t="s">
        <v>181</v>
      </c>
      <c r="U1155" s="23">
        <f>IF(COUNTIF('SKU Catalog'!$A$4:$A$116,T1155&amp;"|"&amp;F1155)=0,0,MATCH(T1155&amp;"|"&amp;F1155,'SKU Catalog'!$A$1:$A$116,0))</f>
        <v>4</v>
      </c>
      <c r="V1155" s="24">
        <f>IF(NOT(AND(A1155=$B$2,G1155&gt;0,H1155&gt;0,OR(C1155&lt;&gt;"Recommended baseline",Assumptions!$B$10=1))),0,IF(ISNUMBER(K1155),G1155*H1155*K1155,IF(U1155=0,"UNPRICED",IF(ISNUMBER(INDEX('SKU Catalog'!$K$1:$K$116,MAX(1,U1155))),G1155*H1155*INDEX('SKU Catalog'!$K$1:$K$116,MAX(1,U1155))*IF(AND(INDEX('SKU Catalog'!$F$1:$F$116,MAX(1,U1155))="Hourly",OR(INDEX('SKU Catalog'!$J$1:$J$116,MAX(1,U1155))=0,"PAYG"="PAYG")),I1155,1),"UNPRICED"))))</f>
        <v>0</v>
      </c>
      <c r="W1155" s="24">
        <f>IF(NOT(AND(A1155=$B$2,G1155&gt;0,H1155&gt;0,OR(C1155&lt;&gt;"Recommended baseline",Assumptions!$B$10=1))),0,IF(ISNUMBER(K1155),G1155*H1155*K1155,IF(U1155=0,"UNPRICED",IF(ISNUMBER(INDEX('SKU Catalog'!$L$1:$L$116,MAX(1,U1155))),G1155*H1155*INDEX('SKU Catalog'!$L$1:$L$116,MAX(1,U1155))*IF(AND(INDEX('SKU Catalog'!$F$1:$F$116,MAX(1,U1155))="Hourly",OR(INDEX('SKU Catalog'!$J$1:$J$116,MAX(1,U1155))=0,"1Y"="PAYG")),I1155,1),"UNPRICED"))))</f>
        <v>0</v>
      </c>
      <c r="X1155" s="24">
        <f>IF(NOT(AND(A1155=$B$2,G1155&gt;0,H1155&gt;0,OR(C1155&lt;&gt;"Recommended baseline",Assumptions!$B$10=1))),0,IF(ISNUMBER(K1155),G1155*H1155*K1155,IF(U1155=0,"UNPRICED",IF(ISNUMBER(INDEX('SKU Catalog'!$M$1:$M$116,MAX(1,U1155))),G1155*H1155*INDEX('SKU Catalog'!$M$1:$M$116,MAX(1,U1155))*IF(AND(INDEX('SKU Catalog'!$F$1:$F$116,MAX(1,U1155))="Hourly",OR(INDEX('SKU Catalog'!$J$1:$J$116,MAX(1,U1155))=0,"3Y"="PAYG")),I1155,1),"UNPRICED"))))</f>
        <v>0</v>
      </c>
    </row>
    <row r="1156" spans="1:24" ht="43.2" x14ac:dyDescent="0.35">
      <c r="A1156" s="21" t="s">
        <v>1941</v>
      </c>
      <c r="B1156" s="21" t="s">
        <v>86</v>
      </c>
      <c r="C1156" s="21" t="s">
        <v>2299</v>
      </c>
      <c r="D1156" s="21" t="s">
        <v>1145</v>
      </c>
      <c r="E1156" s="21" t="s">
        <v>1146</v>
      </c>
      <c r="F1156" s="26" t="s">
        <v>182</v>
      </c>
      <c r="G1156" s="27">
        <v>1</v>
      </c>
      <c r="H1156" s="27">
        <v>1</v>
      </c>
      <c r="I1156" s="36">
        <v>1</v>
      </c>
      <c r="J1156" s="26" t="s">
        <v>2297</v>
      </c>
      <c r="K1156" s="37"/>
      <c r="L1156" s="23" t="str">
        <f>IF(U1156=0,"INVALID SKU",IF(INDEX('SKU Catalog'!$J$1:$J$116,MAX(1,U1156))=0,"PAYG",IF(J1156="Default",Assumptions!$B$7,J1156)))</f>
        <v>PAYG</v>
      </c>
      <c r="M1156" s="23" t="str">
        <f>IF(U1156=0,"Review SKU",INDEX('SKU Catalog'!$E$1:$E$116,MAX(1,U1156)))</f>
        <v>resource</v>
      </c>
      <c r="N1156" s="31">
        <f>IF(ISNUMBER(K1156),K1156,IF(U1156=0,"UNPRICED",IF(L1156="PAYG",INDEX('SKU Catalog'!$K$1:$K$116,MAX(1,U1156)),IF(L1156="1Y",INDEX('SKU Catalog'!$L$1:$L$116,MAX(1,U1156)),INDEX('SKU Catalog'!$M$1:$M$116,MAX(1,U1156))))))</f>
        <v>0</v>
      </c>
      <c r="O1156" s="24">
        <f>IF(NOT(AND(A1156=$B$2,G1156&gt;0,H1156&gt;0,OR(C1156&lt;&gt;"Recommended baseline",Assumptions!$B$10=1))),0,IF(ISNUMBER(N1156),G1156*H1156*N1156*IF(ISNUMBER(K1156),1,IF(AND(L1156="PAYG",INDEX('SKU Catalog'!$F$1:$F$116,MAX(1,U1156))="Hourly"),I1156,1)),"UNPRICED"))</f>
        <v>0</v>
      </c>
      <c r="P1156" s="24">
        <f>IF(ISNUMBER(O1156),O1156*Assumptions!$B$8,"UNPRICED")</f>
        <v>0</v>
      </c>
      <c r="Q1156" s="23" t="str">
        <f>IF(NOT(AND(A1156=$B$2,G1156&gt;0,H1156&gt;0,OR(C1156&lt;&gt;"Recommended baseline",Assumptions!$B$10=1))),"Inactive",IF(NOT(ISNUMBER(N1156)),"UNPRICED - select SKU / quote",IF(ISNUMBER(K1156),"Manual quote - verify source",IF(T1156="Covered","Covered by capacity",IF(T1156="Control plane","No direct fee","Priced - verify sizing")))))</f>
        <v>Inactive</v>
      </c>
      <c r="R1156" s="21" t="s">
        <v>2314</v>
      </c>
      <c r="S1156" s="21" t="s">
        <v>971</v>
      </c>
      <c r="T1156" s="21" t="s">
        <v>181</v>
      </c>
      <c r="U1156" s="23">
        <f>IF(COUNTIF('SKU Catalog'!$A$4:$A$116,T1156&amp;"|"&amp;F1156)=0,0,MATCH(T1156&amp;"|"&amp;F1156,'SKU Catalog'!$A$1:$A$116,0))</f>
        <v>4</v>
      </c>
      <c r="V1156" s="24">
        <f>IF(NOT(AND(A1156=$B$2,G1156&gt;0,H1156&gt;0,OR(C1156&lt;&gt;"Recommended baseline",Assumptions!$B$10=1))),0,IF(ISNUMBER(K1156),G1156*H1156*K1156,IF(U1156=0,"UNPRICED",IF(ISNUMBER(INDEX('SKU Catalog'!$K$1:$K$116,MAX(1,U1156))),G1156*H1156*INDEX('SKU Catalog'!$K$1:$K$116,MAX(1,U1156))*IF(AND(INDEX('SKU Catalog'!$F$1:$F$116,MAX(1,U1156))="Hourly",OR(INDEX('SKU Catalog'!$J$1:$J$116,MAX(1,U1156))=0,"PAYG"="PAYG")),I1156,1),"UNPRICED"))))</f>
        <v>0</v>
      </c>
      <c r="W1156" s="24">
        <f>IF(NOT(AND(A1156=$B$2,G1156&gt;0,H1156&gt;0,OR(C1156&lt;&gt;"Recommended baseline",Assumptions!$B$10=1))),0,IF(ISNUMBER(K1156),G1156*H1156*K1156,IF(U1156=0,"UNPRICED",IF(ISNUMBER(INDEX('SKU Catalog'!$L$1:$L$116,MAX(1,U1156))),G1156*H1156*INDEX('SKU Catalog'!$L$1:$L$116,MAX(1,U1156))*IF(AND(INDEX('SKU Catalog'!$F$1:$F$116,MAX(1,U1156))="Hourly",OR(INDEX('SKU Catalog'!$J$1:$J$116,MAX(1,U1156))=0,"1Y"="PAYG")),I1156,1),"UNPRICED"))))</f>
        <v>0</v>
      </c>
      <c r="X1156" s="24">
        <f>IF(NOT(AND(A1156=$B$2,G1156&gt;0,H1156&gt;0,OR(C1156&lt;&gt;"Recommended baseline",Assumptions!$B$10=1))),0,IF(ISNUMBER(K1156),G1156*H1156*K1156,IF(U1156=0,"UNPRICED",IF(ISNUMBER(INDEX('SKU Catalog'!$M$1:$M$116,MAX(1,U1156))),G1156*H1156*INDEX('SKU Catalog'!$M$1:$M$116,MAX(1,U1156))*IF(AND(INDEX('SKU Catalog'!$F$1:$F$116,MAX(1,U1156))="Hourly",OR(INDEX('SKU Catalog'!$J$1:$J$116,MAX(1,U1156))=0,"3Y"="PAYG")),I1156,1),"UNPRICED"))))</f>
        <v>0</v>
      </c>
    </row>
    <row r="1157" spans="1:24" ht="43.2" x14ac:dyDescent="0.35">
      <c r="A1157" s="21" t="s">
        <v>1941</v>
      </c>
      <c r="B1157" s="21" t="s">
        <v>86</v>
      </c>
      <c r="C1157" s="21" t="s">
        <v>2299</v>
      </c>
      <c r="D1157" s="21" t="s">
        <v>1149</v>
      </c>
      <c r="E1157" s="21" t="s">
        <v>1150</v>
      </c>
      <c r="F1157" s="26" t="s">
        <v>182</v>
      </c>
      <c r="G1157" s="27">
        <v>1</v>
      </c>
      <c r="H1157" s="27">
        <v>1</v>
      </c>
      <c r="I1157" s="36">
        <v>1</v>
      </c>
      <c r="J1157" s="26" t="s">
        <v>2297</v>
      </c>
      <c r="K1157" s="37"/>
      <c r="L1157" s="23" t="str">
        <f>IF(U1157=0,"INVALID SKU",IF(INDEX('SKU Catalog'!$J$1:$J$116,MAX(1,U1157))=0,"PAYG",IF(J1157="Default",Assumptions!$B$7,J1157)))</f>
        <v>PAYG</v>
      </c>
      <c r="M1157" s="23" t="str">
        <f>IF(U1157=0,"Review SKU",INDEX('SKU Catalog'!$E$1:$E$116,MAX(1,U1157)))</f>
        <v>resource</v>
      </c>
      <c r="N1157" s="31">
        <f>IF(ISNUMBER(K1157),K1157,IF(U1157=0,"UNPRICED",IF(L1157="PAYG",INDEX('SKU Catalog'!$K$1:$K$116,MAX(1,U1157)),IF(L1157="1Y",INDEX('SKU Catalog'!$L$1:$L$116,MAX(1,U1157)),INDEX('SKU Catalog'!$M$1:$M$116,MAX(1,U1157))))))</f>
        <v>0</v>
      </c>
      <c r="O1157" s="24">
        <f>IF(NOT(AND(A1157=$B$2,G1157&gt;0,H1157&gt;0,OR(C1157&lt;&gt;"Recommended baseline",Assumptions!$B$10=1))),0,IF(ISNUMBER(N1157),G1157*H1157*N1157*IF(ISNUMBER(K1157),1,IF(AND(L1157="PAYG",INDEX('SKU Catalog'!$F$1:$F$116,MAX(1,U1157))="Hourly"),I1157,1)),"UNPRICED"))</f>
        <v>0</v>
      </c>
      <c r="P1157" s="24">
        <f>IF(ISNUMBER(O1157),O1157*Assumptions!$B$8,"UNPRICED")</f>
        <v>0</v>
      </c>
      <c r="Q1157" s="23" t="str">
        <f>IF(NOT(AND(A1157=$B$2,G1157&gt;0,H1157&gt;0,OR(C1157&lt;&gt;"Recommended baseline",Assumptions!$B$10=1))),"Inactive",IF(NOT(ISNUMBER(N1157)),"UNPRICED - select SKU / quote",IF(ISNUMBER(K1157),"Manual quote - verify source",IF(T1157="Covered","Covered by capacity",IF(T1157="Control plane","No direct fee","Priced - verify sizing")))))</f>
        <v>Inactive</v>
      </c>
      <c r="R1157" s="21" t="s">
        <v>2314</v>
      </c>
      <c r="S1157" s="21" t="s">
        <v>971</v>
      </c>
      <c r="T1157" s="21" t="s">
        <v>181</v>
      </c>
      <c r="U1157" s="23">
        <f>IF(COUNTIF('SKU Catalog'!$A$4:$A$116,T1157&amp;"|"&amp;F1157)=0,0,MATCH(T1157&amp;"|"&amp;F1157,'SKU Catalog'!$A$1:$A$116,0))</f>
        <v>4</v>
      </c>
      <c r="V1157" s="24">
        <f>IF(NOT(AND(A1157=$B$2,G1157&gt;0,H1157&gt;0,OR(C1157&lt;&gt;"Recommended baseline",Assumptions!$B$10=1))),0,IF(ISNUMBER(K1157),G1157*H1157*K1157,IF(U1157=0,"UNPRICED",IF(ISNUMBER(INDEX('SKU Catalog'!$K$1:$K$116,MAX(1,U1157))),G1157*H1157*INDEX('SKU Catalog'!$K$1:$K$116,MAX(1,U1157))*IF(AND(INDEX('SKU Catalog'!$F$1:$F$116,MAX(1,U1157))="Hourly",OR(INDEX('SKU Catalog'!$J$1:$J$116,MAX(1,U1157))=0,"PAYG"="PAYG")),I1157,1),"UNPRICED"))))</f>
        <v>0</v>
      </c>
      <c r="W1157" s="24">
        <f>IF(NOT(AND(A1157=$B$2,G1157&gt;0,H1157&gt;0,OR(C1157&lt;&gt;"Recommended baseline",Assumptions!$B$10=1))),0,IF(ISNUMBER(K1157),G1157*H1157*K1157,IF(U1157=0,"UNPRICED",IF(ISNUMBER(INDEX('SKU Catalog'!$L$1:$L$116,MAX(1,U1157))),G1157*H1157*INDEX('SKU Catalog'!$L$1:$L$116,MAX(1,U1157))*IF(AND(INDEX('SKU Catalog'!$F$1:$F$116,MAX(1,U1157))="Hourly",OR(INDEX('SKU Catalog'!$J$1:$J$116,MAX(1,U1157))=0,"1Y"="PAYG")),I1157,1),"UNPRICED"))))</f>
        <v>0</v>
      </c>
      <c r="X1157" s="24">
        <f>IF(NOT(AND(A1157=$B$2,G1157&gt;0,H1157&gt;0,OR(C1157&lt;&gt;"Recommended baseline",Assumptions!$B$10=1))),0,IF(ISNUMBER(K1157),G1157*H1157*K1157,IF(U1157=0,"UNPRICED",IF(ISNUMBER(INDEX('SKU Catalog'!$M$1:$M$116,MAX(1,U1157))),G1157*H1157*INDEX('SKU Catalog'!$M$1:$M$116,MAX(1,U1157))*IF(AND(INDEX('SKU Catalog'!$F$1:$F$116,MAX(1,U1157))="Hourly",OR(INDEX('SKU Catalog'!$J$1:$J$116,MAX(1,U1157))=0,"3Y"="PAYG")),I1157,1),"UNPRICED"))))</f>
        <v>0</v>
      </c>
    </row>
    <row r="1158" spans="1:24" ht="43.2" x14ac:dyDescent="0.35">
      <c r="A1158" s="21" t="s">
        <v>1941</v>
      </c>
      <c r="B1158" s="21" t="s">
        <v>86</v>
      </c>
      <c r="C1158" s="21" t="s">
        <v>2299</v>
      </c>
      <c r="D1158" s="21" t="s">
        <v>1153</v>
      </c>
      <c r="E1158" s="21" t="s">
        <v>1154</v>
      </c>
      <c r="F1158" s="26" t="s">
        <v>182</v>
      </c>
      <c r="G1158" s="27">
        <v>1</v>
      </c>
      <c r="H1158" s="27">
        <v>1</v>
      </c>
      <c r="I1158" s="36">
        <v>1</v>
      </c>
      <c r="J1158" s="26" t="s">
        <v>2297</v>
      </c>
      <c r="K1158" s="37"/>
      <c r="L1158" s="23" t="str">
        <f>IF(U1158=0,"INVALID SKU",IF(INDEX('SKU Catalog'!$J$1:$J$116,MAX(1,U1158))=0,"PAYG",IF(J1158="Default",Assumptions!$B$7,J1158)))</f>
        <v>PAYG</v>
      </c>
      <c r="M1158" s="23" t="str">
        <f>IF(U1158=0,"Review SKU",INDEX('SKU Catalog'!$E$1:$E$116,MAX(1,U1158)))</f>
        <v>resource</v>
      </c>
      <c r="N1158" s="31">
        <f>IF(ISNUMBER(K1158),K1158,IF(U1158=0,"UNPRICED",IF(L1158="PAYG",INDEX('SKU Catalog'!$K$1:$K$116,MAX(1,U1158)),IF(L1158="1Y",INDEX('SKU Catalog'!$L$1:$L$116,MAX(1,U1158)),INDEX('SKU Catalog'!$M$1:$M$116,MAX(1,U1158))))))</f>
        <v>0</v>
      </c>
      <c r="O1158" s="24">
        <f>IF(NOT(AND(A1158=$B$2,G1158&gt;0,H1158&gt;0,OR(C1158&lt;&gt;"Recommended baseline",Assumptions!$B$10=1))),0,IF(ISNUMBER(N1158),G1158*H1158*N1158*IF(ISNUMBER(K1158),1,IF(AND(L1158="PAYG",INDEX('SKU Catalog'!$F$1:$F$116,MAX(1,U1158))="Hourly"),I1158,1)),"UNPRICED"))</f>
        <v>0</v>
      </c>
      <c r="P1158" s="24">
        <f>IF(ISNUMBER(O1158),O1158*Assumptions!$B$8,"UNPRICED")</f>
        <v>0</v>
      </c>
      <c r="Q1158" s="23" t="str">
        <f>IF(NOT(AND(A1158=$B$2,G1158&gt;0,H1158&gt;0,OR(C1158&lt;&gt;"Recommended baseline",Assumptions!$B$10=1))),"Inactive",IF(NOT(ISNUMBER(N1158)),"UNPRICED - select SKU / quote",IF(ISNUMBER(K1158),"Manual quote - verify source",IF(T1158="Covered","Covered by capacity",IF(T1158="Control plane","No direct fee","Priced - verify sizing")))))</f>
        <v>Inactive</v>
      </c>
      <c r="R1158" s="21" t="s">
        <v>2314</v>
      </c>
      <c r="S1158" s="21" t="s">
        <v>971</v>
      </c>
      <c r="T1158" s="21" t="s">
        <v>181</v>
      </c>
      <c r="U1158" s="23">
        <f>IF(COUNTIF('SKU Catalog'!$A$4:$A$116,T1158&amp;"|"&amp;F1158)=0,0,MATCH(T1158&amp;"|"&amp;F1158,'SKU Catalog'!$A$1:$A$116,0))</f>
        <v>4</v>
      </c>
      <c r="V1158" s="24">
        <f>IF(NOT(AND(A1158=$B$2,G1158&gt;0,H1158&gt;0,OR(C1158&lt;&gt;"Recommended baseline",Assumptions!$B$10=1))),0,IF(ISNUMBER(K1158),G1158*H1158*K1158,IF(U1158=0,"UNPRICED",IF(ISNUMBER(INDEX('SKU Catalog'!$K$1:$K$116,MAX(1,U1158))),G1158*H1158*INDEX('SKU Catalog'!$K$1:$K$116,MAX(1,U1158))*IF(AND(INDEX('SKU Catalog'!$F$1:$F$116,MAX(1,U1158))="Hourly",OR(INDEX('SKU Catalog'!$J$1:$J$116,MAX(1,U1158))=0,"PAYG"="PAYG")),I1158,1),"UNPRICED"))))</f>
        <v>0</v>
      </c>
      <c r="W1158" s="24">
        <f>IF(NOT(AND(A1158=$B$2,G1158&gt;0,H1158&gt;0,OR(C1158&lt;&gt;"Recommended baseline",Assumptions!$B$10=1))),0,IF(ISNUMBER(K1158),G1158*H1158*K1158,IF(U1158=0,"UNPRICED",IF(ISNUMBER(INDEX('SKU Catalog'!$L$1:$L$116,MAX(1,U1158))),G1158*H1158*INDEX('SKU Catalog'!$L$1:$L$116,MAX(1,U1158))*IF(AND(INDEX('SKU Catalog'!$F$1:$F$116,MAX(1,U1158))="Hourly",OR(INDEX('SKU Catalog'!$J$1:$J$116,MAX(1,U1158))=0,"1Y"="PAYG")),I1158,1),"UNPRICED"))))</f>
        <v>0</v>
      </c>
      <c r="X1158" s="24">
        <f>IF(NOT(AND(A1158=$B$2,G1158&gt;0,H1158&gt;0,OR(C1158&lt;&gt;"Recommended baseline",Assumptions!$B$10=1))),0,IF(ISNUMBER(K1158),G1158*H1158*K1158,IF(U1158=0,"UNPRICED",IF(ISNUMBER(INDEX('SKU Catalog'!$M$1:$M$116,MAX(1,U1158))),G1158*H1158*INDEX('SKU Catalog'!$M$1:$M$116,MAX(1,U1158))*IF(AND(INDEX('SKU Catalog'!$F$1:$F$116,MAX(1,U1158))="Hourly",OR(INDEX('SKU Catalog'!$J$1:$J$116,MAX(1,U1158))=0,"3Y"="PAYG")),I1158,1),"UNPRICED"))))</f>
        <v>0</v>
      </c>
    </row>
    <row r="1159" spans="1:24" ht="43.2" x14ac:dyDescent="0.35">
      <c r="A1159" s="21" t="s">
        <v>1941</v>
      </c>
      <c r="B1159" s="21" t="s">
        <v>86</v>
      </c>
      <c r="C1159" s="21" t="s">
        <v>2299</v>
      </c>
      <c r="D1159" s="21" t="s">
        <v>1157</v>
      </c>
      <c r="E1159" s="21" t="s">
        <v>1158</v>
      </c>
      <c r="F1159" s="26" t="s">
        <v>182</v>
      </c>
      <c r="G1159" s="27">
        <v>1</v>
      </c>
      <c r="H1159" s="27">
        <v>1</v>
      </c>
      <c r="I1159" s="36">
        <v>1</v>
      </c>
      <c r="J1159" s="26" t="s">
        <v>2297</v>
      </c>
      <c r="K1159" s="37"/>
      <c r="L1159" s="23" t="str">
        <f>IF(U1159=0,"INVALID SKU",IF(INDEX('SKU Catalog'!$J$1:$J$116,MAX(1,U1159))=0,"PAYG",IF(J1159="Default",Assumptions!$B$7,J1159)))</f>
        <v>PAYG</v>
      </c>
      <c r="M1159" s="23" t="str">
        <f>IF(U1159=0,"Review SKU",INDEX('SKU Catalog'!$E$1:$E$116,MAX(1,U1159)))</f>
        <v>resource</v>
      </c>
      <c r="N1159" s="31">
        <f>IF(ISNUMBER(K1159),K1159,IF(U1159=0,"UNPRICED",IF(L1159="PAYG",INDEX('SKU Catalog'!$K$1:$K$116,MAX(1,U1159)),IF(L1159="1Y",INDEX('SKU Catalog'!$L$1:$L$116,MAX(1,U1159)),INDEX('SKU Catalog'!$M$1:$M$116,MAX(1,U1159))))))</f>
        <v>0</v>
      </c>
      <c r="O1159" s="24">
        <f>IF(NOT(AND(A1159=$B$2,G1159&gt;0,H1159&gt;0,OR(C1159&lt;&gt;"Recommended baseline",Assumptions!$B$10=1))),0,IF(ISNUMBER(N1159),G1159*H1159*N1159*IF(ISNUMBER(K1159),1,IF(AND(L1159="PAYG",INDEX('SKU Catalog'!$F$1:$F$116,MAX(1,U1159))="Hourly"),I1159,1)),"UNPRICED"))</f>
        <v>0</v>
      </c>
      <c r="P1159" s="24">
        <f>IF(ISNUMBER(O1159),O1159*Assumptions!$B$8,"UNPRICED")</f>
        <v>0</v>
      </c>
      <c r="Q1159" s="23" t="str">
        <f>IF(NOT(AND(A1159=$B$2,G1159&gt;0,H1159&gt;0,OR(C1159&lt;&gt;"Recommended baseline",Assumptions!$B$10=1))),"Inactive",IF(NOT(ISNUMBER(N1159)),"UNPRICED - select SKU / quote",IF(ISNUMBER(K1159),"Manual quote - verify source",IF(T1159="Covered","Covered by capacity",IF(T1159="Control plane","No direct fee","Priced - verify sizing")))))</f>
        <v>Inactive</v>
      </c>
      <c r="R1159" s="21" t="s">
        <v>2314</v>
      </c>
      <c r="S1159" s="21" t="s">
        <v>971</v>
      </c>
      <c r="T1159" s="21" t="s">
        <v>181</v>
      </c>
      <c r="U1159" s="23">
        <f>IF(COUNTIF('SKU Catalog'!$A$4:$A$116,T1159&amp;"|"&amp;F1159)=0,0,MATCH(T1159&amp;"|"&amp;F1159,'SKU Catalog'!$A$1:$A$116,0))</f>
        <v>4</v>
      </c>
      <c r="V1159" s="24">
        <f>IF(NOT(AND(A1159=$B$2,G1159&gt;0,H1159&gt;0,OR(C1159&lt;&gt;"Recommended baseline",Assumptions!$B$10=1))),0,IF(ISNUMBER(K1159),G1159*H1159*K1159,IF(U1159=0,"UNPRICED",IF(ISNUMBER(INDEX('SKU Catalog'!$K$1:$K$116,MAX(1,U1159))),G1159*H1159*INDEX('SKU Catalog'!$K$1:$K$116,MAX(1,U1159))*IF(AND(INDEX('SKU Catalog'!$F$1:$F$116,MAX(1,U1159))="Hourly",OR(INDEX('SKU Catalog'!$J$1:$J$116,MAX(1,U1159))=0,"PAYG"="PAYG")),I1159,1),"UNPRICED"))))</f>
        <v>0</v>
      </c>
      <c r="W1159" s="24">
        <f>IF(NOT(AND(A1159=$B$2,G1159&gt;0,H1159&gt;0,OR(C1159&lt;&gt;"Recommended baseline",Assumptions!$B$10=1))),0,IF(ISNUMBER(K1159),G1159*H1159*K1159,IF(U1159=0,"UNPRICED",IF(ISNUMBER(INDEX('SKU Catalog'!$L$1:$L$116,MAX(1,U1159))),G1159*H1159*INDEX('SKU Catalog'!$L$1:$L$116,MAX(1,U1159))*IF(AND(INDEX('SKU Catalog'!$F$1:$F$116,MAX(1,U1159))="Hourly",OR(INDEX('SKU Catalog'!$J$1:$J$116,MAX(1,U1159))=0,"1Y"="PAYG")),I1159,1),"UNPRICED"))))</f>
        <v>0</v>
      </c>
      <c r="X1159" s="24">
        <f>IF(NOT(AND(A1159=$B$2,G1159&gt;0,H1159&gt;0,OR(C1159&lt;&gt;"Recommended baseline",Assumptions!$B$10=1))),0,IF(ISNUMBER(K1159),G1159*H1159*K1159,IF(U1159=0,"UNPRICED",IF(ISNUMBER(INDEX('SKU Catalog'!$M$1:$M$116,MAX(1,U1159))),G1159*H1159*INDEX('SKU Catalog'!$M$1:$M$116,MAX(1,U1159))*IF(AND(INDEX('SKU Catalog'!$F$1:$F$116,MAX(1,U1159))="Hourly",OR(INDEX('SKU Catalog'!$J$1:$J$116,MAX(1,U1159))=0,"3Y"="PAYG")),I1159,1),"UNPRICED"))))</f>
        <v>0</v>
      </c>
    </row>
    <row r="1160" spans="1:24" ht="43.2" x14ac:dyDescent="0.35">
      <c r="A1160" s="21" t="s">
        <v>1941</v>
      </c>
      <c r="B1160" s="21" t="s">
        <v>86</v>
      </c>
      <c r="C1160" s="21" t="s">
        <v>2299</v>
      </c>
      <c r="D1160" s="21" t="s">
        <v>1161</v>
      </c>
      <c r="E1160" s="21" t="s">
        <v>1162</v>
      </c>
      <c r="F1160" s="26" t="s">
        <v>182</v>
      </c>
      <c r="G1160" s="27">
        <v>1</v>
      </c>
      <c r="H1160" s="27">
        <v>1</v>
      </c>
      <c r="I1160" s="36">
        <v>1</v>
      </c>
      <c r="J1160" s="26" t="s">
        <v>2297</v>
      </c>
      <c r="K1160" s="37"/>
      <c r="L1160" s="23" t="str">
        <f>IF(U1160=0,"INVALID SKU",IF(INDEX('SKU Catalog'!$J$1:$J$116,MAX(1,U1160))=0,"PAYG",IF(J1160="Default",Assumptions!$B$7,J1160)))</f>
        <v>PAYG</v>
      </c>
      <c r="M1160" s="23" t="str">
        <f>IF(U1160=0,"Review SKU",INDEX('SKU Catalog'!$E$1:$E$116,MAX(1,U1160)))</f>
        <v>resource</v>
      </c>
      <c r="N1160" s="31">
        <f>IF(ISNUMBER(K1160),K1160,IF(U1160=0,"UNPRICED",IF(L1160="PAYG",INDEX('SKU Catalog'!$K$1:$K$116,MAX(1,U1160)),IF(L1160="1Y",INDEX('SKU Catalog'!$L$1:$L$116,MAX(1,U1160)),INDEX('SKU Catalog'!$M$1:$M$116,MAX(1,U1160))))))</f>
        <v>0</v>
      </c>
      <c r="O1160" s="24">
        <f>IF(NOT(AND(A1160=$B$2,G1160&gt;0,H1160&gt;0,OR(C1160&lt;&gt;"Recommended baseline",Assumptions!$B$10=1))),0,IF(ISNUMBER(N1160),G1160*H1160*N1160*IF(ISNUMBER(K1160),1,IF(AND(L1160="PAYG",INDEX('SKU Catalog'!$F$1:$F$116,MAX(1,U1160))="Hourly"),I1160,1)),"UNPRICED"))</f>
        <v>0</v>
      </c>
      <c r="P1160" s="24">
        <f>IF(ISNUMBER(O1160),O1160*Assumptions!$B$8,"UNPRICED")</f>
        <v>0</v>
      </c>
      <c r="Q1160" s="23" t="str">
        <f>IF(NOT(AND(A1160=$B$2,G1160&gt;0,H1160&gt;0,OR(C1160&lt;&gt;"Recommended baseline",Assumptions!$B$10=1))),"Inactive",IF(NOT(ISNUMBER(N1160)),"UNPRICED - select SKU / quote",IF(ISNUMBER(K1160),"Manual quote - verify source",IF(T1160="Covered","Covered by capacity",IF(T1160="Control plane","No direct fee","Priced - verify sizing")))))</f>
        <v>Inactive</v>
      </c>
      <c r="R1160" s="21" t="s">
        <v>2314</v>
      </c>
      <c r="S1160" s="21" t="s">
        <v>971</v>
      </c>
      <c r="T1160" s="21" t="s">
        <v>181</v>
      </c>
      <c r="U1160" s="23">
        <f>IF(COUNTIF('SKU Catalog'!$A$4:$A$116,T1160&amp;"|"&amp;F1160)=0,0,MATCH(T1160&amp;"|"&amp;F1160,'SKU Catalog'!$A$1:$A$116,0))</f>
        <v>4</v>
      </c>
      <c r="V1160" s="24">
        <f>IF(NOT(AND(A1160=$B$2,G1160&gt;0,H1160&gt;0,OR(C1160&lt;&gt;"Recommended baseline",Assumptions!$B$10=1))),0,IF(ISNUMBER(K1160),G1160*H1160*K1160,IF(U1160=0,"UNPRICED",IF(ISNUMBER(INDEX('SKU Catalog'!$K$1:$K$116,MAX(1,U1160))),G1160*H1160*INDEX('SKU Catalog'!$K$1:$K$116,MAX(1,U1160))*IF(AND(INDEX('SKU Catalog'!$F$1:$F$116,MAX(1,U1160))="Hourly",OR(INDEX('SKU Catalog'!$J$1:$J$116,MAX(1,U1160))=0,"PAYG"="PAYG")),I1160,1),"UNPRICED"))))</f>
        <v>0</v>
      </c>
      <c r="W1160" s="24">
        <f>IF(NOT(AND(A1160=$B$2,G1160&gt;0,H1160&gt;0,OR(C1160&lt;&gt;"Recommended baseline",Assumptions!$B$10=1))),0,IF(ISNUMBER(K1160),G1160*H1160*K1160,IF(U1160=0,"UNPRICED",IF(ISNUMBER(INDEX('SKU Catalog'!$L$1:$L$116,MAX(1,U1160))),G1160*H1160*INDEX('SKU Catalog'!$L$1:$L$116,MAX(1,U1160))*IF(AND(INDEX('SKU Catalog'!$F$1:$F$116,MAX(1,U1160))="Hourly",OR(INDEX('SKU Catalog'!$J$1:$J$116,MAX(1,U1160))=0,"1Y"="PAYG")),I1160,1),"UNPRICED"))))</f>
        <v>0</v>
      </c>
      <c r="X1160" s="24">
        <f>IF(NOT(AND(A1160=$B$2,G1160&gt;0,H1160&gt;0,OR(C1160&lt;&gt;"Recommended baseline",Assumptions!$B$10=1))),0,IF(ISNUMBER(K1160),G1160*H1160*K1160,IF(U1160=0,"UNPRICED",IF(ISNUMBER(INDEX('SKU Catalog'!$M$1:$M$116,MAX(1,U1160))),G1160*H1160*INDEX('SKU Catalog'!$M$1:$M$116,MAX(1,U1160))*IF(AND(INDEX('SKU Catalog'!$F$1:$F$116,MAX(1,U1160))="Hourly",OR(INDEX('SKU Catalog'!$J$1:$J$116,MAX(1,U1160))=0,"3Y"="PAYG")),I1160,1),"UNPRICED"))))</f>
        <v>0</v>
      </c>
    </row>
    <row r="1161" spans="1:24" ht="43.2" x14ac:dyDescent="0.35">
      <c r="A1161" s="21" t="s">
        <v>1941</v>
      </c>
      <c r="B1161" s="21" t="s">
        <v>86</v>
      </c>
      <c r="C1161" s="21" t="s">
        <v>2299</v>
      </c>
      <c r="D1161" s="21" t="s">
        <v>1165</v>
      </c>
      <c r="E1161" s="21" t="s">
        <v>1166</v>
      </c>
      <c r="F1161" s="26" t="s">
        <v>182</v>
      </c>
      <c r="G1161" s="27">
        <v>1</v>
      </c>
      <c r="H1161" s="27">
        <v>1</v>
      </c>
      <c r="I1161" s="36">
        <v>1</v>
      </c>
      <c r="J1161" s="26" t="s">
        <v>2297</v>
      </c>
      <c r="K1161" s="37"/>
      <c r="L1161" s="23" t="str">
        <f>IF(U1161=0,"INVALID SKU",IF(INDEX('SKU Catalog'!$J$1:$J$116,MAX(1,U1161))=0,"PAYG",IF(J1161="Default",Assumptions!$B$7,J1161)))</f>
        <v>PAYG</v>
      </c>
      <c r="M1161" s="23" t="str">
        <f>IF(U1161=0,"Review SKU",INDEX('SKU Catalog'!$E$1:$E$116,MAX(1,U1161)))</f>
        <v>resource</v>
      </c>
      <c r="N1161" s="31">
        <f>IF(ISNUMBER(K1161),K1161,IF(U1161=0,"UNPRICED",IF(L1161="PAYG",INDEX('SKU Catalog'!$K$1:$K$116,MAX(1,U1161)),IF(L1161="1Y",INDEX('SKU Catalog'!$L$1:$L$116,MAX(1,U1161)),INDEX('SKU Catalog'!$M$1:$M$116,MAX(1,U1161))))))</f>
        <v>0</v>
      </c>
      <c r="O1161" s="24">
        <f>IF(NOT(AND(A1161=$B$2,G1161&gt;0,H1161&gt;0,OR(C1161&lt;&gt;"Recommended baseline",Assumptions!$B$10=1))),0,IF(ISNUMBER(N1161),G1161*H1161*N1161*IF(ISNUMBER(K1161),1,IF(AND(L1161="PAYG",INDEX('SKU Catalog'!$F$1:$F$116,MAX(1,U1161))="Hourly"),I1161,1)),"UNPRICED"))</f>
        <v>0</v>
      </c>
      <c r="P1161" s="24">
        <f>IF(ISNUMBER(O1161),O1161*Assumptions!$B$8,"UNPRICED")</f>
        <v>0</v>
      </c>
      <c r="Q1161" s="23" t="str">
        <f>IF(NOT(AND(A1161=$B$2,G1161&gt;0,H1161&gt;0,OR(C1161&lt;&gt;"Recommended baseline",Assumptions!$B$10=1))),"Inactive",IF(NOT(ISNUMBER(N1161)),"UNPRICED - select SKU / quote",IF(ISNUMBER(K1161),"Manual quote - verify source",IF(T1161="Covered","Covered by capacity",IF(T1161="Control plane","No direct fee","Priced - verify sizing")))))</f>
        <v>Inactive</v>
      </c>
      <c r="R1161" s="21" t="s">
        <v>2314</v>
      </c>
      <c r="S1161" s="21" t="s">
        <v>971</v>
      </c>
      <c r="T1161" s="21" t="s">
        <v>181</v>
      </c>
      <c r="U1161" s="23">
        <f>IF(COUNTIF('SKU Catalog'!$A$4:$A$116,T1161&amp;"|"&amp;F1161)=0,0,MATCH(T1161&amp;"|"&amp;F1161,'SKU Catalog'!$A$1:$A$116,0))</f>
        <v>4</v>
      </c>
      <c r="V1161" s="24">
        <f>IF(NOT(AND(A1161=$B$2,G1161&gt;0,H1161&gt;0,OR(C1161&lt;&gt;"Recommended baseline",Assumptions!$B$10=1))),0,IF(ISNUMBER(K1161),G1161*H1161*K1161,IF(U1161=0,"UNPRICED",IF(ISNUMBER(INDEX('SKU Catalog'!$K$1:$K$116,MAX(1,U1161))),G1161*H1161*INDEX('SKU Catalog'!$K$1:$K$116,MAX(1,U1161))*IF(AND(INDEX('SKU Catalog'!$F$1:$F$116,MAX(1,U1161))="Hourly",OR(INDEX('SKU Catalog'!$J$1:$J$116,MAX(1,U1161))=0,"PAYG"="PAYG")),I1161,1),"UNPRICED"))))</f>
        <v>0</v>
      </c>
      <c r="W1161" s="24">
        <f>IF(NOT(AND(A1161=$B$2,G1161&gt;0,H1161&gt;0,OR(C1161&lt;&gt;"Recommended baseline",Assumptions!$B$10=1))),0,IF(ISNUMBER(K1161),G1161*H1161*K1161,IF(U1161=0,"UNPRICED",IF(ISNUMBER(INDEX('SKU Catalog'!$L$1:$L$116,MAX(1,U1161))),G1161*H1161*INDEX('SKU Catalog'!$L$1:$L$116,MAX(1,U1161))*IF(AND(INDEX('SKU Catalog'!$F$1:$F$116,MAX(1,U1161))="Hourly",OR(INDEX('SKU Catalog'!$J$1:$J$116,MAX(1,U1161))=0,"1Y"="PAYG")),I1161,1),"UNPRICED"))))</f>
        <v>0</v>
      </c>
      <c r="X1161" s="24">
        <f>IF(NOT(AND(A1161=$B$2,G1161&gt;0,H1161&gt;0,OR(C1161&lt;&gt;"Recommended baseline",Assumptions!$B$10=1))),0,IF(ISNUMBER(K1161),G1161*H1161*K1161,IF(U1161=0,"UNPRICED",IF(ISNUMBER(INDEX('SKU Catalog'!$M$1:$M$116,MAX(1,U1161))),G1161*H1161*INDEX('SKU Catalog'!$M$1:$M$116,MAX(1,U1161))*IF(AND(INDEX('SKU Catalog'!$F$1:$F$116,MAX(1,U1161))="Hourly",OR(INDEX('SKU Catalog'!$J$1:$J$116,MAX(1,U1161))=0,"3Y"="PAYG")),I1161,1),"UNPRICED"))))</f>
        <v>0</v>
      </c>
    </row>
    <row r="1162" spans="1:24" ht="43.2" x14ac:dyDescent="0.35">
      <c r="A1162" s="21" t="s">
        <v>1941</v>
      </c>
      <c r="B1162" s="21" t="s">
        <v>86</v>
      </c>
      <c r="C1162" s="21" t="s">
        <v>2299</v>
      </c>
      <c r="D1162" s="21" t="s">
        <v>1169</v>
      </c>
      <c r="E1162" s="21" t="s">
        <v>1170</v>
      </c>
      <c r="F1162" s="26" t="s">
        <v>182</v>
      </c>
      <c r="G1162" s="27">
        <v>1</v>
      </c>
      <c r="H1162" s="27">
        <v>1</v>
      </c>
      <c r="I1162" s="36">
        <v>1</v>
      </c>
      <c r="J1162" s="26" t="s">
        <v>2297</v>
      </c>
      <c r="K1162" s="37"/>
      <c r="L1162" s="23" t="str">
        <f>IF(U1162=0,"INVALID SKU",IF(INDEX('SKU Catalog'!$J$1:$J$116,MAX(1,U1162))=0,"PAYG",IF(J1162="Default",Assumptions!$B$7,J1162)))</f>
        <v>PAYG</v>
      </c>
      <c r="M1162" s="23" t="str">
        <f>IF(U1162=0,"Review SKU",INDEX('SKU Catalog'!$E$1:$E$116,MAX(1,U1162)))</f>
        <v>resource</v>
      </c>
      <c r="N1162" s="31">
        <f>IF(ISNUMBER(K1162),K1162,IF(U1162=0,"UNPRICED",IF(L1162="PAYG",INDEX('SKU Catalog'!$K$1:$K$116,MAX(1,U1162)),IF(L1162="1Y",INDEX('SKU Catalog'!$L$1:$L$116,MAX(1,U1162)),INDEX('SKU Catalog'!$M$1:$M$116,MAX(1,U1162))))))</f>
        <v>0</v>
      </c>
      <c r="O1162" s="24">
        <f>IF(NOT(AND(A1162=$B$2,G1162&gt;0,H1162&gt;0,OR(C1162&lt;&gt;"Recommended baseline",Assumptions!$B$10=1))),0,IF(ISNUMBER(N1162),G1162*H1162*N1162*IF(ISNUMBER(K1162),1,IF(AND(L1162="PAYG",INDEX('SKU Catalog'!$F$1:$F$116,MAX(1,U1162))="Hourly"),I1162,1)),"UNPRICED"))</f>
        <v>0</v>
      </c>
      <c r="P1162" s="24">
        <f>IF(ISNUMBER(O1162),O1162*Assumptions!$B$8,"UNPRICED")</f>
        <v>0</v>
      </c>
      <c r="Q1162" s="23" t="str">
        <f>IF(NOT(AND(A1162=$B$2,G1162&gt;0,H1162&gt;0,OR(C1162&lt;&gt;"Recommended baseline",Assumptions!$B$10=1))),"Inactive",IF(NOT(ISNUMBER(N1162)),"UNPRICED - select SKU / quote",IF(ISNUMBER(K1162),"Manual quote - verify source",IF(T1162="Covered","Covered by capacity",IF(T1162="Control plane","No direct fee","Priced - verify sizing")))))</f>
        <v>Inactive</v>
      </c>
      <c r="R1162" s="21" t="s">
        <v>2314</v>
      </c>
      <c r="S1162" s="21" t="s">
        <v>971</v>
      </c>
      <c r="T1162" s="21" t="s">
        <v>181</v>
      </c>
      <c r="U1162" s="23">
        <f>IF(COUNTIF('SKU Catalog'!$A$4:$A$116,T1162&amp;"|"&amp;F1162)=0,0,MATCH(T1162&amp;"|"&amp;F1162,'SKU Catalog'!$A$1:$A$116,0))</f>
        <v>4</v>
      </c>
      <c r="V1162" s="24">
        <f>IF(NOT(AND(A1162=$B$2,G1162&gt;0,H1162&gt;0,OR(C1162&lt;&gt;"Recommended baseline",Assumptions!$B$10=1))),0,IF(ISNUMBER(K1162),G1162*H1162*K1162,IF(U1162=0,"UNPRICED",IF(ISNUMBER(INDEX('SKU Catalog'!$K$1:$K$116,MAX(1,U1162))),G1162*H1162*INDEX('SKU Catalog'!$K$1:$K$116,MAX(1,U1162))*IF(AND(INDEX('SKU Catalog'!$F$1:$F$116,MAX(1,U1162))="Hourly",OR(INDEX('SKU Catalog'!$J$1:$J$116,MAX(1,U1162))=0,"PAYG"="PAYG")),I1162,1),"UNPRICED"))))</f>
        <v>0</v>
      </c>
      <c r="W1162" s="24">
        <f>IF(NOT(AND(A1162=$B$2,G1162&gt;0,H1162&gt;0,OR(C1162&lt;&gt;"Recommended baseline",Assumptions!$B$10=1))),0,IF(ISNUMBER(K1162),G1162*H1162*K1162,IF(U1162=0,"UNPRICED",IF(ISNUMBER(INDEX('SKU Catalog'!$L$1:$L$116,MAX(1,U1162))),G1162*H1162*INDEX('SKU Catalog'!$L$1:$L$116,MAX(1,U1162))*IF(AND(INDEX('SKU Catalog'!$F$1:$F$116,MAX(1,U1162))="Hourly",OR(INDEX('SKU Catalog'!$J$1:$J$116,MAX(1,U1162))=0,"1Y"="PAYG")),I1162,1),"UNPRICED"))))</f>
        <v>0</v>
      </c>
      <c r="X1162" s="24">
        <f>IF(NOT(AND(A1162=$B$2,G1162&gt;0,H1162&gt;0,OR(C1162&lt;&gt;"Recommended baseline",Assumptions!$B$10=1))),0,IF(ISNUMBER(K1162),G1162*H1162*K1162,IF(U1162=0,"UNPRICED",IF(ISNUMBER(INDEX('SKU Catalog'!$M$1:$M$116,MAX(1,U1162))),G1162*H1162*INDEX('SKU Catalog'!$M$1:$M$116,MAX(1,U1162))*IF(AND(INDEX('SKU Catalog'!$F$1:$F$116,MAX(1,U1162))="Hourly",OR(INDEX('SKU Catalog'!$J$1:$J$116,MAX(1,U1162))=0,"3Y"="PAYG")),I1162,1),"UNPRICED"))))</f>
        <v>0</v>
      </c>
    </row>
    <row r="1163" spans="1:24" ht="43.2" x14ac:dyDescent="0.35">
      <c r="A1163" s="21" t="s">
        <v>1941</v>
      </c>
      <c r="B1163" s="21" t="s">
        <v>86</v>
      </c>
      <c r="C1163" s="21" t="s">
        <v>2299</v>
      </c>
      <c r="D1163" s="21" t="s">
        <v>1173</v>
      </c>
      <c r="E1163" s="21" t="s">
        <v>1174</v>
      </c>
      <c r="F1163" s="26" t="s">
        <v>182</v>
      </c>
      <c r="G1163" s="27">
        <v>1</v>
      </c>
      <c r="H1163" s="27">
        <v>1</v>
      </c>
      <c r="I1163" s="36">
        <v>1</v>
      </c>
      <c r="J1163" s="26" t="s">
        <v>2297</v>
      </c>
      <c r="K1163" s="37"/>
      <c r="L1163" s="23" t="str">
        <f>IF(U1163=0,"INVALID SKU",IF(INDEX('SKU Catalog'!$J$1:$J$116,MAX(1,U1163))=0,"PAYG",IF(J1163="Default",Assumptions!$B$7,J1163)))</f>
        <v>PAYG</v>
      </c>
      <c r="M1163" s="23" t="str">
        <f>IF(U1163=0,"Review SKU",INDEX('SKU Catalog'!$E$1:$E$116,MAX(1,U1163)))</f>
        <v>resource</v>
      </c>
      <c r="N1163" s="31">
        <f>IF(ISNUMBER(K1163),K1163,IF(U1163=0,"UNPRICED",IF(L1163="PAYG",INDEX('SKU Catalog'!$K$1:$K$116,MAX(1,U1163)),IF(L1163="1Y",INDEX('SKU Catalog'!$L$1:$L$116,MAX(1,U1163)),INDEX('SKU Catalog'!$M$1:$M$116,MAX(1,U1163))))))</f>
        <v>0</v>
      </c>
      <c r="O1163" s="24">
        <f>IF(NOT(AND(A1163=$B$2,G1163&gt;0,H1163&gt;0,OR(C1163&lt;&gt;"Recommended baseline",Assumptions!$B$10=1))),0,IF(ISNUMBER(N1163),G1163*H1163*N1163*IF(ISNUMBER(K1163),1,IF(AND(L1163="PAYG",INDEX('SKU Catalog'!$F$1:$F$116,MAX(1,U1163))="Hourly"),I1163,1)),"UNPRICED"))</f>
        <v>0</v>
      </c>
      <c r="P1163" s="24">
        <f>IF(ISNUMBER(O1163),O1163*Assumptions!$B$8,"UNPRICED")</f>
        <v>0</v>
      </c>
      <c r="Q1163" s="23" t="str">
        <f>IF(NOT(AND(A1163=$B$2,G1163&gt;0,H1163&gt;0,OR(C1163&lt;&gt;"Recommended baseline",Assumptions!$B$10=1))),"Inactive",IF(NOT(ISNUMBER(N1163)),"UNPRICED - select SKU / quote",IF(ISNUMBER(K1163),"Manual quote - verify source",IF(T1163="Covered","Covered by capacity",IF(T1163="Control plane","No direct fee","Priced - verify sizing")))))</f>
        <v>Inactive</v>
      </c>
      <c r="R1163" s="21" t="s">
        <v>2314</v>
      </c>
      <c r="S1163" s="21" t="s">
        <v>971</v>
      </c>
      <c r="T1163" s="21" t="s">
        <v>181</v>
      </c>
      <c r="U1163" s="23">
        <f>IF(COUNTIF('SKU Catalog'!$A$4:$A$116,T1163&amp;"|"&amp;F1163)=0,0,MATCH(T1163&amp;"|"&amp;F1163,'SKU Catalog'!$A$1:$A$116,0))</f>
        <v>4</v>
      </c>
      <c r="V1163" s="24">
        <f>IF(NOT(AND(A1163=$B$2,G1163&gt;0,H1163&gt;0,OR(C1163&lt;&gt;"Recommended baseline",Assumptions!$B$10=1))),0,IF(ISNUMBER(K1163),G1163*H1163*K1163,IF(U1163=0,"UNPRICED",IF(ISNUMBER(INDEX('SKU Catalog'!$K$1:$K$116,MAX(1,U1163))),G1163*H1163*INDEX('SKU Catalog'!$K$1:$K$116,MAX(1,U1163))*IF(AND(INDEX('SKU Catalog'!$F$1:$F$116,MAX(1,U1163))="Hourly",OR(INDEX('SKU Catalog'!$J$1:$J$116,MAX(1,U1163))=0,"PAYG"="PAYG")),I1163,1),"UNPRICED"))))</f>
        <v>0</v>
      </c>
      <c r="W1163" s="24">
        <f>IF(NOT(AND(A1163=$B$2,G1163&gt;0,H1163&gt;0,OR(C1163&lt;&gt;"Recommended baseline",Assumptions!$B$10=1))),0,IF(ISNUMBER(K1163),G1163*H1163*K1163,IF(U1163=0,"UNPRICED",IF(ISNUMBER(INDEX('SKU Catalog'!$L$1:$L$116,MAX(1,U1163))),G1163*H1163*INDEX('SKU Catalog'!$L$1:$L$116,MAX(1,U1163))*IF(AND(INDEX('SKU Catalog'!$F$1:$F$116,MAX(1,U1163))="Hourly",OR(INDEX('SKU Catalog'!$J$1:$J$116,MAX(1,U1163))=0,"1Y"="PAYG")),I1163,1),"UNPRICED"))))</f>
        <v>0</v>
      </c>
      <c r="X1163" s="24">
        <f>IF(NOT(AND(A1163=$B$2,G1163&gt;0,H1163&gt;0,OR(C1163&lt;&gt;"Recommended baseline",Assumptions!$B$10=1))),0,IF(ISNUMBER(K1163),G1163*H1163*K1163,IF(U1163=0,"UNPRICED",IF(ISNUMBER(INDEX('SKU Catalog'!$M$1:$M$116,MAX(1,U1163))),G1163*H1163*INDEX('SKU Catalog'!$M$1:$M$116,MAX(1,U1163))*IF(AND(INDEX('SKU Catalog'!$F$1:$F$116,MAX(1,U1163))="Hourly",OR(INDEX('SKU Catalog'!$J$1:$J$116,MAX(1,U1163))=0,"3Y"="PAYG")),I1163,1),"UNPRICED"))))</f>
        <v>0</v>
      </c>
    </row>
    <row r="1164" spans="1:24" ht="43.2" x14ac:dyDescent="0.35">
      <c r="A1164" s="21" t="s">
        <v>1941</v>
      </c>
      <c r="B1164" s="21" t="s">
        <v>86</v>
      </c>
      <c r="C1164" s="21" t="s">
        <v>2299</v>
      </c>
      <c r="D1164" s="21" t="s">
        <v>1177</v>
      </c>
      <c r="E1164" s="21" t="s">
        <v>1178</v>
      </c>
      <c r="F1164" s="26" t="s">
        <v>182</v>
      </c>
      <c r="G1164" s="27">
        <v>1</v>
      </c>
      <c r="H1164" s="27">
        <v>1</v>
      </c>
      <c r="I1164" s="36">
        <v>1</v>
      </c>
      <c r="J1164" s="26" t="s">
        <v>2297</v>
      </c>
      <c r="K1164" s="37"/>
      <c r="L1164" s="23" t="str">
        <f>IF(U1164=0,"INVALID SKU",IF(INDEX('SKU Catalog'!$J$1:$J$116,MAX(1,U1164))=0,"PAYG",IF(J1164="Default",Assumptions!$B$7,J1164)))</f>
        <v>PAYG</v>
      </c>
      <c r="M1164" s="23" t="str">
        <f>IF(U1164=0,"Review SKU",INDEX('SKU Catalog'!$E$1:$E$116,MAX(1,U1164)))</f>
        <v>resource</v>
      </c>
      <c r="N1164" s="31">
        <f>IF(ISNUMBER(K1164),K1164,IF(U1164=0,"UNPRICED",IF(L1164="PAYG",INDEX('SKU Catalog'!$K$1:$K$116,MAX(1,U1164)),IF(L1164="1Y",INDEX('SKU Catalog'!$L$1:$L$116,MAX(1,U1164)),INDEX('SKU Catalog'!$M$1:$M$116,MAX(1,U1164))))))</f>
        <v>0</v>
      </c>
      <c r="O1164" s="24">
        <f>IF(NOT(AND(A1164=$B$2,G1164&gt;0,H1164&gt;0,OR(C1164&lt;&gt;"Recommended baseline",Assumptions!$B$10=1))),0,IF(ISNUMBER(N1164),G1164*H1164*N1164*IF(ISNUMBER(K1164),1,IF(AND(L1164="PAYG",INDEX('SKU Catalog'!$F$1:$F$116,MAX(1,U1164))="Hourly"),I1164,1)),"UNPRICED"))</f>
        <v>0</v>
      </c>
      <c r="P1164" s="24">
        <f>IF(ISNUMBER(O1164),O1164*Assumptions!$B$8,"UNPRICED")</f>
        <v>0</v>
      </c>
      <c r="Q1164" s="23" t="str">
        <f>IF(NOT(AND(A1164=$B$2,G1164&gt;0,H1164&gt;0,OR(C1164&lt;&gt;"Recommended baseline",Assumptions!$B$10=1))),"Inactive",IF(NOT(ISNUMBER(N1164)),"UNPRICED - select SKU / quote",IF(ISNUMBER(K1164),"Manual quote - verify source",IF(T1164="Covered","Covered by capacity",IF(T1164="Control plane","No direct fee","Priced - verify sizing")))))</f>
        <v>Inactive</v>
      </c>
      <c r="R1164" s="21" t="s">
        <v>2314</v>
      </c>
      <c r="S1164" s="21" t="s">
        <v>971</v>
      </c>
      <c r="T1164" s="21" t="s">
        <v>181</v>
      </c>
      <c r="U1164" s="23">
        <f>IF(COUNTIF('SKU Catalog'!$A$4:$A$116,T1164&amp;"|"&amp;F1164)=0,0,MATCH(T1164&amp;"|"&amp;F1164,'SKU Catalog'!$A$1:$A$116,0))</f>
        <v>4</v>
      </c>
      <c r="V1164" s="24">
        <f>IF(NOT(AND(A1164=$B$2,G1164&gt;0,H1164&gt;0,OR(C1164&lt;&gt;"Recommended baseline",Assumptions!$B$10=1))),0,IF(ISNUMBER(K1164),G1164*H1164*K1164,IF(U1164=0,"UNPRICED",IF(ISNUMBER(INDEX('SKU Catalog'!$K$1:$K$116,MAX(1,U1164))),G1164*H1164*INDEX('SKU Catalog'!$K$1:$K$116,MAX(1,U1164))*IF(AND(INDEX('SKU Catalog'!$F$1:$F$116,MAX(1,U1164))="Hourly",OR(INDEX('SKU Catalog'!$J$1:$J$116,MAX(1,U1164))=0,"PAYG"="PAYG")),I1164,1),"UNPRICED"))))</f>
        <v>0</v>
      </c>
      <c r="W1164" s="24">
        <f>IF(NOT(AND(A1164=$B$2,G1164&gt;0,H1164&gt;0,OR(C1164&lt;&gt;"Recommended baseline",Assumptions!$B$10=1))),0,IF(ISNUMBER(K1164),G1164*H1164*K1164,IF(U1164=0,"UNPRICED",IF(ISNUMBER(INDEX('SKU Catalog'!$L$1:$L$116,MAX(1,U1164))),G1164*H1164*INDEX('SKU Catalog'!$L$1:$L$116,MAX(1,U1164))*IF(AND(INDEX('SKU Catalog'!$F$1:$F$116,MAX(1,U1164))="Hourly",OR(INDEX('SKU Catalog'!$J$1:$J$116,MAX(1,U1164))=0,"1Y"="PAYG")),I1164,1),"UNPRICED"))))</f>
        <v>0</v>
      </c>
      <c r="X1164" s="24">
        <f>IF(NOT(AND(A1164=$B$2,G1164&gt;0,H1164&gt;0,OR(C1164&lt;&gt;"Recommended baseline",Assumptions!$B$10=1))),0,IF(ISNUMBER(K1164),G1164*H1164*K1164,IF(U1164=0,"UNPRICED",IF(ISNUMBER(INDEX('SKU Catalog'!$M$1:$M$116,MAX(1,U1164))),G1164*H1164*INDEX('SKU Catalog'!$M$1:$M$116,MAX(1,U1164))*IF(AND(INDEX('SKU Catalog'!$F$1:$F$116,MAX(1,U1164))="Hourly",OR(INDEX('SKU Catalog'!$J$1:$J$116,MAX(1,U1164))=0,"3Y"="PAYG")),I1164,1),"UNPRICED"))))</f>
        <v>0</v>
      </c>
    </row>
    <row r="1165" spans="1:24" ht="43.2" x14ac:dyDescent="0.35">
      <c r="A1165" s="21" t="s">
        <v>1941</v>
      </c>
      <c r="B1165" s="21" t="s">
        <v>86</v>
      </c>
      <c r="C1165" s="21" t="s">
        <v>2299</v>
      </c>
      <c r="D1165" s="21" t="s">
        <v>1181</v>
      </c>
      <c r="E1165" s="21" t="s">
        <v>1182</v>
      </c>
      <c r="F1165" s="26" t="s">
        <v>182</v>
      </c>
      <c r="G1165" s="27">
        <v>1</v>
      </c>
      <c r="H1165" s="27">
        <v>1</v>
      </c>
      <c r="I1165" s="36">
        <v>1</v>
      </c>
      <c r="J1165" s="26" t="s">
        <v>2297</v>
      </c>
      <c r="K1165" s="37"/>
      <c r="L1165" s="23" t="str">
        <f>IF(U1165=0,"INVALID SKU",IF(INDEX('SKU Catalog'!$J$1:$J$116,MAX(1,U1165))=0,"PAYG",IF(J1165="Default",Assumptions!$B$7,J1165)))</f>
        <v>PAYG</v>
      </c>
      <c r="M1165" s="23" t="str">
        <f>IF(U1165=0,"Review SKU",INDEX('SKU Catalog'!$E$1:$E$116,MAX(1,U1165)))</f>
        <v>resource</v>
      </c>
      <c r="N1165" s="31">
        <f>IF(ISNUMBER(K1165),K1165,IF(U1165=0,"UNPRICED",IF(L1165="PAYG",INDEX('SKU Catalog'!$K$1:$K$116,MAX(1,U1165)),IF(L1165="1Y",INDEX('SKU Catalog'!$L$1:$L$116,MAX(1,U1165)),INDEX('SKU Catalog'!$M$1:$M$116,MAX(1,U1165))))))</f>
        <v>0</v>
      </c>
      <c r="O1165" s="24">
        <f>IF(NOT(AND(A1165=$B$2,G1165&gt;0,H1165&gt;0,OR(C1165&lt;&gt;"Recommended baseline",Assumptions!$B$10=1))),0,IF(ISNUMBER(N1165),G1165*H1165*N1165*IF(ISNUMBER(K1165),1,IF(AND(L1165="PAYG",INDEX('SKU Catalog'!$F$1:$F$116,MAX(1,U1165))="Hourly"),I1165,1)),"UNPRICED"))</f>
        <v>0</v>
      </c>
      <c r="P1165" s="24">
        <f>IF(ISNUMBER(O1165),O1165*Assumptions!$B$8,"UNPRICED")</f>
        <v>0</v>
      </c>
      <c r="Q1165" s="23" t="str">
        <f>IF(NOT(AND(A1165=$B$2,G1165&gt;0,H1165&gt;0,OR(C1165&lt;&gt;"Recommended baseline",Assumptions!$B$10=1))),"Inactive",IF(NOT(ISNUMBER(N1165)),"UNPRICED - select SKU / quote",IF(ISNUMBER(K1165),"Manual quote - verify source",IF(T1165="Covered","Covered by capacity",IF(T1165="Control plane","No direct fee","Priced - verify sizing")))))</f>
        <v>Inactive</v>
      </c>
      <c r="R1165" s="21" t="s">
        <v>2314</v>
      </c>
      <c r="S1165" s="21" t="s">
        <v>971</v>
      </c>
      <c r="T1165" s="21" t="s">
        <v>181</v>
      </c>
      <c r="U1165" s="23">
        <f>IF(COUNTIF('SKU Catalog'!$A$4:$A$116,T1165&amp;"|"&amp;F1165)=0,0,MATCH(T1165&amp;"|"&amp;F1165,'SKU Catalog'!$A$1:$A$116,0))</f>
        <v>4</v>
      </c>
      <c r="V1165" s="24">
        <f>IF(NOT(AND(A1165=$B$2,G1165&gt;0,H1165&gt;0,OR(C1165&lt;&gt;"Recommended baseline",Assumptions!$B$10=1))),0,IF(ISNUMBER(K1165),G1165*H1165*K1165,IF(U1165=0,"UNPRICED",IF(ISNUMBER(INDEX('SKU Catalog'!$K$1:$K$116,MAX(1,U1165))),G1165*H1165*INDEX('SKU Catalog'!$K$1:$K$116,MAX(1,U1165))*IF(AND(INDEX('SKU Catalog'!$F$1:$F$116,MAX(1,U1165))="Hourly",OR(INDEX('SKU Catalog'!$J$1:$J$116,MAX(1,U1165))=0,"PAYG"="PAYG")),I1165,1),"UNPRICED"))))</f>
        <v>0</v>
      </c>
      <c r="W1165" s="24">
        <f>IF(NOT(AND(A1165=$B$2,G1165&gt;0,H1165&gt;0,OR(C1165&lt;&gt;"Recommended baseline",Assumptions!$B$10=1))),0,IF(ISNUMBER(K1165),G1165*H1165*K1165,IF(U1165=0,"UNPRICED",IF(ISNUMBER(INDEX('SKU Catalog'!$L$1:$L$116,MAX(1,U1165))),G1165*H1165*INDEX('SKU Catalog'!$L$1:$L$116,MAX(1,U1165))*IF(AND(INDEX('SKU Catalog'!$F$1:$F$116,MAX(1,U1165))="Hourly",OR(INDEX('SKU Catalog'!$J$1:$J$116,MAX(1,U1165))=0,"1Y"="PAYG")),I1165,1),"UNPRICED"))))</f>
        <v>0</v>
      </c>
      <c r="X1165" s="24">
        <f>IF(NOT(AND(A1165=$B$2,G1165&gt;0,H1165&gt;0,OR(C1165&lt;&gt;"Recommended baseline",Assumptions!$B$10=1))),0,IF(ISNUMBER(K1165),G1165*H1165*K1165,IF(U1165=0,"UNPRICED",IF(ISNUMBER(INDEX('SKU Catalog'!$M$1:$M$116,MAX(1,U1165))),G1165*H1165*INDEX('SKU Catalog'!$M$1:$M$116,MAX(1,U1165))*IF(AND(INDEX('SKU Catalog'!$F$1:$F$116,MAX(1,U1165))="Hourly",OR(INDEX('SKU Catalog'!$J$1:$J$116,MAX(1,U1165))=0,"3Y"="PAYG")),I1165,1),"UNPRICED"))))</f>
        <v>0</v>
      </c>
    </row>
    <row r="1166" spans="1:24" ht="43.2" x14ac:dyDescent="0.35">
      <c r="A1166" s="21" t="s">
        <v>1941</v>
      </c>
      <c r="B1166" s="21" t="s">
        <v>86</v>
      </c>
      <c r="C1166" s="21" t="s">
        <v>2299</v>
      </c>
      <c r="D1166" s="21" t="s">
        <v>1185</v>
      </c>
      <c r="E1166" s="21" t="s">
        <v>1186</v>
      </c>
      <c r="F1166" s="26" t="s">
        <v>182</v>
      </c>
      <c r="G1166" s="27">
        <v>1</v>
      </c>
      <c r="H1166" s="27">
        <v>1</v>
      </c>
      <c r="I1166" s="36">
        <v>1</v>
      </c>
      <c r="J1166" s="26" t="s">
        <v>2297</v>
      </c>
      <c r="K1166" s="37"/>
      <c r="L1166" s="23" t="str">
        <f>IF(U1166=0,"INVALID SKU",IF(INDEX('SKU Catalog'!$J$1:$J$116,MAX(1,U1166))=0,"PAYG",IF(J1166="Default",Assumptions!$B$7,J1166)))</f>
        <v>PAYG</v>
      </c>
      <c r="M1166" s="23" t="str">
        <f>IF(U1166=0,"Review SKU",INDEX('SKU Catalog'!$E$1:$E$116,MAX(1,U1166)))</f>
        <v>resource</v>
      </c>
      <c r="N1166" s="31">
        <f>IF(ISNUMBER(K1166),K1166,IF(U1166=0,"UNPRICED",IF(L1166="PAYG",INDEX('SKU Catalog'!$K$1:$K$116,MAX(1,U1166)),IF(L1166="1Y",INDEX('SKU Catalog'!$L$1:$L$116,MAX(1,U1166)),INDEX('SKU Catalog'!$M$1:$M$116,MAX(1,U1166))))))</f>
        <v>0</v>
      </c>
      <c r="O1166" s="24">
        <f>IF(NOT(AND(A1166=$B$2,G1166&gt;0,H1166&gt;0,OR(C1166&lt;&gt;"Recommended baseline",Assumptions!$B$10=1))),0,IF(ISNUMBER(N1166),G1166*H1166*N1166*IF(ISNUMBER(K1166),1,IF(AND(L1166="PAYG",INDEX('SKU Catalog'!$F$1:$F$116,MAX(1,U1166))="Hourly"),I1166,1)),"UNPRICED"))</f>
        <v>0</v>
      </c>
      <c r="P1166" s="24">
        <f>IF(ISNUMBER(O1166),O1166*Assumptions!$B$8,"UNPRICED")</f>
        <v>0</v>
      </c>
      <c r="Q1166" s="23" t="str">
        <f>IF(NOT(AND(A1166=$B$2,G1166&gt;0,H1166&gt;0,OR(C1166&lt;&gt;"Recommended baseline",Assumptions!$B$10=1))),"Inactive",IF(NOT(ISNUMBER(N1166)),"UNPRICED - select SKU / quote",IF(ISNUMBER(K1166),"Manual quote - verify source",IF(T1166="Covered","Covered by capacity",IF(T1166="Control plane","No direct fee","Priced - verify sizing")))))</f>
        <v>Inactive</v>
      </c>
      <c r="R1166" s="21" t="s">
        <v>2314</v>
      </c>
      <c r="S1166" s="21" t="s">
        <v>971</v>
      </c>
      <c r="T1166" s="21" t="s">
        <v>181</v>
      </c>
      <c r="U1166" s="23">
        <f>IF(COUNTIF('SKU Catalog'!$A$4:$A$116,T1166&amp;"|"&amp;F1166)=0,0,MATCH(T1166&amp;"|"&amp;F1166,'SKU Catalog'!$A$1:$A$116,0))</f>
        <v>4</v>
      </c>
      <c r="V1166" s="24">
        <f>IF(NOT(AND(A1166=$B$2,G1166&gt;0,H1166&gt;0,OR(C1166&lt;&gt;"Recommended baseline",Assumptions!$B$10=1))),0,IF(ISNUMBER(K1166),G1166*H1166*K1166,IF(U1166=0,"UNPRICED",IF(ISNUMBER(INDEX('SKU Catalog'!$K$1:$K$116,MAX(1,U1166))),G1166*H1166*INDEX('SKU Catalog'!$K$1:$K$116,MAX(1,U1166))*IF(AND(INDEX('SKU Catalog'!$F$1:$F$116,MAX(1,U1166))="Hourly",OR(INDEX('SKU Catalog'!$J$1:$J$116,MAX(1,U1166))=0,"PAYG"="PAYG")),I1166,1),"UNPRICED"))))</f>
        <v>0</v>
      </c>
      <c r="W1166" s="24">
        <f>IF(NOT(AND(A1166=$B$2,G1166&gt;0,H1166&gt;0,OR(C1166&lt;&gt;"Recommended baseline",Assumptions!$B$10=1))),0,IF(ISNUMBER(K1166),G1166*H1166*K1166,IF(U1166=0,"UNPRICED",IF(ISNUMBER(INDEX('SKU Catalog'!$L$1:$L$116,MAX(1,U1166))),G1166*H1166*INDEX('SKU Catalog'!$L$1:$L$116,MAX(1,U1166))*IF(AND(INDEX('SKU Catalog'!$F$1:$F$116,MAX(1,U1166))="Hourly",OR(INDEX('SKU Catalog'!$J$1:$J$116,MAX(1,U1166))=0,"1Y"="PAYG")),I1166,1),"UNPRICED"))))</f>
        <v>0</v>
      </c>
      <c r="X1166" s="24">
        <f>IF(NOT(AND(A1166=$B$2,G1166&gt;0,H1166&gt;0,OR(C1166&lt;&gt;"Recommended baseline",Assumptions!$B$10=1))),0,IF(ISNUMBER(K1166),G1166*H1166*K1166,IF(U1166=0,"UNPRICED",IF(ISNUMBER(INDEX('SKU Catalog'!$M$1:$M$116,MAX(1,U1166))),G1166*H1166*INDEX('SKU Catalog'!$M$1:$M$116,MAX(1,U1166))*IF(AND(INDEX('SKU Catalog'!$F$1:$F$116,MAX(1,U1166))="Hourly",OR(INDEX('SKU Catalog'!$J$1:$J$116,MAX(1,U1166))=0,"3Y"="PAYG")),I1166,1),"UNPRICED"))))</f>
        <v>0</v>
      </c>
    </row>
    <row r="1167" spans="1:24" ht="43.2" x14ac:dyDescent="0.35">
      <c r="A1167" s="21" t="s">
        <v>1941</v>
      </c>
      <c r="B1167" s="21" t="s">
        <v>86</v>
      </c>
      <c r="C1167" s="21" t="s">
        <v>2299</v>
      </c>
      <c r="D1167" s="21" t="s">
        <v>1189</v>
      </c>
      <c r="E1167" s="21" t="s">
        <v>1190</v>
      </c>
      <c r="F1167" s="26" t="s">
        <v>182</v>
      </c>
      <c r="G1167" s="27">
        <v>1</v>
      </c>
      <c r="H1167" s="27">
        <v>1</v>
      </c>
      <c r="I1167" s="36">
        <v>1</v>
      </c>
      <c r="J1167" s="26" t="s">
        <v>2297</v>
      </c>
      <c r="K1167" s="37"/>
      <c r="L1167" s="23" t="str">
        <f>IF(U1167=0,"INVALID SKU",IF(INDEX('SKU Catalog'!$J$1:$J$116,MAX(1,U1167))=0,"PAYG",IF(J1167="Default",Assumptions!$B$7,J1167)))</f>
        <v>PAYG</v>
      </c>
      <c r="M1167" s="23" t="str">
        <f>IF(U1167=0,"Review SKU",INDEX('SKU Catalog'!$E$1:$E$116,MAX(1,U1167)))</f>
        <v>resource</v>
      </c>
      <c r="N1167" s="31">
        <f>IF(ISNUMBER(K1167),K1167,IF(U1167=0,"UNPRICED",IF(L1167="PAYG",INDEX('SKU Catalog'!$K$1:$K$116,MAX(1,U1167)),IF(L1167="1Y",INDEX('SKU Catalog'!$L$1:$L$116,MAX(1,U1167)),INDEX('SKU Catalog'!$M$1:$M$116,MAX(1,U1167))))))</f>
        <v>0</v>
      </c>
      <c r="O1167" s="24">
        <f>IF(NOT(AND(A1167=$B$2,G1167&gt;0,H1167&gt;0,OR(C1167&lt;&gt;"Recommended baseline",Assumptions!$B$10=1))),0,IF(ISNUMBER(N1167),G1167*H1167*N1167*IF(ISNUMBER(K1167),1,IF(AND(L1167="PAYG",INDEX('SKU Catalog'!$F$1:$F$116,MAX(1,U1167))="Hourly"),I1167,1)),"UNPRICED"))</f>
        <v>0</v>
      </c>
      <c r="P1167" s="24">
        <f>IF(ISNUMBER(O1167),O1167*Assumptions!$B$8,"UNPRICED")</f>
        <v>0</v>
      </c>
      <c r="Q1167" s="23" t="str">
        <f>IF(NOT(AND(A1167=$B$2,G1167&gt;0,H1167&gt;0,OR(C1167&lt;&gt;"Recommended baseline",Assumptions!$B$10=1))),"Inactive",IF(NOT(ISNUMBER(N1167)),"UNPRICED - select SKU / quote",IF(ISNUMBER(K1167),"Manual quote - verify source",IF(T1167="Covered","Covered by capacity",IF(T1167="Control plane","No direct fee","Priced - verify sizing")))))</f>
        <v>Inactive</v>
      </c>
      <c r="R1167" s="21" t="s">
        <v>2314</v>
      </c>
      <c r="S1167" s="21" t="s">
        <v>971</v>
      </c>
      <c r="T1167" s="21" t="s">
        <v>181</v>
      </c>
      <c r="U1167" s="23">
        <f>IF(COUNTIF('SKU Catalog'!$A$4:$A$116,T1167&amp;"|"&amp;F1167)=0,0,MATCH(T1167&amp;"|"&amp;F1167,'SKU Catalog'!$A$1:$A$116,0))</f>
        <v>4</v>
      </c>
      <c r="V1167" s="24">
        <f>IF(NOT(AND(A1167=$B$2,G1167&gt;0,H1167&gt;0,OR(C1167&lt;&gt;"Recommended baseline",Assumptions!$B$10=1))),0,IF(ISNUMBER(K1167),G1167*H1167*K1167,IF(U1167=0,"UNPRICED",IF(ISNUMBER(INDEX('SKU Catalog'!$K$1:$K$116,MAX(1,U1167))),G1167*H1167*INDEX('SKU Catalog'!$K$1:$K$116,MAX(1,U1167))*IF(AND(INDEX('SKU Catalog'!$F$1:$F$116,MAX(1,U1167))="Hourly",OR(INDEX('SKU Catalog'!$J$1:$J$116,MAX(1,U1167))=0,"PAYG"="PAYG")),I1167,1),"UNPRICED"))))</f>
        <v>0</v>
      </c>
      <c r="W1167" s="24">
        <f>IF(NOT(AND(A1167=$B$2,G1167&gt;0,H1167&gt;0,OR(C1167&lt;&gt;"Recommended baseline",Assumptions!$B$10=1))),0,IF(ISNUMBER(K1167),G1167*H1167*K1167,IF(U1167=0,"UNPRICED",IF(ISNUMBER(INDEX('SKU Catalog'!$L$1:$L$116,MAX(1,U1167))),G1167*H1167*INDEX('SKU Catalog'!$L$1:$L$116,MAX(1,U1167))*IF(AND(INDEX('SKU Catalog'!$F$1:$F$116,MAX(1,U1167))="Hourly",OR(INDEX('SKU Catalog'!$J$1:$J$116,MAX(1,U1167))=0,"1Y"="PAYG")),I1167,1),"UNPRICED"))))</f>
        <v>0</v>
      </c>
      <c r="X1167" s="24">
        <f>IF(NOT(AND(A1167=$B$2,G1167&gt;0,H1167&gt;0,OR(C1167&lt;&gt;"Recommended baseline",Assumptions!$B$10=1))),0,IF(ISNUMBER(K1167),G1167*H1167*K1167,IF(U1167=0,"UNPRICED",IF(ISNUMBER(INDEX('SKU Catalog'!$M$1:$M$116,MAX(1,U1167))),G1167*H1167*INDEX('SKU Catalog'!$M$1:$M$116,MAX(1,U1167))*IF(AND(INDEX('SKU Catalog'!$F$1:$F$116,MAX(1,U1167))="Hourly",OR(INDEX('SKU Catalog'!$J$1:$J$116,MAX(1,U1167))=0,"3Y"="PAYG")),I1167,1),"UNPRICED"))))</f>
        <v>0</v>
      </c>
    </row>
    <row r="1168" spans="1:24" ht="43.2" x14ac:dyDescent="0.35">
      <c r="A1168" s="21" t="s">
        <v>1941</v>
      </c>
      <c r="B1168" s="21" t="s">
        <v>86</v>
      </c>
      <c r="C1168" s="21" t="s">
        <v>2299</v>
      </c>
      <c r="D1168" s="21" t="s">
        <v>1193</v>
      </c>
      <c r="E1168" s="21" t="s">
        <v>1194</v>
      </c>
      <c r="F1168" s="26" t="s">
        <v>182</v>
      </c>
      <c r="G1168" s="27">
        <v>1</v>
      </c>
      <c r="H1168" s="27">
        <v>1</v>
      </c>
      <c r="I1168" s="36">
        <v>1</v>
      </c>
      <c r="J1168" s="26" t="s">
        <v>2297</v>
      </c>
      <c r="K1168" s="37"/>
      <c r="L1168" s="23" t="str">
        <f>IF(U1168=0,"INVALID SKU",IF(INDEX('SKU Catalog'!$J$1:$J$116,MAX(1,U1168))=0,"PAYG",IF(J1168="Default",Assumptions!$B$7,J1168)))</f>
        <v>PAYG</v>
      </c>
      <c r="M1168" s="23" t="str">
        <f>IF(U1168=0,"Review SKU",INDEX('SKU Catalog'!$E$1:$E$116,MAX(1,U1168)))</f>
        <v>resource</v>
      </c>
      <c r="N1168" s="31">
        <f>IF(ISNUMBER(K1168),K1168,IF(U1168=0,"UNPRICED",IF(L1168="PAYG",INDEX('SKU Catalog'!$K$1:$K$116,MAX(1,U1168)),IF(L1168="1Y",INDEX('SKU Catalog'!$L$1:$L$116,MAX(1,U1168)),INDEX('SKU Catalog'!$M$1:$M$116,MAX(1,U1168))))))</f>
        <v>0</v>
      </c>
      <c r="O1168" s="24">
        <f>IF(NOT(AND(A1168=$B$2,G1168&gt;0,H1168&gt;0,OR(C1168&lt;&gt;"Recommended baseline",Assumptions!$B$10=1))),0,IF(ISNUMBER(N1168),G1168*H1168*N1168*IF(ISNUMBER(K1168),1,IF(AND(L1168="PAYG",INDEX('SKU Catalog'!$F$1:$F$116,MAX(1,U1168))="Hourly"),I1168,1)),"UNPRICED"))</f>
        <v>0</v>
      </c>
      <c r="P1168" s="24">
        <f>IF(ISNUMBER(O1168),O1168*Assumptions!$B$8,"UNPRICED")</f>
        <v>0</v>
      </c>
      <c r="Q1168" s="23" t="str">
        <f>IF(NOT(AND(A1168=$B$2,G1168&gt;0,H1168&gt;0,OR(C1168&lt;&gt;"Recommended baseline",Assumptions!$B$10=1))),"Inactive",IF(NOT(ISNUMBER(N1168)),"UNPRICED - select SKU / quote",IF(ISNUMBER(K1168),"Manual quote - verify source",IF(T1168="Covered","Covered by capacity",IF(T1168="Control plane","No direct fee","Priced - verify sizing")))))</f>
        <v>Inactive</v>
      </c>
      <c r="R1168" s="21" t="s">
        <v>2314</v>
      </c>
      <c r="S1168" s="21" t="s">
        <v>971</v>
      </c>
      <c r="T1168" s="21" t="s">
        <v>181</v>
      </c>
      <c r="U1168" s="23">
        <f>IF(COUNTIF('SKU Catalog'!$A$4:$A$116,T1168&amp;"|"&amp;F1168)=0,0,MATCH(T1168&amp;"|"&amp;F1168,'SKU Catalog'!$A$1:$A$116,0))</f>
        <v>4</v>
      </c>
      <c r="V1168" s="24">
        <f>IF(NOT(AND(A1168=$B$2,G1168&gt;0,H1168&gt;0,OR(C1168&lt;&gt;"Recommended baseline",Assumptions!$B$10=1))),0,IF(ISNUMBER(K1168),G1168*H1168*K1168,IF(U1168=0,"UNPRICED",IF(ISNUMBER(INDEX('SKU Catalog'!$K$1:$K$116,MAX(1,U1168))),G1168*H1168*INDEX('SKU Catalog'!$K$1:$K$116,MAX(1,U1168))*IF(AND(INDEX('SKU Catalog'!$F$1:$F$116,MAX(1,U1168))="Hourly",OR(INDEX('SKU Catalog'!$J$1:$J$116,MAX(1,U1168))=0,"PAYG"="PAYG")),I1168,1),"UNPRICED"))))</f>
        <v>0</v>
      </c>
      <c r="W1168" s="24">
        <f>IF(NOT(AND(A1168=$B$2,G1168&gt;0,H1168&gt;0,OR(C1168&lt;&gt;"Recommended baseline",Assumptions!$B$10=1))),0,IF(ISNUMBER(K1168),G1168*H1168*K1168,IF(U1168=0,"UNPRICED",IF(ISNUMBER(INDEX('SKU Catalog'!$L$1:$L$116,MAX(1,U1168))),G1168*H1168*INDEX('SKU Catalog'!$L$1:$L$116,MAX(1,U1168))*IF(AND(INDEX('SKU Catalog'!$F$1:$F$116,MAX(1,U1168))="Hourly",OR(INDEX('SKU Catalog'!$J$1:$J$116,MAX(1,U1168))=0,"1Y"="PAYG")),I1168,1),"UNPRICED"))))</f>
        <v>0</v>
      </c>
      <c r="X1168" s="24">
        <f>IF(NOT(AND(A1168=$B$2,G1168&gt;0,H1168&gt;0,OR(C1168&lt;&gt;"Recommended baseline",Assumptions!$B$10=1))),0,IF(ISNUMBER(K1168),G1168*H1168*K1168,IF(U1168=0,"UNPRICED",IF(ISNUMBER(INDEX('SKU Catalog'!$M$1:$M$116,MAX(1,U1168))),G1168*H1168*INDEX('SKU Catalog'!$M$1:$M$116,MAX(1,U1168))*IF(AND(INDEX('SKU Catalog'!$F$1:$F$116,MAX(1,U1168))="Hourly",OR(INDEX('SKU Catalog'!$J$1:$J$116,MAX(1,U1168))=0,"3Y"="PAYG")),I1168,1),"UNPRICED"))))</f>
        <v>0</v>
      </c>
    </row>
    <row r="1169" spans="1:24" ht="28.8" x14ac:dyDescent="0.35">
      <c r="A1169" s="21" t="s">
        <v>1941</v>
      </c>
      <c r="B1169" s="21" t="s">
        <v>95</v>
      </c>
      <c r="C1169" s="21" t="s">
        <v>2299</v>
      </c>
      <c r="D1169" s="21" t="s">
        <v>1197</v>
      </c>
      <c r="E1169" s="21" t="s">
        <v>1198</v>
      </c>
      <c r="F1169" s="26" t="s">
        <v>188</v>
      </c>
      <c r="G1169" s="27">
        <v>1</v>
      </c>
      <c r="H1169" s="27">
        <v>1</v>
      </c>
      <c r="I1169" s="36">
        <v>1</v>
      </c>
      <c r="J1169" s="26" t="s">
        <v>2297</v>
      </c>
      <c r="K1169" s="37"/>
      <c r="L1169" s="23" t="str">
        <f>IF(U1169=0,"INVALID SKU",IF(INDEX('SKU Catalog'!$J$1:$J$116,MAX(1,U1169))=0,"PAYG",IF(J1169="Default",Assumptions!$B$7,J1169)))</f>
        <v>PAYG</v>
      </c>
      <c r="M1169" s="23" t="str">
        <f>IF(U1169=0,"Review SKU",INDEX('SKU Catalog'!$E$1:$E$116,MAX(1,U1169)))</f>
        <v>resource</v>
      </c>
      <c r="N1169" s="31">
        <f>IF(ISNUMBER(K1169),K1169,IF(U1169=0,"UNPRICED",IF(L1169="PAYG",INDEX('SKU Catalog'!$K$1:$K$116,MAX(1,U1169)),IF(L1169="1Y",INDEX('SKU Catalog'!$L$1:$L$116,MAX(1,U1169)),INDEX('SKU Catalog'!$M$1:$M$116,MAX(1,U1169))))))</f>
        <v>0</v>
      </c>
      <c r="O1169" s="24">
        <f>IF(NOT(AND(A1169=$B$2,G1169&gt;0,H1169&gt;0,OR(C1169&lt;&gt;"Recommended baseline",Assumptions!$B$10=1))),0,IF(ISNUMBER(N1169),G1169*H1169*N1169*IF(ISNUMBER(K1169),1,IF(AND(L1169="PAYG",INDEX('SKU Catalog'!$F$1:$F$116,MAX(1,U1169))="Hourly"),I1169,1)),"UNPRICED"))</f>
        <v>0</v>
      </c>
      <c r="P1169" s="24">
        <f>IF(ISNUMBER(O1169),O1169*Assumptions!$B$8,"UNPRICED")</f>
        <v>0</v>
      </c>
      <c r="Q1169" s="23" t="str">
        <f>IF(NOT(AND(A1169=$B$2,G1169&gt;0,H1169&gt;0,OR(C1169&lt;&gt;"Recommended baseline",Assumptions!$B$10=1))),"Inactive",IF(NOT(ISNUMBER(N1169)),"UNPRICED - select SKU / quote",IF(ISNUMBER(K1169),"Manual quote - verify source",IF(T1169="Covered","Covered by capacity",IF(T1169="Control plane","No direct fee","Priced - verify sizing")))))</f>
        <v>Inactive</v>
      </c>
      <c r="R1169" s="21" t="s">
        <v>2315</v>
      </c>
      <c r="S1169" s="21" t="s">
        <v>971</v>
      </c>
      <c r="T1169" s="21" t="s">
        <v>187</v>
      </c>
      <c r="U1169" s="23">
        <f>IF(COUNTIF('SKU Catalog'!$A$4:$A$116,T1169&amp;"|"&amp;F1169)=0,0,MATCH(T1169&amp;"|"&amp;F1169,'SKU Catalog'!$A$1:$A$116,0))</f>
        <v>5</v>
      </c>
      <c r="V1169" s="24">
        <f>IF(NOT(AND(A1169=$B$2,G1169&gt;0,H1169&gt;0,OR(C1169&lt;&gt;"Recommended baseline",Assumptions!$B$10=1))),0,IF(ISNUMBER(K1169),G1169*H1169*K1169,IF(U1169=0,"UNPRICED",IF(ISNUMBER(INDEX('SKU Catalog'!$K$1:$K$116,MAX(1,U1169))),G1169*H1169*INDEX('SKU Catalog'!$K$1:$K$116,MAX(1,U1169))*IF(AND(INDEX('SKU Catalog'!$F$1:$F$116,MAX(1,U1169))="Hourly",OR(INDEX('SKU Catalog'!$J$1:$J$116,MAX(1,U1169))=0,"PAYG"="PAYG")),I1169,1),"UNPRICED"))))</f>
        <v>0</v>
      </c>
      <c r="W1169" s="24">
        <f>IF(NOT(AND(A1169=$B$2,G1169&gt;0,H1169&gt;0,OR(C1169&lt;&gt;"Recommended baseline",Assumptions!$B$10=1))),0,IF(ISNUMBER(K1169),G1169*H1169*K1169,IF(U1169=0,"UNPRICED",IF(ISNUMBER(INDEX('SKU Catalog'!$L$1:$L$116,MAX(1,U1169))),G1169*H1169*INDEX('SKU Catalog'!$L$1:$L$116,MAX(1,U1169))*IF(AND(INDEX('SKU Catalog'!$F$1:$F$116,MAX(1,U1169))="Hourly",OR(INDEX('SKU Catalog'!$J$1:$J$116,MAX(1,U1169))=0,"1Y"="PAYG")),I1169,1),"UNPRICED"))))</f>
        <v>0</v>
      </c>
      <c r="X1169" s="24">
        <f>IF(NOT(AND(A1169=$B$2,G1169&gt;0,H1169&gt;0,OR(C1169&lt;&gt;"Recommended baseline",Assumptions!$B$10=1))),0,IF(ISNUMBER(K1169),G1169*H1169*K1169,IF(U1169=0,"UNPRICED",IF(ISNUMBER(INDEX('SKU Catalog'!$M$1:$M$116,MAX(1,U1169))),G1169*H1169*INDEX('SKU Catalog'!$M$1:$M$116,MAX(1,U1169))*IF(AND(INDEX('SKU Catalog'!$F$1:$F$116,MAX(1,U1169))="Hourly",OR(INDEX('SKU Catalog'!$J$1:$J$116,MAX(1,U1169))=0,"3Y"="PAYG")),I1169,1),"UNPRICED"))))</f>
        <v>0</v>
      </c>
    </row>
    <row r="1170" spans="1:24" ht="28.8" x14ac:dyDescent="0.35">
      <c r="A1170" s="21" t="s">
        <v>1941</v>
      </c>
      <c r="B1170" s="21" t="s">
        <v>95</v>
      </c>
      <c r="C1170" s="21" t="s">
        <v>2299</v>
      </c>
      <c r="D1170" s="21" t="s">
        <v>1200</v>
      </c>
      <c r="E1170" s="21" t="s">
        <v>1201</v>
      </c>
      <c r="F1170" s="26" t="s">
        <v>188</v>
      </c>
      <c r="G1170" s="27">
        <v>1</v>
      </c>
      <c r="H1170" s="27">
        <v>1</v>
      </c>
      <c r="I1170" s="36">
        <v>1</v>
      </c>
      <c r="J1170" s="26" t="s">
        <v>2297</v>
      </c>
      <c r="K1170" s="37"/>
      <c r="L1170" s="23" t="str">
        <f>IF(U1170=0,"INVALID SKU",IF(INDEX('SKU Catalog'!$J$1:$J$116,MAX(1,U1170))=0,"PAYG",IF(J1170="Default",Assumptions!$B$7,J1170)))</f>
        <v>PAYG</v>
      </c>
      <c r="M1170" s="23" t="str">
        <f>IF(U1170=0,"Review SKU",INDEX('SKU Catalog'!$E$1:$E$116,MAX(1,U1170)))</f>
        <v>resource</v>
      </c>
      <c r="N1170" s="31">
        <f>IF(ISNUMBER(K1170),K1170,IF(U1170=0,"UNPRICED",IF(L1170="PAYG",INDEX('SKU Catalog'!$K$1:$K$116,MAX(1,U1170)),IF(L1170="1Y",INDEX('SKU Catalog'!$L$1:$L$116,MAX(1,U1170)),INDEX('SKU Catalog'!$M$1:$M$116,MAX(1,U1170))))))</f>
        <v>0</v>
      </c>
      <c r="O1170" s="24">
        <f>IF(NOT(AND(A1170=$B$2,G1170&gt;0,H1170&gt;0,OR(C1170&lt;&gt;"Recommended baseline",Assumptions!$B$10=1))),0,IF(ISNUMBER(N1170),G1170*H1170*N1170*IF(ISNUMBER(K1170),1,IF(AND(L1170="PAYG",INDEX('SKU Catalog'!$F$1:$F$116,MAX(1,U1170))="Hourly"),I1170,1)),"UNPRICED"))</f>
        <v>0</v>
      </c>
      <c r="P1170" s="24">
        <f>IF(ISNUMBER(O1170),O1170*Assumptions!$B$8,"UNPRICED")</f>
        <v>0</v>
      </c>
      <c r="Q1170" s="23" t="str">
        <f>IF(NOT(AND(A1170=$B$2,G1170&gt;0,H1170&gt;0,OR(C1170&lt;&gt;"Recommended baseline",Assumptions!$B$10=1))),"Inactive",IF(NOT(ISNUMBER(N1170)),"UNPRICED - select SKU / quote",IF(ISNUMBER(K1170),"Manual quote - verify source",IF(T1170="Covered","Covered by capacity",IF(T1170="Control plane","No direct fee","Priced - verify sizing")))))</f>
        <v>Inactive</v>
      </c>
      <c r="R1170" s="21" t="s">
        <v>2315</v>
      </c>
      <c r="S1170" s="21" t="s">
        <v>971</v>
      </c>
      <c r="T1170" s="21" t="s">
        <v>187</v>
      </c>
      <c r="U1170" s="23">
        <f>IF(COUNTIF('SKU Catalog'!$A$4:$A$116,T1170&amp;"|"&amp;F1170)=0,0,MATCH(T1170&amp;"|"&amp;F1170,'SKU Catalog'!$A$1:$A$116,0))</f>
        <v>5</v>
      </c>
      <c r="V1170" s="24">
        <f>IF(NOT(AND(A1170=$B$2,G1170&gt;0,H1170&gt;0,OR(C1170&lt;&gt;"Recommended baseline",Assumptions!$B$10=1))),0,IF(ISNUMBER(K1170),G1170*H1170*K1170,IF(U1170=0,"UNPRICED",IF(ISNUMBER(INDEX('SKU Catalog'!$K$1:$K$116,MAX(1,U1170))),G1170*H1170*INDEX('SKU Catalog'!$K$1:$K$116,MAX(1,U1170))*IF(AND(INDEX('SKU Catalog'!$F$1:$F$116,MAX(1,U1170))="Hourly",OR(INDEX('SKU Catalog'!$J$1:$J$116,MAX(1,U1170))=0,"PAYG"="PAYG")),I1170,1),"UNPRICED"))))</f>
        <v>0</v>
      </c>
      <c r="W1170" s="24">
        <f>IF(NOT(AND(A1170=$B$2,G1170&gt;0,H1170&gt;0,OR(C1170&lt;&gt;"Recommended baseline",Assumptions!$B$10=1))),0,IF(ISNUMBER(K1170),G1170*H1170*K1170,IF(U1170=0,"UNPRICED",IF(ISNUMBER(INDEX('SKU Catalog'!$L$1:$L$116,MAX(1,U1170))),G1170*H1170*INDEX('SKU Catalog'!$L$1:$L$116,MAX(1,U1170))*IF(AND(INDEX('SKU Catalog'!$F$1:$F$116,MAX(1,U1170))="Hourly",OR(INDEX('SKU Catalog'!$J$1:$J$116,MAX(1,U1170))=0,"1Y"="PAYG")),I1170,1),"UNPRICED"))))</f>
        <v>0</v>
      </c>
      <c r="X1170" s="24">
        <f>IF(NOT(AND(A1170=$B$2,G1170&gt;0,H1170&gt;0,OR(C1170&lt;&gt;"Recommended baseline",Assumptions!$B$10=1))),0,IF(ISNUMBER(K1170),G1170*H1170*K1170,IF(U1170=0,"UNPRICED",IF(ISNUMBER(INDEX('SKU Catalog'!$M$1:$M$116,MAX(1,U1170))),G1170*H1170*INDEX('SKU Catalog'!$M$1:$M$116,MAX(1,U1170))*IF(AND(INDEX('SKU Catalog'!$F$1:$F$116,MAX(1,U1170))="Hourly",OR(INDEX('SKU Catalog'!$J$1:$J$116,MAX(1,U1170))=0,"3Y"="PAYG")),I1170,1),"UNPRICED"))))</f>
        <v>0</v>
      </c>
    </row>
    <row r="1171" spans="1:24" ht="28.8" x14ac:dyDescent="0.35">
      <c r="A1171" s="21" t="s">
        <v>1941</v>
      </c>
      <c r="B1171" s="21" t="s">
        <v>95</v>
      </c>
      <c r="C1171" s="21" t="s">
        <v>2299</v>
      </c>
      <c r="D1171" s="21" t="s">
        <v>1203</v>
      </c>
      <c r="E1171" s="21" t="s">
        <v>1204</v>
      </c>
      <c r="F1171" s="26" t="s">
        <v>188</v>
      </c>
      <c r="G1171" s="27">
        <v>1</v>
      </c>
      <c r="H1171" s="27">
        <v>1</v>
      </c>
      <c r="I1171" s="36">
        <v>1</v>
      </c>
      <c r="J1171" s="26" t="s">
        <v>2297</v>
      </c>
      <c r="K1171" s="37"/>
      <c r="L1171" s="23" t="str">
        <f>IF(U1171=0,"INVALID SKU",IF(INDEX('SKU Catalog'!$J$1:$J$116,MAX(1,U1171))=0,"PAYG",IF(J1171="Default",Assumptions!$B$7,J1171)))</f>
        <v>PAYG</v>
      </c>
      <c r="M1171" s="23" t="str">
        <f>IF(U1171=0,"Review SKU",INDEX('SKU Catalog'!$E$1:$E$116,MAX(1,U1171)))</f>
        <v>resource</v>
      </c>
      <c r="N1171" s="31">
        <f>IF(ISNUMBER(K1171),K1171,IF(U1171=0,"UNPRICED",IF(L1171="PAYG",INDEX('SKU Catalog'!$K$1:$K$116,MAX(1,U1171)),IF(L1171="1Y",INDEX('SKU Catalog'!$L$1:$L$116,MAX(1,U1171)),INDEX('SKU Catalog'!$M$1:$M$116,MAX(1,U1171))))))</f>
        <v>0</v>
      </c>
      <c r="O1171" s="24">
        <f>IF(NOT(AND(A1171=$B$2,G1171&gt;0,H1171&gt;0,OR(C1171&lt;&gt;"Recommended baseline",Assumptions!$B$10=1))),0,IF(ISNUMBER(N1171),G1171*H1171*N1171*IF(ISNUMBER(K1171),1,IF(AND(L1171="PAYG",INDEX('SKU Catalog'!$F$1:$F$116,MAX(1,U1171))="Hourly"),I1171,1)),"UNPRICED"))</f>
        <v>0</v>
      </c>
      <c r="P1171" s="24">
        <f>IF(ISNUMBER(O1171),O1171*Assumptions!$B$8,"UNPRICED")</f>
        <v>0</v>
      </c>
      <c r="Q1171" s="23" t="str">
        <f>IF(NOT(AND(A1171=$B$2,G1171&gt;0,H1171&gt;0,OR(C1171&lt;&gt;"Recommended baseline",Assumptions!$B$10=1))),"Inactive",IF(NOT(ISNUMBER(N1171)),"UNPRICED - select SKU / quote",IF(ISNUMBER(K1171),"Manual quote - verify source",IF(T1171="Covered","Covered by capacity",IF(T1171="Control plane","No direct fee","Priced - verify sizing")))))</f>
        <v>Inactive</v>
      </c>
      <c r="R1171" s="21" t="s">
        <v>2315</v>
      </c>
      <c r="S1171" s="21" t="s">
        <v>971</v>
      </c>
      <c r="T1171" s="21" t="s">
        <v>187</v>
      </c>
      <c r="U1171" s="23">
        <f>IF(COUNTIF('SKU Catalog'!$A$4:$A$116,T1171&amp;"|"&amp;F1171)=0,0,MATCH(T1171&amp;"|"&amp;F1171,'SKU Catalog'!$A$1:$A$116,0))</f>
        <v>5</v>
      </c>
      <c r="V1171" s="24">
        <f>IF(NOT(AND(A1171=$B$2,G1171&gt;0,H1171&gt;0,OR(C1171&lt;&gt;"Recommended baseline",Assumptions!$B$10=1))),0,IF(ISNUMBER(K1171),G1171*H1171*K1171,IF(U1171=0,"UNPRICED",IF(ISNUMBER(INDEX('SKU Catalog'!$K$1:$K$116,MAX(1,U1171))),G1171*H1171*INDEX('SKU Catalog'!$K$1:$K$116,MAX(1,U1171))*IF(AND(INDEX('SKU Catalog'!$F$1:$F$116,MAX(1,U1171))="Hourly",OR(INDEX('SKU Catalog'!$J$1:$J$116,MAX(1,U1171))=0,"PAYG"="PAYG")),I1171,1),"UNPRICED"))))</f>
        <v>0</v>
      </c>
      <c r="W1171" s="24">
        <f>IF(NOT(AND(A1171=$B$2,G1171&gt;0,H1171&gt;0,OR(C1171&lt;&gt;"Recommended baseline",Assumptions!$B$10=1))),0,IF(ISNUMBER(K1171),G1171*H1171*K1171,IF(U1171=0,"UNPRICED",IF(ISNUMBER(INDEX('SKU Catalog'!$L$1:$L$116,MAX(1,U1171))),G1171*H1171*INDEX('SKU Catalog'!$L$1:$L$116,MAX(1,U1171))*IF(AND(INDEX('SKU Catalog'!$F$1:$F$116,MAX(1,U1171))="Hourly",OR(INDEX('SKU Catalog'!$J$1:$J$116,MAX(1,U1171))=0,"1Y"="PAYG")),I1171,1),"UNPRICED"))))</f>
        <v>0</v>
      </c>
      <c r="X1171" s="24">
        <f>IF(NOT(AND(A1171=$B$2,G1171&gt;0,H1171&gt;0,OR(C1171&lt;&gt;"Recommended baseline",Assumptions!$B$10=1))),0,IF(ISNUMBER(K1171),G1171*H1171*K1171,IF(U1171=0,"UNPRICED",IF(ISNUMBER(INDEX('SKU Catalog'!$M$1:$M$116,MAX(1,U1171))),G1171*H1171*INDEX('SKU Catalog'!$M$1:$M$116,MAX(1,U1171))*IF(AND(INDEX('SKU Catalog'!$F$1:$F$116,MAX(1,U1171))="Hourly",OR(INDEX('SKU Catalog'!$J$1:$J$116,MAX(1,U1171))=0,"3Y"="PAYG")),I1171,1),"UNPRICED"))))</f>
        <v>0</v>
      </c>
    </row>
    <row r="1172" spans="1:24" ht="28.8" x14ac:dyDescent="0.35">
      <c r="A1172" s="21" t="s">
        <v>1941</v>
      </c>
      <c r="B1172" s="21" t="s">
        <v>95</v>
      </c>
      <c r="C1172" s="21" t="s">
        <v>2299</v>
      </c>
      <c r="D1172" s="21" t="s">
        <v>1206</v>
      </c>
      <c r="E1172" s="21" t="s">
        <v>1207</v>
      </c>
      <c r="F1172" s="26" t="s">
        <v>188</v>
      </c>
      <c r="G1172" s="27">
        <v>1</v>
      </c>
      <c r="H1172" s="27">
        <v>1</v>
      </c>
      <c r="I1172" s="36">
        <v>1</v>
      </c>
      <c r="J1172" s="26" t="s">
        <v>2297</v>
      </c>
      <c r="K1172" s="37"/>
      <c r="L1172" s="23" t="str">
        <f>IF(U1172=0,"INVALID SKU",IF(INDEX('SKU Catalog'!$J$1:$J$116,MAX(1,U1172))=0,"PAYG",IF(J1172="Default",Assumptions!$B$7,J1172)))</f>
        <v>PAYG</v>
      </c>
      <c r="M1172" s="23" t="str">
        <f>IF(U1172=0,"Review SKU",INDEX('SKU Catalog'!$E$1:$E$116,MAX(1,U1172)))</f>
        <v>resource</v>
      </c>
      <c r="N1172" s="31">
        <f>IF(ISNUMBER(K1172),K1172,IF(U1172=0,"UNPRICED",IF(L1172="PAYG",INDEX('SKU Catalog'!$K$1:$K$116,MAX(1,U1172)),IF(L1172="1Y",INDEX('SKU Catalog'!$L$1:$L$116,MAX(1,U1172)),INDEX('SKU Catalog'!$M$1:$M$116,MAX(1,U1172))))))</f>
        <v>0</v>
      </c>
      <c r="O1172" s="24">
        <f>IF(NOT(AND(A1172=$B$2,G1172&gt;0,H1172&gt;0,OR(C1172&lt;&gt;"Recommended baseline",Assumptions!$B$10=1))),0,IF(ISNUMBER(N1172),G1172*H1172*N1172*IF(ISNUMBER(K1172),1,IF(AND(L1172="PAYG",INDEX('SKU Catalog'!$F$1:$F$116,MAX(1,U1172))="Hourly"),I1172,1)),"UNPRICED"))</f>
        <v>0</v>
      </c>
      <c r="P1172" s="24">
        <f>IF(ISNUMBER(O1172),O1172*Assumptions!$B$8,"UNPRICED")</f>
        <v>0</v>
      </c>
      <c r="Q1172" s="23" t="str">
        <f>IF(NOT(AND(A1172=$B$2,G1172&gt;0,H1172&gt;0,OR(C1172&lt;&gt;"Recommended baseline",Assumptions!$B$10=1))),"Inactive",IF(NOT(ISNUMBER(N1172)),"UNPRICED - select SKU / quote",IF(ISNUMBER(K1172),"Manual quote - verify source",IF(T1172="Covered","Covered by capacity",IF(T1172="Control plane","No direct fee","Priced - verify sizing")))))</f>
        <v>Inactive</v>
      </c>
      <c r="R1172" s="21" t="s">
        <v>2315</v>
      </c>
      <c r="S1172" s="21" t="s">
        <v>971</v>
      </c>
      <c r="T1172" s="21" t="s">
        <v>187</v>
      </c>
      <c r="U1172" s="23">
        <f>IF(COUNTIF('SKU Catalog'!$A$4:$A$116,T1172&amp;"|"&amp;F1172)=0,0,MATCH(T1172&amp;"|"&amp;F1172,'SKU Catalog'!$A$1:$A$116,0))</f>
        <v>5</v>
      </c>
      <c r="V1172" s="24">
        <f>IF(NOT(AND(A1172=$B$2,G1172&gt;0,H1172&gt;0,OR(C1172&lt;&gt;"Recommended baseline",Assumptions!$B$10=1))),0,IF(ISNUMBER(K1172),G1172*H1172*K1172,IF(U1172=0,"UNPRICED",IF(ISNUMBER(INDEX('SKU Catalog'!$K$1:$K$116,MAX(1,U1172))),G1172*H1172*INDEX('SKU Catalog'!$K$1:$K$116,MAX(1,U1172))*IF(AND(INDEX('SKU Catalog'!$F$1:$F$116,MAX(1,U1172))="Hourly",OR(INDEX('SKU Catalog'!$J$1:$J$116,MAX(1,U1172))=0,"PAYG"="PAYG")),I1172,1),"UNPRICED"))))</f>
        <v>0</v>
      </c>
      <c r="W1172" s="24">
        <f>IF(NOT(AND(A1172=$B$2,G1172&gt;0,H1172&gt;0,OR(C1172&lt;&gt;"Recommended baseline",Assumptions!$B$10=1))),0,IF(ISNUMBER(K1172),G1172*H1172*K1172,IF(U1172=0,"UNPRICED",IF(ISNUMBER(INDEX('SKU Catalog'!$L$1:$L$116,MAX(1,U1172))),G1172*H1172*INDEX('SKU Catalog'!$L$1:$L$116,MAX(1,U1172))*IF(AND(INDEX('SKU Catalog'!$F$1:$F$116,MAX(1,U1172))="Hourly",OR(INDEX('SKU Catalog'!$J$1:$J$116,MAX(1,U1172))=0,"1Y"="PAYG")),I1172,1),"UNPRICED"))))</f>
        <v>0</v>
      </c>
      <c r="X1172" s="24">
        <f>IF(NOT(AND(A1172=$B$2,G1172&gt;0,H1172&gt;0,OR(C1172&lt;&gt;"Recommended baseline",Assumptions!$B$10=1))),0,IF(ISNUMBER(K1172),G1172*H1172*K1172,IF(U1172=0,"UNPRICED",IF(ISNUMBER(INDEX('SKU Catalog'!$M$1:$M$116,MAX(1,U1172))),G1172*H1172*INDEX('SKU Catalog'!$M$1:$M$116,MAX(1,U1172))*IF(AND(INDEX('SKU Catalog'!$F$1:$F$116,MAX(1,U1172))="Hourly",OR(INDEX('SKU Catalog'!$J$1:$J$116,MAX(1,U1172))=0,"3Y"="PAYG")),I1172,1),"UNPRICED"))))</f>
        <v>0</v>
      </c>
    </row>
    <row r="1173" spans="1:24" ht="28.8" x14ac:dyDescent="0.35">
      <c r="A1173" s="21" t="s">
        <v>1941</v>
      </c>
      <c r="B1173" s="21" t="s">
        <v>95</v>
      </c>
      <c r="C1173" s="21" t="s">
        <v>2299</v>
      </c>
      <c r="D1173" s="21" t="s">
        <v>1209</v>
      </c>
      <c r="E1173" s="21" t="s">
        <v>1210</v>
      </c>
      <c r="F1173" s="26" t="s">
        <v>188</v>
      </c>
      <c r="G1173" s="27">
        <v>1</v>
      </c>
      <c r="H1173" s="27">
        <v>1</v>
      </c>
      <c r="I1173" s="36">
        <v>1</v>
      </c>
      <c r="J1173" s="26" t="s">
        <v>2297</v>
      </c>
      <c r="K1173" s="37"/>
      <c r="L1173" s="23" t="str">
        <f>IF(U1173=0,"INVALID SKU",IF(INDEX('SKU Catalog'!$J$1:$J$116,MAX(1,U1173))=0,"PAYG",IF(J1173="Default",Assumptions!$B$7,J1173)))</f>
        <v>PAYG</v>
      </c>
      <c r="M1173" s="23" t="str">
        <f>IF(U1173=0,"Review SKU",INDEX('SKU Catalog'!$E$1:$E$116,MAX(1,U1173)))</f>
        <v>resource</v>
      </c>
      <c r="N1173" s="31">
        <f>IF(ISNUMBER(K1173),K1173,IF(U1173=0,"UNPRICED",IF(L1173="PAYG",INDEX('SKU Catalog'!$K$1:$K$116,MAX(1,U1173)),IF(L1173="1Y",INDEX('SKU Catalog'!$L$1:$L$116,MAX(1,U1173)),INDEX('SKU Catalog'!$M$1:$M$116,MAX(1,U1173))))))</f>
        <v>0</v>
      </c>
      <c r="O1173" s="24">
        <f>IF(NOT(AND(A1173=$B$2,G1173&gt;0,H1173&gt;0,OR(C1173&lt;&gt;"Recommended baseline",Assumptions!$B$10=1))),0,IF(ISNUMBER(N1173),G1173*H1173*N1173*IF(ISNUMBER(K1173),1,IF(AND(L1173="PAYG",INDEX('SKU Catalog'!$F$1:$F$116,MAX(1,U1173))="Hourly"),I1173,1)),"UNPRICED"))</f>
        <v>0</v>
      </c>
      <c r="P1173" s="24">
        <f>IF(ISNUMBER(O1173),O1173*Assumptions!$B$8,"UNPRICED")</f>
        <v>0</v>
      </c>
      <c r="Q1173" s="23" t="str">
        <f>IF(NOT(AND(A1173=$B$2,G1173&gt;0,H1173&gt;0,OR(C1173&lt;&gt;"Recommended baseline",Assumptions!$B$10=1))),"Inactive",IF(NOT(ISNUMBER(N1173)),"UNPRICED - select SKU / quote",IF(ISNUMBER(K1173),"Manual quote - verify source",IF(T1173="Covered","Covered by capacity",IF(T1173="Control plane","No direct fee","Priced - verify sizing")))))</f>
        <v>Inactive</v>
      </c>
      <c r="R1173" s="21" t="s">
        <v>2315</v>
      </c>
      <c r="S1173" s="21" t="s">
        <v>971</v>
      </c>
      <c r="T1173" s="21" t="s">
        <v>187</v>
      </c>
      <c r="U1173" s="23">
        <f>IF(COUNTIF('SKU Catalog'!$A$4:$A$116,T1173&amp;"|"&amp;F1173)=0,0,MATCH(T1173&amp;"|"&amp;F1173,'SKU Catalog'!$A$1:$A$116,0))</f>
        <v>5</v>
      </c>
      <c r="V1173" s="24">
        <f>IF(NOT(AND(A1173=$B$2,G1173&gt;0,H1173&gt;0,OR(C1173&lt;&gt;"Recommended baseline",Assumptions!$B$10=1))),0,IF(ISNUMBER(K1173),G1173*H1173*K1173,IF(U1173=0,"UNPRICED",IF(ISNUMBER(INDEX('SKU Catalog'!$K$1:$K$116,MAX(1,U1173))),G1173*H1173*INDEX('SKU Catalog'!$K$1:$K$116,MAX(1,U1173))*IF(AND(INDEX('SKU Catalog'!$F$1:$F$116,MAX(1,U1173))="Hourly",OR(INDEX('SKU Catalog'!$J$1:$J$116,MAX(1,U1173))=0,"PAYG"="PAYG")),I1173,1),"UNPRICED"))))</f>
        <v>0</v>
      </c>
      <c r="W1173" s="24">
        <f>IF(NOT(AND(A1173=$B$2,G1173&gt;0,H1173&gt;0,OR(C1173&lt;&gt;"Recommended baseline",Assumptions!$B$10=1))),0,IF(ISNUMBER(K1173),G1173*H1173*K1173,IF(U1173=0,"UNPRICED",IF(ISNUMBER(INDEX('SKU Catalog'!$L$1:$L$116,MAX(1,U1173))),G1173*H1173*INDEX('SKU Catalog'!$L$1:$L$116,MAX(1,U1173))*IF(AND(INDEX('SKU Catalog'!$F$1:$F$116,MAX(1,U1173))="Hourly",OR(INDEX('SKU Catalog'!$J$1:$J$116,MAX(1,U1173))=0,"1Y"="PAYG")),I1173,1),"UNPRICED"))))</f>
        <v>0</v>
      </c>
      <c r="X1173" s="24">
        <f>IF(NOT(AND(A1173=$B$2,G1173&gt;0,H1173&gt;0,OR(C1173&lt;&gt;"Recommended baseline",Assumptions!$B$10=1))),0,IF(ISNUMBER(K1173),G1173*H1173*K1173,IF(U1173=0,"UNPRICED",IF(ISNUMBER(INDEX('SKU Catalog'!$M$1:$M$116,MAX(1,U1173))),G1173*H1173*INDEX('SKU Catalog'!$M$1:$M$116,MAX(1,U1173))*IF(AND(INDEX('SKU Catalog'!$F$1:$F$116,MAX(1,U1173))="Hourly",OR(INDEX('SKU Catalog'!$J$1:$J$116,MAX(1,U1173))=0,"3Y"="PAYG")),I1173,1),"UNPRICED"))))</f>
        <v>0</v>
      </c>
    </row>
    <row r="1174" spans="1:24" ht="28.8" x14ac:dyDescent="0.35">
      <c r="A1174" s="21" t="s">
        <v>1941</v>
      </c>
      <c r="B1174" s="21" t="s">
        <v>95</v>
      </c>
      <c r="C1174" s="21" t="s">
        <v>2299</v>
      </c>
      <c r="D1174" s="21" t="s">
        <v>1212</v>
      </c>
      <c r="E1174" s="21" t="s">
        <v>1213</v>
      </c>
      <c r="F1174" s="26" t="s">
        <v>188</v>
      </c>
      <c r="G1174" s="27">
        <v>1</v>
      </c>
      <c r="H1174" s="27">
        <v>1</v>
      </c>
      <c r="I1174" s="36">
        <v>1</v>
      </c>
      <c r="J1174" s="26" t="s">
        <v>2297</v>
      </c>
      <c r="K1174" s="37"/>
      <c r="L1174" s="23" t="str">
        <f>IF(U1174=0,"INVALID SKU",IF(INDEX('SKU Catalog'!$J$1:$J$116,MAX(1,U1174))=0,"PAYG",IF(J1174="Default",Assumptions!$B$7,J1174)))</f>
        <v>PAYG</v>
      </c>
      <c r="M1174" s="23" t="str">
        <f>IF(U1174=0,"Review SKU",INDEX('SKU Catalog'!$E$1:$E$116,MAX(1,U1174)))</f>
        <v>resource</v>
      </c>
      <c r="N1174" s="31">
        <f>IF(ISNUMBER(K1174),K1174,IF(U1174=0,"UNPRICED",IF(L1174="PAYG",INDEX('SKU Catalog'!$K$1:$K$116,MAX(1,U1174)),IF(L1174="1Y",INDEX('SKU Catalog'!$L$1:$L$116,MAX(1,U1174)),INDEX('SKU Catalog'!$M$1:$M$116,MAX(1,U1174))))))</f>
        <v>0</v>
      </c>
      <c r="O1174" s="24">
        <f>IF(NOT(AND(A1174=$B$2,G1174&gt;0,H1174&gt;0,OR(C1174&lt;&gt;"Recommended baseline",Assumptions!$B$10=1))),0,IF(ISNUMBER(N1174),G1174*H1174*N1174*IF(ISNUMBER(K1174),1,IF(AND(L1174="PAYG",INDEX('SKU Catalog'!$F$1:$F$116,MAX(1,U1174))="Hourly"),I1174,1)),"UNPRICED"))</f>
        <v>0</v>
      </c>
      <c r="P1174" s="24">
        <f>IF(ISNUMBER(O1174),O1174*Assumptions!$B$8,"UNPRICED")</f>
        <v>0</v>
      </c>
      <c r="Q1174" s="23" t="str">
        <f>IF(NOT(AND(A1174=$B$2,G1174&gt;0,H1174&gt;0,OR(C1174&lt;&gt;"Recommended baseline",Assumptions!$B$10=1))),"Inactive",IF(NOT(ISNUMBER(N1174)),"UNPRICED - select SKU / quote",IF(ISNUMBER(K1174),"Manual quote - verify source",IF(T1174="Covered","Covered by capacity",IF(T1174="Control plane","No direct fee","Priced - verify sizing")))))</f>
        <v>Inactive</v>
      </c>
      <c r="R1174" s="21" t="s">
        <v>2315</v>
      </c>
      <c r="S1174" s="21" t="s">
        <v>971</v>
      </c>
      <c r="T1174" s="21" t="s">
        <v>187</v>
      </c>
      <c r="U1174" s="23">
        <f>IF(COUNTIF('SKU Catalog'!$A$4:$A$116,T1174&amp;"|"&amp;F1174)=0,0,MATCH(T1174&amp;"|"&amp;F1174,'SKU Catalog'!$A$1:$A$116,0))</f>
        <v>5</v>
      </c>
      <c r="V1174" s="24">
        <f>IF(NOT(AND(A1174=$B$2,G1174&gt;0,H1174&gt;0,OR(C1174&lt;&gt;"Recommended baseline",Assumptions!$B$10=1))),0,IF(ISNUMBER(K1174),G1174*H1174*K1174,IF(U1174=0,"UNPRICED",IF(ISNUMBER(INDEX('SKU Catalog'!$K$1:$K$116,MAX(1,U1174))),G1174*H1174*INDEX('SKU Catalog'!$K$1:$K$116,MAX(1,U1174))*IF(AND(INDEX('SKU Catalog'!$F$1:$F$116,MAX(1,U1174))="Hourly",OR(INDEX('SKU Catalog'!$J$1:$J$116,MAX(1,U1174))=0,"PAYG"="PAYG")),I1174,1),"UNPRICED"))))</f>
        <v>0</v>
      </c>
      <c r="W1174" s="24">
        <f>IF(NOT(AND(A1174=$B$2,G1174&gt;0,H1174&gt;0,OR(C1174&lt;&gt;"Recommended baseline",Assumptions!$B$10=1))),0,IF(ISNUMBER(K1174),G1174*H1174*K1174,IF(U1174=0,"UNPRICED",IF(ISNUMBER(INDEX('SKU Catalog'!$L$1:$L$116,MAX(1,U1174))),G1174*H1174*INDEX('SKU Catalog'!$L$1:$L$116,MAX(1,U1174))*IF(AND(INDEX('SKU Catalog'!$F$1:$F$116,MAX(1,U1174))="Hourly",OR(INDEX('SKU Catalog'!$J$1:$J$116,MAX(1,U1174))=0,"1Y"="PAYG")),I1174,1),"UNPRICED"))))</f>
        <v>0</v>
      </c>
      <c r="X1174" s="24">
        <f>IF(NOT(AND(A1174=$B$2,G1174&gt;0,H1174&gt;0,OR(C1174&lt;&gt;"Recommended baseline",Assumptions!$B$10=1))),0,IF(ISNUMBER(K1174),G1174*H1174*K1174,IF(U1174=0,"UNPRICED",IF(ISNUMBER(INDEX('SKU Catalog'!$M$1:$M$116,MAX(1,U1174))),G1174*H1174*INDEX('SKU Catalog'!$M$1:$M$116,MAX(1,U1174))*IF(AND(INDEX('SKU Catalog'!$F$1:$F$116,MAX(1,U1174))="Hourly",OR(INDEX('SKU Catalog'!$J$1:$J$116,MAX(1,U1174))=0,"3Y"="PAYG")),I1174,1),"UNPRICED"))))</f>
        <v>0</v>
      </c>
    </row>
    <row r="1175" spans="1:24" ht="28.8" x14ac:dyDescent="0.35">
      <c r="A1175" s="21" t="s">
        <v>1941</v>
      </c>
      <c r="B1175" s="21" t="s">
        <v>95</v>
      </c>
      <c r="C1175" s="21" t="s">
        <v>2299</v>
      </c>
      <c r="D1175" s="21" t="s">
        <v>1215</v>
      </c>
      <c r="E1175" s="21" t="s">
        <v>1216</v>
      </c>
      <c r="F1175" s="26" t="s">
        <v>188</v>
      </c>
      <c r="G1175" s="27">
        <v>1</v>
      </c>
      <c r="H1175" s="27">
        <v>1</v>
      </c>
      <c r="I1175" s="36">
        <v>1</v>
      </c>
      <c r="J1175" s="26" t="s">
        <v>2297</v>
      </c>
      <c r="K1175" s="37"/>
      <c r="L1175" s="23" t="str">
        <f>IF(U1175=0,"INVALID SKU",IF(INDEX('SKU Catalog'!$J$1:$J$116,MAX(1,U1175))=0,"PAYG",IF(J1175="Default",Assumptions!$B$7,J1175)))</f>
        <v>PAYG</v>
      </c>
      <c r="M1175" s="23" t="str">
        <f>IF(U1175=0,"Review SKU",INDEX('SKU Catalog'!$E$1:$E$116,MAX(1,U1175)))</f>
        <v>resource</v>
      </c>
      <c r="N1175" s="31">
        <f>IF(ISNUMBER(K1175),K1175,IF(U1175=0,"UNPRICED",IF(L1175="PAYG",INDEX('SKU Catalog'!$K$1:$K$116,MAX(1,U1175)),IF(L1175="1Y",INDEX('SKU Catalog'!$L$1:$L$116,MAX(1,U1175)),INDEX('SKU Catalog'!$M$1:$M$116,MAX(1,U1175))))))</f>
        <v>0</v>
      </c>
      <c r="O1175" s="24">
        <f>IF(NOT(AND(A1175=$B$2,G1175&gt;0,H1175&gt;0,OR(C1175&lt;&gt;"Recommended baseline",Assumptions!$B$10=1))),0,IF(ISNUMBER(N1175),G1175*H1175*N1175*IF(ISNUMBER(K1175),1,IF(AND(L1175="PAYG",INDEX('SKU Catalog'!$F$1:$F$116,MAX(1,U1175))="Hourly"),I1175,1)),"UNPRICED"))</f>
        <v>0</v>
      </c>
      <c r="P1175" s="24">
        <f>IF(ISNUMBER(O1175),O1175*Assumptions!$B$8,"UNPRICED")</f>
        <v>0</v>
      </c>
      <c r="Q1175" s="23" t="str">
        <f>IF(NOT(AND(A1175=$B$2,G1175&gt;0,H1175&gt;0,OR(C1175&lt;&gt;"Recommended baseline",Assumptions!$B$10=1))),"Inactive",IF(NOT(ISNUMBER(N1175)),"UNPRICED - select SKU / quote",IF(ISNUMBER(K1175),"Manual quote - verify source",IF(T1175="Covered","Covered by capacity",IF(T1175="Control plane","No direct fee","Priced - verify sizing")))))</f>
        <v>Inactive</v>
      </c>
      <c r="R1175" s="21" t="s">
        <v>2315</v>
      </c>
      <c r="S1175" s="21" t="s">
        <v>971</v>
      </c>
      <c r="T1175" s="21" t="s">
        <v>187</v>
      </c>
      <c r="U1175" s="23">
        <f>IF(COUNTIF('SKU Catalog'!$A$4:$A$116,T1175&amp;"|"&amp;F1175)=0,0,MATCH(T1175&amp;"|"&amp;F1175,'SKU Catalog'!$A$1:$A$116,0))</f>
        <v>5</v>
      </c>
      <c r="V1175" s="24">
        <f>IF(NOT(AND(A1175=$B$2,G1175&gt;0,H1175&gt;0,OR(C1175&lt;&gt;"Recommended baseline",Assumptions!$B$10=1))),0,IF(ISNUMBER(K1175),G1175*H1175*K1175,IF(U1175=0,"UNPRICED",IF(ISNUMBER(INDEX('SKU Catalog'!$K$1:$K$116,MAX(1,U1175))),G1175*H1175*INDEX('SKU Catalog'!$K$1:$K$116,MAX(1,U1175))*IF(AND(INDEX('SKU Catalog'!$F$1:$F$116,MAX(1,U1175))="Hourly",OR(INDEX('SKU Catalog'!$J$1:$J$116,MAX(1,U1175))=0,"PAYG"="PAYG")),I1175,1),"UNPRICED"))))</f>
        <v>0</v>
      </c>
      <c r="W1175" s="24">
        <f>IF(NOT(AND(A1175=$B$2,G1175&gt;0,H1175&gt;0,OR(C1175&lt;&gt;"Recommended baseline",Assumptions!$B$10=1))),0,IF(ISNUMBER(K1175),G1175*H1175*K1175,IF(U1175=0,"UNPRICED",IF(ISNUMBER(INDEX('SKU Catalog'!$L$1:$L$116,MAX(1,U1175))),G1175*H1175*INDEX('SKU Catalog'!$L$1:$L$116,MAX(1,U1175))*IF(AND(INDEX('SKU Catalog'!$F$1:$F$116,MAX(1,U1175))="Hourly",OR(INDEX('SKU Catalog'!$J$1:$J$116,MAX(1,U1175))=0,"1Y"="PAYG")),I1175,1),"UNPRICED"))))</f>
        <v>0</v>
      </c>
      <c r="X1175" s="24">
        <f>IF(NOT(AND(A1175=$B$2,G1175&gt;0,H1175&gt;0,OR(C1175&lt;&gt;"Recommended baseline",Assumptions!$B$10=1))),0,IF(ISNUMBER(K1175),G1175*H1175*K1175,IF(U1175=0,"UNPRICED",IF(ISNUMBER(INDEX('SKU Catalog'!$M$1:$M$116,MAX(1,U1175))),G1175*H1175*INDEX('SKU Catalog'!$M$1:$M$116,MAX(1,U1175))*IF(AND(INDEX('SKU Catalog'!$F$1:$F$116,MAX(1,U1175))="Hourly",OR(INDEX('SKU Catalog'!$J$1:$J$116,MAX(1,U1175))=0,"3Y"="PAYG")),I1175,1),"UNPRICED"))))</f>
        <v>0</v>
      </c>
    </row>
    <row r="1176" spans="1:24" ht="28.8" x14ac:dyDescent="0.35">
      <c r="A1176" s="21" t="s">
        <v>1941</v>
      </c>
      <c r="B1176" s="21" t="s">
        <v>95</v>
      </c>
      <c r="C1176" s="21" t="s">
        <v>2299</v>
      </c>
      <c r="D1176" s="21" t="s">
        <v>1218</v>
      </c>
      <c r="E1176" s="21" t="s">
        <v>1219</v>
      </c>
      <c r="F1176" s="26" t="s">
        <v>188</v>
      </c>
      <c r="G1176" s="27">
        <v>1</v>
      </c>
      <c r="H1176" s="27">
        <v>1</v>
      </c>
      <c r="I1176" s="36">
        <v>1</v>
      </c>
      <c r="J1176" s="26" t="s">
        <v>2297</v>
      </c>
      <c r="K1176" s="37"/>
      <c r="L1176" s="23" t="str">
        <f>IF(U1176=0,"INVALID SKU",IF(INDEX('SKU Catalog'!$J$1:$J$116,MAX(1,U1176))=0,"PAYG",IF(J1176="Default",Assumptions!$B$7,J1176)))</f>
        <v>PAYG</v>
      </c>
      <c r="M1176" s="23" t="str">
        <f>IF(U1176=0,"Review SKU",INDEX('SKU Catalog'!$E$1:$E$116,MAX(1,U1176)))</f>
        <v>resource</v>
      </c>
      <c r="N1176" s="31">
        <f>IF(ISNUMBER(K1176),K1176,IF(U1176=0,"UNPRICED",IF(L1176="PAYG",INDEX('SKU Catalog'!$K$1:$K$116,MAX(1,U1176)),IF(L1176="1Y",INDEX('SKU Catalog'!$L$1:$L$116,MAX(1,U1176)),INDEX('SKU Catalog'!$M$1:$M$116,MAX(1,U1176))))))</f>
        <v>0</v>
      </c>
      <c r="O1176" s="24">
        <f>IF(NOT(AND(A1176=$B$2,G1176&gt;0,H1176&gt;0,OR(C1176&lt;&gt;"Recommended baseline",Assumptions!$B$10=1))),0,IF(ISNUMBER(N1176),G1176*H1176*N1176*IF(ISNUMBER(K1176),1,IF(AND(L1176="PAYG",INDEX('SKU Catalog'!$F$1:$F$116,MAX(1,U1176))="Hourly"),I1176,1)),"UNPRICED"))</f>
        <v>0</v>
      </c>
      <c r="P1176" s="24">
        <f>IF(ISNUMBER(O1176),O1176*Assumptions!$B$8,"UNPRICED")</f>
        <v>0</v>
      </c>
      <c r="Q1176" s="23" t="str">
        <f>IF(NOT(AND(A1176=$B$2,G1176&gt;0,H1176&gt;0,OR(C1176&lt;&gt;"Recommended baseline",Assumptions!$B$10=1))),"Inactive",IF(NOT(ISNUMBER(N1176)),"UNPRICED - select SKU / quote",IF(ISNUMBER(K1176),"Manual quote - verify source",IF(T1176="Covered","Covered by capacity",IF(T1176="Control plane","No direct fee","Priced - verify sizing")))))</f>
        <v>Inactive</v>
      </c>
      <c r="R1176" s="21" t="s">
        <v>2315</v>
      </c>
      <c r="S1176" s="21" t="s">
        <v>971</v>
      </c>
      <c r="T1176" s="21" t="s">
        <v>187</v>
      </c>
      <c r="U1176" s="23">
        <f>IF(COUNTIF('SKU Catalog'!$A$4:$A$116,T1176&amp;"|"&amp;F1176)=0,0,MATCH(T1176&amp;"|"&amp;F1176,'SKU Catalog'!$A$1:$A$116,0))</f>
        <v>5</v>
      </c>
      <c r="V1176" s="24">
        <f>IF(NOT(AND(A1176=$B$2,G1176&gt;0,H1176&gt;0,OR(C1176&lt;&gt;"Recommended baseline",Assumptions!$B$10=1))),0,IF(ISNUMBER(K1176),G1176*H1176*K1176,IF(U1176=0,"UNPRICED",IF(ISNUMBER(INDEX('SKU Catalog'!$K$1:$K$116,MAX(1,U1176))),G1176*H1176*INDEX('SKU Catalog'!$K$1:$K$116,MAX(1,U1176))*IF(AND(INDEX('SKU Catalog'!$F$1:$F$116,MAX(1,U1176))="Hourly",OR(INDEX('SKU Catalog'!$J$1:$J$116,MAX(1,U1176))=0,"PAYG"="PAYG")),I1176,1),"UNPRICED"))))</f>
        <v>0</v>
      </c>
      <c r="W1176" s="24">
        <f>IF(NOT(AND(A1176=$B$2,G1176&gt;0,H1176&gt;0,OR(C1176&lt;&gt;"Recommended baseline",Assumptions!$B$10=1))),0,IF(ISNUMBER(K1176),G1176*H1176*K1176,IF(U1176=0,"UNPRICED",IF(ISNUMBER(INDEX('SKU Catalog'!$L$1:$L$116,MAX(1,U1176))),G1176*H1176*INDEX('SKU Catalog'!$L$1:$L$116,MAX(1,U1176))*IF(AND(INDEX('SKU Catalog'!$F$1:$F$116,MAX(1,U1176))="Hourly",OR(INDEX('SKU Catalog'!$J$1:$J$116,MAX(1,U1176))=0,"1Y"="PAYG")),I1176,1),"UNPRICED"))))</f>
        <v>0</v>
      </c>
      <c r="X1176" s="24">
        <f>IF(NOT(AND(A1176=$B$2,G1176&gt;0,H1176&gt;0,OR(C1176&lt;&gt;"Recommended baseline",Assumptions!$B$10=1))),0,IF(ISNUMBER(K1176),G1176*H1176*K1176,IF(U1176=0,"UNPRICED",IF(ISNUMBER(INDEX('SKU Catalog'!$M$1:$M$116,MAX(1,U1176))),G1176*H1176*INDEX('SKU Catalog'!$M$1:$M$116,MAX(1,U1176))*IF(AND(INDEX('SKU Catalog'!$F$1:$F$116,MAX(1,U1176))="Hourly",OR(INDEX('SKU Catalog'!$J$1:$J$116,MAX(1,U1176))=0,"3Y"="PAYG")),I1176,1),"UNPRICED"))))</f>
        <v>0</v>
      </c>
    </row>
    <row r="1177" spans="1:24" ht="28.8" x14ac:dyDescent="0.35">
      <c r="A1177" s="21" t="s">
        <v>1941</v>
      </c>
      <c r="B1177" s="21" t="s">
        <v>95</v>
      </c>
      <c r="C1177" s="21" t="s">
        <v>2299</v>
      </c>
      <c r="D1177" s="21" t="s">
        <v>1221</v>
      </c>
      <c r="E1177" s="21" t="s">
        <v>1222</v>
      </c>
      <c r="F1177" s="26" t="s">
        <v>188</v>
      </c>
      <c r="G1177" s="27">
        <v>1</v>
      </c>
      <c r="H1177" s="27">
        <v>1</v>
      </c>
      <c r="I1177" s="36">
        <v>1</v>
      </c>
      <c r="J1177" s="26" t="s">
        <v>2297</v>
      </c>
      <c r="K1177" s="37"/>
      <c r="L1177" s="23" t="str">
        <f>IF(U1177=0,"INVALID SKU",IF(INDEX('SKU Catalog'!$J$1:$J$116,MAX(1,U1177))=0,"PAYG",IF(J1177="Default",Assumptions!$B$7,J1177)))</f>
        <v>PAYG</v>
      </c>
      <c r="M1177" s="23" t="str">
        <f>IF(U1177=0,"Review SKU",INDEX('SKU Catalog'!$E$1:$E$116,MAX(1,U1177)))</f>
        <v>resource</v>
      </c>
      <c r="N1177" s="31">
        <f>IF(ISNUMBER(K1177),K1177,IF(U1177=0,"UNPRICED",IF(L1177="PAYG",INDEX('SKU Catalog'!$K$1:$K$116,MAX(1,U1177)),IF(L1177="1Y",INDEX('SKU Catalog'!$L$1:$L$116,MAX(1,U1177)),INDEX('SKU Catalog'!$M$1:$M$116,MAX(1,U1177))))))</f>
        <v>0</v>
      </c>
      <c r="O1177" s="24">
        <f>IF(NOT(AND(A1177=$B$2,G1177&gt;0,H1177&gt;0,OR(C1177&lt;&gt;"Recommended baseline",Assumptions!$B$10=1))),0,IF(ISNUMBER(N1177),G1177*H1177*N1177*IF(ISNUMBER(K1177),1,IF(AND(L1177="PAYG",INDEX('SKU Catalog'!$F$1:$F$116,MAX(1,U1177))="Hourly"),I1177,1)),"UNPRICED"))</f>
        <v>0</v>
      </c>
      <c r="P1177" s="24">
        <f>IF(ISNUMBER(O1177),O1177*Assumptions!$B$8,"UNPRICED")</f>
        <v>0</v>
      </c>
      <c r="Q1177" s="23" t="str">
        <f>IF(NOT(AND(A1177=$B$2,G1177&gt;0,H1177&gt;0,OR(C1177&lt;&gt;"Recommended baseline",Assumptions!$B$10=1))),"Inactive",IF(NOT(ISNUMBER(N1177)),"UNPRICED - select SKU / quote",IF(ISNUMBER(K1177),"Manual quote - verify source",IF(T1177="Covered","Covered by capacity",IF(T1177="Control plane","No direct fee","Priced - verify sizing")))))</f>
        <v>Inactive</v>
      </c>
      <c r="R1177" s="21" t="s">
        <v>2315</v>
      </c>
      <c r="S1177" s="21" t="s">
        <v>971</v>
      </c>
      <c r="T1177" s="21" t="s">
        <v>187</v>
      </c>
      <c r="U1177" s="23">
        <f>IF(COUNTIF('SKU Catalog'!$A$4:$A$116,T1177&amp;"|"&amp;F1177)=0,0,MATCH(T1177&amp;"|"&amp;F1177,'SKU Catalog'!$A$1:$A$116,0))</f>
        <v>5</v>
      </c>
      <c r="V1177" s="24">
        <f>IF(NOT(AND(A1177=$B$2,G1177&gt;0,H1177&gt;0,OR(C1177&lt;&gt;"Recommended baseline",Assumptions!$B$10=1))),0,IF(ISNUMBER(K1177),G1177*H1177*K1177,IF(U1177=0,"UNPRICED",IF(ISNUMBER(INDEX('SKU Catalog'!$K$1:$K$116,MAX(1,U1177))),G1177*H1177*INDEX('SKU Catalog'!$K$1:$K$116,MAX(1,U1177))*IF(AND(INDEX('SKU Catalog'!$F$1:$F$116,MAX(1,U1177))="Hourly",OR(INDEX('SKU Catalog'!$J$1:$J$116,MAX(1,U1177))=0,"PAYG"="PAYG")),I1177,1),"UNPRICED"))))</f>
        <v>0</v>
      </c>
      <c r="W1177" s="24">
        <f>IF(NOT(AND(A1177=$B$2,G1177&gt;0,H1177&gt;0,OR(C1177&lt;&gt;"Recommended baseline",Assumptions!$B$10=1))),0,IF(ISNUMBER(K1177),G1177*H1177*K1177,IF(U1177=0,"UNPRICED",IF(ISNUMBER(INDEX('SKU Catalog'!$L$1:$L$116,MAX(1,U1177))),G1177*H1177*INDEX('SKU Catalog'!$L$1:$L$116,MAX(1,U1177))*IF(AND(INDEX('SKU Catalog'!$F$1:$F$116,MAX(1,U1177))="Hourly",OR(INDEX('SKU Catalog'!$J$1:$J$116,MAX(1,U1177))=0,"1Y"="PAYG")),I1177,1),"UNPRICED"))))</f>
        <v>0</v>
      </c>
      <c r="X1177" s="24">
        <f>IF(NOT(AND(A1177=$B$2,G1177&gt;0,H1177&gt;0,OR(C1177&lt;&gt;"Recommended baseline",Assumptions!$B$10=1))),0,IF(ISNUMBER(K1177),G1177*H1177*K1177,IF(U1177=0,"UNPRICED",IF(ISNUMBER(INDEX('SKU Catalog'!$M$1:$M$116,MAX(1,U1177))),G1177*H1177*INDEX('SKU Catalog'!$M$1:$M$116,MAX(1,U1177))*IF(AND(INDEX('SKU Catalog'!$F$1:$F$116,MAX(1,U1177))="Hourly",OR(INDEX('SKU Catalog'!$J$1:$J$116,MAX(1,U1177))=0,"3Y"="PAYG")),I1177,1),"UNPRICED"))))</f>
        <v>0</v>
      </c>
    </row>
    <row r="1178" spans="1:24" ht="28.8" x14ac:dyDescent="0.35">
      <c r="A1178" s="21" t="s">
        <v>1941</v>
      </c>
      <c r="B1178" s="21" t="s">
        <v>95</v>
      </c>
      <c r="C1178" s="21" t="s">
        <v>2299</v>
      </c>
      <c r="D1178" s="21" t="s">
        <v>1224</v>
      </c>
      <c r="E1178" s="21" t="s">
        <v>1225</v>
      </c>
      <c r="F1178" s="26" t="s">
        <v>188</v>
      </c>
      <c r="G1178" s="27">
        <v>1</v>
      </c>
      <c r="H1178" s="27">
        <v>1</v>
      </c>
      <c r="I1178" s="36">
        <v>1</v>
      </c>
      <c r="J1178" s="26" t="s">
        <v>2297</v>
      </c>
      <c r="K1178" s="37"/>
      <c r="L1178" s="23" t="str">
        <f>IF(U1178=0,"INVALID SKU",IF(INDEX('SKU Catalog'!$J$1:$J$116,MAX(1,U1178))=0,"PAYG",IF(J1178="Default",Assumptions!$B$7,J1178)))</f>
        <v>PAYG</v>
      </c>
      <c r="M1178" s="23" t="str">
        <f>IF(U1178=0,"Review SKU",INDEX('SKU Catalog'!$E$1:$E$116,MAX(1,U1178)))</f>
        <v>resource</v>
      </c>
      <c r="N1178" s="31">
        <f>IF(ISNUMBER(K1178),K1178,IF(U1178=0,"UNPRICED",IF(L1178="PAYG",INDEX('SKU Catalog'!$K$1:$K$116,MAX(1,U1178)),IF(L1178="1Y",INDEX('SKU Catalog'!$L$1:$L$116,MAX(1,U1178)),INDEX('SKU Catalog'!$M$1:$M$116,MAX(1,U1178))))))</f>
        <v>0</v>
      </c>
      <c r="O1178" s="24">
        <f>IF(NOT(AND(A1178=$B$2,G1178&gt;0,H1178&gt;0,OR(C1178&lt;&gt;"Recommended baseline",Assumptions!$B$10=1))),0,IF(ISNUMBER(N1178),G1178*H1178*N1178*IF(ISNUMBER(K1178),1,IF(AND(L1178="PAYG",INDEX('SKU Catalog'!$F$1:$F$116,MAX(1,U1178))="Hourly"),I1178,1)),"UNPRICED"))</f>
        <v>0</v>
      </c>
      <c r="P1178" s="24">
        <f>IF(ISNUMBER(O1178),O1178*Assumptions!$B$8,"UNPRICED")</f>
        <v>0</v>
      </c>
      <c r="Q1178" s="23" t="str">
        <f>IF(NOT(AND(A1178=$B$2,G1178&gt;0,H1178&gt;0,OR(C1178&lt;&gt;"Recommended baseline",Assumptions!$B$10=1))),"Inactive",IF(NOT(ISNUMBER(N1178)),"UNPRICED - select SKU / quote",IF(ISNUMBER(K1178),"Manual quote - verify source",IF(T1178="Covered","Covered by capacity",IF(T1178="Control plane","No direct fee","Priced - verify sizing")))))</f>
        <v>Inactive</v>
      </c>
      <c r="R1178" s="21" t="s">
        <v>2315</v>
      </c>
      <c r="S1178" s="21" t="s">
        <v>971</v>
      </c>
      <c r="T1178" s="21" t="s">
        <v>187</v>
      </c>
      <c r="U1178" s="23">
        <f>IF(COUNTIF('SKU Catalog'!$A$4:$A$116,T1178&amp;"|"&amp;F1178)=0,0,MATCH(T1178&amp;"|"&amp;F1178,'SKU Catalog'!$A$1:$A$116,0))</f>
        <v>5</v>
      </c>
      <c r="V1178" s="24">
        <f>IF(NOT(AND(A1178=$B$2,G1178&gt;0,H1178&gt;0,OR(C1178&lt;&gt;"Recommended baseline",Assumptions!$B$10=1))),0,IF(ISNUMBER(K1178),G1178*H1178*K1178,IF(U1178=0,"UNPRICED",IF(ISNUMBER(INDEX('SKU Catalog'!$K$1:$K$116,MAX(1,U1178))),G1178*H1178*INDEX('SKU Catalog'!$K$1:$K$116,MAX(1,U1178))*IF(AND(INDEX('SKU Catalog'!$F$1:$F$116,MAX(1,U1178))="Hourly",OR(INDEX('SKU Catalog'!$J$1:$J$116,MAX(1,U1178))=0,"PAYG"="PAYG")),I1178,1),"UNPRICED"))))</f>
        <v>0</v>
      </c>
      <c r="W1178" s="24">
        <f>IF(NOT(AND(A1178=$B$2,G1178&gt;0,H1178&gt;0,OR(C1178&lt;&gt;"Recommended baseline",Assumptions!$B$10=1))),0,IF(ISNUMBER(K1178),G1178*H1178*K1178,IF(U1178=0,"UNPRICED",IF(ISNUMBER(INDEX('SKU Catalog'!$L$1:$L$116,MAX(1,U1178))),G1178*H1178*INDEX('SKU Catalog'!$L$1:$L$116,MAX(1,U1178))*IF(AND(INDEX('SKU Catalog'!$F$1:$F$116,MAX(1,U1178))="Hourly",OR(INDEX('SKU Catalog'!$J$1:$J$116,MAX(1,U1178))=0,"1Y"="PAYG")),I1178,1),"UNPRICED"))))</f>
        <v>0</v>
      </c>
      <c r="X1178" s="24">
        <f>IF(NOT(AND(A1178=$B$2,G1178&gt;0,H1178&gt;0,OR(C1178&lt;&gt;"Recommended baseline",Assumptions!$B$10=1))),0,IF(ISNUMBER(K1178),G1178*H1178*K1178,IF(U1178=0,"UNPRICED",IF(ISNUMBER(INDEX('SKU Catalog'!$M$1:$M$116,MAX(1,U1178))),G1178*H1178*INDEX('SKU Catalog'!$M$1:$M$116,MAX(1,U1178))*IF(AND(INDEX('SKU Catalog'!$F$1:$F$116,MAX(1,U1178))="Hourly",OR(INDEX('SKU Catalog'!$J$1:$J$116,MAX(1,U1178))=0,"3Y"="PAYG")),I1178,1),"UNPRICED"))))</f>
        <v>0</v>
      </c>
    </row>
    <row r="1179" spans="1:24" ht="28.8" x14ac:dyDescent="0.35">
      <c r="A1179" s="21" t="s">
        <v>1941</v>
      </c>
      <c r="B1179" s="21" t="s">
        <v>95</v>
      </c>
      <c r="C1179" s="21" t="s">
        <v>2299</v>
      </c>
      <c r="D1179" s="21" t="s">
        <v>1228</v>
      </c>
      <c r="E1179" s="21" t="s">
        <v>1229</v>
      </c>
      <c r="F1179" s="26" t="s">
        <v>188</v>
      </c>
      <c r="G1179" s="27">
        <v>1</v>
      </c>
      <c r="H1179" s="27">
        <v>1</v>
      </c>
      <c r="I1179" s="36">
        <v>1</v>
      </c>
      <c r="J1179" s="26" t="s">
        <v>2297</v>
      </c>
      <c r="K1179" s="37"/>
      <c r="L1179" s="23" t="str">
        <f>IF(U1179=0,"INVALID SKU",IF(INDEX('SKU Catalog'!$J$1:$J$116,MAX(1,U1179))=0,"PAYG",IF(J1179="Default",Assumptions!$B$7,J1179)))</f>
        <v>PAYG</v>
      </c>
      <c r="M1179" s="23" t="str">
        <f>IF(U1179=0,"Review SKU",INDEX('SKU Catalog'!$E$1:$E$116,MAX(1,U1179)))</f>
        <v>resource</v>
      </c>
      <c r="N1179" s="31">
        <f>IF(ISNUMBER(K1179),K1179,IF(U1179=0,"UNPRICED",IF(L1179="PAYG",INDEX('SKU Catalog'!$K$1:$K$116,MAX(1,U1179)),IF(L1179="1Y",INDEX('SKU Catalog'!$L$1:$L$116,MAX(1,U1179)),INDEX('SKU Catalog'!$M$1:$M$116,MAX(1,U1179))))))</f>
        <v>0</v>
      </c>
      <c r="O1179" s="24">
        <f>IF(NOT(AND(A1179=$B$2,G1179&gt;0,H1179&gt;0,OR(C1179&lt;&gt;"Recommended baseline",Assumptions!$B$10=1))),0,IF(ISNUMBER(N1179),G1179*H1179*N1179*IF(ISNUMBER(K1179),1,IF(AND(L1179="PAYG",INDEX('SKU Catalog'!$F$1:$F$116,MAX(1,U1179))="Hourly"),I1179,1)),"UNPRICED"))</f>
        <v>0</v>
      </c>
      <c r="P1179" s="24">
        <f>IF(ISNUMBER(O1179),O1179*Assumptions!$B$8,"UNPRICED")</f>
        <v>0</v>
      </c>
      <c r="Q1179" s="23" t="str">
        <f>IF(NOT(AND(A1179=$B$2,G1179&gt;0,H1179&gt;0,OR(C1179&lt;&gt;"Recommended baseline",Assumptions!$B$10=1))),"Inactive",IF(NOT(ISNUMBER(N1179)),"UNPRICED - select SKU / quote",IF(ISNUMBER(K1179),"Manual quote - verify source",IF(T1179="Covered","Covered by capacity",IF(T1179="Control plane","No direct fee","Priced - verify sizing")))))</f>
        <v>Inactive</v>
      </c>
      <c r="R1179" s="21" t="s">
        <v>2315</v>
      </c>
      <c r="S1179" s="21" t="s">
        <v>971</v>
      </c>
      <c r="T1179" s="21" t="s">
        <v>187</v>
      </c>
      <c r="U1179" s="23">
        <f>IF(COUNTIF('SKU Catalog'!$A$4:$A$116,T1179&amp;"|"&amp;F1179)=0,0,MATCH(T1179&amp;"|"&amp;F1179,'SKU Catalog'!$A$1:$A$116,0))</f>
        <v>5</v>
      </c>
      <c r="V1179" s="24">
        <f>IF(NOT(AND(A1179=$B$2,G1179&gt;0,H1179&gt;0,OR(C1179&lt;&gt;"Recommended baseline",Assumptions!$B$10=1))),0,IF(ISNUMBER(K1179),G1179*H1179*K1179,IF(U1179=0,"UNPRICED",IF(ISNUMBER(INDEX('SKU Catalog'!$K$1:$K$116,MAX(1,U1179))),G1179*H1179*INDEX('SKU Catalog'!$K$1:$K$116,MAX(1,U1179))*IF(AND(INDEX('SKU Catalog'!$F$1:$F$116,MAX(1,U1179))="Hourly",OR(INDEX('SKU Catalog'!$J$1:$J$116,MAX(1,U1179))=0,"PAYG"="PAYG")),I1179,1),"UNPRICED"))))</f>
        <v>0</v>
      </c>
      <c r="W1179" s="24">
        <f>IF(NOT(AND(A1179=$B$2,G1179&gt;0,H1179&gt;0,OR(C1179&lt;&gt;"Recommended baseline",Assumptions!$B$10=1))),0,IF(ISNUMBER(K1179),G1179*H1179*K1179,IF(U1179=0,"UNPRICED",IF(ISNUMBER(INDEX('SKU Catalog'!$L$1:$L$116,MAX(1,U1179))),G1179*H1179*INDEX('SKU Catalog'!$L$1:$L$116,MAX(1,U1179))*IF(AND(INDEX('SKU Catalog'!$F$1:$F$116,MAX(1,U1179))="Hourly",OR(INDEX('SKU Catalog'!$J$1:$J$116,MAX(1,U1179))=0,"1Y"="PAYG")),I1179,1),"UNPRICED"))))</f>
        <v>0</v>
      </c>
      <c r="X1179" s="24">
        <f>IF(NOT(AND(A1179=$B$2,G1179&gt;0,H1179&gt;0,OR(C1179&lt;&gt;"Recommended baseline",Assumptions!$B$10=1))),0,IF(ISNUMBER(K1179),G1179*H1179*K1179,IF(U1179=0,"UNPRICED",IF(ISNUMBER(INDEX('SKU Catalog'!$M$1:$M$116,MAX(1,U1179))),G1179*H1179*INDEX('SKU Catalog'!$M$1:$M$116,MAX(1,U1179))*IF(AND(INDEX('SKU Catalog'!$F$1:$F$116,MAX(1,U1179))="Hourly",OR(INDEX('SKU Catalog'!$J$1:$J$116,MAX(1,U1179))=0,"3Y"="PAYG")),I1179,1),"UNPRICED"))))</f>
        <v>0</v>
      </c>
    </row>
    <row r="1180" spans="1:24" ht="28.8" x14ac:dyDescent="0.35">
      <c r="A1180" s="21" t="s">
        <v>1941</v>
      </c>
      <c r="B1180" s="21" t="s">
        <v>95</v>
      </c>
      <c r="C1180" s="21" t="s">
        <v>2299</v>
      </c>
      <c r="D1180" s="21" t="s">
        <v>1231</v>
      </c>
      <c r="E1180" s="21" t="s">
        <v>1232</v>
      </c>
      <c r="F1180" s="26" t="s">
        <v>188</v>
      </c>
      <c r="G1180" s="27">
        <v>1</v>
      </c>
      <c r="H1180" s="27">
        <v>1</v>
      </c>
      <c r="I1180" s="36">
        <v>1</v>
      </c>
      <c r="J1180" s="26" t="s">
        <v>2297</v>
      </c>
      <c r="K1180" s="37"/>
      <c r="L1180" s="23" t="str">
        <f>IF(U1180=0,"INVALID SKU",IF(INDEX('SKU Catalog'!$J$1:$J$116,MAX(1,U1180))=0,"PAYG",IF(J1180="Default",Assumptions!$B$7,J1180)))</f>
        <v>PAYG</v>
      </c>
      <c r="M1180" s="23" t="str">
        <f>IF(U1180=0,"Review SKU",INDEX('SKU Catalog'!$E$1:$E$116,MAX(1,U1180)))</f>
        <v>resource</v>
      </c>
      <c r="N1180" s="31">
        <f>IF(ISNUMBER(K1180),K1180,IF(U1180=0,"UNPRICED",IF(L1180="PAYG",INDEX('SKU Catalog'!$K$1:$K$116,MAX(1,U1180)),IF(L1180="1Y",INDEX('SKU Catalog'!$L$1:$L$116,MAX(1,U1180)),INDEX('SKU Catalog'!$M$1:$M$116,MAX(1,U1180))))))</f>
        <v>0</v>
      </c>
      <c r="O1180" s="24">
        <f>IF(NOT(AND(A1180=$B$2,G1180&gt;0,H1180&gt;0,OR(C1180&lt;&gt;"Recommended baseline",Assumptions!$B$10=1))),0,IF(ISNUMBER(N1180),G1180*H1180*N1180*IF(ISNUMBER(K1180),1,IF(AND(L1180="PAYG",INDEX('SKU Catalog'!$F$1:$F$116,MAX(1,U1180))="Hourly"),I1180,1)),"UNPRICED"))</f>
        <v>0</v>
      </c>
      <c r="P1180" s="24">
        <f>IF(ISNUMBER(O1180),O1180*Assumptions!$B$8,"UNPRICED")</f>
        <v>0</v>
      </c>
      <c r="Q1180" s="23" t="str">
        <f>IF(NOT(AND(A1180=$B$2,G1180&gt;0,H1180&gt;0,OR(C1180&lt;&gt;"Recommended baseline",Assumptions!$B$10=1))),"Inactive",IF(NOT(ISNUMBER(N1180)),"UNPRICED - select SKU / quote",IF(ISNUMBER(K1180),"Manual quote - verify source",IF(T1180="Covered","Covered by capacity",IF(T1180="Control plane","No direct fee","Priced - verify sizing")))))</f>
        <v>Inactive</v>
      </c>
      <c r="R1180" s="21" t="s">
        <v>2315</v>
      </c>
      <c r="S1180" s="21" t="s">
        <v>971</v>
      </c>
      <c r="T1180" s="21" t="s">
        <v>187</v>
      </c>
      <c r="U1180" s="23">
        <f>IF(COUNTIF('SKU Catalog'!$A$4:$A$116,T1180&amp;"|"&amp;F1180)=0,0,MATCH(T1180&amp;"|"&amp;F1180,'SKU Catalog'!$A$1:$A$116,0))</f>
        <v>5</v>
      </c>
      <c r="V1180" s="24">
        <f>IF(NOT(AND(A1180=$B$2,G1180&gt;0,H1180&gt;0,OR(C1180&lt;&gt;"Recommended baseline",Assumptions!$B$10=1))),0,IF(ISNUMBER(K1180),G1180*H1180*K1180,IF(U1180=0,"UNPRICED",IF(ISNUMBER(INDEX('SKU Catalog'!$K$1:$K$116,MAX(1,U1180))),G1180*H1180*INDEX('SKU Catalog'!$K$1:$K$116,MAX(1,U1180))*IF(AND(INDEX('SKU Catalog'!$F$1:$F$116,MAX(1,U1180))="Hourly",OR(INDEX('SKU Catalog'!$J$1:$J$116,MAX(1,U1180))=0,"PAYG"="PAYG")),I1180,1),"UNPRICED"))))</f>
        <v>0</v>
      </c>
      <c r="W1180" s="24">
        <f>IF(NOT(AND(A1180=$B$2,G1180&gt;0,H1180&gt;0,OR(C1180&lt;&gt;"Recommended baseline",Assumptions!$B$10=1))),0,IF(ISNUMBER(K1180),G1180*H1180*K1180,IF(U1180=0,"UNPRICED",IF(ISNUMBER(INDEX('SKU Catalog'!$L$1:$L$116,MAX(1,U1180))),G1180*H1180*INDEX('SKU Catalog'!$L$1:$L$116,MAX(1,U1180))*IF(AND(INDEX('SKU Catalog'!$F$1:$F$116,MAX(1,U1180))="Hourly",OR(INDEX('SKU Catalog'!$J$1:$J$116,MAX(1,U1180))=0,"1Y"="PAYG")),I1180,1),"UNPRICED"))))</f>
        <v>0</v>
      </c>
      <c r="X1180" s="24">
        <f>IF(NOT(AND(A1180=$B$2,G1180&gt;0,H1180&gt;0,OR(C1180&lt;&gt;"Recommended baseline",Assumptions!$B$10=1))),0,IF(ISNUMBER(K1180),G1180*H1180*K1180,IF(U1180=0,"UNPRICED",IF(ISNUMBER(INDEX('SKU Catalog'!$M$1:$M$116,MAX(1,U1180))),G1180*H1180*INDEX('SKU Catalog'!$M$1:$M$116,MAX(1,U1180))*IF(AND(INDEX('SKU Catalog'!$F$1:$F$116,MAX(1,U1180))="Hourly",OR(INDEX('SKU Catalog'!$J$1:$J$116,MAX(1,U1180))=0,"3Y"="PAYG")),I1180,1),"UNPRICED"))))</f>
        <v>0</v>
      </c>
    </row>
    <row r="1181" spans="1:24" ht="28.8" x14ac:dyDescent="0.35">
      <c r="A1181" s="21" t="s">
        <v>1941</v>
      </c>
      <c r="B1181" s="21" t="s">
        <v>95</v>
      </c>
      <c r="C1181" s="21" t="s">
        <v>2299</v>
      </c>
      <c r="D1181" s="21" t="s">
        <v>1234</v>
      </c>
      <c r="E1181" s="21" t="s">
        <v>1235</v>
      </c>
      <c r="F1181" s="26" t="s">
        <v>188</v>
      </c>
      <c r="G1181" s="27">
        <v>1</v>
      </c>
      <c r="H1181" s="27">
        <v>1</v>
      </c>
      <c r="I1181" s="36">
        <v>1</v>
      </c>
      <c r="J1181" s="26" t="s">
        <v>2297</v>
      </c>
      <c r="K1181" s="37"/>
      <c r="L1181" s="23" t="str">
        <f>IF(U1181=0,"INVALID SKU",IF(INDEX('SKU Catalog'!$J$1:$J$116,MAX(1,U1181))=0,"PAYG",IF(J1181="Default",Assumptions!$B$7,J1181)))</f>
        <v>PAYG</v>
      </c>
      <c r="M1181" s="23" t="str">
        <f>IF(U1181=0,"Review SKU",INDEX('SKU Catalog'!$E$1:$E$116,MAX(1,U1181)))</f>
        <v>resource</v>
      </c>
      <c r="N1181" s="31">
        <f>IF(ISNUMBER(K1181),K1181,IF(U1181=0,"UNPRICED",IF(L1181="PAYG",INDEX('SKU Catalog'!$K$1:$K$116,MAX(1,U1181)),IF(L1181="1Y",INDEX('SKU Catalog'!$L$1:$L$116,MAX(1,U1181)),INDEX('SKU Catalog'!$M$1:$M$116,MAX(1,U1181))))))</f>
        <v>0</v>
      </c>
      <c r="O1181" s="24">
        <f>IF(NOT(AND(A1181=$B$2,G1181&gt;0,H1181&gt;0,OR(C1181&lt;&gt;"Recommended baseline",Assumptions!$B$10=1))),0,IF(ISNUMBER(N1181),G1181*H1181*N1181*IF(ISNUMBER(K1181),1,IF(AND(L1181="PAYG",INDEX('SKU Catalog'!$F$1:$F$116,MAX(1,U1181))="Hourly"),I1181,1)),"UNPRICED"))</f>
        <v>0</v>
      </c>
      <c r="P1181" s="24">
        <f>IF(ISNUMBER(O1181),O1181*Assumptions!$B$8,"UNPRICED")</f>
        <v>0</v>
      </c>
      <c r="Q1181" s="23" t="str">
        <f>IF(NOT(AND(A1181=$B$2,G1181&gt;0,H1181&gt;0,OR(C1181&lt;&gt;"Recommended baseline",Assumptions!$B$10=1))),"Inactive",IF(NOT(ISNUMBER(N1181)),"UNPRICED - select SKU / quote",IF(ISNUMBER(K1181),"Manual quote - verify source",IF(T1181="Covered","Covered by capacity",IF(T1181="Control plane","No direct fee","Priced - verify sizing")))))</f>
        <v>Inactive</v>
      </c>
      <c r="R1181" s="21" t="s">
        <v>2315</v>
      </c>
      <c r="S1181" s="21" t="s">
        <v>971</v>
      </c>
      <c r="T1181" s="21" t="s">
        <v>187</v>
      </c>
      <c r="U1181" s="23">
        <f>IF(COUNTIF('SKU Catalog'!$A$4:$A$116,T1181&amp;"|"&amp;F1181)=0,0,MATCH(T1181&amp;"|"&amp;F1181,'SKU Catalog'!$A$1:$A$116,0))</f>
        <v>5</v>
      </c>
      <c r="V1181" s="24">
        <f>IF(NOT(AND(A1181=$B$2,G1181&gt;0,H1181&gt;0,OR(C1181&lt;&gt;"Recommended baseline",Assumptions!$B$10=1))),0,IF(ISNUMBER(K1181),G1181*H1181*K1181,IF(U1181=0,"UNPRICED",IF(ISNUMBER(INDEX('SKU Catalog'!$K$1:$K$116,MAX(1,U1181))),G1181*H1181*INDEX('SKU Catalog'!$K$1:$K$116,MAX(1,U1181))*IF(AND(INDEX('SKU Catalog'!$F$1:$F$116,MAX(1,U1181))="Hourly",OR(INDEX('SKU Catalog'!$J$1:$J$116,MAX(1,U1181))=0,"PAYG"="PAYG")),I1181,1),"UNPRICED"))))</f>
        <v>0</v>
      </c>
      <c r="W1181" s="24">
        <f>IF(NOT(AND(A1181=$B$2,G1181&gt;0,H1181&gt;0,OR(C1181&lt;&gt;"Recommended baseline",Assumptions!$B$10=1))),0,IF(ISNUMBER(K1181),G1181*H1181*K1181,IF(U1181=0,"UNPRICED",IF(ISNUMBER(INDEX('SKU Catalog'!$L$1:$L$116,MAX(1,U1181))),G1181*H1181*INDEX('SKU Catalog'!$L$1:$L$116,MAX(1,U1181))*IF(AND(INDEX('SKU Catalog'!$F$1:$F$116,MAX(1,U1181))="Hourly",OR(INDEX('SKU Catalog'!$J$1:$J$116,MAX(1,U1181))=0,"1Y"="PAYG")),I1181,1),"UNPRICED"))))</f>
        <v>0</v>
      </c>
      <c r="X1181" s="24">
        <f>IF(NOT(AND(A1181=$B$2,G1181&gt;0,H1181&gt;0,OR(C1181&lt;&gt;"Recommended baseline",Assumptions!$B$10=1))),0,IF(ISNUMBER(K1181),G1181*H1181*K1181,IF(U1181=0,"UNPRICED",IF(ISNUMBER(INDEX('SKU Catalog'!$M$1:$M$116,MAX(1,U1181))),G1181*H1181*INDEX('SKU Catalog'!$M$1:$M$116,MAX(1,U1181))*IF(AND(INDEX('SKU Catalog'!$F$1:$F$116,MAX(1,U1181))="Hourly",OR(INDEX('SKU Catalog'!$J$1:$J$116,MAX(1,U1181))=0,"3Y"="PAYG")),I1181,1),"UNPRICED"))))</f>
        <v>0</v>
      </c>
    </row>
    <row r="1182" spans="1:24" ht="28.8" x14ac:dyDescent="0.35">
      <c r="A1182" s="21" t="s">
        <v>1941</v>
      </c>
      <c r="B1182" s="21" t="s">
        <v>95</v>
      </c>
      <c r="C1182" s="21" t="s">
        <v>2299</v>
      </c>
      <c r="D1182" s="21" t="s">
        <v>1238</v>
      </c>
      <c r="E1182" s="21" t="s">
        <v>1239</v>
      </c>
      <c r="F1182" s="26" t="s">
        <v>188</v>
      </c>
      <c r="G1182" s="27">
        <v>1</v>
      </c>
      <c r="H1182" s="27">
        <v>1</v>
      </c>
      <c r="I1182" s="36">
        <v>1</v>
      </c>
      <c r="J1182" s="26" t="s">
        <v>2297</v>
      </c>
      <c r="K1182" s="37"/>
      <c r="L1182" s="23" t="str">
        <f>IF(U1182=0,"INVALID SKU",IF(INDEX('SKU Catalog'!$J$1:$J$116,MAX(1,U1182))=0,"PAYG",IF(J1182="Default",Assumptions!$B$7,J1182)))</f>
        <v>PAYG</v>
      </c>
      <c r="M1182" s="23" t="str">
        <f>IF(U1182=0,"Review SKU",INDEX('SKU Catalog'!$E$1:$E$116,MAX(1,U1182)))</f>
        <v>resource</v>
      </c>
      <c r="N1182" s="31">
        <f>IF(ISNUMBER(K1182),K1182,IF(U1182=0,"UNPRICED",IF(L1182="PAYG",INDEX('SKU Catalog'!$K$1:$K$116,MAX(1,U1182)),IF(L1182="1Y",INDEX('SKU Catalog'!$L$1:$L$116,MAX(1,U1182)),INDEX('SKU Catalog'!$M$1:$M$116,MAX(1,U1182))))))</f>
        <v>0</v>
      </c>
      <c r="O1182" s="24">
        <f>IF(NOT(AND(A1182=$B$2,G1182&gt;0,H1182&gt;0,OR(C1182&lt;&gt;"Recommended baseline",Assumptions!$B$10=1))),0,IF(ISNUMBER(N1182),G1182*H1182*N1182*IF(ISNUMBER(K1182),1,IF(AND(L1182="PAYG",INDEX('SKU Catalog'!$F$1:$F$116,MAX(1,U1182))="Hourly"),I1182,1)),"UNPRICED"))</f>
        <v>0</v>
      </c>
      <c r="P1182" s="24">
        <f>IF(ISNUMBER(O1182),O1182*Assumptions!$B$8,"UNPRICED")</f>
        <v>0</v>
      </c>
      <c r="Q1182" s="23" t="str">
        <f>IF(NOT(AND(A1182=$B$2,G1182&gt;0,H1182&gt;0,OR(C1182&lt;&gt;"Recommended baseline",Assumptions!$B$10=1))),"Inactive",IF(NOT(ISNUMBER(N1182)),"UNPRICED - select SKU / quote",IF(ISNUMBER(K1182),"Manual quote - verify source",IF(T1182="Covered","Covered by capacity",IF(T1182="Control plane","No direct fee","Priced - verify sizing")))))</f>
        <v>Inactive</v>
      </c>
      <c r="R1182" s="21" t="s">
        <v>2315</v>
      </c>
      <c r="S1182" s="21" t="s">
        <v>971</v>
      </c>
      <c r="T1182" s="21" t="s">
        <v>187</v>
      </c>
      <c r="U1182" s="23">
        <f>IF(COUNTIF('SKU Catalog'!$A$4:$A$116,T1182&amp;"|"&amp;F1182)=0,0,MATCH(T1182&amp;"|"&amp;F1182,'SKU Catalog'!$A$1:$A$116,0))</f>
        <v>5</v>
      </c>
      <c r="V1182" s="24">
        <f>IF(NOT(AND(A1182=$B$2,G1182&gt;0,H1182&gt;0,OR(C1182&lt;&gt;"Recommended baseline",Assumptions!$B$10=1))),0,IF(ISNUMBER(K1182),G1182*H1182*K1182,IF(U1182=0,"UNPRICED",IF(ISNUMBER(INDEX('SKU Catalog'!$K$1:$K$116,MAX(1,U1182))),G1182*H1182*INDEX('SKU Catalog'!$K$1:$K$116,MAX(1,U1182))*IF(AND(INDEX('SKU Catalog'!$F$1:$F$116,MAX(1,U1182))="Hourly",OR(INDEX('SKU Catalog'!$J$1:$J$116,MAX(1,U1182))=0,"PAYG"="PAYG")),I1182,1),"UNPRICED"))))</f>
        <v>0</v>
      </c>
      <c r="W1182" s="24">
        <f>IF(NOT(AND(A1182=$B$2,G1182&gt;0,H1182&gt;0,OR(C1182&lt;&gt;"Recommended baseline",Assumptions!$B$10=1))),0,IF(ISNUMBER(K1182),G1182*H1182*K1182,IF(U1182=0,"UNPRICED",IF(ISNUMBER(INDEX('SKU Catalog'!$L$1:$L$116,MAX(1,U1182))),G1182*H1182*INDEX('SKU Catalog'!$L$1:$L$116,MAX(1,U1182))*IF(AND(INDEX('SKU Catalog'!$F$1:$F$116,MAX(1,U1182))="Hourly",OR(INDEX('SKU Catalog'!$J$1:$J$116,MAX(1,U1182))=0,"1Y"="PAYG")),I1182,1),"UNPRICED"))))</f>
        <v>0</v>
      </c>
      <c r="X1182" s="24">
        <f>IF(NOT(AND(A1182=$B$2,G1182&gt;0,H1182&gt;0,OR(C1182&lt;&gt;"Recommended baseline",Assumptions!$B$10=1))),0,IF(ISNUMBER(K1182),G1182*H1182*K1182,IF(U1182=0,"UNPRICED",IF(ISNUMBER(INDEX('SKU Catalog'!$M$1:$M$116,MAX(1,U1182))),G1182*H1182*INDEX('SKU Catalog'!$M$1:$M$116,MAX(1,U1182))*IF(AND(INDEX('SKU Catalog'!$F$1:$F$116,MAX(1,U1182))="Hourly",OR(INDEX('SKU Catalog'!$J$1:$J$116,MAX(1,U1182))=0,"3Y"="PAYG")),I1182,1),"UNPRICED"))))</f>
        <v>0</v>
      </c>
    </row>
    <row r="1183" spans="1:24" ht="28.8" x14ac:dyDescent="0.35">
      <c r="A1183" s="21" t="s">
        <v>1941</v>
      </c>
      <c r="B1183" s="21" t="s">
        <v>95</v>
      </c>
      <c r="C1183" s="21" t="s">
        <v>2299</v>
      </c>
      <c r="D1183" s="21" t="s">
        <v>1241</v>
      </c>
      <c r="E1183" s="21" t="s">
        <v>1242</v>
      </c>
      <c r="F1183" s="26" t="s">
        <v>188</v>
      </c>
      <c r="G1183" s="27">
        <v>1</v>
      </c>
      <c r="H1183" s="27">
        <v>1</v>
      </c>
      <c r="I1183" s="36">
        <v>1</v>
      </c>
      <c r="J1183" s="26" t="s">
        <v>2297</v>
      </c>
      <c r="K1183" s="37"/>
      <c r="L1183" s="23" t="str">
        <f>IF(U1183=0,"INVALID SKU",IF(INDEX('SKU Catalog'!$J$1:$J$116,MAX(1,U1183))=0,"PAYG",IF(J1183="Default",Assumptions!$B$7,J1183)))</f>
        <v>PAYG</v>
      </c>
      <c r="M1183" s="23" t="str">
        <f>IF(U1183=0,"Review SKU",INDEX('SKU Catalog'!$E$1:$E$116,MAX(1,U1183)))</f>
        <v>resource</v>
      </c>
      <c r="N1183" s="31">
        <f>IF(ISNUMBER(K1183),K1183,IF(U1183=0,"UNPRICED",IF(L1183="PAYG",INDEX('SKU Catalog'!$K$1:$K$116,MAX(1,U1183)),IF(L1183="1Y",INDEX('SKU Catalog'!$L$1:$L$116,MAX(1,U1183)),INDEX('SKU Catalog'!$M$1:$M$116,MAX(1,U1183))))))</f>
        <v>0</v>
      </c>
      <c r="O1183" s="24">
        <f>IF(NOT(AND(A1183=$B$2,G1183&gt;0,H1183&gt;0,OR(C1183&lt;&gt;"Recommended baseline",Assumptions!$B$10=1))),0,IF(ISNUMBER(N1183),G1183*H1183*N1183*IF(ISNUMBER(K1183),1,IF(AND(L1183="PAYG",INDEX('SKU Catalog'!$F$1:$F$116,MAX(1,U1183))="Hourly"),I1183,1)),"UNPRICED"))</f>
        <v>0</v>
      </c>
      <c r="P1183" s="24">
        <f>IF(ISNUMBER(O1183),O1183*Assumptions!$B$8,"UNPRICED")</f>
        <v>0</v>
      </c>
      <c r="Q1183" s="23" t="str">
        <f>IF(NOT(AND(A1183=$B$2,G1183&gt;0,H1183&gt;0,OR(C1183&lt;&gt;"Recommended baseline",Assumptions!$B$10=1))),"Inactive",IF(NOT(ISNUMBER(N1183)),"UNPRICED - select SKU / quote",IF(ISNUMBER(K1183),"Manual quote - verify source",IF(T1183="Covered","Covered by capacity",IF(T1183="Control plane","No direct fee","Priced - verify sizing")))))</f>
        <v>Inactive</v>
      </c>
      <c r="R1183" s="21" t="s">
        <v>2315</v>
      </c>
      <c r="S1183" s="21" t="s">
        <v>971</v>
      </c>
      <c r="T1183" s="21" t="s">
        <v>187</v>
      </c>
      <c r="U1183" s="23">
        <f>IF(COUNTIF('SKU Catalog'!$A$4:$A$116,T1183&amp;"|"&amp;F1183)=0,0,MATCH(T1183&amp;"|"&amp;F1183,'SKU Catalog'!$A$1:$A$116,0))</f>
        <v>5</v>
      </c>
      <c r="V1183" s="24">
        <f>IF(NOT(AND(A1183=$B$2,G1183&gt;0,H1183&gt;0,OR(C1183&lt;&gt;"Recommended baseline",Assumptions!$B$10=1))),0,IF(ISNUMBER(K1183),G1183*H1183*K1183,IF(U1183=0,"UNPRICED",IF(ISNUMBER(INDEX('SKU Catalog'!$K$1:$K$116,MAX(1,U1183))),G1183*H1183*INDEX('SKU Catalog'!$K$1:$K$116,MAX(1,U1183))*IF(AND(INDEX('SKU Catalog'!$F$1:$F$116,MAX(1,U1183))="Hourly",OR(INDEX('SKU Catalog'!$J$1:$J$116,MAX(1,U1183))=0,"PAYG"="PAYG")),I1183,1),"UNPRICED"))))</f>
        <v>0</v>
      </c>
      <c r="W1183" s="24">
        <f>IF(NOT(AND(A1183=$B$2,G1183&gt;0,H1183&gt;0,OR(C1183&lt;&gt;"Recommended baseline",Assumptions!$B$10=1))),0,IF(ISNUMBER(K1183),G1183*H1183*K1183,IF(U1183=0,"UNPRICED",IF(ISNUMBER(INDEX('SKU Catalog'!$L$1:$L$116,MAX(1,U1183))),G1183*H1183*INDEX('SKU Catalog'!$L$1:$L$116,MAX(1,U1183))*IF(AND(INDEX('SKU Catalog'!$F$1:$F$116,MAX(1,U1183))="Hourly",OR(INDEX('SKU Catalog'!$J$1:$J$116,MAX(1,U1183))=0,"1Y"="PAYG")),I1183,1),"UNPRICED"))))</f>
        <v>0</v>
      </c>
      <c r="X1183" s="24">
        <f>IF(NOT(AND(A1183=$B$2,G1183&gt;0,H1183&gt;0,OR(C1183&lt;&gt;"Recommended baseline",Assumptions!$B$10=1))),0,IF(ISNUMBER(K1183),G1183*H1183*K1183,IF(U1183=0,"UNPRICED",IF(ISNUMBER(INDEX('SKU Catalog'!$M$1:$M$116,MAX(1,U1183))),G1183*H1183*INDEX('SKU Catalog'!$M$1:$M$116,MAX(1,U1183))*IF(AND(INDEX('SKU Catalog'!$F$1:$F$116,MAX(1,U1183))="Hourly",OR(INDEX('SKU Catalog'!$J$1:$J$116,MAX(1,U1183))=0,"3Y"="PAYG")),I1183,1),"UNPRICED"))))</f>
        <v>0</v>
      </c>
    </row>
    <row r="1184" spans="1:24" ht="28.8" x14ac:dyDescent="0.35">
      <c r="A1184" s="21" t="s">
        <v>1941</v>
      </c>
      <c r="B1184" s="21" t="s">
        <v>95</v>
      </c>
      <c r="C1184" s="21" t="s">
        <v>2299</v>
      </c>
      <c r="D1184" s="21" t="s">
        <v>1244</v>
      </c>
      <c r="E1184" s="21" t="s">
        <v>1245</v>
      </c>
      <c r="F1184" s="26" t="s">
        <v>188</v>
      </c>
      <c r="G1184" s="27">
        <v>1</v>
      </c>
      <c r="H1184" s="27">
        <v>1</v>
      </c>
      <c r="I1184" s="36">
        <v>1</v>
      </c>
      <c r="J1184" s="26" t="s">
        <v>2297</v>
      </c>
      <c r="K1184" s="37"/>
      <c r="L1184" s="23" t="str">
        <f>IF(U1184=0,"INVALID SKU",IF(INDEX('SKU Catalog'!$J$1:$J$116,MAX(1,U1184))=0,"PAYG",IF(J1184="Default",Assumptions!$B$7,J1184)))</f>
        <v>PAYG</v>
      </c>
      <c r="M1184" s="23" t="str">
        <f>IF(U1184=0,"Review SKU",INDEX('SKU Catalog'!$E$1:$E$116,MAX(1,U1184)))</f>
        <v>resource</v>
      </c>
      <c r="N1184" s="31">
        <f>IF(ISNUMBER(K1184),K1184,IF(U1184=0,"UNPRICED",IF(L1184="PAYG",INDEX('SKU Catalog'!$K$1:$K$116,MAX(1,U1184)),IF(L1184="1Y",INDEX('SKU Catalog'!$L$1:$L$116,MAX(1,U1184)),INDEX('SKU Catalog'!$M$1:$M$116,MAX(1,U1184))))))</f>
        <v>0</v>
      </c>
      <c r="O1184" s="24">
        <f>IF(NOT(AND(A1184=$B$2,G1184&gt;0,H1184&gt;0,OR(C1184&lt;&gt;"Recommended baseline",Assumptions!$B$10=1))),0,IF(ISNUMBER(N1184),G1184*H1184*N1184*IF(ISNUMBER(K1184),1,IF(AND(L1184="PAYG",INDEX('SKU Catalog'!$F$1:$F$116,MAX(1,U1184))="Hourly"),I1184,1)),"UNPRICED"))</f>
        <v>0</v>
      </c>
      <c r="P1184" s="24">
        <f>IF(ISNUMBER(O1184),O1184*Assumptions!$B$8,"UNPRICED")</f>
        <v>0</v>
      </c>
      <c r="Q1184" s="23" t="str">
        <f>IF(NOT(AND(A1184=$B$2,G1184&gt;0,H1184&gt;0,OR(C1184&lt;&gt;"Recommended baseline",Assumptions!$B$10=1))),"Inactive",IF(NOT(ISNUMBER(N1184)),"UNPRICED - select SKU / quote",IF(ISNUMBER(K1184),"Manual quote - verify source",IF(T1184="Covered","Covered by capacity",IF(T1184="Control plane","No direct fee","Priced - verify sizing")))))</f>
        <v>Inactive</v>
      </c>
      <c r="R1184" s="21" t="s">
        <v>2315</v>
      </c>
      <c r="S1184" s="21" t="s">
        <v>971</v>
      </c>
      <c r="T1184" s="21" t="s">
        <v>187</v>
      </c>
      <c r="U1184" s="23">
        <f>IF(COUNTIF('SKU Catalog'!$A$4:$A$116,T1184&amp;"|"&amp;F1184)=0,0,MATCH(T1184&amp;"|"&amp;F1184,'SKU Catalog'!$A$1:$A$116,0))</f>
        <v>5</v>
      </c>
      <c r="V1184" s="24">
        <f>IF(NOT(AND(A1184=$B$2,G1184&gt;0,H1184&gt;0,OR(C1184&lt;&gt;"Recommended baseline",Assumptions!$B$10=1))),0,IF(ISNUMBER(K1184),G1184*H1184*K1184,IF(U1184=0,"UNPRICED",IF(ISNUMBER(INDEX('SKU Catalog'!$K$1:$K$116,MAX(1,U1184))),G1184*H1184*INDEX('SKU Catalog'!$K$1:$K$116,MAX(1,U1184))*IF(AND(INDEX('SKU Catalog'!$F$1:$F$116,MAX(1,U1184))="Hourly",OR(INDEX('SKU Catalog'!$J$1:$J$116,MAX(1,U1184))=0,"PAYG"="PAYG")),I1184,1),"UNPRICED"))))</f>
        <v>0</v>
      </c>
      <c r="W1184" s="24">
        <f>IF(NOT(AND(A1184=$B$2,G1184&gt;0,H1184&gt;0,OR(C1184&lt;&gt;"Recommended baseline",Assumptions!$B$10=1))),0,IF(ISNUMBER(K1184),G1184*H1184*K1184,IF(U1184=0,"UNPRICED",IF(ISNUMBER(INDEX('SKU Catalog'!$L$1:$L$116,MAX(1,U1184))),G1184*H1184*INDEX('SKU Catalog'!$L$1:$L$116,MAX(1,U1184))*IF(AND(INDEX('SKU Catalog'!$F$1:$F$116,MAX(1,U1184))="Hourly",OR(INDEX('SKU Catalog'!$J$1:$J$116,MAX(1,U1184))=0,"1Y"="PAYG")),I1184,1),"UNPRICED"))))</f>
        <v>0</v>
      </c>
      <c r="X1184" s="24">
        <f>IF(NOT(AND(A1184=$B$2,G1184&gt;0,H1184&gt;0,OR(C1184&lt;&gt;"Recommended baseline",Assumptions!$B$10=1))),0,IF(ISNUMBER(K1184),G1184*H1184*K1184,IF(U1184=0,"UNPRICED",IF(ISNUMBER(INDEX('SKU Catalog'!$M$1:$M$116,MAX(1,U1184))),G1184*H1184*INDEX('SKU Catalog'!$M$1:$M$116,MAX(1,U1184))*IF(AND(INDEX('SKU Catalog'!$F$1:$F$116,MAX(1,U1184))="Hourly",OR(INDEX('SKU Catalog'!$J$1:$J$116,MAX(1,U1184))=0,"3Y"="PAYG")),I1184,1),"UNPRICED"))))</f>
        <v>0</v>
      </c>
    </row>
    <row r="1185" spans="1:24" ht="28.8" x14ac:dyDescent="0.35">
      <c r="A1185" s="21" t="s">
        <v>1941</v>
      </c>
      <c r="B1185" s="21" t="s">
        <v>95</v>
      </c>
      <c r="C1185" s="21" t="s">
        <v>2299</v>
      </c>
      <c r="D1185" s="21" t="s">
        <v>1247</v>
      </c>
      <c r="E1185" s="21" t="s">
        <v>1248</v>
      </c>
      <c r="F1185" s="26" t="s">
        <v>188</v>
      </c>
      <c r="G1185" s="27">
        <v>1</v>
      </c>
      <c r="H1185" s="27">
        <v>1</v>
      </c>
      <c r="I1185" s="36">
        <v>1</v>
      </c>
      <c r="J1185" s="26" t="s">
        <v>2297</v>
      </c>
      <c r="K1185" s="37"/>
      <c r="L1185" s="23" t="str">
        <f>IF(U1185=0,"INVALID SKU",IF(INDEX('SKU Catalog'!$J$1:$J$116,MAX(1,U1185))=0,"PAYG",IF(J1185="Default",Assumptions!$B$7,J1185)))</f>
        <v>PAYG</v>
      </c>
      <c r="M1185" s="23" t="str">
        <f>IF(U1185=0,"Review SKU",INDEX('SKU Catalog'!$E$1:$E$116,MAX(1,U1185)))</f>
        <v>resource</v>
      </c>
      <c r="N1185" s="31">
        <f>IF(ISNUMBER(K1185),K1185,IF(U1185=0,"UNPRICED",IF(L1185="PAYG",INDEX('SKU Catalog'!$K$1:$K$116,MAX(1,U1185)),IF(L1185="1Y",INDEX('SKU Catalog'!$L$1:$L$116,MAX(1,U1185)),INDEX('SKU Catalog'!$M$1:$M$116,MAX(1,U1185))))))</f>
        <v>0</v>
      </c>
      <c r="O1185" s="24">
        <f>IF(NOT(AND(A1185=$B$2,G1185&gt;0,H1185&gt;0,OR(C1185&lt;&gt;"Recommended baseline",Assumptions!$B$10=1))),0,IF(ISNUMBER(N1185),G1185*H1185*N1185*IF(ISNUMBER(K1185),1,IF(AND(L1185="PAYG",INDEX('SKU Catalog'!$F$1:$F$116,MAX(1,U1185))="Hourly"),I1185,1)),"UNPRICED"))</f>
        <v>0</v>
      </c>
      <c r="P1185" s="24">
        <f>IF(ISNUMBER(O1185),O1185*Assumptions!$B$8,"UNPRICED")</f>
        <v>0</v>
      </c>
      <c r="Q1185" s="23" t="str">
        <f>IF(NOT(AND(A1185=$B$2,G1185&gt;0,H1185&gt;0,OR(C1185&lt;&gt;"Recommended baseline",Assumptions!$B$10=1))),"Inactive",IF(NOT(ISNUMBER(N1185)),"UNPRICED - select SKU / quote",IF(ISNUMBER(K1185),"Manual quote - verify source",IF(T1185="Covered","Covered by capacity",IF(T1185="Control plane","No direct fee","Priced - verify sizing")))))</f>
        <v>Inactive</v>
      </c>
      <c r="R1185" s="21" t="s">
        <v>2315</v>
      </c>
      <c r="S1185" s="21" t="s">
        <v>971</v>
      </c>
      <c r="T1185" s="21" t="s">
        <v>187</v>
      </c>
      <c r="U1185" s="23">
        <f>IF(COUNTIF('SKU Catalog'!$A$4:$A$116,T1185&amp;"|"&amp;F1185)=0,0,MATCH(T1185&amp;"|"&amp;F1185,'SKU Catalog'!$A$1:$A$116,0))</f>
        <v>5</v>
      </c>
      <c r="V1185" s="24">
        <f>IF(NOT(AND(A1185=$B$2,G1185&gt;0,H1185&gt;0,OR(C1185&lt;&gt;"Recommended baseline",Assumptions!$B$10=1))),0,IF(ISNUMBER(K1185),G1185*H1185*K1185,IF(U1185=0,"UNPRICED",IF(ISNUMBER(INDEX('SKU Catalog'!$K$1:$K$116,MAX(1,U1185))),G1185*H1185*INDEX('SKU Catalog'!$K$1:$K$116,MAX(1,U1185))*IF(AND(INDEX('SKU Catalog'!$F$1:$F$116,MAX(1,U1185))="Hourly",OR(INDEX('SKU Catalog'!$J$1:$J$116,MAX(1,U1185))=0,"PAYG"="PAYG")),I1185,1),"UNPRICED"))))</f>
        <v>0</v>
      </c>
      <c r="W1185" s="24">
        <f>IF(NOT(AND(A1185=$B$2,G1185&gt;0,H1185&gt;0,OR(C1185&lt;&gt;"Recommended baseline",Assumptions!$B$10=1))),0,IF(ISNUMBER(K1185),G1185*H1185*K1185,IF(U1185=0,"UNPRICED",IF(ISNUMBER(INDEX('SKU Catalog'!$L$1:$L$116,MAX(1,U1185))),G1185*H1185*INDEX('SKU Catalog'!$L$1:$L$116,MAX(1,U1185))*IF(AND(INDEX('SKU Catalog'!$F$1:$F$116,MAX(1,U1185))="Hourly",OR(INDEX('SKU Catalog'!$J$1:$J$116,MAX(1,U1185))=0,"1Y"="PAYG")),I1185,1),"UNPRICED"))))</f>
        <v>0</v>
      </c>
      <c r="X1185" s="24">
        <f>IF(NOT(AND(A1185=$B$2,G1185&gt;0,H1185&gt;0,OR(C1185&lt;&gt;"Recommended baseline",Assumptions!$B$10=1))),0,IF(ISNUMBER(K1185),G1185*H1185*K1185,IF(U1185=0,"UNPRICED",IF(ISNUMBER(INDEX('SKU Catalog'!$M$1:$M$116,MAX(1,U1185))),G1185*H1185*INDEX('SKU Catalog'!$M$1:$M$116,MAX(1,U1185))*IF(AND(INDEX('SKU Catalog'!$F$1:$F$116,MAX(1,U1185))="Hourly",OR(INDEX('SKU Catalog'!$J$1:$J$116,MAX(1,U1185))=0,"3Y"="PAYG")),I1185,1),"UNPRICED"))))</f>
        <v>0</v>
      </c>
    </row>
    <row r="1186" spans="1:24" ht="28.8" x14ac:dyDescent="0.35">
      <c r="A1186" s="21" t="s">
        <v>1941</v>
      </c>
      <c r="B1186" s="21" t="s">
        <v>95</v>
      </c>
      <c r="C1186" s="21" t="s">
        <v>2299</v>
      </c>
      <c r="D1186" s="21" t="s">
        <v>1250</v>
      </c>
      <c r="E1186" s="21" t="s">
        <v>1251</v>
      </c>
      <c r="F1186" s="26" t="s">
        <v>188</v>
      </c>
      <c r="G1186" s="27">
        <v>1</v>
      </c>
      <c r="H1186" s="27">
        <v>1</v>
      </c>
      <c r="I1186" s="36">
        <v>1</v>
      </c>
      <c r="J1186" s="26" t="s">
        <v>2297</v>
      </c>
      <c r="K1186" s="37"/>
      <c r="L1186" s="23" t="str">
        <f>IF(U1186=0,"INVALID SKU",IF(INDEX('SKU Catalog'!$J$1:$J$116,MAX(1,U1186))=0,"PAYG",IF(J1186="Default",Assumptions!$B$7,J1186)))</f>
        <v>PAYG</v>
      </c>
      <c r="M1186" s="23" t="str">
        <f>IF(U1186=0,"Review SKU",INDEX('SKU Catalog'!$E$1:$E$116,MAX(1,U1186)))</f>
        <v>resource</v>
      </c>
      <c r="N1186" s="31">
        <f>IF(ISNUMBER(K1186),K1186,IF(U1186=0,"UNPRICED",IF(L1186="PAYG",INDEX('SKU Catalog'!$K$1:$K$116,MAX(1,U1186)),IF(L1186="1Y",INDEX('SKU Catalog'!$L$1:$L$116,MAX(1,U1186)),INDEX('SKU Catalog'!$M$1:$M$116,MAX(1,U1186))))))</f>
        <v>0</v>
      </c>
      <c r="O1186" s="24">
        <f>IF(NOT(AND(A1186=$B$2,G1186&gt;0,H1186&gt;0,OR(C1186&lt;&gt;"Recommended baseline",Assumptions!$B$10=1))),0,IF(ISNUMBER(N1186),G1186*H1186*N1186*IF(ISNUMBER(K1186),1,IF(AND(L1186="PAYG",INDEX('SKU Catalog'!$F$1:$F$116,MAX(1,U1186))="Hourly"),I1186,1)),"UNPRICED"))</f>
        <v>0</v>
      </c>
      <c r="P1186" s="24">
        <f>IF(ISNUMBER(O1186),O1186*Assumptions!$B$8,"UNPRICED")</f>
        <v>0</v>
      </c>
      <c r="Q1186" s="23" t="str">
        <f>IF(NOT(AND(A1186=$B$2,G1186&gt;0,H1186&gt;0,OR(C1186&lt;&gt;"Recommended baseline",Assumptions!$B$10=1))),"Inactive",IF(NOT(ISNUMBER(N1186)),"UNPRICED - select SKU / quote",IF(ISNUMBER(K1186),"Manual quote - verify source",IF(T1186="Covered","Covered by capacity",IF(T1186="Control plane","No direct fee","Priced - verify sizing")))))</f>
        <v>Inactive</v>
      </c>
      <c r="R1186" s="21" t="s">
        <v>2315</v>
      </c>
      <c r="S1186" s="21" t="s">
        <v>971</v>
      </c>
      <c r="T1186" s="21" t="s">
        <v>187</v>
      </c>
      <c r="U1186" s="23">
        <f>IF(COUNTIF('SKU Catalog'!$A$4:$A$116,T1186&amp;"|"&amp;F1186)=0,0,MATCH(T1186&amp;"|"&amp;F1186,'SKU Catalog'!$A$1:$A$116,0))</f>
        <v>5</v>
      </c>
      <c r="V1186" s="24">
        <f>IF(NOT(AND(A1186=$B$2,G1186&gt;0,H1186&gt;0,OR(C1186&lt;&gt;"Recommended baseline",Assumptions!$B$10=1))),0,IF(ISNUMBER(K1186),G1186*H1186*K1186,IF(U1186=0,"UNPRICED",IF(ISNUMBER(INDEX('SKU Catalog'!$K$1:$K$116,MAX(1,U1186))),G1186*H1186*INDEX('SKU Catalog'!$K$1:$K$116,MAX(1,U1186))*IF(AND(INDEX('SKU Catalog'!$F$1:$F$116,MAX(1,U1186))="Hourly",OR(INDEX('SKU Catalog'!$J$1:$J$116,MAX(1,U1186))=0,"PAYG"="PAYG")),I1186,1),"UNPRICED"))))</f>
        <v>0</v>
      </c>
      <c r="W1186" s="24">
        <f>IF(NOT(AND(A1186=$B$2,G1186&gt;0,H1186&gt;0,OR(C1186&lt;&gt;"Recommended baseline",Assumptions!$B$10=1))),0,IF(ISNUMBER(K1186),G1186*H1186*K1186,IF(U1186=0,"UNPRICED",IF(ISNUMBER(INDEX('SKU Catalog'!$L$1:$L$116,MAX(1,U1186))),G1186*H1186*INDEX('SKU Catalog'!$L$1:$L$116,MAX(1,U1186))*IF(AND(INDEX('SKU Catalog'!$F$1:$F$116,MAX(1,U1186))="Hourly",OR(INDEX('SKU Catalog'!$J$1:$J$116,MAX(1,U1186))=0,"1Y"="PAYG")),I1186,1),"UNPRICED"))))</f>
        <v>0</v>
      </c>
      <c r="X1186" s="24">
        <f>IF(NOT(AND(A1186=$B$2,G1186&gt;0,H1186&gt;0,OR(C1186&lt;&gt;"Recommended baseline",Assumptions!$B$10=1))),0,IF(ISNUMBER(K1186),G1186*H1186*K1186,IF(U1186=0,"UNPRICED",IF(ISNUMBER(INDEX('SKU Catalog'!$M$1:$M$116,MAX(1,U1186))),G1186*H1186*INDEX('SKU Catalog'!$M$1:$M$116,MAX(1,U1186))*IF(AND(INDEX('SKU Catalog'!$F$1:$F$116,MAX(1,U1186))="Hourly",OR(INDEX('SKU Catalog'!$J$1:$J$116,MAX(1,U1186))=0,"3Y"="PAYG")),I1186,1),"UNPRICED"))))</f>
        <v>0</v>
      </c>
    </row>
    <row r="1187" spans="1:24" ht="28.8" x14ac:dyDescent="0.35">
      <c r="A1187" s="21" t="s">
        <v>1941</v>
      </c>
      <c r="B1187" s="21" t="s">
        <v>89</v>
      </c>
      <c r="C1187" s="21" t="s">
        <v>2299</v>
      </c>
      <c r="D1187" s="21" t="s">
        <v>1254</v>
      </c>
      <c r="E1187" s="21" t="s">
        <v>1256</v>
      </c>
      <c r="F1187" s="26" t="s">
        <v>250</v>
      </c>
      <c r="G1187" s="27">
        <v>1</v>
      </c>
      <c r="H1187" s="38">
        <f>Assumptions!$B$15</f>
        <v>1024</v>
      </c>
      <c r="I1187" s="36">
        <v>1</v>
      </c>
      <c r="J1187" s="26" t="s">
        <v>2297</v>
      </c>
      <c r="K1187" s="37"/>
      <c r="L1187" s="23" t="str">
        <f>IF(U1187=0,"INVALID SKU",IF(INDEX('SKU Catalog'!$J$1:$J$116,MAX(1,U1187))=0,"PAYG",IF(J1187="Default",Assumptions!$B$7,J1187)))</f>
        <v>PAYG</v>
      </c>
      <c r="M1187" s="23" t="str">
        <f>IF(U1187=0,"Review SKU",INDEX('SKU Catalog'!$E$1:$E$116,MAX(1,U1187)))</f>
        <v>GB-month</v>
      </c>
      <c r="N1187" s="31">
        <f>IF(ISNUMBER(K1187),K1187,IF(U1187=0,"UNPRICED",IF(L1187="PAYG",INDEX('SKU Catalog'!$K$1:$K$116,MAX(1,U1187)),IF(L1187="1Y",INDEX('SKU Catalog'!$L$1:$L$116,MAX(1,U1187)),INDEX('SKU Catalog'!$M$1:$M$116,MAX(1,U1187))))))</f>
        <v>3.3399999999999999E-2</v>
      </c>
      <c r="O1187" s="24">
        <f>IF(NOT(AND(A1187=$B$2,G1187&gt;0,H1187&gt;0,OR(C1187&lt;&gt;"Recommended baseline",Assumptions!$B$10=1))),0,IF(ISNUMBER(N1187),G1187*H1187*N1187*IF(ISNUMBER(K1187),1,IF(AND(L1187="PAYG",INDEX('SKU Catalog'!$F$1:$F$116,MAX(1,U1187))="Hourly"),I1187,1)),"UNPRICED"))</f>
        <v>0</v>
      </c>
      <c r="P1187" s="24">
        <f>IF(ISNUMBER(O1187),O1187*Assumptions!$B$8,"UNPRICED")</f>
        <v>0</v>
      </c>
      <c r="Q1187" s="23" t="str">
        <f>IF(NOT(AND(A1187=$B$2,G1187&gt;0,H1187&gt;0,OR(C1187&lt;&gt;"Recommended baseline",Assumptions!$B$10=1))),"Inactive",IF(NOT(ISNUMBER(N1187)),"UNPRICED - select SKU / quote",IF(ISNUMBER(K1187),"Manual quote - verify source",IF(T1187="Covered","Covered by capacity",IF(T1187="Control plane","No direct fee","Priced - verify sizing")))))</f>
        <v>Inactive</v>
      </c>
      <c r="R1187" s="21" t="s">
        <v>2316</v>
      </c>
      <c r="S1187" s="21" t="s">
        <v>971</v>
      </c>
      <c r="T1187" s="21" t="s">
        <v>238</v>
      </c>
      <c r="U1187" s="23">
        <f>IF(COUNTIF('SKU Catalog'!$A$4:$A$116,T1187&amp;"|"&amp;F1187)=0,0,MATCH(T1187&amp;"|"&amp;F1187,'SKU Catalog'!$A$1:$A$116,0))</f>
        <v>29</v>
      </c>
      <c r="V1187" s="24">
        <f>IF(NOT(AND(A1187=$B$2,G1187&gt;0,H1187&gt;0,OR(C1187&lt;&gt;"Recommended baseline",Assumptions!$B$10=1))),0,IF(ISNUMBER(K1187),G1187*H1187*K1187,IF(U1187=0,"UNPRICED",IF(ISNUMBER(INDEX('SKU Catalog'!$K$1:$K$116,MAX(1,U1187))),G1187*H1187*INDEX('SKU Catalog'!$K$1:$K$116,MAX(1,U1187))*IF(AND(INDEX('SKU Catalog'!$F$1:$F$116,MAX(1,U1187))="Hourly",OR(INDEX('SKU Catalog'!$J$1:$J$116,MAX(1,U1187))=0,"PAYG"="PAYG")),I1187,1),"UNPRICED"))))</f>
        <v>0</v>
      </c>
      <c r="W1187" s="24">
        <f>IF(NOT(AND(A1187=$B$2,G1187&gt;0,H1187&gt;0,OR(C1187&lt;&gt;"Recommended baseline",Assumptions!$B$10=1))),0,IF(ISNUMBER(K1187),G1187*H1187*K1187,IF(U1187=0,"UNPRICED",IF(ISNUMBER(INDEX('SKU Catalog'!$L$1:$L$116,MAX(1,U1187))),G1187*H1187*INDEX('SKU Catalog'!$L$1:$L$116,MAX(1,U1187))*IF(AND(INDEX('SKU Catalog'!$F$1:$F$116,MAX(1,U1187))="Hourly",OR(INDEX('SKU Catalog'!$J$1:$J$116,MAX(1,U1187))=0,"1Y"="PAYG")),I1187,1),"UNPRICED"))))</f>
        <v>0</v>
      </c>
      <c r="X1187" s="24">
        <f>IF(NOT(AND(A1187=$B$2,G1187&gt;0,H1187&gt;0,OR(C1187&lt;&gt;"Recommended baseline",Assumptions!$B$10=1))),0,IF(ISNUMBER(K1187),G1187*H1187*K1187,IF(U1187=0,"UNPRICED",IF(ISNUMBER(INDEX('SKU Catalog'!$M$1:$M$116,MAX(1,U1187))),G1187*H1187*INDEX('SKU Catalog'!$M$1:$M$116,MAX(1,U1187))*IF(AND(INDEX('SKU Catalog'!$F$1:$F$116,MAX(1,U1187))="Hourly",OR(INDEX('SKU Catalog'!$J$1:$J$116,MAX(1,U1187))=0,"3Y"="PAYG")),I1187,1),"UNPRICED"))))</f>
        <v>0</v>
      </c>
    </row>
    <row r="1188" spans="1:24" ht="43.2" x14ac:dyDescent="0.35">
      <c r="A1188" s="21" t="s">
        <v>1941</v>
      </c>
      <c r="B1188" s="21" t="s">
        <v>89</v>
      </c>
      <c r="C1188" s="21" t="s">
        <v>2299</v>
      </c>
      <c r="D1188" s="21" t="s">
        <v>1254</v>
      </c>
      <c r="E1188" s="21" t="s">
        <v>1256</v>
      </c>
      <c r="F1188" s="26" t="s">
        <v>239</v>
      </c>
      <c r="G1188" s="27">
        <v>0</v>
      </c>
      <c r="H1188" s="27">
        <v>10</v>
      </c>
      <c r="I1188" s="36">
        <v>1</v>
      </c>
      <c r="J1188" s="26" t="s">
        <v>2297</v>
      </c>
      <c r="K1188" s="37"/>
      <c r="L1188" s="23" t="str">
        <f>IF(U1188=0,"INVALID SKU",IF(INDEX('SKU Catalog'!$J$1:$J$116,MAX(1,U1188))=0,"PAYG",IF(J1188="Default",Assumptions!$B$7,J1188)))</f>
        <v>PAYG</v>
      </c>
      <c r="M1188" s="23" t="str">
        <f>IF(U1188=0,"Review SKU",INDEX('SKU Catalog'!$E$1:$E$116,MAX(1,U1188)))</f>
        <v>10K operations</v>
      </c>
      <c r="N1188" s="31">
        <f>IF(ISNUMBER(K1188),K1188,IF(U1188=0,"UNPRICED",IF(L1188="PAYG",INDEX('SKU Catalog'!$K$1:$K$116,MAX(1,U1188)),IF(L1188="1Y",INDEX('SKU Catalog'!$L$1:$L$116,MAX(1,U1188)),INDEX('SKU Catalog'!$M$1:$M$116,MAX(1,U1188))))))</f>
        <v>0.05</v>
      </c>
      <c r="O1188" s="24">
        <f>IF(NOT(AND(A1188=$B$2,G1188&gt;0,H1188&gt;0,OR(C1188&lt;&gt;"Recommended baseline",Assumptions!$B$10=1))),0,IF(ISNUMBER(N1188),G1188*H1188*N1188*IF(ISNUMBER(K1188),1,IF(AND(L1188="PAYG",INDEX('SKU Catalog'!$F$1:$F$116,MAX(1,U1188))="Hourly"),I1188,1)),"UNPRICED"))</f>
        <v>0</v>
      </c>
      <c r="P1188" s="24">
        <f>IF(ISNUMBER(O1188),O1188*Assumptions!$B$8,"UNPRICED")</f>
        <v>0</v>
      </c>
      <c r="Q1188" s="23" t="str">
        <f>IF(NOT(AND(A1188=$B$2,G1188&gt;0,H1188&gt;0,OR(C1188&lt;&gt;"Recommended baseline",Assumptions!$B$10=1))),"Inactive",IF(NOT(ISNUMBER(N1188)),"UNPRICED - select SKU / quote",IF(ISNUMBER(K1188),"Manual quote - verify source",IF(T1188="Covered","Covered by capacity",IF(T1188="Control plane","No direct fee","Priced - verify sizing")))))</f>
        <v>Inactive</v>
      </c>
      <c r="R1188" s="21" t="s">
        <v>2317</v>
      </c>
      <c r="S1188" s="21" t="s">
        <v>971</v>
      </c>
      <c r="T1188" s="21" t="s">
        <v>256</v>
      </c>
      <c r="U1188" s="23">
        <f>IF(COUNTIF('SKU Catalog'!$A$4:$A$116,T1188&amp;"|"&amp;F1188)=0,0,MATCH(T1188&amp;"|"&amp;F1188,'SKU Catalog'!$A$1:$A$116,0))</f>
        <v>32</v>
      </c>
      <c r="V1188" s="24">
        <f>IF(NOT(AND(A1188=$B$2,G1188&gt;0,H1188&gt;0,OR(C1188&lt;&gt;"Recommended baseline",Assumptions!$B$10=1))),0,IF(ISNUMBER(K1188),G1188*H1188*K1188,IF(U1188=0,"UNPRICED",IF(ISNUMBER(INDEX('SKU Catalog'!$K$1:$K$116,MAX(1,U1188))),G1188*H1188*INDEX('SKU Catalog'!$K$1:$K$116,MAX(1,U1188))*IF(AND(INDEX('SKU Catalog'!$F$1:$F$116,MAX(1,U1188))="Hourly",OR(INDEX('SKU Catalog'!$J$1:$J$116,MAX(1,U1188))=0,"PAYG"="PAYG")),I1188,1),"UNPRICED"))))</f>
        <v>0</v>
      </c>
      <c r="W1188" s="24">
        <f>IF(NOT(AND(A1188=$B$2,G1188&gt;0,H1188&gt;0,OR(C1188&lt;&gt;"Recommended baseline",Assumptions!$B$10=1))),0,IF(ISNUMBER(K1188),G1188*H1188*K1188,IF(U1188=0,"UNPRICED",IF(ISNUMBER(INDEX('SKU Catalog'!$L$1:$L$116,MAX(1,U1188))),G1188*H1188*INDEX('SKU Catalog'!$L$1:$L$116,MAX(1,U1188))*IF(AND(INDEX('SKU Catalog'!$F$1:$F$116,MAX(1,U1188))="Hourly",OR(INDEX('SKU Catalog'!$J$1:$J$116,MAX(1,U1188))=0,"1Y"="PAYG")),I1188,1),"UNPRICED"))))</f>
        <v>0</v>
      </c>
      <c r="X1188" s="24">
        <f>IF(NOT(AND(A1188=$B$2,G1188&gt;0,H1188&gt;0,OR(C1188&lt;&gt;"Recommended baseline",Assumptions!$B$10=1))),0,IF(ISNUMBER(K1188),G1188*H1188*K1188,IF(U1188=0,"UNPRICED",IF(ISNUMBER(INDEX('SKU Catalog'!$M$1:$M$116,MAX(1,U1188))),G1188*H1188*INDEX('SKU Catalog'!$M$1:$M$116,MAX(1,U1188))*IF(AND(INDEX('SKU Catalog'!$F$1:$F$116,MAX(1,U1188))="Hourly",OR(INDEX('SKU Catalog'!$J$1:$J$116,MAX(1,U1188))=0,"3Y"="PAYG")),I1188,1),"UNPRICED"))))</f>
        <v>0</v>
      </c>
    </row>
    <row r="1189" spans="1:24" ht="43.2" x14ac:dyDescent="0.35">
      <c r="A1189" s="21" t="s">
        <v>1941</v>
      </c>
      <c r="B1189" s="21" t="s">
        <v>89</v>
      </c>
      <c r="C1189" s="21" t="s">
        <v>2299</v>
      </c>
      <c r="D1189" s="21" t="s">
        <v>1254</v>
      </c>
      <c r="E1189" s="21" t="s">
        <v>1256</v>
      </c>
      <c r="F1189" s="26" t="s">
        <v>239</v>
      </c>
      <c r="G1189" s="27">
        <v>0</v>
      </c>
      <c r="H1189" s="27">
        <v>10</v>
      </c>
      <c r="I1189" s="36">
        <v>1</v>
      </c>
      <c r="J1189" s="26" t="s">
        <v>2297</v>
      </c>
      <c r="K1189" s="37"/>
      <c r="L1189" s="23" t="str">
        <f>IF(U1189=0,"INVALID SKU",IF(INDEX('SKU Catalog'!$J$1:$J$116,MAX(1,U1189))=0,"PAYG",IF(J1189="Default",Assumptions!$B$7,J1189)))</f>
        <v>PAYG</v>
      </c>
      <c r="M1189" s="23" t="str">
        <f>IF(U1189=0,"Review SKU",INDEX('SKU Catalog'!$E$1:$E$116,MAX(1,U1189)))</f>
        <v>10K operations</v>
      </c>
      <c r="N1189" s="31">
        <f>IF(ISNUMBER(K1189),K1189,IF(U1189=0,"UNPRICED",IF(L1189="PAYG",INDEX('SKU Catalog'!$K$1:$K$116,MAX(1,U1189)),IF(L1189="1Y",INDEX('SKU Catalog'!$L$1:$L$116,MAX(1,U1189)),INDEX('SKU Catalog'!$M$1:$M$116,MAX(1,U1189))))))</f>
        <v>4.0000000000000001E-3</v>
      </c>
      <c r="O1189" s="24">
        <f>IF(NOT(AND(A1189=$B$2,G1189&gt;0,H1189&gt;0,OR(C1189&lt;&gt;"Recommended baseline",Assumptions!$B$10=1))),0,IF(ISNUMBER(N1189),G1189*H1189*N1189*IF(ISNUMBER(K1189),1,IF(AND(L1189="PAYG",INDEX('SKU Catalog'!$F$1:$F$116,MAX(1,U1189))="Hourly"),I1189,1)),"UNPRICED"))</f>
        <v>0</v>
      </c>
      <c r="P1189" s="24">
        <f>IF(ISNUMBER(O1189),O1189*Assumptions!$B$8,"UNPRICED")</f>
        <v>0</v>
      </c>
      <c r="Q1189" s="23" t="str">
        <f>IF(NOT(AND(A1189=$B$2,G1189&gt;0,H1189&gt;0,OR(C1189&lt;&gt;"Recommended baseline",Assumptions!$B$10=1))),"Inactive",IF(NOT(ISNUMBER(N1189)),"UNPRICED - select SKU / quote",IF(ISNUMBER(K1189),"Manual quote - verify source",IF(T1189="Covered","Covered by capacity",IF(T1189="Control plane","No direct fee","Priced - verify sizing")))))</f>
        <v>Inactive</v>
      </c>
      <c r="R1189" s="21" t="s">
        <v>2317</v>
      </c>
      <c r="S1189" s="21" t="s">
        <v>971</v>
      </c>
      <c r="T1189" s="21" t="s">
        <v>260</v>
      </c>
      <c r="U1189" s="23">
        <f>IF(COUNTIF('SKU Catalog'!$A$4:$A$116,T1189&amp;"|"&amp;F1189)=0,0,MATCH(T1189&amp;"|"&amp;F1189,'SKU Catalog'!$A$1:$A$116,0))</f>
        <v>33</v>
      </c>
      <c r="V1189" s="24">
        <f>IF(NOT(AND(A1189=$B$2,G1189&gt;0,H1189&gt;0,OR(C1189&lt;&gt;"Recommended baseline",Assumptions!$B$10=1))),0,IF(ISNUMBER(K1189),G1189*H1189*K1189,IF(U1189=0,"UNPRICED",IF(ISNUMBER(INDEX('SKU Catalog'!$K$1:$K$116,MAX(1,U1189))),G1189*H1189*INDEX('SKU Catalog'!$K$1:$K$116,MAX(1,U1189))*IF(AND(INDEX('SKU Catalog'!$F$1:$F$116,MAX(1,U1189))="Hourly",OR(INDEX('SKU Catalog'!$J$1:$J$116,MAX(1,U1189))=0,"PAYG"="PAYG")),I1189,1),"UNPRICED"))))</f>
        <v>0</v>
      </c>
      <c r="W1189" s="24">
        <f>IF(NOT(AND(A1189=$B$2,G1189&gt;0,H1189&gt;0,OR(C1189&lt;&gt;"Recommended baseline",Assumptions!$B$10=1))),0,IF(ISNUMBER(K1189),G1189*H1189*K1189,IF(U1189=0,"UNPRICED",IF(ISNUMBER(INDEX('SKU Catalog'!$L$1:$L$116,MAX(1,U1189))),G1189*H1189*INDEX('SKU Catalog'!$L$1:$L$116,MAX(1,U1189))*IF(AND(INDEX('SKU Catalog'!$F$1:$F$116,MAX(1,U1189))="Hourly",OR(INDEX('SKU Catalog'!$J$1:$J$116,MAX(1,U1189))=0,"1Y"="PAYG")),I1189,1),"UNPRICED"))))</f>
        <v>0</v>
      </c>
      <c r="X1189" s="24">
        <f>IF(NOT(AND(A1189=$B$2,G1189&gt;0,H1189&gt;0,OR(C1189&lt;&gt;"Recommended baseline",Assumptions!$B$10=1))),0,IF(ISNUMBER(K1189),G1189*H1189*K1189,IF(U1189=0,"UNPRICED",IF(ISNUMBER(INDEX('SKU Catalog'!$M$1:$M$116,MAX(1,U1189))),G1189*H1189*INDEX('SKU Catalog'!$M$1:$M$116,MAX(1,U1189))*IF(AND(INDEX('SKU Catalog'!$F$1:$F$116,MAX(1,U1189))="Hourly",OR(INDEX('SKU Catalog'!$J$1:$J$116,MAX(1,U1189))=0,"3Y"="PAYG")),I1189,1),"UNPRICED"))))</f>
        <v>0</v>
      </c>
    </row>
    <row r="1190" spans="1:24" ht="28.8" x14ac:dyDescent="0.35">
      <c r="A1190" s="21" t="s">
        <v>1941</v>
      </c>
      <c r="B1190" s="21" t="s">
        <v>96</v>
      </c>
      <c r="C1190" s="21" t="s">
        <v>2299</v>
      </c>
      <c r="D1190" s="21" t="s">
        <v>1254</v>
      </c>
      <c r="E1190" s="21" t="s">
        <v>1256</v>
      </c>
      <c r="F1190" s="26" t="s">
        <v>191</v>
      </c>
      <c r="G1190" s="27">
        <v>1</v>
      </c>
      <c r="H1190" s="27">
        <v>1</v>
      </c>
      <c r="I1190" s="36">
        <v>1</v>
      </c>
      <c r="J1190" s="26" t="s">
        <v>2297</v>
      </c>
      <c r="K1190" s="37"/>
      <c r="L1190" s="23" t="str">
        <f>IF(U1190=0,"INVALID SKU",IF(INDEX('SKU Catalog'!$J$1:$J$116,MAX(1,U1190))=0,"PAYG",IF(J1190="Default",Assumptions!$B$7,J1190)))</f>
        <v>PAYG</v>
      </c>
      <c r="M1190" s="23" t="str">
        <f>IF(U1190=0,"Review SKU",INDEX('SKU Catalog'!$E$1:$E$116,MAX(1,U1190)))</f>
        <v>quoted unit</v>
      </c>
      <c r="N1190" s="31" t="str">
        <f>IF(ISNUMBER(K1190),K1190,IF(U1190=0,"UNPRICED",IF(L1190="PAYG",INDEX('SKU Catalog'!$K$1:$K$116,MAX(1,U1190)),IF(L1190="1Y",INDEX('SKU Catalog'!$L$1:$L$116,MAX(1,U1190)),INDEX('SKU Catalog'!$M$1:$M$116,MAX(1,U1190))))))</f>
        <v>UNPRICED</v>
      </c>
      <c r="O1190" s="24">
        <f>IF(NOT(AND(A1190=$B$2,G1190&gt;0,H1190&gt;0,OR(C1190&lt;&gt;"Recommended baseline",Assumptions!$B$10=1))),0,IF(ISNUMBER(N1190),G1190*H1190*N1190*IF(ISNUMBER(K1190),1,IF(AND(L1190="PAYG",INDEX('SKU Catalog'!$F$1:$F$116,MAX(1,U1190))="Hourly"),I1190,1)),"UNPRICED"))</f>
        <v>0</v>
      </c>
      <c r="P1190" s="24">
        <f>IF(ISNUMBER(O1190),O1190*Assumptions!$B$8,"UNPRICED")</f>
        <v>0</v>
      </c>
      <c r="Q1190" s="23" t="str">
        <f>IF(NOT(AND(A1190=$B$2,G1190&gt;0,H1190&gt;0,OR(C1190&lt;&gt;"Recommended baseline",Assumptions!$B$10=1))),"Inactive",IF(NOT(ISNUMBER(N1190)),"UNPRICED - select SKU / quote",IF(ISNUMBER(K1190),"Manual quote - verify source",IF(T1190="Covered","Covered by capacity",IF(T1190="Control plane","No direct fee","Priced - verify sizing")))))</f>
        <v>Inactive</v>
      </c>
      <c r="R1190" s="21" t="s">
        <v>2318</v>
      </c>
      <c r="S1190" s="21" t="s">
        <v>971</v>
      </c>
      <c r="T1190" s="21" t="s">
        <v>96</v>
      </c>
      <c r="U1190" s="23">
        <f>IF(COUNTIF('SKU Catalog'!$A$4:$A$116,T1190&amp;"|"&amp;F1190)=0,0,MATCH(T1190&amp;"|"&amp;F1190,'SKU Catalog'!$A$1:$A$116,0))</f>
        <v>6</v>
      </c>
      <c r="V1190" s="24">
        <f>IF(NOT(AND(A1190=$B$2,G1190&gt;0,H1190&gt;0,OR(C1190&lt;&gt;"Recommended baseline",Assumptions!$B$10=1))),0,IF(ISNUMBER(K1190),G1190*H1190*K1190,IF(U1190=0,"UNPRICED",IF(ISNUMBER(INDEX('SKU Catalog'!$K$1:$K$116,MAX(1,U1190))),G1190*H1190*INDEX('SKU Catalog'!$K$1:$K$116,MAX(1,U1190))*IF(AND(INDEX('SKU Catalog'!$F$1:$F$116,MAX(1,U1190))="Hourly",OR(INDEX('SKU Catalog'!$J$1:$J$116,MAX(1,U1190))=0,"PAYG"="PAYG")),I1190,1),"UNPRICED"))))</f>
        <v>0</v>
      </c>
      <c r="W1190" s="24">
        <f>IF(NOT(AND(A1190=$B$2,G1190&gt;0,H1190&gt;0,OR(C1190&lt;&gt;"Recommended baseline",Assumptions!$B$10=1))),0,IF(ISNUMBER(K1190),G1190*H1190*K1190,IF(U1190=0,"UNPRICED",IF(ISNUMBER(INDEX('SKU Catalog'!$L$1:$L$116,MAX(1,U1190))),G1190*H1190*INDEX('SKU Catalog'!$L$1:$L$116,MAX(1,U1190))*IF(AND(INDEX('SKU Catalog'!$F$1:$F$116,MAX(1,U1190))="Hourly",OR(INDEX('SKU Catalog'!$J$1:$J$116,MAX(1,U1190))=0,"1Y"="PAYG")),I1190,1),"UNPRICED"))))</f>
        <v>0</v>
      </c>
      <c r="X1190" s="24">
        <f>IF(NOT(AND(A1190=$B$2,G1190&gt;0,H1190&gt;0,OR(C1190&lt;&gt;"Recommended baseline",Assumptions!$B$10=1))),0,IF(ISNUMBER(K1190),G1190*H1190*K1190,IF(U1190=0,"UNPRICED",IF(ISNUMBER(INDEX('SKU Catalog'!$M$1:$M$116,MAX(1,U1190))),G1190*H1190*INDEX('SKU Catalog'!$M$1:$M$116,MAX(1,U1190))*IF(AND(INDEX('SKU Catalog'!$F$1:$F$116,MAX(1,U1190))="Hourly",OR(INDEX('SKU Catalog'!$J$1:$J$116,MAX(1,U1190))=0,"3Y"="PAYG")),I1190,1),"UNPRICED"))))</f>
        <v>0</v>
      </c>
    </row>
    <row r="1191" spans="1:24" ht="28.8" x14ac:dyDescent="0.35">
      <c r="A1191" s="21" t="s">
        <v>1941</v>
      </c>
      <c r="B1191" s="21" t="s">
        <v>95</v>
      </c>
      <c r="C1191" s="21" t="s">
        <v>2299</v>
      </c>
      <c r="D1191" s="21" t="s">
        <v>1259</v>
      </c>
      <c r="E1191" s="21" t="s">
        <v>1260</v>
      </c>
      <c r="F1191" s="26" t="s">
        <v>188</v>
      </c>
      <c r="G1191" s="27">
        <v>1</v>
      </c>
      <c r="H1191" s="27">
        <v>1</v>
      </c>
      <c r="I1191" s="36">
        <v>1</v>
      </c>
      <c r="J1191" s="26" t="s">
        <v>2297</v>
      </c>
      <c r="K1191" s="37"/>
      <c r="L1191" s="23" t="str">
        <f>IF(U1191=0,"INVALID SKU",IF(INDEX('SKU Catalog'!$J$1:$J$116,MAX(1,U1191))=0,"PAYG",IF(J1191="Default",Assumptions!$B$7,J1191)))</f>
        <v>PAYG</v>
      </c>
      <c r="M1191" s="23" t="str">
        <f>IF(U1191=0,"Review SKU",INDEX('SKU Catalog'!$E$1:$E$116,MAX(1,U1191)))</f>
        <v>resource</v>
      </c>
      <c r="N1191" s="31">
        <f>IF(ISNUMBER(K1191),K1191,IF(U1191=0,"UNPRICED",IF(L1191="PAYG",INDEX('SKU Catalog'!$K$1:$K$116,MAX(1,U1191)),IF(L1191="1Y",INDEX('SKU Catalog'!$L$1:$L$116,MAX(1,U1191)),INDEX('SKU Catalog'!$M$1:$M$116,MAX(1,U1191))))))</f>
        <v>0</v>
      </c>
      <c r="O1191" s="24">
        <f>IF(NOT(AND(A1191=$B$2,G1191&gt;0,H1191&gt;0,OR(C1191&lt;&gt;"Recommended baseline",Assumptions!$B$10=1))),0,IF(ISNUMBER(N1191),G1191*H1191*N1191*IF(ISNUMBER(K1191),1,IF(AND(L1191="PAYG",INDEX('SKU Catalog'!$F$1:$F$116,MAX(1,U1191))="Hourly"),I1191,1)),"UNPRICED"))</f>
        <v>0</v>
      </c>
      <c r="P1191" s="24">
        <f>IF(ISNUMBER(O1191),O1191*Assumptions!$B$8,"UNPRICED")</f>
        <v>0</v>
      </c>
      <c r="Q1191" s="23" t="str">
        <f>IF(NOT(AND(A1191=$B$2,G1191&gt;0,H1191&gt;0,OR(C1191&lt;&gt;"Recommended baseline",Assumptions!$B$10=1))),"Inactive",IF(NOT(ISNUMBER(N1191)),"UNPRICED - select SKU / quote",IF(ISNUMBER(K1191),"Manual quote - verify source",IF(T1191="Covered","Covered by capacity",IF(T1191="Control plane","No direct fee","Priced - verify sizing")))))</f>
        <v>Inactive</v>
      </c>
      <c r="R1191" s="21" t="s">
        <v>2319</v>
      </c>
      <c r="S1191" s="21" t="s">
        <v>971</v>
      </c>
      <c r="T1191" s="21" t="s">
        <v>187</v>
      </c>
      <c r="U1191" s="23">
        <f>IF(COUNTIF('SKU Catalog'!$A$4:$A$116,T1191&amp;"|"&amp;F1191)=0,0,MATCH(T1191&amp;"|"&amp;F1191,'SKU Catalog'!$A$1:$A$116,0))</f>
        <v>5</v>
      </c>
      <c r="V1191" s="24">
        <f>IF(NOT(AND(A1191=$B$2,G1191&gt;0,H1191&gt;0,OR(C1191&lt;&gt;"Recommended baseline",Assumptions!$B$10=1))),0,IF(ISNUMBER(K1191),G1191*H1191*K1191,IF(U1191=0,"UNPRICED",IF(ISNUMBER(INDEX('SKU Catalog'!$K$1:$K$116,MAX(1,U1191))),G1191*H1191*INDEX('SKU Catalog'!$K$1:$K$116,MAX(1,U1191))*IF(AND(INDEX('SKU Catalog'!$F$1:$F$116,MAX(1,U1191))="Hourly",OR(INDEX('SKU Catalog'!$J$1:$J$116,MAX(1,U1191))=0,"PAYG"="PAYG")),I1191,1),"UNPRICED"))))</f>
        <v>0</v>
      </c>
      <c r="W1191" s="24">
        <f>IF(NOT(AND(A1191=$B$2,G1191&gt;0,H1191&gt;0,OR(C1191&lt;&gt;"Recommended baseline",Assumptions!$B$10=1))),0,IF(ISNUMBER(K1191),G1191*H1191*K1191,IF(U1191=0,"UNPRICED",IF(ISNUMBER(INDEX('SKU Catalog'!$L$1:$L$116,MAX(1,U1191))),G1191*H1191*INDEX('SKU Catalog'!$L$1:$L$116,MAX(1,U1191))*IF(AND(INDEX('SKU Catalog'!$F$1:$F$116,MAX(1,U1191))="Hourly",OR(INDEX('SKU Catalog'!$J$1:$J$116,MAX(1,U1191))=0,"1Y"="PAYG")),I1191,1),"UNPRICED"))))</f>
        <v>0</v>
      </c>
      <c r="X1191" s="24">
        <f>IF(NOT(AND(A1191=$B$2,G1191&gt;0,H1191&gt;0,OR(C1191&lt;&gt;"Recommended baseline",Assumptions!$B$10=1))),0,IF(ISNUMBER(K1191),G1191*H1191*K1191,IF(U1191=0,"UNPRICED",IF(ISNUMBER(INDEX('SKU Catalog'!$M$1:$M$116,MAX(1,U1191))),G1191*H1191*INDEX('SKU Catalog'!$M$1:$M$116,MAX(1,U1191))*IF(AND(INDEX('SKU Catalog'!$F$1:$F$116,MAX(1,U1191))="Hourly",OR(INDEX('SKU Catalog'!$J$1:$J$116,MAX(1,U1191))=0,"3Y"="PAYG")),I1191,1),"UNPRICED"))))</f>
        <v>0</v>
      </c>
    </row>
    <row r="1192" spans="1:24" ht="28.8" x14ac:dyDescent="0.35">
      <c r="A1192" s="21" t="s">
        <v>1941</v>
      </c>
      <c r="B1192" s="21" t="s">
        <v>95</v>
      </c>
      <c r="C1192" s="21" t="s">
        <v>2299</v>
      </c>
      <c r="D1192" s="21" t="s">
        <v>1262</v>
      </c>
      <c r="E1192" s="21" t="s">
        <v>1263</v>
      </c>
      <c r="F1192" s="26" t="s">
        <v>188</v>
      </c>
      <c r="G1192" s="27">
        <v>1</v>
      </c>
      <c r="H1192" s="27">
        <v>1</v>
      </c>
      <c r="I1192" s="36">
        <v>1</v>
      </c>
      <c r="J1192" s="26" t="s">
        <v>2297</v>
      </c>
      <c r="K1192" s="37"/>
      <c r="L1192" s="23" t="str">
        <f>IF(U1192=0,"INVALID SKU",IF(INDEX('SKU Catalog'!$J$1:$J$116,MAX(1,U1192))=0,"PAYG",IF(J1192="Default",Assumptions!$B$7,J1192)))</f>
        <v>PAYG</v>
      </c>
      <c r="M1192" s="23" t="str">
        <f>IF(U1192=0,"Review SKU",INDEX('SKU Catalog'!$E$1:$E$116,MAX(1,U1192)))</f>
        <v>resource</v>
      </c>
      <c r="N1192" s="31">
        <f>IF(ISNUMBER(K1192),K1192,IF(U1192=0,"UNPRICED",IF(L1192="PAYG",INDEX('SKU Catalog'!$K$1:$K$116,MAX(1,U1192)),IF(L1192="1Y",INDEX('SKU Catalog'!$L$1:$L$116,MAX(1,U1192)),INDEX('SKU Catalog'!$M$1:$M$116,MAX(1,U1192))))))</f>
        <v>0</v>
      </c>
      <c r="O1192" s="24">
        <f>IF(NOT(AND(A1192=$B$2,G1192&gt;0,H1192&gt;0,OR(C1192&lt;&gt;"Recommended baseline",Assumptions!$B$10=1))),0,IF(ISNUMBER(N1192),G1192*H1192*N1192*IF(ISNUMBER(K1192),1,IF(AND(L1192="PAYG",INDEX('SKU Catalog'!$F$1:$F$116,MAX(1,U1192))="Hourly"),I1192,1)),"UNPRICED"))</f>
        <v>0</v>
      </c>
      <c r="P1192" s="24">
        <f>IF(ISNUMBER(O1192),O1192*Assumptions!$B$8,"UNPRICED")</f>
        <v>0</v>
      </c>
      <c r="Q1192" s="23" t="str">
        <f>IF(NOT(AND(A1192=$B$2,G1192&gt;0,H1192&gt;0,OR(C1192&lt;&gt;"Recommended baseline",Assumptions!$B$10=1))),"Inactive",IF(NOT(ISNUMBER(N1192)),"UNPRICED - select SKU / quote",IF(ISNUMBER(K1192),"Manual quote - verify source",IF(T1192="Covered","Covered by capacity",IF(T1192="Control plane","No direct fee","Priced - verify sizing")))))</f>
        <v>Inactive</v>
      </c>
      <c r="R1192" s="21" t="s">
        <v>2320</v>
      </c>
      <c r="S1192" s="21" t="s">
        <v>971</v>
      </c>
      <c r="T1192" s="21" t="s">
        <v>187</v>
      </c>
      <c r="U1192" s="23">
        <f>IF(COUNTIF('SKU Catalog'!$A$4:$A$116,T1192&amp;"|"&amp;F1192)=0,0,MATCH(T1192&amp;"|"&amp;F1192,'SKU Catalog'!$A$1:$A$116,0))</f>
        <v>5</v>
      </c>
      <c r="V1192" s="24">
        <f>IF(NOT(AND(A1192=$B$2,G1192&gt;0,H1192&gt;0,OR(C1192&lt;&gt;"Recommended baseline",Assumptions!$B$10=1))),0,IF(ISNUMBER(K1192),G1192*H1192*K1192,IF(U1192=0,"UNPRICED",IF(ISNUMBER(INDEX('SKU Catalog'!$K$1:$K$116,MAX(1,U1192))),G1192*H1192*INDEX('SKU Catalog'!$K$1:$K$116,MAX(1,U1192))*IF(AND(INDEX('SKU Catalog'!$F$1:$F$116,MAX(1,U1192))="Hourly",OR(INDEX('SKU Catalog'!$J$1:$J$116,MAX(1,U1192))=0,"PAYG"="PAYG")),I1192,1),"UNPRICED"))))</f>
        <v>0</v>
      </c>
      <c r="W1192" s="24">
        <f>IF(NOT(AND(A1192=$B$2,G1192&gt;0,H1192&gt;0,OR(C1192&lt;&gt;"Recommended baseline",Assumptions!$B$10=1))),0,IF(ISNUMBER(K1192),G1192*H1192*K1192,IF(U1192=0,"UNPRICED",IF(ISNUMBER(INDEX('SKU Catalog'!$L$1:$L$116,MAX(1,U1192))),G1192*H1192*INDEX('SKU Catalog'!$L$1:$L$116,MAX(1,U1192))*IF(AND(INDEX('SKU Catalog'!$F$1:$F$116,MAX(1,U1192))="Hourly",OR(INDEX('SKU Catalog'!$J$1:$J$116,MAX(1,U1192))=0,"1Y"="PAYG")),I1192,1),"UNPRICED"))))</f>
        <v>0</v>
      </c>
      <c r="X1192" s="24">
        <f>IF(NOT(AND(A1192=$B$2,G1192&gt;0,H1192&gt;0,OR(C1192&lt;&gt;"Recommended baseline",Assumptions!$B$10=1))),0,IF(ISNUMBER(K1192),G1192*H1192*K1192,IF(U1192=0,"UNPRICED",IF(ISNUMBER(INDEX('SKU Catalog'!$M$1:$M$116,MAX(1,U1192))),G1192*H1192*INDEX('SKU Catalog'!$M$1:$M$116,MAX(1,U1192))*IF(AND(INDEX('SKU Catalog'!$F$1:$F$116,MAX(1,U1192))="Hourly",OR(INDEX('SKU Catalog'!$J$1:$J$116,MAX(1,U1192))=0,"3Y"="PAYG")),I1192,1),"UNPRICED"))))</f>
        <v>0</v>
      </c>
    </row>
    <row r="1193" spans="1:24" ht="28.8" x14ac:dyDescent="0.35">
      <c r="A1193" s="21" t="s">
        <v>1941</v>
      </c>
      <c r="B1193" s="21" t="s">
        <v>92</v>
      </c>
      <c r="C1193" s="21" t="s">
        <v>2299</v>
      </c>
      <c r="D1193" s="21" t="s">
        <v>1266</v>
      </c>
      <c r="E1193" s="21" t="s">
        <v>1267</v>
      </c>
      <c r="F1193" s="26" t="s">
        <v>415</v>
      </c>
      <c r="G1193" s="27">
        <v>1</v>
      </c>
      <c r="H1193" s="27">
        <v>100</v>
      </c>
      <c r="I1193" s="36">
        <v>1</v>
      </c>
      <c r="J1193" s="26" t="s">
        <v>2297</v>
      </c>
      <c r="K1193" s="37"/>
      <c r="L1193" s="23" t="str">
        <f>IF(U1193=0,"INVALID SKU",IF(INDEX('SKU Catalog'!$J$1:$J$116,MAX(1,U1193))=0,"PAYG",IF(J1193="Default",Assumptions!$B$7,J1193)))</f>
        <v>PAYG</v>
      </c>
      <c r="M1193" s="23" t="str">
        <f>IF(U1193=0,"Review SKU",INDEX('SKU Catalog'!$E$1:$E$116,MAX(1,U1193)))</f>
        <v>DIU-hour</v>
      </c>
      <c r="N1193" s="31">
        <f>IF(ISNUMBER(K1193),K1193,IF(U1193=0,"UNPRICED",IF(L1193="PAYG",INDEX('SKU Catalog'!$K$1:$K$116,MAX(1,U1193)),IF(L1193="1Y",INDEX('SKU Catalog'!$L$1:$L$116,MAX(1,U1193)),INDEX('SKU Catalog'!$M$1:$M$116,MAX(1,U1193))))))</f>
        <v>0.25</v>
      </c>
      <c r="O1193" s="24">
        <f>IF(NOT(AND(A1193=$B$2,G1193&gt;0,H1193&gt;0,OR(C1193&lt;&gt;"Recommended baseline",Assumptions!$B$10=1))),0,IF(ISNUMBER(N1193),G1193*H1193*N1193*IF(ISNUMBER(K1193),1,IF(AND(L1193="PAYG",INDEX('SKU Catalog'!$F$1:$F$116,MAX(1,U1193))="Hourly"),I1193,1)),"UNPRICED"))</f>
        <v>0</v>
      </c>
      <c r="P1193" s="24">
        <f>IF(ISNUMBER(O1193),O1193*Assumptions!$B$8,"UNPRICED")</f>
        <v>0</v>
      </c>
      <c r="Q1193" s="23" t="str">
        <f>IF(NOT(AND(A1193=$B$2,G1193&gt;0,H1193&gt;0,OR(C1193&lt;&gt;"Recommended baseline",Assumptions!$B$10=1))),"Inactive",IF(NOT(ISNUMBER(N1193)),"UNPRICED - select SKU / quote",IF(ISNUMBER(K1193),"Manual quote - verify source",IF(T1193="Covered","Covered by capacity",IF(T1193="Control plane","No direct fee","Priced - verify sizing")))))</f>
        <v>Inactive</v>
      </c>
      <c r="R1193" s="21" t="s">
        <v>2321</v>
      </c>
      <c r="S1193" s="21" t="s">
        <v>971</v>
      </c>
      <c r="T1193" s="21" t="s">
        <v>414</v>
      </c>
      <c r="U1193" s="23">
        <f>IF(COUNTIF('SKU Catalog'!$A$4:$A$116,T1193&amp;"|"&amp;F1193)=0,0,MATCH(T1193&amp;"|"&amp;F1193,'SKU Catalog'!$A$1:$A$116,0))</f>
        <v>92</v>
      </c>
      <c r="V1193" s="24">
        <f>IF(NOT(AND(A1193=$B$2,G1193&gt;0,H1193&gt;0,OR(C1193&lt;&gt;"Recommended baseline",Assumptions!$B$10=1))),0,IF(ISNUMBER(K1193),G1193*H1193*K1193,IF(U1193=0,"UNPRICED",IF(ISNUMBER(INDEX('SKU Catalog'!$K$1:$K$116,MAX(1,U1193))),G1193*H1193*INDEX('SKU Catalog'!$K$1:$K$116,MAX(1,U1193))*IF(AND(INDEX('SKU Catalog'!$F$1:$F$116,MAX(1,U1193))="Hourly",OR(INDEX('SKU Catalog'!$J$1:$J$116,MAX(1,U1193))=0,"PAYG"="PAYG")),I1193,1),"UNPRICED"))))</f>
        <v>0</v>
      </c>
      <c r="W1193" s="24">
        <f>IF(NOT(AND(A1193=$B$2,G1193&gt;0,H1193&gt;0,OR(C1193&lt;&gt;"Recommended baseline",Assumptions!$B$10=1))),0,IF(ISNUMBER(K1193),G1193*H1193*K1193,IF(U1193=0,"UNPRICED",IF(ISNUMBER(INDEX('SKU Catalog'!$L$1:$L$116,MAX(1,U1193))),G1193*H1193*INDEX('SKU Catalog'!$L$1:$L$116,MAX(1,U1193))*IF(AND(INDEX('SKU Catalog'!$F$1:$F$116,MAX(1,U1193))="Hourly",OR(INDEX('SKU Catalog'!$J$1:$J$116,MAX(1,U1193))=0,"1Y"="PAYG")),I1193,1),"UNPRICED"))))</f>
        <v>0</v>
      </c>
      <c r="X1193" s="24">
        <f>IF(NOT(AND(A1193=$B$2,G1193&gt;0,H1193&gt;0,OR(C1193&lt;&gt;"Recommended baseline",Assumptions!$B$10=1))),0,IF(ISNUMBER(K1193),G1193*H1193*K1193,IF(U1193=0,"UNPRICED",IF(ISNUMBER(INDEX('SKU Catalog'!$M$1:$M$116,MAX(1,U1193))),G1193*H1193*INDEX('SKU Catalog'!$M$1:$M$116,MAX(1,U1193))*IF(AND(INDEX('SKU Catalog'!$F$1:$F$116,MAX(1,U1193))="Hourly",OR(INDEX('SKU Catalog'!$J$1:$J$116,MAX(1,U1193))=0,"3Y"="PAYG")),I1193,1),"UNPRICED"))))</f>
        <v>0</v>
      </c>
    </row>
    <row r="1194" spans="1:24" ht="43.2" x14ac:dyDescent="0.35">
      <c r="A1194" s="21" t="s">
        <v>1941</v>
      </c>
      <c r="B1194" s="21" t="s">
        <v>92</v>
      </c>
      <c r="C1194" s="21" t="s">
        <v>2299</v>
      </c>
      <c r="D1194" s="21" t="s">
        <v>1266</v>
      </c>
      <c r="E1194" s="21" t="s">
        <v>1267</v>
      </c>
      <c r="F1194" s="26" t="s">
        <v>415</v>
      </c>
      <c r="G1194" s="27">
        <v>1</v>
      </c>
      <c r="H1194" s="27">
        <v>10</v>
      </c>
      <c r="I1194" s="36">
        <v>1</v>
      </c>
      <c r="J1194" s="26" t="s">
        <v>2297</v>
      </c>
      <c r="K1194" s="37"/>
      <c r="L1194" s="23" t="str">
        <f>IF(U1194=0,"INVALID SKU",IF(INDEX('SKU Catalog'!$J$1:$J$116,MAX(1,U1194))=0,"PAYG",IF(J1194="Default",Assumptions!$B$7,J1194)))</f>
        <v>PAYG</v>
      </c>
      <c r="M1194" s="23" t="str">
        <f>IF(U1194=0,"Review SKU",INDEX('SKU Catalog'!$E$1:$E$116,MAX(1,U1194)))</f>
        <v>1K activity runs</v>
      </c>
      <c r="N1194" s="31">
        <f>IF(ISNUMBER(K1194),K1194,IF(U1194=0,"UNPRICED",IF(L1194="PAYG",INDEX('SKU Catalog'!$K$1:$K$116,MAX(1,U1194)),IF(L1194="1Y",INDEX('SKU Catalog'!$L$1:$L$116,MAX(1,U1194)),INDEX('SKU Catalog'!$M$1:$M$116,MAX(1,U1194))))))</f>
        <v>1</v>
      </c>
      <c r="O1194" s="24">
        <f>IF(NOT(AND(A1194=$B$2,G1194&gt;0,H1194&gt;0,OR(C1194&lt;&gt;"Recommended baseline",Assumptions!$B$10=1))),0,IF(ISNUMBER(N1194),G1194*H1194*N1194*IF(ISNUMBER(K1194),1,IF(AND(L1194="PAYG",INDEX('SKU Catalog'!$F$1:$F$116,MAX(1,U1194))="Hourly"),I1194,1)),"UNPRICED"))</f>
        <v>0</v>
      </c>
      <c r="P1194" s="24">
        <f>IF(ISNUMBER(O1194),O1194*Assumptions!$B$8,"UNPRICED")</f>
        <v>0</v>
      </c>
      <c r="Q1194" s="23" t="str">
        <f>IF(NOT(AND(A1194=$B$2,G1194&gt;0,H1194&gt;0,OR(C1194&lt;&gt;"Recommended baseline",Assumptions!$B$10=1))),"Inactive",IF(NOT(ISNUMBER(N1194)),"UNPRICED - select SKU / quote",IF(ISNUMBER(K1194),"Manual quote - verify source",IF(T1194="Covered","Covered by capacity",IF(T1194="Control plane","No direct fee","Priced - verify sizing")))))</f>
        <v>Inactive</v>
      </c>
      <c r="R1194" s="21" t="s">
        <v>2322</v>
      </c>
      <c r="S1194" s="21" t="s">
        <v>971</v>
      </c>
      <c r="T1194" s="21" t="s">
        <v>418</v>
      </c>
      <c r="U1194" s="23">
        <f>IF(COUNTIF('SKU Catalog'!$A$4:$A$116,T1194&amp;"|"&amp;F1194)=0,0,MATCH(T1194&amp;"|"&amp;F1194,'SKU Catalog'!$A$1:$A$116,0))</f>
        <v>93</v>
      </c>
      <c r="V1194" s="24">
        <f>IF(NOT(AND(A1194=$B$2,G1194&gt;0,H1194&gt;0,OR(C1194&lt;&gt;"Recommended baseline",Assumptions!$B$10=1))),0,IF(ISNUMBER(K1194),G1194*H1194*K1194,IF(U1194=0,"UNPRICED",IF(ISNUMBER(INDEX('SKU Catalog'!$K$1:$K$116,MAX(1,U1194))),G1194*H1194*INDEX('SKU Catalog'!$K$1:$K$116,MAX(1,U1194))*IF(AND(INDEX('SKU Catalog'!$F$1:$F$116,MAX(1,U1194))="Hourly",OR(INDEX('SKU Catalog'!$J$1:$J$116,MAX(1,U1194))=0,"PAYG"="PAYG")),I1194,1),"UNPRICED"))))</f>
        <v>0</v>
      </c>
      <c r="W1194" s="24">
        <f>IF(NOT(AND(A1194=$B$2,G1194&gt;0,H1194&gt;0,OR(C1194&lt;&gt;"Recommended baseline",Assumptions!$B$10=1))),0,IF(ISNUMBER(K1194),G1194*H1194*K1194,IF(U1194=0,"UNPRICED",IF(ISNUMBER(INDEX('SKU Catalog'!$L$1:$L$116,MAX(1,U1194))),G1194*H1194*INDEX('SKU Catalog'!$L$1:$L$116,MAX(1,U1194))*IF(AND(INDEX('SKU Catalog'!$F$1:$F$116,MAX(1,U1194))="Hourly",OR(INDEX('SKU Catalog'!$J$1:$J$116,MAX(1,U1194))=0,"1Y"="PAYG")),I1194,1),"UNPRICED"))))</f>
        <v>0</v>
      </c>
      <c r="X1194" s="24">
        <f>IF(NOT(AND(A1194=$B$2,G1194&gt;0,H1194&gt;0,OR(C1194&lt;&gt;"Recommended baseline",Assumptions!$B$10=1))),0,IF(ISNUMBER(K1194),G1194*H1194*K1194,IF(U1194=0,"UNPRICED",IF(ISNUMBER(INDEX('SKU Catalog'!$M$1:$M$116,MAX(1,U1194))),G1194*H1194*INDEX('SKU Catalog'!$M$1:$M$116,MAX(1,U1194))*IF(AND(INDEX('SKU Catalog'!$F$1:$F$116,MAX(1,U1194))="Hourly",OR(INDEX('SKU Catalog'!$J$1:$J$116,MAX(1,U1194))=0,"3Y"="PAYG")),I1194,1),"UNPRICED"))))</f>
        <v>0</v>
      </c>
    </row>
    <row r="1195" spans="1:24" ht="28.8" x14ac:dyDescent="0.35">
      <c r="A1195" s="21" t="s">
        <v>1941</v>
      </c>
      <c r="B1195" s="21" t="s">
        <v>91</v>
      </c>
      <c r="C1195" s="21" t="s">
        <v>2299</v>
      </c>
      <c r="D1195" s="21" t="s">
        <v>1270</v>
      </c>
      <c r="E1195" s="21" t="s">
        <v>1272</v>
      </c>
      <c r="F1195" s="26" t="s">
        <v>422</v>
      </c>
      <c r="G1195" s="27">
        <v>1</v>
      </c>
      <c r="H1195" s="27">
        <v>730</v>
      </c>
      <c r="I1195" s="36">
        <v>1</v>
      </c>
      <c r="J1195" s="26" t="s">
        <v>2297</v>
      </c>
      <c r="K1195" s="37"/>
      <c r="L1195" s="23" t="str">
        <f>IF(U1195=0,"INVALID SKU",IF(INDEX('SKU Catalog'!$J$1:$J$116,MAX(1,U1195))=0,"PAYG",IF(J1195="Default",Assumptions!$B$7,J1195)))</f>
        <v>PAYG</v>
      </c>
      <c r="M1195" s="23" t="str">
        <f>IF(U1195=0,"Review SKU",INDEX('SKU Catalog'!$E$1:$E$116,MAX(1,U1195)))</f>
        <v>DBU-hour</v>
      </c>
      <c r="N1195" s="31">
        <f>IF(ISNUMBER(K1195),K1195,IF(U1195=0,"UNPRICED",IF(L1195="PAYG",INDEX('SKU Catalog'!$K$1:$K$116,MAX(1,U1195)),IF(L1195="1Y",INDEX('SKU Catalog'!$L$1:$L$116,MAX(1,U1195)),INDEX('SKU Catalog'!$M$1:$M$116,MAX(1,U1195))))))</f>
        <v>0.3</v>
      </c>
      <c r="O1195" s="24">
        <f>IF(NOT(AND(A1195=$B$2,G1195&gt;0,H1195&gt;0,OR(C1195&lt;&gt;"Recommended baseline",Assumptions!$B$10=1))),0,IF(ISNUMBER(N1195),G1195*H1195*N1195*IF(ISNUMBER(K1195),1,IF(AND(L1195="PAYG",INDEX('SKU Catalog'!$F$1:$F$116,MAX(1,U1195))="Hourly"),I1195,1)),"UNPRICED"))</f>
        <v>0</v>
      </c>
      <c r="P1195" s="24">
        <f>IF(ISNUMBER(O1195),O1195*Assumptions!$B$8,"UNPRICED")</f>
        <v>0</v>
      </c>
      <c r="Q1195" s="23" t="str">
        <f>IF(NOT(AND(A1195=$B$2,G1195&gt;0,H1195&gt;0,OR(C1195&lt;&gt;"Recommended baseline",Assumptions!$B$10=1))),"Inactive",IF(NOT(ISNUMBER(N1195)),"UNPRICED - select SKU / quote",IF(ISNUMBER(K1195),"Manual quote - verify source",IF(T1195="Covered","Covered by capacity",IF(T1195="Control plane","No direct fee","Priced - verify sizing")))))</f>
        <v>Inactive</v>
      </c>
      <c r="R1195" s="21" t="s">
        <v>2323</v>
      </c>
      <c r="S1195" s="21" t="s">
        <v>971</v>
      </c>
      <c r="T1195" s="21" t="s">
        <v>421</v>
      </c>
      <c r="U1195" s="23">
        <f>IF(COUNTIF('SKU Catalog'!$A$4:$A$116,T1195&amp;"|"&amp;F1195)=0,0,MATCH(T1195&amp;"|"&amp;F1195,'SKU Catalog'!$A$1:$A$116,0))</f>
        <v>94</v>
      </c>
      <c r="V1195" s="24">
        <f>IF(NOT(AND(A1195=$B$2,G1195&gt;0,H1195&gt;0,OR(C1195&lt;&gt;"Recommended baseline",Assumptions!$B$10=1))),0,IF(ISNUMBER(K1195),G1195*H1195*K1195,IF(U1195=0,"UNPRICED",IF(ISNUMBER(INDEX('SKU Catalog'!$K$1:$K$116,MAX(1,U1195))),G1195*H1195*INDEX('SKU Catalog'!$K$1:$K$116,MAX(1,U1195))*IF(AND(INDEX('SKU Catalog'!$F$1:$F$116,MAX(1,U1195))="Hourly",OR(INDEX('SKU Catalog'!$J$1:$J$116,MAX(1,U1195))=0,"PAYG"="PAYG")),I1195,1),"UNPRICED"))))</f>
        <v>0</v>
      </c>
      <c r="W1195" s="24">
        <f>IF(NOT(AND(A1195=$B$2,G1195&gt;0,H1195&gt;0,OR(C1195&lt;&gt;"Recommended baseline",Assumptions!$B$10=1))),0,IF(ISNUMBER(K1195),G1195*H1195*K1195,IF(U1195=0,"UNPRICED",IF(ISNUMBER(INDEX('SKU Catalog'!$L$1:$L$116,MAX(1,U1195))),G1195*H1195*INDEX('SKU Catalog'!$L$1:$L$116,MAX(1,U1195))*IF(AND(INDEX('SKU Catalog'!$F$1:$F$116,MAX(1,U1195))="Hourly",OR(INDEX('SKU Catalog'!$J$1:$J$116,MAX(1,U1195))=0,"1Y"="PAYG")),I1195,1),"UNPRICED"))))</f>
        <v>0</v>
      </c>
      <c r="X1195" s="24">
        <f>IF(NOT(AND(A1195=$B$2,G1195&gt;0,H1195&gt;0,OR(C1195&lt;&gt;"Recommended baseline",Assumptions!$B$10=1))),0,IF(ISNUMBER(K1195),G1195*H1195*K1195,IF(U1195=0,"UNPRICED",IF(ISNUMBER(INDEX('SKU Catalog'!$M$1:$M$116,MAX(1,U1195))),G1195*H1195*INDEX('SKU Catalog'!$M$1:$M$116,MAX(1,U1195))*IF(AND(INDEX('SKU Catalog'!$F$1:$F$116,MAX(1,U1195))="Hourly",OR(INDEX('SKU Catalog'!$J$1:$J$116,MAX(1,U1195))=0,"3Y"="PAYG")),I1195,1),"UNPRICED"))))</f>
        <v>0</v>
      </c>
    </row>
    <row r="1196" spans="1:24" ht="28.8" x14ac:dyDescent="0.35">
      <c r="A1196" s="21" t="s">
        <v>1941</v>
      </c>
      <c r="B1196" s="21" t="s">
        <v>87</v>
      </c>
      <c r="C1196" s="21" t="s">
        <v>2299</v>
      </c>
      <c r="D1196" s="21" t="s">
        <v>1270</v>
      </c>
      <c r="E1196" s="21" t="s">
        <v>1272</v>
      </c>
      <c r="F1196" s="26" t="s">
        <v>433</v>
      </c>
      <c r="G1196" s="27">
        <v>1</v>
      </c>
      <c r="H1196" s="27">
        <v>2</v>
      </c>
      <c r="I1196" s="36">
        <v>1</v>
      </c>
      <c r="J1196" s="26" t="s">
        <v>2297</v>
      </c>
      <c r="K1196" s="37"/>
      <c r="L1196" s="23" t="str">
        <f>IF(U1196=0,"INVALID SKU",IF(INDEX('SKU Catalog'!$J$1:$J$116,MAX(1,U1196))=0,"PAYG",IF(J1196="Default",Assumptions!$B$7,J1196)))</f>
        <v>PAYG</v>
      </c>
      <c r="M1196" s="23" t="str">
        <f>IF(U1196=0,"Review SKU",INDEX('SKU Catalog'!$E$1:$E$116,MAX(1,U1196)))</f>
        <v>node</v>
      </c>
      <c r="N1196" s="31">
        <f>IF(ISNUMBER(K1196),K1196,IF(U1196=0,"UNPRICED",IF(L1196="PAYG",INDEX('SKU Catalog'!$K$1:$K$116,MAX(1,U1196)),IF(L1196="1Y",INDEX('SKU Catalog'!$L$1:$L$116,MAX(1,U1196)),INDEX('SKU Catalog'!$M$1:$M$116,MAX(1,U1196))))))</f>
        <v>140.16</v>
      </c>
      <c r="O1196" s="24">
        <f>IF(NOT(AND(A1196=$B$2,G1196&gt;0,H1196&gt;0,OR(C1196&lt;&gt;"Recommended baseline",Assumptions!$B$10=1))),0,IF(ISNUMBER(N1196),G1196*H1196*N1196*IF(ISNUMBER(K1196),1,IF(AND(L1196="PAYG",INDEX('SKU Catalog'!$F$1:$F$116,MAX(1,U1196))="Hourly"),I1196,1)),"UNPRICED"))</f>
        <v>0</v>
      </c>
      <c r="P1196" s="24">
        <f>IF(ISNUMBER(O1196),O1196*Assumptions!$B$8,"UNPRICED")</f>
        <v>0</v>
      </c>
      <c r="Q1196" s="23" t="str">
        <f>IF(NOT(AND(A1196=$B$2,G1196&gt;0,H1196&gt;0,OR(C1196&lt;&gt;"Recommended baseline",Assumptions!$B$10=1))),"Inactive",IF(NOT(ISNUMBER(N1196)),"UNPRICED - select SKU / quote",IF(ISNUMBER(K1196),"Manual quote - verify source",IF(T1196="Covered","Covered by capacity",IF(T1196="Control plane","No direct fee","Priced - verify sizing")))))</f>
        <v>Inactive</v>
      </c>
      <c r="R1196" s="21" t="s">
        <v>2324</v>
      </c>
      <c r="S1196" s="21" t="s">
        <v>971</v>
      </c>
      <c r="T1196" s="21" t="s">
        <v>428</v>
      </c>
      <c r="U1196" s="23">
        <f>IF(COUNTIF('SKU Catalog'!$A$4:$A$116,T1196&amp;"|"&amp;F1196)=0,0,MATCH(T1196&amp;"|"&amp;F1196,'SKU Catalog'!$A$1:$A$116,0))</f>
        <v>97</v>
      </c>
      <c r="V1196" s="24">
        <f>IF(NOT(AND(A1196=$B$2,G1196&gt;0,H1196&gt;0,OR(C1196&lt;&gt;"Recommended baseline",Assumptions!$B$10=1))),0,IF(ISNUMBER(K1196),G1196*H1196*K1196,IF(U1196=0,"UNPRICED",IF(ISNUMBER(INDEX('SKU Catalog'!$K$1:$K$116,MAX(1,U1196))),G1196*H1196*INDEX('SKU Catalog'!$K$1:$K$116,MAX(1,U1196))*IF(AND(INDEX('SKU Catalog'!$F$1:$F$116,MAX(1,U1196))="Hourly",OR(INDEX('SKU Catalog'!$J$1:$J$116,MAX(1,U1196))=0,"PAYG"="PAYG")),I1196,1),"UNPRICED"))))</f>
        <v>0</v>
      </c>
      <c r="W1196" s="24">
        <f>IF(NOT(AND(A1196=$B$2,G1196&gt;0,H1196&gt;0,OR(C1196&lt;&gt;"Recommended baseline",Assumptions!$B$10=1))),0,IF(ISNUMBER(K1196),G1196*H1196*K1196,IF(U1196=0,"UNPRICED",IF(ISNUMBER(INDEX('SKU Catalog'!$L$1:$L$116,MAX(1,U1196))),G1196*H1196*INDEX('SKU Catalog'!$L$1:$L$116,MAX(1,U1196))*IF(AND(INDEX('SKU Catalog'!$F$1:$F$116,MAX(1,U1196))="Hourly",OR(INDEX('SKU Catalog'!$J$1:$J$116,MAX(1,U1196))=0,"1Y"="PAYG")),I1196,1),"UNPRICED"))))</f>
        <v>0</v>
      </c>
      <c r="X1196" s="24">
        <f>IF(NOT(AND(A1196=$B$2,G1196&gt;0,H1196&gt;0,OR(C1196&lt;&gt;"Recommended baseline",Assumptions!$B$10=1))),0,IF(ISNUMBER(K1196),G1196*H1196*K1196,IF(U1196=0,"UNPRICED",IF(ISNUMBER(INDEX('SKU Catalog'!$M$1:$M$116,MAX(1,U1196))),G1196*H1196*INDEX('SKU Catalog'!$M$1:$M$116,MAX(1,U1196))*IF(AND(INDEX('SKU Catalog'!$F$1:$F$116,MAX(1,U1196))="Hourly",OR(INDEX('SKU Catalog'!$J$1:$J$116,MAX(1,U1196))=0,"3Y"="PAYG")),I1196,1),"UNPRICED"))))</f>
        <v>0</v>
      </c>
    </row>
    <row r="1197" spans="1:24" ht="28.8" x14ac:dyDescent="0.35">
      <c r="A1197" s="21" t="s">
        <v>1941</v>
      </c>
      <c r="B1197" s="21" t="s">
        <v>96</v>
      </c>
      <c r="C1197" s="21" t="s">
        <v>2299</v>
      </c>
      <c r="D1197" s="21" t="s">
        <v>1270</v>
      </c>
      <c r="E1197" s="21" t="s">
        <v>1272</v>
      </c>
      <c r="F1197" s="26" t="s">
        <v>191</v>
      </c>
      <c r="G1197" s="27">
        <v>1</v>
      </c>
      <c r="H1197" s="27">
        <v>1</v>
      </c>
      <c r="I1197" s="36">
        <v>1</v>
      </c>
      <c r="J1197" s="26" t="s">
        <v>2297</v>
      </c>
      <c r="K1197" s="37"/>
      <c r="L1197" s="23" t="str">
        <f>IF(U1197=0,"INVALID SKU",IF(INDEX('SKU Catalog'!$J$1:$J$116,MAX(1,U1197))=0,"PAYG",IF(J1197="Default",Assumptions!$B$7,J1197)))</f>
        <v>PAYG</v>
      </c>
      <c r="M1197" s="23" t="str">
        <f>IF(U1197=0,"Review SKU",INDEX('SKU Catalog'!$E$1:$E$116,MAX(1,U1197)))</f>
        <v>quoted unit</v>
      </c>
      <c r="N1197" s="31" t="str">
        <f>IF(ISNUMBER(K1197),K1197,IF(U1197=0,"UNPRICED",IF(L1197="PAYG",INDEX('SKU Catalog'!$K$1:$K$116,MAX(1,U1197)),IF(L1197="1Y",INDEX('SKU Catalog'!$L$1:$L$116,MAX(1,U1197)),INDEX('SKU Catalog'!$M$1:$M$116,MAX(1,U1197))))))</f>
        <v>UNPRICED</v>
      </c>
      <c r="O1197" s="24">
        <f>IF(NOT(AND(A1197=$B$2,G1197&gt;0,H1197&gt;0,OR(C1197&lt;&gt;"Recommended baseline",Assumptions!$B$10=1))),0,IF(ISNUMBER(N1197),G1197*H1197*N1197*IF(ISNUMBER(K1197),1,IF(AND(L1197="PAYG",INDEX('SKU Catalog'!$F$1:$F$116,MAX(1,U1197))="Hourly"),I1197,1)),"UNPRICED"))</f>
        <v>0</v>
      </c>
      <c r="P1197" s="24">
        <f>IF(ISNUMBER(O1197),O1197*Assumptions!$B$8,"UNPRICED")</f>
        <v>0</v>
      </c>
      <c r="Q1197" s="23" t="str">
        <f>IF(NOT(AND(A1197=$B$2,G1197&gt;0,H1197&gt;0,OR(C1197&lt;&gt;"Recommended baseline",Assumptions!$B$10=1))),"Inactive",IF(NOT(ISNUMBER(N1197)),"UNPRICED - select SKU / quote",IF(ISNUMBER(K1197),"Manual quote - verify source",IF(T1197="Covered","Covered by capacity",IF(T1197="Control plane","No direct fee","Priced - verify sizing")))))</f>
        <v>Inactive</v>
      </c>
      <c r="R1197" s="21" t="s">
        <v>2325</v>
      </c>
      <c r="S1197" s="21" t="s">
        <v>971</v>
      </c>
      <c r="T1197" s="21" t="s">
        <v>96</v>
      </c>
      <c r="U1197" s="23">
        <f>IF(COUNTIF('SKU Catalog'!$A$4:$A$116,T1197&amp;"|"&amp;F1197)=0,0,MATCH(T1197&amp;"|"&amp;F1197,'SKU Catalog'!$A$1:$A$116,0))</f>
        <v>6</v>
      </c>
      <c r="V1197" s="24">
        <f>IF(NOT(AND(A1197=$B$2,G1197&gt;0,H1197&gt;0,OR(C1197&lt;&gt;"Recommended baseline",Assumptions!$B$10=1))),0,IF(ISNUMBER(K1197),G1197*H1197*K1197,IF(U1197=0,"UNPRICED",IF(ISNUMBER(INDEX('SKU Catalog'!$K$1:$K$116,MAX(1,U1197))),G1197*H1197*INDEX('SKU Catalog'!$K$1:$K$116,MAX(1,U1197))*IF(AND(INDEX('SKU Catalog'!$F$1:$F$116,MAX(1,U1197))="Hourly",OR(INDEX('SKU Catalog'!$J$1:$J$116,MAX(1,U1197))=0,"PAYG"="PAYG")),I1197,1),"UNPRICED"))))</f>
        <v>0</v>
      </c>
      <c r="W1197" s="24">
        <f>IF(NOT(AND(A1197=$B$2,G1197&gt;0,H1197&gt;0,OR(C1197&lt;&gt;"Recommended baseline",Assumptions!$B$10=1))),0,IF(ISNUMBER(K1197),G1197*H1197*K1197,IF(U1197=0,"UNPRICED",IF(ISNUMBER(INDEX('SKU Catalog'!$L$1:$L$116,MAX(1,U1197))),G1197*H1197*INDEX('SKU Catalog'!$L$1:$L$116,MAX(1,U1197))*IF(AND(INDEX('SKU Catalog'!$F$1:$F$116,MAX(1,U1197))="Hourly",OR(INDEX('SKU Catalog'!$J$1:$J$116,MAX(1,U1197))=0,"1Y"="PAYG")),I1197,1),"UNPRICED"))))</f>
        <v>0</v>
      </c>
      <c r="X1197" s="24">
        <f>IF(NOT(AND(A1197=$B$2,G1197&gt;0,H1197&gt;0,OR(C1197&lt;&gt;"Recommended baseline",Assumptions!$B$10=1))),0,IF(ISNUMBER(K1197),G1197*H1197*K1197,IF(U1197=0,"UNPRICED",IF(ISNUMBER(INDEX('SKU Catalog'!$M$1:$M$116,MAX(1,U1197))),G1197*H1197*INDEX('SKU Catalog'!$M$1:$M$116,MAX(1,U1197))*IF(AND(INDEX('SKU Catalog'!$F$1:$F$116,MAX(1,U1197))="Hourly",OR(INDEX('SKU Catalog'!$J$1:$J$116,MAX(1,U1197))=0,"3Y"="PAYG")),I1197,1),"UNPRICED"))))</f>
        <v>0</v>
      </c>
    </row>
    <row r="1198" spans="1:24" ht="28.8" x14ac:dyDescent="0.35">
      <c r="A1198" s="21" t="s">
        <v>1941</v>
      </c>
      <c r="B1198" s="21" t="s">
        <v>91</v>
      </c>
      <c r="C1198" s="21" t="s">
        <v>2299</v>
      </c>
      <c r="D1198" s="21" t="s">
        <v>1275</v>
      </c>
      <c r="E1198" s="21" t="s">
        <v>1276</v>
      </c>
      <c r="F1198" s="26" t="s">
        <v>426</v>
      </c>
      <c r="G1198" s="27">
        <v>1</v>
      </c>
      <c r="H1198" s="27">
        <v>730</v>
      </c>
      <c r="I1198" s="36">
        <v>1</v>
      </c>
      <c r="J1198" s="26" t="s">
        <v>2297</v>
      </c>
      <c r="K1198" s="37"/>
      <c r="L1198" s="23" t="str">
        <f>IF(U1198=0,"INVALID SKU",IF(INDEX('SKU Catalog'!$J$1:$J$116,MAX(1,U1198))=0,"PAYG",IF(J1198="Default",Assumptions!$B$7,J1198)))</f>
        <v>PAYG</v>
      </c>
      <c r="M1198" s="23" t="str">
        <f>IF(U1198=0,"Review SKU",INDEX('SKU Catalog'!$E$1:$E$116,MAX(1,U1198)))</f>
        <v>DBU-hour</v>
      </c>
      <c r="N1198" s="31">
        <f>IF(ISNUMBER(K1198),K1198,IF(U1198=0,"UNPRICED",IF(L1198="PAYG",INDEX('SKU Catalog'!$K$1:$K$116,MAX(1,U1198)),IF(L1198="1Y",INDEX('SKU Catalog'!$L$1:$L$116,MAX(1,U1198)),INDEX('SKU Catalog'!$M$1:$M$116,MAX(1,U1198))))))</f>
        <v>0.55000000000000004</v>
      </c>
      <c r="O1198" s="24">
        <f>IF(NOT(AND(A1198=$B$2,G1198&gt;0,H1198&gt;0,OR(C1198&lt;&gt;"Recommended baseline",Assumptions!$B$10=1))),0,IF(ISNUMBER(N1198),G1198*H1198*N1198*IF(ISNUMBER(K1198),1,IF(AND(L1198="PAYG",INDEX('SKU Catalog'!$F$1:$F$116,MAX(1,U1198))="Hourly"),I1198,1)),"UNPRICED"))</f>
        <v>0</v>
      </c>
      <c r="P1198" s="24">
        <f>IF(ISNUMBER(O1198),O1198*Assumptions!$B$8,"UNPRICED")</f>
        <v>0</v>
      </c>
      <c r="Q1198" s="23" t="str">
        <f>IF(NOT(AND(A1198=$B$2,G1198&gt;0,H1198&gt;0,OR(C1198&lt;&gt;"Recommended baseline",Assumptions!$B$10=1))),"Inactive",IF(NOT(ISNUMBER(N1198)),"UNPRICED - select SKU / quote",IF(ISNUMBER(K1198),"Manual quote - verify source",IF(T1198="Covered","Covered by capacity",IF(T1198="Control plane","No direct fee","Priced - verify sizing")))))</f>
        <v>Inactive</v>
      </c>
      <c r="R1198" s="21" t="s">
        <v>2323</v>
      </c>
      <c r="S1198" s="21" t="s">
        <v>971</v>
      </c>
      <c r="T1198" s="21" t="s">
        <v>421</v>
      </c>
      <c r="U1198" s="23">
        <f>IF(COUNTIF('SKU Catalog'!$A$4:$A$116,T1198&amp;"|"&amp;F1198)=0,0,MATCH(T1198&amp;"|"&amp;F1198,'SKU Catalog'!$A$1:$A$116,0))</f>
        <v>95</v>
      </c>
      <c r="V1198" s="24">
        <f>IF(NOT(AND(A1198=$B$2,G1198&gt;0,H1198&gt;0,OR(C1198&lt;&gt;"Recommended baseline",Assumptions!$B$10=1))),0,IF(ISNUMBER(K1198),G1198*H1198*K1198,IF(U1198=0,"UNPRICED",IF(ISNUMBER(INDEX('SKU Catalog'!$K$1:$K$116,MAX(1,U1198))),G1198*H1198*INDEX('SKU Catalog'!$K$1:$K$116,MAX(1,U1198))*IF(AND(INDEX('SKU Catalog'!$F$1:$F$116,MAX(1,U1198))="Hourly",OR(INDEX('SKU Catalog'!$J$1:$J$116,MAX(1,U1198))=0,"PAYG"="PAYG")),I1198,1),"UNPRICED"))))</f>
        <v>0</v>
      </c>
      <c r="W1198" s="24">
        <f>IF(NOT(AND(A1198=$B$2,G1198&gt;0,H1198&gt;0,OR(C1198&lt;&gt;"Recommended baseline",Assumptions!$B$10=1))),0,IF(ISNUMBER(K1198),G1198*H1198*K1198,IF(U1198=0,"UNPRICED",IF(ISNUMBER(INDEX('SKU Catalog'!$L$1:$L$116,MAX(1,U1198))),G1198*H1198*INDEX('SKU Catalog'!$L$1:$L$116,MAX(1,U1198))*IF(AND(INDEX('SKU Catalog'!$F$1:$F$116,MAX(1,U1198))="Hourly",OR(INDEX('SKU Catalog'!$J$1:$J$116,MAX(1,U1198))=0,"1Y"="PAYG")),I1198,1),"UNPRICED"))))</f>
        <v>0</v>
      </c>
      <c r="X1198" s="24">
        <f>IF(NOT(AND(A1198=$B$2,G1198&gt;0,H1198&gt;0,OR(C1198&lt;&gt;"Recommended baseline",Assumptions!$B$10=1))),0,IF(ISNUMBER(K1198),G1198*H1198*K1198,IF(U1198=0,"UNPRICED",IF(ISNUMBER(INDEX('SKU Catalog'!$M$1:$M$116,MAX(1,U1198))),G1198*H1198*INDEX('SKU Catalog'!$M$1:$M$116,MAX(1,U1198))*IF(AND(INDEX('SKU Catalog'!$F$1:$F$116,MAX(1,U1198))="Hourly",OR(INDEX('SKU Catalog'!$J$1:$J$116,MAX(1,U1198))=0,"3Y"="PAYG")),I1198,1),"UNPRICED"))))</f>
        <v>0</v>
      </c>
    </row>
    <row r="1199" spans="1:24" ht="28.8" x14ac:dyDescent="0.35">
      <c r="A1199" s="21" t="s">
        <v>1941</v>
      </c>
      <c r="B1199" s="21" t="s">
        <v>87</v>
      </c>
      <c r="C1199" s="21" t="s">
        <v>2299</v>
      </c>
      <c r="D1199" s="21" t="s">
        <v>1275</v>
      </c>
      <c r="E1199" s="21" t="s">
        <v>1276</v>
      </c>
      <c r="F1199" s="26" t="s">
        <v>433</v>
      </c>
      <c r="G1199" s="27">
        <v>1</v>
      </c>
      <c r="H1199" s="27">
        <v>2</v>
      </c>
      <c r="I1199" s="36">
        <v>1</v>
      </c>
      <c r="J1199" s="26" t="s">
        <v>2297</v>
      </c>
      <c r="K1199" s="37"/>
      <c r="L1199" s="23" t="str">
        <f>IF(U1199=0,"INVALID SKU",IF(INDEX('SKU Catalog'!$J$1:$J$116,MAX(1,U1199))=0,"PAYG",IF(J1199="Default",Assumptions!$B$7,J1199)))</f>
        <v>PAYG</v>
      </c>
      <c r="M1199" s="23" t="str">
        <f>IF(U1199=0,"Review SKU",INDEX('SKU Catalog'!$E$1:$E$116,MAX(1,U1199)))</f>
        <v>node</v>
      </c>
      <c r="N1199" s="31">
        <f>IF(ISNUMBER(K1199),K1199,IF(U1199=0,"UNPRICED",IF(L1199="PAYG",INDEX('SKU Catalog'!$K$1:$K$116,MAX(1,U1199)),IF(L1199="1Y",INDEX('SKU Catalog'!$L$1:$L$116,MAX(1,U1199)),INDEX('SKU Catalog'!$M$1:$M$116,MAX(1,U1199))))))</f>
        <v>140.16</v>
      </c>
      <c r="O1199" s="24">
        <f>IF(NOT(AND(A1199=$B$2,G1199&gt;0,H1199&gt;0,OR(C1199&lt;&gt;"Recommended baseline",Assumptions!$B$10=1))),0,IF(ISNUMBER(N1199),G1199*H1199*N1199*IF(ISNUMBER(K1199),1,IF(AND(L1199="PAYG",INDEX('SKU Catalog'!$F$1:$F$116,MAX(1,U1199))="Hourly"),I1199,1)),"UNPRICED"))</f>
        <v>0</v>
      </c>
      <c r="P1199" s="24">
        <f>IF(ISNUMBER(O1199),O1199*Assumptions!$B$8,"UNPRICED")</f>
        <v>0</v>
      </c>
      <c r="Q1199" s="23" t="str">
        <f>IF(NOT(AND(A1199=$B$2,G1199&gt;0,H1199&gt;0,OR(C1199&lt;&gt;"Recommended baseline",Assumptions!$B$10=1))),"Inactive",IF(NOT(ISNUMBER(N1199)),"UNPRICED - select SKU / quote",IF(ISNUMBER(K1199),"Manual quote - verify source",IF(T1199="Covered","Covered by capacity",IF(T1199="Control plane","No direct fee","Priced - verify sizing")))))</f>
        <v>Inactive</v>
      </c>
      <c r="R1199" s="21" t="s">
        <v>2324</v>
      </c>
      <c r="S1199" s="21" t="s">
        <v>971</v>
      </c>
      <c r="T1199" s="21" t="s">
        <v>428</v>
      </c>
      <c r="U1199" s="23">
        <f>IF(COUNTIF('SKU Catalog'!$A$4:$A$116,T1199&amp;"|"&amp;F1199)=0,0,MATCH(T1199&amp;"|"&amp;F1199,'SKU Catalog'!$A$1:$A$116,0))</f>
        <v>97</v>
      </c>
      <c r="V1199" s="24">
        <f>IF(NOT(AND(A1199=$B$2,G1199&gt;0,H1199&gt;0,OR(C1199&lt;&gt;"Recommended baseline",Assumptions!$B$10=1))),0,IF(ISNUMBER(K1199),G1199*H1199*K1199,IF(U1199=0,"UNPRICED",IF(ISNUMBER(INDEX('SKU Catalog'!$K$1:$K$116,MAX(1,U1199))),G1199*H1199*INDEX('SKU Catalog'!$K$1:$K$116,MAX(1,U1199))*IF(AND(INDEX('SKU Catalog'!$F$1:$F$116,MAX(1,U1199))="Hourly",OR(INDEX('SKU Catalog'!$J$1:$J$116,MAX(1,U1199))=0,"PAYG"="PAYG")),I1199,1),"UNPRICED"))))</f>
        <v>0</v>
      </c>
      <c r="W1199" s="24">
        <f>IF(NOT(AND(A1199=$B$2,G1199&gt;0,H1199&gt;0,OR(C1199&lt;&gt;"Recommended baseline",Assumptions!$B$10=1))),0,IF(ISNUMBER(K1199),G1199*H1199*K1199,IF(U1199=0,"UNPRICED",IF(ISNUMBER(INDEX('SKU Catalog'!$L$1:$L$116,MAX(1,U1199))),G1199*H1199*INDEX('SKU Catalog'!$L$1:$L$116,MAX(1,U1199))*IF(AND(INDEX('SKU Catalog'!$F$1:$F$116,MAX(1,U1199))="Hourly",OR(INDEX('SKU Catalog'!$J$1:$J$116,MAX(1,U1199))=0,"1Y"="PAYG")),I1199,1),"UNPRICED"))))</f>
        <v>0</v>
      </c>
      <c r="X1199" s="24">
        <f>IF(NOT(AND(A1199=$B$2,G1199&gt;0,H1199&gt;0,OR(C1199&lt;&gt;"Recommended baseline",Assumptions!$B$10=1))),0,IF(ISNUMBER(K1199),G1199*H1199*K1199,IF(U1199=0,"UNPRICED",IF(ISNUMBER(INDEX('SKU Catalog'!$M$1:$M$116,MAX(1,U1199))),G1199*H1199*INDEX('SKU Catalog'!$M$1:$M$116,MAX(1,U1199))*IF(AND(INDEX('SKU Catalog'!$F$1:$F$116,MAX(1,U1199))="Hourly",OR(INDEX('SKU Catalog'!$J$1:$J$116,MAX(1,U1199))=0,"3Y"="PAYG")),I1199,1),"UNPRICED"))))</f>
        <v>0</v>
      </c>
    </row>
    <row r="1200" spans="1:24" ht="28.8" x14ac:dyDescent="0.35">
      <c r="A1200" s="21" t="s">
        <v>1941</v>
      </c>
      <c r="B1200" s="21" t="s">
        <v>96</v>
      </c>
      <c r="C1200" s="21" t="s">
        <v>2299</v>
      </c>
      <c r="D1200" s="21" t="s">
        <v>1275</v>
      </c>
      <c r="E1200" s="21" t="s">
        <v>1276</v>
      </c>
      <c r="F1200" s="26" t="s">
        <v>191</v>
      </c>
      <c r="G1200" s="27">
        <v>1</v>
      </c>
      <c r="H1200" s="27">
        <v>1</v>
      </c>
      <c r="I1200" s="36">
        <v>1</v>
      </c>
      <c r="J1200" s="26" t="s">
        <v>2297</v>
      </c>
      <c r="K1200" s="37"/>
      <c r="L1200" s="23" t="str">
        <f>IF(U1200=0,"INVALID SKU",IF(INDEX('SKU Catalog'!$J$1:$J$116,MAX(1,U1200))=0,"PAYG",IF(J1200="Default",Assumptions!$B$7,J1200)))</f>
        <v>PAYG</v>
      </c>
      <c r="M1200" s="23" t="str">
        <f>IF(U1200=0,"Review SKU",INDEX('SKU Catalog'!$E$1:$E$116,MAX(1,U1200)))</f>
        <v>quoted unit</v>
      </c>
      <c r="N1200" s="31" t="str">
        <f>IF(ISNUMBER(K1200),K1200,IF(U1200=0,"UNPRICED",IF(L1200="PAYG",INDEX('SKU Catalog'!$K$1:$K$116,MAX(1,U1200)),IF(L1200="1Y",INDEX('SKU Catalog'!$L$1:$L$116,MAX(1,U1200)),INDEX('SKU Catalog'!$M$1:$M$116,MAX(1,U1200))))))</f>
        <v>UNPRICED</v>
      </c>
      <c r="O1200" s="24">
        <f>IF(NOT(AND(A1200=$B$2,G1200&gt;0,H1200&gt;0,OR(C1200&lt;&gt;"Recommended baseline",Assumptions!$B$10=1))),0,IF(ISNUMBER(N1200),G1200*H1200*N1200*IF(ISNUMBER(K1200),1,IF(AND(L1200="PAYG",INDEX('SKU Catalog'!$F$1:$F$116,MAX(1,U1200))="Hourly"),I1200,1)),"UNPRICED"))</f>
        <v>0</v>
      </c>
      <c r="P1200" s="24">
        <f>IF(ISNUMBER(O1200),O1200*Assumptions!$B$8,"UNPRICED")</f>
        <v>0</v>
      </c>
      <c r="Q1200" s="23" t="str">
        <f>IF(NOT(AND(A1200=$B$2,G1200&gt;0,H1200&gt;0,OR(C1200&lt;&gt;"Recommended baseline",Assumptions!$B$10=1))),"Inactive",IF(NOT(ISNUMBER(N1200)),"UNPRICED - select SKU / quote",IF(ISNUMBER(K1200),"Manual quote - verify source",IF(T1200="Covered","Covered by capacity",IF(T1200="Control plane","No direct fee","Priced - verify sizing")))))</f>
        <v>Inactive</v>
      </c>
      <c r="R1200" s="21" t="s">
        <v>2325</v>
      </c>
      <c r="S1200" s="21" t="s">
        <v>971</v>
      </c>
      <c r="T1200" s="21" t="s">
        <v>96</v>
      </c>
      <c r="U1200" s="23">
        <f>IF(COUNTIF('SKU Catalog'!$A$4:$A$116,T1200&amp;"|"&amp;F1200)=0,0,MATCH(T1200&amp;"|"&amp;F1200,'SKU Catalog'!$A$1:$A$116,0))</f>
        <v>6</v>
      </c>
      <c r="V1200" s="24">
        <f>IF(NOT(AND(A1200=$B$2,G1200&gt;0,H1200&gt;0,OR(C1200&lt;&gt;"Recommended baseline",Assumptions!$B$10=1))),0,IF(ISNUMBER(K1200),G1200*H1200*K1200,IF(U1200=0,"UNPRICED",IF(ISNUMBER(INDEX('SKU Catalog'!$K$1:$K$116,MAX(1,U1200))),G1200*H1200*INDEX('SKU Catalog'!$K$1:$K$116,MAX(1,U1200))*IF(AND(INDEX('SKU Catalog'!$F$1:$F$116,MAX(1,U1200))="Hourly",OR(INDEX('SKU Catalog'!$J$1:$J$116,MAX(1,U1200))=0,"PAYG"="PAYG")),I1200,1),"UNPRICED"))))</f>
        <v>0</v>
      </c>
      <c r="W1200" s="24">
        <f>IF(NOT(AND(A1200=$B$2,G1200&gt;0,H1200&gt;0,OR(C1200&lt;&gt;"Recommended baseline",Assumptions!$B$10=1))),0,IF(ISNUMBER(K1200),G1200*H1200*K1200,IF(U1200=0,"UNPRICED",IF(ISNUMBER(INDEX('SKU Catalog'!$L$1:$L$116,MAX(1,U1200))),G1200*H1200*INDEX('SKU Catalog'!$L$1:$L$116,MAX(1,U1200))*IF(AND(INDEX('SKU Catalog'!$F$1:$F$116,MAX(1,U1200))="Hourly",OR(INDEX('SKU Catalog'!$J$1:$J$116,MAX(1,U1200))=0,"1Y"="PAYG")),I1200,1),"UNPRICED"))))</f>
        <v>0</v>
      </c>
      <c r="X1200" s="24">
        <f>IF(NOT(AND(A1200=$B$2,G1200&gt;0,H1200&gt;0,OR(C1200&lt;&gt;"Recommended baseline",Assumptions!$B$10=1))),0,IF(ISNUMBER(K1200),G1200*H1200*K1200,IF(U1200=0,"UNPRICED",IF(ISNUMBER(INDEX('SKU Catalog'!$M$1:$M$116,MAX(1,U1200))),G1200*H1200*INDEX('SKU Catalog'!$M$1:$M$116,MAX(1,U1200))*IF(AND(INDEX('SKU Catalog'!$F$1:$F$116,MAX(1,U1200))="Hourly",OR(INDEX('SKU Catalog'!$J$1:$J$116,MAX(1,U1200))=0,"3Y"="PAYG")),I1200,1),"UNPRICED"))))</f>
        <v>0</v>
      </c>
    </row>
    <row r="1201" spans="1:24" ht="28.8" x14ac:dyDescent="0.35">
      <c r="A1201" s="21" t="s">
        <v>1941</v>
      </c>
      <c r="B1201" s="21" t="s">
        <v>92</v>
      </c>
      <c r="C1201" s="21" t="s">
        <v>2299</v>
      </c>
      <c r="D1201" s="21" t="s">
        <v>1279</v>
      </c>
      <c r="E1201" s="21" t="s">
        <v>1280</v>
      </c>
      <c r="F1201" s="26" t="s">
        <v>287</v>
      </c>
      <c r="G1201" s="27">
        <v>1</v>
      </c>
      <c r="H1201" s="27">
        <v>1</v>
      </c>
      <c r="I1201" s="36">
        <v>1</v>
      </c>
      <c r="J1201" s="26" t="s">
        <v>2297</v>
      </c>
      <c r="K1201" s="37"/>
      <c r="L1201" s="23" t="str">
        <f>IF(U1201=0,"INVALID SKU",IF(INDEX('SKU Catalog'!$J$1:$J$116,MAX(1,U1201))=0,"PAYG",IF(J1201="Default",Assumptions!$B$7,J1201)))</f>
        <v>PAYG</v>
      </c>
      <c r="M1201" s="23" t="str">
        <f>IF(U1201=0,"Review SKU",INDEX('SKU Catalog'!$E$1:$E$116,MAX(1,U1201)))</f>
        <v>throughput unit</v>
      </c>
      <c r="N1201" s="31">
        <f>IF(ISNUMBER(K1201),K1201,IF(U1201=0,"UNPRICED",IF(L1201="PAYG",INDEX('SKU Catalog'!$K$1:$K$116,MAX(1,U1201)),IF(L1201="1Y",INDEX('SKU Catalog'!$L$1:$L$116,MAX(1,U1201)),INDEX('SKU Catalog'!$M$1:$M$116,MAX(1,U1201))))))</f>
        <v>21.9</v>
      </c>
      <c r="O1201" s="24">
        <f>IF(NOT(AND(A1201=$B$2,G1201&gt;0,H1201&gt;0,OR(C1201&lt;&gt;"Recommended baseline",Assumptions!$B$10=1))),0,IF(ISNUMBER(N1201),G1201*H1201*N1201*IF(ISNUMBER(K1201),1,IF(AND(L1201="PAYG",INDEX('SKU Catalog'!$F$1:$F$116,MAX(1,U1201))="Hourly"),I1201,1)),"UNPRICED"))</f>
        <v>0</v>
      </c>
      <c r="P1201" s="24">
        <f>IF(ISNUMBER(O1201),O1201*Assumptions!$B$8,"UNPRICED")</f>
        <v>0</v>
      </c>
      <c r="Q1201" s="23" t="str">
        <f>IF(NOT(AND(A1201=$B$2,G1201&gt;0,H1201&gt;0,OR(C1201&lt;&gt;"Recommended baseline",Assumptions!$B$10=1))),"Inactive",IF(NOT(ISNUMBER(N1201)),"UNPRICED - select SKU / quote",IF(ISNUMBER(K1201),"Manual quote - verify source",IF(T1201="Covered","Covered by capacity",IF(T1201="Control plane","No direct fee","Priced - verify sizing")))))</f>
        <v>Inactive</v>
      </c>
      <c r="R1201" s="21" t="s">
        <v>2326</v>
      </c>
      <c r="S1201" s="21" t="s">
        <v>971</v>
      </c>
      <c r="T1201" s="21" t="s">
        <v>389</v>
      </c>
      <c r="U1201" s="23">
        <f>IF(COUNTIF('SKU Catalog'!$A$4:$A$116,T1201&amp;"|"&amp;F1201)=0,0,MATCH(T1201&amp;"|"&amp;F1201,'SKU Catalog'!$A$1:$A$116,0))</f>
        <v>83</v>
      </c>
      <c r="V1201" s="24">
        <f>IF(NOT(AND(A1201=$B$2,G1201&gt;0,H1201&gt;0,OR(C1201&lt;&gt;"Recommended baseline",Assumptions!$B$10=1))),0,IF(ISNUMBER(K1201),G1201*H1201*K1201,IF(U1201=0,"UNPRICED",IF(ISNUMBER(INDEX('SKU Catalog'!$K$1:$K$116,MAX(1,U1201))),G1201*H1201*INDEX('SKU Catalog'!$K$1:$K$116,MAX(1,U1201))*IF(AND(INDEX('SKU Catalog'!$F$1:$F$116,MAX(1,U1201))="Hourly",OR(INDEX('SKU Catalog'!$J$1:$J$116,MAX(1,U1201))=0,"PAYG"="PAYG")),I1201,1),"UNPRICED"))))</f>
        <v>0</v>
      </c>
      <c r="W1201" s="24">
        <f>IF(NOT(AND(A1201=$B$2,G1201&gt;0,H1201&gt;0,OR(C1201&lt;&gt;"Recommended baseline",Assumptions!$B$10=1))),0,IF(ISNUMBER(K1201),G1201*H1201*K1201,IF(U1201=0,"UNPRICED",IF(ISNUMBER(INDEX('SKU Catalog'!$L$1:$L$116,MAX(1,U1201))),G1201*H1201*INDEX('SKU Catalog'!$L$1:$L$116,MAX(1,U1201))*IF(AND(INDEX('SKU Catalog'!$F$1:$F$116,MAX(1,U1201))="Hourly",OR(INDEX('SKU Catalog'!$J$1:$J$116,MAX(1,U1201))=0,"1Y"="PAYG")),I1201,1),"UNPRICED"))))</f>
        <v>0</v>
      </c>
      <c r="X1201" s="24">
        <f>IF(NOT(AND(A1201=$B$2,G1201&gt;0,H1201&gt;0,OR(C1201&lt;&gt;"Recommended baseline",Assumptions!$B$10=1))),0,IF(ISNUMBER(K1201),G1201*H1201*K1201,IF(U1201=0,"UNPRICED",IF(ISNUMBER(INDEX('SKU Catalog'!$M$1:$M$116,MAX(1,U1201))),G1201*H1201*INDEX('SKU Catalog'!$M$1:$M$116,MAX(1,U1201))*IF(AND(INDEX('SKU Catalog'!$F$1:$F$116,MAX(1,U1201))="Hourly",OR(INDEX('SKU Catalog'!$J$1:$J$116,MAX(1,U1201))=0,"3Y"="PAYG")),I1201,1),"UNPRICED"))))</f>
        <v>0</v>
      </c>
    </row>
    <row r="1202" spans="1:24" ht="28.8" x14ac:dyDescent="0.35">
      <c r="A1202" s="21" t="s">
        <v>1941</v>
      </c>
      <c r="B1202" s="21" t="s">
        <v>92</v>
      </c>
      <c r="C1202" s="21" t="s">
        <v>2299</v>
      </c>
      <c r="D1202" s="21" t="s">
        <v>1279</v>
      </c>
      <c r="E1202" s="21" t="s">
        <v>1280</v>
      </c>
      <c r="F1202" s="26" t="s">
        <v>287</v>
      </c>
      <c r="G1202" s="27">
        <v>1</v>
      </c>
      <c r="H1202" s="27">
        <v>10</v>
      </c>
      <c r="I1202" s="36">
        <v>1</v>
      </c>
      <c r="J1202" s="26" t="s">
        <v>2297</v>
      </c>
      <c r="K1202" s="37"/>
      <c r="L1202" s="23" t="str">
        <f>IF(U1202=0,"INVALID SKU",IF(INDEX('SKU Catalog'!$J$1:$J$116,MAX(1,U1202))=0,"PAYG",IF(J1202="Default",Assumptions!$B$7,J1202)))</f>
        <v>PAYG</v>
      </c>
      <c r="M1202" s="23" t="str">
        <f>IF(U1202=0,"Review SKU",INDEX('SKU Catalog'!$E$1:$E$116,MAX(1,U1202)))</f>
        <v>million events</v>
      </c>
      <c r="N1202" s="31">
        <f>IF(ISNUMBER(K1202),K1202,IF(U1202=0,"UNPRICED",IF(L1202="PAYG",INDEX('SKU Catalog'!$K$1:$K$116,MAX(1,U1202)),IF(L1202="1Y",INDEX('SKU Catalog'!$L$1:$L$116,MAX(1,U1202)),INDEX('SKU Catalog'!$M$1:$M$116,MAX(1,U1202))))))</f>
        <v>2.8000000000000001E-2</v>
      </c>
      <c r="O1202" s="24">
        <f>IF(NOT(AND(A1202=$B$2,G1202&gt;0,H1202&gt;0,OR(C1202&lt;&gt;"Recommended baseline",Assumptions!$B$10=1))),0,IF(ISNUMBER(N1202),G1202*H1202*N1202*IF(ISNUMBER(K1202),1,IF(AND(L1202="PAYG",INDEX('SKU Catalog'!$F$1:$F$116,MAX(1,U1202))="Hourly"),I1202,1)),"UNPRICED"))</f>
        <v>0</v>
      </c>
      <c r="P1202" s="24">
        <f>IF(ISNUMBER(O1202),O1202*Assumptions!$B$8,"UNPRICED")</f>
        <v>0</v>
      </c>
      <c r="Q1202" s="23" t="str">
        <f>IF(NOT(AND(A1202=$B$2,G1202&gt;0,H1202&gt;0,OR(C1202&lt;&gt;"Recommended baseline",Assumptions!$B$10=1))),"Inactive",IF(NOT(ISNUMBER(N1202)),"UNPRICED - select SKU / quote",IF(ISNUMBER(K1202),"Manual quote - verify source",IF(T1202="Covered","Covered by capacity",IF(T1202="Control plane","No direct fee","Priced - verify sizing")))))</f>
        <v>Inactive</v>
      </c>
      <c r="R1202" s="21" t="s">
        <v>2327</v>
      </c>
      <c r="S1202" s="21" t="s">
        <v>971</v>
      </c>
      <c r="T1202" s="21" t="s">
        <v>393</v>
      </c>
      <c r="U1202" s="23">
        <f>IF(COUNTIF('SKU Catalog'!$A$4:$A$116,T1202&amp;"|"&amp;F1202)=0,0,MATCH(T1202&amp;"|"&amp;F1202,'SKU Catalog'!$A$1:$A$116,0))</f>
        <v>85</v>
      </c>
      <c r="V1202" s="24">
        <f>IF(NOT(AND(A1202=$B$2,G1202&gt;0,H1202&gt;0,OR(C1202&lt;&gt;"Recommended baseline",Assumptions!$B$10=1))),0,IF(ISNUMBER(K1202),G1202*H1202*K1202,IF(U1202=0,"UNPRICED",IF(ISNUMBER(INDEX('SKU Catalog'!$K$1:$K$116,MAX(1,U1202))),G1202*H1202*INDEX('SKU Catalog'!$K$1:$K$116,MAX(1,U1202))*IF(AND(INDEX('SKU Catalog'!$F$1:$F$116,MAX(1,U1202))="Hourly",OR(INDEX('SKU Catalog'!$J$1:$J$116,MAX(1,U1202))=0,"PAYG"="PAYG")),I1202,1),"UNPRICED"))))</f>
        <v>0</v>
      </c>
      <c r="W1202" s="24">
        <f>IF(NOT(AND(A1202=$B$2,G1202&gt;0,H1202&gt;0,OR(C1202&lt;&gt;"Recommended baseline",Assumptions!$B$10=1))),0,IF(ISNUMBER(K1202),G1202*H1202*K1202,IF(U1202=0,"UNPRICED",IF(ISNUMBER(INDEX('SKU Catalog'!$L$1:$L$116,MAX(1,U1202))),G1202*H1202*INDEX('SKU Catalog'!$L$1:$L$116,MAX(1,U1202))*IF(AND(INDEX('SKU Catalog'!$F$1:$F$116,MAX(1,U1202))="Hourly",OR(INDEX('SKU Catalog'!$J$1:$J$116,MAX(1,U1202))=0,"1Y"="PAYG")),I1202,1),"UNPRICED"))))</f>
        <v>0</v>
      </c>
      <c r="X1202" s="24">
        <f>IF(NOT(AND(A1202=$B$2,G1202&gt;0,H1202&gt;0,OR(C1202&lt;&gt;"Recommended baseline",Assumptions!$B$10=1))),0,IF(ISNUMBER(K1202),G1202*H1202*K1202,IF(U1202=0,"UNPRICED",IF(ISNUMBER(INDEX('SKU Catalog'!$M$1:$M$116,MAX(1,U1202))),G1202*H1202*INDEX('SKU Catalog'!$M$1:$M$116,MAX(1,U1202))*IF(AND(INDEX('SKU Catalog'!$F$1:$F$116,MAX(1,U1202))="Hourly",OR(INDEX('SKU Catalog'!$J$1:$J$116,MAX(1,U1202))=0,"3Y"="PAYG")),I1202,1),"UNPRICED"))))</f>
        <v>0</v>
      </c>
    </row>
    <row r="1203" spans="1:24" ht="28.8" x14ac:dyDescent="0.35">
      <c r="A1203" s="21" t="s">
        <v>1941</v>
      </c>
      <c r="B1203" s="21" t="s">
        <v>92</v>
      </c>
      <c r="C1203" s="21" t="s">
        <v>2299</v>
      </c>
      <c r="D1203" s="21" t="s">
        <v>1283</v>
      </c>
      <c r="E1203" s="21" t="s">
        <v>1284</v>
      </c>
      <c r="F1203" s="26" t="s">
        <v>397</v>
      </c>
      <c r="G1203" s="27">
        <v>1</v>
      </c>
      <c r="H1203" s="27">
        <v>10</v>
      </c>
      <c r="I1203" s="36">
        <v>1</v>
      </c>
      <c r="J1203" s="26" t="s">
        <v>2297</v>
      </c>
      <c r="K1203" s="37"/>
      <c r="L1203" s="23" t="str">
        <f>IF(U1203=0,"INVALID SKU",IF(INDEX('SKU Catalog'!$J$1:$J$116,MAX(1,U1203))=0,"PAYG",IF(J1203="Default",Assumptions!$B$7,J1203)))</f>
        <v>PAYG</v>
      </c>
      <c r="M1203" s="23" t="str">
        <f>IF(U1203=0,"Review SKU",INDEX('SKU Catalog'!$E$1:$E$116,MAX(1,U1203)))</f>
        <v>100K operations</v>
      </c>
      <c r="N1203" s="31">
        <f>IF(ISNUMBER(K1203),K1203,IF(U1203=0,"UNPRICED",IF(L1203="PAYG",INDEX('SKU Catalog'!$K$1:$K$116,MAX(1,U1203)),IF(L1203="1Y",INDEX('SKU Catalog'!$L$1:$L$116,MAX(1,U1203)),INDEX('SKU Catalog'!$M$1:$M$116,MAX(1,U1203))))))</f>
        <v>0.06</v>
      </c>
      <c r="O1203" s="24">
        <f>IF(NOT(AND(A1203=$B$2,G1203&gt;0,H1203&gt;0,OR(C1203&lt;&gt;"Recommended baseline",Assumptions!$B$10=1))),0,IF(ISNUMBER(N1203),G1203*H1203*N1203*IF(ISNUMBER(K1203),1,IF(AND(L1203="PAYG",INDEX('SKU Catalog'!$F$1:$F$116,MAX(1,U1203))="Hourly"),I1203,1)),"UNPRICED"))</f>
        <v>0</v>
      </c>
      <c r="P1203" s="24">
        <f>IF(ISNUMBER(O1203),O1203*Assumptions!$B$8,"UNPRICED")</f>
        <v>0</v>
      </c>
      <c r="Q1203" s="23" t="str">
        <f>IF(NOT(AND(A1203=$B$2,G1203&gt;0,H1203&gt;0,OR(C1203&lt;&gt;"Recommended baseline",Assumptions!$B$10=1))),"Inactive",IF(NOT(ISNUMBER(N1203)),"UNPRICED - select SKU / quote",IF(ISNUMBER(K1203),"Manual quote - verify source",IF(T1203="Covered","Covered by capacity",IF(T1203="Control plane","No direct fee","Priced - verify sizing")))))</f>
        <v>Inactive</v>
      </c>
      <c r="R1203" s="21" t="s">
        <v>2326</v>
      </c>
      <c r="S1203" s="21" t="s">
        <v>971</v>
      </c>
      <c r="T1203" s="21" t="s">
        <v>396</v>
      </c>
      <c r="U1203" s="23">
        <f>IF(COUNTIF('SKU Catalog'!$A$4:$A$116,T1203&amp;"|"&amp;F1203)=0,0,MATCH(T1203&amp;"|"&amp;F1203,'SKU Catalog'!$A$1:$A$116,0))</f>
        <v>86</v>
      </c>
      <c r="V1203" s="24">
        <f>IF(NOT(AND(A1203=$B$2,G1203&gt;0,H1203&gt;0,OR(C1203&lt;&gt;"Recommended baseline",Assumptions!$B$10=1))),0,IF(ISNUMBER(K1203),G1203*H1203*K1203,IF(U1203=0,"UNPRICED",IF(ISNUMBER(INDEX('SKU Catalog'!$K$1:$K$116,MAX(1,U1203))),G1203*H1203*INDEX('SKU Catalog'!$K$1:$K$116,MAX(1,U1203))*IF(AND(INDEX('SKU Catalog'!$F$1:$F$116,MAX(1,U1203))="Hourly",OR(INDEX('SKU Catalog'!$J$1:$J$116,MAX(1,U1203))=0,"PAYG"="PAYG")),I1203,1),"UNPRICED"))))</f>
        <v>0</v>
      </c>
      <c r="W1203" s="24">
        <f>IF(NOT(AND(A1203=$B$2,G1203&gt;0,H1203&gt;0,OR(C1203&lt;&gt;"Recommended baseline",Assumptions!$B$10=1))),0,IF(ISNUMBER(K1203),G1203*H1203*K1203,IF(U1203=0,"UNPRICED",IF(ISNUMBER(INDEX('SKU Catalog'!$L$1:$L$116,MAX(1,U1203))),G1203*H1203*INDEX('SKU Catalog'!$L$1:$L$116,MAX(1,U1203))*IF(AND(INDEX('SKU Catalog'!$F$1:$F$116,MAX(1,U1203))="Hourly",OR(INDEX('SKU Catalog'!$J$1:$J$116,MAX(1,U1203))=0,"1Y"="PAYG")),I1203,1),"UNPRICED"))))</f>
        <v>0</v>
      </c>
      <c r="X1203" s="24">
        <f>IF(NOT(AND(A1203=$B$2,G1203&gt;0,H1203&gt;0,OR(C1203&lt;&gt;"Recommended baseline",Assumptions!$B$10=1))),0,IF(ISNUMBER(K1203),G1203*H1203*K1203,IF(U1203=0,"UNPRICED",IF(ISNUMBER(INDEX('SKU Catalog'!$M$1:$M$116,MAX(1,U1203))),G1203*H1203*INDEX('SKU Catalog'!$M$1:$M$116,MAX(1,U1203))*IF(AND(INDEX('SKU Catalog'!$F$1:$F$116,MAX(1,U1203))="Hourly",OR(INDEX('SKU Catalog'!$J$1:$J$116,MAX(1,U1203))=0,"3Y"="PAYG")),I1203,1),"UNPRICED"))))</f>
        <v>0</v>
      </c>
    </row>
    <row r="1204" spans="1:24" ht="28.8" x14ac:dyDescent="0.35">
      <c r="A1204" s="21" t="s">
        <v>1941</v>
      </c>
      <c r="B1204" s="21" t="s">
        <v>92</v>
      </c>
      <c r="C1204" s="21" t="s">
        <v>2299</v>
      </c>
      <c r="D1204" s="21" t="s">
        <v>1287</v>
      </c>
      <c r="E1204" s="21" t="s">
        <v>1289</v>
      </c>
      <c r="F1204" s="26" t="s">
        <v>287</v>
      </c>
      <c r="G1204" s="27">
        <v>1</v>
      </c>
      <c r="H1204" s="27">
        <v>1</v>
      </c>
      <c r="I1204" s="36">
        <v>1</v>
      </c>
      <c r="J1204" s="26" t="s">
        <v>2297</v>
      </c>
      <c r="K1204" s="37"/>
      <c r="L1204" s="23" t="str">
        <f>IF(U1204=0,"INVALID SKU",IF(INDEX('SKU Catalog'!$J$1:$J$116,MAX(1,U1204))=0,"PAYG",IF(J1204="Default",Assumptions!$B$7,J1204)))</f>
        <v>PAYG</v>
      </c>
      <c r="M1204" s="23" t="str">
        <f>IF(U1204=0,"Review SKU",INDEX('SKU Catalog'!$E$1:$E$116,MAX(1,U1204)))</f>
        <v>streaming unit</v>
      </c>
      <c r="N1204" s="31">
        <f>IF(ISNUMBER(K1204),K1204,IF(U1204=0,"UNPRICED",IF(L1204="PAYG",INDEX('SKU Catalog'!$K$1:$K$116,MAX(1,U1204)),IF(L1204="1Y",INDEX('SKU Catalog'!$L$1:$L$116,MAX(1,U1204)),INDEX('SKU Catalog'!$M$1:$M$116,MAX(1,U1204))))))</f>
        <v>80.3</v>
      </c>
      <c r="O1204" s="24">
        <f>IF(NOT(AND(A1204=$B$2,G1204&gt;0,H1204&gt;0,OR(C1204&lt;&gt;"Recommended baseline",Assumptions!$B$10=1))),0,IF(ISNUMBER(N1204),G1204*H1204*N1204*IF(ISNUMBER(K1204),1,IF(AND(L1204="PAYG",INDEX('SKU Catalog'!$F$1:$F$116,MAX(1,U1204))="Hourly"),I1204,1)),"UNPRICED"))</f>
        <v>0</v>
      </c>
      <c r="P1204" s="24">
        <f>IF(ISNUMBER(O1204),O1204*Assumptions!$B$8,"UNPRICED")</f>
        <v>0</v>
      </c>
      <c r="Q1204" s="23" t="str">
        <f>IF(NOT(AND(A1204=$B$2,G1204&gt;0,H1204&gt;0,OR(C1204&lt;&gt;"Recommended baseline",Assumptions!$B$10=1))),"Inactive",IF(NOT(ISNUMBER(N1204)),"UNPRICED - select SKU / quote",IF(ISNUMBER(K1204),"Manual quote - verify source",IF(T1204="Covered","Covered by capacity",IF(T1204="Control plane","No direct fee","Priced - verify sizing")))))</f>
        <v>Inactive</v>
      </c>
      <c r="R1204" s="21" t="s">
        <v>2326</v>
      </c>
      <c r="S1204" s="21" t="s">
        <v>971</v>
      </c>
      <c r="T1204" s="21" t="s">
        <v>401</v>
      </c>
      <c r="U1204" s="23">
        <f>IF(COUNTIF('SKU Catalog'!$A$4:$A$116,T1204&amp;"|"&amp;F1204)=0,0,MATCH(T1204&amp;"|"&amp;F1204,'SKU Catalog'!$A$1:$A$116,0))</f>
        <v>87</v>
      </c>
      <c r="V1204" s="24">
        <f>IF(NOT(AND(A1204=$B$2,G1204&gt;0,H1204&gt;0,OR(C1204&lt;&gt;"Recommended baseline",Assumptions!$B$10=1))),0,IF(ISNUMBER(K1204),G1204*H1204*K1204,IF(U1204=0,"UNPRICED",IF(ISNUMBER(INDEX('SKU Catalog'!$K$1:$K$116,MAX(1,U1204))),G1204*H1204*INDEX('SKU Catalog'!$K$1:$K$116,MAX(1,U1204))*IF(AND(INDEX('SKU Catalog'!$F$1:$F$116,MAX(1,U1204))="Hourly",OR(INDEX('SKU Catalog'!$J$1:$J$116,MAX(1,U1204))=0,"PAYG"="PAYG")),I1204,1),"UNPRICED"))))</f>
        <v>0</v>
      </c>
      <c r="W1204" s="24">
        <f>IF(NOT(AND(A1204=$B$2,G1204&gt;0,H1204&gt;0,OR(C1204&lt;&gt;"Recommended baseline",Assumptions!$B$10=1))),0,IF(ISNUMBER(K1204),G1204*H1204*K1204,IF(U1204=0,"UNPRICED",IF(ISNUMBER(INDEX('SKU Catalog'!$L$1:$L$116,MAX(1,U1204))),G1204*H1204*INDEX('SKU Catalog'!$L$1:$L$116,MAX(1,U1204))*IF(AND(INDEX('SKU Catalog'!$F$1:$F$116,MAX(1,U1204))="Hourly",OR(INDEX('SKU Catalog'!$J$1:$J$116,MAX(1,U1204))=0,"1Y"="PAYG")),I1204,1),"UNPRICED"))))</f>
        <v>0</v>
      </c>
      <c r="X1204" s="24">
        <f>IF(NOT(AND(A1204=$B$2,G1204&gt;0,H1204&gt;0,OR(C1204&lt;&gt;"Recommended baseline",Assumptions!$B$10=1))),0,IF(ISNUMBER(K1204),G1204*H1204*K1204,IF(U1204=0,"UNPRICED",IF(ISNUMBER(INDEX('SKU Catalog'!$M$1:$M$116,MAX(1,U1204))),G1204*H1204*INDEX('SKU Catalog'!$M$1:$M$116,MAX(1,U1204))*IF(AND(INDEX('SKU Catalog'!$F$1:$F$116,MAX(1,U1204))="Hourly",OR(INDEX('SKU Catalog'!$J$1:$J$116,MAX(1,U1204))=0,"3Y"="PAYG")),I1204,1),"UNPRICED"))))</f>
        <v>0</v>
      </c>
    </row>
    <row r="1205" spans="1:24" ht="28.8" x14ac:dyDescent="0.35">
      <c r="A1205" s="21" t="s">
        <v>1941</v>
      </c>
      <c r="B1205" s="21" t="s">
        <v>92</v>
      </c>
      <c r="C1205" s="21" t="s">
        <v>2299</v>
      </c>
      <c r="D1205" s="21" t="s">
        <v>1292</v>
      </c>
      <c r="E1205" s="21" t="s">
        <v>1293</v>
      </c>
      <c r="F1205" s="26" t="s">
        <v>407</v>
      </c>
      <c r="G1205" s="27">
        <v>1</v>
      </c>
      <c r="H1205" s="27">
        <v>1</v>
      </c>
      <c r="I1205" s="36">
        <v>1</v>
      </c>
      <c r="J1205" s="26" t="s">
        <v>2297</v>
      </c>
      <c r="K1205" s="37"/>
      <c r="L1205" s="23" t="str">
        <f>IF(U1205=0,"INVALID SKU",IF(INDEX('SKU Catalog'!$J$1:$J$116,MAX(1,U1205))=0,"PAYG",IF(J1205="Default",Assumptions!$B$7,J1205)))</f>
        <v>PAYG</v>
      </c>
      <c r="M1205" s="23" t="str">
        <f>IF(U1205=0,"Review SKU",INDEX('SKU Catalog'!$E$1:$E$116,MAX(1,U1205)))</f>
        <v>hub unit</v>
      </c>
      <c r="N1205" s="31">
        <f>IF(ISNUMBER(K1205),K1205,IF(U1205=0,"UNPRICED",IF(L1205="PAYG",INDEX('SKU Catalog'!$K$1:$K$116,MAX(1,U1205)),IF(L1205="1Y",INDEX('SKU Catalog'!$L$1:$L$116,MAX(1,U1205)),INDEX('SKU Catalog'!$M$1:$M$116,MAX(1,U1205))))))</f>
        <v>25</v>
      </c>
      <c r="O1205" s="24">
        <f>IF(NOT(AND(A1205=$B$2,G1205&gt;0,H1205&gt;0,OR(C1205&lt;&gt;"Recommended baseline",Assumptions!$B$10=1))),0,IF(ISNUMBER(N1205),G1205*H1205*N1205*IF(ISNUMBER(K1205),1,IF(AND(L1205="PAYG",INDEX('SKU Catalog'!$F$1:$F$116,MAX(1,U1205))="Hourly"),I1205,1)),"UNPRICED"))</f>
        <v>0</v>
      </c>
      <c r="P1205" s="24">
        <f>IF(ISNUMBER(O1205),O1205*Assumptions!$B$8,"UNPRICED")</f>
        <v>0</v>
      </c>
      <c r="Q1205" s="23" t="str">
        <f>IF(NOT(AND(A1205=$B$2,G1205&gt;0,H1205&gt;0,OR(C1205&lt;&gt;"Recommended baseline",Assumptions!$B$10=1))),"Inactive",IF(NOT(ISNUMBER(N1205)),"UNPRICED - select SKU / quote",IF(ISNUMBER(K1205),"Manual quote - verify source",IF(T1205="Covered","Covered by capacity",IF(T1205="Control plane","No direct fee","Priced - verify sizing")))))</f>
        <v>Inactive</v>
      </c>
      <c r="R1205" s="21" t="s">
        <v>2326</v>
      </c>
      <c r="S1205" s="21" t="s">
        <v>971</v>
      </c>
      <c r="T1205" s="21" t="s">
        <v>406</v>
      </c>
      <c r="U1205" s="23">
        <f>IF(COUNTIF('SKU Catalog'!$A$4:$A$116,T1205&amp;"|"&amp;F1205)=0,0,MATCH(T1205&amp;"|"&amp;F1205,'SKU Catalog'!$A$1:$A$116,0))</f>
        <v>89</v>
      </c>
      <c r="V1205" s="24">
        <f>IF(NOT(AND(A1205=$B$2,G1205&gt;0,H1205&gt;0,OR(C1205&lt;&gt;"Recommended baseline",Assumptions!$B$10=1))),0,IF(ISNUMBER(K1205),G1205*H1205*K1205,IF(U1205=0,"UNPRICED",IF(ISNUMBER(INDEX('SKU Catalog'!$K$1:$K$116,MAX(1,U1205))),G1205*H1205*INDEX('SKU Catalog'!$K$1:$K$116,MAX(1,U1205))*IF(AND(INDEX('SKU Catalog'!$F$1:$F$116,MAX(1,U1205))="Hourly",OR(INDEX('SKU Catalog'!$J$1:$J$116,MAX(1,U1205))=0,"PAYG"="PAYG")),I1205,1),"UNPRICED"))))</f>
        <v>0</v>
      </c>
      <c r="W1205" s="24">
        <f>IF(NOT(AND(A1205=$B$2,G1205&gt;0,H1205&gt;0,OR(C1205&lt;&gt;"Recommended baseline",Assumptions!$B$10=1))),0,IF(ISNUMBER(K1205),G1205*H1205*K1205,IF(U1205=0,"UNPRICED",IF(ISNUMBER(INDEX('SKU Catalog'!$L$1:$L$116,MAX(1,U1205))),G1205*H1205*INDEX('SKU Catalog'!$L$1:$L$116,MAX(1,U1205))*IF(AND(INDEX('SKU Catalog'!$F$1:$F$116,MAX(1,U1205))="Hourly",OR(INDEX('SKU Catalog'!$J$1:$J$116,MAX(1,U1205))=0,"1Y"="PAYG")),I1205,1),"UNPRICED"))))</f>
        <v>0</v>
      </c>
      <c r="X1205" s="24">
        <f>IF(NOT(AND(A1205=$B$2,G1205&gt;0,H1205&gt;0,OR(C1205&lt;&gt;"Recommended baseline",Assumptions!$B$10=1))),0,IF(ISNUMBER(K1205),G1205*H1205*K1205,IF(U1205=0,"UNPRICED",IF(ISNUMBER(INDEX('SKU Catalog'!$M$1:$M$116,MAX(1,U1205))),G1205*H1205*INDEX('SKU Catalog'!$M$1:$M$116,MAX(1,U1205))*IF(AND(INDEX('SKU Catalog'!$F$1:$F$116,MAX(1,U1205))="Hourly",OR(INDEX('SKU Catalog'!$J$1:$J$116,MAX(1,U1205))=0,"3Y"="PAYG")),I1205,1),"UNPRICED"))))</f>
        <v>0</v>
      </c>
    </row>
    <row r="1206" spans="1:24" ht="28.8" x14ac:dyDescent="0.35">
      <c r="A1206" s="21" t="s">
        <v>1941</v>
      </c>
      <c r="B1206" s="21" t="s">
        <v>96</v>
      </c>
      <c r="C1206" s="21" t="s">
        <v>2299</v>
      </c>
      <c r="D1206" s="21" t="s">
        <v>1296</v>
      </c>
      <c r="E1206" s="21" t="s">
        <v>1297</v>
      </c>
      <c r="F1206" s="26" t="s">
        <v>191</v>
      </c>
      <c r="G1206" s="27">
        <v>1</v>
      </c>
      <c r="H1206" s="27">
        <v>1</v>
      </c>
      <c r="I1206" s="36">
        <v>1</v>
      </c>
      <c r="J1206" s="26" t="s">
        <v>2297</v>
      </c>
      <c r="K1206" s="37"/>
      <c r="L1206" s="23" t="str">
        <f>IF(U1206=0,"INVALID SKU",IF(INDEX('SKU Catalog'!$J$1:$J$116,MAX(1,U1206))=0,"PAYG",IF(J1206="Default",Assumptions!$B$7,J1206)))</f>
        <v>PAYG</v>
      </c>
      <c r="M1206" s="23" t="str">
        <f>IF(U1206=0,"Review SKU",INDEX('SKU Catalog'!$E$1:$E$116,MAX(1,U1206)))</f>
        <v>quoted unit</v>
      </c>
      <c r="N1206" s="31" t="str">
        <f>IF(ISNUMBER(K1206),K1206,IF(U1206=0,"UNPRICED",IF(L1206="PAYG",INDEX('SKU Catalog'!$K$1:$K$116,MAX(1,U1206)),IF(L1206="1Y",INDEX('SKU Catalog'!$L$1:$L$116,MAX(1,U1206)),INDEX('SKU Catalog'!$M$1:$M$116,MAX(1,U1206))))))</f>
        <v>UNPRICED</v>
      </c>
      <c r="O1206" s="24">
        <f>IF(NOT(AND(A1206=$B$2,G1206&gt;0,H1206&gt;0,OR(C1206&lt;&gt;"Recommended baseline",Assumptions!$B$10=1))),0,IF(ISNUMBER(N1206),G1206*H1206*N1206*IF(ISNUMBER(K1206),1,IF(AND(L1206="PAYG",INDEX('SKU Catalog'!$F$1:$F$116,MAX(1,U1206))="Hourly"),I1206,1)),"UNPRICED"))</f>
        <v>0</v>
      </c>
      <c r="P1206" s="24">
        <f>IF(ISNUMBER(O1206),O1206*Assumptions!$B$8,"UNPRICED")</f>
        <v>0</v>
      </c>
      <c r="Q1206" s="23" t="str">
        <f>IF(NOT(AND(A1206=$B$2,G1206&gt;0,H1206&gt;0,OR(C1206&lt;&gt;"Recommended baseline",Assumptions!$B$10=1))),"Inactive",IF(NOT(ISNUMBER(N1206)),"UNPRICED - select SKU / quote",IF(ISNUMBER(K1206),"Manual quote - verify source",IF(T1206="Covered","Covered by capacity",IF(T1206="Control plane","No direct fee","Priced - verify sizing")))))</f>
        <v>Inactive</v>
      </c>
      <c r="R1206" s="21" t="s">
        <v>2328</v>
      </c>
      <c r="S1206" s="21" t="s">
        <v>971</v>
      </c>
      <c r="T1206" s="21" t="s">
        <v>96</v>
      </c>
      <c r="U1206" s="23">
        <f>IF(COUNTIF('SKU Catalog'!$A$4:$A$116,T1206&amp;"|"&amp;F1206)=0,0,MATCH(T1206&amp;"|"&amp;F1206,'SKU Catalog'!$A$1:$A$116,0))</f>
        <v>6</v>
      </c>
      <c r="V1206" s="24">
        <f>IF(NOT(AND(A1206=$B$2,G1206&gt;0,H1206&gt;0,OR(C1206&lt;&gt;"Recommended baseline",Assumptions!$B$10=1))),0,IF(ISNUMBER(K1206),G1206*H1206*K1206,IF(U1206=0,"UNPRICED",IF(ISNUMBER(INDEX('SKU Catalog'!$K$1:$K$116,MAX(1,U1206))),G1206*H1206*INDEX('SKU Catalog'!$K$1:$K$116,MAX(1,U1206))*IF(AND(INDEX('SKU Catalog'!$F$1:$F$116,MAX(1,U1206))="Hourly",OR(INDEX('SKU Catalog'!$J$1:$J$116,MAX(1,U1206))=0,"PAYG"="PAYG")),I1206,1),"UNPRICED"))))</f>
        <v>0</v>
      </c>
      <c r="W1206" s="24">
        <f>IF(NOT(AND(A1206=$B$2,G1206&gt;0,H1206&gt;0,OR(C1206&lt;&gt;"Recommended baseline",Assumptions!$B$10=1))),0,IF(ISNUMBER(K1206),G1206*H1206*K1206,IF(U1206=0,"UNPRICED",IF(ISNUMBER(INDEX('SKU Catalog'!$L$1:$L$116,MAX(1,U1206))),G1206*H1206*INDEX('SKU Catalog'!$L$1:$L$116,MAX(1,U1206))*IF(AND(INDEX('SKU Catalog'!$F$1:$F$116,MAX(1,U1206))="Hourly",OR(INDEX('SKU Catalog'!$J$1:$J$116,MAX(1,U1206))=0,"1Y"="PAYG")),I1206,1),"UNPRICED"))))</f>
        <v>0</v>
      </c>
      <c r="X1206" s="24">
        <f>IF(NOT(AND(A1206=$B$2,G1206&gt;0,H1206&gt;0,OR(C1206&lt;&gt;"Recommended baseline",Assumptions!$B$10=1))),0,IF(ISNUMBER(K1206),G1206*H1206*K1206,IF(U1206=0,"UNPRICED",IF(ISNUMBER(INDEX('SKU Catalog'!$M$1:$M$116,MAX(1,U1206))),G1206*H1206*INDEX('SKU Catalog'!$M$1:$M$116,MAX(1,U1206))*IF(AND(INDEX('SKU Catalog'!$F$1:$F$116,MAX(1,U1206))="Hourly",OR(INDEX('SKU Catalog'!$J$1:$J$116,MAX(1,U1206))=0,"3Y"="PAYG")),I1206,1),"UNPRICED"))))</f>
        <v>0</v>
      </c>
    </row>
    <row r="1207" spans="1:24" ht="28.8" x14ac:dyDescent="0.35">
      <c r="A1207" s="21" t="s">
        <v>1941</v>
      </c>
      <c r="B1207" s="21" t="s">
        <v>96</v>
      </c>
      <c r="C1207" s="21" t="s">
        <v>2299</v>
      </c>
      <c r="D1207" s="21" t="s">
        <v>1300</v>
      </c>
      <c r="E1207" s="21" t="s">
        <v>1301</v>
      </c>
      <c r="F1207" s="26" t="s">
        <v>191</v>
      </c>
      <c r="G1207" s="27">
        <v>1</v>
      </c>
      <c r="H1207" s="27">
        <v>1</v>
      </c>
      <c r="I1207" s="36">
        <v>1</v>
      </c>
      <c r="J1207" s="26" t="s">
        <v>2297</v>
      </c>
      <c r="K1207" s="37"/>
      <c r="L1207" s="23" t="str">
        <f>IF(U1207=0,"INVALID SKU",IF(INDEX('SKU Catalog'!$J$1:$J$116,MAX(1,U1207))=0,"PAYG",IF(J1207="Default",Assumptions!$B$7,J1207)))</f>
        <v>PAYG</v>
      </c>
      <c r="M1207" s="23" t="str">
        <f>IF(U1207=0,"Review SKU",INDEX('SKU Catalog'!$E$1:$E$116,MAX(1,U1207)))</f>
        <v>quoted unit</v>
      </c>
      <c r="N1207" s="31" t="str">
        <f>IF(ISNUMBER(K1207),K1207,IF(U1207=0,"UNPRICED",IF(L1207="PAYG",INDEX('SKU Catalog'!$K$1:$K$116,MAX(1,U1207)),IF(L1207="1Y",INDEX('SKU Catalog'!$L$1:$L$116,MAX(1,U1207)),INDEX('SKU Catalog'!$M$1:$M$116,MAX(1,U1207))))))</f>
        <v>UNPRICED</v>
      </c>
      <c r="O1207" s="24">
        <f>IF(NOT(AND(A1207=$B$2,G1207&gt;0,H1207&gt;0,OR(C1207&lt;&gt;"Recommended baseline",Assumptions!$B$10=1))),0,IF(ISNUMBER(N1207),G1207*H1207*N1207*IF(ISNUMBER(K1207),1,IF(AND(L1207="PAYG",INDEX('SKU Catalog'!$F$1:$F$116,MAX(1,U1207))="Hourly"),I1207,1)),"UNPRICED"))</f>
        <v>0</v>
      </c>
      <c r="P1207" s="24">
        <f>IF(ISNUMBER(O1207),O1207*Assumptions!$B$8,"UNPRICED")</f>
        <v>0</v>
      </c>
      <c r="Q1207" s="23" t="str">
        <f>IF(NOT(AND(A1207=$B$2,G1207&gt;0,H1207&gt;0,OR(C1207&lt;&gt;"Recommended baseline",Assumptions!$B$10=1))),"Inactive",IF(NOT(ISNUMBER(N1207)),"UNPRICED - select SKU / quote",IF(ISNUMBER(K1207),"Manual quote - verify source",IF(T1207="Covered","Covered by capacity",IF(T1207="Control plane","No direct fee","Priced - verify sizing")))))</f>
        <v>Inactive</v>
      </c>
      <c r="R1207" s="21" t="s">
        <v>2329</v>
      </c>
      <c r="S1207" s="21" t="s">
        <v>971</v>
      </c>
      <c r="T1207" s="21" t="s">
        <v>96</v>
      </c>
      <c r="U1207" s="23">
        <f>IF(COUNTIF('SKU Catalog'!$A$4:$A$116,T1207&amp;"|"&amp;F1207)=0,0,MATCH(T1207&amp;"|"&amp;F1207,'SKU Catalog'!$A$1:$A$116,0))</f>
        <v>6</v>
      </c>
      <c r="V1207" s="24">
        <f>IF(NOT(AND(A1207=$B$2,G1207&gt;0,H1207&gt;0,OR(C1207&lt;&gt;"Recommended baseline",Assumptions!$B$10=1))),0,IF(ISNUMBER(K1207),G1207*H1207*K1207,IF(U1207=0,"UNPRICED",IF(ISNUMBER(INDEX('SKU Catalog'!$K$1:$K$116,MAX(1,U1207))),G1207*H1207*INDEX('SKU Catalog'!$K$1:$K$116,MAX(1,U1207))*IF(AND(INDEX('SKU Catalog'!$F$1:$F$116,MAX(1,U1207))="Hourly",OR(INDEX('SKU Catalog'!$J$1:$J$116,MAX(1,U1207))=0,"PAYG"="PAYG")),I1207,1),"UNPRICED"))))</f>
        <v>0</v>
      </c>
      <c r="W1207" s="24">
        <f>IF(NOT(AND(A1207=$B$2,G1207&gt;0,H1207&gt;0,OR(C1207&lt;&gt;"Recommended baseline",Assumptions!$B$10=1))),0,IF(ISNUMBER(K1207),G1207*H1207*K1207,IF(U1207=0,"UNPRICED",IF(ISNUMBER(INDEX('SKU Catalog'!$L$1:$L$116,MAX(1,U1207))),G1207*H1207*INDEX('SKU Catalog'!$L$1:$L$116,MAX(1,U1207))*IF(AND(INDEX('SKU Catalog'!$F$1:$F$116,MAX(1,U1207))="Hourly",OR(INDEX('SKU Catalog'!$J$1:$J$116,MAX(1,U1207))=0,"1Y"="PAYG")),I1207,1),"UNPRICED"))))</f>
        <v>0</v>
      </c>
      <c r="X1207" s="24">
        <f>IF(NOT(AND(A1207=$B$2,G1207&gt;0,H1207&gt;0,OR(C1207&lt;&gt;"Recommended baseline",Assumptions!$B$10=1))),0,IF(ISNUMBER(K1207),G1207*H1207*K1207,IF(U1207=0,"UNPRICED",IF(ISNUMBER(INDEX('SKU Catalog'!$M$1:$M$116,MAX(1,U1207))),G1207*H1207*INDEX('SKU Catalog'!$M$1:$M$116,MAX(1,U1207))*IF(AND(INDEX('SKU Catalog'!$F$1:$F$116,MAX(1,U1207))="Hourly",OR(INDEX('SKU Catalog'!$J$1:$J$116,MAX(1,U1207))=0,"3Y"="PAYG")),I1207,1),"UNPRICED"))))</f>
        <v>0</v>
      </c>
    </row>
    <row r="1208" spans="1:24" ht="28.8" x14ac:dyDescent="0.35">
      <c r="A1208" s="21" t="s">
        <v>1941</v>
      </c>
      <c r="B1208" s="21" t="s">
        <v>89</v>
      </c>
      <c r="C1208" s="21" t="s">
        <v>2299</v>
      </c>
      <c r="D1208" s="21" t="s">
        <v>1304</v>
      </c>
      <c r="E1208" s="21" t="s">
        <v>1306</v>
      </c>
      <c r="F1208" s="26" t="s">
        <v>239</v>
      </c>
      <c r="G1208" s="27">
        <v>1</v>
      </c>
      <c r="H1208" s="38">
        <f>Assumptions!$B$15</f>
        <v>1024</v>
      </c>
      <c r="I1208" s="36">
        <v>1</v>
      </c>
      <c r="J1208" s="26" t="s">
        <v>2297</v>
      </c>
      <c r="K1208" s="37"/>
      <c r="L1208" s="23" t="str">
        <f>IF(U1208=0,"INVALID SKU",IF(INDEX('SKU Catalog'!$J$1:$J$116,MAX(1,U1208))=0,"PAYG",IF(J1208="Default",Assumptions!$B$7,J1208)))</f>
        <v>PAYG</v>
      </c>
      <c r="M1208" s="23" t="str">
        <f>IF(U1208=0,"Review SKU",INDEX('SKU Catalog'!$E$1:$E$116,MAX(1,U1208)))</f>
        <v>GB-month</v>
      </c>
      <c r="N1208" s="31">
        <f>IF(ISNUMBER(K1208),K1208,IF(U1208=0,"UNPRICED",IF(L1208="PAYG",INDEX('SKU Catalog'!$K$1:$K$116,MAX(1,U1208)),IF(L1208="1Y",INDEX('SKU Catalog'!$L$1:$L$116,MAX(1,U1208)),INDEX('SKU Catalog'!$M$1:$M$116,MAX(1,U1208))))))</f>
        <v>2.0799999999999999E-2</v>
      </c>
      <c r="O1208" s="24">
        <f>IF(NOT(AND(A1208=$B$2,G1208&gt;0,H1208&gt;0,OR(C1208&lt;&gt;"Recommended baseline",Assumptions!$B$10=1))),0,IF(ISNUMBER(N1208),G1208*H1208*N1208*IF(ISNUMBER(K1208),1,IF(AND(L1208="PAYG",INDEX('SKU Catalog'!$F$1:$F$116,MAX(1,U1208))="Hourly"),I1208,1)),"UNPRICED"))</f>
        <v>0</v>
      </c>
      <c r="P1208" s="24">
        <f>IF(ISNUMBER(O1208),O1208*Assumptions!$B$8,"UNPRICED")</f>
        <v>0</v>
      </c>
      <c r="Q1208" s="23" t="str">
        <f>IF(NOT(AND(A1208=$B$2,G1208&gt;0,H1208&gt;0,OR(C1208&lt;&gt;"Recommended baseline",Assumptions!$B$10=1))),"Inactive",IF(NOT(ISNUMBER(N1208)),"UNPRICED - select SKU / quote",IF(ISNUMBER(K1208),"Manual quote - verify source",IF(T1208="Covered","Covered by capacity",IF(T1208="Control plane","No direct fee","Priced - verify sizing")))))</f>
        <v>Inactive</v>
      </c>
      <c r="R1208" s="21" t="s">
        <v>2316</v>
      </c>
      <c r="S1208" s="21" t="s">
        <v>971</v>
      </c>
      <c r="T1208" s="21" t="s">
        <v>238</v>
      </c>
      <c r="U1208" s="23">
        <f>IF(COUNTIF('SKU Catalog'!$A$4:$A$116,T1208&amp;"|"&amp;F1208)=0,0,MATCH(T1208&amp;"|"&amp;F1208,'SKU Catalog'!$A$1:$A$116,0))</f>
        <v>24</v>
      </c>
      <c r="V1208" s="24">
        <f>IF(NOT(AND(A1208=$B$2,G1208&gt;0,H1208&gt;0,OR(C1208&lt;&gt;"Recommended baseline",Assumptions!$B$10=1))),0,IF(ISNUMBER(K1208),G1208*H1208*K1208,IF(U1208=0,"UNPRICED",IF(ISNUMBER(INDEX('SKU Catalog'!$K$1:$K$116,MAX(1,U1208))),G1208*H1208*INDEX('SKU Catalog'!$K$1:$K$116,MAX(1,U1208))*IF(AND(INDEX('SKU Catalog'!$F$1:$F$116,MAX(1,U1208))="Hourly",OR(INDEX('SKU Catalog'!$J$1:$J$116,MAX(1,U1208))=0,"PAYG"="PAYG")),I1208,1),"UNPRICED"))))</f>
        <v>0</v>
      </c>
      <c r="W1208" s="24">
        <f>IF(NOT(AND(A1208=$B$2,G1208&gt;0,H1208&gt;0,OR(C1208&lt;&gt;"Recommended baseline",Assumptions!$B$10=1))),0,IF(ISNUMBER(K1208),G1208*H1208*K1208,IF(U1208=0,"UNPRICED",IF(ISNUMBER(INDEX('SKU Catalog'!$L$1:$L$116,MAX(1,U1208))),G1208*H1208*INDEX('SKU Catalog'!$L$1:$L$116,MAX(1,U1208))*IF(AND(INDEX('SKU Catalog'!$F$1:$F$116,MAX(1,U1208))="Hourly",OR(INDEX('SKU Catalog'!$J$1:$J$116,MAX(1,U1208))=0,"1Y"="PAYG")),I1208,1),"UNPRICED"))))</f>
        <v>0</v>
      </c>
      <c r="X1208" s="24">
        <f>IF(NOT(AND(A1208=$B$2,G1208&gt;0,H1208&gt;0,OR(C1208&lt;&gt;"Recommended baseline",Assumptions!$B$10=1))),0,IF(ISNUMBER(K1208),G1208*H1208*K1208,IF(U1208=0,"UNPRICED",IF(ISNUMBER(INDEX('SKU Catalog'!$M$1:$M$116,MAX(1,U1208))),G1208*H1208*INDEX('SKU Catalog'!$M$1:$M$116,MAX(1,U1208))*IF(AND(INDEX('SKU Catalog'!$F$1:$F$116,MAX(1,U1208))="Hourly",OR(INDEX('SKU Catalog'!$J$1:$J$116,MAX(1,U1208))=0,"3Y"="PAYG")),I1208,1),"UNPRICED"))))</f>
        <v>0</v>
      </c>
    </row>
    <row r="1209" spans="1:24" ht="43.2" x14ac:dyDescent="0.35">
      <c r="A1209" s="21" t="s">
        <v>1941</v>
      </c>
      <c r="B1209" s="21" t="s">
        <v>89</v>
      </c>
      <c r="C1209" s="21" t="s">
        <v>2299</v>
      </c>
      <c r="D1209" s="21" t="s">
        <v>1304</v>
      </c>
      <c r="E1209" s="21" t="s">
        <v>1306</v>
      </c>
      <c r="F1209" s="26" t="s">
        <v>239</v>
      </c>
      <c r="G1209" s="27">
        <v>1</v>
      </c>
      <c r="H1209" s="27">
        <v>10</v>
      </c>
      <c r="I1209" s="36">
        <v>1</v>
      </c>
      <c r="J1209" s="26" t="s">
        <v>2297</v>
      </c>
      <c r="K1209" s="37"/>
      <c r="L1209" s="23" t="str">
        <f>IF(U1209=0,"INVALID SKU",IF(INDEX('SKU Catalog'!$J$1:$J$116,MAX(1,U1209))=0,"PAYG",IF(J1209="Default",Assumptions!$B$7,J1209)))</f>
        <v>PAYG</v>
      </c>
      <c r="M1209" s="23" t="str">
        <f>IF(U1209=0,"Review SKU",INDEX('SKU Catalog'!$E$1:$E$116,MAX(1,U1209)))</f>
        <v>10K operations</v>
      </c>
      <c r="N1209" s="31">
        <f>IF(ISNUMBER(K1209),K1209,IF(U1209=0,"UNPRICED",IF(L1209="PAYG",INDEX('SKU Catalog'!$K$1:$K$116,MAX(1,U1209)),IF(L1209="1Y",INDEX('SKU Catalog'!$L$1:$L$116,MAX(1,U1209)),INDEX('SKU Catalog'!$M$1:$M$116,MAX(1,U1209))))))</f>
        <v>0.05</v>
      </c>
      <c r="O1209" s="24">
        <f>IF(NOT(AND(A1209=$B$2,G1209&gt;0,H1209&gt;0,OR(C1209&lt;&gt;"Recommended baseline",Assumptions!$B$10=1))),0,IF(ISNUMBER(N1209),G1209*H1209*N1209*IF(ISNUMBER(K1209),1,IF(AND(L1209="PAYG",INDEX('SKU Catalog'!$F$1:$F$116,MAX(1,U1209))="Hourly"),I1209,1)),"UNPRICED"))</f>
        <v>0</v>
      </c>
      <c r="P1209" s="24">
        <f>IF(ISNUMBER(O1209),O1209*Assumptions!$B$8,"UNPRICED")</f>
        <v>0</v>
      </c>
      <c r="Q1209" s="23" t="str">
        <f>IF(NOT(AND(A1209=$B$2,G1209&gt;0,H1209&gt;0,OR(C1209&lt;&gt;"Recommended baseline",Assumptions!$B$10=1))),"Inactive",IF(NOT(ISNUMBER(N1209)),"UNPRICED - select SKU / quote",IF(ISNUMBER(K1209),"Manual quote - verify source",IF(T1209="Covered","Covered by capacity",IF(T1209="Control plane","No direct fee","Priced - verify sizing")))))</f>
        <v>Inactive</v>
      </c>
      <c r="R1209" s="21" t="s">
        <v>2317</v>
      </c>
      <c r="S1209" s="21" t="s">
        <v>971</v>
      </c>
      <c r="T1209" s="21" t="s">
        <v>256</v>
      </c>
      <c r="U1209" s="23">
        <f>IF(COUNTIF('SKU Catalog'!$A$4:$A$116,T1209&amp;"|"&amp;F1209)=0,0,MATCH(T1209&amp;"|"&amp;F1209,'SKU Catalog'!$A$1:$A$116,0))</f>
        <v>32</v>
      </c>
      <c r="V1209" s="24">
        <f>IF(NOT(AND(A1209=$B$2,G1209&gt;0,H1209&gt;0,OR(C1209&lt;&gt;"Recommended baseline",Assumptions!$B$10=1))),0,IF(ISNUMBER(K1209),G1209*H1209*K1209,IF(U1209=0,"UNPRICED",IF(ISNUMBER(INDEX('SKU Catalog'!$K$1:$K$116,MAX(1,U1209))),G1209*H1209*INDEX('SKU Catalog'!$K$1:$K$116,MAX(1,U1209))*IF(AND(INDEX('SKU Catalog'!$F$1:$F$116,MAX(1,U1209))="Hourly",OR(INDEX('SKU Catalog'!$J$1:$J$116,MAX(1,U1209))=0,"PAYG"="PAYG")),I1209,1),"UNPRICED"))))</f>
        <v>0</v>
      </c>
      <c r="W1209" s="24">
        <f>IF(NOT(AND(A1209=$B$2,G1209&gt;0,H1209&gt;0,OR(C1209&lt;&gt;"Recommended baseline",Assumptions!$B$10=1))),0,IF(ISNUMBER(K1209),G1209*H1209*K1209,IF(U1209=0,"UNPRICED",IF(ISNUMBER(INDEX('SKU Catalog'!$L$1:$L$116,MAX(1,U1209))),G1209*H1209*INDEX('SKU Catalog'!$L$1:$L$116,MAX(1,U1209))*IF(AND(INDEX('SKU Catalog'!$F$1:$F$116,MAX(1,U1209))="Hourly",OR(INDEX('SKU Catalog'!$J$1:$J$116,MAX(1,U1209))=0,"1Y"="PAYG")),I1209,1),"UNPRICED"))))</f>
        <v>0</v>
      </c>
      <c r="X1209" s="24">
        <f>IF(NOT(AND(A1209=$B$2,G1209&gt;0,H1209&gt;0,OR(C1209&lt;&gt;"Recommended baseline",Assumptions!$B$10=1))),0,IF(ISNUMBER(K1209),G1209*H1209*K1209,IF(U1209=0,"UNPRICED",IF(ISNUMBER(INDEX('SKU Catalog'!$M$1:$M$116,MAX(1,U1209))),G1209*H1209*INDEX('SKU Catalog'!$M$1:$M$116,MAX(1,U1209))*IF(AND(INDEX('SKU Catalog'!$F$1:$F$116,MAX(1,U1209))="Hourly",OR(INDEX('SKU Catalog'!$J$1:$J$116,MAX(1,U1209))=0,"3Y"="PAYG")),I1209,1),"UNPRICED"))))</f>
        <v>0</v>
      </c>
    </row>
    <row r="1210" spans="1:24" ht="43.2" x14ac:dyDescent="0.35">
      <c r="A1210" s="21" t="s">
        <v>1941</v>
      </c>
      <c r="B1210" s="21" t="s">
        <v>89</v>
      </c>
      <c r="C1210" s="21" t="s">
        <v>2299</v>
      </c>
      <c r="D1210" s="21" t="s">
        <v>1304</v>
      </c>
      <c r="E1210" s="21" t="s">
        <v>1306</v>
      </c>
      <c r="F1210" s="26" t="s">
        <v>239</v>
      </c>
      <c r="G1210" s="27">
        <v>1</v>
      </c>
      <c r="H1210" s="27">
        <v>10</v>
      </c>
      <c r="I1210" s="36">
        <v>1</v>
      </c>
      <c r="J1210" s="26" t="s">
        <v>2297</v>
      </c>
      <c r="K1210" s="37"/>
      <c r="L1210" s="23" t="str">
        <f>IF(U1210=0,"INVALID SKU",IF(INDEX('SKU Catalog'!$J$1:$J$116,MAX(1,U1210))=0,"PAYG",IF(J1210="Default",Assumptions!$B$7,J1210)))</f>
        <v>PAYG</v>
      </c>
      <c r="M1210" s="23" t="str">
        <f>IF(U1210=0,"Review SKU",INDEX('SKU Catalog'!$E$1:$E$116,MAX(1,U1210)))</f>
        <v>10K operations</v>
      </c>
      <c r="N1210" s="31">
        <f>IF(ISNUMBER(K1210),K1210,IF(U1210=0,"UNPRICED",IF(L1210="PAYG",INDEX('SKU Catalog'!$K$1:$K$116,MAX(1,U1210)),IF(L1210="1Y",INDEX('SKU Catalog'!$L$1:$L$116,MAX(1,U1210)),INDEX('SKU Catalog'!$M$1:$M$116,MAX(1,U1210))))))</f>
        <v>4.0000000000000001E-3</v>
      </c>
      <c r="O1210" s="24">
        <f>IF(NOT(AND(A1210=$B$2,G1210&gt;0,H1210&gt;0,OR(C1210&lt;&gt;"Recommended baseline",Assumptions!$B$10=1))),0,IF(ISNUMBER(N1210),G1210*H1210*N1210*IF(ISNUMBER(K1210),1,IF(AND(L1210="PAYG",INDEX('SKU Catalog'!$F$1:$F$116,MAX(1,U1210))="Hourly"),I1210,1)),"UNPRICED"))</f>
        <v>0</v>
      </c>
      <c r="P1210" s="24">
        <f>IF(ISNUMBER(O1210),O1210*Assumptions!$B$8,"UNPRICED")</f>
        <v>0</v>
      </c>
      <c r="Q1210" s="23" t="str">
        <f>IF(NOT(AND(A1210=$B$2,G1210&gt;0,H1210&gt;0,OR(C1210&lt;&gt;"Recommended baseline",Assumptions!$B$10=1))),"Inactive",IF(NOT(ISNUMBER(N1210)),"UNPRICED - select SKU / quote",IF(ISNUMBER(K1210),"Manual quote - verify source",IF(T1210="Covered","Covered by capacity",IF(T1210="Control plane","No direct fee","Priced - verify sizing")))))</f>
        <v>Inactive</v>
      </c>
      <c r="R1210" s="21" t="s">
        <v>2317</v>
      </c>
      <c r="S1210" s="21" t="s">
        <v>971</v>
      </c>
      <c r="T1210" s="21" t="s">
        <v>260</v>
      </c>
      <c r="U1210" s="23">
        <f>IF(COUNTIF('SKU Catalog'!$A$4:$A$116,T1210&amp;"|"&amp;F1210)=0,0,MATCH(T1210&amp;"|"&amp;F1210,'SKU Catalog'!$A$1:$A$116,0))</f>
        <v>33</v>
      </c>
      <c r="V1210" s="24">
        <f>IF(NOT(AND(A1210=$B$2,G1210&gt;0,H1210&gt;0,OR(C1210&lt;&gt;"Recommended baseline",Assumptions!$B$10=1))),0,IF(ISNUMBER(K1210),G1210*H1210*K1210,IF(U1210=0,"UNPRICED",IF(ISNUMBER(INDEX('SKU Catalog'!$K$1:$K$116,MAX(1,U1210))),G1210*H1210*INDEX('SKU Catalog'!$K$1:$K$116,MAX(1,U1210))*IF(AND(INDEX('SKU Catalog'!$F$1:$F$116,MAX(1,U1210))="Hourly",OR(INDEX('SKU Catalog'!$J$1:$J$116,MAX(1,U1210))=0,"PAYG"="PAYG")),I1210,1),"UNPRICED"))))</f>
        <v>0</v>
      </c>
      <c r="W1210" s="24">
        <f>IF(NOT(AND(A1210=$B$2,G1210&gt;0,H1210&gt;0,OR(C1210&lt;&gt;"Recommended baseline",Assumptions!$B$10=1))),0,IF(ISNUMBER(K1210),G1210*H1210*K1210,IF(U1210=0,"UNPRICED",IF(ISNUMBER(INDEX('SKU Catalog'!$L$1:$L$116,MAX(1,U1210))),G1210*H1210*INDEX('SKU Catalog'!$L$1:$L$116,MAX(1,U1210))*IF(AND(INDEX('SKU Catalog'!$F$1:$F$116,MAX(1,U1210))="Hourly",OR(INDEX('SKU Catalog'!$J$1:$J$116,MAX(1,U1210))=0,"1Y"="PAYG")),I1210,1),"UNPRICED"))))</f>
        <v>0</v>
      </c>
      <c r="X1210" s="24">
        <f>IF(NOT(AND(A1210=$B$2,G1210&gt;0,H1210&gt;0,OR(C1210&lt;&gt;"Recommended baseline",Assumptions!$B$10=1))),0,IF(ISNUMBER(K1210),G1210*H1210*K1210,IF(U1210=0,"UNPRICED",IF(ISNUMBER(INDEX('SKU Catalog'!$M$1:$M$116,MAX(1,U1210))),G1210*H1210*INDEX('SKU Catalog'!$M$1:$M$116,MAX(1,U1210))*IF(AND(INDEX('SKU Catalog'!$F$1:$F$116,MAX(1,U1210))="Hourly",OR(INDEX('SKU Catalog'!$J$1:$J$116,MAX(1,U1210))=0,"3Y"="PAYG")),I1210,1),"UNPRICED"))))</f>
        <v>0</v>
      </c>
    </row>
    <row r="1211" spans="1:24" ht="28.8" x14ac:dyDescent="0.35">
      <c r="A1211" s="21" t="s">
        <v>1941</v>
      </c>
      <c r="B1211" s="21" t="s">
        <v>89</v>
      </c>
      <c r="C1211" s="21" t="s">
        <v>2299</v>
      </c>
      <c r="D1211" s="21" t="s">
        <v>1309</v>
      </c>
      <c r="E1211" s="21" t="s">
        <v>1310</v>
      </c>
      <c r="F1211" s="26" t="s">
        <v>239</v>
      </c>
      <c r="G1211" s="27">
        <v>1</v>
      </c>
      <c r="H1211" s="38">
        <f>Assumptions!$B$15</f>
        <v>1024</v>
      </c>
      <c r="I1211" s="36">
        <v>1</v>
      </c>
      <c r="J1211" s="26" t="s">
        <v>2297</v>
      </c>
      <c r="K1211" s="37"/>
      <c r="L1211" s="23" t="str">
        <f>IF(U1211=0,"INVALID SKU",IF(INDEX('SKU Catalog'!$J$1:$J$116,MAX(1,U1211))=0,"PAYG",IF(J1211="Default",Assumptions!$B$7,J1211)))</f>
        <v>PAYG</v>
      </c>
      <c r="M1211" s="23" t="str">
        <f>IF(U1211=0,"Review SKU",INDEX('SKU Catalog'!$E$1:$E$116,MAX(1,U1211)))</f>
        <v>GB-month</v>
      </c>
      <c r="N1211" s="31">
        <f>IF(ISNUMBER(K1211),K1211,IF(U1211=0,"UNPRICED",IF(L1211="PAYG",INDEX('SKU Catalog'!$K$1:$K$116,MAX(1,U1211)),IF(L1211="1Y",INDEX('SKU Catalog'!$L$1:$L$116,MAX(1,U1211)),INDEX('SKU Catalog'!$M$1:$M$116,MAX(1,U1211))))))</f>
        <v>2.1000000000000001E-2</v>
      </c>
      <c r="O1211" s="24">
        <f>IF(NOT(AND(A1211=$B$2,G1211&gt;0,H1211&gt;0,OR(C1211&lt;&gt;"Recommended baseline",Assumptions!$B$10=1))),0,IF(ISNUMBER(N1211),G1211*H1211*N1211*IF(ISNUMBER(K1211),1,IF(AND(L1211="PAYG",INDEX('SKU Catalog'!$F$1:$F$116,MAX(1,U1211))="Hourly"),I1211,1)),"UNPRICED"))</f>
        <v>0</v>
      </c>
      <c r="P1211" s="24">
        <f>IF(ISNUMBER(O1211),O1211*Assumptions!$B$8,"UNPRICED")</f>
        <v>0</v>
      </c>
      <c r="Q1211" s="23" t="str">
        <f>IF(NOT(AND(A1211=$B$2,G1211&gt;0,H1211&gt;0,OR(C1211&lt;&gt;"Recommended baseline",Assumptions!$B$10=1))),"Inactive",IF(NOT(ISNUMBER(N1211)),"UNPRICED - select SKU / quote",IF(ISNUMBER(K1211),"Manual quote - verify source",IF(T1211="Covered","Covered by capacity",IF(T1211="Control plane","No direct fee","Priced - verify sizing")))))</f>
        <v>Inactive</v>
      </c>
      <c r="R1211" s="21" t="s">
        <v>2316</v>
      </c>
      <c r="S1211" s="21" t="s">
        <v>971</v>
      </c>
      <c r="T1211" s="21" t="s">
        <v>262</v>
      </c>
      <c r="U1211" s="23">
        <f>IF(COUNTIF('SKU Catalog'!$A$4:$A$116,T1211&amp;"|"&amp;F1211)=0,0,MATCH(T1211&amp;"|"&amp;F1211,'SKU Catalog'!$A$1:$A$116,0))</f>
        <v>34</v>
      </c>
      <c r="V1211" s="24">
        <f>IF(NOT(AND(A1211=$B$2,G1211&gt;0,H1211&gt;0,OR(C1211&lt;&gt;"Recommended baseline",Assumptions!$B$10=1))),0,IF(ISNUMBER(K1211),G1211*H1211*K1211,IF(U1211=0,"UNPRICED",IF(ISNUMBER(INDEX('SKU Catalog'!$K$1:$K$116,MAX(1,U1211))),G1211*H1211*INDEX('SKU Catalog'!$K$1:$K$116,MAX(1,U1211))*IF(AND(INDEX('SKU Catalog'!$F$1:$F$116,MAX(1,U1211))="Hourly",OR(INDEX('SKU Catalog'!$J$1:$J$116,MAX(1,U1211))=0,"PAYG"="PAYG")),I1211,1),"UNPRICED"))))</f>
        <v>0</v>
      </c>
      <c r="W1211" s="24">
        <f>IF(NOT(AND(A1211=$B$2,G1211&gt;0,H1211&gt;0,OR(C1211&lt;&gt;"Recommended baseline",Assumptions!$B$10=1))),0,IF(ISNUMBER(K1211),G1211*H1211*K1211,IF(U1211=0,"UNPRICED",IF(ISNUMBER(INDEX('SKU Catalog'!$L$1:$L$116,MAX(1,U1211))),G1211*H1211*INDEX('SKU Catalog'!$L$1:$L$116,MAX(1,U1211))*IF(AND(INDEX('SKU Catalog'!$F$1:$F$116,MAX(1,U1211))="Hourly",OR(INDEX('SKU Catalog'!$J$1:$J$116,MAX(1,U1211))=0,"1Y"="PAYG")),I1211,1),"UNPRICED"))))</f>
        <v>0</v>
      </c>
      <c r="X1211" s="24">
        <f>IF(NOT(AND(A1211=$B$2,G1211&gt;0,H1211&gt;0,OR(C1211&lt;&gt;"Recommended baseline",Assumptions!$B$10=1))),0,IF(ISNUMBER(K1211),G1211*H1211*K1211,IF(U1211=0,"UNPRICED",IF(ISNUMBER(INDEX('SKU Catalog'!$M$1:$M$116,MAX(1,U1211))),G1211*H1211*INDEX('SKU Catalog'!$M$1:$M$116,MAX(1,U1211))*IF(AND(INDEX('SKU Catalog'!$F$1:$F$116,MAX(1,U1211))="Hourly",OR(INDEX('SKU Catalog'!$J$1:$J$116,MAX(1,U1211))=0,"3Y"="PAYG")),I1211,1),"UNPRICED"))))</f>
        <v>0</v>
      </c>
    </row>
    <row r="1212" spans="1:24" ht="43.2" x14ac:dyDescent="0.35">
      <c r="A1212" s="21" t="s">
        <v>1941</v>
      </c>
      <c r="B1212" s="21" t="s">
        <v>89</v>
      </c>
      <c r="C1212" s="21" t="s">
        <v>2299</v>
      </c>
      <c r="D1212" s="21" t="s">
        <v>1309</v>
      </c>
      <c r="E1212" s="21" t="s">
        <v>1310</v>
      </c>
      <c r="F1212" s="26" t="s">
        <v>239</v>
      </c>
      <c r="G1212" s="27">
        <v>1</v>
      </c>
      <c r="H1212" s="27">
        <v>10</v>
      </c>
      <c r="I1212" s="36">
        <v>1</v>
      </c>
      <c r="J1212" s="26" t="s">
        <v>2297</v>
      </c>
      <c r="K1212" s="37"/>
      <c r="L1212" s="23" t="str">
        <f>IF(U1212=0,"INVALID SKU",IF(INDEX('SKU Catalog'!$J$1:$J$116,MAX(1,U1212))=0,"PAYG",IF(J1212="Default",Assumptions!$B$7,J1212)))</f>
        <v>PAYG</v>
      </c>
      <c r="M1212" s="23" t="str">
        <f>IF(U1212=0,"Review SKU",INDEX('SKU Catalog'!$E$1:$E$116,MAX(1,U1212)))</f>
        <v>10K operations</v>
      </c>
      <c r="N1212" s="31">
        <f>IF(ISNUMBER(K1212),K1212,IF(U1212=0,"UNPRICED",IF(L1212="PAYG",INDEX('SKU Catalog'!$K$1:$K$116,MAX(1,U1212)),IF(L1212="1Y",INDEX('SKU Catalog'!$L$1:$L$116,MAX(1,U1212)),INDEX('SKU Catalog'!$M$1:$M$116,MAX(1,U1212))))))</f>
        <v>6.5000000000000002E-2</v>
      </c>
      <c r="O1212" s="24">
        <f>IF(NOT(AND(A1212=$B$2,G1212&gt;0,H1212&gt;0,OR(C1212&lt;&gt;"Recommended baseline",Assumptions!$B$10=1))),0,IF(ISNUMBER(N1212),G1212*H1212*N1212*IF(ISNUMBER(K1212),1,IF(AND(L1212="PAYG",INDEX('SKU Catalog'!$F$1:$F$116,MAX(1,U1212))="Hourly"),I1212,1)),"UNPRICED"))</f>
        <v>0</v>
      </c>
      <c r="P1212" s="24">
        <f>IF(ISNUMBER(O1212),O1212*Assumptions!$B$8,"UNPRICED")</f>
        <v>0</v>
      </c>
      <c r="Q1212" s="23" t="str">
        <f>IF(NOT(AND(A1212=$B$2,G1212&gt;0,H1212&gt;0,OR(C1212&lt;&gt;"Recommended baseline",Assumptions!$B$10=1))),"Inactive",IF(NOT(ISNUMBER(N1212)),"UNPRICED - select SKU / quote",IF(ISNUMBER(K1212),"Manual quote - verify source",IF(T1212="Covered","Covered by capacity",IF(T1212="Control plane","No direct fee","Priced - verify sizing")))))</f>
        <v>Inactive</v>
      </c>
      <c r="R1212" s="21" t="s">
        <v>2317</v>
      </c>
      <c r="S1212" s="21" t="s">
        <v>971</v>
      </c>
      <c r="T1212" s="21" t="s">
        <v>271</v>
      </c>
      <c r="U1212" s="23">
        <f>IF(COUNTIF('SKU Catalog'!$A$4:$A$116,T1212&amp;"|"&amp;F1212)=0,0,MATCH(T1212&amp;"|"&amp;F1212,'SKU Catalog'!$A$1:$A$116,0))</f>
        <v>42</v>
      </c>
      <c r="V1212" s="24">
        <f>IF(NOT(AND(A1212=$B$2,G1212&gt;0,H1212&gt;0,OR(C1212&lt;&gt;"Recommended baseline",Assumptions!$B$10=1))),0,IF(ISNUMBER(K1212),G1212*H1212*K1212,IF(U1212=0,"UNPRICED",IF(ISNUMBER(INDEX('SKU Catalog'!$K$1:$K$116,MAX(1,U1212))),G1212*H1212*INDEX('SKU Catalog'!$K$1:$K$116,MAX(1,U1212))*IF(AND(INDEX('SKU Catalog'!$F$1:$F$116,MAX(1,U1212))="Hourly",OR(INDEX('SKU Catalog'!$J$1:$J$116,MAX(1,U1212))=0,"PAYG"="PAYG")),I1212,1),"UNPRICED"))))</f>
        <v>0</v>
      </c>
      <c r="W1212" s="24">
        <f>IF(NOT(AND(A1212=$B$2,G1212&gt;0,H1212&gt;0,OR(C1212&lt;&gt;"Recommended baseline",Assumptions!$B$10=1))),0,IF(ISNUMBER(K1212),G1212*H1212*K1212,IF(U1212=0,"UNPRICED",IF(ISNUMBER(INDEX('SKU Catalog'!$L$1:$L$116,MAX(1,U1212))),G1212*H1212*INDEX('SKU Catalog'!$L$1:$L$116,MAX(1,U1212))*IF(AND(INDEX('SKU Catalog'!$F$1:$F$116,MAX(1,U1212))="Hourly",OR(INDEX('SKU Catalog'!$J$1:$J$116,MAX(1,U1212))=0,"1Y"="PAYG")),I1212,1),"UNPRICED"))))</f>
        <v>0</v>
      </c>
      <c r="X1212" s="24">
        <f>IF(NOT(AND(A1212=$B$2,G1212&gt;0,H1212&gt;0,OR(C1212&lt;&gt;"Recommended baseline",Assumptions!$B$10=1))),0,IF(ISNUMBER(K1212),G1212*H1212*K1212,IF(U1212=0,"UNPRICED",IF(ISNUMBER(INDEX('SKU Catalog'!$M$1:$M$116,MAX(1,U1212))),G1212*H1212*INDEX('SKU Catalog'!$M$1:$M$116,MAX(1,U1212))*IF(AND(INDEX('SKU Catalog'!$F$1:$F$116,MAX(1,U1212))="Hourly",OR(INDEX('SKU Catalog'!$J$1:$J$116,MAX(1,U1212))=0,"3Y"="PAYG")),I1212,1),"UNPRICED"))))</f>
        <v>0</v>
      </c>
    </row>
    <row r="1213" spans="1:24" ht="43.2" x14ac:dyDescent="0.35">
      <c r="A1213" s="21" t="s">
        <v>1941</v>
      </c>
      <c r="B1213" s="21" t="s">
        <v>89</v>
      </c>
      <c r="C1213" s="21" t="s">
        <v>2299</v>
      </c>
      <c r="D1213" s="21" t="s">
        <v>1309</v>
      </c>
      <c r="E1213" s="21" t="s">
        <v>1310</v>
      </c>
      <c r="F1213" s="26" t="s">
        <v>239</v>
      </c>
      <c r="G1213" s="27">
        <v>1</v>
      </c>
      <c r="H1213" s="27">
        <v>10</v>
      </c>
      <c r="I1213" s="36">
        <v>1</v>
      </c>
      <c r="J1213" s="26" t="s">
        <v>2297</v>
      </c>
      <c r="K1213" s="37"/>
      <c r="L1213" s="23" t="str">
        <f>IF(U1213=0,"INVALID SKU",IF(INDEX('SKU Catalog'!$J$1:$J$116,MAX(1,U1213))=0,"PAYG",IF(J1213="Default",Assumptions!$B$7,J1213)))</f>
        <v>PAYG</v>
      </c>
      <c r="M1213" s="23" t="str">
        <f>IF(U1213=0,"Review SKU",INDEX('SKU Catalog'!$E$1:$E$116,MAX(1,U1213)))</f>
        <v>10K operations</v>
      </c>
      <c r="N1213" s="31">
        <f>IF(ISNUMBER(K1213),K1213,IF(U1213=0,"UNPRICED",IF(L1213="PAYG",INDEX('SKU Catalog'!$K$1:$K$116,MAX(1,U1213)),IF(L1213="1Y",INDEX('SKU Catalog'!$L$1:$L$116,MAX(1,U1213)),INDEX('SKU Catalog'!$M$1:$M$116,MAX(1,U1213))))))</f>
        <v>5.0000000000000001E-3</v>
      </c>
      <c r="O1213" s="24">
        <f>IF(NOT(AND(A1213=$B$2,G1213&gt;0,H1213&gt;0,OR(C1213&lt;&gt;"Recommended baseline",Assumptions!$B$10=1))),0,IF(ISNUMBER(N1213),G1213*H1213*N1213*IF(ISNUMBER(K1213),1,IF(AND(L1213="PAYG",INDEX('SKU Catalog'!$F$1:$F$116,MAX(1,U1213))="Hourly"),I1213,1)),"UNPRICED"))</f>
        <v>0</v>
      </c>
      <c r="P1213" s="24">
        <f>IF(ISNUMBER(O1213),O1213*Assumptions!$B$8,"UNPRICED")</f>
        <v>0</v>
      </c>
      <c r="Q1213" s="23" t="str">
        <f>IF(NOT(AND(A1213=$B$2,G1213&gt;0,H1213&gt;0,OR(C1213&lt;&gt;"Recommended baseline",Assumptions!$B$10=1))),"Inactive",IF(NOT(ISNUMBER(N1213)),"UNPRICED - select SKU / quote",IF(ISNUMBER(K1213),"Manual quote - verify source",IF(T1213="Covered","Covered by capacity",IF(T1213="Control plane","No direct fee","Priced - verify sizing")))))</f>
        <v>Inactive</v>
      </c>
      <c r="R1213" s="21" t="s">
        <v>2317</v>
      </c>
      <c r="S1213" s="21" t="s">
        <v>971</v>
      </c>
      <c r="T1213" s="21" t="s">
        <v>273</v>
      </c>
      <c r="U1213" s="23">
        <f>IF(COUNTIF('SKU Catalog'!$A$4:$A$116,T1213&amp;"|"&amp;F1213)=0,0,MATCH(T1213&amp;"|"&amp;F1213,'SKU Catalog'!$A$1:$A$116,0))</f>
        <v>43</v>
      </c>
      <c r="V1213" s="24">
        <f>IF(NOT(AND(A1213=$B$2,G1213&gt;0,H1213&gt;0,OR(C1213&lt;&gt;"Recommended baseline",Assumptions!$B$10=1))),0,IF(ISNUMBER(K1213),G1213*H1213*K1213,IF(U1213=0,"UNPRICED",IF(ISNUMBER(INDEX('SKU Catalog'!$K$1:$K$116,MAX(1,U1213))),G1213*H1213*INDEX('SKU Catalog'!$K$1:$K$116,MAX(1,U1213))*IF(AND(INDEX('SKU Catalog'!$F$1:$F$116,MAX(1,U1213))="Hourly",OR(INDEX('SKU Catalog'!$J$1:$J$116,MAX(1,U1213))=0,"PAYG"="PAYG")),I1213,1),"UNPRICED"))))</f>
        <v>0</v>
      </c>
      <c r="W1213" s="24">
        <f>IF(NOT(AND(A1213=$B$2,G1213&gt;0,H1213&gt;0,OR(C1213&lt;&gt;"Recommended baseline",Assumptions!$B$10=1))),0,IF(ISNUMBER(K1213),G1213*H1213*K1213,IF(U1213=0,"UNPRICED",IF(ISNUMBER(INDEX('SKU Catalog'!$L$1:$L$116,MAX(1,U1213))),G1213*H1213*INDEX('SKU Catalog'!$L$1:$L$116,MAX(1,U1213))*IF(AND(INDEX('SKU Catalog'!$F$1:$F$116,MAX(1,U1213))="Hourly",OR(INDEX('SKU Catalog'!$J$1:$J$116,MAX(1,U1213))=0,"1Y"="PAYG")),I1213,1),"UNPRICED"))))</f>
        <v>0</v>
      </c>
      <c r="X1213" s="24">
        <f>IF(NOT(AND(A1213=$B$2,G1213&gt;0,H1213&gt;0,OR(C1213&lt;&gt;"Recommended baseline",Assumptions!$B$10=1))),0,IF(ISNUMBER(K1213),G1213*H1213*K1213,IF(U1213=0,"UNPRICED",IF(ISNUMBER(INDEX('SKU Catalog'!$M$1:$M$116,MAX(1,U1213))),G1213*H1213*INDEX('SKU Catalog'!$M$1:$M$116,MAX(1,U1213))*IF(AND(INDEX('SKU Catalog'!$F$1:$F$116,MAX(1,U1213))="Hourly",OR(INDEX('SKU Catalog'!$J$1:$J$116,MAX(1,U1213))=0,"3Y"="PAYG")),I1213,1),"UNPRICED"))))</f>
        <v>0</v>
      </c>
    </row>
    <row r="1214" spans="1:24" ht="28.8" x14ac:dyDescent="0.35">
      <c r="A1214" s="21" t="s">
        <v>1941</v>
      </c>
      <c r="B1214" s="21" t="s">
        <v>89</v>
      </c>
      <c r="C1214" s="21" t="s">
        <v>2299</v>
      </c>
      <c r="D1214" s="21" t="s">
        <v>1313</v>
      </c>
      <c r="E1214" s="21" t="s">
        <v>1315</v>
      </c>
      <c r="F1214" s="26" t="s">
        <v>282</v>
      </c>
      <c r="G1214" s="27">
        <v>1</v>
      </c>
      <c r="H1214" s="38">
        <f>Assumptions!$B$15</f>
        <v>1024</v>
      </c>
      <c r="I1214" s="36">
        <v>1</v>
      </c>
      <c r="J1214" s="26" t="s">
        <v>2297</v>
      </c>
      <c r="K1214" s="37"/>
      <c r="L1214" s="23" t="str">
        <f>IF(U1214=0,"INVALID SKU",IF(INDEX('SKU Catalog'!$J$1:$J$116,MAX(1,U1214))=0,"PAYG",IF(J1214="Default",Assumptions!$B$7,J1214)))</f>
        <v>PAYG</v>
      </c>
      <c r="M1214" s="23" t="str">
        <f>IF(U1214=0,"Review SKU",INDEX('SKU Catalog'!$E$1:$E$116,MAX(1,U1214)))</f>
        <v>provisioned GiB-month</v>
      </c>
      <c r="N1214" s="31" t="str">
        <f>IF(ISNUMBER(K1214),K1214,IF(U1214=0,"UNPRICED",IF(L1214="PAYG",INDEX('SKU Catalog'!$K$1:$K$116,MAX(1,U1214)),IF(L1214="1Y",INDEX('SKU Catalog'!$L$1:$L$116,MAX(1,U1214)),INDEX('SKU Catalog'!$M$1:$M$116,MAX(1,U1214))))))</f>
        <v>UNPRICED</v>
      </c>
      <c r="O1214" s="24">
        <f>IF(NOT(AND(A1214=$B$2,G1214&gt;0,H1214&gt;0,OR(C1214&lt;&gt;"Recommended baseline",Assumptions!$B$10=1))),0,IF(ISNUMBER(N1214),G1214*H1214*N1214*IF(ISNUMBER(K1214),1,IF(AND(L1214="PAYG",INDEX('SKU Catalog'!$F$1:$F$116,MAX(1,U1214))="Hourly"),I1214,1)),"UNPRICED"))</f>
        <v>0</v>
      </c>
      <c r="P1214" s="24">
        <f>IF(ISNUMBER(O1214),O1214*Assumptions!$B$8,"UNPRICED")</f>
        <v>0</v>
      </c>
      <c r="Q1214" s="23" t="str">
        <f>IF(NOT(AND(A1214=$B$2,G1214&gt;0,H1214&gt;0,OR(C1214&lt;&gt;"Recommended baseline",Assumptions!$B$10=1))),"Inactive",IF(NOT(ISNUMBER(N1214)),"UNPRICED - select SKU / quote",IF(ISNUMBER(K1214),"Manual quote - verify source",IF(T1214="Covered","Covered by capacity",IF(T1214="Control plane","No direct fee","Priced - verify sizing")))))</f>
        <v>Inactive</v>
      </c>
      <c r="R1214" s="21" t="s">
        <v>2330</v>
      </c>
      <c r="S1214" s="21" t="s">
        <v>971</v>
      </c>
      <c r="T1214" s="21" t="s">
        <v>275</v>
      </c>
      <c r="U1214" s="23">
        <f>IF(COUNTIF('SKU Catalog'!$A$4:$A$116,T1214&amp;"|"&amp;F1214)=0,0,MATCH(T1214&amp;"|"&amp;F1214,'SKU Catalog'!$A$1:$A$116,0))</f>
        <v>47</v>
      </c>
      <c r="V1214" s="24">
        <f>IF(NOT(AND(A1214=$B$2,G1214&gt;0,H1214&gt;0,OR(C1214&lt;&gt;"Recommended baseline",Assumptions!$B$10=1))),0,IF(ISNUMBER(K1214),G1214*H1214*K1214,IF(U1214=0,"UNPRICED",IF(ISNUMBER(INDEX('SKU Catalog'!$K$1:$K$116,MAX(1,U1214))),G1214*H1214*INDEX('SKU Catalog'!$K$1:$K$116,MAX(1,U1214))*IF(AND(INDEX('SKU Catalog'!$F$1:$F$116,MAX(1,U1214))="Hourly",OR(INDEX('SKU Catalog'!$J$1:$J$116,MAX(1,U1214))=0,"PAYG"="PAYG")),I1214,1),"UNPRICED"))))</f>
        <v>0</v>
      </c>
      <c r="W1214" s="24">
        <f>IF(NOT(AND(A1214=$B$2,G1214&gt;0,H1214&gt;0,OR(C1214&lt;&gt;"Recommended baseline",Assumptions!$B$10=1))),0,IF(ISNUMBER(K1214),G1214*H1214*K1214,IF(U1214=0,"UNPRICED",IF(ISNUMBER(INDEX('SKU Catalog'!$L$1:$L$116,MAX(1,U1214))),G1214*H1214*INDEX('SKU Catalog'!$L$1:$L$116,MAX(1,U1214))*IF(AND(INDEX('SKU Catalog'!$F$1:$F$116,MAX(1,U1214))="Hourly",OR(INDEX('SKU Catalog'!$J$1:$J$116,MAX(1,U1214))=0,"1Y"="PAYG")),I1214,1),"UNPRICED"))))</f>
        <v>0</v>
      </c>
      <c r="X1214" s="24">
        <f>IF(NOT(AND(A1214=$B$2,G1214&gt;0,H1214&gt;0,OR(C1214&lt;&gt;"Recommended baseline",Assumptions!$B$10=1))),0,IF(ISNUMBER(K1214),G1214*H1214*K1214,IF(U1214=0,"UNPRICED",IF(ISNUMBER(INDEX('SKU Catalog'!$M$1:$M$116,MAX(1,U1214))),G1214*H1214*INDEX('SKU Catalog'!$M$1:$M$116,MAX(1,U1214))*IF(AND(INDEX('SKU Catalog'!$F$1:$F$116,MAX(1,U1214))="Hourly",OR(INDEX('SKU Catalog'!$J$1:$J$116,MAX(1,U1214))=0,"3Y"="PAYG")),I1214,1),"UNPRICED"))))</f>
        <v>0</v>
      </c>
    </row>
    <row r="1215" spans="1:24" ht="28.8" x14ac:dyDescent="0.35">
      <c r="A1215" s="21" t="s">
        <v>1941</v>
      </c>
      <c r="B1215" s="21" t="s">
        <v>89</v>
      </c>
      <c r="C1215" s="21" t="s">
        <v>2299</v>
      </c>
      <c r="D1215" s="21" t="s">
        <v>1318</v>
      </c>
      <c r="E1215" s="21" t="s">
        <v>1319</v>
      </c>
      <c r="F1215" s="26" t="s">
        <v>278</v>
      </c>
      <c r="G1215" s="27">
        <v>1</v>
      </c>
      <c r="H1215" s="38">
        <f>Assumptions!$B$15</f>
        <v>1024</v>
      </c>
      <c r="I1215" s="36">
        <v>1</v>
      </c>
      <c r="J1215" s="26" t="s">
        <v>2297</v>
      </c>
      <c r="K1215" s="37"/>
      <c r="L1215" s="23" t="str">
        <f>IF(U1215=0,"INVALID SKU",IF(INDEX('SKU Catalog'!$J$1:$J$116,MAX(1,U1215))=0,"PAYG",IF(J1215="Default",Assumptions!$B$7,J1215)))</f>
        <v>PAYG</v>
      </c>
      <c r="M1215" s="23" t="str">
        <f>IF(U1215=0,"Review SKU",INDEX('SKU Catalog'!$E$1:$E$116,MAX(1,U1215)))</f>
        <v>GB-month</v>
      </c>
      <c r="N1215" s="31">
        <f>IF(ISNUMBER(K1215),K1215,IF(U1215=0,"UNPRICED",IF(L1215="PAYG",INDEX('SKU Catalog'!$K$1:$K$116,MAX(1,U1215)),IF(L1215="1Y",INDEX('SKU Catalog'!$L$1:$L$116,MAX(1,U1215)),INDEX('SKU Catalog'!$M$1:$M$116,MAX(1,U1215))))))</f>
        <v>4.4999999999999998E-2</v>
      </c>
      <c r="O1215" s="24">
        <f>IF(NOT(AND(A1215=$B$2,G1215&gt;0,H1215&gt;0,OR(C1215&lt;&gt;"Recommended baseline",Assumptions!$B$10=1))),0,IF(ISNUMBER(N1215),G1215*H1215*N1215*IF(ISNUMBER(K1215),1,IF(AND(L1215="PAYG",INDEX('SKU Catalog'!$F$1:$F$116,MAX(1,U1215))="Hourly"),I1215,1)),"UNPRICED"))</f>
        <v>0</v>
      </c>
      <c r="P1215" s="24">
        <f>IF(ISNUMBER(O1215),O1215*Assumptions!$B$8,"UNPRICED")</f>
        <v>0</v>
      </c>
      <c r="Q1215" s="23" t="str">
        <f>IF(NOT(AND(A1215=$B$2,G1215&gt;0,H1215&gt;0,OR(C1215&lt;&gt;"Recommended baseline",Assumptions!$B$10=1))),"Inactive",IF(NOT(ISNUMBER(N1215)),"UNPRICED - select SKU / quote",IF(ISNUMBER(K1215),"Manual quote - verify source",IF(T1215="Covered","Covered by capacity",IF(T1215="Control plane","No direct fee","Priced - verify sizing")))))</f>
        <v>Inactive</v>
      </c>
      <c r="R1215" s="21" t="s">
        <v>2331</v>
      </c>
      <c r="S1215" s="21" t="s">
        <v>971</v>
      </c>
      <c r="T1215" s="21" t="s">
        <v>277</v>
      </c>
      <c r="U1215" s="23">
        <f>IF(COUNTIF('SKU Catalog'!$A$4:$A$116,T1215&amp;"|"&amp;F1215)=0,0,MATCH(T1215&amp;"|"&amp;F1215,'SKU Catalog'!$A$1:$A$116,0))</f>
        <v>45</v>
      </c>
      <c r="V1215" s="24">
        <f>IF(NOT(AND(A1215=$B$2,G1215&gt;0,H1215&gt;0,OR(C1215&lt;&gt;"Recommended baseline",Assumptions!$B$10=1))),0,IF(ISNUMBER(K1215),G1215*H1215*K1215,IF(U1215=0,"UNPRICED",IF(ISNUMBER(INDEX('SKU Catalog'!$K$1:$K$116,MAX(1,U1215))),G1215*H1215*INDEX('SKU Catalog'!$K$1:$K$116,MAX(1,U1215))*IF(AND(INDEX('SKU Catalog'!$F$1:$F$116,MAX(1,U1215))="Hourly",OR(INDEX('SKU Catalog'!$J$1:$J$116,MAX(1,U1215))=0,"PAYG"="PAYG")),I1215,1),"UNPRICED"))))</f>
        <v>0</v>
      </c>
      <c r="W1215" s="24">
        <f>IF(NOT(AND(A1215=$B$2,G1215&gt;0,H1215&gt;0,OR(C1215&lt;&gt;"Recommended baseline",Assumptions!$B$10=1))),0,IF(ISNUMBER(K1215),G1215*H1215*K1215,IF(U1215=0,"UNPRICED",IF(ISNUMBER(INDEX('SKU Catalog'!$L$1:$L$116,MAX(1,U1215))),G1215*H1215*INDEX('SKU Catalog'!$L$1:$L$116,MAX(1,U1215))*IF(AND(INDEX('SKU Catalog'!$F$1:$F$116,MAX(1,U1215))="Hourly",OR(INDEX('SKU Catalog'!$J$1:$J$116,MAX(1,U1215))=0,"1Y"="PAYG")),I1215,1),"UNPRICED"))))</f>
        <v>0</v>
      </c>
      <c r="X1215" s="24">
        <f>IF(NOT(AND(A1215=$B$2,G1215&gt;0,H1215&gt;0,OR(C1215&lt;&gt;"Recommended baseline",Assumptions!$B$10=1))),0,IF(ISNUMBER(K1215),G1215*H1215*K1215,IF(U1215=0,"UNPRICED",IF(ISNUMBER(INDEX('SKU Catalog'!$M$1:$M$116,MAX(1,U1215))),G1215*H1215*INDEX('SKU Catalog'!$M$1:$M$116,MAX(1,U1215))*IF(AND(INDEX('SKU Catalog'!$F$1:$F$116,MAX(1,U1215))="Hourly",OR(INDEX('SKU Catalog'!$J$1:$J$116,MAX(1,U1215))=0,"3Y"="PAYG")),I1215,1),"UNPRICED"))))</f>
        <v>0</v>
      </c>
    </row>
    <row r="1216" spans="1:24" ht="28.8" x14ac:dyDescent="0.35">
      <c r="A1216" s="21" t="s">
        <v>1941</v>
      </c>
      <c r="B1216" s="21" t="s">
        <v>96</v>
      </c>
      <c r="C1216" s="21" t="s">
        <v>2299</v>
      </c>
      <c r="D1216" s="21" t="s">
        <v>1318</v>
      </c>
      <c r="E1216" s="21" t="s">
        <v>1319</v>
      </c>
      <c r="F1216" s="26" t="s">
        <v>191</v>
      </c>
      <c r="G1216" s="27">
        <v>1</v>
      </c>
      <c r="H1216" s="27">
        <v>1</v>
      </c>
      <c r="I1216" s="36">
        <v>1</v>
      </c>
      <c r="J1216" s="26" t="s">
        <v>2297</v>
      </c>
      <c r="K1216" s="37"/>
      <c r="L1216" s="23" t="str">
        <f>IF(U1216=0,"INVALID SKU",IF(INDEX('SKU Catalog'!$J$1:$J$116,MAX(1,U1216))=0,"PAYG",IF(J1216="Default",Assumptions!$B$7,J1216)))</f>
        <v>PAYG</v>
      </c>
      <c r="M1216" s="23" t="str">
        <f>IF(U1216=0,"Review SKU",INDEX('SKU Catalog'!$E$1:$E$116,MAX(1,U1216)))</f>
        <v>quoted unit</v>
      </c>
      <c r="N1216" s="31" t="str">
        <f>IF(ISNUMBER(K1216),K1216,IF(U1216=0,"UNPRICED",IF(L1216="PAYG",INDEX('SKU Catalog'!$K$1:$K$116,MAX(1,U1216)),IF(L1216="1Y",INDEX('SKU Catalog'!$L$1:$L$116,MAX(1,U1216)),INDEX('SKU Catalog'!$M$1:$M$116,MAX(1,U1216))))))</f>
        <v>UNPRICED</v>
      </c>
      <c r="O1216" s="24">
        <f>IF(NOT(AND(A1216=$B$2,G1216&gt;0,H1216&gt;0,OR(C1216&lt;&gt;"Recommended baseline",Assumptions!$B$10=1))),0,IF(ISNUMBER(N1216),G1216*H1216*N1216*IF(ISNUMBER(K1216),1,IF(AND(L1216="PAYG",INDEX('SKU Catalog'!$F$1:$F$116,MAX(1,U1216))="Hourly"),I1216,1)),"UNPRICED"))</f>
        <v>0</v>
      </c>
      <c r="P1216" s="24">
        <f>IF(ISNUMBER(O1216),O1216*Assumptions!$B$8,"UNPRICED")</f>
        <v>0</v>
      </c>
      <c r="Q1216" s="23" t="str">
        <f>IF(NOT(AND(A1216=$B$2,G1216&gt;0,H1216&gt;0,OR(C1216&lt;&gt;"Recommended baseline",Assumptions!$B$10=1))),"Inactive",IF(NOT(ISNUMBER(N1216)),"UNPRICED - select SKU / quote",IF(ISNUMBER(K1216),"Manual quote - verify source",IF(T1216="Covered","Covered by capacity",IF(T1216="Control plane","No direct fee","Priced - verify sizing")))))</f>
        <v>Inactive</v>
      </c>
      <c r="R1216" s="21" t="s">
        <v>2332</v>
      </c>
      <c r="S1216" s="21" t="s">
        <v>971</v>
      </c>
      <c r="T1216" s="21" t="s">
        <v>96</v>
      </c>
      <c r="U1216" s="23">
        <f>IF(COUNTIF('SKU Catalog'!$A$4:$A$116,T1216&amp;"|"&amp;F1216)=0,0,MATCH(T1216&amp;"|"&amp;F1216,'SKU Catalog'!$A$1:$A$116,0))</f>
        <v>6</v>
      </c>
      <c r="V1216" s="24">
        <f>IF(NOT(AND(A1216=$B$2,G1216&gt;0,H1216&gt;0,OR(C1216&lt;&gt;"Recommended baseline",Assumptions!$B$10=1))),0,IF(ISNUMBER(K1216),G1216*H1216*K1216,IF(U1216=0,"UNPRICED",IF(ISNUMBER(INDEX('SKU Catalog'!$K$1:$K$116,MAX(1,U1216))),G1216*H1216*INDEX('SKU Catalog'!$K$1:$K$116,MAX(1,U1216))*IF(AND(INDEX('SKU Catalog'!$F$1:$F$116,MAX(1,U1216))="Hourly",OR(INDEX('SKU Catalog'!$J$1:$J$116,MAX(1,U1216))=0,"PAYG"="PAYG")),I1216,1),"UNPRICED"))))</f>
        <v>0</v>
      </c>
      <c r="W1216" s="24">
        <f>IF(NOT(AND(A1216=$B$2,G1216&gt;0,H1216&gt;0,OR(C1216&lt;&gt;"Recommended baseline",Assumptions!$B$10=1))),0,IF(ISNUMBER(K1216),G1216*H1216*K1216,IF(U1216=0,"UNPRICED",IF(ISNUMBER(INDEX('SKU Catalog'!$L$1:$L$116,MAX(1,U1216))),G1216*H1216*INDEX('SKU Catalog'!$L$1:$L$116,MAX(1,U1216))*IF(AND(INDEX('SKU Catalog'!$F$1:$F$116,MAX(1,U1216))="Hourly",OR(INDEX('SKU Catalog'!$J$1:$J$116,MAX(1,U1216))=0,"1Y"="PAYG")),I1216,1),"UNPRICED"))))</f>
        <v>0</v>
      </c>
      <c r="X1216" s="24">
        <f>IF(NOT(AND(A1216=$B$2,G1216&gt;0,H1216&gt;0,OR(C1216&lt;&gt;"Recommended baseline",Assumptions!$B$10=1))),0,IF(ISNUMBER(K1216),G1216*H1216*K1216,IF(U1216=0,"UNPRICED",IF(ISNUMBER(INDEX('SKU Catalog'!$M$1:$M$116,MAX(1,U1216))),G1216*H1216*INDEX('SKU Catalog'!$M$1:$M$116,MAX(1,U1216))*IF(AND(INDEX('SKU Catalog'!$F$1:$F$116,MAX(1,U1216))="Hourly",OR(INDEX('SKU Catalog'!$J$1:$J$116,MAX(1,U1216))=0,"3Y"="PAYG")),I1216,1),"UNPRICED"))))</f>
        <v>0</v>
      </c>
    </row>
    <row r="1217" spans="1:24" ht="28.8" x14ac:dyDescent="0.35">
      <c r="A1217" s="21" t="s">
        <v>1941</v>
      </c>
      <c r="B1217" s="21" t="s">
        <v>89</v>
      </c>
      <c r="C1217" s="21" t="s">
        <v>2299</v>
      </c>
      <c r="D1217" s="21" t="s">
        <v>1322</v>
      </c>
      <c r="E1217" s="21" t="s">
        <v>1323</v>
      </c>
      <c r="F1217" s="26" t="s">
        <v>278</v>
      </c>
      <c r="G1217" s="27">
        <v>1</v>
      </c>
      <c r="H1217" s="38">
        <f>Assumptions!$B$15</f>
        <v>1024</v>
      </c>
      <c r="I1217" s="36">
        <v>1</v>
      </c>
      <c r="J1217" s="26" t="s">
        <v>2297</v>
      </c>
      <c r="K1217" s="37"/>
      <c r="L1217" s="23" t="str">
        <f>IF(U1217=0,"INVALID SKU",IF(INDEX('SKU Catalog'!$J$1:$J$116,MAX(1,U1217))=0,"PAYG",IF(J1217="Default",Assumptions!$B$7,J1217)))</f>
        <v>PAYG</v>
      </c>
      <c r="M1217" s="23" t="str">
        <f>IF(U1217=0,"Review SKU",INDEX('SKU Catalog'!$E$1:$E$116,MAX(1,U1217)))</f>
        <v>GB-month</v>
      </c>
      <c r="N1217" s="31">
        <f>IF(ISNUMBER(K1217),K1217,IF(U1217=0,"UNPRICED",IF(L1217="PAYG",INDEX('SKU Catalog'!$K$1:$K$116,MAX(1,U1217)),IF(L1217="1Y",INDEX('SKU Catalog'!$L$1:$L$116,MAX(1,U1217)),INDEX('SKU Catalog'!$M$1:$M$116,MAX(1,U1217))))))</f>
        <v>4.4999999999999998E-2</v>
      </c>
      <c r="O1217" s="24">
        <f>IF(NOT(AND(A1217=$B$2,G1217&gt;0,H1217&gt;0,OR(C1217&lt;&gt;"Recommended baseline",Assumptions!$B$10=1))),0,IF(ISNUMBER(N1217),G1217*H1217*N1217*IF(ISNUMBER(K1217),1,IF(AND(L1217="PAYG",INDEX('SKU Catalog'!$F$1:$F$116,MAX(1,U1217))="Hourly"),I1217,1)),"UNPRICED"))</f>
        <v>0</v>
      </c>
      <c r="P1217" s="24">
        <f>IF(ISNUMBER(O1217),O1217*Assumptions!$B$8,"UNPRICED")</f>
        <v>0</v>
      </c>
      <c r="Q1217" s="23" t="str">
        <f>IF(NOT(AND(A1217=$B$2,G1217&gt;0,H1217&gt;0,OR(C1217&lt;&gt;"Recommended baseline",Assumptions!$B$10=1))),"Inactive",IF(NOT(ISNUMBER(N1217)),"UNPRICED - select SKU / quote",IF(ISNUMBER(K1217),"Manual quote - verify source",IF(T1217="Covered","Covered by capacity",IF(T1217="Control plane","No direct fee","Priced - verify sizing")))))</f>
        <v>Inactive</v>
      </c>
      <c r="R1217" s="21" t="s">
        <v>2331</v>
      </c>
      <c r="S1217" s="21" t="s">
        <v>971</v>
      </c>
      <c r="T1217" s="21" t="s">
        <v>280</v>
      </c>
      <c r="U1217" s="23">
        <f>IF(COUNTIF('SKU Catalog'!$A$4:$A$116,T1217&amp;"|"&amp;F1217)=0,0,MATCH(T1217&amp;"|"&amp;F1217,'SKU Catalog'!$A$1:$A$116,0))</f>
        <v>46</v>
      </c>
      <c r="V1217" s="24">
        <f>IF(NOT(AND(A1217=$B$2,G1217&gt;0,H1217&gt;0,OR(C1217&lt;&gt;"Recommended baseline",Assumptions!$B$10=1))),0,IF(ISNUMBER(K1217),G1217*H1217*K1217,IF(U1217=0,"UNPRICED",IF(ISNUMBER(INDEX('SKU Catalog'!$K$1:$K$116,MAX(1,U1217))),G1217*H1217*INDEX('SKU Catalog'!$K$1:$K$116,MAX(1,U1217))*IF(AND(INDEX('SKU Catalog'!$F$1:$F$116,MAX(1,U1217))="Hourly",OR(INDEX('SKU Catalog'!$J$1:$J$116,MAX(1,U1217))=0,"PAYG"="PAYG")),I1217,1),"UNPRICED"))))</f>
        <v>0</v>
      </c>
      <c r="W1217" s="24">
        <f>IF(NOT(AND(A1217=$B$2,G1217&gt;0,H1217&gt;0,OR(C1217&lt;&gt;"Recommended baseline",Assumptions!$B$10=1))),0,IF(ISNUMBER(K1217),G1217*H1217*K1217,IF(U1217=0,"UNPRICED",IF(ISNUMBER(INDEX('SKU Catalog'!$L$1:$L$116,MAX(1,U1217))),G1217*H1217*INDEX('SKU Catalog'!$L$1:$L$116,MAX(1,U1217))*IF(AND(INDEX('SKU Catalog'!$F$1:$F$116,MAX(1,U1217))="Hourly",OR(INDEX('SKU Catalog'!$J$1:$J$116,MAX(1,U1217))=0,"1Y"="PAYG")),I1217,1),"UNPRICED"))))</f>
        <v>0</v>
      </c>
      <c r="X1217" s="24">
        <f>IF(NOT(AND(A1217=$B$2,G1217&gt;0,H1217&gt;0,OR(C1217&lt;&gt;"Recommended baseline",Assumptions!$B$10=1))),0,IF(ISNUMBER(K1217),G1217*H1217*K1217,IF(U1217=0,"UNPRICED",IF(ISNUMBER(INDEX('SKU Catalog'!$M$1:$M$116,MAX(1,U1217))),G1217*H1217*INDEX('SKU Catalog'!$M$1:$M$116,MAX(1,U1217))*IF(AND(INDEX('SKU Catalog'!$F$1:$F$116,MAX(1,U1217))="Hourly",OR(INDEX('SKU Catalog'!$J$1:$J$116,MAX(1,U1217))=0,"3Y"="PAYG")),I1217,1),"UNPRICED"))))</f>
        <v>0</v>
      </c>
    </row>
    <row r="1218" spans="1:24" ht="28.8" x14ac:dyDescent="0.35">
      <c r="A1218" s="21" t="s">
        <v>1941</v>
      </c>
      <c r="B1218" s="21" t="s">
        <v>96</v>
      </c>
      <c r="C1218" s="21" t="s">
        <v>2299</v>
      </c>
      <c r="D1218" s="21" t="s">
        <v>1322</v>
      </c>
      <c r="E1218" s="21" t="s">
        <v>1323</v>
      </c>
      <c r="F1218" s="26" t="s">
        <v>191</v>
      </c>
      <c r="G1218" s="27">
        <v>1</v>
      </c>
      <c r="H1218" s="27">
        <v>1</v>
      </c>
      <c r="I1218" s="36">
        <v>1</v>
      </c>
      <c r="J1218" s="26" t="s">
        <v>2297</v>
      </c>
      <c r="K1218" s="37"/>
      <c r="L1218" s="23" t="str">
        <f>IF(U1218=0,"INVALID SKU",IF(INDEX('SKU Catalog'!$J$1:$J$116,MAX(1,U1218))=0,"PAYG",IF(J1218="Default",Assumptions!$B$7,J1218)))</f>
        <v>PAYG</v>
      </c>
      <c r="M1218" s="23" t="str">
        <f>IF(U1218=0,"Review SKU",INDEX('SKU Catalog'!$E$1:$E$116,MAX(1,U1218)))</f>
        <v>quoted unit</v>
      </c>
      <c r="N1218" s="31" t="str">
        <f>IF(ISNUMBER(K1218),K1218,IF(U1218=0,"UNPRICED",IF(L1218="PAYG",INDEX('SKU Catalog'!$K$1:$K$116,MAX(1,U1218)),IF(L1218="1Y",INDEX('SKU Catalog'!$L$1:$L$116,MAX(1,U1218)),INDEX('SKU Catalog'!$M$1:$M$116,MAX(1,U1218))))))</f>
        <v>UNPRICED</v>
      </c>
      <c r="O1218" s="24">
        <f>IF(NOT(AND(A1218=$B$2,G1218&gt;0,H1218&gt;0,OR(C1218&lt;&gt;"Recommended baseline",Assumptions!$B$10=1))),0,IF(ISNUMBER(N1218),G1218*H1218*N1218*IF(ISNUMBER(K1218),1,IF(AND(L1218="PAYG",INDEX('SKU Catalog'!$F$1:$F$116,MAX(1,U1218))="Hourly"),I1218,1)),"UNPRICED"))</f>
        <v>0</v>
      </c>
      <c r="P1218" s="24">
        <f>IF(ISNUMBER(O1218),O1218*Assumptions!$B$8,"UNPRICED")</f>
        <v>0</v>
      </c>
      <c r="Q1218" s="23" t="str">
        <f>IF(NOT(AND(A1218=$B$2,G1218&gt;0,H1218&gt;0,OR(C1218&lt;&gt;"Recommended baseline",Assumptions!$B$10=1))),"Inactive",IF(NOT(ISNUMBER(N1218)),"UNPRICED - select SKU / quote",IF(ISNUMBER(K1218),"Manual quote - verify source",IF(T1218="Covered","Covered by capacity",IF(T1218="Control plane","No direct fee","Priced - verify sizing")))))</f>
        <v>Inactive</v>
      </c>
      <c r="R1218" s="21" t="s">
        <v>2332</v>
      </c>
      <c r="S1218" s="21" t="s">
        <v>971</v>
      </c>
      <c r="T1218" s="21" t="s">
        <v>96</v>
      </c>
      <c r="U1218" s="23">
        <f>IF(COUNTIF('SKU Catalog'!$A$4:$A$116,T1218&amp;"|"&amp;F1218)=0,0,MATCH(T1218&amp;"|"&amp;F1218,'SKU Catalog'!$A$1:$A$116,0))</f>
        <v>6</v>
      </c>
      <c r="V1218" s="24">
        <f>IF(NOT(AND(A1218=$B$2,G1218&gt;0,H1218&gt;0,OR(C1218&lt;&gt;"Recommended baseline",Assumptions!$B$10=1))),0,IF(ISNUMBER(K1218),G1218*H1218*K1218,IF(U1218=0,"UNPRICED",IF(ISNUMBER(INDEX('SKU Catalog'!$K$1:$K$116,MAX(1,U1218))),G1218*H1218*INDEX('SKU Catalog'!$K$1:$K$116,MAX(1,U1218))*IF(AND(INDEX('SKU Catalog'!$F$1:$F$116,MAX(1,U1218))="Hourly",OR(INDEX('SKU Catalog'!$J$1:$J$116,MAX(1,U1218))=0,"PAYG"="PAYG")),I1218,1),"UNPRICED"))))</f>
        <v>0</v>
      </c>
      <c r="W1218" s="24">
        <f>IF(NOT(AND(A1218=$B$2,G1218&gt;0,H1218&gt;0,OR(C1218&lt;&gt;"Recommended baseline",Assumptions!$B$10=1))),0,IF(ISNUMBER(K1218),G1218*H1218*K1218,IF(U1218=0,"UNPRICED",IF(ISNUMBER(INDEX('SKU Catalog'!$L$1:$L$116,MAX(1,U1218))),G1218*H1218*INDEX('SKU Catalog'!$L$1:$L$116,MAX(1,U1218))*IF(AND(INDEX('SKU Catalog'!$F$1:$F$116,MAX(1,U1218))="Hourly",OR(INDEX('SKU Catalog'!$J$1:$J$116,MAX(1,U1218))=0,"1Y"="PAYG")),I1218,1),"UNPRICED"))))</f>
        <v>0</v>
      </c>
      <c r="X1218" s="24">
        <f>IF(NOT(AND(A1218=$B$2,G1218&gt;0,H1218&gt;0,OR(C1218&lt;&gt;"Recommended baseline",Assumptions!$B$10=1))),0,IF(ISNUMBER(K1218),G1218*H1218*K1218,IF(U1218=0,"UNPRICED",IF(ISNUMBER(INDEX('SKU Catalog'!$M$1:$M$116,MAX(1,U1218))),G1218*H1218*INDEX('SKU Catalog'!$M$1:$M$116,MAX(1,U1218))*IF(AND(INDEX('SKU Catalog'!$F$1:$F$116,MAX(1,U1218))="Hourly",OR(INDEX('SKU Catalog'!$J$1:$J$116,MAX(1,U1218))=0,"3Y"="PAYG")),I1218,1),"UNPRICED"))))</f>
        <v>0</v>
      </c>
    </row>
    <row r="1219" spans="1:24" ht="28.8" x14ac:dyDescent="0.35">
      <c r="A1219" s="21" t="s">
        <v>1941</v>
      </c>
      <c r="B1219" s="21" t="s">
        <v>93</v>
      </c>
      <c r="C1219" s="21" t="s">
        <v>2299</v>
      </c>
      <c r="D1219" s="21" t="s">
        <v>1325</v>
      </c>
      <c r="E1219" s="21" t="s">
        <v>1326</v>
      </c>
      <c r="F1219" s="26" t="s">
        <v>438</v>
      </c>
      <c r="G1219" s="27">
        <v>1</v>
      </c>
      <c r="H1219" s="27">
        <v>1</v>
      </c>
      <c r="I1219" s="36">
        <v>1</v>
      </c>
      <c r="J1219" s="26" t="s">
        <v>2297</v>
      </c>
      <c r="K1219" s="37"/>
      <c r="L1219" s="23" t="str">
        <f>IF(U1219=0,"INVALID SKU",IF(INDEX('SKU Catalog'!$J$1:$J$116,MAX(1,U1219))=0,"PAYG",IF(J1219="Default",Assumptions!$B$7,J1219)))</f>
        <v>PAYG</v>
      </c>
      <c r="M1219" s="23" t="str">
        <f>IF(U1219=0,"Review SKU",INDEX('SKU Catalog'!$E$1:$E$116,MAX(1,U1219)))</f>
        <v>database</v>
      </c>
      <c r="N1219" s="31">
        <f>IF(ISNUMBER(K1219),K1219,IF(U1219=0,"UNPRICED",IF(L1219="PAYG",INDEX('SKU Catalog'!$K$1:$K$116,MAX(1,U1219)),IF(L1219="1Y",INDEX('SKU Catalog'!$L$1:$L$116,MAX(1,U1219)),INDEX('SKU Catalog'!$M$1:$M$116,MAX(1,U1219))))))</f>
        <v>14.718625000000001</v>
      </c>
      <c r="O1219" s="24">
        <f>IF(NOT(AND(A1219=$B$2,G1219&gt;0,H1219&gt;0,OR(C1219&lt;&gt;"Recommended baseline",Assumptions!$B$10=1))),0,IF(ISNUMBER(N1219),G1219*H1219*N1219*IF(ISNUMBER(K1219),1,IF(AND(L1219="PAYG",INDEX('SKU Catalog'!$F$1:$F$116,MAX(1,U1219))="Hourly"),I1219,1)),"UNPRICED"))</f>
        <v>0</v>
      </c>
      <c r="P1219" s="24">
        <f>IF(ISNUMBER(O1219),O1219*Assumptions!$B$8,"UNPRICED")</f>
        <v>0</v>
      </c>
      <c r="Q1219" s="23" t="str">
        <f>IF(NOT(AND(A1219=$B$2,G1219&gt;0,H1219&gt;0,OR(C1219&lt;&gt;"Recommended baseline",Assumptions!$B$10=1))),"Inactive",IF(NOT(ISNUMBER(N1219)),"UNPRICED - select SKU / quote",IF(ISNUMBER(K1219),"Manual quote - verify source",IF(T1219="Covered","Covered by capacity",IF(T1219="Control plane","No direct fee","Priced - verify sizing")))))</f>
        <v>Inactive</v>
      </c>
      <c r="R1219" s="21" t="s">
        <v>2326</v>
      </c>
      <c r="S1219" s="21" t="s">
        <v>971</v>
      </c>
      <c r="T1219" s="21" t="s">
        <v>437</v>
      </c>
      <c r="U1219" s="23">
        <f>IF(COUNTIF('SKU Catalog'!$A$4:$A$116,T1219&amp;"|"&amp;F1219)=0,0,MATCH(T1219&amp;"|"&amp;F1219,'SKU Catalog'!$A$1:$A$116,0))</f>
        <v>99</v>
      </c>
      <c r="V1219" s="24">
        <f>IF(NOT(AND(A1219=$B$2,G1219&gt;0,H1219&gt;0,OR(C1219&lt;&gt;"Recommended baseline",Assumptions!$B$10=1))),0,IF(ISNUMBER(K1219),G1219*H1219*K1219,IF(U1219=0,"UNPRICED",IF(ISNUMBER(INDEX('SKU Catalog'!$K$1:$K$116,MAX(1,U1219))),G1219*H1219*INDEX('SKU Catalog'!$K$1:$K$116,MAX(1,U1219))*IF(AND(INDEX('SKU Catalog'!$F$1:$F$116,MAX(1,U1219))="Hourly",OR(INDEX('SKU Catalog'!$J$1:$J$116,MAX(1,U1219))=0,"PAYG"="PAYG")),I1219,1),"UNPRICED"))))</f>
        <v>0</v>
      </c>
      <c r="W1219" s="24">
        <f>IF(NOT(AND(A1219=$B$2,G1219&gt;0,H1219&gt;0,OR(C1219&lt;&gt;"Recommended baseline",Assumptions!$B$10=1))),0,IF(ISNUMBER(K1219),G1219*H1219*K1219,IF(U1219=0,"UNPRICED",IF(ISNUMBER(INDEX('SKU Catalog'!$L$1:$L$116,MAX(1,U1219))),G1219*H1219*INDEX('SKU Catalog'!$L$1:$L$116,MAX(1,U1219))*IF(AND(INDEX('SKU Catalog'!$F$1:$F$116,MAX(1,U1219))="Hourly",OR(INDEX('SKU Catalog'!$J$1:$J$116,MAX(1,U1219))=0,"1Y"="PAYG")),I1219,1),"UNPRICED"))))</f>
        <v>0</v>
      </c>
      <c r="X1219" s="24">
        <f>IF(NOT(AND(A1219=$B$2,G1219&gt;0,H1219&gt;0,OR(C1219&lt;&gt;"Recommended baseline",Assumptions!$B$10=1))),0,IF(ISNUMBER(K1219),G1219*H1219*K1219,IF(U1219=0,"UNPRICED",IF(ISNUMBER(INDEX('SKU Catalog'!$M$1:$M$116,MAX(1,U1219))),G1219*H1219*INDEX('SKU Catalog'!$M$1:$M$116,MAX(1,U1219))*IF(AND(INDEX('SKU Catalog'!$F$1:$F$116,MAX(1,U1219))="Hourly",OR(INDEX('SKU Catalog'!$J$1:$J$116,MAX(1,U1219))=0,"3Y"="PAYG")),I1219,1),"UNPRICED"))))</f>
        <v>0</v>
      </c>
    </row>
    <row r="1220" spans="1:24" ht="28.8" x14ac:dyDescent="0.35">
      <c r="A1220" s="21" t="s">
        <v>1941</v>
      </c>
      <c r="B1220" s="21" t="s">
        <v>93</v>
      </c>
      <c r="C1220" s="21" t="s">
        <v>2299</v>
      </c>
      <c r="D1220" s="21" t="s">
        <v>1329</v>
      </c>
      <c r="E1220" s="21" t="s">
        <v>1331</v>
      </c>
      <c r="F1220" s="26" t="s">
        <v>446</v>
      </c>
      <c r="G1220" s="27">
        <v>1</v>
      </c>
      <c r="H1220" s="27">
        <v>4</v>
      </c>
      <c r="I1220" s="36">
        <v>1</v>
      </c>
      <c r="J1220" s="26" t="s">
        <v>2297</v>
      </c>
      <c r="K1220" s="37"/>
      <c r="L1220" s="23" t="str">
        <f>IF(U1220=0,"INVALID SKU",IF(INDEX('SKU Catalog'!$J$1:$J$116,MAX(1,U1220))=0,"PAYG",IF(J1220="Default",Assumptions!$B$7,J1220)))</f>
        <v>PAYG</v>
      </c>
      <c r="M1220" s="23" t="str">
        <f>IF(U1220=0,"Review SKU",INDEX('SKU Catalog'!$E$1:$E$116,MAX(1,U1220)))</f>
        <v>vCore</v>
      </c>
      <c r="N1220" s="31">
        <f>IF(ISNUMBER(K1220),K1220,IF(U1220=0,"UNPRICED",IF(L1220="PAYG",INDEX('SKU Catalog'!$K$1:$K$116,MAX(1,U1220)),IF(L1220="1Y",INDEX('SKU Catalog'!$L$1:$L$116,MAX(1,U1220)),INDEX('SKU Catalog'!$M$1:$M$116,MAX(1,U1220))))))</f>
        <v>111.11913999999999</v>
      </c>
      <c r="O1220" s="24">
        <f>IF(NOT(AND(A1220=$B$2,G1220&gt;0,H1220&gt;0,OR(C1220&lt;&gt;"Recommended baseline",Assumptions!$B$10=1))),0,IF(ISNUMBER(N1220),G1220*H1220*N1220*IF(ISNUMBER(K1220),1,IF(AND(L1220="PAYG",INDEX('SKU Catalog'!$F$1:$F$116,MAX(1,U1220))="Hourly"),I1220,1)),"UNPRICED"))</f>
        <v>0</v>
      </c>
      <c r="P1220" s="24">
        <f>IF(ISNUMBER(O1220),O1220*Assumptions!$B$8,"UNPRICED")</f>
        <v>0</v>
      </c>
      <c r="Q1220" s="23" t="str">
        <f>IF(NOT(AND(A1220=$B$2,G1220&gt;0,H1220&gt;0,OR(C1220&lt;&gt;"Recommended baseline",Assumptions!$B$10=1))),"Inactive",IF(NOT(ISNUMBER(N1220)),"UNPRICED - select SKU / quote",IF(ISNUMBER(K1220),"Manual quote - verify source",IF(T1220="Covered","Covered by capacity",IF(T1220="Control plane","No direct fee","Priced - verify sizing")))))</f>
        <v>Inactive</v>
      </c>
      <c r="R1220" s="21" t="s">
        <v>2333</v>
      </c>
      <c r="S1220" s="21" t="s">
        <v>971</v>
      </c>
      <c r="T1220" s="21" t="s">
        <v>445</v>
      </c>
      <c r="U1220" s="23">
        <f>IF(COUNTIF('SKU Catalog'!$A$4:$A$116,T1220&amp;"|"&amp;F1220)=0,0,MATCH(T1220&amp;"|"&amp;F1220,'SKU Catalog'!$A$1:$A$116,0))</f>
        <v>102</v>
      </c>
      <c r="V1220" s="24">
        <f>IF(NOT(AND(A1220=$B$2,G1220&gt;0,H1220&gt;0,OR(C1220&lt;&gt;"Recommended baseline",Assumptions!$B$10=1))),0,IF(ISNUMBER(K1220),G1220*H1220*K1220,IF(U1220=0,"UNPRICED",IF(ISNUMBER(INDEX('SKU Catalog'!$K$1:$K$116,MAX(1,U1220))),G1220*H1220*INDEX('SKU Catalog'!$K$1:$K$116,MAX(1,U1220))*IF(AND(INDEX('SKU Catalog'!$F$1:$F$116,MAX(1,U1220))="Hourly",OR(INDEX('SKU Catalog'!$J$1:$J$116,MAX(1,U1220))=0,"PAYG"="PAYG")),I1220,1),"UNPRICED"))))</f>
        <v>0</v>
      </c>
      <c r="W1220" s="24">
        <f>IF(NOT(AND(A1220=$B$2,G1220&gt;0,H1220&gt;0,OR(C1220&lt;&gt;"Recommended baseline",Assumptions!$B$10=1))),0,IF(ISNUMBER(K1220),G1220*H1220*K1220,IF(U1220=0,"UNPRICED",IF(ISNUMBER(INDEX('SKU Catalog'!$L$1:$L$116,MAX(1,U1220))),G1220*H1220*INDEX('SKU Catalog'!$L$1:$L$116,MAX(1,U1220))*IF(AND(INDEX('SKU Catalog'!$F$1:$F$116,MAX(1,U1220))="Hourly",OR(INDEX('SKU Catalog'!$J$1:$J$116,MAX(1,U1220))=0,"1Y"="PAYG")),I1220,1),"UNPRICED"))))</f>
        <v>0</v>
      </c>
      <c r="X1220" s="24">
        <f>IF(NOT(AND(A1220=$B$2,G1220&gt;0,H1220&gt;0,OR(C1220&lt;&gt;"Recommended baseline",Assumptions!$B$10=1))),0,IF(ISNUMBER(K1220),G1220*H1220*K1220,IF(U1220=0,"UNPRICED",IF(ISNUMBER(INDEX('SKU Catalog'!$M$1:$M$116,MAX(1,U1220))),G1220*H1220*INDEX('SKU Catalog'!$M$1:$M$116,MAX(1,U1220))*IF(AND(INDEX('SKU Catalog'!$F$1:$F$116,MAX(1,U1220))="Hourly",OR(INDEX('SKU Catalog'!$J$1:$J$116,MAX(1,U1220))=0,"3Y"="PAYG")),I1220,1),"UNPRICED"))))</f>
        <v>0</v>
      </c>
    </row>
    <row r="1221" spans="1:24" ht="28.8" x14ac:dyDescent="0.35">
      <c r="A1221" s="21" t="s">
        <v>1941</v>
      </c>
      <c r="B1221" s="21" t="s">
        <v>89</v>
      </c>
      <c r="C1221" s="21" t="s">
        <v>2299</v>
      </c>
      <c r="D1221" s="21" t="s">
        <v>1329</v>
      </c>
      <c r="E1221" s="21" t="s">
        <v>1331</v>
      </c>
      <c r="F1221" s="26" t="s">
        <v>460</v>
      </c>
      <c r="G1221" s="27">
        <v>1</v>
      </c>
      <c r="H1221" s="27">
        <v>32</v>
      </c>
      <c r="I1221" s="36">
        <v>1</v>
      </c>
      <c r="J1221" s="26" t="s">
        <v>2297</v>
      </c>
      <c r="K1221" s="37"/>
      <c r="L1221" s="23" t="str">
        <f>IF(U1221=0,"INVALID SKU",IF(INDEX('SKU Catalog'!$J$1:$J$116,MAX(1,U1221))=0,"PAYG",IF(J1221="Default",Assumptions!$B$7,J1221)))</f>
        <v>PAYG</v>
      </c>
      <c r="M1221" s="23" t="str">
        <f>IF(U1221=0,"Review SKU",INDEX('SKU Catalog'!$E$1:$E$116,MAX(1,U1221)))</f>
        <v>GB-month</v>
      </c>
      <c r="N1221" s="31">
        <f>IF(ISNUMBER(K1221),K1221,IF(U1221=0,"UNPRICED",IF(L1221="PAYG",INDEX('SKU Catalog'!$K$1:$K$116,MAX(1,U1221)),IF(L1221="1Y",INDEX('SKU Catalog'!$L$1:$L$116,MAX(1,U1221)),INDEX('SKU Catalog'!$M$1:$M$116,MAX(1,U1221))))))</f>
        <v>0.115</v>
      </c>
      <c r="O1221" s="24">
        <f>IF(NOT(AND(A1221=$B$2,G1221&gt;0,H1221&gt;0,OR(C1221&lt;&gt;"Recommended baseline",Assumptions!$B$10=1))),0,IF(ISNUMBER(N1221),G1221*H1221*N1221*IF(ISNUMBER(K1221),1,IF(AND(L1221="PAYG",INDEX('SKU Catalog'!$F$1:$F$116,MAX(1,U1221))="Hourly"),I1221,1)),"UNPRICED"))</f>
        <v>0</v>
      </c>
      <c r="P1221" s="24">
        <f>IF(ISNUMBER(O1221),O1221*Assumptions!$B$8,"UNPRICED")</f>
        <v>0</v>
      </c>
      <c r="Q1221" s="23" t="str">
        <f>IF(NOT(AND(A1221=$B$2,G1221&gt;0,H1221&gt;0,OR(C1221&lt;&gt;"Recommended baseline",Assumptions!$B$10=1))),"Inactive",IF(NOT(ISNUMBER(N1221)),"UNPRICED - select SKU / quote",IF(ISNUMBER(K1221),"Manual quote - verify source",IF(T1221="Covered","Covered by capacity",IF(T1221="Control plane","No direct fee","Priced - verify sizing")))))</f>
        <v>Inactive</v>
      </c>
      <c r="R1221" s="21"/>
      <c r="S1221" s="21" t="s">
        <v>971</v>
      </c>
      <c r="T1221" s="21" t="s">
        <v>459</v>
      </c>
      <c r="U1221" s="23">
        <f>IF(COUNTIF('SKU Catalog'!$A$4:$A$116,T1221&amp;"|"&amp;F1221)=0,0,MATCH(T1221&amp;"|"&amp;F1221,'SKU Catalog'!$A$1:$A$116,0))</f>
        <v>107</v>
      </c>
      <c r="V1221" s="24">
        <f>IF(NOT(AND(A1221=$B$2,G1221&gt;0,H1221&gt;0,OR(C1221&lt;&gt;"Recommended baseline",Assumptions!$B$10=1))),0,IF(ISNUMBER(K1221),G1221*H1221*K1221,IF(U1221=0,"UNPRICED",IF(ISNUMBER(INDEX('SKU Catalog'!$K$1:$K$116,MAX(1,U1221))),G1221*H1221*INDEX('SKU Catalog'!$K$1:$K$116,MAX(1,U1221))*IF(AND(INDEX('SKU Catalog'!$F$1:$F$116,MAX(1,U1221))="Hourly",OR(INDEX('SKU Catalog'!$J$1:$J$116,MAX(1,U1221))=0,"PAYG"="PAYG")),I1221,1),"UNPRICED"))))</f>
        <v>0</v>
      </c>
      <c r="W1221" s="24">
        <f>IF(NOT(AND(A1221=$B$2,G1221&gt;0,H1221&gt;0,OR(C1221&lt;&gt;"Recommended baseline",Assumptions!$B$10=1))),0,IF(ISNUMBER(K1221),G1221*H1221*K1221,IF(U1221=0,"UNPRICED",IF(ISNUMBER(INDEX('SKU Catalog'!$L$1:$L$116,MAX(1,U1221))),G1221*H1221*INDEX('SKU Catalog'!$L$1:$L$116,MAX(1,U1221))*IF(AND(INDEX('SKU Catalog'!$F$1:$F$116,MAX(1,U1221))="Hourly",OR(INDEX('SKU Catalog'!$J$1:$J$116,MAX(1,U1221))=0,"1Y"="PAYG")),I1221,1),"UNPRICED"))))</f>
        <v>0</v>
      </c>
      <c r="X1221" s="24">
        <f>IF(NOT(AND(A1221=$B$2,G1221&gt;0,H1221&gt;0,OR(C1221&lt;&gt;"Recommended baseline",Assumptions!$B$10=1))),0,IF(ISNUMBER(K1221),G1221*H1221*K1221,IF(U1221=0,"UNPRICED",IF(ISNUMBER(INDEX('SKU Catalog'!$M$1:$M$116,MAX(1,U1221))),G1221*H1221*INDEX('SKU Catalog'!$M$1:$M$116,MAX(1,U1221))*IF(AND(INDEX('SKU Catalog'!$F$1:$F$116,MAX(1,U1221))="Hourly",OR(INDEX('SKU Catalog'!$J$1:$J$116,MAX(1,U1221))=0,"3Y"="PAYG")),I1221,1),"UNPRICED"))))</f>
        <v>0</v>
      </c>
    </row>
    <row r="1222" spans="1:24" ht="28.8" x14ac:dyDescent="0.35">
      <c r="A1222" s="21" t="s">
        <v>1941</v>
      </c>
      <c r="B1222" s="21" t="s">
        <v>93</v>
      </c>
      <c r="C1222" s="21" t="s">
        <v>2299</v>
      </c>
      <c r="D1222" s="21" t="s">
        <v>1329</v>
      </c>
      <c r="E1222" s="21" t="s">
        <v>1331</v>
      </c>
      <c r="F1222" s="26" t="s">
        <v>467</v>
      </c>
      <c r="G1222" s="27">
        <v>1</v>
      </c>
      <c r="H1222" s="27">
        <v>4</v>
      </c>
      <c r="I1222" s="36">
        <v>1</v>
      </c>
      <c r="J1222" s="26" t="s">
        <v>2297</v>
      </c>
      <c r="K1222" s="37"/>
      <c r="L1222" s="23" t="str">
        <f>IF(U1222=0,"INVALID SKU",IF(INDEX('SKU Catalog'!$J$1:$J$116,MAX(1,U1222))=0,"PAYG",IF(J1222="Default",Assumptions!$B$7,J1222)))</f>
        <v>PAYG</v>
      </c>
      <c r="M1222" s="23" t="str">
        <f>IF(U1222=0,"Review SKU",INDEX('SKU Catalog'!$E$1:$E$116,MAX(1,U1222)))</f>
        <v>licensed vCore</v>
      </c>
      <c r="N1222" s="31" t="str">
        <f>IF(ISNUMBER(K1222),K1222,IF(U1222=0,"UNPRICED",IF(L1222="PAYG",INDEX('SKU Catalog'!$K$1:$K$116,MAX(1,U1222)),IF(L1222="1Y",INDEX('SKU Catalog'!$L$1:$L$116,MAX(1,U1222)),INDEX('SKU Catalog'!$M$1:$M$116,MAX(1,U1222))))))</f>
        <v>UNPRICED</v>
      </c>
      <c r="O1222" s="24">
        <f>IF(NOT(AND(A1222=$B$2,G1222&gt;0,H1222&gt;0,OR(C1222&lt;&gt;"Recommended baseline",Assumptions!$B$10=1))),0,IF(ISNUMBER(N1222),G1222*H1222*N1222*IF(ISNUMBER(K1222),1,IF(AND(L1222="PAYG",INDEX('SKU Catalog'!$F$1:$F$116,MAX(1,U1222))="Hourly"),I1222,1)),"UNPRICED"))</f>
        <v>0</v>
      </c>
      <c r="P1222" s="24">
        <f>IF(ISNUMBER(O1222),O1222*Assumptions!$B$8,"UNPRICED")</f>
        <v>0</v>
      </c>
      <c r="Q1222" s="23" t="str">
        <f>IF(NOT(AND(A1222=$B$2,G1222&gt;0,H1222&gt;0,OR(C1222&lt;&gt;"Recommended baseline",Assumptions!$B$10=1))),"Inactive",IF(NOT(ISNUMBER(N1222)),"UNPRICED - select SKU / quote",IF(ISNUMBER(K1222),"Manual quote - verify source",IF(T1222="Covered","Covered by capacity",IF(T1222="Control plane","No direct fee","Priced - verify sizing")))))</f>
        <v>Inactive</v>
      </c>
      <c r="R1222" s="21" t="s">
        <v>2334</v>
      </c>
      <c r="S1222" s="21" t="s">
        <v>971</v>
      </c>
      <c r="T1222" s="21" t="s">
        <v>466</v>
      </c>
      <c r="U1222" s="23">
        <f>IF(COUNTIF('SKU Catalog'!$A$4:$A$116,T1222&amp;"|"&amp;F1222)=0,0,MATCH(T1222&amp;"|"&amp;F1222,'SKU Catalog'!$A$1:$A$116,0))</f>
        <v>109</v>
      </c>
      <c r="V1222" s="24">
        <f>IF(NOT(AND(A1222=$B$2,G1222&gt;0,H1222&gt;0,OR(C1222&lt;&gt;"Recommended baseline",Assumptions!$B$10=1))),0,IF(ISNUMBER(K1222),G1222*H1222*K1222,IF(U1222=0,"UNPRICED",IF(ISNUMBER(INDEX('SKU Catalog'!$K$1:$K$116,MAX(1,U1222))),G1222*H1222*INDEX('SKU Catalog'!$K$1:$K$116,MAX(1,U1222))*IF(AND(INDEX('SKU Catalog'!$F$1:$F$116,MAX(1,U1222))="Hourly",OR(INDEX('SKU Catalog'!$J$1:$J$116,MAX(1,U1222))=0,"PAYG"="PAYG")),I1222,1),"UNPRICED"))))</f>
        <v>0</v>
      </c>
      <c r="W1222" s="24">
        <f>IF(NOT(AND(A1222=$B$2,G1222&gt;0,H1222&gt;0,OR(C1222&lt;&gt;"Recommended baseline",Assumptions!$B$10=1))),0,IF(ISNUMBER(K1222),G1222*H1222*K1222,IF(U1222=0,"UNPRICED",IF(ISNUMBER(INDEX('SKU Catalog'!$L$1:$L$116,MAX(1,U1222))),G1222*H1222*INDEX('SKU Catalog'!$L$1:$L$116,MAX(1,U1222))*IF(AND(INDEX('SKU Catalog'!$F$1:$F$116,MAX(1,U1222))="Hourly",OR(INDEX('SKU Catalog'!$J$1:$J$116,MAX(1,U1222))=0,"1Y"="PAYG")),I1222,1),"UNPRICED"))))</f>
        <v>0</v>
      </c>
      <c r="X1222" s="24">
        <f>IF(NOT(AND(A1222=$B$2,G1222&gt;0,H1222&gt;0,OR(C1222&lt;&gt;"Recommended baseline",Assumptions!$B$10=1))),0,IF(ISNUMBER(K1222),G1222*H1222*K1222,IF(U1222=0,"UNPRICED",IF(ISNUMBER(INDEX('SKU Catalog'!$M$1:$M$116,MAX(1,U1222))),G1222*H1222*INDEX('SKU Catalog'!$M$1:$M$116,MAX(1,U1222))*IF(AND(INDEX('SKU Catalog'!$F$1:$F$116,MAX(1,U1222))="Hourly",OR(INDEX('SKU Catalog'!$J$1:$J$116,MAX(1,U1222))=0,"3Y"="PAYG")),I1222,1),"UNPRICED"))))</f>
        <v>0</v>
      </c>
    </row>
    <row r="1223" spans="1:24" ht="28.8" x14ac:dyDescent="0.35">
      <c r="A1223" s="21" t="s">
        <v>1941</v>
      </c>
      <c r="B1223" s="21" t="s">
        <v>96</v>
      </c>
      <c r="C1223" s="21" t="s">
        <v>2299</v>
      </c>
      <c r="D1223" s="21" t="s">
        <v>1334</v>
      </c>
      <c r="E1223" s="21" t="s">
        <v>1335</v>
      </c>
      <c r="F1223" s="26" t="s">
        <v>191</v>
      </c>
      <c r="G1223" s="27">
        <v>1</v>
      </c>
      <c r="H1223" s="27">
        <v>1</v>
      </c>
      <c r="I1223" s="36">
        <v>1</v>
      </c>
      <c r="J1223" s="26" t="s">
        <v>2297</v>
      </c>
      <c r="K1223" s="37"/>
      <c r="L1223" s="23" t="str">
        <f>IF(U1223=0,"INVALID SKU",IF(INDEX('SKU Catalog'!$J$1:$J$116,MAX(1,U1223))=0,"PAYG",IF(J1223="Default",Assumptions!$B$7,J1223)))</f>
        <v>PAYG</v>
      </c>
      <c r="M1223" s="23" t="str">
        <f>IF(U1223=0,"Review SKU",INDEX('SKU Catalog'!$E$1:$E$116,MAX(1,U1223)))</f>
        <v>quoted unit</v>
      </c>
      <c r="N1223" s="31" t="str">
        <f>IF(ISNUMBER(K1223),K1223,IF(U1223=0,"UNPRICED",IF(L1223="PAYG",INDEX('SKU Catalog'!$K$1:$K$116,MAX(1,U1223)),IF(L1223="1Y",INDEX('SKU Catalog'!$L$1:$L$116,MAX(1,U1223)),INDEX('SKU Catalog'!$M$1:$M$116,MAX(1,U1223))))))</f>
        <v>UNPRICED</v>
      </c>
      <c r="O1223" s="24">
        <f>IF(NOT(AND(A1223=$B$2,G1223&gt;0,H1223&gt;0,OR(C1223&lt;&gt;"Recommended baseline",Assumptions!$B$10=1))),0,IF(ISNUMBER(N1223),G1223*H1223*N1223*IF(ISNUMBER(K1223),1,IF(AND(L1223="PAYG",INDEX('SKU Catalog'!$F$1:$F$116,MAX(1,U1223))="Hourly"),I1223,1)),"UNPRICED"))</f>
        <v>0</v>
      </c>
      <c r="P1223" s="24">
        <f>IF(ISNUMBER(O1223),O1223*Assumptions!$B$8,"UNPRICED")</f>
        <v>0</v>
      </c>
      <c r="Q1223" s="23" t="str">
        <f>IF(NOT(AND(A1223=$B$2,G1223&gt;0,H1223&gt;0,OR(C1223&lt;&gt;"Recommended baseline",Assumptions!$B$10=1))),"Inactive",IF(NOT(ISNUMBER(N1223)),"UNPRICED - select SKU / quote",IF(ISNUMBER(K1223),"Manual quote - verify source",IF(T1223="Covered","Covered by capacity",IF(T1223="Control plane","No direct fee","Priced - verify sizing")))))</f>
        <v>Inactive</v>
      </c>
      <c r="R1223" s="21" t="s">
        <v>2335</v>
      </c>
      <c r="S1223" s="21" t="s">
        <v>971</v>
      </c>
      <c r="T1223" s="21" t="s">
        <v>96</v>
      </c>
      <c r="U1223" s="23">
        <f>IF(COUNTIF('SKU Catalog'!$A$4:$A$116,T1223&amp;"|"&amp;F1223)=0,0,MATCH(T1223&amp;"|"&amp;F1223,'SKU Catalog'!$A$1:$A$116,0))</f>
        <v>6</v>
      </c>
      <c r="V1223" s="24">
        <f>IF(NOT(AND(A1223=$B$2,G1223&gt;0,H1223&gt;0,OR(C1223&lt;&gt;"Recommended baseline",Assumptions!$B$10=1))),0,IF(ISNUMBER(K1223),G1223*H1223*K1223,IF(U1223=0,"UNPRICED",IF(ISNUMBER(INDEX('SKU Catalog'!$K$1:$K$116,MAX(1,U1223))),G1223*H1223*INDEX('SKU Catalog'!$K$1:$K$116,MAX(1,U1223))*IF(AND(INDEX('SKU Catalog'!$F$1:$F$116,MAX(1,U1223))="Hourly",OR(INDEX('SKU Catalog'!$J$1:$J$116,MAX(1,U1223))=0,"PAYG"="PAYG")),I1223,1),"UNPRICED"))))</f>
        <v>0</v>
      </c>
      <c r="W1223" s="24">
        <f>IF(NOT(AND(A1223=$B$2,G1223&gt;0,H1223&gt;0,OR(C1223&lt;&gt;"Recommended baseline",Assumptions!$B$10=1))),0,IF(ISNUMBER(K1223),G1223*H1223*K1223,IF(U1223=0,"UNPRICED",IF(ISNUMBER(INDEX('SKU Catalog'!$L$1:$L$116,MAX(1,U1223))),G1223*H1223*INDEX('SKU Catalog'!$L$1:$L$116,MAX(1,U1223))*IF(AND(INDEX('SKU Catalog'!$F$1:$F$116,MAX(1,U1223))="Hourly",OR(INDEX('SKU Catalog'!$J$1:$J$116,MAX(1,U1223))=0,"1Y"="PAYG")),I1223,1),"UNPRICED"))))</f>
        <v>0</v>
      </c>
      <c r="X1223" s="24">
        <f>IF(NOT(AND(A1223=$B$2,G1223&gt;0,H1223&gt;0,OR(C1223&lt;&gt;"Recommended baseline",Assumptions!$B$10=1))),0,IF(ISNUMBER(K1223),G1223*H1223*K1223,IF(U1223=0,"UNPRICED",IF(ISNUMBER(INDEX('SKU Catalog'!$M$1:$M$116,MAX(1,U1223))),G1223*H1223*INDEX('SKU Catalog'!$M$1:$M$116,MAX(1,U1223))*IF(AND(INDEX('SKU Catalog'!$F$1:$F$116,MAX(1,U1223))="Hourly",OR(INDEX('SKU Catalog'!$J$1:$J$116,MAX(1,U1223))=0,"3Y"="PAYG")),I1223,1),"UNPRICED"))))</f>
        <v>0</v>
      </c>
    </row>
    <row r="1224" spans="1:24" ht="28.8" x14ac:dyDescent="0.35">
      <c r="A1224" s="21" t="s">
        <v>1941</v>
      </c>
      <c r="B1224" s="21" t="s">
        <v>93</v>
      </c>
      <c r="C1224" s="21" t="s">
        <v>2299</v>
      </c>
      <c r="D1224" s="21" t="s">
        <v>1338</v>
      </c>
      <c r="E1224" s="21" t="s">
        <v>1340</v>
      </c>
      <c r="F1224" s="26" t="s">
        <v>451</v>
      </c>
      <c r="G1224" s="27">
        <v>1</v>
      </c>
      <c r="H1224" s="27">
        <v>2</v>
      </c>
      <c r="I1224" s="36">
        <v>1</v>
      </c>
      <c r="J1224" s="26" t="s">
        <v>2297</v>
      </c>
      <c r="K1224" s="37"/>
      <c r="L1224" s="23" t="str">
        <f>IF(U1224=0,"INVALID SKU",IF(INDEX('SKU Catalog'!$J$1:$J$116,MAX(1,U1224))=0,"PAYG",IF(J1224="Default",Assumptions!$B$7,J1224)))</f>
        <v>PAYG</v>
      </c>
      <c r="M1224" s="23" t="str">
        <f>IF(U1224=0,"Review SKU",INDEX('SKU Catalog'!$E$1:$E$116,MAX(1,U1224)))</f>
        <v>vCore</v>
      </c>
      <c r="N1224" s="31">
        <f>IF(ISNUMBER(K1224),K1224,IF(U1224=0,"UNPRICED",IF(L1224="PAYG",INDEX('SKU Catalog'!$K$1:$K$116,MAX(1,U1224)),IF(L1224="1Y",INDEX('SKU Catalog'!$L$1:$L$116,MAX(1,U1224)),INDEX('SKU Catalog'!$M$1:$M$116,MAX(1,U1224))))))</f>
        <v>62.415000000000006</v>
      </c>
      <c r="O1224" s="24">
        <f>IF(NOT(AND(A1224=$B$2,G1224&gt;0,H1224&gt;0,OR(C1224&lt;&gt;"Recommended baseline",Assumptions!$B$10=1))),0,IF(ISNUMBER(N1224),G1224*H1224*N1224*IF(ISNUMBER(K1224),1,IF(AND(L1224="PAYG",INDEX('SKU Catalog'!$F$1:$F$116,MAX(1,U1224))="Hourly"),I1224,1)),"UNPRICED"))</f>
        <v>0</v>
      </c>
      <c r="P1224" s="24">
        <f>IF(ISNUMBER(O1224),O1224*Assumptions!$B$8,"UNPRICED")</f>
        <v>0</v>
      </c>
      <c r="Q1224" s="23" t="str">
        <f>IF(NOT(AND(A1224=$B$2,G1224&gt;0,H1224&gt;0,OR(C1224&lt;&gt;"Recommended baseline",Assumptions!$B$10=1))),"Inactive",IF(NOT(ISNUMBER(N1224)),"UNPRICED - select SKU / quote",IF(ISNUMBER(K1224),"Manual quote - verify source",IF(T1224="Covered","Covered by capacity",IF(T1224="Control plane","No direct fee","Priced - verify sizing")))))</f>
        <v>Inactive</v>
      </c>
      <c r="R1224" s="21" t="s">
        <v>2336</v>
      </c>
      <c r="S1224" s="21" t="s">
        <v>971</v>
      </c>
      <c r="T1224" s="21" t="s">
        <v>450</v>
      </c>
      <c r="U1224" s="23">
        <f>IF(COUNTIF('SKU Catalog'!$A$4:$A$116,T1224&amp;"|"&amp;F1224)=0,0,MATCH(T1224&amp;"|"&amp;F1224,'SKU Catalog'!$A$1:$A$116,0))</f>
        <v>103</v>
      </c>
      <c r="V1224" s="24">
        <f>IF(NOT(AND(A1224=$B$2,G1224&gt;0,H1224&gt;0,OR(C1224&lt;&gt;"Recommended baseline",Assumptions!$B$10=1))),0,IF(ISNUMBER(K1224),G1224*H1224*K1224,IF(U1224=0,"UNPRICED",IF(ISNUMBER(INDEX('SKU Catalog'!$K$1:$K$116,MAX(1,U1224))),G1224*H1224*INDEX('SKU Catalog'!$K$1:$K$116,MAX(1,U1224))*IF(AND(INDEX('SKU Catalog'!$F$1:$F$116,MAX(1,U1224))="Hourly",OR(INDEX('SKU Catalog'!$J$1:$J$116,MAX(1,U1224))=0,"PAYG"="PAYG")),I1224,1),"UNPRICED"))))</f>
        <v>0</v>
      </c>
      <c r="W1224" s="24">
        <f>IF(NOT(AND(A1224=$B$2,G1224&gt;0,H1224&gt;0,OR(C1224&lt;&gt;"Recommended baseline",Assumptions!$B$10=1))),0,IF(ISNUMBER(K1224),G1224*H1224*K1224,IF(U1224=0,"UNPRICED",IF(ISNUMBER(INDEX('SKU Catalog'!$L$1:$L$116,MAX(1,U1224))),G1224*H1224*INDEX('SKU Catalog'!$L$1:$L$116,MAX(1,U1224))*IF(AND(INDEX('SKU Catalog'!$F$1:$F$116,MAX(1,U1224))="Hourly",OR(INDEX('SKU Catalog'!$J$1:$J$116,MAX(1,U1224))=0,"1Y"="PAYG")),I1224,1),"UNPRICED"))))</f>
        <v>0</v>
      </c>
      <c r="X1224" s="24">
        <f>IF(NOT(AND(A1224=$B$2,G1224&gt;0,H1224&gt;0,OR(C1224&lt;&gt;"Recommended baseline",Assumptions!$B$10=1))),0,IF(ISNUMBER(K1224),G1224*H1224*K1224,IF(U1224=0,"UNPRICED",IF(ISNUMBER(INDEX('SKU Catalog'!$M$1:$M$116,MAX(1,U1224))),G1224*H1224*INDEX('SKU Catalog'!$M$1:$M$116,MAX(1,U1224))*IF(AND(INDEX('SKU Catalog'!$F$1:$F$116,MAX(1,U1224))="Hourly",OR(INDEX('SKU Catalog'!$J$1:$J$116,MAX(1,U1224))=0,"3Y"="PAYG")),I1224,1),"UNPRICED"))))</f>
        <v>0</v>
      </c>
    </row>
    <row r="1225" spans="1:24" ht="28.8" x14ac:dyDescent="0.35">
      <c r="A1225" s="21" t="s">
        <v>1941</v>
      </c>
      <c r="B1225" s="21" t="s">
        <v>89</v>
      </c>
      <c r="C1225" s="21" t="s">
        <v>2299</v>
      </c>
      <c r="D1225" s="21" t="s">
        <v>1338</v>
      </c>
      <c r="E1225" s="21" t="s">
        <v>1340</v>
      </c>
      <c r="F1225" s="26" t="s">
        <v>89</v>
      </c>
      <c r="G1225" s="27">
        <v>1</v>
      </c>
      <c r="H1225" s="27">
        <v>32</v>
      </c>
      <c r="I1225" s="36">
        <v>1</v>
      </c>
      <c r="J1225" s="26" t="s">
        <v>2297</v>
      </c>
      <c r="K1225" s="37"/>
      <c r="L1225" s="23" t="str">
        <f>IF(U1225=0,"INVALID SKU",IF(INDEX('SKU Catalog'!$J$1:$J$116,MAX(1,U1225))=0,"PAYG",IF(J1225="Default",Assumptions!$B$7,J1225)))</f>
        <v>PAYG</v>
      </c>
      <c r="M1225" s="23" t="str">
        <f>IF(U1225=0,"Review SKU",INDEX('SKU Catalog'!$E$1:$E$116,MAX(1,U1225)))</f>
        <v>GB-month</v>
      </c>
      <c r="N1225" s="31">
        <f>IF(ISNUMBER(K1225),K1225,IF(U1225=0,"UNPRICED",IF(L1225="PAYG",INDEX('SKU Catalog'!$K$1:$K$116,MAX(1,U1225)),IF(L1225="1Y",INDEX('SKU Catalog'!$L$1:$L$116,MAX(1,U1225)),INDEX('SKU Catalog'!$M$1:$M$116,MAX(1,U1225))))))</f>
        <v>0.115</v>
      </c>
      <c r="O1225" s="24">
        <f>IF(NOT(AND(A1225=$B$2,G1225&gt;0,H1225&gt;0,OR(C1225&lt;&gt;"Recommended baseline",Assumptions!$B$10=1))),0,IF(ISNUMBER(N1225),G1225*H1225*N1225*IF(ISNUMBER(K1225),1,IF(AND(L1225="PAYG",INDEX('SKU Catalog'!$F$1:$F$116,MAX(1,U1225))="Hourly"),I1225,1)),"UNPRICED"))</f>
        <v>0</v>
      </c>
      <c r="P1225" s="24">
        <f>IF(ISNUMBER(O1225),O1225*Assumptions!$B$8,"UNPRICED")</f>
        <v>0</v>
      </c>
      <c r="Q1225" s="23" t="str">
        <f>IF(NOT(AND(A1225=$B$2,G1225&gt;0,H1225&gt;0,OR(C1225&lt;&gt;"Recommended baseline",Assumptions!$B$10=1))),"Inactive",IF(NOT(ISNUMBER(N1225)),"UNPRICED - select SKU / quote",IF(ISNUMBER(K1225),"Manual quote - verify source",IF(T1225="Covered","Covered by capacity",IF(T1225="Control plane","No direct fee","Priced - verify sizing")))))</f>
        <v>Inactive</v>
      </c>
      <c r="R1225" s="21"/>
      <c r="S1225" s="21" t="s">
        <v>971</v>
      </c>
      <c r="T1225" s="21" t="s">
        <v>455</v>
      </c>
      <c r="U1225" s="23">
        <f>IF(COUNTIF('SKU Catalog'!$A$4:$A$116,T1225&amp;"|"&amp;F1225)=0,0,MATCH(T1225&amp;"|"&amp;F1225,'SKU Catalog'!$A$1:$A$116,0))</f>
        <v>105</v>
      </c>
      <c r="V1225" s="24">
        <f>IF(NOT(AND(A1225=$B$2,G1225&gt;0,H1225&gt;0,OR(C1225&lt;&gt;"Recommended baseline",Assumptions!$B$10=1))),0,IF(ISNUMBER(K1225),G1225*H1225*K1225,IF(U1225=0,"UNPRICED",IF(ISNUMBER(INDEX('SKU Catalog'!$K$1:$K$116,MAX(1,U1225))),G1225*H1225*INDEX('SKU Catalog'!$K$1:$K$116,MAX(1,U1225))*IF(AND(INDEX('SKU Catalog'!$F$1:$F$116,MAX(1,U1225))="Hourly",OR(INDEX('SKU Catalog'!$J$1:$J$116,MAX(1,U1225))=0,"PAYG"="PAYG")),I1225,1),"UNPRICED"))))</f>
        <v>0</v>
      </c>
      <c r="W1225" s="24">
        <f>IF(NOT(AND(A1225=$B$2,G1225&gt;0,H1225&gt;0,OR(C1225&lt;&gt;"Recommended baseline",Assumptions!$B$10=1))),0,IF(ISNUMBER(K1225),G1225*H1225*K1225,IF(U1225=0,"UNPRICED",IF(ISNUMBER(INDEX('SKU Catalog'!$L$1:$L$116,MAX(1,U1225))),G1225*H1225*INDEX('SKU Catalog'!$L$1:$L$116,MAX(1,U1225))*IF(AND(INDEX('SKU Catalog'!$F$1:$F$116,MAX(1,U1225))="Hourly",OR(INDEX('SKU Catalog'!$J$1:$J$116,MAX(1,U1225))=0,"1Y"="PAYG")),I1225,1),"UNPRICED"))))</f>
        <v>0</v>
      </c>
      <c r="X1225" s="24">
        <f>IF(NOT(AND(A1225=$B$2,G1225&gt;0,H1225&gt;0,OR(C1225&lt;&gt;"Recommended baseline",Assumptions!$B$10=1))),0,IF(ISNUMBER(K1225),G1225*H1225*K1225,IF(U1225=0,"UNPRICED",IF(ISNUMBER(INDEX('SKU Catalog'!$M$1:$M$116,MAX(1,U1225))),G1225*H1225*INDEX('SKU Catalog'!$M$1:$M$116,MAX(1,U1225))*IF(AND(INDEX('SKU Catalog'!$F$1:$F$116,MAX(1,U1225))="Hourly",OR(INDEX('SKU Catalog'!$J$1:$J$116,MAX(1,U1225))=0,"3Y"="PAYG")),I1225,1),"UNPRICED"))))</f>
        <v>0</v>
      </c>
    </row>
    <row r="1226" spans="1:24" ht="28.8" x14ac:dyDescent="0.35">
      <c r="A1226" s="21" t="s">
        <v>1941</v>
      </c>
      <c r="B1226" s="21" t="s">
        <v>93</v>
      </c>
      <c r="C1226" s="21" t="s">
        <v>2299</v>
      </c>
      <c r="D1226" s="21" t="s">
        <v>1343</v>
      </c>
      <c r="E1226" s="21" t="s">
        <v>1345</v>
      </c>
      <c r="F1226" s="26" t="s">
        <v>462</v>
      </c>
      <c r="G1226" s="27">
        <v>1</v>
      </c>
      <c r="H1226" s="27">
        <v>1</v>
      </c>
      <c r="I1226" s="36">
        <v>1</v>
      </c>
      <c r="J1226" s="26" t="s">
        <v>2297</v>
      </c>
      <c r="K1226" s="37"/>
      <c r="L1226" s="23" t="str">
        <f>IF(U1226=0,"INVALID SKU",IF(INDEX('SKU Catalog'!$J$1:$J$116,MAX(1,U1226))=0,"PAYG",IF(J1226="Default",Assumptions!$B$7,J1226)))</f>
        <v>PAYG</v>
      </c>
      <c r="M1226" s="23" t="str">
        <f>IF(U1226=0,"Review SKU",INDEX('SKU Catalog'!$E$1:$E$116,MAX(1,U1226)))</f>
        <v>server</v>
      </c>
      <c r="N1226" s="31" t="str">
        <f>IF(ISNUMBER(K1226),K1226,IF(U1226=0,"UNPRICED",IF(L1226="PAYG",INDEX('SKU Catalog'!$K$1:$K$116,MAX(1,U1226)),IF(L1226="1Y",INDEX('SKU Catalog'!$L$1:$L$116,MAX(1,U1226)),INDEX('SKU Catalog'!$M$1:$M$116,MAX(1,U1226))))))</f>
        <v>UNPRICED</v>
      </c>
      <c r="O1226" s="24">
        <f>IF(NOT(AND(A1226=$B$2,G1226&gt;0,H1226&gt;0,OR(C1226&lt;&gt;"Recommended baseline",Assumptions!$B$10=1))),0,IF(ISNUMBER(N1226),G1226*H1226*N1226*IF(ISNUMBER(K1226),1,IF(AND(L1226="PAYG",INDEX('SKU Catalog'!$F$1:$F$116,MAX(1,U1226))="Hourly"),I1226,1)),"UNPRICED"))</f>
        <v>0</v>
      </c>
      <c r="P1226" s="24">
        <f>IF(ISNUMBER(O1226),O1226*Assumptions!$B$8,"UNPRICED")</f>
        <v>0</v>
      </c>
      <c r="Q1226" s="23" t="str">
        <f>IF(NOT(AND(A1226=$B$2,G1226&gt;0,H1226&gt;0,OR(C1226&lt;&gt;"Recommended baseline",Assumptions!$B$10=1))),"Inactive",IF(NOT(ISNUMBER(N1226)),"UNPRICED - select SKU / quote",IF(ISNUMBER(K1226),"Manual quote - verify source",IF(T1226="Covered","Covered by capacity",IF(T1226="Control plane","No direct fee","Priced - verify sizing")))))</f>
        <v>Inactive</v>
      </c>
      <c r="R1226" s="21" t="s">
        <v>2337</v>
      </c>
      <c r="S1226" s="21" t="s">
        <v>971</v>
      </c>
      <c r="T1226" s="21" t="s">
        <v>453</v>
      </c>
      <c r="U1226" s="23">
        <f>IF(COUNTIF('SKU Catalog'!$A$4:$A$116,T1226&amp;"|"&amp;F1226)=0,0,MATCH(T1226&amp;"|"&amp;F1226,'SKU Catalog'!$A$1:$A$116,0))</f>
        <v>108</v>
      </c>
      <c r="V1226" s="24">
        <f>IF(NOT(AND(A1226=$B$2,G1226&gt;0,H1226&gt;0,OR(C1226&lt;&gt;"Recommended baseline",Assumptions!$B$10=1))),0,IF(ISNUMBER(K1226),G1226*H1226*K1226,IF(U1226=0,"UNPRICED",IF(ISNUMBER(INDEX('SKU Catalog'!$K$1:$K$116,MAX(1,U1226))),G1226*H1226*INDEX('SKU Catalog'!$K$1:$K$116,MAX(1,U1226))*IF(AND(INDEX('SKU Catalog'!$F$1:$F$116,MAX(1,U1226))="Hourly",OR(INDEX('SKU Catalog'!$J$1:$J$116,MAX(1,U1226))=0,"PAYG"="PAYG")),I1226,1),"UNPRICED"))))</f>
        <v>0</v>
      </c>
      <c r="W1226" s="24">
        <f>IF(NOT(AND(A1226=$B$2,G1226&gt;0,H1226&gt;0,OR(C1226&lt;&gt;"Recommended baseline",Assumptions!$B$10=1))),0,IF(ISNUMBER(K1226),G1226*H1226*K1226,IF(U1226=0,"UNPRICED",IF(ISNUMBER(INDEX('SKU Catalog'!$L$1:$L$116,MAX(1,U1226))),G1226*H1226*INDEX('SKU Catalog'!$L$1:$L$116,MAX(1,U1226))*IF(AND(INDEX('SKU Catalog'!$F$1:$F$116,MAX(1,U1226))="Hourly",OR(INDEX('SKU Catalog'!$J$1:$J$116,MAX(1,U1226))=0,"1Y"="PAYG")),I1226,1),"UNPRICED"))))</f>
        <v>0</v>
      </c>
      <c r="X1226" s="24">
        <f>IF(NOT(AND(A1226=$B$2,G1226&gt;0,H1226&gt;0,OR(C1226&lt;&gt;"Recommended baseline",Assumptions!$B$10=1))),0,IF(ISNUMBER(K1226),G1226*H1226*K1226,IF(U1226=0,"UNPRICED",IF(ISNUMBER(INDEX('SKU Catalog'!$M$1:$M$116,MAX(1,U1226))),G1226*H1226*INDEX('SKU Catalog'!$M$1:$M$116,MAX(1,U1226))*IF(AND(INDEX('SKU Catalog'!$F$1:$F$116,MAX(1,U1226))="Hourly",OR(INDEX('SKU Catalog'!$J$1:$J$116,MAX(1,U1226))=0,"3Y"="PAYG")),I1226,1),"UNPRICED"))))</f>
        <v>0</v>
      </c>
    </row>
    <row r="1227" spans="1:24" ht="28.8" x14ac:dyDescent="0.35">
      <c r="A1227" s="21" t="s">
        <v>1941</v>
      </c>
      <c r="B1227" s="21" t="s">
        <v>89</v>
      </c>
      <c r="C1227" s="21" t="s">
        <v>2299</v>
      </c>
      <c r="D1227" s="21" t="s">
        <v>1343</v>
      </c>
      <c r="E1227" s="21" t="s">
        <v>1345</v>
      </c>
      <c r="F1227" s="26" t="s">
        <v>89</v>
      </c>
      <c r="G1227" s="27">
        <v>1</v>
      </c>
      <c r="H1227" s="27">
        <v>32</v>
      </c>
      <c r="I1227" s="36">
        <v>1</v>
      </c>
      <c r="J1227" s="26" t="s">
        <v>2297</v>
      </c>
      <c r="K1227" s="37"/>
      <c r="L1227" s="23" t="str">
        <f>IF(U1227=0,"INVALID SKU",IF(INDEX('SKU Catalog'!$J$1:$J$116,MAX(1,U1227))=0,"PAYG",IF(J1227="Default",Assumptions!$B$7,J1227)))</f>
        <v>PAYG</v>
      </c>
      <c r="M1227" s="23" t="str">
        <f>IF(U1227=0,"Review SKU",INDEX('SKU Catalog'!$E$1:$E$116,MAX(1,U1227)))</f>
        <v>GB-month</v>
      </c>
      <c r="N1227" s="31">
        <f>IF(ISNUMBER(K1227),K1227,IF(U1227=0,"UNPRICED",IF(L1227="PAYG",INDEX('SKU Catalog'!$K$1:$K$116,MAX(1,U1227)),IF(L1227="1Y",INDEX('SKU Catalog'!$L$1:$L$116,MAX(1,U1227)),INDEX('SKU Catalog'!$M$1:$M$116,MAX(1,U1227))))))</f>
        <v>0.115</v>
      </c>
      <c r="O1227" s="24">
        <f>IF(NOT(AND(A1227=$B$2,G1227&gt;0,H1227&gt;0,OR(C1227&lt;&gt;"Recommended baseline",Assumptions!$B$10=1))),0,IF(ISNUMBER(N1227),G1227*H1227*N1227*IF(ISNUMBER(K1227),1,IF(AND(L1227="PAYG",INDEX('SKU Catalog'!$F$1:$F$116,MAX(1,U1227))="Hourly"),I1227,1)),"UNPRICED"))</f>
        <v>0</v>
      </c>
      <c r="P1227" s="24">
        <f>IF(ISNUMBER(O1227),O1227*Assumptions!$B$8,"UNPRICED")</f>
        <v>0</v>
      </c>
      <c r="Q1227" s="23" t="str">
        <f>IF(NOT(AND(A1227=$B$2,G1227&gt;0,H1227&gt;0,OR(C1227&lt;&gt;"Recommended baseline",Assumptions!$B$10=1))),"Inactive",IF(NOT(ISNUMBER(N1227)),"UNPRICED - select SKU / quote",IF(ISNUMBER(K1227),"Manual quote - verify source",IF(T1227="Covered","Covered by capacity",IF(T1227="Control plane","No direct fee","Priced - verify sizing")))))</f>
        <v>Inactive</v>
      </c>
      <c r="R1227" s="21"/>
      <c r="S1227" s="21" t="s">
        <v>971</v>
      </c>
      <c r="T1227" s="21" t="s">
        <v>457</v>
      </c>
      <c r="U1227" s="23">
        <f>IF(COUNTIF('SKU Catalog'!$A$4:$A$116,T1227&amp;"|"&amp;F1227)=0,0,MATCH(T1227&amp;"|"&amp;F1227,'SKU Catalog'!$A$1:$A$116,0))</f>
        <v>106</v>
      </c>
      <c r="V1227" s="24">
        <f>IF(NOT(AND(A1227=$B$2,G1227&gt;0,H1227&gt;0,OR(C1227&lt;&gt;"Recommended baseline",Assumptions!$B$10=1))),0,IF(ISNUMBER(K1227),G1227*H1227*K1227,IF(U1227=0,"UNPRICED",IF(ISNUMBER(INDEX('SKU Catalog'!$K$1:$K$116,MAX(1,U1227))),G1227*H1227*INDEX('SKU Catalog'!$K$1:$K$116,MAX(1,U1227))*IF(AND(INDEX('SKU Catalog'!$F$1:$F$116,MAX(1,U1227))="Hourly",OR(INDEX('SKU Catalog'!$J$1:$J$116,MAX(1,U1227))=0,"PAYG"="PAYG")),I1227,1),"UNPRICED"))))</f>
        <v>0</v>
      </c>
      <c r="W1227" s="24">
        <f>IF(NOT(AND(A1227=$B$2,G1227&gt;0,H1227&gt;0,OR(C1227&lt;&gt;"Recommended baseline",Assumptions!$B$10=1))),0,IF(ISNUMBER(K1227),G1227*H1227*K1227,IF(U1227=0,"UNPRICED",IF(ISNUMBER(INDEX('SKU Catalog'!$L$1:$L$116,MAX(1,U1227))),G1227*H1227*INDEX('SKU Catalog'!$L$1:$L$116,MAX(1,U1227))*IF(AND(INDEX('SKU Catalog'!$F$1:$F$116,MAX(1,U1227))="Hourly",OR(INDEX('SKU Catalog'!$J$1:$J$116,MAX(1,U1227))=0,"1Y"="PAYG")),I1227,1),"UNPRICED"))))</f>
        <v>0</v>
      </c>
      <c r="X1227" s="24">
        <f>IF(NOT(AND(A1227=$B$2,G1227&gt;0,H1227&gt;0,OR(C1227&lt;&gt;"Recommended baseline",Assumptions!$B$10=1))),0,IF(ISNUMBER(K1227),G1227*H1227*K1227,IF(U1227=0,"UNPRICED",IF(ISNUMBER(INDEX('SKU Catalog'!$M$1:$M$116,MAX(1,U1227))),G1227*H1227*INDEX('SKU Catalog'!$M$1:$M$116,MAX(1,U1227))*IF(AND(INDEX('SKU Catalog'!$F$1:$F$116,MAX(1,U1227))="Hourly",OR(INDEX('SKU Catalog'!$J$1:$J$116,MAX(1,U1227))=0,"3Y"="PAYG")),I1227,1),"UNPRICED"))))</f>
        <v>0</v>
      </c>
    </row>
    <row r="1228" spans="1:24" ht="28.8" x14ac:dyDescent="0.35">
      <c r="A1228" s="21" t="s">
        <v>1941</v>
      </c>
      <c r="B1228" s="21" t="s">
        <v>96</v>
      </c>
      <c r="C1228" s="21" t="s">
        <v>2299</v>
      </c>
      <c r="D1228" s="21" t="s">
        <v>1348</v>
      </c>
      <c r="E1228" s="21" t="s">
        <v>1350</v>
      </c>
      <c r="F1228" s="26" t="s">
        <v>191</v>
      </c>
      <c r="G1228" s="27">
        <v>1</v>
      </c>
      <c r="H1228" s="27">
        <v>1</v>
      </c>
      <c r="I1228" s="36">
        <v>1</v>
      </c>
      <c r="J1228" s="26" t="s">
        <v>2297</v>
      </c>
      <c r="K1228" s="37"/>
      <c r="L1228" s="23" t="str">
        <f>IF(U1228=0,"INVALID SKU",IF(INDEX('SKU Catalog'!$J$1:$J$116,MAX(1,U1228))=0,"PAYG",IF(J1228="Default",Assumptions!$B$7,J1228)))</f>
        <v>PAYG</v>
      </c>
      <c r="M1228" s="23" t="str">
        <f>IF(U1228=0,"Review SKU",INDEX('SKU Catalog'!$E$1:$E$116,MAX(1,U1228)))</f>
        <v>quoted unit</v>
      </c>
      <c r="N1228" s="31" t="str">
        <f>IF(ISNUMBER(K1228),K1228,IF(U1228=0,"UNPRICED",IF(L1228="PAYG",INDEX('SKU Catalog'!$K$1:$K$116,MAX(1,U1228)),IF(L1228="1Y",INDEX('SKU Catalog'!$L$1:$L$116,MAX(1,U1228)),INDEX('SKU Catalog'!$M$1:$M$116,MAX(1,U1228))))))</f>
        <v>UNPRICED</v>
      </c>
      <c r="O1228" s="24">
        <f>IF(NOT(AND(A1228=$B$2,G1228&gt;0,H1228&gt;0,OR(C1228&lt;&gt;"Recommended baseline",Assumptions!$B$10=1))),0,IF(ISNUMBER(N1228),G1228*H1228*N1228*IF(ISNUMBER(K1228),1,IF(AND(L1228="PAYG",INDEX('SKU Catalog'!$F$1:$F$116,MAX(1,U1228))="Hourly"),I1228,1)),"UNPRICED"))</f>
        <v>0</v>
      </c>
      <c r="P1228" s="24">
        <f>IF(ISNUMBER(O1228),O1228*Assumptions!$B$8,"UNPRICED")</f>
        <v>0</v>
      </c>
      <c r="Q1228" s="23" t="str">
        <f>IF(NOT(AND(A1228=$B$2,G1228&gt;0,H1228&gt;0,OR(C1228&lt;&gt;"Recommended baseline",Assumptions!$B$10=1))),"Inactive",IF(NOT(ISNUMBER(N1228)),"UNPRICED - select SKU / quote",IF(ISNUMBER(K1228),"Manual quote - verify source",IF(T1228="Covered","Covered by capacity",IF(T1228="Control plane","No direct fee","Priced - verify sizing")))))</f>
        <v>Inactive</v>
      </c>
      <c r="R1228" s="21" t="s">
        <v>2338</v>
      </c>
      <c r="S1228" s="21" t="s">
        <v>971</v>
      </c>
      <c r="T1228" s="21" t="s">
        <v>96</v>
      </c>
      <c r="U1228" s="23">
        <f>IF(COUNTIF('SKU Catalog'!$A$4:$A$116,T1228&amp;"|"&amp;F1228)=0,0,MATCH(T1228&amp;"|"&amp;F1228,'SKU Catalog'!$A$1:$A$116,0))</f>
        <v>6</v>
      </c>
      <c r="V1228" s="24">
        <f>IF(NOT(AND(A1228=$B$2,G1228&gt;0,H1228&gt;0,OR(C1228&lt;&gt;"Recommended baseline",Assumptions!$B$10=1))),0,IF(ISNUMBER(K1228),G1228*H1228*K1228,IF(U1228=0,"UNPRICED",IF(ISNUMBER(INDEX('SKU Catalog'!$K$1:$K$116,MAX(1,U1228))),G1228*H1228*INDEX('SKU Catalog'!$K$1:$K$116,MAX(1,U1228))*IF(AND(INDEX('SKU Catalog'!$F$1:$F$116,MAX(1,U1228))="Hourly",OR(INDEX('SKU Catalog'!$J$1:$J$116,MAX(1,U1228))=0,"PAYG"="PAYG")),I1228,1),"UNPRICED"))))</f>
        <v>0</v>
      </c>
      <c r="W1228" s="24">
        <f>IF(NOT(AND(A1228=$B$2,G1228&gt;0,H1228&gt;0,OR(C1228&lt;&gt;"Recommended baseline",Assumptions!$B$10=1))),0,IF(ISNUMBER(K1228),G1228*H1228*K1228,IF(U1228=0,"UNPRICED",IF(ISNUMBER(INDEX('SKU Catalog'!$L$1:$L$116,MAX(1,U1228))),G1228*H1228*INDEX('SKU Catalog'!$L$1:$L$116,MAX(1,U1228))*IF(AND(INDEX('SKU Catalog'!$F$1:$F$116,MAX(1,U1228))="Hourly",OR(INDEX('SKU Catalog'!$J$1:$J$116,MAX(1,U1228))=0,"1Y"="PAYG")),I1228,1),"UNPRICED"))))</f>
        <v>0</v>
      </c>
      <c r="X1228" s="24">
        <f>IF(NOT(AND(A1228=$B$2,G1228&gt;0,H1228&gt;0,OR(C1228&lt;&gt;"Recommended baseline",Assumptions!$B$10=1))),0,IF(ISNUMBER(K1228),G1228*H1228*K1228,IF(U1228=0,"UNPRICED",IF(ISNUMBER(INDEX('SKU Catalog'!$M$1:$M$116,MAX(1,U1228))),G1228*H1228*INDEX('SKU Catalog'!$M$1:$M$116,MAX(1,U1228))*IF(AND(INDEX('SKU Catalog'!$F$1:$F$116,MAX(1,U1228))="Hourly",OR(INDEX('SKU Catalog'!$J$1:$J$116,MAX(1,U1228))=0,"3Y"="PAYG")),I1228,1),"UNPRICED"))))</f>
        <v>0</v>
      </c>
    </row>
    <row r="1229" spans="1:24" ht="28.8" x14ac:dyDescent="0.35">
      <c r="A1229" s="21" t="s">
        <v>1941</v>
      </c>
      <c r="B1229" s="21" t="s">
        <v>93</v>
      </c>
      <c r="C1229" s="21" t="s">
        <v>2299</v>
      </c>
      <c r="D1229" s="21" t="s">
        <v>1353</v>
      </c>
      <c r="E1229" s="21" t="s">
        <v>1354</v>
      </c>
      <c r="F1229" s="26" t="s">
        <v>472</v>
      </c>
      <c r="G1229" s="27">
        <v>1</v>
      </c>
      <c r="H1229" s="27">
        <v>4</v>
      </c>
      <c r="I1229" s="36">
        <v>1</v>
      </c>
      <c r="J1229" s="26" t="s">
        <v>2297</v>
      </c>
      <c r="K1229" s="37"/>
      <c r="L1229" s="23" t="str">
        <f>IF(U1229=0,"INVALID SKU",IF(INDEX('SKU Catalog'!$J$1:$J$116,MAX(1,U1229))=0,"PAYG",IF(J1229="Default",Assumptions!$B$7,J1229)))</f>
        <v>PAYG</v>
      </c>
      <c r="M1229" s="23" t="str">
        <f>IF(U1229=0,"Review SKU",INDEX('SKU Catalog'!$E$1:$E$116,MAX(1,U1229)))</f>
        <v>100 RU/s</v>
      </c>
      <c r="N1229" s="31">
        <f>IF(ISNUMBER(K1229),K1229,IF(U1229=0,"UNPRICED",IF(L1229="PAYG",INDEX('SKU Catalog'!$K$1:$K$116,MAX(1,U1229)),IF(L1229="1Y",INDEX('SKU Catalog'!$L$1:$L$116,MAX(1,U1229)),INDEX('SKU Catalog'!$M$1:$M$116,MAX(1,U1229))))))</f>
        <v>5.84</v>
      </c>
      <c r="O1229" s="24">
        <f>IF(NOT(AND(A1229=$B$2,G1229&gt;0,H1229&gt;0,OR(C1229&lt;&gt;"Recommended baseline",Assumptions!$B$10=1))),0,IF(ISNUMBER(N1229),G1229*H1229*N1229*IF(ISNUMBER(K1229),1,IF(AND(L1229="PAYG",INDEX('SKU Catalog'!$F$1:$F$116,MAX(1,U1229))="Hourly"),I1229,1)),"UNPRICED"))</f>
        <v>0</v>
      </c>
      <c r="P1229" s="24">
        <f>IF(ISNUMBER(O1229),O1229*Assumptions!$B$8,"UNPRICED")</f>
        <v>0</v>
      </c>
      <c r="Q1229" s="23" t="str">
        <f>IF(NOT(AND(A1229=$B$2,G1229&gt;0,H1229&gt;0,OR(C1229&lt;&gt;"Recommended baseline",Assumptions!$B$10=1))),"Inactive",IF(NOT(ISNUMBER(N1229)),"UNPRICED - select SKU / quote",IF(ISNUMBER(K1229),"Manual quote - verify source",IF(T1229="Covered","Covered by capacity",IF(T1229="Control plane","No direct fee","Priced - verify sizing")))))</f>
        <v>Inactive</v>
      </c>
      <c r="R1229" s="21" t="s">
        <v>2326</v>
      </c>
      <c r="S1229" s="21" t="s">
        <v>971</v>
      </c>
      <c r="T1229" s="21" t="s">
        <v>471</v>
      </c>
      <c r="U1229" s="23">
        <f>IF(COUNTIF('SKU Catalog'!$A$4:$A$116,T1229&amp;"|"&amp;F1229)=0,0,MATCH(T1229&amp;"|"&amp;F1229,'SKU Catalog'!$A$1:$A$116,0))</f>
        <v>110</v>
      </c>
      <c r="V1229" s="24">
        <f>IF(NOT(AND(A1229=$B$2,G1229&gt;0,H1229&gt;0,OR(C1229&lt;&gt;"Recommended baseline",Assumptions!$B$10=1))),0,IF(ISNUMBER(K1229),G1229*H1229*K1229,IF(U1229=0,"UNPRICED",IF(ISNUMBER(INDEX('SKU Catalog'!$K$1:$K$116,MAX(1,U1229))),G1229*H1229*INDEX('SKU Catalog'!$K$1:$K$116,MAX(1,U1229))*IF(AND(INDEX('SKU Catalog'!$F$1:$F$116,MAX(1,U1229))="Hourly",OR(INDEX('SKU Catalog'!$J$1:$J$116,MAX(1,U1229))=0,"PAYG"="PAYG")),I1229,1),"UNPRICED"))))</f>
        <v>0</v>
      </c>
      <c r="W1229" s="24">
        <f>IF(NOT(AND(A1229=$B$2,G1229&gt;0,H1229&gt;0,OR(C1229&lt;&gt;"Recommended baseline",Assumptions!$B$10=1))),0,IF(ISNUMBER(K1229),G1229*H1229*K1229,IF(U1229=0,"UNPRICED",IF(ISNUMBER(INDEX('SKU Catalog'!$L$1:$L$116,MAX(1,U1229))),G1229*H1229*INDEX('SKU Catalog'!$L$1:$L$116,MAX(1,U1229))*IF(AND(INDEX('SKU Catalog'!$F$1:$F$116,MAX(1,U1229))="Hourly",OR(INDEX('SKU Catalog'!$J$1:$J$116,MAX(1,U1229))=0,"1Y"="PAYG")),I1229,1),"UNPRICED"))))</f>
        <v>0</v>
      </c>
      <c r="X1229" s="24">
        <f>IF(NOT(AND(A1229=$B$2,G1229&gt;0,H1229&gt;0,OR(C1229&lt;&gt;"Recommended baseline",Assumptions!$B$10=1))),0,IF(ISNUMBER(K1229),G1229*H1229*K1229,IF(U1229=0,"UNPRICED",IF(ISNUMBER(INDEX('SKU Catalog'!$M$1:$M$116,MAX(1,U1229))),G1229*H1229*INDEX('SKU Catalog'!$M$1:$M$116,MAX(1,U1229))*IF(AND(INDEX('SKU Catalog'!$F$1:$F$116,MAX(1,U1229))="Hourly",OR(INDEX('SKU Catalog'!$J$1:$J$116,MAX(1,U1229))=0,"3Y"="PAYG")),I1229,1),"UNPRICED"))))</f>
        <v>0</v>
      </c>
    </row>
    <row r="1230" spans="1:24" ht="28.8" x14ac:dyDescent="0.35">
      <c r="A1230" s="21" t="s">
        <v>1941</v>
      </c>
      <c r="B1230" s="21" t="s">
        <v>96</v>
      </c>
      <c r="C1230" s="21" t="s">
        <v>2299</v>
      </c>
      <c r="D1230" s="21" t="s">
        <v>1353</v>
      </c>
      <c r="E1230" s="21" t="s">
        <v>1354</v>
      </c>
      <c r="F1230" s="26" t="s">
        <v>191</v>
      </c>
      <c r="G1230" s="27">
        <v>1</v>
      </c>
      <c r="H1230" s="27">
        <v>1</v>
      </c>
      <c r="I1230" s="36">
        <v>1</v>
      </c>
      <c r="J1230" s="26" t="s">
        <v>2297</v>
      </c>
      <c r="K1230" s="37"/>
      <c r="L1230" s="23" t="str">
        <f>IF(U1230=0,"INVALID SKU",IF(INDEX('SKU Catalog'!$J$1:$J$116,MAX(1,U1230))=0,"PAYG",IF(J1230="Default",Assumptions!$B$7,J1230)))</f>
        <v>PAYG</v>
      </c>
      <c r="M1230" s="23" t="str">
        <f>IF(U1230=0,"Review SKU",INDEX('SKU Catalog'!$E$1:$E$116,MAX(1,U1230)))</f>
        <v>quoted unit</v>
      </c>
      <c r="N1230" s="31" t="str">
        <f>IF(ISNUMBER(K1230),K1230,IF(U1230=0,"UNPRICED",IF(L1230="PAYG",INDEX('SKU Catalog'!$K$1:$K$116,MAX(1,U1230)),IF(L1230="1Y",INDEX('SKU Catalog'!$L$1:$L$116,MAX(1,U1230)),INDEX('SKU Catalog'!$M$1:$M$116,MAX(1,U1230))))))</f>
        <v>UNPRICED</v>
      </c>
      <c r="O1230" s="24">
        <f>IF(NOT(AND(A1230=$B$2,G1230&gt;0,H1230&gt;0,OR(C1230&lt;&gt;"Recommended baseline",Assumptions!$B$10=1))),0,IF(ISNUMBER(N1230),G1230*H1230*N1230*IF(ISNUMBER(K1230),1,IF(AND(L1230="PAYG",INDEX('SKU Catalog'!$F$1:$F$116,MAX(1,U1230))="Hourly"),I1230,1)),"UNPRICED"))</f>
        <v>0</v>
      </c>
      <c r="P1230" s="24">
        <f>IF(ISNUMBER(O1230),O1230*Assumptions!$B$8,"UNPRICED")</f>
        <v>0</v>
      </c>
      <c r="Q1230" s="23" t="str">
        <f>IF(NOT(AND(A1230=$B$2,G1230&gt;0,H1230&gt;0,OR(C1230&lt;&gt;"Recommended baseline",Assumptions!$B$10=1))),"Inactive",IF(NOT(ISNUMBER(N1230)),"UNPRICED - select SKU / quote",IF(ISNUMBER(K1230),"Manual quote - verify source",IF(T1230="Covered","Covered by capacity",IF(T1230="Control plane","No direct fee","Priced - verify sizing")))))</f>
        <v>Inactive</v>
      </c>
      <c r="R1230" s="21" t="s">
        <v>2339</v>
      </c>
      <c r="S1230" s="21" t="s">
        <v>971</v>
      </c>
      <c r="T1230" s="21" t="s">
        <v>96</v>
      </c>
      <c r="U1230" s="23">
        <f>IF(COUNTIF('SKU Catalog'!$A$4:$A$116,T1230&amp;"|"&amp;F1230)=0,0,MATCH(T1230&amp;"|"&amp;F1230,'SKU Catalog'!$A$1:$A$116,0))</f>
        <v>6</v>
      </c>
      <c r="V1230" s="24">
        <f>IF(NOT(AND(A1230=$B$2,G1230&gt;0,H1230&gt;0,OR(C1230&lt;&gt;"Recommended baseline",Assumptions!$B$10=1))),0,IF(ISNUMBER(K1230),G1230*H1230*K1230,IF(U1230=0,"UNPRICED",IF(ISNUMBER(INDEX('SKU Catalog'!$K$1:$K$116,MAX(1,U1230))),G1230*H1230*INDEX('SKU Catalog'!$K$1:$K$116,MAX(1,U1230))*IF(AND(INDEX('SKU Catalog'!$F$1:$F$116,MAX(1,U1230))="Hourly",OR(INDEX('SKU Catalog'!$J$1:$J$116,MAX(1,U1230))=0,"PAYG"="PAYG")),I1230,1),"UNPRICED"))))</f>
        <v>0</v>
      </c>
      <c r="W1230" s="24">
        <f>IF(NOT(AND(A1230=$B$2,G1230&gt;0,H1230&gt;0,OR(C1230&lt;&gt;"Recommended baseline",Assumptions!$B$10=1))),0,IF(ISNUMBER(K1230),G1230*H1230*K1230,IF(U1230=0,"UNPRICED",IF(ISNUMBER(INDEX('SKU Catalog'!$L$1:$L$116,MAX(1,U1230))),G1230*H1230*INDEX('SKU Catalog'!$L$1:$L$116,MAX(1,U1230))*IF(AND(INDEX('SKU Catalog'!$F$1:$F$116,MAX(1,U1230))="Hourly",OR(INDEX('SKU Catalog'!$J$1:$J$116,MAX(1,U1230))=0,"1Y"="PAYG")),I1230,1),"UNPRICED"))))</f>
        <v>0</v>
      </c>
      <c r="X1230" s="24">
        <f>IF(NOT(AND(A1230=$B$2,G1230&gt;0,H1230&gt;0,OR(C1230&lt;&gt;"Recommended baseline",Assumptions!$B$10=1))),0,IF(ISNUMBER(K1230),G1230*H1230*K1230,IF(U1230=0,"UNPRICED",IF(ISNUMBER(INDEX('SKU Catalog'!$M$1:$M$116,MAX(1,U1230))),G1230*H1230*INDEX('SKU Catalog'!$M$1:$M$116,MAX(1,U1230))*IF(AND(INDEX('SKU Catalog'!$F$1:$F$116,MAX(1,U1230))="Hourly",OR(INDEX('SKU Catalog'!$J$1:$J$116,MAX(1,U1230))=0,"3Y"="PAYG")),I1230,1),"UNPRICED"))))</f>
        <v>0</v>
      </c>
    </row>
    <row r="1231" spans="1:24" ht="28.8" x14ac:dyDescent="0.35">
      <c r="A1231" s="21" t="s">
        <v>1941</v>
      </c>
      <c r="B1231" s="21" t="s">
        <v>93</v>
      </c>
      <c r="C1231" s="21" t="s">
        <v>2299</v>
      </c>
      <c r="D1231" s="21" t="s">
        <v>1357</v>
      </c>
      <c r="E1231" s="21" t="s">
        <v>1359</v>
      </c>
      <c r="F1231" s="26" t="s">
        <v>481</v>
      </c>
      <c r="G1231" s="27">
        <v>1</v>
      </c>
      <c r="H1231" s="27">
        <v>1</v>
      </c>
      <c r="I1231" s="36">
        <v>1</v>
      </c>
      <c r="J1231" s="26" t="s">
        <v>2297</v>
      </c>
      <c r="K1231" s="37"/>
      <c r="L1231" s="23" t="str">
        <f>IF(U1231=0,"INVALID SKU",IF(INDEX('SKU Catalog'!$J$1:$J$116,MAX(1,U1231))=0,"PAYG",IF(J1231="Default",Assumptions!$B$7,J1231)))</f>
        <v>PAYG</v>
      </c>
      <c r="M1231" s="23" t="str">
        <f>IF(U1231=0,"Review SKU",INDEX('SKU Catalog'!$E$1:$E$116,MAX(1,U1231)))</f>
        <v>cache</v>
      </c>
      <c r="N1231" s="31">
        <f>IF(ISNUMBER(K1231),K1231,IF(U1231=0,"UNPRICED",IF(L1231="PAYG",INDEX('SKU Catalog'!$K$1:$K$116,MAX(1,U1231)),IF(L1231="1Y",INDEX('SKU Catalog'!$L$1:$L$116,MAX(1,U1231)),INDEX('SKU Catalog'!$M$1:$M$116,MAX(1,U1231))))))</f>
        <v>100.74000000000001</v>
      </c>
      <c r="O1231" s="24">
        <f>IF(NOT(AND(A1231=$B$2,G1231&gt;0,H1231&gt;0,OR(C1231&lt;&gt;"Recommended baseline",Assumptions!$B$10=1))),0,IF(ISNUMBER(N1231),G1231*H1231*N1231*IF(ISNUMBER(K1231),1,IF(AND(L1231="PAYG",INDEX('SKU Catalog'!$F$1:$F$116,MAX(1,U1231))="Hourly"),I1231,1)),"UNPRICED"))</f>
        <v>0</v>
      </c>
      <c r="P1231" s="24">
        <f>IF(ISNUMBER(O1231),O1231*Assumptions!$B$8,"UNPRICED")</f>
        <v>0</v>
      </c>
      <c r="Q1231" s="23" t="str">
        <f>IF(NOT(AND(A1231=$B$2,G1231&gt;0,H1231&gt;0,OR(C1231&lt;&gt;"Recommended baseline",Assumptions!$B$10=1))),"Inactive",IF(NOT(ISNUMBER(N1231)),"UNPRICED - select SKU / quote",IF(ISNUMBER(K1231),"Manual quote - verify source",IF(T1231="Covered","Covered by capacity",IF(T1231="Control plane","No direct fee","Priced - verify sizing")))))</f>
        <v>Inactive</v>
      </c>
      <c r="R1231" s="21" t="s">
        <v>2340</v>
      </c>
      <c r="S1231" s="21" t="s">
        <v>971</v>
      </c>
      <c r="T1231" s="21" t="s">
        <v>476</v>
      </c>
      <c r="U1231" s="23">
        <f>IF(COUNTIF('SKU Catalog'!$A$4:$A$116,T1231&amp;"|"&amp;F1231)=0,0,MATCH(T1231&amp;"|"&amp;F1231,'SKU Catalog'!$A$1:$A$116,0))</f>
        <v>112</v>
      </c>
      <c r="V1231" s="24">
        <f>IF(NOT(AND(A1231=$B$2,G1231&gt;0,H1231&gt;0,OR(C1231&lt;&gt;"Recommended baseline",Assumptions!$B$10=1))),0,IF(ISNUMBER(K1231),G1231*H1231*K1231,IF(U1231=0,"UNPRICED",IF(ISNUMBER(INDEX('SKU Catalog'!$K$1:$K$116,MAX(1,U1231))),G1231*H1231*INDEX('SKU Catalog'!$K$1:$K$116,MAX(1,U1231))*IF(AND(INDEX('SKU Catalog'!$F$1:$F$116,MAX(1,U1231))="Hourly",OR(INDEX('SKU Catalog'!$J$1:$J$116,MAX(1,U1231))=0,"PAYG"="PAYG")),I1231,1),"UNPRICED"))))</f>
        <v>0</v>
      </c>
      <c r="W1231" s="24">
        <f>IF(NOT(AND(A1231=$B$2,G1231&gt;0,H1231&gt;0,OR(C1231&lt;&gt;"Recommended baseline",Assumptions!$B$10=1))),0,IF(ISNUMBER(K1231),G1231*H1231*K1231,IF(U1231=0,"UNPRICED",IF(ISNUMBER(INDEX('SKU Catalog'!$L$1:$L$116,MAX(1,U1231))),G1231*H1231*INDEX('SKU Catalog'!$L$1:$L$116,MAX(1,U1231))*IF(AND(INDEX('SKU Catalog'!$F$1:$F$116,MAX(1,U1231))="Hourly",OR(INDEX('SKU Catalog'!$J$1:$J$116,MAX(1,U1231))=0,"1Y"="PAYG")),I1231,1),"UNPRICED"))))</f>
        <v>0</v>
      </c>
      <c r="X1231" s="24">
        <f>IF(NOT(AND(A1231=$B$2,G1231&gt;0,H1231&gt;0,OR(C1231&lt;&gt;"Recommended baseline",Assumptions!$B$10=1))),0,IF(ISNUMBER(K1231),G1231*H1231*K1231,IF(U1231=0,"UNPRICED",IF(ISNUMBER(INDEX('SKU Catalog'!$M$1:$M$116,MAX(1,U1231))),G1231*H1231*INDEX('SKU Catalog'!$M$1:$M$116,MAX(1,U1231))*IF(AND(INDEX('SKU Catalog'!$F$1:$F$116,MAX(1,U1231))="Hourly",OR(INDEX('SKU Catalog'!$J$1:$J$116,MAX(1,U1231))=0,"3Y"="PAYG")),I1231,1),"UNPRICED"))))</f>
        <v>0</v>
      </c>
    </row>
    <row r="1232" spans="1:24" ht="28.8" x14ac:dyDescent="0.35">
      <c r="A1232" s="21" t="s">
        <v>1941</v>
      </c>
      <c r="B1232" s="21" t="s">
        <v>96</v>
      </c>
      <c r="C1232" s="21" t="s">
        <v>2299</v>
      </c>
      <c r="D1232" s="21" t="s">
        <v>1362</v>
      </c>
      <c r="E1232" s="21" t="s">
        <v>1364</v>
      </c>
      <c r="F1232" s="26" t="s">
        <v>191</v>
      </c>
      <c r="G1232" s="27">
        <v>1</v>
      </c>
      <c r="H1232" s="27">
        <v>1</v>
      </c>
      <c r="I1232" s="36">
        <v>1</v>
      </c>
      <c r="J1232" s="26" t="s">
        <v>2297</v>
      </c>
      <c r="K1232" s="37"/>
      <c r="L1232" s="23" t="str">
        <f>IF(U1232=0,"INVALID SKU",IF(INDEX('SKU Catalog'!$J$1:$J$116,MAX(1,U1232))=0,"PAYG",IF(J1232="Default",Assumptions!$B$7,J1232)))</f>
        <v>PAYG</v>
      </c>
      <c r="M1232" s="23" t="str">
        <f>IF(U1232=0,"Review SKU",INDEX('SKU Catalog'!$E$1:$E$116,MAX(1,U1232)))</f>
        <v>quoted unit</v>
      </c>
      <c r="N1232" s="31" t="str">
        <f>IF(ISNUMBER(K1232),K1232,IF(U1232=0,"UNPRICED",IF(L1232="PAYG",INDEX('SKU Catalog'!$K$1:$K$116,MAX(1,U1232)),IF(L1232="1Y",INDEX('SKU Catalog'!$L$1:$L$116,MAX(1,U1232)),INDEX('SKU Catalog'!$M$1:$M$116,MAX(1,U1232))))))</f>
        <v>UNPRICED</v>
      </c>
      <c r="O1232" s="24">
        <f>IF(NOT(AND(A1232=$B$2,G1232&gt;0,H1232&gt;0,OR(C1232&lt;&gt;"Recommended baseline",Assumptions!$B$10=1))),0,IF(ISNUMBER(N1232),G1232*H1232*N1232*IF(ISNUMBER(K1232),1,IF(AND(L1232="PAYG",INDEX('SKU Catalog'!$F$1:$F$116,MAX(1,U1232))="Hourly"),I1232,1)),"UNPRICED"))</f>
        <v>0</v>
      </c>
      <c r="P1232" s="24">
        <f>IF(ISNUMBER(O1232),O1232*Assumptions!$B$8,"UNPRICED")</f>
        <v>0</v>
      </c>
      <c r="Q1232" s="23" t="str">
        <f>IF(NOT(AND(A1232=$B$2,G1232&gt;0,H1232&gt;0,OR(C1232&lt;&gt;"Recommended baseline",Assumptions!$B$10=1))),"Inactive",IF(NOT(ISNUMBER(N1232)),"UNPRICED - select SKU / quote",IF(ISNUMBER(K1232),"Manual quote - verify source",IF(T1232="Covered","Covered by capacity",IF(T1232="Control plane","No direct fee","Priced - verify sizing")))))</f>
        <v>Inactive</v>
      </c>
      <c r="R1232" s="21" t="s">
        <v>2341</v>
      </c>
      <c r="S1232" s="21" t="s">
        <v>971</v>
      </c>
      <c r="T1232" s="21" t="s">
        <v>96</v>
      </c>
      <c r="U1232" s="23">
        <f>IF(COUNTIF('SKU Catalog'!$A$4:$A$116,T1232&amp;"|"&amp;F1232)=0,0,MATCH(T1232&amp;"|"&amp;F1232,'SKU Catalog'!$A$1:$A$116,0))</f>
        <v>6</v>
      </c>
      <c r="V1232" s="24">
        <f>IF(NOT(AND(A1232=$B$2,G1232&gt;0,H1232&gt;0,OR(C1232&lt;&gt;"Recommended baseline",Assumptions!$B$10=1))),0,IF(ISNUMBER(K1232),G1232*H1232*K1232,IF(U1232=0,"UNPRICED",IF(ISNUMBER(INDEX('SKU Catalog'!$K$1:$K$116,MAX(1,U1232))),G1232*H1232*INDEX('SKU Catalog'!$K$1:$K$116,MAX(1,U1232))*IF(AND(INDEX('SKU Catalog'!$F$1:$F$116,MAX(1,U1232))="Hourly",OR(INDEX('SKU Catalog'!$J$1:$J$116,MAX(1,U1232))=0,"PAYG"="PAYG")),I1232,1),"UNPRICED"))))</f>
        <v>0</v>
      </c>
      <c r="W1232" s="24">
        <f>IF(NOT(AND(A1232=$B$2,G1232&gt;0,H1232&gt;0,OR(C1232&lt;&gt;"Recommended baseline",Assumptions!$B$10=1))),0,IF(ISNUMBER(K1232),G1232*H1232*K1232,IF(U1232=0,"UNPRICED",IF(ISNUMBER(INDEX('SKU Catalog'!$L$1:$L$116,MAX(1,U1232))),G1232*H1232*INDEX('SKU Catalog'!$L$1:$L$116,MAX(1,U1232))*IF(AND(INDEX('SKU Catalog'!$F$1:$F$116,MAX(1,U1232))="Hourly",OR(INDEX('SKU Catalog'!$J$1:$J$116,MAX(1,U1232))=0,"1Y"="PAYG")),I1232,1),"UNPRICED"))))</f>
        <v>0</v>
      </c>
      <c r="X1232" s="24">
        <f>IF(NOT(AND(A1232=$B$2,G1232&gt;0,H1232&gt;0,OR(C1232&lt;&gt;"Recommended baseline",Assumptions!$B$10=1))),0,IF(ISNUMBER(K1232),G1232*H1232*K1232,IF(U1232=0,"UNPRICED",IF(ISNUMBER(INDEX('SKU Catalog'!$M$1:$M$116,MAX(1,U1232))),G1232*H1232*INDEX('SKU Catalog'!$M$1:$M$116,MAX(1,U1232))*IF(AND(INDEX('SKU Catalog'!$F$1:$F$116,MAX(1,U1232))="Hourly",OR(INDEX('SKU Catalog'!$J$1:$J$116,MAX(1,U1232))=0,"3Y"="PAYG")),I1232,1),"UNPRICED"))))</f>
        <v>0</v>
      </c>
    </row>
    <row r="1233" spans="1:24" ht="28.8" x14ac:dyDescent="0.35">
      <c r="A1233" s="21" t="s">
        <v>1941</v>
      </c>
      <c r="B1233" s="21" t="s">
        <v>95</v>
      </c>
      <c r="C1233" s="21" t="s">
        <v>2299</v>
      </c>
      <c r="D1233" s="21" t="s">
        <v>1367</v>
      </c>
      <c r="E1233" s="21" t="s">
        <v>1368</v>
      </c>
      <c r="F1233" s="26" t="s">
        <v>484</v>
      </c>
      <c r="G1233" s="27">
        <v>1</v>
      </c>
      <c r="H1233" s="27">
        <v>1</v>
      </c>
      <c r="I1233" s="36">
        <v>1</v>
      </c>
      <c r="J1233" s="26" t="s">
        <v>2297</v>
      </c>
      <c r="K1233" s="37"/>
      <c r="L1233" s="23" t="str">
        <f>IF(U1233=0,"INVALID SKU",IF(INDEX('SKU Catalog'!$J$1:$J$116,MAX(1,U1233))=0,"PAYG",IF(J1233="Default",Assumptions!$B$7,J1233)))</f>
        <v>PAYG</v>
      </c>
      <c r="M1233" s="23" t="str">
        <f>IF(U1233=0,"Review SKU",INDEX('SKU Catalog'!$E$1:$E$116,MAX(1,U1233)))</f>
        <v>capacity unit</v>
      </c>
      <c r="N1233" s="31" t="str">
        <f>IF(ISNUMBER(K1233),K1233,IF(U1233=0,"UNPRICED",IF(L1233="PAYG",INDEX('SKU Catalog'!$K$1:$K$116,MAX(1,U1233)),IF(L1233="1Y",INDEX('SKU Catalog'!$L$1:$L$116,MAX(1,U1233)),INDEX('SKU Catalog'!$M$1:$M$116,MAX(1,U1233))))))</f>
        <v>UNPRICED</v>
      </c>
      <c r="O1233" s="24">
        <f>IF(NOT(AND(A1233=$B$2,G1233&gt;0,H1233&gt;0,OR(C1233&lt;&gt;"Recommended baseline",Assumptions!$B$10=1))),0,IF(ISNUMBER(N1233),G1233*H1233*N1233*IF(ISNUMBER(K1233),1,IF(AND(L1233="PAYG",INDEX('SKU Catalog'!$F$1:$F$116,MAX(1,U1233))="Hourly"),I1233,1)),"UNPRICED"))</f>
        <v>0</v>
      </c>
      <c r="P1233" s="24">
        <f>IF(ISNUMBER(O1233),O1233*Assumptions!$B$8,"UNPRICED")</f>
        <v>0</v>
      </c>
      <c r="Q1233" s="23" t="str">
        <f>IF(NOT(AND(A1233=$B$2,G1233&gt;0,H1233&gt;0,OR(C1233&lt;&gt;"Recommended baseline",Assumptions!$B$10=1))),"Inactive",IF(NOT(ISNUMBER(N1233)),"UNPRICED - select SKU / quote",IF(ISNUMBER(K1233),"Manual quote - verify source",IF(T1233="Covered","Covered by capacity",IF(T1233="Control plane","No direct fee","Priced - verify sizing")))))</f>
        <v>Inactive</v>
      </c>
      <c r="R1233" s="21" t="s">
        <v>2326</v>
      </c>
      <c r="S1233" s="21" t="s">
        <v>971</v>
      </c>
      <c r="T1233" s="21" t="s">
        <v>483</v>
      </c>
      <c r="U1233" s="23">
        <f>IF(COUNTIF('SKU Catalog'!$A$4:$A$116,T1233&amp;"|"&amp;F1233)=0,0,MATCH(T1233&amp;"|"&amp;F1233,'SKU Catalog'!$A$1:$A$116,0))</f>
        <v>113</v>
      </c>
      <c r="V1233" s="24">
        <f>IF(NOT(AND(A1233=$B$2,G1233&gt;0,H1233&gt;0,OR(C1233&lt;&gt;"Recommended baseline",Assumptions!$B$10=1))),0,IF(ISNUMBER(K1233),G1233*H1233*K1233,IF(U1233=0,"UNPRICED",IF(ISNUMBER(INDEX('SKU Catalog'!$K$1:$K$116,MAX(1,U1233))),G1233*H1233*INDEX('SKU Catalog'!$K$1:$K$116,MAX(1,U1233))*IF(AND(INDEX('SKU Catalog'!$F$1:$F$116,MAX(1,U1233))="Hourly",OR(INDEX('SKU Catalog'!$J$1:$J$116,MAX(1,U1233))=0,"PAYG"="PAYG")),I1233,1),"UNPRICED"))))</f>
        <v>0</v>
      </c>
      <c r="W1233" s="24">
        <f>IF(NOT(AND(A1233=$B$2,G1233&gt;0,H1233&gt;0,OR(C1233&lt;&gt;"Recommended baseline",Assumptions!$B$10=1))),0,IF(ISNUMBER(K1233),G1233*H1233*K1233,IF(U1233=0,"UNPRICED",IF(ISNUMBER(INDEX('SKU Catalog'!$L$1:$L$116,MAX(1,U1233))),G1233*H1233*INDEX('SKU Catalog'!$L$1:$L$116,MAX(1,U1233))*IF(AND(INDEX('SKU Catalog'!$F$1:$F$116,MAX(1,U1233))="Hourly",OR(INDEX('SKU Catalog'!$J$1:$J$116,MAX(1,U1233))=0,"1Y"="PAYG")),I1233,1),"UNPRICED"))))</f>
        <v>0</v>
      </c>
      <c r="X1233" s="24">
        <f>IF(NOT(AND(A1233=$B$2,G1233&gt;0,H1233&gt;0,OR(C1233&lt;&gt;"Recommended baseline",Assumptions!$B$10=1))),0,IF(ISNUMBER(K1233),G1233*H1233*K1233,IF(U1233=0,"UNPRICED",IF(ISNUMBER(INDEX('SKU Catalog'!$M$1:$M$116,MAX(1,U1233))),G1233*H1233*INDEX('SKU Catalog'!$M$1:$M$116,MAX(1,U1233))*IF(AND(INDEX('SKU Catalog'!$F$1:$F$116,MAX(1,U1233))="Hourly",OR(INDEX('SKU Catalog'!$J$1:$J$116,MAX(1,U1233))=0,"3Y"="PAYG")),I1233,1),"UNPRICED"))))</f>
        <v>0</v>
      </c>
    </row>
    <row r="1234" spans="1:24" ht="28.8" x14ac:dyDescent="0.35">
      <c r="A1234" s="21" t="s">
        <v>1941</v>
      </c>
      <c r="B1234" s="21" t="s">
        <v>88</v>
      </c>
      <c r="C1234" s="21" t="s">
        <v>2299</v>
      </c>
      <c r="D1234" s="21" t="s">
        <v>1371</v>
      </c>
      <c r="E1234" s="21" t="s">
        <v>1373</v>
      </c>
      <c r="F1234" s="26" t="s">
        <v>287</v>
      </c>
      <c r="G1234" s="27">
        <v>1</v>
      </c>
      <c r="H1234" s="38">
        <f>Assumptions!$B$23</f>
        <v>10</v>
      </c>
      <c r="I1234" s="36">
        <v>1</v>
      </c>
      <c r="J1234" s="26" t="s">
        <v>2297</v>
      </c>
      <c r="K1234" s="37"/>
      <c r="L1234" s="23" t="str">
        <f>IF(U1234=0,"INVALID SKU",IF(INDEX('SKU Catalog'!$J$1:$J$116,MAX(1,U1234))=0,"PAYG",IF(J1234="Default",Assumptions!$B$7,J1234)))</f>
        <v>PAYG</v>
      </c>
      <c r="M1234" s="23" t="str">
        <f>IF(U1234=0,"Review SKU",INDEX('SKU Catalog'!$E$1:$E$116,MAX(1,U1234)))</f>
        <v>10K operations</v>
      </c>
      <c r="N1234" s="31">
        <f>IF(ISNUMBER(K1234),K1234,IF(U1234=0,"UNPRICED",IF(L1234="PAYG",INDEX('SKU Catalog'!$K$1:$K$116,MAX(1,U1234)),IF(L1234="1Y",INDEX('SKU Catalog'!$L$1:$L$116,MAX(1,U1234)),INDEX('SKU Catalog'!$M$1:$M$116,MAX(1,U1234))))))</f>
        <v>0.03</v>
      </c>
      <c r="O1234" s="24">
        <f>IF(NOT(AND(A1234=$B$2,G1234&gt;0,H1234&gt;0,OR(C1234&lt;&gt;"Recommended baseline",Assumptions!$B$10=1))),0,IF(ISNUMBER(N1234),G1234*H1234*N1234*IF(ISNUMBER(K1234),1,IF(AND(L1234="PAYG",INDEX('SKU Catalog'!$F$1:$F$116,MAX(1,U1234))="Hourly"),I1234,1)),"UNPRICED"))</f>
        <v>0</v>
      </c>
      <c r="P1234" s="24">
        <f>IF(ISNUMBER(O1234),O1234*Assumptions!$B$8,"UNPRICED")</f>
        <v>0</v>
      </c>
      <c r="Q1234" s="23" t="str">
        <f>IF(NOT(AND(A1234=$B$2,G1234&gt;0,H1234&gt;0,OR(C1234&lt;&gt;"Recommended baseline",Assumptions!$B$10=1))),"Inactive",IF(NOT(ISNUMBER(N1234)),"UNPRICED - select SKU / quote",IF(ISNUMBER(K1234),"Manual quote - verify source",IF(T1234="Covered","Covered by capacity",IF(T1234="Control plane","No direct fee","Priced - verify sizing")))))</f>
        <v>Inactive</v>
      </c>
      <c r="R1234" s="21" t="s">
        <v>2326</v>
      </c>
      <c r="S1234" s="21" t="s">
        <v>971</v>
      </c>
      <c r="T1234" s="21" t="s">
        <v>286</v>
      </c>
      <c r="U1234" s="23">
        <f>IF(COUNTIF('SKU Catalog'!$A$4:$A$116,T1234&amp;"|"&amp;F1234)=0,0,MATCH(T1234&amp;"|"&amp;F1234,'SKU Catalog'!$A$1:$A$116,0))</f>
        <v>48</v>
      </c>
      <c r="V1234" s="24">
        <f>IF(NOT(AND(A1234=$B$2,G1234&gt;0,H1234&gt;0,OR(C1234&lt;&gt;"Recommended baseline",Assumptions!$B$10=1))),0,IF(ISNUMBER(K1234),G1234*H1234*K1234,IF(U1234=0,"UNPRICED",IF(ISNUMBER(INDEX('SKU Catalog'!$K$1:$K$116,MAX(1,U1234))),G1234*H1234*INDEX('SKU Catalog'!$K$1:$K$116,MAX(1,U1234))*IF(AND(INDEX('SKU Catalog'!$F$1:$F$116,MAX(1,U1234))="Hourly",OR(INDEX('SKU Catalog'!$J$1:$J$116,MAX(1,U1234))=0,"PAYG"="PAYG")),I1234,1),"UNPRICED"))))</f>
        <v>0</v>
      </c>
      <c r="W1234" s="24">
        <f>IF(NOT(AND(A1234=$B$2,G1234&gt;0,H1234&gt;0,OR(C1234&lt;&gt;"Recommended baseline",Assumptions!$B$10=1))),0,IF(ISNUMBER(K1234),G1234*H1234*K1234,IF(U1234=0,"UNPRICED",IF(ISNUMBER(INDEX('SKU Catalog'!$L$1:$L$116,MAX(1,U1234))),G1234*H1234*INDEX('SKU Catalog'!$L$1:$L$116,MAX(1,U1234))*IF(AND(INDEX('SKU Catalog'!$F$1:$F$116,MAX(1,U1234))="Hourly",OR(INDEX('SKU Catalog'!$J$1:$J$116,MAX(1,U1234))=0,"1Y"="PAYG")),I1234,1),"UNPRICED"))))</f>
        <v>0</v>
      </c>
      <c r="X1234" s="24">
        <f>IF(NOT(AND(A1234=$B$2,G1234&gt;0,H1234&gt;0,OR(C1234&lt;&gt;"Recommended baseline",Assumptions!$B$10=1))),0,IF(ISNUMBER(K1234),G1234*H1234*K1234,IF(U1234=0,"UNPRICED",IF(ISNUMBER(INDEX('SKU Catalog'!$M$1:$M$116,MAX(1,U1234))),G1234*H1234*INDEX('SKU Catalog'!$M$1:$M$116,MAX(1,U1234))*IF(AND(INDEX('SKU Catalog'!$F$1:$F$116,MAX(1,U1234))="Hourly",OR(INDEX('SKU Catalog'!$J$1:$J$116,MAX(1,U1234))=0,"3Y"="PAYG")),I1234,1),"UNPRICED"))))</f>
        <v>0</v>
      </c>
    </row>
    <row r="1235" spans="1:24" ht="28.8" x14ac:dyDescent="0.35">
      <c r="A1235" s="21" t="s">
        <v>1941</v>
      </c>
      <c r="B1235" s="21" t="s">
        <v>95</v>
      </c>
      <c r="C1235" s="21" t="s">
        <v>2299</v>
      </c>
      <c r="D1235" s="21" t="s">
        <v>1376</v>
      </c>
      <c r="E1235" s="21" t="s">
        <v>1377</v>
      </c>
      <c r="F1235" s="26" t="s">
        <v>188</v>
      </c>
      <c r="G1235" s="27">
        <v>1</v>
      </c>
      <c r="H1235" s="27">
        <v>1</v>
      </c>
      <c r="I1235" s="36">
        <v>1</v>
      </c>
      <c r="J1235" s="26" t="s">
        <v>2297</v>
      </c>
      <c r="K1235" s="37"/>
      <c r="L1235" s="23" t="str">
        <f>IF(U1235=0,"INVALID SKU",IF(INDEX('SKU Catalog'!$J$1:$J$116,MAX(1,U1235))=0,"PAYG",IF(J1235="Default",Assumptions!$B$7,J1235)))</f>
        <v>PAYG</v>
      </c>
      <c r="M1235" s="23" t="str">
        <f>IF(U1235=0,"Review SKU",INDEX('SKU Catalog'!$E$1:$E$116,MAX(1,U1235)))</f>
        <v>resource</v>
      </c>
      <c r="N1235" s="31">
        <f>IF(ISNUMBER(K1235),K1235,IF(U1235=0,"UNPRICED",IF(L1235="PAYG",INDEX('SKU Catalog'!$K$1:$K$116,MAX(1,U1235)),IF(L1235="1Y",INDEX('SKU Catalog'!$L$1:$L$116,MAX(1,U1235)),INDEX('SKU Catalog'!$M$1:$M$116,MAX(1,U1235))))))</f>
        <v>0</v>
      </c>
      <c r="O1235" s="24">
        <f>IF(NOT(AND(A1235=$B$2,G1235&gt;0,H1235&gt;0,OR(C1235&lt;&gt;"Recommended baseline",Assumptions!$B$10=1))),0,IF(ISNUMBER(N1235),G1235*H1235*N1235*IF(ISNUMBER(K1235),1,IF(AND(L1235="PAYG",INDEX('SKU Catalog'!$F$1:$F$116,MAX(1,U1235))="Hourly"),I1235,1)),"UNPRICED"))</f>
        <v>0</v>
      </c>
      <c r="P1235" s="24">
        <f>IF(ISNUMBER(O1235),O1235*Assumptions!$B$8,"UNPRICED")</f>
        <v>0</v>
      </c>
      <c r="Q1235" s="23" t="str">
        <f>IF(NOT(AND(A1235=$B$2,G1235&gt;0,H1235&gt;0,OR(C1235&lt;&gt;"Recommended baseline",Assumptions!$B$10=1))),"Inactive",IF(NOT(ISNUMBER(N1235)),"UNPRICED - select SKU / quote",IF(ISNUMBER(K1235),"Manual quote - verify source",IF(T1235="Covered","Covered by capacity",IF(T1235="Control plane","No direct fee","Priced - verify sizing")))))</f>
        <v>Inactive</v>
      </c>
      <c r="R1235" s="21" t="s">
        <v>2315</v>
      </c>
      <c r="S1235" s="21" t="s">
        <v>971</v>
      </c>
      <c r="T1235" s="21" t="s">
        <v>187</v>
      </c>
      <c r="U1235" s="23">
        <f>IF(COUNTIF('SKU Catalog'!$A$4:$A$116,T1235&amp;"|"&amp;F1235)=0,0,MATCH(T1235&amp;"|"&amp;F1235,'SKU Catalog'!$A$1:$A$116,0))</f>
        <v>5</v>
      </c>
      <c r="V1235" s="24">
        <f>IF(NOT(AND(A1235=$B$2,G1235&gt;0,H1235&gt;0,OR(C1235&lt;&gt;"Recommended baseline",Assumptions!$B$10=1))),0,IF(ISNUMBER(K1235),G1235*H1235*K1235,IF(U1235=0,"UNPRICED",IF(ISNUMBER(INDEX('SKU Catalog'!$K$1:$K$116,MAX(1,U1235))),G1235*H1235*INDEX('SKU Catalog'!$K$1:$K$116,MAX(1,U1235))*IF(AND(INDEX('SKU Catalog'!$F$1:$F$116,MAX(1,U1235))="Hourly",OR(INDEX('SKU Catalog'!$J$1:$J$116,MAX(1,U1235))=0,"PAYG"="PAYG")),I1235,1),"UNPRICED"))))</f>
        <v>0</v>
      </c>
      <c r="W1235" s="24">
        <f>IF(NOT(AND(A1235=$B$2,G1235&gt;0,H1235&gt;0,OR(C1235&lt;&gt;"Recommended baseline",Assumptions!$B$10=1))),0,IF(ISNUMBER(K1235),G1235*H1235*K1235,IF(U1235=0,"UNPRICED",IF(ISNUMBER(INDEX('SKU Catalog'!$L$1:$L$116,MAX(1,U1235))),G1235*H1235*INDEX('SKU Catalog'!$L$1:$L$116,MAX(1,U1235))*IF(AND(INDEX('SKU Catalog'!$F$1:$F$116,MAX(1,U1235))="Hourly",OR(INDEX('SKU Catalog'!$J$1:$J$116,MAX(1,U1235))=0,"1Y"="PAYG")),I1235,1),"UNPRICED"))))</f>
        <v>0</v>
      </c>
      <c r="X1235" s="24">
        <f>IF(NOT(AND(A1235=$B$2,G1235&gt;0,H1235&gt;0,OR(C1235&lt;&gt;"Recommended baseline",Assumptions!$B$10=1))),0,IF(ISNUMBER(K1235),G1235*H1235*K1235,IF(U1235=0,"UNPRICED",IF(ISNUMBER(INDEX('SKU Catalog'!$M$1:$M$116,MAX(1,U1235))),G1235*H1235*INDEX('SKU Catalog'!$M$1:$M$116,MAX(1,U1235))*IF(AND(INDEX('SKU Catalog'!$F$1:$F$116,MAX(1,U1235))="Hourly",OR(INDEX('SKU Catalog'!$J$1:$J$116,MAX(1,U1235))=0,"3Y"="PAYG")),I1235,1),"UNPRICED"))))</f>
        <v>0</v>
      </c>
    </row>
    <row r="1236" spans="1:24" ht="28.8" x14ac:dyDescent="0.35">
      <c r="A1236" s="21" t="s">
        <v>1941</v>
      </c>
      <c r="B1236" s="21" t="s">
        <v>88</v>
      </c>
      <c r="C1236" s="21" t="s">
        <v>2299</v>
      </c>
      <c r="D1236" s="21" t="s">
        <v>1380</v>
      </c>
      <c r="E1236" s="21" t="s">
        <v>1381</v>
      </c>
      <c r="F1236" s="26" t="s">
        <v>303</v>
      </c>
      <c r="G1236" s="27">
        <v>1</v>
      </c>
      <c r="H1236" s="27">
        <v>1</v>
      </c>
      <c r="I1236" s="36">
        <v>1</v>
      </c>
      <c r="J1236" s="26" t="s">
        <v>2297</v>
      </c>
      <c r="K1236" s="37"/>
      <c r="L1236" s="23" t="str">
        <f>IF(U1236=0,"INVALID SKU",IF(INDEX('SKU Catalog'!$J$1:$J$116,MAX(1,U1236))=0,"PAYG",IF(J1236="Default",Assumptions!$B$7,J1236)))</f>
        <v>PAYG</v>
      </c>
      <c r="M1236" s="23" t="str">
        <f>IF(U1236=0,"Review SKU",INDEX('SKU Catalog'!$E$1:$E$116,MAX(1,U1236)))</f>
        <v>protected resource</v>
      </c>
      <c r="N1236" s="31">
        <f>IF(ISNUMBER(K1236),K1236,IF(U1236=0,"UNPRICED",IF(L1236="PAYG",INDEX('SKU Catalog'!$K$1:$K$116,MAX(1,U1236)),IF(L1236="1Y",INDEX('SKU Catalog'!$L$1:$L$116,MAX(1,U1236)),INDEX('SKU Catalog'!$M$1:$M$116,MAX(1,U1236))))))</f>
        <v>14.6</v>
      </c>
      <c r="O1236" s="24">
        <f>IF(NOT(AND(A1236=$B$2,G1236&gt;0,H1236&gt;0,OR(C1236&lt;&gt;"Recommended baseline",Assumptions!$B$10=1))),0,IF(ISNUMBER(N1236),G1236*H1236*N1236*IF(ISNUMBER(K1236),1,IF(AND(L1236="PAYG",INDEX('SKU Catalog'!$F$1:$F$116,MAX(1,U1236))="Hourly"),I1236,1)),"UNPRICED"))</f>
        <v>0</v>
      </c>
      <c r="P1236" s="24">
        <f>IF(ISNUMBER(O1236),O1236*Assumptions!$B$8,"UNPRICED")</f>
        <v>0</v>
      </c>
      <c r="Q1236" s="23" t="str">
        <f>IF(NOT(AND(A1236=$B$2,G1236&gt;0,H1236&gt;0,OR(C1236&lt;&gt;"Recommended baseline",Assumptions!$B$10=1))),"Inactive",IF(NOT(ISNUMBER(N1236)),"UNPRICED - select SKU / quote",IF(ISNUMBER(K1236),"Manual quote - verify source",IF(T1236="Covered","Covered by capacity",IF(T1236="Control plane","No direct fee","Priced - verify sizing")))))</f>
        <v>Inactive</v>
      </c>
      <c r="R1236" s="21" t="s">
        <v>2342</v>
      </c>
      <c r="S1236" s="21" t="s">
        <v>971</v>
      </c>
      <c r="T1236" s="21" t="s">
        <v>302</v>
      </c>
      <c r="U1236" s="23">
        <f>IF(COUNTIF('SKU Catalog'!$A$4:$A$116,T1236&amp;"|"&amp;F1236)=0,0,MATCH(T1236&amp;"|"&amp;F1236,'SKU Catalog'!$A$1:$A$116,0))</f>
        <v>52</v>
      </c>
      <c r="V1236" s="24">
        <f>IF(NOT(AND(A1236=$B$2,G1236&gt;0,H1236&gt;0,OR(C1236&lt;&gt;"Recommended baseline",Assumptions!$B$10=1))),0,IF(ISNUMBER(K1236),G1236*H1236*K1236,IF(U1236=0,"UNPRICED",IF(ISNUMBER(INDEX('SKU Catalog'!$K$1:$K$116,MAX(1,U1236))),G1236*H1236*INDEX('SKU Catalog'!$K$1:$K$116,MAX(1,U1236))*IF(AND(INDEX('SKU Catalog'!$F$1:$F$116,MAX(1,U1236))="Hourly",OR(INDEX('SKU Catalog'!$J$1:$J$116,MAX(1,U1236))=0,"PAYG"="PAYG")),I1236,1),"UNPRICED"))))</f>
        <v>0</v>
      </c>
      <c r="W1236" s="24">
        <f>IF(NOT(AND(A1236=$B$2,G1236&gt;0,H1236&gt;0,OR(C1236&lt;&gt;"Recommended baseline",Assumptions!$B$10=1))),0,IF(ISNUMBER(K1236),G1236*H1236*K1236,IF(U1236=0,"UNPRICED",IF(ISNUMBER(INDEX('SKU Catalog'!$L$1:$L$116,MAX(1,U1236))),G1236*H1236*INDEX('SKU Catalog'!$L$1:$L$116,MAX(1,U1236))*IF(AND(INDEX('SKU Catalog'!$F$1:$F$116,MAX(1,U1236))="Hourly",OR(INDEX('SKU Catalog'!$J$1:$J$116,MAX(1,U1236))=0,"1Y"="PAYG")),I1236,1),"UNPRICED"))))</f>
        <v>0</v>
      </c>
      <c r="X1236" s="24">
        <f>IF(NOT(AND(A1236=$B$2,G1236&gt;0,H1236&gt;0,OR(C1236&lt;&gt;"Recommended baseline",Assumptions!$B$10=1))),0,IF(ISNUMBER(K1236),G1236*H1236*K1236,IF(U1236=0,"UNPRICED",IF(ISNUMBER(INDEX('SKU Catalog'!$M$1:$M$116,MAX(1,U1236))),G1236*H1236*INDEX('SKU Catalog'!$M$1:$M$116,MAX(1,U1236))*IF(AND(INDEX('SKU Catalog'!$F$1:$F$116,MAX(1,U1236))="Hourly",OR(INDEX('SKU Catalog'!$J$1:$J$116,MAX(1,U1236))=0,"3Y"="PAYG")),I1236,1),"UNPRICED"))))</f>
        <v>0</v>
      </c>
    </row>
    <row r="1237" spans="1:24" ht="28.8" x14ac:dyDescent="0.35">
      <c r="A1237" s="21" t="s">
        <v>1941</v>
      </c>
      <c r="B1237" s="21" t="s">
        <v>95</v>
      </c>
      <c r="C1237" s="21" t="s">
        <v>2299</v>
      </c>
      <c r="D1237" s="21" t="s">
        <v>1384</v>
      </c>
      <c r="E1237" s="21" t="s">
        <v>1385</v>
      </c>
      <c r="F1237" s="26" t="s">
        <v>188</v>
      </c>
      <c r="G1237" s="27">
        <v>1</v>
      </c>
      <c r="H1237" s="27">
        <v>1</v>
      </c>
      <c r="I1237" s="36">
        <v>1</v>
      </c>
      <c r="J1237" s="26" t="s">
        <v>2297</v>
      </c>
      <c r="K1237" s="37"/>
      <c r="L1237" s="23" t="str">
        <f>IF(U1237=0,"INVALID SKU",IF(INDEX('SKU Catalog'!$J$1:$J$116,MAX(1,U1237))=0,"PAYG",IF(J1237="Default",Assumptions!$B$7,J1237)))</f>
        <v>PAYG</v>
      </c>
      <c r="M1237" s="23" t="str">
        <f>IF(U1237=0,"Review SKU",INDEX('SKU Catalog'!$E$1:$E$116,MAX(1,U1237)))</f>
        <v>resource</v>
      </c>
      <c r="N1237" s="31">
        <f>IF(ISNUMBER(K1237),K1237,IF(U1237=0,"UNPRICED",IF(L1237="PAYG",INDEX('SKU Catalog'!$K$1:$K$116,MAX(1,U1237)),IF(L1237="1Y",INDEX('SKU Catalog'!$L$1:$L$116,MAX(1,U1237)),INDEX('SKU Catalog'!$M$1:$M$116,MAX(1,U1237))))))</f>
        <v>0</v>
      </c>
      <c r="O1237" s="24">
        <f>IF(NOT(AND(A1237=$B$2,G1237&gt;0,H1237&gt;0,OR(C1237&lt;&gt;"Recommended baseline",Assumptions!$B$10=1))),0,IF(ISNUMBER(N1237),G1237*H1237*N1237*IF(ISNUMBER(K1237),1,IF(AND(L1237="PAYG",INDEX('SKU Catalog'!$F$1:$F$116,MAX(1,U1237))="Hourly"),I1237,1)),"UNPRICED"))</f>
        <v>0</v>
      </c>
      <c r="P1237" s="24">
        <f>IF(ISNUMBER(O1237),O1237*Assumptions!$B$8,"UNPRICED")</f>
        <v>0</v>
      </c>
      <c r="Q1237" s="23" t="str">
        <f>IF(NOT(AND(A1237=$B$2,G1237&gt;0,H1237&gt;0,OR(C1237&lt;&gt;"Recommended baseline",Assumptions!$B$10=1))),"Inactive",IF(NOT(ISNUMBER(N1237)),"UNPRICED - select SKU / quote",IF(ISNUMBER(K1237),"Manual quote - verify source",IF(T1237="Covered","Covered by capacity",IF(T1237="Control plane","No direct fee","Priced - verify sizing")))))</f>
        <v>Inactive</v>
      </c>
      <c r="R1237" s="21" t="s">
        <v>2343</v>
      </c>
      <c r="S1237" s="21" t="s">
        <v>971</v>
      </c>
      <c r="T1237" s="21" t="s">
        <v>187</v>
      </c>
      <c r="U1237" s="23">
        <f>IF(COUNTIF('SKU Catalog'!$A$4:$A$116,T1237&amp;"|"&amp;F1237)=0,0,MATCH(T1237&amp;"|"&amp;F1237,'SKU Catalog'!$A$1:$A$116,0))</f>
        <v>5</v>
      </c>
      <c r="V1237" s="24">
        <f>IF(NOT(AND(A1237=$B$2,G1237&gt;0,H1237&gt;0,OR(C1237&lt;&gt;"Recommended baseline",Assumptions!$B$10=1))),0,IF(ISNUMBER(K1237),G1237*H1237*K1237,IF(U1237=0,"UNPRICED",IF(ISNUMBER(INDEX('SKU Catalog'!$K$1:$K$116,MAX(1,U1237))),G1237*H1237*INDEX('SKU Catalog'!$K$1:$K$116,MAX(1,U1237))*IF(AND(INDEX('SKU Catalog'!$F$1:$F$116,MAX(1,U1237))="Hourly",OR(INDEX('SKU Catalog'!$J$1:$J$116,MAX(1,U1237))=0,"PAYG"="PAYG")),I1237,1),"UNPRICED"))))</f>
        <v>0</v>
      </c>
      <c r="W1237" s="24">
        <f>IF(NOT(AND(A1237=$B$2,G1237&gt;0,H1237&gt;0,OR(C1237&lt;&gt;"Recommended baseline",Assumptions!$B$10=1))),0,IF(ISNUMBER(K1237),G1237*H1237*K1237,IF(U1237=0,"UNPRICED",IF(ISNUMBER(INDEX('SKU Catalog'!$L$1:$L$116,MAX(1,U1237))),G1237*H1237*INDEX('SKU Catalog'!$L$1:$L$116,MAX(1,U1237))*IF(AND(INDEX('SKU Catalog'!$F$1:$F$116,MAX(1,U1237))="Hourly",OR(INDEX('SKU Catalog'!$J$1:$J$116,MAX(1,U1237))=0,"1Y"="PAYG")),I1237,1),"UNPRICED"))))</f>
        <v>0</v>
      </c>
      <c r="X1237" s="24">
        <f>IF(NOT(AND(A1237=$B$2,G1237&gt;0,H1237&gt;0,OR(C1237&lt;&gt;"Recommended baseline",Assumptions!$B$10=1))),0,IF(ISNUMBER(K1237),G1237*H1237*K1237,IF(U1237=0,"UNPRICED",IF(ISNUMBER(INDEX('SKU Catalog'!$M$1:$M$116,MAX(1,U1237))),G1237*H1237*INDEX('SKU Catalog'!$M$1:$M$116,MAX(1,U1237))*IF(AND(INDEX('SKU Catalog'!$F$1:$F$116,MAX(1,U1237))="Hourly",OR(INDEX('SKU Catalog'!$J$1:$J$116,MAX(1,U1237))=0,"3Y"="PAYG")),I1237,1),"UNPRICED"))))</f>
        <v>0</v>
      </c>
    </row>
    <row r="1238" spans="1:24" ht="28.8" x14ac:dyDescent="0.35">
      <c r="A1238" s="21" t="s">
        <v>1941</v>
      </c>
      <c r="B1238" s="21" t="s">
        <v>96</v>
      </c>
      <c r="C1238" s="21" t="s">
        <v>2299</v>
      </c>
      <c r="D1238" s="21" t="s">
        <v>1384</v>
      </c>
      <c r="E1238" s="21" t="s">
        <v>1385</v>
      </c>
      <c r="F1238" s="26" t="s">
        <v>191</v>
      </c>
      <c r="G1238" s="27">
        <v>1</v>
      </c>
      <c r="H1238" s="27">
        <v>1</v>
      </c>
      <c r="I1238" s="36">
        <v>1</v>
      </c>
      <c r="J1238" s="26" t="s">
        <v>2297</v>
      </c>
      <c r="K1238" s="37"/>
      <c r="L1238" s="23" t="str">
        <f>IF(U1238=0,"INVALID SKU",IF(INDEX('SKU Catalog'!$J$1:$J$116,MAX(1,U1238))=0,"PAYG",IF(J1238="Default",Assumptions!$B$7,J1238)))</f>
        <v>PAYG</v>
      </c>
      <c r="M1238" s="23" t="str">
        <f>IF(U1238=0,"Review SKU",INDEX('SKU Catalog'!$E$1:$E$116,MAX(1,U1238)))</f>
        <v>quoted unit</v>
      </c>
      <c r="N1238" s="31" t="str">
        <f>IF(ISNUMBER(K1238),K1238,IF(U1238=0,"UNPRICED",IF(L1238="PAYG",INDEX('SKU Catalog'!$K$1:$K$116,MAX(1,U1238)),IF(L1238="1Y",INDEX('SKU Catalog'!$L$1:$L$116,MAX(1,U1238)),INDEX('SKU Catalog'!$M$1:$M$116,MAX(1,U1238))))))</f>
        <v>UNPRICED</v>
      </c>
      <c r="O1238" s="24">
        <f>IF(NOT(AND(A1238=$B$2,G1238&gt;0,H1238&gt;0,OR(C1238&lt;&gt;"Recommended baseline",Assumptions!$B$10=1))),0,IF(ISNUMBER(N1238),G1238*H1238*N1238*IF(ISNUMBER(K1238),1,IF(AND(L1238="PAYG",INDEX('SKU Catalog'!$F$1:$F$116,MAX(1,U1238))="Hourly"),I1238,1)),"UNPRICED"))</f>
        <v>0</v>
      </c>
      <c r="P1238" s="24">
        <f>IF(ISNUMBER(O1238),O1238*Assumptions!$B$8,"UNPRICED")</f>
        <v>0</v>
      </c>
      <c r="Q1238" s="23" t="str">
        <f>IF(NOT(AND(A1238=$B$2,G1238&gt;0,H1238&gt;0,OR(C1238&lt;&gt;"Recommended baseline",Assumptions!$B$10=1))),"Inactive",IF(NOT(ISNUMBER(N1238)),"UNPRICED - select SKU / quote",IF(ISNUMBER(K1238),"Manual quote - verify source",IF(T1238="Covered","Covered by capacity",IF(T1238="Control plane","No direct fee","Priced - verify sizing")))))</f>
        <v>Inactive</v>
      </c>
      <c r="R1238" s="21" t="s">
        <v>2344</v>
      </c>
      <c r="S1238" s="21" t="s">
        <v>971</v>
      </c>
      <c r="T1238" s="21" t="s">
        <v>96</v>
      </c>
      <c r="U1238" s="23">
        <f>IF(COUNTIF('SKU Catalog'!$A$4:$A$116,T1238&amp;"|"&amp;F1238)=0,0,MATCH(T1238&amp;"|"&amp;F1238,'SKU Catalog'!$A$1:$A$116,0))</f>
        <v>6</v>
      </c>
      <c r="V1238" s="24">
        <f>IF(NOT(AND(A1238=$B$2,G1238&gt;0,H1238&gt;0,OR(C1238&lt;&gt;"Recommended baseline",Assumptions!$B$10=1))),0,IF(ISNUMBER(K1238),G1238*H1238*K1238,IF(U1238=0,"UNPRICED",IF(ISNUMBER(INDEX('SKU Catalog'!$K$1:$K$116,MAX(1,U1238))),G1238*H1238*INDEX('SKU Catalog'!$K$1:$K$116,MAX(1,U1238))*IF(AND(INDEX('SKU Catalog'!$F$1:$F$116,MAX(1,U1238))="Hourly",OR(INDEX('SKU Catalog'!$J$1:$J$116,MAX(1,U1238))=0,"PAYG"="PAYG")),I1238,1),"UNPRICED"))))</f>
        <v>0</v>
      </c>
      <c r="W1238" s="24">
        <f>IF(NOT(AND(A1238=$B$2,G1238&gt;0,H1238&gt;0,OR(C1238&lt;&gt;"Recommended baseline",Assumptions!$B$10=1))),0,IF(ISNUMBER(K1238),G1238*H1238*K1238,IF(U1238=0,"UNPRICED",IF(ISNUMBER(INDEX('SKU Catalog'!$L$1:$L$116,MAX(1,U1238))),G1238*H1238*INDEX('SKU Catalog'!$L$1:$L$116,MAX(1,U1238))*IF(AND(INDEX('SKU Catalog'!$F$1:$F$116,MAX(1,U1238))="Hourly",OR(INDEX('SKU Catalog'!$J$1:$J$116,MAX(1,U1238))=0,"1Y"="PAYG")),I1238,1),"UNPRICED"))))</f>
        <v>0</v>
      </c>
      <c r="X1238" s="24">
        <f>IF(NOT(AND(A1238=$B$2,G1238&gt;0,H1238&gt;0,OR(C1238&lt;&gt;"Recommended baseline",Assumptions!$B$10=1))),0,IF(ISNUMBER(K1238),G1238*H1238*K1238,IF(U1238=0,"UNPRICED",IF(ISNUMBER(INDEX('SKU Catalog'!$M$1:$M$116,MAX(1,U1238))),G1238*H1238*INDEX('SKU Catalog'!$M$1:$M$116,MAX(1,U1238))*IF(AND(INDEX('SKU Catalog'!$F$1:$F$116,MAX(1,U1238))="Hourly",OR(INDEX('SKU Catalog'!$J$1:$J$116,MAX(1,U1238))=0,"3Y"="PAYG")),I1238,1),"UNPRICED"))))</f>
        <v>0</v>
      </c>
    </row>
    <row r="1239" spans="1:24" ht="28.8" x14ac:dyDescent="0.35">
      <c r="A1239" s="21" t="s">
        <v>1941</v>
      </c>
      <c r="B1239" s="21" t="s">
        <v>95</v>
      </c>
      <c r="C1239" s="21" t="s">
        <v>2299</v>
      </c>
      <c r="D1239" s="21" t="s">
        <v>1388</v>
      </c>
      <c r="E1239" s="21" t="s">
        <v>1389</v>
      </c>
      <c r="F1239" s="26" t="s">
        <v>188</v>
      </c>
      <c r="G1239" s="27">
        <v>1</v>
      </c>
      <c r="H1239" s="27">
        <v>1</v>
      </c>
      <c r="I1239" s="36">
        <v>1</v>
      </c>
      <c r="J1239" s="26" t="s">
        <v>2297</v>
      </c>
      <c r="K1239" s="37"/>
      <c r="L1239" s="23" t="str">
        <f>IF(U1239=0,"INVALID SKU",IF(INDEX('SKU Catalog'!$J$1:$J$116,MAX(1,U1239))=0,"PAYG",IF(J1239="Default",Assumptions!$B$7,J1239)))</f>
        <v>PAYG</v>
      </c>
      <c r="M1239" s="23" t="str">
        <f>IF(U1239=0,"Review SKU",INDEX('SKU Catalog'!$E$1:$E$116,MAX(1,U1239)))</f>
        <v>resource</v>
      </c>
      <c r="N1239" s="31">
        <f>IF(ISNUMBER(K1239),K1239,IF(U1239=0,"UNPRICED",IF(L1239="PAYG",INDEX('SKU Catalog'!$K$1:$K$116,MAX(1,U1239)),IF(L1239="1Y",INDEX('SKU Catalog'!$L$1:$L$116,MAX(1,U1239)),INDEX('SKU Catalog'!$M$1:$M$116,MAX(1,U1239))))))</f>
        <v>0</v>
      </c>
      <c r="O1239" s="24">
        <f>IF(NOT(AND(A1239=$B$2,G1239&gt;0,H1239&gt;0,OR(C1239&lt;&gt;"Recommended baseline",Assumptions!$B$10=1))),0,IF(ISNUMBER(N1239),G1239*H1239*N1239*IF(ISNUMBER(K1239),1,IF(AND(L1239="PAYG",INDEX('SKU Catalog'!$F$1:$F$116,MAX(1,U1239))="Hourly"),I1239,1)),"UNPRICED"))</f>
        <v>0</v>
      </c>
      <c r="P1239" s="24">
        <f>IF(ISNUMBER(O1239),O1239*Assumptions!$B$8,"UNPRICED")</f>
        <v>0</v>
      </c>
      <c r="Q1239" s="23" t="str">
        <f>IF(NOT(AND(A1239=$B$2,G1239&gt;0,H1239&gt;0,OR(C1239&lt;&gt;"Recommended baseline",Assumptions!$B$10=1))),"Inactive",IF(NOT(ISNUMBER(N1239)),"UNPRICED - select SKU / quote",IF(ISNUMBER(K1239),"Manual quote - verify source",IF(T1239="Covered","Covered by capacity",IF(T1239="Control plane","No direct fee","Priced - verify sizing")))))</f>
        <v>Inactive</v>
      </c>
      <c r="R1239" s="21" t="s">
        <v>2343</v>
      </c>
      <c r="S1239" s="21" t="s">
        <v>971</v>
      </c>
      <c r="T1239" s="21" t="s">
        <v>187</v>
      </c>
      <c r="U1239" s="23">
        <f>IF(COUNTIF('SKU Catalog'!$A$4:$A$116,T1239&amp;"|"&amp;F1239)=0,0,MATCH(T1239&amp;"|"&amp;F1239,'SKU Catalog'!$A$1:$A$116,0))</f>
        <v>5</v>
      </c>
      <c r="V1239" s="24">
        <f>IF(NOT(AND(A1239=$B$2,G1239&gt;0,H1239&gt;0,OR(C1239&lt;&gt;"Recommended baseline",Assumptions!$B$10=1))),0,IF(ISNUMBER(K1239),G1239*H1239*K1239,IF(U1239=0,"UNPRICED",IF(ISNUMBER(INDEX('SKU Catalog'!$K$1:$K$116,MAX(1,U1239))),G1239*H1239*INDEX('SKU Catalog'!$K$1:$K$116,MAX(1,U1239))*IF(AND(INDEX('SKU Catalog'!$F$1:$F$116,MAX(1,U1239))="Hourly",OR(INDEX('SKU Catalog'!$J$1:$J$116,MAX(1,U1239))=0,"PAYG"="PAYG")),I1239,1),"UNPRICED"))))</f>
        <v>0</v>
      </c>
      <c r="W1239" s="24">
        <f>IF(NOT(AND(A1239=$B$2,G1239&gt;0,H1239&gt;0,OR(C1239&lt;&gt;"Recommended baseline",Assumptions!$B$10=1))),0,IF(ISNUMBER(K1239),G1239*H1239*K1239,IF(U1239=0,"UNPRICED",IF(ISNUMBER(INDEX('SKU Catalog'!$L$1:$L$116,MAX(1,U1239))),G1239*H1239*INDEX('SKU Catalog'!$L$1:$L$116,MAX(1,U1239))*IF(AND(INDEX('SKU Catalog'!$F$1:$F$116,MAX(1,U1239))="Hourly",OR(INDEX('SKU Catalog'!$J$1:$J$116,MAX(1,U1239))=0,"1Y"="PAYG")),I1239,1),"UNPRICED"))))</f>
        <v>0</v>
      </c>
      <c r="X1239" s="24">
        <f>IF(NOT(AND(A1239=$B$2,G1239&gt;0,H1239&gt;0,OR(C1239&lt;&gt;"Recommended baseline",Assumptions!$B$10=1))),0,IF(ISNUMBER(K1239),G1239*H1239*K1239,IF(U1239=0,"UNPRICED",IF(ISNUMBER(INDEX('SKU Catalog'!$M$1:$M$116,MAX(1,U1239))),G1239*H1239*INDEX('SKU Catalog'!$M$1:$M$116,MAX(1,U1239))*IF(AND(INDEX('SKU Catalog'!$F$1:$F$116,MAX(1,U1239))="Hourly",OR(INDEX('SKU Catalog'!$J$1:$J$116,MAX(1,U1239))=0,"3Y"="PAYG")),I1239,1),"UNPRICED"))))</f>
        <v>0</v>
      </c>
    </row>
    <row r="1240" spans="1:24" ht="28.8" x14ac:dyDescent="0.35">
      <c r="A1240" s="21" t="s">
        <v>1941</v>
      </c>
      <c r="B1240" s="21" t="s">
        <v>96</v>
      </c>
      <c r="C1240" s="21" t="s">
        <v>2299</v>
      </c>
      <c r="D1240" s="21" t="s">
        <v>1388</v>
      </c>
      <c r="E1240" s="21" t="s">
        <v>1389</v>
      </c>
      <c r="F1240" s="26" t="s">
        <v>191</v>
      </c>
      <c r="G1240" s="27">
        <v>1</v>
      </c>
      <c r="H1240" s="27">
        <v>1</v>
      </c>
      <c r="I1240" s="36">
        <v>1</v>
      </c>
      <c r="J1240" s="26" t="s">
        <v>2297</v>
      </c>
      <c r="K1240" s="37"/>
      <c r="L1240" s="23" t="str">
        <f>IF(U1240=0,"INVALID SKU",IF(INDEX('SKU Catalog'!$J$1:$J$116,MAX(1,U1240))=0,"PAYG",IF(J1240="Default",Assumptions!$B$7,J1240)))</f>
        <v>PAYG</v>
      </c>
      <c r="M1240" s="23" t="str">
        <f>IF(U1240=0,"Review SKU",INDEX('SKU Catalog'!$E$1:$E$116,MAX(1,U1240)))</f>
        <v>quoted unit</v>
      </c>
      <c r="N1240" s="31" t="str">
        <f>IF(ISNUMBER(K1240),K1240,IF(U1240=0,"UNPRICED",IF(L1240="PAYG",INDEX('SKU Catalog'!$K$1:$K$116,MAX(1,U1240)),IF(L1240="1Y",INDEX('SKU Catalog'!$L$1:$L$116,MAX(1,U1240)),INDEX('SKU Catalog'!$M$1:$M$116,MAX(1,U1240))))))</f>
        <v>UNPRICED</v>
      </c>
      <c r="O1240" s="24">
        <f>IF(NOT(AND(A1240=$B$2,G1240&gt;0,H1240&gt;0,OR(C1240&lt;&gt;"Recommended baseline",Assumptions!$B$10=1))),0,IF(ISNUMBER(N1240),G1240*H1240*N1240*IF(ISNUMBER(K1240),1,IF(AND(L1240="PAYG",INDEX('SKU Catalog'!$F$1:$F$116,MAX(1,U1240))="Hourly"),I1240,1)),"UNPRICED"))</f>
        <v>0</v>
      </c>
      <c r="P1240" s="24">
        <f>IF(ISNUMBER(O1240),O1240*Assumptions!$B$8,"UNPRICED")</f>
        <v>0</v>
      </c>
      <c r="Q1240" s="23" t="str">
        <f>IF(NOT(AND(A1240=$B$2,G1240&gt;0,H1240&gt;0,OR(C1240&lt;&gt;"Recommended baseline",Assumptions!$B$10=1))),"Inactive",IF(NOT(ISNUMBER(N1240)),"UNPRICED - select SKU / quote",IF(ISNUMBER(K1240),"Manual quote - verify source",IF(T1240="Covered","Covered by capacity",IF(T1240="Control plane","No direct fee","Priced - verify sizing")))))</f>
        <v>Inactive</v>
      </c>
      <c r="R1240" s="21" t="s">
        <v>2344</v>
      </c>
      <c r="S1240" s="21" t="s">
        <v>971</v>
      </c>
      <c r="T1240" s="21" t="s">
        <v>96</v>
      </c>
      <c r="U1240" s="23">
        <f>IF(COUNTIF('SKU Catalog'!$A$4:$A$116,T1240&amp;"|"&amp;F1240)=0,0,MATCH(T1240&amp;"|"&amp;F1240,'SKU Catalog'!$A$1:$A$116,0))</f>
        <v>6</v>
      </c>
      <c r="V1240" s="24">
        <f>IF(NOT(AND(A1240=$B$2,G1240&gt;0,H1240&gt;0,OR(C1240&lt;&gt;"Recommended baseline",Assumptions!$B$10=1))),0,IF(ISNUMBER(K1240),G1240*H1240*K1240,IF(U1240=0,"UNPRICED",IF(ISNUMBER(INDEX('SKU Catalog'!$K$1:$K$116,MAX(1,U1240))),G1240*H1240*INDEX('SKU Catalog'!$K$1:$K$116,MAX(1,U1240))*IF(AND(INDEX('SKU Catalog'!$F$1:$F$116,MAX(1,U1240))="Hourly",OR(INDEX('SKU Catalog'!$J$1:$J$116,MAX(1,U1240))=0,"PAYG"="PAYG")),I1240,1),"UNPRICED"))))</f>
        <v>0</v>
      </c>
      <c r="W1240" s="24">
        <f>IF(NOT(AND(A1240=$B$2,G1240&gt;0,H1240&gt;0,OR(C1240&lt;&gt;"Recommended baseline",Assumptions!$B$10=1))),0,IF(ISNUMBER(K1240),G1240*H1240*K1240,IF(U1240=0,"UNPRICED",IF(ISNUMBER(INDEX('SKU Catalog'!$L$1:$L$116,MAX(1,U1240))),G1240*H1240*INDEX('SKU Catalog'!$L$1:$L$116,MAX(1,U1240))*IF(AND(INDEX('SKU Catalog'!$F$1:$F$116,MAX(1,U1240))="Hourly",OR(INDEX('SKU Catalog'!$J$1:$J$116,MAX(1,U1240))=0,"1Y"="PAYG")),I1240,1),"UNPRICED"))))</f>
        <v>0</v>
      </c>
      <c r="X1240" s="24">
        <f>IF(NOT(AND(A1240=$B$2,G1240&gt;0,H1240&gt;0,OR(C1240&lt;&gt;"Recommended baseline",Assumptions!$B$10=1))),0,IF(ISNUMBER(K1240),G1240*H1240*K1240,IF(U1240=0,"UNPRICED",IF(ISNUMBER(INDEX('SKU Catalog'!$M$1:$M$116,MAX(1,U1240))),G1240*H1240*INDEX('SKU Catalog'!$M$1:$M$116,MAX(1,U1240))*IF(AND(INDEX('SKU Catalog'!$F$1:$F$116,MAX(1,U1240))="Hourly",OR(INDEX('SKU Catalog'!$J$1:$J$116,MAX(1,U1240))=0,"3Y"="PAYG")),I1240,1),"UNPRICED"))))</f>
        <v>0</v>
      </c>
    </row>
    <row r="1241" spans="1:24" ht="28.8" x14ac:dyDescent="0.35">
      <c r="A1241" s="21" t="s">
        <v>1941</v>
      </c>
      <c r="B1241" s="21" t="s">
        <v>95</v>
      </c>
      <c r="C1241" s="21" t="s">
        <v>2299</v>
      </c>
      <c r="D1241" s="21" t="s">
        <v>1391</v>
      </c>
      <c r="E1241" s="21" t="s">
        <v>1392</v>
      </c>
      <c r="F1241" s="26" t="s">
        <v>188</v>
      </c>
      <c r="G1241" s="27">
        <v>1</v>
      </c>
      <c r="H1241" s="27">
        <v>1</v>
      </c>
      <c r="I1241" s="36">
        <v>1</v>
      </c>
      <c r="J1241" s="26" t="s">
        <v>2297</v>
      </c>
      <c r="K1241" s="37"/>
      <c r="L1241" s="23" t="str">
        <f>IF(U1241=0,"INVALID SKU",IF(INDEX('SKU Catalog'!$J$1:$J$116,MAX(1,U1241))=0,"PAYG",IF(J1241="Default",Assumptions!$B$7,J1241)))</f>
        <v>PAYG</v>
      </c>
      <c r="M1241" s="23" t="str">
        <f>IF(U1241=0,"Review SKU",INDEX('SKU Catalog'!$E$1:$E$116,MAX(1,U1241)))</f>
        <v>resource</v>
      </c>
      <c r="N1241" s="31">
        <f>IF(ISNUMBER(K1241),K1241,IF(U1241=0,"UNPRICED",IF(L1241="PAYG",INDEX('SKU Catalog'!$K$1:$K$116,MAX(1,U1241)),IF(L1241="1Y",INDEX('SKU Catalog'!$L$1:$L$116,MAX(1,U1241)),INDEX('SKU Catalog'!$M$1:$M$116,MAX(1,U1241))))))</f>
        <v>0</v>
      </c>
      <c r="O1241" s="24">
        <f>IF(NOT(AND(A1241=$B$2,G1241&gt;0,H1241&gt;0,OR(C1241&lt;&gt;"Recommended baseline",Assumptions!$B$10=1))),0,IF(ISNUMBER(N1241),G1241*H1241*N1241*IF(ISNUMBER(K1241),1,IF(AND(L1241="PAYG",INDEX('SKU Catalog'!$F$1:$F$116,MAX(1,U1241))="Hourly"),I1241,1)),"UNPRICED"))</f>
        <v>0</v>
      </c>
      <c r="P1241" s="24">
        <f>IF(ISNUMBER(O1241),O1241*Assumptions!$B$8,"UNPRICED")</f>
        <v>0</v>
      </c>
      <c r="Q1241" s="23" t="str">
        <f>IF(NOT(AND(A1241=$B$2,G1241&gt;0,H1241&gt;0,OR(C1241&lt;&gt;"Recommended baseline",Assumptions!$B$10=1))),"Inactive",IF(NOT(ISNUMBER(N1241)),"UNPRICED - select SKU / quote",IF(ISNUMBER(K1241),"Manual quote - verify source",IF(T1241="Covered","Covered by capacity",IF(T1241="Control plane","No direct fee","Priced - verify sizing")))))</f>
        <v>Inactive</v>
      </c>
      <c r="R1241" s="21" t="s">
        <v>2343</v>
      </c>
      <c r="S1241" s="21" t="s">
        <v>971</v>
      </c>
      <c r="T1241" s="21" t="s">
        <v>187</v>
      </c>
      <c r="U1241" s="23">
        <f>IF(COUNTIF('SKU Catalog'!$A$4:$A$116,T1241&amp;"|"&amp;F1241)=0,0,MATCH(T1241&amp;"|"&amp;F1241,'SKU Catalog'!$A$1:$A$116,0))</f>
        <v>5</v>
      </c>
      <c r="V1241" s="24">
        <f>IF(NOT(AND(A1241=$B$2,G1241&gt;0,H1241&gt;0,OR(C1241&lt;&gt;"Recommended baseline",Assumptions!$B$10=1))),0,IF(ISNUMBER(K1241),G1241*H1241*K1241,IF(U1241=0,"UNPRICED",IF(ISNUMBER(INDEX('SKU Catalog'!$K$1:$K$116,MAX(1,U1241))),G1241*H1241*INDEX('SKU Catalog'!$K$1:$K$116,MAX(1,U1241))*IF(AND(INDEX('SKU Catalog'!$F$1:$F$116,MAX(1,U1241))="Hourly",OR(INDEX('SKU Catalog'!$J$1:$J$116,MAX(1,U1241))=0,"PAYG"="PAYG")),I1241,1),"UNPRICED"))))</f>
        <v>0</v>
      </c>
      <c r="W1241" s="24">
        <f>IF(NOT(AND(A1241=$B$2,G1241&gt;0,H1241&gt;0,OR(C1241&lt;&gt;"Recommended baseline",Assumptions!$B$10=1))),0,IF(ISNUMBER(K1241),G1241*H1241*K1241,IF(U1241=0,"UNPRICED",IF(ISNUMBER(INDEX('SKU Catalog'!$L$1:$L$116,MAX(1,U1241))),G1241*H1241*INDEX('SKU Catalog'!$L$1:$L$116,MAX(1,U1241))*IF(AND(INDEX('SKU Catalog'!$F$1:$F$116,MAX(1,U1241))="Hourly",OR(INDEX('SKU Catalog'!$J$1:$J$116,MAX(1,U1241))=0,"1Y"="PAYG")),I1241,1),"UNPRICED"))))</f>
        <v>0</v>
      </c>
      <c r="X1241" s="24">
        <f>IF(NOT(AND(A1241=$B$2,G1241&gt;0,H1241&gt;0,OR(C1241&lt;&gt;"Recommended baseline",Assumptions!$B$10=1))),0,IF(ISNUMBER(K1241),G1241*H1241*K1241,IF(U1241=0,"UNPRICED",IF(ISNUMBER(INDEX('SKU Catalog'!$M$1:$M$116,MAX(1,U1241))),G1241*H1241*INDEX('SKU Catalog'!$M$1:$M$116,MAX(1,U1241))*IF(AND(INDEX('SKU Catalog'!$F$1:$F$116,MAX(1,U1241))="Hourly",OR(INDEX('SKU Catalog'!$J$1:$J$116,MAX(1,U1241))=0,"3Y"="PAYG")),I1241,1),"UNPRICED"))))</f>
        <v>0</v>
      </c>
    </row>
    <row r="1242" spans="1:24" ht="28.8" x14ac:dyDescent="0.35">
      <c r="A1242" s="21" t="s">
        <v>1941</v>
      </c>
      <c r="B1242" s="21" t="s">
        <v>96</v>
      </c>
      <c r="C1242" s="21" t="s">
        <v>2299</v>
      </c>
      <c r="D1242" s="21" t="s">
        <v>1391</v>
      </c>
      <c r="E1242" s="21" t="s">
        <v>1392</v>
      </c>
      <c r="F1242" s="26" t="s">
        <v>191</v>
      </c>
      <c r="G1242" s="27">
        <v>1</v>
      </c>
      <c r="H1242" s="27">
        <v>1</v>
      </c>
      <c r="I1242" s="36">
        <v>1</v>
      </c>
      <c r="J1242" s="26" t="s">
        <v>2297</v>
      </c>
      <c r="K1242" s="37"/>
      <c r="L1242" s="23" t="str">
        <f>IF(U1242=0,"INVALID SKU",IF(INDEX('SKU Catalog'!$J$1:$J$116,MAX(1,U1242))=0,"PAYG",IF(J1242="Default",Assumptions!$B$7,J1242)))</f>
        <v>PAYG</v>
      </c>
      <c r="M1242" s="23" t="str">
        <f>IF(U1242=0,"Review SKU",INDEX('SKU Catalog'!$E$1:$E$116,MAX(1,U1242)))</f>
        <v>quoted unit</v>
      </c>
      <c r="N1242" s="31" t="str">
        <f>IF(ISNUMBER(K1242),K1242,IF(U1242=0,"UNPRICED",IF(L1242="PAYG",INDEX('SKU Catalog'!$K$1:$K$116,MAX(1,U1242)),IF(L1242="1Y",INDEX('SKU Catalog'!$L$1:$L$116,MAX(1,U1242)),INDEX('SKU Catalog'!$M$1:$M$116,MAX(1,U1242))))))</f>
        <v>UNPRICED</v>
      </c>
      <c r="O1242" s="24">
        <f>IF(NOT(AND(A1242=$B$2,G1242&gt;0,H1242&gt;0,OR(C1242&lt;&gt;"Recommended baseline",Assumptions!$B$10=1))),0,IF(ISNUMBER(N1242),G1242*H1242*N1242*IF(ISNUMBER(K1242),1,IF(AND(L1242="PAYG",INDEX('SKU Catalog'!$F$1:$F$116,MAX(1,U1242))="Hourly"),I1242,1)),"UNPRICED"))</f>
        <v>0</v>
      </c>
      <c r="P1242" s="24">
        <f>IF(ISNUMBER(O1242),O1242*Assumptions!$B$8,"UNPRICED")</f>
        <v>0</v>
      </c>
      <c r="Q1242" s="23" t="str">
        <f>IF(NOT(AND(A1242=$B$2,G1242&gt;0,H1242&gt;0,OR(C1242&lt;&gt;"Recommended baseline",Assumptions!$B$10=1))),"Inactive",IF(NOT(ISNUMBER(N1242)),"UNPRICED - select SKU / quote",IF(ISNUMBER(K1242),"Manual quote - verify source",IF(T1242="Covered","Covered by capacity",IF(T1242="Control plane","No direct fee","Priced - verify sizing")))))</f>
        <v>Inactive</v>
      </c>
      <c r="R1242" s="21" t="s">
        <v>2344</v>
      </c>
      <c r="S1242" s="21" t="s">
        <v>971</v>
      </c>
      <c r="T1242" s="21" t="s">
        <v>96</v>
      </c>
      <c r="U1242" s="23">
        <f>IF(COUNTIF('SKU Catalog'!$A$4:$A$116,T1242&amp;"|"&amp;F1242)=0,0,MATCH(T1242&amp;"|"&amp;F1242,'SKU Catalog'!$A$1:$A$116,0))</f>
        <v>6</v>
      </c>
      <c r="V1242" s="24">
        <f>IF(NOT(AND(A1242=$B$2,G1242&gt;0,H1242&gt;0,OR(C1242&lt;&gt;"Recommended baseline",Assumptions!$B$10=1))),0,IF(ISNUMBER(K1242),G1242*H1242*K1242,IF(U1242=0,"UNPRICED",IF(ISNUMBER(INDEX('SKU Catalog'!$K$1:$K$116,MAX(1,U1242))),G1242*H1242*INDEX('SKU Catalog'!$K$1:$K$116,MAX(1,U1242))*IF(AND(INDEX('SKU Catalog'!$F$1:$F$116,MAX(1,U1242))="Hourly",OR(INDEX('SKU Catalog'!$J$1:$J$116,MAX(1,U1242))=0,"PAYG"="PAYG")),I1242,1),"UNPRICED"))))</f>
        <v>0</v>
      </c>
      <c r="W1242" s="24">
        <f>IF(NOT(AND(A1242=$B$2,G1242&gt;0,H1242&gt;0,OR(C1242&lt;&gt;"Recommended baseline",Assumptions!$B$10=1))),0,IF(ISNUMBER(K1242),G1242*H1242*K1242,IF(U1242=0,"UNPRICED",IF(ISNUMBER(INDEX('SKU Catalog'!$L$1:$L$116,MAX(1,U1242))),G1242*H1242*INDEX('SKU Catalog'!$L$1:$L$116,MAX(1,U1242))*IF(AND(INDEX('SKU Catalog'!$F$1:$F$116,MAX(1,U1242))="Hourly",OR(INDEX('SKU Catalog'!$J$1:$J$116,MAX(1,U1242))=0,"1Y"="PAYG")),I1242,1),"UNPRICED"))))</f>
        <v>0</v>
      </c>
      <c r="X1242" s="24">
        <f>IF(NOT(AND(A1242=$B$2,G1242&gt;0,H1242&gt;0,OR(C1242&lt;&gt;"Recommended baseline",Assumptions!$B$10=1))),0,IF(ISNUMBER(K1242),G1242*H1242*K1242,IF(U1242=0,"UNPRICED",IF(ISNUMBER(INDEX('SKU Catalog'!$M$1:$M$116,MAX(1,U1242))),G1242*H1242*INDEX('SKU Catalog'!$M$1:$M$116,MAX(1,U1242))*IF(AND(INDEX('SKU Catalog'!$F$1:$F$116,MAX(1,U1242))="Hourly",OR(INDEX('SKU Catalog'!$J$1:$J$116,MAX(1,U1242))=0,"3Y"="PAYG")),I1242,1),"UNPRICED"))))</f>
        <v>0</v>
      </c>
    </row>
    <row r="1243" spans="1:24" ht="28.8" x14ac:dyDescent="0.35">
      <c r="A1243" s="21" t="s">
        <v>1941</v>
      </c>
      <c r="B1243" s="21" t="s">
        <v>88</v>
      </c>
      <c r="C1243" s="21" t="s">
        <v>2299</v>
      </c>
      <c r="D1243" s="21" t="s">
        <v>1395</v>
      </c>
      <c r="E1243" s="21" t="s">
        <v>1396</v>
      </c>
      <c r="F1243" s="26" t="s">
        <v>298</v>
      </c>
      <c r="G1243" s="27">
        <v>1</v>
      </c>
      <c r="H1243" s="38">
        <f>Assumptions!$B$12</f>
        <v>30</v>
      </c>
      <c r="I1243" s="36">
        <v>1</v>
      </c>
      <c r="J1243" s="26" t="s">
        <v>2297</v>
      </c>
      <c r="K1243" s="37"/>
      <c r="L1243" s="23" t="str">
        <f>IF(U1243=0,"INVALID SKU",IF(INDEX('SKU Catalog'!$J$1:$J$116,MAX(1,U1243))=0,"PAYG",IF(J1243="Default",Assumptions!$B$7,J1243)))</f>
        <v>PAYG</v>
      </c>
      <c r="M1243" s="23" t="str">
        <f>IF(U1243=0,"Review SKU",INDEX('SKU Catalog'!$E$1:$E$116,MAX(1,U1243)))</f>
        <v>GB analyzed</v>
      </c>
      <c r="N1243" s="31">
        <f>IF(ISNUMBER(K1243),K1243,IF(U1243=0,"UNPRICED",IF(L1243="PAYG",INDEX('SKU Catalog'!$K$1:$K$116,MAX(1,U1243)),IF(L1243="1Y",INDEX('SKU Catalog'!$L$1:$L$116,MAX(1,U1243)),INDEX('SKU Catalog'!$M$1:$M$116,MAX(1,U1243))))))</f>
        <v>4.3</v>
      </c>
      <c r="O1243" s="24">
        <f>IF(NOT(AND(A1243=$B$2,G1243&gt;0,H1243&gt;0,OR(C1243&lt;&gt;"Recommended baseline",Assumptions!$B$10=1))),0,IF(ISNUMBER(N1243),G1243*H1243*N1243*IF(ISNUMBER(K1243),1,IF(AND(L1243="PAYG",INDEX('SKU Catalog'!$F$1:$F$116,MAX(1,U1243))="Hourly"),I1243,1)),"UNPRICED"))</f>
        <v>0</v>
      </c>
      <c r="P1243" s="24">
        <f>IF(ISNUMBER(O1243),O1243*Assumptions!$B$8,"UNPRICED")</f>
        <v>0</v>
      </c>
      <c r="Q1243" s="23" t="str">
        <f>IF(NOT(AND(A1243=$B$2,G1243&gt;0,H1243&gt;0,OR(C1243&lt;&gt;"Recommended baseline",Assumptions!$B$10=1))),"Inactive",IF(NOT(ISNUMBER(N1243)),"UNPRICED - select SKU / quote",IF(ISNUMBER(K1243),"Manual quote - verify source",IF(T1243="Covered","Covered by capacity",IF(T1243="Control plane","No direct fee","Priced - verify sizing")))))</f>
        <v>Inactive</v>
      </c>
      <c r="R1243" s="21" t="s">
        <v>2326</v>
      </c>
      <c r="S1243" s="21" t="s">
        <v>971</v>
      </c>
      <c r="T1243" s="21" t="s">
        <v>297</v>
      </c>
      <c r="U1243" s="23">
        <f>IF(COUNTIF('SKU Catalog'!$A$4:$A$116,T1243&amp;"|"&amp;F1243)=0,0,MATCH(T1243&amp;"|"&amp;F1243,'SKU Catalog'!$A$1:$A$116,0))</f>
        <v>51</v>
      </c>
      <c r="V1243" s="24">
        <f>IF(NOT(AND(A1243=$B$2,G1243&gt;0,H1243&gt;0,OR(C1243&lt;&gt;"Recommended baseline",Assumptions!$B$10=1))),0,IF(ISNUMBER(K1243),G1243*H1243*K1243,IF(U1243=0,"UNPRICED",IF(ISNUMBER(INDEX('SKU Catalog'!$K$1:$K$116,MAX(1,U1243))),G1243*H1243*INDEX('SKU Catalog'!$K$1:$K$116,MAX(1,U1243))*IF(AND(INDEX('SKU Catalog'!$F$1:$F$116,MAX(1,U1243))="Hourly",OR(INDEX('SKU Catalog'!$J$1:$J$116,MAX(1,U1243))=0,"PAYG"="PAYG")),I1243,1),"UNPRICED"))))</f>
        <v>0</v>
      </c>
      <c r="W1243" s="24">
        <f>IF(NOT(AND(A1243=$B$2,G1243&gt;0,H1243&gt;0,OR(C1243&lt;&gt;"Recommended baseline",Assumptions!$B$10=1))),0,IF(ISNUMBER(K1243),G1243*H1243*K1243,IF(U1243=0,"UNPRICED",IF(ISNUMBER(INDEX('SKU Catalog'!$L$1:$L$116,MAX(1,U1243))),G1243*H1243*INDEX('SKU Catalog'!$L$1:$L$116,MAX(1,U1243))*IF(AND(INDEX('SKU Catalog'!$F$1:$F$116,MAX(1,U1243))="Hourly",OR(INDEX('SKU Catalog'!$J$1:$J$116,MAX(1,U1243))=0,"1Y"="PAYG")),I1243,1),"UNPRICED"))))</f>
        <v>0</v>
      </c>
      <c r="X1243" s="24">
        <f>IF(NOT(AND(A1243=$B$2,G1243&gt;0,H1243&gt;0,OR(C1243&lt;&gt;"Recommended baseline",Assumptions!$B$10=1))),0,IF(ISNUMBER(K1243),G1243*H1243*K1243,IF(U1243=0,"UNPRICED",IF(ISNUMBER(INDEX('SKU Catalog'!$M$1:$M$116,MAX(1,U1243))),G1243*H1243*INDEX('SKU Catalog'!$M$1:$M$116,MAX(1,U1243))*IF(AND(INDEX('SKU Catalog'!$F$1:$F$116,MAX(1,U1243))="Hourly",OR(INDEX('SKU Catalog'!$J$1:$J$116,MAX(1,U1243))=0,"3Y"="PAYG")),I1243,1),"UNPRICED"))))</f>
        <v>0</v>
      </c>
    </row>
    <row r="1244" spans="1:24" ht="28.8" x14ac:dyDescent="0.35">
      <c r="A1244" s="21" t="s">
        <v>1941</v>
      </c>
      <c r="B1244" s="21" t="s">
        <v>90</v>
      </c>
      <c r="C1244" s="21" t="s">
        <v>2299</v>
      </c>
      <c r="D1244" s="21" t="s">
        <v>1399</v>
      </c>
      <c r="E1244" s="21" t="s">
        <v>1400</v>
      </c>
      <c r="F1244" s="26" t="s">
        <v>497</v>
      </c>
      <c r="G1244" s="27">
        <v>1</v>
      </c>
      <c r="H1244" s="27">
        <v>60</v>
      </c>
      <c r="I1244" s="36">
        <v>1</v>
      </c>
      <c r="J1244" s="26" t="s">
        <v>2297</v>
      </c>
      <c r="K1244" s="37"/>
      <c r="L1244" s="23" t="str">
        <f>IF(U1244=0,"INVALID SKU",IF(INDEX('SKU Catalog'!$J$1:$J$116,MAX(1,U1244))=0,"PAYG",IF(J1244="Default",Assumptions!$B$7,J1244)))</f>
        <v>PAYG</v>
      </c>
      <c r="M1244" s="23" t="str">
        <f>IF(U1244=0,"Review SKU",INDEX('SKU Catalog'!$E$1:$E$116,MAX(1,U1244)))</f>
        <v>input minute</v>
      </c>
      <c r="N1244" s="31">
        <f>IF(ISNUMBER(K1244),K1244,IF(U1244=0,"UNPRICED",IF(L1244="PAYG",INDEX('SKU Catalog'!$K$1:$K$116,MAX(1,U1244)),IF(L1244="1Y",INDEX('SKU Catalog'!$L$1:$L$116,MAX(1,U1244)),INDEX('SKU Catalog'!$M$1:$M$116,MAX(1,U1244))))))</f>
        <v>0.09</v>
      </c>
      <c r="O1244" s="24">
        <f>IF(NOT(AND(A1244=$B$2,G1244&gt;0,H1244&gt;0,OR(C1244&lt;&gt;"Recommended baseline",Assumptions!$B$10=1))),0,IF(ISNUMBER(N1244),G1244*H1244*N1244*IF(ISNUMBER(K1244),1,IF(AND(L1244="PAYG",INDEX('SKU Catalog'!$F$1:$F$116,MAX(1,U1244))="Hourly"),I1244,1)),"UNPRICED"))</f>
        <v>0</v>
      </c>
      <c r="P1244" s="24">
        <f>IF(ISNUMBER(O1244),O1244*Assumptions!$B$8,"UNPRICED")</f>
        <v>0</v>
      </c>
      <c r="Q1244" s="23" t="str">
        <f>IF(NOT(AND(A1244=$B$2,G1244&gt;0,H1244&gt;0,OR(C1244&lt;&gt;"Recommended baseline",Assumptions!$B$10=1))),"Inactive",IF(NOT(ISNUMBER(N1244)),"UNPRICED - select SKU / quote",IF(ISNUMBER(K1244),"Manual quote - verify source",IF(T1244="Covered","Covered by capacity",IF(T1244="Control plane","No direct fee","Priced - verify sizing")))))</f>
        <v>Inactive</v>
      </c>
      <c r="R1244" s="21" t="s">
        <v>2326</v>
      </c>
      <c r="S1244" s="21" t="s">
        <v>971</v>
      </c>
      <c r="T1244" s="21" t="s">
        <v>496</v>
      </c>
      <c r="U1244" s="23">
        <f>IF(COUNTIF('SKU Catalog'!$A$4:$A$116,T1244&amp;"|"&amp;F1244)=0,0,MATCH(T1244&amp;"|"&amp;F1244,'SKU Catalog'!$A$1:$A$116,0))</f>
        <v>116</v>
      </c>
      <c r="V1244" s="24">
        <f>IF(NOT(AND(A1244=$B$2,G1244&gt;0,H1244&gt;0,OR(C1244&lt;&gt;"Recommended baseline",Assumptions!$B$10=1))),0,IF(ISNUMBER(K1244),G1244*H1244*K1244,IF(U1244=0,"UNPRICED",IF(ISNUMBER(INDEX('SKU Catalog'!$K$1:$K$116,MAX(1,U1244))),G1244*H1244*INDEX('SKU Catalog'!$K$1:$K$116,MAX(1,U1244))*IF(AND(INDEX('SKU Catalog'!$F$1:$F$116,MAX(1,U1244))="Hourly",OR(INDEX('SKU Catalog'!$J$1:$J$116,MAX(1,U1244))=0,"PAYG"="PAYG")),I1244,1),"UNPRICED"))))</f>
        <v>0</v>
      </c>
      <c r="W1244" s="24">
        <f>IF(NOT(AND(A1244=$B$2,G1244&gt;0,H1244&gt;0,OR(C1244&lt;&gt;"Recommended baseline",Assumptions!$B$10=1))),0,IF(ISNUMBER(K1244),G1244*H1244*K1244,IF(U1244=0,"UNPRICED",IF(ISNUMBER(INDEX('SKU Catalog'!$L$1:$L$116,MAX(1,U1244))),G1244*H1244*INDEX('SKU Catalog'!$L$1:$L$116,MAX(1,U1244))*IF(AND(INDEX('SKU Catalog'!$F$1:$F$116,MAX(1,U1244))="Hourly",OR(INDEX('SKU Catalog'!$J$1:$J$116,MAX(1,U1244))=0,"1Y"="PAYG")),I1244,1),"UNPRICED"))))</f>
        <v>0</v>
      </c>
      <c r="X1244" s="24">
        <f>IF(NOT(AND(A1244=$B$2,G1244&gt;0,H1244&gt;0,OR(C1244&lt;&gt;"Recommended baseline",Assumptions!$B$10=1))),0,IF(ISNUMBER(K1244),G1244*H1244*K1244,IF(U1244=0,"UNPRICED",IF(ISNUMBER(INDEX('SKU Catalog'!$M$1:$M$116,MAX(1,U1244))),G1244*H1244*INDEX('SKU Catalog'!$M$1:$M$116,MAX(1,U1244))*IF(AND(INDEX('SKU Catalog'!$F$1:$F$116,MAX(1,U1244))="Hourly",OR(INDEX('SKU Catalog'!$J$1:$J$116,MAX(1,U1244))=0,"3Y"="PAYG")),I1244,1),"UNPRICED"))))</f>
        <v>0</v>
      </c>
    </row>
    <row r="1245" spans="1:24" ht="28.8" x14ac:dyDescent="0.35">
      <c r="A1245" s="21" t="s">
        <v>1941</v>
      </c>
      <c r="B1245" s="21" t="s">
        <v>90</v>
      </c>
      <c r="C1245" s="21" t="s">
        <v>2299</v>
      </c>
      <c r="D1245" s="21" t="s">
        <v>1403</v>
      </c>
      <c r="E1245" s="21" t="s">
        <v>1404</v>
      </c>
      <c r="F1245" s="26" t="s">
        <v>317</v>
      </c>
      <c r="G1245" s="27">
        <v>1</v>
      </c>
      <c r="H1245" s="38">
        <f>Assumptions!$B$13</f>
        <v>10</v>
      </c>
      <c r="I1245" s="36">
        <v>1</v>
      </c>
      <c r="J1245" s="26" t="s">
        <v>2297</v>
      </c>
      <c r="K1245" s="37"/>
      <c r="L1245" s="23" t="str">
        <f>IF(U1245=0,"INVALID SKU",IF(INDEX('SKU Catalog'!$J$1:$J$116,MAX(1,U1245))=0,"PAYG",IF(J1245="Default",Assumptions!$B$7,J1245)))</f>
        <v>PAYG</v>
      </c>
      <c r="M1245" s="23" t="str">
        <f>IF(U1245=0,"Review SKU",INDEX('SKU Catalog'!$E$1:$E$116,MAX(1,U1245)))</f>
        <v>million tokens</v>
      </c>
      <c r="N1245" s="31">
        <f>IF(ISNUMBER(K1245),K1245,IF(U1245=0,"UNPRICED",IF(L1245="PAYG",INDEX('SKU Catalog'!$K$1:$K$116,MAX(1,U1245)),IF(L1245="1Y",INDEX('SKU Catalog'!$L$1:$L$116,MAX(1,U1245)),INDEX('SKU Catalog'!$M$1:$M$116,MAX(1,U1245))))))</f>
        <v>0.15</v>
      </c>
      <c r="O1245" s="24">
        <f>IF(NOT(AND(A1245=$B$2,G1245&gt;0,H1245&gt;0,OR(C1245&lt;&gt;"Recommended baseline",Assumptions!$B$10=1))),0,IF(ISNUMBER(N1245),G1245*H1245*N1245*IF(ISNUMBER(K1245),1,IF(AND(L1245="PAYG",INDEX('SKU Catalog'!$F$1:$F$116,MAX(1,U1245))="Hourly"),I1245,1)),"UNPRICED"))</f>
        <v>0</v>
      </c>
      <c r="P1245" s="24">
        <f>IF(ISNUMBER(O1245),O1245*Assumptions!$B$8,"UNPRICED")</f>
        <v>0</v>
      </c>
      <c r="Q1245" s="23" t="str">
        <f>IF(NOT(AND(A1245=$B$2,G1245&gt;0,H1245&gt;0,OR(C1245&lt;&gt;"Recommended baseline",Assumptions!$B$10=1))),"Inactive",IF(NOT(ISNUMBER(N1245)),"UNPRICED - select SKU / quote",IF(ISNUMBER(K1245),"Manual quote - verify source",IF(T1245="Covered","Covered by capacity",IF(T1245="Control plane","No direct fee","Priced - verify sizing")))))</f>
        <v>Inactive</v>
      </c>
      <c r="R1245" s="21" t="s">
        <v>2345</v>
      </c>
      <c r="S1245" s="21" t="s">
        <v>971</v>
      </c>
      <c r="T1245" s="21" t="s">
        <v>316</v>
      </c>
      <c r="U1245" s="23">
        <f>IF(COUNTIF('SKU Catalog'!$A$4:$A$116,T1245&amp;"|"&amp;F1245)=0,0,MATCH(T1245&amp;"|"&amp;F1245,'SKU Catalog'!$A$1:$A$116,0))</f>
        <v>56</v>
      </c>
      <c r="V1245" s="24">
        <f>IF(NOT(AND(A1245=$B$2,G1245&gt;0,H1245&gt;0,OR(C1245&lt;&gt;"Recommended baseline",Assumptions!$B$10=1))),0,IF(ISNUMBER(K1245),G1245*H1245*K1245,IF(U1245=0,"UNPRICED",IF(ISNUMBER(INDEX('SKU Catalog'!$K$1:$K$116,MAX(1,U1245))),G1245*H1245*INDEX('SKU Catalog'!$K$1:$K$116,MAX(1,U1245))*IF(AND(INDEX('SKU Catalog'!$F$1:$F$116,MAX(1,U1245))="Hourly",OR(INDEX('SKU Catalog'!$J$1:$J$116,MAX(1,U1245))=0,"PAYG"="PAYG")),I1245,1),"UNPRICED"))))</f>
        <v>0</v>
      </c>
      <c r="W1245" s="24">
        <f>IF(NOT(AND(A1245=$B$2,G1245&gt;0,H1245&gt;0,OR(C1245&lt;&gt;"Recommended baseline",Assumptions!$B$10=1))),0,IF(ISNUMBER(K1245),G1245*H1245*K1245,IF(U1245=0,"UNPRICED",IF(ISNUMBER(INDEX('SKU Catalog'!$L$1:$L$116,MAX(1,U1245))),G1245*H1245*INDEX('SKU Catalog'!$L$1:$L$116,MAX(1,U1245))*IF(AND(INDEX('SKU Catalog'!$F$1:$F$116,MAX(1,U1245))="Hourly",OR(INDEX('SKU Catalog'!$J$1:$J$116,MAX(1,U1245))=0,"1Y"="PAYG")),I1245,1),"UNPRICED"))))</f>
        <v>0</v>
      </c>
      <c r="X1245" s="24">
        <f>IF(NOT(AND(A1245=$B$2,G1245&gt;0,H1245&gt;0,OR(C1245&lt;&gt;"Recommended baseline",Assumptions!$B$10=1))),0,IF(ISNUMBER(K1245),G1245*H1245*K1245,IF(U1245=0,"UNPRICED",IF(ISNUMBER(INDEX('SKU Catalog'!$M$1:$M$116,MAX(1,U1245))),G1245*H1245*INDEX('SKU Catalog'!$M$1:$M$116,MAX(1,U1245))*IF(AND(INDEX('SKU Catalog'!$F$1:$F$116,MAX(1,U1245))="Hourly",OR(INDEX('SKU Catalog'!$J$1:$J$116,MAX(1,U1245))=0,"3Y"="PAYG")),I1245,1),"UNPRICED"))))</f>
        <v>0</v>
      </c>
    </row>
    <row r="1246" spans="1:24" ht="28.8" x14ac:dyDescent="0.35">
      <c r="A1246" s="21" t="s">
        <v>1941</v>
      </c>
      <c r="B1246" s="21" t="s">
        <v>90</v>
      </c>
      <c r="C1246" s="21" t="s">
        <v>2299</v>
      </c>
      <c r="D1246" s="21" t="s">
        <v>1403</v>
      </c>
      <c r="E1246" s="21" t="s">
        <v>1404</v>
      </c>
      <c r="F1246" s="26" t="s">
        <v>317</v>
      </c>
      <c r="G1246" s="27">
        <v>1</v>
      </c>
      <c r="H1246" s="38">
        <f>Assumptions!$B$14</f>
        <v>2</v>
      </c>
      <c r="I1246" s="36">
        <v>1</v>
      </c>
      <c r="J1246" s="26" t="s">
        <v>2297</v>
      </c>
      <c r="K1246" s="37"/>
      <c r="L1246" s="23" t="str">
        <f>IF(U1246=0,"INVALID SKU",IF(INDEX('SKU Catalog'!$J$1:$J$116,MAX(1,U1246))=0,"PAYG",IF(J1246="Default",Assumptions!$B$7,J1246)))</f>
        <v>PAYG</v>
      </c>
      <c r="M1246" s="23" t="str">
        <f>IF(U1246=0,"Review SKU",INDEX('SKU Catalog'!$E$1:$E$116,MAX(1,U1246)))</f>
        <v>million tokens</v>
      </c>
      <c r="N1246" s="31">
        <f>IF(ISNUMBER(K1246),K1246,IF(U1246=0,"UNPRICED",IF(L1246="PAYG",INDEX('SKU Catalog'!$K$1:$K$116,MAX(1,U1246)),IF(L1246="1Y",INDEX('SKU Catalog'!$L$1:$L$116,MAX(1,U1246)),INDEX('SKU Catalog'!$M$1:$M$116,MAX(1,U1246))))))</f>
        <v>0.6</v>
      </c>
      <c r="O1246" s="24">
        <f>IF(NOT(AND(A1246=$B$2,G1246&gt;0,H1246&gt;0,OR(C1246&lt;&gt;"Recommended baseline",Assumptions!$B$10=1))),0,IF(ISNUMBER(N1246),G1246*H1246*N1246*IF(ISNUMBER(K1246),1,IF(AND(L1246="PAYG",INDEX('SKU Catalog'!$F$1:$F$116,MAX(1,U1246))="Hourly"),I1246,1)),"UNPRICED"))</f>
        <v>0</v>
      </c>
      <c r="P1246" s="24">
        <f>IF(ISNUMBER(O1246),O1246*Assumptions!$B$8,"UNPRICED")</f>
        <v>0</v>
      </c>
      <c r="Q1246" s="23" t="str">
        <f>IF(NOT(AND(A1246=$B$2,G1246&gt;0,H1246&gt;0,OR(C1246&lt;&gt;"Recommended baseline",Assumptions!$B$10=1))),"Inactive",IF(NOT(ISNUMBER(N1246)),"UNPRICED - select SKU / quote",IF(ISNUMBER(K1246),"Manual quote - verify source",IF(T1246="Covered","Covered by capacity",IF(T1246="Control plane","No direct fee","Priced - verify sizing")))))</f>
        <v>Inactive</v>
      </c>
      <c r="R1246" s="21" t="s">
        <v>2345</v>
      </c>
      <c r="S1246" s="21" t="s">
        <v>971</v>
      </c>
      <c r="T1246" s="21" t="s">
        <v>323</v>
      </c>
      <c r="U1246" s="23">
        <f>IF(COUNTIF('SKU Catalog'!$A$4:$A$116,T1246&amp;"|"&amp;F1246)=0,0,MATCH(T1246&amp;"|"&amp;F1246,'SKU Catalog'!$A$1:$A$116,0))</f>
        <v>58</v>
      </c>
      <c r="V1246" s="24">
        <f>IF(NOT(AND(A1246=$B$2,G1246&gt;0,H1246&gt;0,OR(C1246&lt;&gt;"Recommended baseline",Assumptions!$B$10=1))),0,IF(ISNUMBER(K1246),G1246*H1246*K1246,IF(U1246=0,"UNPRICED",IF(ISNUMBER(INDEX('SKU Catalog'!$K$1:$K$116,MAX(1,U1246))),G1246*H1246*INDEX('SKU Catalog'!$K$1:$K$116,MAX(1,U1246))*IF(AND(INDEX('SKU Catalog'!$F$1:$F$116,MAX(1,U1246))="Hourly",OR(INDEX('SKU Catalog'!$J$1:$J$116,MAX(1,U1246))=0,"PAYG"="PAYG")),I1246,1),"UNPRICED"))))</f>
        <v>0</v>
      </c>
      <c r="W1246" s="24">
        <f>IF(NOT(AND(A1246=$B$2,G1246&gt;0,H1246&gt;0,OR(C1246&lt;&gt;"Recommended baseline",Assumptions!$B$10=1))),0,IF(ISNUMBER(K1246),G1246*H1246*K1246,IF(U1246=0,"UNPRICED",IF(ISNUMBER(INDEX('SKU Catalog'!$L$1:$L$116,MAX(1,U1246))),G1246*H1246*INDEX('SKU Catalog'!$L$1:$L$116,MAX(1,U1246))*IF(AND(INDEX('SKU Catalog'!$F$1:$F$116,MAX(1,U1246))="Hourly",OR(INDEX('SKU Catalog'!$J$1:$J$116,MAX(1,U1246))=0,"1Y"="PAYG")),I1246,1),"UNPRICED"))))</f>
        <v>0</v>
      </c>
      <c r="X1246" s="24">
        <f>IF(NOT(AND(A1246=$B$2,G1246&gt;0,H1246&gt;0,OR(C1246&lt;&gt;"Recommended baseline",Assumptions!$B$10=1))),0,IF(ISNUMBER(K1246),G1246*H1246*K1246,IF(U1246=0,"UNPRICED",IF(ISNUMBER(INDEX('SKU Catalog'!$M$1:$M$116,MAX(1,U1246))),G1246*H1246*INDEX('SKU Catalog'!$M$1:$M$116,MAX(1,U1246))*IF(AND(INDEX('SKU Catalog'!$F$1:$F$116,MAX(1,U1246))="Hourly",OR(INDEX('SKU Catalog'!$J$1:$J$116,MAX(1,U1246))=0,"3Y"="PAYG")),I1246,1),"UNPRICED"))))</f>
        <v>0</v>
      </c>
    </row>
    <row r="1247" spans="1:24" ht="28.8" x14ac:dyDescent="0.35">
      <c r="A1247" s="21" t="s">
        <v>1941</v>
      </c>
      <c r="B1247" s="21" t="s">
        <v>96</v>
      </c>
      <c r="C1247" s="21" t="s">
        <v>2299</v>
      </c>
      <c r="D1247" s="21" t="s">
        <v>1407</v>
      </c>
      <c r="E1247" s="21" t="s">
        <v>1408</v>
      </c>
      <c r="F1247" s="26" t="s">
        <v>191</v>
      </c>
      <c r="G1247" s="27">
        <v>1</v>
      </c>
      <c r="H1247" s="27">
        <v>1</v>
      </c>
      <c r="I1247" s="36">
        <v>1</v>
      </c>
      <c r="J1247" s="26" t="s">
        <v>2297</v>
      </c>
      <c r="K1247" s="37"/>
      <c r="L1247" s="23" t="str">
        <f>IF(U1247=0,"INVALID SKU",IF(INDEX('SKU Catalog'!$J$1:$J$116,MAX(1,U1247))=0,"PAYG",IF(J1247="Default",Assumptions!$B$7,J1247)))</f>
        <v>PAYG</v>
      </c>
      <c r="M1247" s="23" t="str">
        <f>IF(U1247=0,"Review SKU",INDEX('SKU Catalog'!$E$1:$E$116,MAX(1,U1247)))</f>
        <v>quoted unit</v>
      </c>
      <c r="N1247" s="31" t="str">
        <f>IF(ISNUMBER(K1247),K1247,IF(U1247=0,"UNPRICED",IF(L1247="PAYG",INDEX('SKU Catalog'!$K$1:$K$116,MAX(1,U1247)),IF(L1247="1Y",INDEX('SKU Catalog'!$L$1:$L$116,MAX(1,U1247)),INDEX('SKU Catalog'!$M$1:$M$116,MAX(1,U1247))))))</f>
        <v>UNPRICED</v>
      </c>
      <c r="O1247" s="24">
        <f>IF(NOT(AND(A1247=$B$2,G1247&gt;0,H1247&gt;0,OR(C1247&lt;&gt;"Recommended baseline",Assumptions!$B$10=1))),0,IF(ISNUMBER(N1247),G1247*H1247*N1247*IF(ISNUMBER(K1247),1,IF(AND(L1247="PAYG",INDEX('SKU Catalog'!$F$1:$F$116,MAX(1,U1247))="Hourly"),I1247,1)),"UNPRICED"))</f>
        <v>0</v>
      </c>
      <c r="P1247" s="24">
        <f>IF(ISNUMBER(O1247),O1247*Assumptions!$B$8,"UNPRICED")</f>
        <v>0</v>
      </c>
      <c r="Q1247" s="23" t="str">
        <f>IF(NOT(AND(A1247=$B$2,G1247&gt;0,H1247&gt;0,OR(C1247&lt;&gt;"Recommended baseline",Assumptions!$B$10=1))),"Inactive",IF(NOT(ISNUMBER(N1247)),"UNPRICED - select SKU / quote",IF(ISNUMBER(K1247),"Manual quote - verify source",IF(T1247="Covered","Covered by capacity",IF(T1247="Control plane","No direct fee","Priced - verify sizing")))))</f>
        <v>Inactive</v>
      </c>
      <c r="R1247" s="21" t="s">
        <v>2341</v>
      </c>
      <c r="S1247" s="21" t="s">
        <v>971</v>
      </c>
      <c r="T1247" s="21" t="s">
        <v>96</v>
      </c>
      <c r="U1247" s="23">
        <f>IF(COUNTIF('SKU Catalog'!$A$4:$A$116,T1247&amp;"|"&amp;F1247)=0,0,MATCH(T1247&amp;"|"&amp;F1247,'SKU Catalog'!$A$1:$A$116,0))</f>
        <v>6</v>
      </c>
      <c r="V1247" s="24">
        <f>IF(NOT(AND(A1247=$B$2,G1247&gt;0,H1247&gt;0,OR(C1247&lt;&gt;"Recommended baseline",Assumptions!$B$10=1))),0,IF(ISNUMBER(K1247),G1247*H1247*K1247,IF(U1247=0,"UNPRICED",IF(ISNUMBER(INDEX('SKU Catalog'!$K$1:$K$116,MAX(1,U1247))),G1247*H1247*INDEX('SKU Catalog'!$K$1:$K$116,MAX(1,U1247))*IF(AND(INDEX('SKU Catalog'!$F$1:$F$116,MAX(1,U1247))="Hourly",OR(INDEX('SKU Catalog'!$J$1:$J$116,MAX(1,U1247))=0,"PAYG"="PAYG")),I1247,1),"UNPRICED"))))</f>
        <v>0</v>
      </c>
      <c r="W1247" s="24">
        <f>IF(NOT(AND(A1247=$B$2,G1247&gt;0,H1247&gt;0,OR(C1247&lt;&gt;"Recommended baseline",Assumptions!$B$10=1))),0,IF(ISNUMBER(K1247),G1247*H1247*K1247,IF(U1247=0,"UNPRICED",IF(ISNUMBER(INDEX('SKU Catalog'!$L$1:$L$116,MAX(1,U1247))),G1247*H1247*INDEX('SKU Catalog'!$L$1:$L$116,MAX(1,U1247))*IF(AND(INDEX('SKU Catalog'!$F$1:$F$116,MAX(1,U1247))="Hourly",OR(INDEX('SKU Catalog'!$J$1:$J$116,MAX(1,U1247))=0,"1Y"="PAYG")),I1247,1),"UNPRICED"))))</f>
        <v>0</v>
      </c>
      <c r="X1247" s="24">
        <f>IF(NOT(AND(A1247=$B$2,G1247&gt;0,H1247&gt;0,OR(C1247&lt;&gt;"Recommended baseline",Assumptions!$B$10=1))),0,IF(ISNUMBER(K1247),G1247*H1247*K1247,IF(U1247=0,"UNPRICED",IF(ISNUMBER(INDEX('SKU Catalog'!$M$1:$M$116,MAX(1,U1247))),G1247*H1247*INDEX('SKU Catalog'!$M$1:$M$116,MAX(1,U1247))*IF(AND(INDEX('SKU Catalog'!$F$1:$F$116,MAX(1,U1247))="Hourly",OR(INDEX('SKU Catalog'!$J$1:$J$116,MAX(1,U1247))=0,"3Y"="PAYG")),I1247,1),"UNPRICED"))))</f>
        <v>0</v>
      </c>
    </row>
    <row r="1248" spans="1:24" ht="28.8" x14ac:dyDescent="0.35">
      <c r="A1248" s="21" t="s">
        <v>1941</v>
      </c>
      <c r="B1248" s="21" t="s">
        <v>95</v>
      </c>
      <c r="C1248" s="21" t="s">
        <v>2299</v>
      </c>
      <c r="D1248" s="21" t="s">
        <v>1411</v>
      </c>
      <c r="E1248" s="21" t="s">
        <v>1412</v>
      </c>
      <c r="F1248" s="26" t="s">
        <v>188</v>
      </c>
      <c r="G1248" s="27">
        <v>1</v>
      </c>
      <c r="H1248" s="27">
        <v>1</v>
      </c>
      <c r="I1248" s="36">
        <v>1</v>
      </c>
      <c r="J1248" s="26" t="s">
        <v>2297</v>
      </c>
      <c r="K1248" s="37"/>
      <c r="L1248" s="23" t="str">
        <f>IF(U1248=0,"INVALID SKU",IF(INDEX('SKU Catalog'!$J$1:$J$116,MAX(1,U1248))=0,"PAYG",IF(J1248="Default",Assumptions!$B$7,J1248)))</f>
        <v>PAYG</v>
      </c>
      <c r="M1248" s="23" t="str">
        <f>IF(U1248=0,"Review SKU",INDEX('SKU Catalog'!$E$1:$E$116,MAX(1,U1248)))</f>
        <v>resource</v>
      </c>
      <c r="N1248" s="31">
        <f>IF(ISNUMBER(K1248),K1248,IF(U1248=0,"UNPRICED",IF(L1248="PAYG",INDEX('SKU Catalog'!$K$1:$K$116,MAX(1,U1248)),IF(L1248="1Y",INDEX('SKU Catalog'!$L$1:$L$116,MAX(1,U1248)),INDEX('SKU Catalog'!$M$1:$M$116,MAX(1,U1248))))))</f>
        <v>0</v>
      </c>
      <c r="O1248" s="24">
        <f>IF(NOT(AND(A1248=$B$2,G1248&gt;0,H1248&gt;0,OR(C1248&lt;&gt;"Recommended baseline",Assumptions!$B$10=1))),0,IF(ISNUMBER(N1248),G1248*H1248*N1248*IF(ISNUMBER(K1248),1,IF(AND(L1248="PAYG",INDEX('SKU Catalog'!$F$1:$F$116,MAX(1,U1248))="Hourly"),I1248,1)),"UNPRICED"))</f>
        <v>0</v>
      </c>
      <c r="P1248" s="24">
        <f>IF(ISNUMBER(O1248),O1248*Assumptions!$B$8,"UNPRICED")</f>
        <v>0</v>
      </c>
      <c r="Q1248" s="23" t="str">
        <f>IF(NOT(AND(A1248=$B$2,G1248&gt;0,H1248&gt;0,OR(C1248&lt;&gt;"Recommended baseline",Assumptions!$B$10=1))),"Inactive",IF(NOT(ISNUMBER(N1248)),"UNPRICED - select SKU / quote",IF(ISNUMBER(K1248),"Manual quote - verify source",IF(T1248="Covered","Covered by capacity",IF(T1248="Control plane","No direct fee","Priced - verify sizing")))))</f>
        <v>Inactive</v>
      </c>
      <c r="R1248" s="21" t="s">
        <v>2315</v>
      </c>
      <c r="S1248" s="21" t="s">
        <v>971</v>
      </c>
      <c r="T1248" s="21" t="s">
        <v>187</v>
      </c>
      <c r="U1248" s="23">
        <f>IF(COUNTIF('SKU Catalog'!$A$4:$A$116,T1248&amp;"|"&amp;F1248)=0,0,MATCH(T1248&amp;"|"&amp;F1248,'SKU Catalog'!$A$1:$A$116,0))</f>
        <v>5</v>
      </c>
      <c r="V1248" s="24">
        <f>IF(NOT(AND(A1248=$B$2,G1248&gt;0,H1248&gt;0,OR(C1248&lt;&gt;"Recommended baseline",Assumptions!$B$10=1))),0,IF(ISNUMBER(K1248),G1248*H1248*K1248,IF(U1248=0,"UNPRICED",IF(ISNUMBER(INDEX('SKU Catalog'!$K$1:$K$116,MAX(1,U1248))),G1248*H1248*INDEX('SKU Catalog'!$K$1:$K$116,MAX(1,U1248))*IF(AND(INDEX('SKU Catalog'!$F$1:$F$116,MAX(1,U1248))="Hourly",OR(INDEX('SKU Catalog'!$J$1:$J$116,MAX(1,U1248))=0,"PAYG"="PAYG")),I1248,1),"UNPRICED"))))</f>
        <v>0</v>
      </c>
      <c r="W1248" s="24">
        <f>IF(NOT(AND(A1248=$B$2,G1248&gt;0,H1248&gt;0,OR(C1248&lt;&gt;"Recommended baseline",Assumptions!$B$10=1))),0,IF(ISNUMBER(K1248),G1248*H1248*K1248,IF(U1248=0,"UNPRICED",IF(ISNUMBER(INDEX('SKU Catalog'!$L$1:$L$116,MAX(1,U1248))),G1248*H1248*INDEX('SKU Catalog'!$L$1:$L$116,MAX(1,U1248))*IF(AND(INDEX('SKU Catalog'!$F$1:$F$116,MAX(1,U1248))="Hourly",OR(INDEX('SKU Catalog'!$J$1:$J$116,MAX(1,U1248))=0,"1Y"="PAYG")),I1248,1),"UNPRICED"))))</f>
        <v>0</v>
      </c>
      <c r="X1248" s="24">
        <f>IF(NOT(AND(A1248=$B$2,G1248&gt;0,H1248&gt;0,OR(C1248&lt;&gt;"Recommended baseline",Assumptions!$B$10=1))),0,IF(ISNUMBER(K1248),G1248*H1248*K1248,IF(U1248=0,"UNPRICED",IF(ISNUMBER(INDEX('SKU Catalog'!$M$1:$M$116,MAX(1,U1248))),G1248*H1248*INDEX('SKU Catalog'!$M$1:$M$116,MAX(1,U1248))*IF(AND(INDEX('SKU Catalog'!$F$1:$F$116,MAX(1,U1248))="Hourly",OR(INDEX('SKU Catalog'!$J$1:$J$116,MAX(1,U1248))=0,"3Y"="PAYG")),I1248,1),"UNPRICED"))))</f>
        <v>0</v>
      </c>
    </row>
    <row r="1249" spans="1:24" ht="28.8" x14ac:dyDescent="0.35">
      <c r="A1249" s="21" t="s">
        <v>1941</v>
      </c>
      <c r="B1249" s="21" t="s">
        <v>95</v>
      </c>
      <c r="C1249" s="21" t="s">
        <v>2299</v>
      </c>
      <c r="D1249" s="21" t="s">
        <v>1414</v>
      </c>
      <c r="E1249" s="21" t="s">
        <v>1415</v>
      </c>
      <c r="F1249" s="26" t="s">
        <v>188</v>
      </c>
      <c r="G1249" s="27">
        <v>1</v>
      </c>
      <c r="H1249" s="27">
        <v>1</v>
      </c>
      <c r="I1249" s="36">
        <v>1</v>
      </c>
      <c r="J1249" s="26" t="s">
        <v>2297</v>
      </c>
      <c r="K1249" s="37"/>
      <c r="L1249" s="23" t="str">
        <f>IF(U1249=0,"INVALID SKU",IF(INDEX('SKU Catalog'!$J$1:$J$116,MAX(1,U1249))=0,"PAYG",IF(J1249="Default",Assumptions!$B$7,J1249)))</f>
        <v>PAYG</v>
      </c>
      <c r="M1249" s="23" t="str">
        <f>IF(U1249=0,"Review SKU",INDEX('SKU Catalog'!$E$1:$E$116,MAX(1,U1249)))</f>
        <v>resource</v>
      </c>
      <c r="N1249" s="31">
        <f>IF(ISNUMBER(K1249),K1249,IF(U1249=0,"UNPRICED",IF(L1249="PAYG",INDEX('SKU Catalog'!$K$1:$K$116,MAX(1,U1249)),IF(L1249="1Y",INDEX('SKU Catalog'!$L$1:$L$116,MAX(1,U1249)),INDEX('SKU Catalog'!$M$1:$M$116,MAX(1,U1249))))))</f>
        <v>0</v>
      </c>
      <c r="O1249" s="24">
        <f>IF(NOT(AND(A1249=$B$2,G1249&gt;0,H1249&gt;0,OR(C1249&lt;&gt;"Recommended baseline",Assumptions!$B$10=1))),0,IF(ISNUMBER(N1249),G1249*H1249*N1249*IF(ISNUMBER(K1249),1,IF(AND(L1249="PAYG",INDEX('SKU Catalog'!$F$1:$F$116,MAX(1,U1249))="Hourly"),I1249,1)),"UNPRICED"))</f>
        <v>0</v>
      </c>
      <c r="P1249" s="24">
        <f>IF(ISNUMBER(O1249),O1249*Assumptions!$B$8,"UNPRICED")</f>
        <v>0</v>
      </c>
      <c r="Q1249" s="23" t="str">
        <f>IF(NOT(AND(A1249=$B$2,G1249&gt;0,H1249&gt;0,OR(C1249&lt;&gt;"Recommended baseline",Assumptions!$B$10=1))),"Inactive",IF(NOT(ISNUMBER(N1249)),"UNPRICED - select SKU / quote",IF(ISNUMBER(K1249),"Manual quote - verify source",IF(T1249="Covered","Covered by capacity",IF(T1249="Control plane","No direct fee","Priced - verify sizing")))))</f>
        <v>Inactive</v>
      </c>
      <c r="R1249" s="21" t="s">
        <v>2315</v>
      </c>
      <c r="S1249" s="21" t="s">
        <v>971</v>
      </c>
      <c r="T1249" s="21" t="s">
        <v>187</v>
      </c>
      <c r="U1249" s="23">
        <f>IF(COUNTIF('SKU Catalog'!$A$4:$A$116,T1249&amp;"|"&amp;F1249)=0,0,MATCH(T1249&amp;"|"&amp;F1249,'SKU Catalog'!$A$1:$A$116,0))</f>
        <v>5</v>
      </c>
      <c r="V1249" s="24">
        <f>IF(NOT(AND(A1249=$B$2,G1249&gt;0,H1249&gt;0,OR(C1249&lt;&gt;"Recommended baseline",Assumptions!$B$10=1))),0,IF(ISNUMBER(K1249),G1249*H1249*K1249,IF(U1249=0,"UNPRICED",IF(ISNUMBER(INDEX('SKU Catalog'!$K$1:$K$116,MAX(1,U1249))),G1249*H1249*INDEX('SKU Catalog'!$K$1:$K$116,MAX(1,U1249))*IF(AND(INDEX('SKU Catalog'!$F$1:$F$116,MAX(1,U1249))="Hourly",OR(INDEX('SKU Catalog'!$J$1:$J$116,MAX(1,U1249))=0,"PAYG"="PAYG")),I1249,1),"UNPRICED"))))</f>
        <v>0</v>
      </c>
      <c r="W1249" s="24">
        <f>IF(NOT(AND(A1249=$B$2,G1249&gt;0,H1249&gt;0,OR(C1249&lt;&gt;"Recommended baseline",Assumptions!$B$10=1))),0,IF(ISNUMBER(K1249),G1249*H1249*K1249,IF(U1249=0,"UNPRICED",IF(ISNUMBER(INDEX('SKU Catalog'!$L$1:$L$116,MAX(1,U1249))),G1249*H1249*INDEX('SKU Catalog'!$L$1:$L$116,MAX(1,U1249))*IF(AND(INDEX('SKU Catalog'!$F$1:$F$116,MAX(1,U1249))="Hourly",OR(INDEX('SKU Catalog'!$J$1:$J$116,MAX(1,U1249))=0,"1Y"="PAYG")),I1249,1),"UNPRICED"))))</f>
        <v>0</v>
      </c>
      <c r="X1249" s="24">
        <f>IF(NOT(AND(A1249=$B$2,G1249&gt;0,H1249&gt;0,OR(C1249&lt;&gt;"Recommended baseline",Assumptions!$B$10=1))),0,IF(ISNUMBER(K1249),G1249*H1249*K1249,IF(U1249=0,"UNPRICED",IF(ISNUMBER(INDEX('SKU Catalog'!$M$1:$M$116,MAX(1,U1249))),G1249*H1249*INDEX('SKU Catalog'!$M$1:$M$116,MAX(1,U1249))*IF(AND(INDEX('SKU Catalog'!$F$1:$F$116,MAX(1,U1249))="Hourly",OR(INDEX('SKU Catalog'!$J$1:$J$116,MAX(1,U1249))=0,"3Y"="PAYG")),I1249,1),"UNPRICED"))))</f>
        <v>0</v>
      </c>
    </row>
    <row r="1250" spans="1:24" ht="28.8" x14ac:dyDescent="0.35">
      <c r="A1250" s="21" t="s">
        <v>1941</v>
      </c>
      <c r="B1250" s="21" t="s">
        <v>94</v>
      </c>
      <c r="C1250" s="21" t="s">
        <v>2299</v>
      </c>
      <c r="D1250" s="21" t="s">
        <v>1418</v>
      </c>
      <c r="E1250" s="21" t="s">
        <v>1420</v>
      </c>
      <c r="F1250" s="26" t="s">
        <v>290</v>
      </c>
      <c r="G1250" s="27">
        <v>1</v>
      </c>
      <c r="H1250" s="38">
        <f>Assumptions!$B$12</f>
        <v>30</v>
      </c>
      <c r="I1250" s="36">
        <v>1</v>
      </c>
      <c r="J1250" s="26" t="s">
        <v>2297</v>
      </c>
      <c r="K1250" s="37"/>
      <c r="L1250" s="23" t="str">
        <f>IF(U1250=0,"INVALID SKU",IF(INDEX('SKU Catalog'!$J$1:$J$116,MAX(1,U1250))=0,"PAYG",IF(J1250="Default",Assumptions!$B$7,J1250)))</f>
        <v>PAYG</v>
      </c>
      <c r="M1250" s="23" t="str">
        <f>IF(U1250=0,"Review SKU",INDEX('SKU Catalog'!$E$1:$E$116,MAX(1,U1250)))</f>
        <v>GB ingested</v>
      </c>
      <c r="N1250" s="31">
        <f>IF(ISNUMBER(K1250),K1250,IF(U1250=0,"UNPRICED",IF(L1250="PAYG",INDEX('SKU Catalog'!$K$1:$K$116,MAX(1,U1250)),IF(L1250="1Y",INDEX('SKU Catalog'!$L$1:$L$116,MAX(1,U1250)),INDEX('SKU Catalog'!$M$1:$M$116,MAX(1,U1250))))))</f>
        <v>2.2999999999999998</v>
      </c>
      <c r="O1250" s="24">
        <f>IF(NOT(AND(A1250=$B$2,G1250&gt;0,H1250&gt;0,OR(C1250&lt;&gt;"Recommended baseline",Assumptions!$B$10=1))),0,IF(ISNUMBER(N1250),G1250*H1250*N1250*IF(ISNUMBER(K1250),1,IF(AND(L1250="PAYG",INDEX('SKU Catalog'!$F$1:$F$116,MAX(1,U1250))="Hourly"),I1250,1)),"UNPRICED"))</f>
        <v>0</v>
      </c>
      <c r="P1250" s="24">
        <f>IF(ISNUMBER(O1250),O1250*Assumptions!$B$8,"UNPRICED")</f>
        <v>0</v>
      </c>
      <c r="Q1250" s="23" t="str">
        <f>IF(NOT(AND(A1250=$B$2,G1250&gt;0,H1250&gt;0,OR(C1250&lt;&gt;"Recommended baseline",Assumptions!$B$10=1))),"Inactive",IF(NOT(ISNUMBER(N1250)),"UNPRICED - select SKU / quote",IF(ISNUMBER(K1250),"Manual quote - verify source",IF(T1250="Covered","Covered by capacity",IF(T1250="Control plane","No direct fee","Priced - verify sizing")))))</f>
        <v>Inactive</v>
      </c>
      <c r="R1250" s="21" t="s">
        <v>2326</v>
      </c>
      <c r="S1250" s="21" t="s">
        <v>971</v>
      </c>
      <c r="T1250" s="21" t="s">
        <v>289</v>
      </c>
      <c r="U1250" s="23">
        <f>IF(COUNTIF('SKU Catalog'!$A$4:$A$116,T1250&amp;"|"&amp;F1250)=0,0,MATCH(T1250&amp;"|"&amp;F1250,'SKU Catalog'!$A$1:$A$116,0))</f>
        <v>49</v>
      </c>
      <c r="V1250" s="24">
        <f>IF(NOT(AND(A1250=$B$2,G1250&gt;0,H1250&gt;0,OR(C1250&lt;&gt;"Recommended baseline",Assumptions!$B$10=1))),0,IF(ISNUMBER(K1250),G1250*H1250*K1250,IF(U1250=0,"UNPRICED",IF(ISNUMBER(INDEX('SKU Catalog'!$K$1:$K$116,MAX(1,U1250))),G1250*H1250*INDEX('SKU Catalog'!$K$1:$K$116,MAX(1,U1250))*IF(AND(INDEX('SKU Catalog'!$F$1:$F$116,MAX(1,U1250))="Hourly",OR(INDEX('SKU Catalog'!$J$1:$J$116,MAX(1,U1250))=0,"PAYG"="PAYG")),I1250,1),"UNPRICED"))))</f>
        <v>0</v>
      </c>
      <c r="W1250" s="24">
        <f>IF(NOT(AND(A1250=$B$2,G1250&gt;0,H1250&gt;0,OR(C1250&lt;&gt;"Recommended baseline",Assumptions!$B$10=1))),0,IF(ISNUMBER(K1250),G1250*H1250*K1250,IF(U1250=0,"UNPRICED",IF(ISNUMBER(INDEX('SKU Catalog'!$L$1:$L$116,MAX(1,U1250))),G1250*H1250*INDEX('SKU Catalog'!$L$1:$L$116,MAX(1,U1250))*IF(AND(INDEX('SKU Catalog'!$F$1:$F$116,MAX(1,U1250))="Hourly",OR(INDEX('SKU Catalog'!$J$1:$J$116,MAX(1,U1250))=0,"1Y"="PAYG")),I1250,1),"UNPRICED"))))</f>
        <v>0</v>
      </c>
      <c r="X1250" s="24">
        <f>IF(NOT(AND(A1250=$B$2,G1250&gt;0,H1250&gt;0,OR(C1250&lt;&gt;"Recommended baseline",Assumptions!$B$10=1))),0,IF(ISNUMBER(K1250),G1250*H1250*K1250,IF(U1250=0,"UNPRICED",IF(ISNUMBER(INDEX('SKU Catalog'!$M$1:$M$116,MAX(1,U1250))),G1250*H1250*INDEX('SKU Catalog'!$M$1:$M$116,MAX(1,U1250))*IF(AND(INDEX('SKU Catalog'!$F$1:$F$116,MAX(1,U1250))="Hourly",OR(INDEX('SKU Catalog'!$J$1:$J$116,MAX(1,U1250))=0,"3Y"="PAYG")),I1250,1),"UNPRICED"))))</f>
        <v>0</v>
      </c>
    </row>
    <row r="1251" spans="1:24" ht="28.8" x14ac:dyDescent="0.35">
      <c r="A1251" s="21" t="s">
        <v>1941</v>
      </c>
      <c r="B1251" s="21" t="s">
        <v>94</v>
      </c>
      <c r="C1251" s="21" t="s">
        <v>2299</v>
      </c>
      <c r="D1251" s="21" t="s">
        <v>1418</v>
      </c>
      <c r="E1251" s="21" t="s">
        <v>1420</v>
      </c>
      <c r="F1251" s="26" t="s">
        <v>290</v>
      </c>
      <c r="G1251" s="27">
        <v>1</v>
      </c>
      <c r="H1251" s="27">
        <v>30</v>
      </c>
      <c r="I1251" s="36">
        <v>1</v>
      </c>
      <c r="J1251" s="26" t="s">
        <v>2297</v>
      </c>
      <c r="K1251" s="37"/>
      <c r="L1251" s="23" t="str">
        <f>IF(U1251=0,"INVALID SKU",IF(INDEX('SKU Catalog'!$J$1:$J$116,MAX(1,U1251))=0,"PAYG",IF(J1251="Default",Assumptions!$B$7,J1251)))</f>
        <v>PAYG</v>
      </c>
      <c r="M1251" s="23" t="str">
        <f>IF(U1251=0,"Review SKU",INDEX('SKU Catalog'!$E$1:$E$116,MAX(1,U1251)))</f>
        <v>GB-month beyond included retention</v>
      </c>
      <c r="N1251" s="31">
        <f>IF(ISNUMBER(K1251),K1251,IF(U1251=0,"UNPRICED",IF(L1251="PAYG",INDEX('SKU Catalog'!$K$1:$K$116,MAX(1,U1251)),IF(L1251="1Y",INDEX('SKU Catalog'!$L$1:$L$116,MAX(1,U1251)),INDEX('SKU Catalog'!$M$1:$M$116,MAX(1,U1251))))))</f>
        <v>0.1</v>
      </c>
      <c r="O1251" s="24">
        <f>IF(NOT(AND(A1251=$B$2,G1251&gt;0,H1251&gt;0,OR(C1251&lt;&gt;"Recommended baseline",Assumptions!$B$10=1))),0,IF(ISNUMBER(N1251),G1251*H1251*N1251*IF(ISNUMBER(K1251),1,IF(AND(L1251="PAYG",INDEX('SKU Catalog'!$F$1:$F$116,MAX(1,U1251))="Hourly"),I1251,1)),"UNPRICED"))</f>
        <v>0</v>
      </c>
      <c r="P1251" s="24">
        <f>IF(ISNUMBER(O1251),O1251*Assumptions!$B$8,"UNPRICED")</f>
        <v>0</v>
      </c>
      <c r="Q1251" s="23" t="str">
        <f>IF(NOT(AND(A1251=$B$2,G1251&gt;0,H1251&gt;0,OR(C1251&lt;&gt;"Recommended baseline",Assumptions!$B$10=1))),"Inactive",IF(NOT(ISNUMBER(N1251)),"UNPRICED - select SKU / quote",IF(ISNUMBER(K1251),"Manual quote - verify source",IF(T1251="Covered","Covered by capacity",IF(T1251="Control plane","No direct fee","Priced - verify sizing")))))</f>
        <v>Inactive</v>
      </c>
      <c r="R1251" s="21" t="s">
        <v>2346</v>
      </c>
      <c r="S1251" s="21" t="s">
        <v>971</v>
      </c>
      <c r="T1251" s="21" t="s">
        <v>294</v>
      </c>
      <c r="U1251" s="23">
        <f>IF(COUNTIF('SKU Catalog'!$A$4:$A$116,T1251&amp;"|"&amp;F1251)=0,0,MATCH(T1251&amp;"|"&amp;F1251,'SKU Catalog'!$A$1:$A$116,0))</f>
        <v>50</v>
      </c>
      <c r="V1251" s="24">
        <f>IF(NOT(AND(A1251=$B$2,G1251&gt;0,H1251&gt;0,OR(C1251&lt;&gt;"Recommended baseline",Assumptions!$B$10=1))),0,IF(ISNUMBER(K1251),G1251*H1251*K1251,IF(U1251=0,"UNPRICED",IF(ISNUMBER(INDEX('SKU Catalog'!$K$1:$K$116,MAX(1,U1251))),G1251*H1251*INDEX('SKU Catalog'!$K$1:$K$116,MAX(1,U1251))*IF(AND(INDEX('SKU Catalog'!$F$1:$F$116,MAX(1,U1251))="Hourly",OR(INDEX('SKU Catalog'!$J$1:$J$116,MAX(1,U1251))=0,"PAYG"="PAYG")),I1251,1),"UNPRICED"))))</f>
        <v>0</v>
      </c>
      <c r="W1251" s="24">
        <f>IF(NOT(AND(A1251=$B$2,G1251&gt;0,H1251&gt;0,OR(C1251&lt;&gt;"Recommended baseline",Assumptions!$B$10=1))),0,IF(ISNUMBER(K1251),G1251*H1251*K1251,IF(U1251=0,"UNPRICED",IF(ISNUMBER(INDEX('SKU Catalog'!$L$1:$L$116,MAX(1,U1251))),G1251*H1251*INDEX('SKU Catalog'!$L$1:$L$116,MAX(1,U1251))*IF(AND(INDEX('SKU Catalog'!$F$1:$F$116,MAX(1,U1251))="Hourly",OR(INDEX('SKU Catalog'!$J$1:$J$116,MAX(1,U1251))=0,"1Y"="PAYG")),I1251,1),"UNPRICED"))))</f>
        <v>0</v>
      </c>
      <c r="X1251" s="24">
        <f>IF(NOT(AND(A1251=$B$2,G1251&gt;0,H1251&gt;0,OR(C1251&lt;&gt;"Recommended baseline",Assumptions!$B$10=1))),0,IF(ISNUMBER(K1251),G1251*H1251*K1251,IF(U1251=0,"UNPRICED",IF(ISNUMBER(INDEX('SKU Catalog'!$M$1:$M$116,MAX(1,U1251))),G1251*H1251*INDEX('SKU Catalog'!$M$1:$M$116,MAX(1,U1251))*IF(AND(INDEX('SKU Catalog'!$F$1:$F$116,MAX(1,U1251))="Hourly",OR(INDEX('SKU Catalog'!$J$1:$J$116,MAX(1,U1251))=0,"3Y"="PAYG")),I1251,1),"UNPRICED"))))</f>
        <v>0</v>
      </c>
    </row>
    <row r="1252" spans="1:24" ht="28.8" x14ac:dyDescent="0.35">
      <c r="A1252" s="21" t="s">
        <v>1941</v>
      </c>
      <c r="B1252" s="21" t="s">
        <v>95</v>
      </c>
      <c r="C1252" s="21" t="s">
        <v>2299</v>
      </c>
      <c r="D1252" s="21" t="s">
        <v>1423</v>
      </c>
      <c r="E1252" s="21" t="s">
        <v>1424</v>
      </c>
      <c r="F1252" s="26" t="s">
        <v>188</v>
      </c>
      <c r="G1252" s="27">
        <v>1</v>
      </c>
      <c r="H1252" s="27">
        <v>1</v>
      </c>
      <c r="I1252" s="36">
        <v>1</v>
      </c>
      <c r="J1252" s="26" t="s">
        <v>2297</v>
      </c>
      <c r="K1252" s="37"/>
      <c r="L1252" s="23" t="str">
        <f>IF(U1252=0,"INVALID SKU",IF(INDEX('SKU Catalog'!$J$1:$J$116,MAX(1,U1252))=0,"PAYG",IF(J1252="Default",Assumptions!$B$7,J1252)))</f>
        <v>PAYG</v>
      </c>
      <c r="M1252" s="23" t="str">
        <f>IF(U1252=0,"Review SKU",INDEX('SKU Catalog'!$E$1:$E$116,MAX(1,U1252)))</f>
        <v>resource</v>
      </c>
      <c r="N1252" s="31">
        <f>IF(ISNUMBER(K1252),K1252,IF(U1252=0,"UNPRICED",IF(L1252="PAYG",INDEX('SKU Catalog'!$K$1:$K$116,MAX(1,U1252)),IF(L1252="1Y",INDEX('SKU Catalog'!$L$1:$L$116,MAX(1,U1252)),INDEX('SKU Catalog'!$M$1:$M$116,MAX(1,U1252))))))</f>
        <v>0</v>
      </c>
      <c r="O1252" s="24">
        <f>IF(NOT(AND(A1252=$B$2,G1252&gt;0,H1252&gt;0,OR(C1252&lt;&gt;"Recommended baseline",Assumptions!$B$10=1))),0,IF(ISNUMBER(N1252),G1252*H1252*N1252*IF(ISNUMBER(K1252),1,IF(AND(L1252="PAYG",INDEX('SKU Catalog'!$F$1:$F$116,MAX(1,U1252))="Hourly"),I1252,1)),"UNPRICED"))</f>
        <v>0</v>
      </c>
      <c r="P1252" s="24">
        <f>IF(ISNUMBER(O1252),O1252*Assumptions!$B$8,"UNPRICED")</f>
        <v>0</v>
      </c>
      <c r="Q1252" s="23" t="str">
        <f>IF(NOT(AND(A1252=$B$2,G1252&gt;0,H1252&gt;0,OR(C1252&lt;&gt;"Recommended baseline",Assumptions!$B$10=1))),"Inactive",IF(NOT(ISNUMBER(N1252)),"UNPRICED - select SKU / quote",IF(ISNUMBER(K1252),"Manual quote - verify source",IF(T1252="Covered","Covered by capacity",IF(T1252="Control plane","No direct fee","Priced - verify sizing")))))</f>
        <v>Inactive</v>
      </c>
      <c r="R1252" s="21" t="s">
        <v>2347</v>
      </c>
      <c r="S1252" s="21" t="s">
        <v>971</v>
      </c>
      <c r="T1252" s="21" t="s">
        <v>187</v>
      </c>
      <c r="U1252" s="23">
        <f>IF(COUNTIF('SKU Catalog'!$A$4:$A$116,T1252&amp;"|"&amp;F1252)=0,0,MATCH(T1252&amp;"|"&amp;F1252,'SKU Catalog'!$A$1:$A$116,0))</f>
        <v>5</v>
      </c>
      <c r="V1252" s="24">
        <f>IF(NOT(AND(A1252=$B$2,G1252&gt;0,H1252&gt;0,OR(C1252&lt;&gt;"Recommended baseline",Assumptions!$B$10=1))),0,IF(ISNUMBER(K1252),G1252*H1252*K1252,IF(U1252=0,"UNPRICED",IF(ISNUMBER(INDEX('SKU Catalog'!$K$1:$K$116,MAX(1,U1252))),G1252*H1252*INDEX('SKU Catalog'!$K$1:$K$116,MAX(1,U1252))*IF(AND(INDEX('SKU Catalog'!$F$1:$F$116,MAX(1,U1252))="Hourly",OR(INDEX('SKU Catalog'!$J$1:$J$116,MAX(1,U1252))=0,"PAYG"="PAYG")),I1252,1),"UNPRICED"))))</f>
        <v>0</v>
      </c>
      <c r="W1252" s="24">
        <f>IF(NOT(AND(A1252=$B$2,G1252&gt;0,H1252&gt;0,OR(C1252&lt;&gt;"Recommended baseline",Assumptions!$B$10=1))),0,IF(ISNUMBER(K1252),G1252*H1252*K1252,IF(U1252=0,"UNPRICED",IF(ISNUMBER(INDEX('SKU Catalog'!$L$1:$L$116,MAX(1,U1252))),G1252*H1252*INDEX('SKU Catalog'!$L$1:$L$116,MAX(1,U1252))*IF(AND(INDEX('SKU Catalog'!$F$1:$F$116,MAX(1,U1252))="Hourly",OR(INDEX('SKU Catalog'!$J$1:$J$116,MAX(1,U1252))=0,"1Y"="PAYG")),I1252,1),"UNPRICED"))))</f>
        <v>0</v>
      </c>
      <c r="X1252" s="24">
        <f>IF(NOT(AND(A1252=$B$2,G1252&gt;0,H1252&gt;0,OR(C1252&lt;&gt;"Recommended baseline",Assumptions!$B$10=1))),0,IF(ISNUMBER(K1252),G1252*H1252*K1252,IF(U1252=0,"UNPRICED",IF(ISNUMBER(INDEX('SKU Catalog'!$M$1:$M$116,MAX(1,U1252))),G1252*H1252*INDEX('SKU Catalog'!$M$1:$M$116,MAX(1,U1252))*IF(AND(INDEX('SKU Catalog'!$F$1:$F$116,MAX(1,U1252))="Hourly",OR(INDEX('SKU Catalog'!$J$1:$J$116,MAX(1,U1252))=0,"3Y"="PAYG")),I1252,1),"UNPRICED"))))</f>
        <v>0</v>
      </c>
    </row>
    <row r="1253" spans="1:24" ht="28.8" x14ac:dyDescent="0.35">
      <c r="A1253" s="21" t="s">
        <v>1941</v>
      </c>
      <c r="B1253" s="21" t="s">
        <v>96</v>
      </c>
      <c r="C1253" s="21" t="s">
        <v>2299</v>
      </c>
      <c r="D1253" s="21" t="s">
        <v>1427</v>
      </c>
      <c r="E1253" s="21" t="s">
        <v>1428</v>
      </c>
      <c r="F1253" s="26" t="s">
        <v>191</v>
      </c>
      <c r="G1253" s="27">
        <v>1</v>
      </c>
      <c r="H1253" s="27">
        <v>1</v>
      </c>
      <c r="I1253" s="36">
        <v>1</v>
      </c>
      <c r="J1253" s="26" t="s">
        <v>2297</v>
      </c>
      <c r="K1253" s="37"/>
      <c r="L1253" s="23" t="str">
        <f>IF(U1253=0,"INVALID SKU",IF(INDEX('SKU Catalog'!$J$1:$J$116,MAX(1,U1253))=0,"PAYG",IF(J1253="Default",Assumptions!$B$7,J1253)))</f>
        <v>PAYG</v>
      </c>
      <c r="M1253" s="23" t="str">
        <f>IF(U1253=0,"Review SKU",INDEX('SKU Catalog'!$E$1:$E$116,MAX(1,U1253)))</f>
        <v>quoted unit</v>
      </c>
      <c r="N1253" s="31" t="str">
        <f>IF(ISNUMBER(K1253),K1253,IF(U1253=0,"UNPRICED",IF(L1253="PAYG",INDEX('SKU Catalog'!$K$1:$K$116,MAX(1,U1253)),IF(L1253="1Y",INDEX('SKU Catalog'!$L$1:$L$116,MAX(1,U1253)),INDEX('SKU Catalog'!$M$1:$M$116,MAX(1,U1253))))))</f>
        <v>UNPRICED</v>
      </c>
      <c r="O1253" s="24">
        <f>IF(NOT(AND(A1253=$B$2,G1253&gt;0,H1253&gt;0,OR(C1253&lt;&gt;"Recommended baseline",Assumptions!$B$10=1))),0,IF(ISNUMBER(N1253),G1253*H1253*N1253*IF(ISNUMBER(K1253),1,IF(AND(L1253="PAYG",INDEX('SKU Catalog'!$F$1:$F$116,MAX(1,U1253))="Hourly"),I1253,1)),"UNPRICED"))</f>
        <v>0</v>
      </c>
      <c r="P1253" s="24">
        <f>IF(ISNUMBER(O1253),O1253*Assumptions!$B$8,"UNPRICED")</f>
        <v>0</v>
      </c>
      <c r="Q1253" s="23" t="str">
        <f>IF(NOT(AND(A1253=$B$2,G1253&gt;0,H1253&gt;0,OR(C1253&lt;&gt;"Recommended baseline",Assumptions!$B$10=1))),"Inactive",IF(NOT(ISNUMBER(N1253)),"UNPRICED - select SKU / quote",IF(ISNUMBER(K1253),"Manual quote - verify source",IF(T1253="Covered","Covered by capacity",IF(T1253="Control plane","No direct fee","Priced - verify sizing")))))</f>
        <v>Inactive</v>
      </c>
      <c r="R1253" s="21" t="s">
        <v>2341</v>
      </c>
      <c r="S1253" s="21" t="s">
        <v>971</v>
      </c>
      <c r="T1253" s="21" t="s">
        <v>96</v>
      </c>
      <c r="U1253" s="23">
        <f>IF(COUNTIF('SKU Catalog'!$A$4:$A$116,T1253&amp;"|"&amp;F1253)=0,0,MATCH(T1253&amp;"|"&amp;F1253,'SKU Catalog'!$A$1:$A$116,0))</f>
        <v>6</v>
      </c>
      <c r="V1253" s="24">
        <f>IF(NOT(AND(A1253=$B$2,G1253&gt;0,H1253&gt;0,OR(C1253&lt;&gt;"Recommended baseline",Assumptions!$B$10=1))),0,IF(ISNUMBER(K1253),G1253*H1253*K1253,IF(U1253=0,"UNPRICED",IF(ISNUMBER(INDEX('SKU Catalog'!$K$1:$K$116,MAX(1,U1253))),G1253*H1253*INDEX('SKU Catalog'!$K$1:$K$116,MAX(1,U1253))*IF(AND(INDEX('SKU Catalog'!$F$1:$F$116,MAX(1,U1253))="Hourly",OR(INDEX('SKU Catalog'!$J$1:$J$116,MAX(1,U1253))=0,"PAYG"="PAYG")),I1253,1),"UNPRICED"))))</f>
        <v>0</v>
      </c>
      <c r="W1253" s="24">
        <f>IF(NOT(AND(A1253=$B$2,G1253&gt;0,H1253&gt;0,OR(C1253&lt;&gt;"Recommended baseline",Assumptions!$B$10=1))),0,IF(ISNUMBER(K1253),G1253*H1253*K1253,IF(U1253=0,"UNPRICED",IF(ISNUMBER(INDEX('SKU Catalog'!$L$1:$L$116,MAX(1,U1253))),G1253*H1253*INDEX('SKU Catalog'!$L$1:$L$116,MAX(1,U1253))*IF(AND(INDEX('SKU Catalog'!$F$1:$F$116,MAX(1,U1253))="Hourly",OR(INDEX('SKU Catalog'!$J$1:$J$116,MAX(1,U1253))=0,"1Y"="PAYG")),I1253,1),"UNPRICED"))))</f>
        <v>0</v>
      </c>
      <c r="X1253" s="24">
        <f>IF(NOT(AND(A1253=$B$2,G1253&gt;0,H1253&gt;0,OR(C1253&lt;&gt;"Recommended baseline",Assumptions!$B$10=1))),0,IF(ISNUMBER(K1253),G1253*H1253*K1253,IF(U1253=0,"UNPRICED",IF(ISNUMBER(INDEX('SKU Catalog'!$M$1:$M$116,MAX(1,U1253))),G1253*H1253*INDEX('SKU Catalog'!$M$1:$M$116,MAX(1,U1253))*IF(AND(INDEX('SKU Catalog'!$F$1:$F$116,MAX(1,U1253))="Hourly",OR(INDEX('SKU Catalog'!$J$1:$J$116,MAX(1,U1253))=0,"3Y"="PAYG")),I1253,1),"UNPRICED"))))</f>
        <v>0</v>
      </c>
    </row>
    <row r="1254" spans="1:24" ht="28.8" x14ac:dyDescent="0.35">
      <c r="A1254" s="21" t="s">
        <v>1941</v>
      </c>
      <c r="B1254" s="21" t="s">
        <v>95</v>
      </c>
      <c r="C1254" s="21" t="s">
        <v>2299</v>
      </c>
      <c r="D1254" s="21" t="s">
        <v>1431</v>
      </c>
      <c r="E1254" s="21" t="s">
        <v>1432</v>
      </c>
      <c r="F1254" s="26" t="s">
        <v>188</v>
      </c>
      <c r="G1254" s="27">
        <v>1</v>
      </c>
      <c r="H1254" s="27">
        <v>1</v>
      </c>
      <c r="I1254" s="36">
        <v>1</v>
      </c>
      <c r="J1254" s="26" t="s">
        <v>2297</v>
      </c>
      <c r="K1254" s="37"/>
      <c r="L1254" s="23" t="str">
        <f>IF(U1254=0,"INVALID SKU",IF(INDEX('SKU Catalog'!$J$1:$J$116,MAX(1,U1254))=0,"PAYG",IF(J1254="Default",Assumptions!$B$7,J1254)))</f>
        <v>PAYG</v>
      </c>
      <c r="M1254" s="23" t="str">
        <f>IF(U1254=0,"Review SKU",INDEX('SKU Catalog'!$E$1:$E$116,MAX(1,U1254)))</f>
        <v>resource</v>
      </c>
      <c r="N1254" s="31">
        <f>IF(ISNUMBER(K1254),K1254,IF(U1254=0,"UNPRICED",IF(L1254="PAYG",INDEX('SKU Catalog'!$K$1:$K$116,MAX(1,U1254)),IF(L1254="1Y",INDEX('SKU Catalog'!$L$1:$L$116,MAX(1,U1254)),INDEX('SKU Catalog'!$M$1:$M$116,MAX(1,U1254))))))</f>
        <v>0</v>
      </c>
      <c r="O1254" s="24">
        <f>IF(NOT(AND(A1254=$B$2,G1254&gt;0,H1254&gt;0,OR(C1254&lt;&gt;"Recommended baseline",Assumptions!$B$10=1))),0,IF(ISNUMBER(N1254),G1254*H1254*N1254*IF(ISNUMBER(K1254),1,IF(AND(L1254="PAYG",INDEX('SKU Catalog'!$F$1:$F$116,MAX(1,U1254))="Hourly"),I1254,1)),"UNPRICED"))</f>
        <v>0</v>
      </c>
      <c r="P1254" s="24">
        <f>IF(ISNUMBER(O1254),O1254*Assumptions!$B$8,"UNPRICED")</f>
        <v>0</v>
      </c>
      <c r="Q1254" s="23" t="str">
        <f>IF(NOT(AND(A1254=$B$2,G1254&gt;0,H1254&gt;0,OR(C1254&lt;&gt;"Recommended baseline",Assumptions!$B$10=1))),"Inactive",IF(NOT(ISNUMBER(N1254)),"UNPRICED - select SKU / quote",IF(ISNUMBER(K1254),"Manual quote - verify source",IF(T1254="Covered","Covered by capacity",IF(T1254="Control plane","No direct fee","Priced - verify sizing")))))</f>
        <v>Inactive</v>
      </c>
      <c r="R1254" s="21" t="s">
        <v>2315</v>
      </c>
      <c r="S1254" s="21" t="s">
        <v>971</v>
      </c>
      <c r="T1254" s="21" t="s">
        <v>187</v>
      </c>
      <c r="U1254" s="23">
        <f>IF(COUNTIF('SKU Catalog'!$A$4:$A$116,T1254&amp;"|"&amp;F1254)=0,0,MATCH(T1254&amp;"|"&amp;F1254,'SKU Catalog'!$A$1:$A$116,0))</f>
        <v>5</v>
      </c>
      <c r="V1254" s="24">
        <f>IF(NOT(AND(A1254=$B$2,G1254&gt;0,H1254&gt;0,OR(C1254&lt;&gt;"Recommended baseline",Assumptions!$B$10=1))),0,IF(ISNUMBER(K1254),G1254*H1254*K1254,IF(U1254=0,"UNPRICED",IF(ISNUMBER(INDEX('SKU Catalog'!$K$1:$K$116,MAX(1,U1254))),G1254*H1254*INDEX('SKU Catalog'!$K$1:$K$116,MAX(1,U1254))*IF(AND(INDEX('SKU Catalog'!$F$1:$F$116,MAX(1,U1254))="Hourly",OR(INDEX('SKU Catalog'!$J$1:$J$116,MAX(1,U1254))=0,"PAYG"="PAYG")),I1254,1),"UNPRICED"))))</f>
        <v>0</v>
      </c>
      <c r="W1254" s="24">
        <f>IF(NOT(AND(A1254=$B$2,G1254&gt;0,H1254&gt;0,OR(C1254&lt;&gt;"Recommended baseline",Assumptions!$B$10=1))),0,IF(ISNUMBER(K1254),G1254*H1254*K1254,IF(U1254=0,"UNPRICED",IF(ISNUMBER(INDEX('SKU Catalog'!$L$1:$L$116,MAX(1,U1254))),G1254*H1254*INDEX('SKU Catalog'!$L$1:$L$116,MAX(1,U1254))*IF(AND(INDEX('SKU Catalog'!$F$1:$F$116,MAX(1,U1254))="Hourly",OR(INDEX('SKU Catalog'!$J$1:$J$116,MAX(1,U1254))=0,"1Y"="PAYG")),I1254,1),"UNPRICED"))))</f>
        <v>0</v>
      </c>
      <c r="X1254" s="24">
        <f>IF(NOT(AND(A1254=$B$2,G1254&gt;0,H1254&gt;0,OR(C1254&lt;&gt;"Recommended baseline",Assumptions!$B$10=1))),0,IF(ISNUMBER(K1254),G1254*H1254*K1254,IF(U1254=0,"UNPRICED",IF(ISNUMBER(INDEX('SKU Catalog'!$M$1:$M$116,MAX(1,U1254))),G1254*H1254*INDEX('SKU Catalog'!$M$1:$M$116,MAX(1,U1254))*IF(AND(INDEX('SKU Catalog'!$F$1:$F$116,MAX(1,U1254))="Hourly",OR(INDEX('SKU Catalog'!$J$1:$J$116,MAX(1,U1254))=0,"3Y"="PAYG")),I1254,1),"UNPRICED"))))</f>
        <v>0</v>
      </c>
    </row>
    <row r="1255" spans="1:24" ht="28.8" x14ac:dyDescent="0.35">
      <c r="A1255" s="21" t="s">
        <v>1941</v>
      </c>
      <c r="B1255" s="21" t="s">
        <v>95</v>
      </c>
      <c r="C1255" s="21" t="s">
        <v>2299</v>
      </c>
      <c r="D1255" s="21" t="s">
        <v>1435</v>
      </c>
      <c r="E1255" s="21" t="s">
        <v>1436</v>
      </c>
      <c r="F1255" s="26" t="s">
        <v>188</v>
      </c>
      <c r="G1255" s="27">
        <v>1</v>
      </c>
      <c r="H1255" s="27">
        <v>1</v>
      </c>
      <c r="I1255" s="36">
        <v>1</v>
      </c>
      <c r="J1255" s="26" t="s">
        <v>2297</v>
      </c>
      <c r="K1255" s="37"/>
      <c r="L1255" s="23" t="str">
        <f>IF(U1255=0,"INVALID SKU",IF(INDEX('SKU Catalog'!$J$1:$J$116,MAX(1,U1255))=0,"PAYG",IF(J1255="Default",Assumptions!$B$7,J1255)))</f>
        <v>PAYG</v>
      </c>
      <c r="M1255" s="23" t="str">
        <f>IF(U1255=0,"Review SKU",INDEX('SKU Catalog'!$E$1:$E$116,MAX(1,U1255)))</f>
        <v>resource</v>
      </c>
      <c r="N1255" s="31">
        <f>IF(ISNUMBER(K1255),K1255,IF(U1255=0,"UNPRICED",IF(L1255="PAYG",INDEX('SKU Catalog'!$K$1:$K$116,MAX(1,U1255)),IF(L1255="1Y",INDEX('SKU Catalog'!$L$1:$L$116,MAX(1,U1255)),INDEX('SKU Catalog'!$M$1:$M$116,MAX(1,U1255))))))</f>
        <v>0</v>
      </c>
      <c r="O1255" s="24">
        <f>IF(NOT(AND(A1255=$B$2,G1255&gt;0,H1255&gt;0,OR(C1255&lt;&gt;"Recommended baseline",Assumptions!$B$10=1))),0,IF(ISNUMBER(N1255),G1255*H1255*N1255*IF(ISNUMBER(K1255),1,IF(AND(L1255="PAYG",INDEX('SKU Catalog'!$F$1:$F$116,MAX(1,U1255))="Hourly"),I1255,1)),"UNPRICED"))</f>
        <v>0</v>
      </c>
      <c r="P1255" s="24">
        <f>IF(ISNUMBER(O1255),O1255*Assumptions!$B$8,"UNPRICED")</f>
        <v>0</v>
      </c>
      <c r="Q1255" s="23" t="str">
        <f>IF(NOT(AND(A1255=$B$2,G1255&gt;0,H1255&gt;0,OR(C1255&lt;&gt;"Recommended baseline",Assumptions!$B$10=1))),"Inactive",IF(NOT(ISNUMBER(N1255)),"UNPRICED - select SKU / quote",IF(ISNUMBER(K1255),"Manual quote - verify source",IF(T1255="Covered","Covered by capacity",IF(T1255="Control plane","No direct fee","Priced - verify sizing")))))</f>
        <v>Inactive</v>
      </c>
      <c r="R1255" s="21" t="s">
        <v>2315</v>
      </c>
      <c r="S1255" s="21" t="s">
        <v>971</v>
      </c>
      <c r="T1255" s="21" t="s">
        <v>187</v>
      </c>
      <c r="U1255" s="23">
        <f>IF(COUNTIF('SKU Catalog'!$A$4:$A$116,T1255&amp;"|"&amp;F1255)=0,0,MATCH(T1255&amp;"|"&amp;F1255,'SKU Catalog'!$A$1:$A$116,0))</f>
        <v>5</v>
      </c>
      <c r="V1255" s="24">
        <f>IF(NOT(AND(A1255=$B$2,G1255&gt;0,H1255&gt;0,OR(C1255&lt;&gt;"Recommended baseline",Assumptions!$B$10=1))),0,IF(ISNUMBER(K1255),G1255*H1255*K1255,IF(U1255=0,"UNPRICED",IF(ISNUMBER(INDEX('SKU Catalog'!$K$1:$K$116,MAX(1,U1255))),G1255*H1255*INDEX('SKU Catalog'!$K$1:$K$116,MAX(1,U1255))*IF(AND(INDEX('SKU Catalog'!$F$1:$F$116,MAX(1,U1255))="Hourly",OR(INDEX('SKU Catalog'!$J$1:$J$116,MAX(1,U1255))=0,"PAYG"="PAYG")),I1255,1),"UNPRICED"))))</f>
        <v>0</v>
      </c>
      <c r="W1255" s="24">
        <f>IF(NOT(AND(A1255=$B$2,G1255&gt;0,H1255&gt;0,OR(C1255&lt;&gt;"Recommended baseline",Assumptions!$B$10=1))),0,IF(ISNUMBER(K1255),G1255*H1255*K1255,IF(U1255=0,"UNPRICED",IF(ISNUMBER(INDEX('SKU Catalog'!$L$1:$L$116,MAX(1,U1255))),G1255*H1255*INDEX('SKU Catalog'!$L$1:$L$116,MAX(1,U1255))*IF(AND(INDEX('SKU Catalog'!$F$1:$F$116,MAX(1,U1255))="Hourly",OR(INDEX('SKU Catalog'!$J$1:$J$116,MAX(1,U1255))=0,"1Y"="PAYG")),I1255,1),"UNPRICED"))))</f>
        <v>0</v>
      </c>
      <c r="X1255" s="24">
        <f>IF(NOT(AND(A1255=$B$2,G1255&gt;0,H1255&gt;0,OR(C1255&lt;&gt;"Recommended baseline",Assumptions!$B$10=1))),0,IF(ISNUMBER(K1255),G1255*H1255*K1255,IF(U1255=0,"UNPRICED",IF(ISNUMBER(INDEX('SKU Catalog'!$M$1:$M$116,MAX(1,U1255))),G1255*H1255*INDEX('SKU Catalog'!$M$1:$M$116,MAX(1,U1255))*IF(AND(INDEX('SKU Catalog'!$F$1:$F$116,MAX(1,U1255))="Hourly",OR(INDEX('SKU Catalog'!$J$1:$J$116,MAX(1,U1255))=0,"3Y"="PAYG")),I1255,1),"UNPRICED"))))</f>
        <v>0</v>
      </c>
    </row>
    <row r="1256" spans="1:24" ht="28.8" x14ac:dyDescent="0.35">
      <c r="A1256" s="21" t="s">
        <v>1941</v>
      </c>
      <c r="B1256" s="21" t="s">
        <v>95</v>
      </c>
      <c r="C1256" s="21" t="s">
        <v>2299</v>
      </c>
      <c r="D1256" s="21" t="s">
        <v>1439</v>
      </c>
      <c r="E1256" s="21" t="s">
        <v>1440</v>
      </c>
      <c r="F1256" s="26" t="s">
        <v>188</v>
      </c>
      <c r="G1256" s="27">
        <v>1</v>
      </c>
      <c r="H1256" s="27">
        <v>1</v>
      </c>
      <c r="I1256" s="36">
        <v>1</v>
      </c>
      <c r="J1256" s="26" t="s">
        <v>2297</v>
      </c>
      <c r="K1256" s="37"/>
      <c r="L1256" s="23" t="str">
        <f>IF(U1256=0,"INVALID SKU",IF(INDEX('SKU Catalog'!$J$1:$J$116,MAX(1,U1256))=0,"PAYG",IF(J1256="Default",Assumptions!$B$7,J1256)))</f>
        <v>PAYG</v>
      </c>
      <c r="M1256" s="23" t="str">
        <f>IF(U1256=0,"Review SKU",INDEX('SKU Catalog'!$E$1:$E$116,MAX(1,U1256)))</f>
        <v>resource</v>
      </c>
      <c r="N1256" s="31">
        <f>IF(ISNUMBER(K1256),K1256,IF(U1256=0,"UNPRICED",IF(L1256="PAYG",INDEX('SKU Catalog'!$K$1:$K$116,MAX(1,U1256)),IF(L1256="1Y",INDEX('SKU Catalog'!$L$1:$L$116,MAX(1,U1256)),INDEX('SKU Catalog'!$M$1:$M$116,MAX(1,U1256))))))</f>
        <v>0</v>
      </c>
      <c r="O1256" s="24">
        <f>IF(NOT(AND(A1256=$B$2,G1256&gt;0,H1256&gt;0,OR(C1256&lt;&gt;"Recommended baseline",Assumptions!$B$10=1))),0,IF(ISNUMBER(N1256),G1256*H1256*N1256*IF(ISNUMBER(K1256),1,IF(AND(L1256="PAYG",INDEX('SKU Catalog'!$F$1:$F$116,MAX(1,U1256))="Hourly"),I1256,1)),"UNPRICED"))</f>
        <v>0</v>
      </c>
      <c r="P1256" s="24">
        <f>IF(ISNUMBER(O1256),O1256*Assumptions!$B$8,"UNPRICED")</f>
        <v>0</v>
      </c>
      <c r="Q1256" s="23" t="str">
        <f>IF(NOT(AND(A1256=$B$2,G1256&gt;0,H1256&gt;0,OR(C1256&lt;&gt;"Recommended baseline",Assumptions!$B$10=1))),"Inactive",IF(NOT(ISNUMBER(N1256)),"UNPRICED - select SKU / quote",IF(ISNUMBER(K1256),"Manual quote - verify source",IF(T1256="Covered","Covered by capacity",IF(T1256="Control plane","No direct fee","Priced - verify sizing")))))</f>
        <v>Inactive</v>
      </c>
      <c r="R1256" s="21" t="s">
        <v>2315</v>
      </c>
      <c r="S1256" s="21" t="s">
        <v>971</v>
      </c>
      <c r="T1256" s="21" t="s">
        <v>187</v>
      </c>
      <c r="U1256" s="23">
        <f>IF(COUNTIF('SKU Catalog'!$A$4:$A$116,T1256&amp;"|"&amp;F1256)=0,0,MATCH(T1256&amp;"|"&amp;F1256,'SKU Catalog'!$A$1:$A$116,0))</f>
        <v>5</v>
      </c>
      <c r="V1256" s="24">
        <f>IF(NOT(AND(A1256=$B$2,G1256&gt;0,H1256&gt;0,OR(C1256&lt;&gt;"Recommended baseline",Assumptions!$B$10=1))),0,IF(ISNUMBER(K1256),G1256*H1256*K1256,IF(U1256=0,"UNPRICED",IF(ISNUMBER(INDEX('SKU Catalog'!$K$1:$K$116,MAX(1,U1256))),G1256*H1256*INDEX('SKU Catalog'!$K$1:$K$116,MAX(1,U1256))*IF(AND(INDEX('SKU Catalog'!$F$1:$F$116,MAX(1,U1256))="Hourly",OR(INDEX('SKU Catalog'!$J$1:$J$116,MAX(1,U1256))=0,"PAYG"="PAYG")),I1256,1),"UNPRICED"))))</f>
        <v>0</v>
      </c>
      <c r="W1256" s="24">
        <f>IF(NOT(AND(A1256=$B$2,G1256&gt;0,H1256&gt;0,OR(C1256&lt;&gt;"Recommended baseline",Assumptions!$B$10=1))),0,IF(ISNUMBER(K1256),G1256*H1256*K1256,IF(U1256=0,"UNPRICED",IF(ISNUMBER(INDEX('SKU Catalog'!$L$1:$L$116,MAX(1,U1256))),G1256*H1256*INDEX('SKU Catalog'!$L$1:$L$116,MAX(1,U1256))*IF(AND(INDEX('SKU Catalog'!$F$1:$F$116,MAX(1,U1256))="Hourly",OR(INDEX('SKU Catalog'!$J$1:$J$116,MAX(1,U1256))=0,"1Y"="PAYG")),I1256,1),"UNPRICED"))))</f>
        <v>0</v>
      </c>
      <c r="X1256" s="24">
        <f>IF(NOT(AND(A1256=$B$2,G1256&gt;0,H1256&gt;0,OR(C1256&lt;&gt;"Recommended baseline",Assumptions!$B$10=1))),0,IF(ISNUMBER(K1256),G1256*H1256*K1256,IF(U1256=0,"UNPRICED",IF(ISNUMBER(INDEX('SKU Catalog'!$M$1:$M$116,MAX(1,U1256))),G1256*H1256*INDEX('SKU Catalog'!$M$1:$M$116,MAX(1,U1256))*IF(AND(INDEX('SKU Catalog'!$F$1:$F$116,MAX(1,U1256))="Hourly",OR(INDEX('SKU Catalog'!$J$1:$J$116,MAX(1,U1256))=0,"3Y"="PAYG")),I1256,1),"UNPRICED"))))</f>
        <v>0</v>
      </c>
    </row>
    <row r="1257" spans="1:24" ht="28.8" x14ac:dyDescent="0.35">
      <c r="A1257" s="21" t="s">
        <v>1941</v>
      </c>
      <c r="B1257" s="21" t="s">
        <v>95</v>
      </c>
      <c r="C1257" s="21" t="s">
        <v>2299</v>
      </c>
      <c r="D1257" s="21" t="s">
        <v>1443</v>
      </c>
      <c r="E1257" s="21" t="s">
        <v>1444</v>
      </c>
      <c r="F1257" s="26" t="s">
        <v>188</v>
      </c>
      <c r="G1257" s="27">
        <v>1</v>
      </c>
      <c r="H1257" s="27">
        <v>1</v>
      </c>
      <c r="I1257" s="36">
        <v>1</v>
      </c>
      <c r="J1257" s="26" t="s">
        <v>2297</v>
      </c>
      <c r="K1257" s="37"/>
      <c r="L1257" s="23" t="str">
        <f>IF(U1257=0,"INVALID SKU",IF(INDEX('SKU Catalog'!$J$1:$J$116,MAX(1,U1257))=0,"PAYG",IF(J1257="Default",Assumptions!$B$7,J1257)))</f>
        <v>PAYG</v>
      </c>
      <c r="M1257" s="23" t="str">
        <f>IF(U1257=0,"Review SKU",INDEX('SKU Catalog'!$E$1:$E$116,MAX(1,U1257)))</f>
        <v>resource</v>
      </c>
      <c r="N1257" s="31">
        <f>IF(ISNUMBER(K1257),K1257,IF(U1257=0,"UNPRICED",IF(L1257="PAYG",INDEX('SKU Catalog'!$K$1:$K$116,MAX(1,U1257)),IF(L1257="1Y",INDEX('SKU Catalog'!$L$1:$L$116,MAX(1,U1257)),INDEX('SKU Catalog'!$M$1:$M$116,MAX(1,U1257))))))</f>
        <v>0</v>
      </c>
      <c r="O1257" s="24">
        <f>IF(NOT(AND(A1257=$B$2,G1257&gt;0,H1257&gt;0,OR(C1257&lt;&gt;"Recommended baseline",Assumptions!$B$10=1))),0,IF(ISNUMBER(N1257),G1257*H1257*N1257*IF(ISNUMBER(K1257),1,IF(AND(L1257="PAYG",INDEX('SKU Catalog'!$F$1:$F$116,MAX(1,U1257))="Hourly"),I1257,1)),"UNPRICED"))</f>
        <v>0</v>
      </c>
      <c r="P1257" s="24">
        <f>IF(ISNUMBER(O1257),O1257*Assumptions!$B$8,"UNPRICED")</f>
        <v>0</v>
      </c>
      <c r="Q1257" s="23" t="str">
        <f>IF(NOT(AND(A1257=$B$2,G1257&gt;0,H1257&gt;0,OR(C1257&lt;&gt;"Recommended baseline",Assumptions!$B$10=1))),"Inactive",IF(NOT(ISNUMBER(N1257)),"UNPRICED - select SKU / quote",IF(ISNUMBER(K1257),"Manual quote - verify source",IF(T1257="Covered","Covered by capacity",IF(T1257="Control plane","No direct fee","Priced - verify sizing")))))</f>
        <v>Inactive</v>
      </c>
      <c r="R1257" s="21" t="s">
        <v>2315</v>
      </c>
      <c r="S1257" s="21" t="s">
        <v>971</v>
      </c>
      <c r="T1257" s="21" t="s">
        <v>187</v>
      </c>
      <c r="U1257" s="23">
        <f>IF(COUNTIF('SKU Catalog'!$A$4:$A$116,T1257&amp;"|"&amp;F1257)=0,0,MATCH(T1257&amp;"|"&amp;F1257,'SKU Catalog'!$A$1:$A$116,0))</f>
        <v>5</v>
      </c>
      <c r="V1257" s="24">
        <f>IF(NOT(AND(A1257=$B$2,G1257&gt;0,H1257&gt;0,OR(C1257&lt;&gt;"Recommended baseline",Assumptions!$B$10=1))),0,IF(ISNUMBER(K1257),G1257*H1257*K1257,IF(U1257=0,"UNPRICED",IF(ISNUMBER(INDEX('SKU Catalog'!$K$1:$K$116,MAX(1,U1257))),G1257*H1257*INDEX('SKU Catalog'!$K$1:$K$116,MAX(1,U1257))*IF(AND(INDEX('SKU Catalog'!$F$1:$F$116,MAX(1,U1257))="Hourly",OR(INDEX('SKU Catalog'!$J$1:$J$116,MAX(1,U1257))=0,"PAYG"="PAYG")),I1257,1),"UNPRICED"))))</f>
        <v>0</v>
      </c>
      <c r="W1257" s="24">
        <f>IF(NOT(AND(A1257=$B$2,G1257&gt;0,H1257&gt;0,OR(C1257&lt;&gt;"Recommended baseline",Assumptions!$B$10=1))),0,IF(ISNUMBER(K1257),G1257*H1257*K1257,IF(U1257=0,"UNPRICED",IF(ISNUMBER(INDEX('SKU Catalog'!$L$1:$L$116,MAX(1,U1257))),G1257*H1257*INDEX('SKU Catalog'!$L$1:$L$116,MAX(1,U1257))*IF(AND(INDEX('SKU Catalog'!$F$1:$F$116,MAX(1,U1257))="Hourly",OR(INDEX('SKU Catalog'!$J$1:$J$116,MAX(1,U1257))=0,"1Y"="PAYG")),I1257,1),"UNPRICED"))))</f>
        <v>0</v>
      </c>
      <c r="X1257" s="24">
        <f>IF(NOT(AND(A1257=$B$2,G1257&gt;0,H1257&gt;0,OR(C1257&lt;&gt;"Recommended baseline",Assumptions!$B$10=1))),0,IF(ISNUMBER(K1257),G1257*H1257*K1257,IF(U1257=0,"UNPRICED",IF(ISNUMBER(INDEX('SKU Catalog'!$M$1:$M$116,MAX(1,U1257))),G1257*H1257*INDEX('SKU Catalog'!$M$1:$M$116,MAX(1,U1257))*IF(AND(INDEX('SKU Catalog'!$F$1:$F$116,MAX(1,U1257))="Hourly",OR(INDEX('SKU Catalog'!$J$1:$J$116,MAX(1,U1257))=0,"3Y"="PAYG")),I1257,1),"UNPRICED"))))</f>
        <v>0</v>
      </c>
    </row>
    <row r="1258" spans="1:24" ht="28.8" x14ac:dyDescent="0.35">
      <c r="A1258" s="21" t="s">
        <v>1941</v>
      </c>
      <c r="B1258" s="21" t="s">
        <v>96</v>
      </c>
      <c r="C1258" s="21" t="s">
        <v>2299</v>
      </c>
      <c r="D1258" s="21" t="s">
        <v>1447</v>
      </c>
      <c r="E1258" s="21" t="s">
        <v>1448</v>
      </c>
      <c r="F1258" s="26" t="s">
        <v>191</v>
      </c>
      <c r="G1258" s="27">
        <v>1</v>
      </c>
      <c r="H1258" s="27">
        <v>1</v>
      </c>
      <c r="I1258" s="36">
        <v>1</v>
      </c>
      <c r="J1258" s="26" t="s">
        <v>2297</v>
      </c>
      <c r="K1258" s="37"/>
      <c r="L1258" s="23" t="str">
        <f>IF(U1258=0,"INVALID SKU",IF(INDEX('SKU Catalog'!$J$1:$J$116,MAX(1,U1258))=0,"PAYG",IF(J1258="Default",Assumptions!$B$7,J1258)))</f>
        <v>PAYG</v>
      </c>
      <c r="M1258" s="23" t="str">
        <f>IF(U1258=0,"Review SKU",INDEX('SKU Catalog'!$E$1:$E$116,MAX(1,U1258)))</f>
        <v>quoted unit</v>
      </c>
      <c r="N1258" s="31" t="str">
        <f>IF(ISNUMBER(K1258),K1258,IF(U1258=0,"UNPRICED",IF(L1258="PAYG",INDEX('SKU Catalog'!$K$1:$K$116,MAX(1,U1258)),IF(L1258="1Y",INDEX('SKU Catalog'!$L$1:$L$116,MAX(1,U1258)),INDEX('SKU Catalog'!$M$1:$M$116,MAX(1,U1258))))))</f>
        <v>UNPRICED</v>
      </c>
      <c r="O1258" s="24">
        <f>IF(NOT(AND(A1258=$B$2,G1258&gt;0,H1258&gt;0,OR(C1258&lt;&gt;"Recommended baseline",Assumptions!$B$10=1))),0,IF(ISNUMBER(N1258),G1258*H1258*N1258*IF(ISNUMBER(K1258),1,IF(AND(L1258="PAYG",INDEX('SKU Catalog'!$F$1:$F$116,MAX(1,U1258))="Hourly"),I1258,1)),"UNPRICED"))</f>
        <v>0</v>
      </c>
      <c r="P1258" s="24">
        <f>IF(ISNUMBER(O1258),O1258*Assumptions!$B$8,"UNPRICED")</f>
        <v>0</v>
      </c>
      <c r="Q1258" s="23" t="str">
        <f>IF(NOT(AND(A1258=$B$2,G1258&gt;0,H1258&gt;0,OR(C1258&lt;&gt;"Recommended baseline",Assumptions!$B$10=1))),"Inactive",IF(NOT(ISNUMBER(N1258)),"UNPRICED - select SKU / quote",IF(ISNUMBER(K1258),"Manual quote - verify source",IF(T1258="Covered","Covered by capacity",IF(T1258="Control plane","No direct fee","Priced - verify sizing")))))</f>
        <v>Inactive</v>
      </c>
      <c r="R1258" s="21" t="s">
        <v>2341</v>
      </c>
      <c r="S1258" s="21" t="s">
        <v>971</v>
      </c>
      <c r="T1258" s="21" t="s">
        <v>96</v>
      </c>
      <c r="U1258" s="23">
        <f>IF(COUNTIF('SKU Catalog'!$A$4:$A$116,T1258&amp;"|"&amp;F1258)=0,0,MATCH(T1258&amp;"|"&amp;F1258,'SKU Catalog'!$A$1:$A$116,0))</f>
        <v>6</v>
      </c>
      <c r="V1258" s="24">
        <f>IF(NOT(AND(A1258=$B$2,G1258&gt;0,H1258&gt;0,OR(C1258&lt;&gt;"Recommended baseline",Assumptions!$B$10=1))),0,IF(ISNUMBER(K1258),G1258*H1258*K1258,IF(U1258=0,"UNPRICED",IF(ISNUMBER(INDEX('SKU Catalog'!$K$1:$K$116,MAX(1,U1258))),G1258*H1258*INDEX('SKU Catalog'!$K$1:$K$116,MAX(1,U1258))*IF(AND(INDEX('SKU Catalog'!$F$1:$F$116,MAX(1,U1258))="Hourly",OR(INDEX('SKU Catalog'!$J$1:$J$116,MAX(1,U1258))=0,"PAYG"="PAYG")),I1258,1),"UNPRICED"))))</f>
        <v>0</v>
      </c>
      <c r="W1258" s="24">
        <f>IF(NOT(AND(A1258=$B$2,G1258&gt;0,H1258&gt;0,OR(C1258&lt;&gt;"Recommended baseline",Assumptions!$B$10=1))),0,IF(ISNUMBER(K1258),G1258*H1258*K1258,IF(U1258=0,"UNPRICED",IF(ISNUMBER(INDEX('SKU Catalog'!$L$1:$L$116,MAX(1,U1258))),G1258*H1258*INDEX('SKU Catalog'!$L$1:$L$116,MAX(1,U1258))*IF(AND(INDEX('SKU Catalog'!$F$1:$F$116,MAX(1,U1258))="Hourly",OR(INDEX('SKU Catalog'!$J$1:$J$116,MAX(1,U1258))=0,"1Y"="PAYG")),I1258,1),"UNPRICED"))))</f>
        <v>0</v>
      </c>
      <c r="X1258" s="24">
        <f>IF(NOT(AND(A1258=$B$2,G1258&gt;0,H1258&gt;0,OR(C1258&lt;&gt;"Recommended baseline",Assumptions!$B$10=1))),0,IF(ISNUMBER(K1258),G1258*H1258*K1258,IF(U1258=0,"UNPRICED",IF(ISNUMBER(INDEX('SKU Catalog'!$M$1:$M$116,MAX(1,U1258))),G1258*H1258*INDEX('SKU Catalog'!$M$1:$M$116,MAX(1,U1258))*IF(AND(INDEX('SKU Catalog'!$F$1:$F$116,MAX(1,U1258))="Hourly",OR(INDEX('SKU Catalog'!$J$1:$J$116,MAX(1,U1258))=0,"3Y"="PAYG")),I1258,1),"UNPRICED"))))</f>
        <v>0</v>
      </c>
    </row>
    <row r="1259" spans="1:24" ht="28.8" x14ac:dyDescent="0.35">
      <c r="A1259" s="21" t="s">
        <v>1941</v>
      </c>
      <c r="B1259" s="21" t="s">
        <v>96</v>
      </c>
      <c r="C1259" s="21" t="s">
        <v>2299</v>
      </c>
      <c r="D1259" s="21" t="s">
        <v>1450</v>
      </c>
      <c r="E1259" s="21" t="s">
        <v>1451</v>
      </c>
      <c r="F1259" s="26" t="s">
        <v>191</v>
      </c>
      <c r="G1259" s="27">
        <v>1</v>
      </c>
      <c r="H1259" s="27">
        <v>1</v>
      </c>
      <c r="I1259" s="36">
        <v>1</v>
      </c>
      <c r="J1259" s="26" t="s">
        <v>2297</v>
      </c>
      <c r="K1259" s="37"/>
      <c r="L1259" s="23" t="str">
        <f>IF(U1259=0,"INVALID SKU",IF(INDEX('SKU Catalog'!$J$1:$J$116,MAX(1,U1259))=0,"PAYG",IF(J1259="Default",Assumptions!$B$7,J1259)))</f>
        <v>PAYG</v>
      </c>
      <c r="M1259" s="23" t="str">
        <f>IF(U1259=0,"Review SKU",INDEX('SKU Catalog'!$E$1:$E$116,MAX(1,U1259)))</f>
        <v>quoted unit</v>
      </c>
      <c r="N1259" s="31" t="str">
        <f>IF(ISNUMBER(K1259),K1259,IF(U1259=0,"UNPRICED",IF(L1259="PAYG",INDEX('SKU Catalog'!$K$1:$K$116,MAX(1,U1259)),IF(L1259="1Y",INDEX('SKU Catalog'!$L$1:$L$116,MAX(1,U1259)),INDEX('SKU Catalog'!$M$1:$M$116,MAX(1,U1259))))))</f>
        <v>UNPRICED</v>
      </c>
      <c r="O1259" s="24">
        <f>IF(NOT(AND(A1259=$B$2,G1259&gt;0,H1259&gt;0,OR(C1259&lt;&gt;"Recommended baseline",Assumptions!$B$10=1))),0,IF(ISNUMBER(N1259),G1259*H1259*N1259*IF(ISNUMBER(K1259),1,IF(AND(L1259="PAYG",INDEX('SKU Catalog'!$F$1:$F$116,MAX(1,U1259))="Hourly"),I1259,1)),"UNPRICED"))</f>
        <v>0</v>
      </c>
      <c r="P1259" s="24">
        <f>IF(ISNUMBER(O1259),O1259*Assumptions!$B$8,"UNPRICED")</f>
        <v>0</v>
      </c>
      <c r="Q1259" s="23" t="str">
        <f>IF(NOT(AND(A1259=$B$2,G1259&gt;0,H1259&gt;0,OR(C1259&lt;&gt;"Recommended baseline",Assumptions!$B$10=1))),"Inactive",IF(NOT(ISNUMBER(N1259)),"UNPRICED - select SKU / quote",IF(ISNUMBER(K1259),"Manual quote - verify source",IF(T1259="Covered","Covered by capacity",IF(T1259="Control plane","No direct fee","Priced - verify sizing")))))</f>
        <v>Inactive</v>
      </c>
      <c r="R1259" s="21" t="s">
        <v>2341</v>
      </c>
      <c r="S1259" s="21" t="s">
        <v>971</v>
      </c>
      <c r="T1259" s="21" t="s">
        <v>96</v>
      </c>
      <c r="U1259" s="23">
        <f>IF(COUNTIF('SKU Catalog'!$A$4:$A$116,T1259&amp;"|"&amp;F1259)=0,0,MATCH(T1259&amp;"|"&amp;F1259,'SKU Catalog'!$A$1:$A$116,0))</f>
        <v>6</v>
      </c>
      <c r="V1259" s="24">
        <f>IF(NOT(AND(A1259=$B$2,G1259&gt;0,H1259&gt;0,OR(C1259&lt;&gt;"Recommended baseline",Assumptions!$B$10=1))),0,IF(ISNUMBER(K1259),G1259*H1259*K1259,IF(U1259=0,"UNPRICED",IF(ISNUMBER(INDEX('SKU Catalog'!$K$1:$K$116,MAX(1,U1259))),G1259*H1259*INDEX('SKU Catalog'!$K$1:$K$116,MAX(1,U1259))*IF(AND(INDEX('SKU Catalog'!$F$1:$F$116,MAX(1,U1259))="Hourly",OR(INDEX('SKU Catalog'!$J$1:$J$116,MAX(1,U1259))=0,"PAYG"="PAYG")),I1259,1),"UNPRICED"))))</f>
        <v>0</v>
      </c>
      <c r="W1259" s="24">
        <f>IF(NOT(AND(A1259=$B$2,G1259&gt;0,H1259&gt;0,OR(C1259&lt;&gt;"Recommended baseline",Assumptions!$B$10=1))),0,IF(ISNUMBER(K1259),G1259*H1259*K1259,IF(U1259=0,"UNPRICED",IF(ISNUMBER(INDEX('SKU Catalog'!$L$1:$L$116,MAX(1,U1259))),G1259*H1259*INDEX('SKU Catalog'!$L$1:$L$116,MAX(1,U1259))*IF(AND(INDEX('SKU Catalog'!$F$1:$F$116,MAX(1,U1259))="Hourly",OR(INDEX('SKU Catalog'!$J$1:$J$116,MAX(1,U1259))=0,"1Y"="PAYG")),I1259,1),"UNPRICED"))))</f>
        <v>0</v>
      </c>
      <c r="X1259" s="24">
        <f>IF(NOT(AND(A1259=$B$2,G1259&gt;0,H1259&gt;0,OR(C1259&lt;&gt;"Recommended baseline",Assumptions!$B$10=1))),0,IF(ISNUMBER(K1259),G1259*H1259*K1259,IF(U1259=0,"UNPRICED",IF(ISNUMBER(INDEX('SKU Catalog'!$M$1:$M$116,MAX(1,U1259))),G1259*H1259*INDEX('SKU Catalog'!$M$1:$M$116,MAX(1,U1259))*IF(AND(INDEX('SKU Catalog'!$F$1:$F$116,MAX(1,U1259))="Hourly",OR(INDEX('SKU Catalog'!$J$1:$J$116,MAX(1,U1259))=0,"3Y"="PAYG")),I1259,1),"UNPRICED"))))</f>
        <v>0</v>
      </c>
    </row>
    <row r="1260" spans="1:24" ht="28.8" x14ac:dyDescent="0.35">
      <c r="A1260" s="21" t="s">
        <v>1941</v>
      </c>
      <c r="B1260" s="21" t="s">
        <v>96</v>
      </c>
      <c r="C1260" s="21" t="s">
        <v>2299</v>
      </c>
      <c r="D1260" s="21" t="s">
        <v>1454</v>
      </c>
      <c r="E1260" s="21" t="s">
        <v>1455</v>
      </c>
      <c r="F1260" s="26" t="s">
        <v>191</v>
      </c>
      <c r="G1260" s="27">
        <v>1</v>
      </c>
      <c r="H1260" s="27">
        <v>1</v>
      </c>
      <c r="I1260" s="36">
        <v>1</v>
      </c>
      <c r="J1260" s="26" t="s">
        <v>2297</v>
      </c>
      <c r="K1260" s="37"/>
      <c r="L1260" s="23" t="str">
        <f>IF(U1260=0,"INVALID SKU",IF(INDEX('SKU Catalog'!$J$1:$J$116,MAX(1,U1260))=0,"PAYG",IF(J1260="Default",Assumptions!$B$7,J1260)))</f>
        <v>PAYG</v>
      </c>
      <c r="M1260" s="23" t="str">
        <f>IF(U1260=0,"Review SKU",INDEX('SKU Catalog'!$E$1:$E$116,MAX(1,U1260)))</f>
        <v>quoted unit</v>
      </c>
      <c r="N1260" s="31" t="str">
        <f>IF(ISNUMBER(K1260),K1260,IF(U1260=0,"UNPRICED",IF(L1260="PAYG",INDEX('SKU Catalog'!$K$1:$K$116,MAX(1,U1260)),IF(L1260="1Y",INDEX('SKU Catalog'!$L$1:$L$116,MAX(1,U1260)),INDEX('SKU Catalog'!$M$1:$M$116,MAX(1,U1260))))))</f>
        <v>UNPRICED</v>
      </c>
      <c r="O1260" s="24">
        <f>IF(NOT(AND(A1260=$B$2,G1260&gt;0,H1260&gt;0,OR(C1260&lt;&gt;"Recommended baseline",Assumptions!$B$10=1))),0,IF(ISNUMBER(N1260),G1260*H1260*N1260*IF(ISNUMBER(K1260),1,IF(AND(L1260="PAYG",INDEX('SKU Catalog'!$F$1:$F$116,MAX(1,U1260))="Hourly"),I1260,1)),"UNPRICED"))</f>
        <v>0</v>
      </c>
      <c r="P1260" s="24">
        <f>IF(ISNUMBER(O1260),O1260*Assumptions!$B$8,"UNPRICED")</f>
        <v>0</v>
      </c>
      <c r="Q1260" s="23" t="str">
        <f>IF(NOT(AND(A1260=$B$2,G1260&gt;0,H1260&gt;0,OR(C1260&lt;&gt;"Recommended baseline",Assumptions!$B$10=1))),"Inactive",IF(NOT(ISNUMBER(N1260)),"UNPRICED - select SKU / quote",IF(ISNUMBER(K1260),"Manual quote - verify source",IF(T1260="Covered","Covered by capacity",IF(T1260="Control plane","No direct fee","Priced - verify sizing")))))</f>
        <v>Inactive</v>
      </c>
      <c r="R1260" s="21" t="s">
        <v>2341</v>
      </c>
      <c r="S1260" s="21" t="s">
        <v>971</v>
      </c>
      <c r="T1260" s="21" t="s">
        <v>96</v>
      </c>
      <c r="U1260" s="23">
        <f>IF(COUNTIF('SKU Catalog'!$A$4:$A$116,T1260&amp;"|"&amp;F1260)=0,0,MATCH(T1260&amp;"|"&amp;F1260,'SKU Catalog'!$A$1:$A$116,0))</f>
        <v>6</v>
      </c>
      <c r="V1260" s="24">
        <f>IF(NOT(AND(A1260=$B$2,G1260&gt;0,H1260&gt;0,OR(C1260&lt;&gt;"Recommended baseline",Assumptions!$B$10=1))),0,IF(ISNUMBER(K1260),G1260*H1260*K1260,IF(U1260=0,"UNPRICED",IF(ISNUMBER(INDEX('SKU Catalog'!$K$1:$K$116,MAX(1,U1260))),G1260*H1260*INDEX('SKU Catalog'!$K$1:$K$116,MAX(1,U1260))*IF(AND(INDEX('SKU Catalog'!$F$1:$F$116,MAX(1,U1260))="Hourly",OR(INDEX('SKU Catalog'!$J$1:$J$116,MAX(1,U1260))=0,"PAYG"="PAYG")),I1260,1),"UNPRICED"))))</f>
        <v>0</v>
      </c>
      <c r="W1260" s="24">
        <f>IF(NOT(AND(A1260=$B$2,G1260&gt;0,H1260&gt;0,OR(C1260&lt;&gt;"Recommended baseline",Assumptions!$B$10=1))),0,IF(ISNUMBER(K1260),G1260*H1260*K1260,IF(U1260=0,"UNPRICED",IF(ISNUMBER(INDEX('SKU Catalog'!$L$1:$L$116,MAX(1,U1260))),G1260*H1260*INDEX('SKU Catalog'!$L$1:$L$116,MAX(1,U1260))*IF(AND(INDEX('SKU Catalog'!$F$1:$F$116,MAX(1,U1260))="Hourly",OR(INDEX('SKU Catalog'!$J$1:$J$116,MAX(1,U1260))=0,"1Y"="PAYG")),I1260,1),"UNPRICED"))))</f>
        <v>0</v>
      </c>
      <c r="X1260" s="24">
        <f>IF(NOT(AND(A1260=$B$2,G1260&gt;0,H1260&gt;0,OR(C1260&lt;&gt;"Recommended baseline",Assumptions!$B$10=1))),0,IF(ISNUMBER(K1260),G1260*H1260*K1260,IF(U1260=0,"UNPRICED",IF(ISNUMBER(INDEX('SKU Catalog'!$M$1:$M$116,MAX(1,U1260))),G1260*H1260*INDEX('SKU Catalog'!$M$1:$M$116,MAX(1,U1260))*IF(AND(INDEX('SKU Catalog'!$F$1:$F$116,MAX(1,U1260))="Hourly",OR(INDEX('SKU Catalog'!$J$1:$J$116,MAX(1,U1260))=0,"3Y"="PAYG")),I1260,1),"UNPRICED"))))</f>
        <v>0</v>
      </c>
    </row>
    <row r="1261" spans="1:24" ht="28.8" x14ac:dyDescent="0.35">
      <c r="A1261" s="21" t="s">
        <v>1941</v>
      </c>
      <c r="B1261" s="21" t="s">
        <v>96</v>
      </c>
      <c r="C1261" s="21" t="s">
        <v>2299</v>
      </c>
      <c r="D1261" s="21" t="s">
        <v>1458</v>
      </c>
      <c r="E1261" s="21" t="s">
        <v>1459</v>
      </c>
      <c r="F1261" s="26" t="s">
        <v>191</v>
      </c>
      <c r="G1261" s="27">
        <v>1</v>
      </c>
      <c r="H1261" s="27">
        <v>1</v>
      </c>
      <c r="I1261" s="36">
        <v>1</v>
      </c>
      <c r="J1261" s="26" t="s">
        <v>2297</v>
      </c>
      <c r="K1261" s="37"/>
      <c r="L1261" s="23" t="str">
        <f>IF(U1261=0,"INVALID SKU",IF(INDEX('SKU Catalog'!$J$1:$J$116,MAX(1,U1261))=0,"PAYG",IF(J1261="Default",Assumptions!$B$7,J1261)))</f>
        <v>PAYG</v>
      </c>
      <c r="M1261" s="23" t="str">
        <f>IF(U1261=0,"Review SKU",INDEX('SKU Catalog'!$E$1:$E$116,MAX(1,U1261)))</f>
        <v>quoted unit</v>
      </c>
      <c r="N1261" s="31" t="str">
        <f>IF(ISNUMBER(K1261),K1261,IF(U1261=0,"UNPRICED",IF(L1261="PAYG",INDEX('SKU Catalog'!$K$1:$K$116,MAX(1,U1261)),IF(L1261="1Y",INDEX('SKU Catalog'!$L$1:$L$116,MAX(1,U1261)),INDEX('SKU Catalog'!$M$1:$M$116,MAX(1,U1261))))))</f>
        <v>UNPRICED</v>
      </c>
      <c r="O1261" s="24">
        <f>IF(NOT(AND(A1261=$B$2,G1261&gt;0,H1261&gt;0,OR(C1261&lt;&gt;"Recommended baseline",Assumptions!$B$10=1))),0,IF(ISNUMBER(N1261),G1261*H1261*N1261*IF(ISNUMBER(K1261),1,IF(AND(L1261="PAYG",INDEX('SKU Catalog'!$F$1:$F$116,MAX(1,U1261))="Hourly"),I1261,1)),"UNPRICED"))</f>
        <v>0</v>
      </c>
      <c r="P1261" s="24">
        <f>IF(ISNUMBER(O1261),O1261*Assumptions!$B$8,"UNPRICED")</f>
        <v>0</v>
      </c>
      <c r="Q1261" s="23" t="str">
        <f>IF(NOT(AND(A1261=$B$2,G1261&gt;0,H1261&gt;0,OR(C1261&lt;&gt;"Recommended baseline",Assumptions!$B$10=1))),"Inactive",IF(NOT(ISNUMBER(N1261)),"UNPRICED - select SKU / quote",IF(ISNUMBER(K1261),"Manual quote - verify source",IF(T1261="Covered","Covered by capacity",IF(T1261="Control plane","No direct fee","Priced - verify sizing")))))</f>
        <v>Inactive</v>
      </c>
      <c r="R1261" s="21" t="s">
        <v>2341</v>
      </c>
      <c r="S1261" s="21" t="s">
        <v>971</v>
      </c>
      <c r="T1261" s="21" t="s">
        <v>96</v>
      </c>
      <c r="U1261" s="23">
        <f>IF(COUNTIF('SKU Catalog'!$A$4:$A$116,T1261&amp;"|"&amp;F1261)=0,0,MATCH(T1261&amp;"|"&amp;F1261,'SKU Catalog'!$A$1:$A$116,0))</f>
        <v>6</v>
      </c>
      <c r="V1261" s="24">
        <f>IF(NOT(AND(A1261=$B$2,G1261&gt;0,H1261&gt;0,OR(C1261&lt;&gt;"Recommended baseline",Assumptions!$B$10=1))),0,IF(ISNUMBER(K1261),G1261*H1261*K1261,IF(U1261=0,"UNPRICED",IF(ISNUMBER(INDEX('SKU Catalog'!$K$1:$K$116,MAX(1,U1261))),G1261*H1261*INDEX('SKU Catalog'!$K$1:$K$116,MAX(1,U1261))*IF(AND(INDEX('SKU Catalog'!$F$1:$F$116,MAX(1,U1261))="Hourly",OR(INDEX('SKU Catalog'!$J$1:$J$116,MAX(1,U1261))=0,"PAYG"="PAYG")),I1261,1),"UNPRICED"))))</f>
        <v>0</v>
      </c>
      <c r="W1261" s="24">
        <f>IF(NOT(AND(A1261=$B$2,G1261&gt;0,H1261&gt;0,OR(C1261&lt;&gt;"Recommended baseline",Assumptions!$B$10=1))),0,IF(ISNUMBER(K1261),G1261*H1261*K1261,IF(U1261=0,"UNPRICED",IF(ISNUMBER(INDEX('SKU Catalog'!$L$1:$L$116,MAX(1,U1261))),G1261*H1261*INDEX('SKU Catalog'!$L$1:$L$116,MAX(1,U1261))*IF(AND(INDEX('SKU Catalog'!$F$1:$F$116,MAX(1,U1261))="Hourly",OR(INDEX('SKU Catalog'!$J$1:$J$116,MAX(1,U1261))=0,"1Y"="PAYG")),I1261,1),"UNPRICED"))))</f>
        <v>0</v>
      </c>
      <c r="X1261" s="24">
        <f>IF(NOT(AND(A1261=$B$2,G1261&gt;0,H1261&gt;0,OR(C1261&lt;&gt;"Recommended baseline",Assumptions!$B$10=1))),0,IF(ISNUMBER(K1261),G1261*H1261*K1261,IF(U1261=0,"UNPRICED",IF(ISNUMBER(INDEX('SKU Catalog'!$M$1:$M$116,MAX(1,U1261))),G1261*H1261*INDEX('SKU Catalog'!$M$1:$M$116,MAX(1,U1261))*IF(AND(INDEX('SKU Catalog'!$F$1:$F$116,MAX(1,U1261))="Hourly",OR(INDEX('SKU Catalog'!$J$1:$J$116,MAX(1,U1261))=0,"3Y"="PAYG")),I1261,1),"UNPRICED"))))</f>
        <v>0</v>
      </c>
    </row>
    <row r="1262" spans="1:24" ht="28.8" x14ac:dyDescent="0.35">
      <c r="A1262" s="21" t="s">
        <v>1941</v>
      </c>
      <c r="B1262" s="21" t="s">
        <v>96</v>
      </c>
      <c r="C1262" s="21" t="s">
        <v>2299</v>
      </c>
      <c r="D1262" s="21" t="s">
        <v>1461</v>
      </c>
      <c r="E1262" s="21" t="s">
        <v>1462</v>
      </c>
      <c r="F1262" s="26" t="s">
        <v>191</v>
      </c>
      <c r="G1262" s="27">
        <v>1</v>
      </c>
      <c r="H1262" s="27">
        <v>1</v>
      </c>
      <c r="I1262" s="36">
        <v>1</v>
      </c>
      <c r="J1262" s="26" t="s">
        <v>2297</v>
      </c>
      <c r="K1262" s="37"/>
      <c r="L1262" s="23" t="str">
        <f>IF(U1262=0,"INVALID SKU",IF(INDEX('SKU Catalog'!$J$1:$J$116,MAX(1,U1262))=0,"PAYG",IF(J1262="Default",Assumptions!$B$7,J1262)))</f>
        <v>PAYG</v>
      </c>
      <c r="M1262" s="23" t="str">
        <f>IF(U1262=0,"Review SKU",INDEX('SKU Catalog'!$E$1:$E$116,MAX(1,U1262)))</f>
        <v>quoted unit</v>
      </c>
      <c r="N1262" s="31" t="str">
        <f>IF(ISNUMBER(K1262),K1262,IF(U1262=0,"UNPRICED",IF(L1262="PAYG",INDEX('SKU Catalog'!$K$1:$K$116,MAX(1,U1262)),IF(L1262="1Y",INDEX('SKU Catalog'!$L$1:$L$116,MAX(1,U1262)),INDEX('SKU Catalog'!$M$1:$M$116,MAX(1,U1262))))))</f>
        <v>UNPRICED</v>
      </c>
      <c r="O1262" s="24">
        <f>IF(NOT(AND(A1262=$B$2,G1262&gt;0,H1262&gt;0,OR(C1262&lt;&gt;"Recommended baseline",Assumptions!$B$10=1))),0,IF(ISNUMBER(N1262),G1262*H1262*N1262*IF(ISNUMBER(K1262),1,IF(AND(L1262="PAYG",INDEX('SKU Catalog'!$F$1:$F$116,MAX(1,U1262))="Hourly"),I1262,1)),"UNPRICED"))</f>
        <v>0</v>
      </c>
      <c r="P1262" s="24">
        <f>IF(ISNUMBER(O1262),O1262*Assumptions!$B$8,"UNPRICED")</f>
        <v>0</v>
      </c>
      <c r="Q1262" s="23" t="str">
        <f>IF(NOT(AND(A1262=$B$2,G1262&gt;0,H1262&gt;0,OR(C1262&lt;&gt;"Recommended baseline",Assumptions!$B$10=1))),"Inactive",IF(NOT(ISNUMBER(N1262)),"UNPRICED - select SKU / quote",IF(ISNUMBER(K1262),"Manual quote - verify source",IF(T1262="Covered","Covered by capacity",IF(T1262="Control plane","No direct fee","Priced - verify sizing")))))</f>
        <v>Inactive</v>
      </c>
      <c r="R1262" s="21" t="s">
        <v>2341</v>
      </c>
      <c r="S1262" s="21" t="s">
        <v>971</v>
      </c>
      <c r="T1262" s="21" t="s">
        <v>96</v>
      </c>
      <c r="U1262" s="23">
        <f>IF(COUNTIF('SKU Catalog'!$A$4:$A$116,T1262&amp;"|"&amp;F1262)=0,0,MATCH(T1262&amp;"|"&amp;F1262,'SKU Catalog'!$A$1:$A$116,0))</f>
        <v>6</v>
      </c>
      <c r="V1262" s="24">
        <f>IF(NOT(AND(A1262=$B$2,G1262&gt;0,H1262&gt;0,OR(C1262&lt;&gt;"Recommended baseline",Assumptions!$B$10=1))),0,IF(ISNUMBER(K1262),G1262*H1262*K1262,IF(U1262=0,"UNPRICED",IF(ISNUMBER(INDEX('SKU Catalog'!$K$1:$K$116,MAX(1,U1262))),G1262*H1262*INDEX('SKU Catalog'!$K$1:$K$116,MAX(1,U1262))*IF(AND(INDEX('SKU Catalog'!$F$1:$F$116,MAX(1,U1262))="Hourly",OR(INDEX('SKU Catalog'!$J$1:$J$116,MAX(1,U1262))=0,"PAYG"="PAYG")),I1262,1),"UNPRICED"))))</f>
        <v>0</v>
      </c>
      <c r="W1262" s="24">
        <f>IF(NOT(AND(A1262=$B$2,G1262&gt;0,H1262&gt;0,OR(C1262&lt;&gt;"Recommended baseline",Assumptions!$B$10=1))),0,IF(ISNUMBER(K1262),G1262*H1262*K1262,IF(U1262=0,"UNPRICED",IF(ISNUMBER(INDEX('SKU Catalog'!$L$1:$L$116,MAX(1,U1262))),G1262*H1262*INDEX('SKU Catalog'!$L$1:$L$116,MAX(1,U1262))*IF(AND(INDEX('SKU Catalog'!$F$1:$F$116,MAX(1,U1262))="Hourly",OR(INDEX('SKU Catalog'!$J$1:$J$116,MAX(1,U1262))=0,"1Y"="PAYG")),I1262,1),"UNPRICED"))))</f>
        <v>0</v>
      </c>
      <c r="X1262" s="24">
        <f>IF(NOT(AND(A1262=$B$2,G1262&gt;0,H1262&gt;0,OR(C1262&lt;&gt;"Recommended baseline",Assumptions!$B$10=1))),0,IF(ISNUMBER(K1262),G1262*H1262*K1262,IF(U1262=0,"UNPRICED",IF(ISNUMBER(INDEX('SKU Catalog'!$M$1:$M$116,MAX(1,U1262))),G1262*H1262*INDEX('SKU Catalog'!$M$1:$M$116,MAX(1,U1262))*IF(AND(INDEX('SKU Catalog'!$F$1:$F$116,MAX(1,U1262))="Hourly",OR(INDEX('SKU Catalog'!$J$1:$J$116,MAX(1,U1262))=0,"3Y"="PAYG")),I1262,1),"UNPRICED"))))</f>
        <v>0</v>
      </c>
    </row>
    <row r="1263" spans="1:24" ht="28.8" x14ac:dyDescent="0.35">
      <c r="A1263" s="21" t="s">
        <v>1941</v>
      </c>
      <c r="B1263" s="21" t="s">
        <v>96</v>
      </c>
      <c r="C1263" s="21" t="s">
        <v>2299</v>
      </c>
      <c r="D1263" s="21" t="s">
        <v>1463</v>
      </c>
      <c r="E1263" s="21" t="s">
        <v>1464</v>
      </c>
      <c r="F1263" s="26" t="s">
        <v>191</v>
      </c>
      <c r="G1263" s="27">
        <v>1</v>
      </c>
      <c r="H1263" s="27">
        <v>1</v>
      </c>
      <c r="I1263" s="36">
        <v>1</v>
      </c>
      <c r="J1263" s="26" t="s">
        <v>2297</v>
      </c>
      <c r="K1263" s="37"/>
      <c r="L1263" s="23" t="str">
        <f>IF(U1263=0,"INVALID SKU",IF(INDEX('SKU Catalog'!$J$1:$J$116,MAX(1,U1263))=0,"PAYG",IF(J1263="Default",Assumptions!$B$7,J1263)))</f>
        <v>PAYG</v>
      </c>
      <c r="M1263" s="23" t="str">
        <f>IF(U1263=0,"Review SKU",INDEX('SKU Catalog'!$E$1:$E$116,MAX(1,U1263)))</f>
        <v>quoted unit</v>
      </c>
      <c r="N1263" s="31" t="str">
        <f>IF(ISNUMBER(K1263),K1263,IF(U1263=0,"UNPRICED",IF(L1263="PAYG",INDEX('SKU Catalog'!$K$1:$K$116,MAX(1,U1263)),IF(L1263="1Y",INDEX('SKU Catalog'!$L$1:$L$116,MAX(1,U1263)),INDEX('SKU Catalog'!$M$1:$M$116,MAX(1,U1263))))))</f>
        <v>UNPRICED</v>
      </c>
      <c r="O1263" s="24">
        <f>IF(NOT(AND(A1263=$B$2,G1263&gt;0,H1263&gt;0,OR(C1263&lt;&gt;"Recommended baseline",Assumptions!$B$10=1))),0,IF(ISNUMBER(N1263),G1263*H1263*N1263*IF(ISNUMBER(K1263),1,IF(AND(L1263="PAYG",INDEX('SKU Catalog'!$F$1:$F$116,MAX(1,U1263))="Hourly"),I1263,1)),"UNPRICED"))</f>
        <v>0</v>
      </c>
      <c r="P1263" s="24">
        <f>IF(ISNUMBER(O1263),O1263*Assumptions!$B$8,"UNPRICED")</f>
        <v>0</v>
      </c>
      <c r="Q1263" s="23" t="str">
        <f>IF(NOT(AND(A1263=$B$2,G1263&gt;0,H1263&gt;0,OR(C1263&lt;&gt;"Recommended baseline",Assumptions!$B$10=1))),"Inactive",IF(NOT(ISNUMBER(N1263)),"UNPRICED - select SKU / quote",IF(ISNUMBER(K1263),"Manual quote - verify source",IF(T1263="Covered","Covered by capacity",IF(T1263="Control plane","No direct fee","Priced - verify sizing")))))</f>
        <v>Inactive</v>
      </c>
      <c r="R1263" s="21" t="s">
        <v>2341</v>
      </c>
      <c r="S1263" s="21" t="s">
        <v>971</v>
      </c>
      <c r="T1263" s="21" t="s">
        <v>96</v>
      </c>
      <c r="U1263" s="23">
        <f>IF(COUNTIF('SKU Catalog'!$A$4:$A$116,T1263&amp;"|"&amp;F1263)=0,0,MATCH(T1263&amp;"|"&amp;F1263,'SKU Catalog'!$A$1:$A$116,0))</f>
        <v>6</v>
      </c>
      <c r="V1263" s="24">
        <f>IF(NOT(AND(A1263=$B$2,G1263&gt;0,H1263&gt;0,OR(C1263&lt;&gt;"Recommended baseline",Assumptions!$B$10=1))),0,IF(ISNUMBER(K1263),G1263*H1263*K1263,IF(U1263=0,"UNPRICED",IF(ISNUMBER(INDEX('SKU Catalog'!$K$1:$K$116,MAX(1,U1263))),G1263*H1263*INDEX('SKU Catalog'!$K$1:$K$116,MAX(1,U1263))*IF(AND(INDEX('SKU Catalog'!$F$1:$F$116,MAX(1,U1263))="Hourly",OR(INDEX('SKU Catalog'!$J$1:$J$116,MAX(1,U1263))=0,"PAYG"="PAYG")),I1263,1),"UNPRICED"))))</f>
        <v>0</v>
      </c>
      <c r="W1263" s="24">
        <f>IF(NOT(AND(A1263=$B$2,G1263&gt;0,H1263&gt;0,OR(C1263&lt;&gt;"Recommended baseline",Assumptions!$B$10=1))),0,IF(ISNUMBER(K1263),G1263*H1263*K1263,IF(U1263=0,"UNPRICED",IF(ISNUMBER(INDEX('SKU Catalog'!$L$1:$L$116,MAX(1,U1263))),G1263*H1263*INDEX('SKU Catalog'!$L$1:$L$116,MAX(1,U1263))*IF(AND(INDEX('SKU Catalog'!$F$1:$F$116,MAX(1,U1263))="Hourly",OR(INDEX('SKU Catalog'!$J$1:$J$116,MAX(1,U1263))=0,"1Y"="PAYG")),I1263,1),"UNPRICED"))))</f>
        <v>0</v>
      </c>
      <c r="X1263" s="24">
        <f>IF(NOT(AND(A1263=$B$2,G1263&gt;0,H1263&gt;0,OR(C1263&lt;&gt;"Recommended baseline",Assumptions!$B$10=1))),0,IF(ISNUMBER(K1263),G1263*H1263*K1263,IF(U1263=0,"UNPRICED",IF(ISNUMBER(INDEX('SKU Catalog'!$M$1:$M$116,MAX(1,U1263))),G1263*H1263*INDEX('SKU Catalog'!$M$1:$M$116,MAX(1,U1263))*IF(AND(INDEX('SKU Catalog'!$F$1:$F$116,MAX(1,U1263))="Hourly",OR(INDEX('SKU Catalog'!$J$1:$J$116,MAX(1,U1263))=0,"3Y"="PAYG")),I1263,1),"UNPRICED"))))</f>
        <v>0</v>
      </c>
    </row>
    <row r="1264" spans="1:24" ht="28.8" x14ac:dyDescent="0.35">
      <c r="A1264" s="21" t="s">
        <v>1941</v>
      </c>
      <c r="B1264" s="21" t="s">
        <v>96</v>
      </c>
      <c r="C1264" s="21" t="s">
        <v>2299</v>
      </c>
      <c r="D1264" s="21" t="s">
        <v>1465</v>
      </c>
      <c r="E1264" s="21" t="s">
        <v>1466</v>
      </c>
      <c r="F1264" s="26" t="s">
        <v>191</v>
      </c>
      <c r="G1264" s="27">
        <v>1</v>
      </c>
      <c r="H1264" s="27">
        <v>1</v>
      </c>
      <c r="I1264" s="36">
        <v>1</v>
      </c>
      <c r="J1264" s="26" t="s">
        <v>2297</v>
      </c>
      <c r="K1264" s="37"/>
      <c r="L1264" s="23" t="str">
        <f>IF(U1264=0,"INVALID SKU",IF(INDEX('SKU Catalog'!$J$1:$J$116,MAX(1,U1264))=0,"PAYG",IF(J1264="Default",Assumptions!$B$7,J1264)))</f>
        <v>PAYG</v>
      </c>
      <c r="M1264" s="23" t="str">
        <f>IF(U1264=0,"Review SKU",INDEX('SKU Catalog'!$E$1:$E$116,MAX(1,U1264)))</f>
        <v>quoted unit</v>
      </c>
      <c r="N1264" s="31" t="str">
        <f>IF(ISNUMBER(K1264),K1264,IF(U1264=0,"UNPRICED",IF(L1264="PAYG",INDEX('SKU Catalog'!$K$1:$K$116,MAX(1,U1264)),IF(L1264="1Y",INDEX('SKU Catalog'!$L$1:$L$116,MAX(1,U1264)),INDEX('SKU Catalog'!$M$1:$M$116,MAX(1,U1264))))))</f>
        <v>UNPRICED</v>
      </c>
      <c r="O1264" s="24">
        <f>IF(NOT(AND(A1264=$B$2,G1264&gt;0,H1264&gt;0,OR(C1264&lt;&gt;"Recommended baseline",Assumptions!$B$10=1))),0,IF(ISNUMBER(N1264),G1264*H1264*N1264*IF(ISNUMBER(K1264),1,IF(AND(L1264="PAYG",INDEX('SKU Catalog'!$F$1:$F$116,MAX(1,U1264))="Hourly"),I1264,1)),"UNPRICED"))</f>
        <v>0</v>
      </c>
      <c r="P1264" s="24">
        <f>IF(ISNUMBER(O1264),O1264*Assumptions!$B$8,"UNPRICED")</f>
        <v>0</v>
      </c>
      <c r="Q1264" s="23" t="str">
        <f>IF(NOT(AND(A1264=$B$2,G1264&gt;0,H1264&gt;0,OR(C1264&lt;&gt;"Recommended baseline",Assumptions!$B$10=1))),"Inactive",IF(NOT(ISNUMBER(N1264)),"UNPRICED - select SKU / quote",IF(ISNUMBER(K1264),"Manual quote - verify source",IF(T1264="Covered","Covered by capacity",IF(T1264="Control plane","No direct fee","Priced - verify sizing")))))</f>
        <v>Inactive</v>
      </c>
      <c r="R1264" s="21" t="s">
        <v>2341</v>
      </c>
      <c r="S1264" s="21" t="s">
        <v>971</v>
      </c>
      <c r="T1264" s="21" t="s">
        <v>96</v>
      </c>
      <c r="U1264" s="23">
        <f>IF(COUNTIF('SKU Catalog'!$A$4:$A$116,T1264&amp;"|"&amp;F1264)=0,0,MATCH(T1264&amp;"|"&amp;F1264,'SKU Catalog'!$A$1:$A$116,0))</f>
        <v>6</v>
      </c>
      <c r="V1264" s="24">
        <f>IF(NOT(AND(A1264=$B$2,G1264&gt;0,H1264&gt;0,OR(C1264&lt;&gt;"Recommended baseline",Assumptions!$B$10=1))),0,IF(ISNUMBER(K1264),G1264*H1264*K1264,IF(U1264=0,"UNPRICED",IF(ISNUMBER(INDEX('SKU Catalog'!$K$1:$K$116,MAX(1,U1264))),G1264*H1264*INDEX('SKU Catalog'!$K$1:$K$116,MAX(1,U1264))*IF(AND(INDEX('SKU Catalog'!$F$1:$F$116,MAX(1,U1264))="Hourly",OR(INDEX('SKU Catalog'!$J$1:$J$116,MAX(1,U1264))=0,"PAYG"="PAYG")),I1264,1),"UNPRICED"))))</f>
        <v>0</v>
      </c>
      <c r="W1264" s="24">
        <f>IF(NOT(AND(A1264=$B$2,G1264&gt;0,H1264&gt;0,OR(C1264&lt;&gt;"Recommended baseline",Assumptions!$B$10=1))),0,IF(ISNUMBER(K1264),G1264*H1264*K1264,IF(U1264=0,"UNPRICED",IF(ISNUMBER(INDEX('SKU Catalog'!$L$1:$L$116,MAX(1,U1264))),G1264*H1264*INDEX('SKU Catalog'!$L$1:$L$116,MAX(1,U1264))*IF(AND(INDEX('SKU Catalog'!$F$1:$F$116,MAX(1,U1264))="Hourly",OR(INDEX('SKU Catalog'!$J$1:$J$116,MAX(1,U1264))=0,"1Y"="PAYG")),I1264,1),"UNPRICED"))))</f>
        <v>0</v>
      </c>
      <c r="X1264" s="24">
        <f>IF(NOT(AND(A1264=$B$2,G1264&gt;0,H1264&gt;0,OR(C1264&lt;&gt;"Recommended baseline",Assumptions!$B$10=1))),0,IF(ISNUMBER(K1264),G1264*H1264*K1264,IF(U1264=0,"UNPRICED",IF(ISNUMBER(INDEX('SKU Catalog'!$M$1:$M$116,MAX(1,U1264))),G1264*H1264*INDEX('SKU Catalog'!$M$1:$M$116,MAX(1,U1264))*IF(AND(INDEX('SKU Catalog'!$F$1:$F$116,MAX(1,U1264))="Hourly",OR(INDEX('SKU Catalog'!$J$1:$J$116,MAX(1,U1264))=0,"3Y"="PAYG")),I1264,1),"UNPRICED"))))</f>
        <v>0</v>
      </c>
    </row>
    <row r="1265" spans="1:24" ht="28.8" x14ac:dyDescent="0.35">
      <c r="A1265" s="21" t="s">
        <v>1941</v>
      </c>
      <c r="B1265" s="21" t="s">
        <v>96</v>
      </c>
      <c r="C1265" s="21" t="s">
        <v>2299</v>
      </c>
      <c r="D1265" s="21" t="s">
        <v>1467</v>
      </c>
      <c r="E1265" s="21" t="s">
        <v>1468</v>
      </c>
      <c r="F1265" s="26" t="s">
        <v>191</v>
      </c>
      <c r="G1265" s="27">
        <v>1</v>
      </c>
      <c r="H1265" s="27">
        <v>1</v>
      </c>
      <c r="I1265" s="36">
        <v>1</v>
      </c>
      <c r="J1265" s="26" t="s">
        <v>2297</v>
      </c>
      <c r="K1265" s="37"/>
      <c r="L1265" s="23" t="str">
        <f>IF(U1265=0,"INVALID SKU",IF(INDEX('SKU Catalog'!$J$1:$J$116,MAX(1,U1265))=0,"PAYG",IF(J1265="Default",Assumptions!$B$7,J1265)))</f>
        <v>PAYG</v>
      </c>
      <c r="M1265" s="23" t="str">
        <f>IF(U1265=0,"Review SKU",INDEX('SKU Catalog'!$E$1:$E$116,MAX(1,U1265)))</f>
        <v>quoted unit</v>
      </c>
      <c r="N1265" s="31" t="str">
        <f>IF(ISNUMBER(K1265),K1265,IF(U1265=0,"UNPRICED",IF(L1265="PAYG",INDEX('SKU Catalog'!$K$1:$K$116,MAX(1,U1265)),IF(L1265="1Y",INDEX('SKU Catalog'!$L$1:$L$116,MAX(1,U1265)),INDEX('SKU Catalog'!$M$1:$M$116,MAX(1,U1265))))))</f>
        <v>UNPRICED</v>
      </c>
      <c r="O1265" s="24">
        <f>IF(NOT(AND(A1265=$B$2,G1265&gt;0,H1265&gt;0,OR(C1265&lt;&gt;"Recommended baseline",Assumptions!$B$10=1))),0,IF(ISNUMBER(N1265),G1265*H1265*N1265*IF(ISNUMBER(K1265),1,IF(AND(L1265="PAYG",INDEX('SKU Catalog'!$F$1:$F$116,MAX(1,U1265))="Hourly"),I1265,1)),"UNPRICED"))</f>
        <v>0</v>
      </c>
      <c r="P1265" s="24">
        <f>IF(ISNUMBER(O1265),O1265*Assumptions!$B$8,"UNPRICED")</f>
        <v>0</v>
      </c>
      <c r="Q1265" s="23" t="str">
        <f>IF(NOT(AND(A1265=$B$2,G1265&gt;0,H1265&gt;0,OR(C1265&lt;&gt;"Recommended baseline",Assumptions!$B$10=1))),"Inactive",IF(NOT(ISNUMBER(N1265)),"UNPRICED - select SKU / quote",IF(ISNUMBER(K1265),"Manual quote - verify source",IF(T1265="Covered","Covered by capacity",IF(T1265="Control plane","No direct fee","Priced - verify sizing")))))</f>
        <v>Inactive</v>
      </c>
      <c r="R1265" s="21" t="s">
        <v>2341</v>
      </c>
      <c r="S1265" s="21" t="s">
        <v>971</v>
      </c>
      <c r="T1265" s="21" t="s">
        <v>96</v>
      </c>
      <c r="U1265" s="23">
        <f>IF(COUNTIF('SKU Catalog'!$A$4:$A$116,T1265&amp;"|"&amp;F1265)=0,0,MATCH(T1265&amp;"|"&amp;F1265,'SKU Catalog'!$A$1:$A$116,0))</f>
        <v>6</v>
      </c>
      <c r="V1265" s="24">
        <f>IF(NOT(AND(A1265=$B$2,G1265&gt;0,H1265&gt;0,OR(C1265&lt;&gt;"Recommended baseline",Assumptions!$B$10=1))),0,IF(ISNUMBER(K1265),G1265*H1265*K1265,IF(U1265=0,"UNPRICED",IF(ISNUMBER(INDEX('SKU Catalog'!$K$1:$K$116,MAX(1,U1265))),G1265*H1265*INDEX('SKU Catalog'!$K$1:$K$116,MAX(1,U1265))*IF(AND(INDEX('SKU Catalog'!$F$1:$F$116,MAX(1,U1265))="Hourly",OR(INDEX('SKU Catalog'!$J$1:$J$116,MAX(1,U1265))=0,"PAYG"="PAYG")),I1265,1),"UNPRICED"))))</f>
        <v>0</v>
      </c>
      <c r="W1265" s="24">
        <f>IF(NOT(AND(A1265=$B$2,G1265&gt;0,H1265&gt;0,OR(C1265&lt;&gt;"Recommended baseline",Assumptions!$B$10=1))),0,IF(ISNUMBER(K1265),G1265*H1265*K1265,IF(U1265=0,"UNPRICED",IF(ISNUMBER(INDEX('SKU Catalog'!$L$1:$L$116,MAX(1,U1265))),G1265*H1265*INDEX('SKU Catalog'!$L$1:$L$116,MAX(1,U1265))*IF(AND(INDEX('SKU Catalog'!$F$1:$F$116,MAX(1,U1265))="Hourly",OR(INDEX('SKU Catalog'!$J$1:$J$116,MAX(1,U1265))=0,"1Y"="PAYG")),I1265,1),"UNPRICED"))))</f>
        <v>0</v>
      </c>
      <c r="X1265" s="24">
        <f>IF(NOT(AND(A1265=$B$2,G1265&gt;0,H1265&gt;0,OR(C1265&lt;&gt;"Recommended baseline",Assumptions!$B$10=1))),0,IF(ISNUMBER(K1265),G1265*H1265*K1265,IF(U1265=0,"UNPRICED",IF(ISNUMBER(INDEX('SKU Catalog'!$M$1:$M$116,MAX(1,U1265))),G1265*H1265*INDEX('SKU Catalog'!$M$1:$M$116,MAX(1,U1265))*IF(AND(INDEX('SKU Catalog'!$F$1:$F$116,MAX(1,U1265))="Hourly",OR(INDEX('SKU Catalog'!$J$1:$J$116,MAX(1,U1265))=0,"3Y"="PAYG")),I1265,1),"UNPRICED"))))</f>
        <v>0</v>
      </c>
    </row>
    <row r="1266" spans="1:24" ht="28.8" x14ac:dyDescent="0.35">
      <c r="A1266" s="21" t="s">
        <v>1941</v>
      </c>
      <c r="B1266" s="21" t="s">
        <v>96</v>
      </c>
      <c r="C1266" s="21" t="s">
        <v>2299</v>
      </c>
      <c r="D1266" s="21" t="s">
        <v>1469</v>
      </c>
      <c r="E1266" s="21" t="s">
        <v>1470</v>
      </c>
      <c r="F1266" s="26" t="s">
        <v>191</v>
      </c>
      <c r="G1266" s="27">
        <v>1</v>
      </c>
      <c r="H1266" s="27">
        <v>1</v>
      </c>
      <c r="I1266" s="36">
        <v>1</v>
      </c>
      <c r="J1266" s="26" t="s">
        <v>2297</v>
      </c>
      <c r="K1266" s="37"/>
      <c r="L1266" s="23" t="str">
        <f>IF(U1266=0,"INVALID SKU",IF(INDEX('SKU Catalog'!$J$1:$J$116,MAX(1,U1266))=0,"PAYG",IF(J1266="Default",Assumptions!$B$7,J1266)))</f>
        <v>PAYG</v>
      </c>
      <c r="M1266" s="23" t="str">
        <f>IF(U1266=0,"Review SKU",INDEX('SKU Catalog'!$E$1:$E$116,MAX(1,U1266)))</f>
        <v>quoted unit</v>
      </c>
      <c r="N1266" s="31" t="str">
        <f>IF(ISNUMBER(K1266),K1266,IF(U1266=0,"UNPRICED",IF(L1266="PAYG",INDEX('SKU Catalog'!$K$1:$K$116,MAX(1,U1266)),IF(L1266="1Y",INDEX('SKU Catalog'!$L$1:$L$116,MAX(1,U1266)),INDEX('SKU Catalog'!$M$1:$M$116,MAX(1,U1266))))))</f>
        <v>UNPRICED</v>
      </c>
      <c r="O1266" s="24">
        <f>IF(NOT(AND(A1266=$B$2,G1266&gt;0,H1266&gt;0,OR(C1266&lt;&gt;"Recommended baseline",Assumptions!$B$10=1))),0,IF(ISNUMBER(N1266),G1266*H1266*N1266*IF(ISNUMBER(K1266),1,IF(AND(L1266="PAYG",INDEX('SKU Catalog'!$F$1:$F$116,MAX(1,U1266))="Hourly"),I1266,1)),"UNPRICED"))</f>
        <v>0</v>
      </c>
      <c r="P1266" s="24">
        <f>IF(ISNUMBER(O1266),O1266*Assumptions!$B$8,"UNPRICED")</f>
        <v>0</v>
      </c>
      <c r="Q1266" s="23" t="str">
        <f>IF(NOT(AND(A1266=$B$2,G1266&gt;0,H1266&gt;0,OR(C1266&lt;&gt;"Recommended baseline",Assumptions!$B$10=1))),"Inactive",IF(NOT(ISNUMBER(N1266)),"UNPRICED - select SKU / quote",IF(ISNUMBER(K1266),"Manual quote - verify source",IF(T1266="Covered","Covered by capacity",IF(T1266="Control plane","No direct fee","Priced - verify sizing")))))</f>
        <v>Inactive</v>
      </c>
      <c r="R1266" s="21" t="s">
        <v>2341</v>
      </c>
      <c r="S1266" s="21" t="s">
        <v>971</v>
      </c>
      <c r="T1266" s="21" t="s">
        <v>96</v>
      </c>
      <c r="U1266" s="23">
        <f>IF(COUNTIF('SKU Catalog'!$A$4:$A$116,T1266&amp;"|"&amp;F1266)=0,0,MATCH(T1266&amp;"|"&amp;F1266,'SKU Catalog'!$A$1:$A$116,0))</f>
        <v>6</v>
      </c>
      <c r="V1266" s="24">
        <f>IF(NOT(AND(A1266=$B$2,G1266&gt;0,H1266&gt;0,OR(C1266&lt;&gt;"Recommended baseline",Assumptions!$B$10=1))),0,IF(ISNUMBER(K1266),G1266*H1266*K1266,IF(U1266=0,"UNPRICED",IF(ISNUMBER(INDEX('SKU Catalog'!$K$1:$K$116,MAX(1,U1266))),G1266*H1266*INDEX('SKU Catalog'!$K$1:$K$116,MAX(1,U1266))*IF(AND(INDEX('SKU Catalog'!$F$1:$F$116,MAX(1,U1266))="Hourly",OR(INDEX('SKU Catalog'!$J$1:$J$116,MAX(1,U1266))=0,"PAYG"="PAYG")),I1266,1),"UNPRICED"))))</f>
        <v>0</v>
      </c>
      <c r="W1266" s="24">
        <f>IF(NOT(AND(A1266=$B$2,G1266&gt;0,H1266&gt;0,OR(C1266&lt;&gt;"Recommended baseline",Assumptions!$B$10=1))),0,IF(ISNUMBER(K1266),G1266*H1266*K1266,IF(U1266=0,"UNPRICED",IF(ISNUMBER(INDEX('SKU Catalog'!$L$1:$L$116,MAX(1,U1266))),G1266*H1266*INDEX('SKU Catalog'!$L$1:$L$116,MAX(1,U1266))*IF(AND(INDEX('SKU Catalog'!$F$1:$F$116,MAX(1,U1266))="Hourly",OR(INDEX('SKU Catalog'!$J$1:$J$116,MAX(1,U1266))=0,"1Y"="PAYG")),I1266,1),"UNPRICED"))))</f>
        <v>0</v>
      </c>
      <c r="X1266" s="24">
        <f>IF(NOT(AND(A1266=$B$2,G1266&gt;0,H1266&gt;0,OR(C1266&lt;&gt;"Recommended baseline",Assumptions!$B$10=1))),0,IF(ISNUMBER(K1266),G1266*H1266*K1266,IF(U1266=0,"UNPRICED",IF(ISNUMBER(INDEX('SKU Catalog'!$M$1:$M$116,MAX(1,U1266))),G1266*H1266*INDEX('SKU Catalog'!$M$1:$M$116,MAX(1,U1266))*IF(AND(INDEX('SKU Catalog'!$F$1:$F$116,MAX(1,U1266))="Hourly",OR(INDEX('SKU Catalog'!$J$1:$J$116,MAX(1,U1266))=0,"3Y"="PAYG")),I1266,1),"UNPRICED"))))</f>
        <v>0</v>
      </c>
    </row>
    <row r="1267" spans="1:24" ht="28.8" x14ac:dyDescent="0.35">
      <c r="A1267" s="21" t="s">
        <v>1941</v>
      </c>
      <c r="B1267" s="21" t="s">
        <v>95</v>
      </c>
      <c r="C1267" s="21" t="s">
        <v>2299</v>
      </c>
      <c r="D1267" s="21" t="s">
        <v>1472</v>
      </c>
      <c r="E1267" s="21" t="s">
        <v>1473</v>
      </c>
      <c r="F1267" s="26" t="s">
        <v>188</v>
      </c>
      <c r="G1267" s="27">
        <v>1</v>
      </c>
      <c r="H1267" s="27">
        <v>1</v>
      </c>
      <c r="I1267" s="36">
        <v>1</v>
      </c>
      <c r="J1267" s="26" t="s">
        <v>2297</v>
      </c>
      <c r="K1267" s="37"/>
      <c r="L1267" s="23" t="str">
        <f>IF(U1267=0,"INVALID SKU",IF(INDEX('SKU Catalog'!$J$1:$J$116,MAX(1,U1267))=0,"PAYG",IF(J1267="Default",Assumptions!$B$7,J1267)))</f>
        <v>PAYG</v>
      </c>
      <c r="M1267" s="23" t="str">
        <f>IF(U1267=0,"Review SKU",INDEX('SKU Catalog'!$E$1:$E$116,MAX(1,U1267)))</f>
        <v>resource</v>
      </c>
      <c r="N1267" s="31">
        <f>IF(ISNUMBER(K1267),K1267,IF(U1267=0,"UNPRICED",IF(L1267="PAYG",INDEX('SKU Catalog'!$K$1:$K$116,MAX(1,U1267)),IF(L1267="1Y",INDEX('SKU Catalog'!$L$1:$L$116,MAX(1,U1267)),INDEX('SKU Catalog'!$M$1:$M$116,MAX(1,U1267))))))</f>
        <v>0</v>
      </c>
      <c r="O1267" s="24">
        <f>IF(NOT(AND(A1267=$B$2,G1267&gt;0,H1267&gt;0,OR(C1267&lt;&gt;"Recommended baseline",Assumptions!$B$10=1))),0,IF(ISNUMBER(N1267),G1267*H1267*N1267*IF(ISNUMBER(K1267),1,IF(AND(L1267="PAYG",INDEX('SKU Catalog'!$F$1:$F$116,MAX(1,U1267))="Hourly"),I1267,1)),"UNPRICED"))</f>
        <v>0</v>
      </c>
      <c r="P1267" s="24">
        <f>IF(ISNUMBER(O1267),O1267*Assumptions!$B$8,"UNPRICED")</f>
        <v>0</v>
      </c>
      <c r="Q1267" s="23" t="str">
        <f>IF(NOT(AND(A1267=$B$2,G1267&gt;0,H1267&gt;0,OR(C1267&lt;&gt;"Recommended baseline",Assumptions!$B$10=1))),"Inactive",IF(NOT(ISNUMBER(N1267)),"UNPRICED - select SKU / quote",IF(ISNUMBER(K1267),"Manual quote - verify source",IF(T1267="Covered","Covered by capacity",IF(T1267="Control plane","No direct fee","Priced - verify sizing")))))</f>
        <v>Inactive</v>
      </c>
      <c r="R1267" s="21" t="s">
        <v>2315</v>
      </c>
      <c r="S1267" s="21" t="s">
        <v>971</v>
      </c>
      <c r="T1267" s="21" t="s">
        <v>187</v>
      </c>
      <c r="U1267" s="23">
        <f>IF(COUNTIF('SKU Catalog'!$A$4:$A$116,T1267&amp;"|"&amp;F1267)=0,0,MATCH(T1267&amp;"|"&amp;F1267,'SKU Catalog'!$A$1:$A$116,0))</f>
        <v>5</v>
      </c>
      <c r="V1267" s="24">
        <f>IF(NOT(AND(A1267=$B$2,G1267&gt;0,H1267&gt;0,OR(C1267&lt;&gt;"Recommended baseline",Assumptions!$B$10=1))),0,IF(ISNUMBER(K1267),G1267*H1267*K1267,IF(U1267=0,"UNPRICED",IF(ISNUMBER(INDEX('SKU Catalog'!$K$1:$K$116,MAX(1,U1267))),G1267*H1267*INDEX('SKU Catalog'!$K$1:$K$116,MAX(1,U1267))*IF(AND(INDEX('SKU Catalog'!$F$1:$F$116,MAX(1,U1267))="Hourly",OR(INDEX('SKU Catalog'!$J$1:$J$116,MAX(1,U1267))=0,"PAYG"="PAYG")),I1267,1),"UNPRICED"))))</f>
        <v>0</v>
      </c>
      <c r="W1267" s="24">
        <f>IF(NOT(AND(A1267=$B$2,G1267&gt;0,H1267&gt;0,OR(C1267&lt;&gt;"Recommended baseline",Assumptions!$B$10=1))),0,IF(ISNUMBER(K1267),G1267*H1267*K1267,IF(U1267=0,"UNPRICED",IF(ISNUMBER(INDEX('SKU Catalog'!$L$1:$L$116,MAX(1,U1267))),G1267*H1267*INDEX('SKU Catalog'!$L$1:$L$116,MAX(1,U1267))*IF(AND(INDEX('SKU Catalog'!$F$1:$F$116,MAX(1,U1267))="Hourly",OR(INDEX('SKU Catalog'!$J$1:$J$116,MAX(1,U1267))=0,"1Y"="PAYG")),I1267,1),"UNPRICED"))))</f>
        <v>0</v>
      </c>
      <c r="X1267" s="24">
        <f>IF(NOT(AND(A1267=$B$2,G1267&gt;0,H1267&gt;0,OR(C1267&lt;&gt;"Recommended baseline",Assumptions!$B$10=1))),0,IF(ISNUMBER(K1267),G1267*H1267*K1267,IF(U1267=0,"UNPRICED",IF(ISNUMBER(INDEX('SKU Catalog'!$M$1:$M$116,MAX(1,U1267))),G1267*H1267*INDEX('SKU Catalog'!$M$1:$M$116,MAX(1,U1267))*IF(AND(INDEX('SKU Catalog'!$F$1:$F$116,MAX(1,U1267))="Hourly",OR(INDEX('SKU Catalog'!$J$1:$J$116,MAX(1,U1267))=0,"3Y"="PAYG")),I1267,1),"UNPRICED"))))</f>
        <v>0</v>
      </c>
    </row>
    <row r="1268" spans="1:24" ht="28.8" x14ac:dyDescent="0.35">
      <c r="A1268" s="21" t="s">
        <v>1941</v>
      </c>
      <c r="B1268" s="21" t="s">
        <v>87</v>
      </c>
      <c r="C1268" s="21" t="s">
        <v>2299</v>
      </c>
      <c r="D1268" s="21" t="s">
        <v>1476</v>
      </c>
      <c r="E1268" s="21" t="s">
        <v>1477</v>
      </c>
      <c r="F1268" s="26" t="s">
        <v>368</v>
      </c>
      <c r="G1268" s="27">
        <v>1</v>
      </c>
      <c r="H1268" s="27">
        <v>1</v>
      </c>
      <c r="I1268" s="36">
        <v>1</v>
      </c>
      <c r="J1268" s="26" t="s">
        <v>2297</v>
      </c>
      <c r="K1268" s="37"/>
      <c r="L1268" s="23" t="str">
        <f>IF(U1268=0,"INVALID SKU",IF(INDEX('SKU Catalog'!$J$1:$J$116,MAX(1,U1268))=0,"PAYG",IF(J1268="Default",Assumptions!$B$7,J1268)))</f>
        <v>PAYG</v>
      </c>
      <c r="M1268" s="23" t="str">
        <f>IF(U1268=0,"Review SKU",INDEX('SKU Catalog'!$E$1:$E$116,MAX(1,U1268)))</f>
        <v>address</v>
      </c>
      <c r="N1268" s="31">
        <f>IF(ISNUMBER(K1268),K1268,IF(U1268=0,"UNPRICED",IF(L1268="PAYG",INDEX('SKU Catalog'!$K$1:$K$116,MAX(1,U1268)),IF(L1268="1Y",INDEX('SKU Catalog'!$L$1:$L$116,MAX(1,U1268)),INDEX('SKU Catalog'!$M$1:$M$116,MAX(1,U1268))))))</f>
        <v>3.65</v>
      </c>
      <c r="O1268" s="24">
        <f>IF(NOT(AND(A1268=$B$2,G1268&gt;0,H1268&gt;0,OR(C1268&lt;&gt;"Recommended baseline",Assumptions!$B$10=1))),0,IF(ISNUMBER(N1268),G1268*H1268*N1268*IF(ISNUMBER(K1268),1,IF(AND(L1268="PAYG",INDEX('SKU Catalog'!$F$1:$F$116,MAX(1,U1268))="Hourly"),I1268,1)),"UNPRICED"))</f>
        <v>0</v>
      </c>
      <c r="P1268" s="24">
        <f>IF(ISNUMBER(O1268),O1268*Assumptions!$B$8,"UNPRICED")</f>
        <v>0</v>
      </c>
      <c r="Q1268" s="23" t="str">
        <f>IF(NOT(AND(A1268=$B$2,G1268&gt;0,H1268&gt;0,OR(C1268&lt;&gt;"Recommended baseline",Assumptions!$B$10=1))),"Inactive",IF(NOT(ISNUMBER(N1268)),"UNPRICED - select SKU / quote",IF(ISNUMBER(K1268),"Manual quote - verify source",IF(T1268="Covered","Covered by capacity",IF(T1268="Control plane","No direct fee","Priced - verify sizing")))))</f>
        <v>Inactive</v>
      </c>
      <c r="R1268" s="21" t="s">
        <v>2326</v>
      </c>
      <c r="S1268" s="21" t="s">
        <v>971</v>
      </c>
      <c r="T1268" s="21" t="s">
        <v>367</v>
      </c>
      <c r="U1268" s="23">
        <f>IF(COUNTIF('SKU Catalog'!$A$4:$A$116,T1268&amp;"|"&amp;F1268)=0,0,MATCH(T1268&amp;"|"&amp;F1268,'SKU Catalog'!$A$1:$A$116,0))</f>
        <v>76</v>
      </c>
      <c r="V1268" s="24">
        <f>IF(NOT(AND(A1268=$B$2,G1268&gt;0,H1268&gt;0,OR(C1268&lt;&gt;"Recommended baseline",Assumptions!$B$10=1))),0,IF(ISNUMBER(K1268),G1268*H1268*K1268,IF(U1268=0,"UNPRICED",IF(ISNUMBER(INDEX('SKU Catalog'!$K$1:$K$116,MAX(1,U1268))),G1268*H1268*INDEX('SKU Catalog'!$K$1:$K$116,MAX(1,U1268))*IF(AND(INDEX('SKU Catalog'!$F$1:$F$116,MAX(1,U1268))="Hourly",OR(INDEX('SKU Catalog'!$J$1:$J$116,MAX(1,U1268))=0,"PAYG"="PAYG")),I1268,1),"UNPRICED"))))</f>
        <v>0</v>
      </c>
      <c r="W1268" s="24">
        <f>IF(NOT(AND(A1268=$B$2,G1268&gt;0,H1268&gt;0,OR(C1268&lt;&gt;"Recommended baseline",Assumptions!$B$10=1))),0,IF(ISNUMBER(K1268),G1268*H1268*K1268,IF(U1268=0,"UNPRICED",IF(ISNUMBER(INDEX('SKU Catalog'!$L$1:$L$116,MAX(1,U1268))),G1268*H1268*INDEX('SKU Catalog'!$L$1:$L$116,MAX(1,U1268))*IF(AND(INDEX('SKU Catalog'!$F$1:$F$116,MAX(1,U1268))="Hourly",OR(INDEX('SKU Catalog'!$J$1:$J$116,MAX(1,U1268))=0,"1Y"="PAYG")),I1268,1),"UNPRICED"))))</f>
        <v>0</v>
      </c>
      <c r="X1268" s="24">
        <f>IF(NOT(AND(A1268=$B$2,G1268&gt;0,H1268&gt;0,OR(C1268&lt;&gt;"Recommended baseline",Assumptions!$B$10=1))),0,IF(ISNUMBER(K1268),G1268*H1268*K1268,IF(U1268=0,"UNPRICED",IF(ISNUMBER(INDEX('SKU Catalog'!$M$1:$M$116,MAX(1,U1268))),G1268*H1268*INDEX('SKU Catalog'!$M$1:$M$116,MAX(1,U1268))*IF(AND(INDEX('SKU Catalog'!$F$1:$F$116,MAX(1,U1268))="Hourly",OR(INDEX('SKU Catalog'!$J$1:$J$116,MAX(1,U1268))=0,"3Y"="PAYG")),I1268,1),"UNPRICED"))))</f>
        <v>0</v>
      </c>
    </row>
    <row r="1269" spans="1:24" ht="28.8" x14ac:dyDescent="0.35">
      <c r="A1269" s="21" t="s">
        <v>1941</v>
      </c>
      <c r="B1269" s="21" t="s">
        <v>95</v>
      </c>
      <c r="C1269" s="21" t="s">
        <v>2299</v>
      </c>
      <c r="D1269" s="21" t="s">
        <v>1480</v>
      </c>
      <c r="E1269" s="21" t="s">
        <v>1481</v>
      </c>
      <c r="F1269" s="26" t="s">
        <v>188</v>
      </c>
      <c r="G1269" s="27">
        <v>1</v>
      </c>
      <c r="H1269" s="27">
        <v>1</v>
      </c>
      <c r="I1269" s="36">
        <v>1</v>
      </c>
      <c r="J1269" s="26" t="s">
        <v>2297</v>
      </c>
      <c r="K1269" s="37"/>
      <c r="L1269" s="23" t="str">
        <f>IF(U1269=0,"INVALID SKU",IF(INDEX('SKU Catalog'!$J$1:$J$116,MAX(1,U1269))=0,"PAYG",IF(J1269="Default",Assumptions!$B$7,J1269)))</f>
        <v>PAYG</v>
      </c>
      <c r="M1269" s="23" t="str">
        <f>IF(U1269=0,"Review SKU",INDEX('SKU Catalog'!$E$1:$E$116,MAX(1,U1269)))</f>
        <v>resource</v>
      </c>
      <c r="N1269" s="31">
        <f>IF(ISNUMBER(K1269),K1269,IF(U1269=0,"UNPRICED",IF(L1269="PAYG",INDEX('SKU Catalog'!$K$1:$K$116,MAX(1,U1269)),IF(L1269="1Y",INDEX('SKU Catalog'!$L$1:$L$116,MAX(1,U1269)),INDEX('SKU Catalog'!$M$1:$M$116,MAX(1,U1269))))))</f>
        <v>0</v>
      </c>
      <c r="O1269" s="24">
        <f>IF(NOT(AND(A1269=$B$2,G1269&gt;0,H1269&gt;0,OR(C1269&lt;&gt;"Recommended baseline",Assumptions!$B$10=1))),0,IF(ISNUMBER(N1269),G1269*H1269*N1269*IF(ISNUMBER(K1269),1,IF(AND(L1269="PAYG",INDEX('SKU Catalog'!$F$1:$F$116,MAX(1,U1269))="Hourly"),I1269,1)),"UNPRICED"))</f>
        <v>0</v>
      </c>
      <c r="P1269" s="24">
        <f>IF(ISNUMBER(O1269),O1269*Assumptions!$B$8,"UNPRICED")</f>
        <v>0</v>
      </c>
      <c r="Q1269" s="23" t="str">
        <f>IF(NOT(AND(A1269=$B$2,G1269&gt;0,H1269&gt;0,OR(C1269&lt;&gt;"Recommended baseline",Assumptions!$B$10=1))),"Inactive",IF(NOT(ISNUMBER(N1269)),"UNPRICED - select SKU / quote",IF(ISNUMBER(K1269),"Manual quote - verify source",IF(T1269="Covered","Covered by capacity",IF(T1269="Control plane","No direct fee","Priced - verify sizing")))))</f>
        <v>Inactive</v>
      </c>
      <c r="R1269" s="21" t="s">
        <v>2315</v>
      </c>
      <c r="S1269" s="21" t="s">
        <v>971</v>
      </c>
      <c r="T1269" s="21" t="s">
        <v>187</v>
      </c>
      <c r="U1269" s="23">
        <f>IF(COUNTIF('SKU Catalog'!$A$4:$A$116,T1269&amp;"|"&amp;F1269)=0,0,MATCH(T1269&amp;"|"&amp;F1269,'SKU Catalog'!$A$1:$A$116,0))</f>
        <v>5</v>
      </c>
      <c r="V1269" s="24">
        <f>IF(NOT(AND(A1269=$B$2,G1269&gt;0,H1269&gt;0,OR(C1269&lt;&gt;"Recommended baseline",Assumptions!$B$10=1))),0,IF(ISNUMBER(K1269),G1269*H1269*K1269,IF(U1269=0,"UNPRICED",IF(ISNUMBER(INDEX('SKU Catalog'!$K$1:$K$116,MAX(1,U1269))),G1269*H1269*INDEX('SKU Catalog'!$K$1:$K$116,MAX(1,U1269))*IF(AND(INDEX('SKU Catalog'!$F$1:$F$116,MAX(1,U1269))="Hourly",OR(INDEX('SKU Catalog'!$J$1:$J$116,MAX(1,U1269))=0,"PAYG"="PAYG")),I1269,1),"UNPRICED"))))</f>
        <v>0</v>
      </c>
      <c r="W1269" s="24">
        <f>IF(NOT(AND(A1269=$B$2,G1269&gt;0,H1269&gt;0,OR(C1269&lt;&gt;"Recommended baseline",Assumptions!$B$10=1))),0,IF(ISNUMBER(K1269),G1269*H1269*K1269,IF(U1269=0,"UNPRICED",IF(ISNUMBER(INDEX('SKU Catalog'!$L$1:$L$116,MAX(1,U1269))),G1269*H1269*INDEX('SKU Catalog'!$L$1:$L$116,MAX(1,U1269))*IF(AND(INDEX('SKU Catalog'!$F$1:$F$116,MAX(1,U1269))="Hourly",OR(INDEX('SKU Catalog'!$J$1:$J$116,MAX(1,U1269))=0,"1Y"="PAYG")),I1269,1),"UNPRICED"))))</f>
        <v>0</v>
      </c>
      <c r="X1269" s="24">
        <f>IF(NOT(AND(A1269=$B$2,G1269&gt;0,H1269&gt;0,OR(C1269&lt;&gt;"Recommended baseline",Assumptions!$B$10=1))),0,IF(ISNUMBER(K1269),G1269*H1269*K1269,IF(U1269=0,"UNPRICED",IF(ISNUMBER(INDEX('SKU Catalog'!$M$1:$M$116,MAX(1,U1269))),G1269*H1269*INDEX('SKU Catalog'!$M$1:$M$116,MAX(1,U1269))*IF(AND(INDEX('SKU Catalog'!$F$1:$F$116,MAX(1,U1269))="Hourly",OR(INDEX('SKU Catalog'!$J$1:$J$116,MAX(1,U1269))=0,"3Y"="PAYG")),I1269,1),"UNPRICED"))))</f>
        <v>0</v>
      </c>
    </row>
    <row r="1270" spans="1:24" ht="28.8" x14ac:dyDescent="0.35">
      <c r="A1270" s="21" t="s">
        <v>1941</v>
      </c>
      <c r="B1270" s="21" t="s">
        <v>95</v>
      </c>
      <c r="C1270" s="21" t="s">
        <v>2299</v>
      </c>
      <c r="D1270" s="21" t="s">
        <v>1484</v>
      </c>
      <c r="E1270" s="21" t="s">
        <v>1485</v>
      </c>
      <c r="F1270" s="26" t="s">
        <v>188</v>
      </c>
      <c r="G1270" s="27">
        <v>1</v>
      </c>
      <c r="H1270" s="27">
        <v>1</v>
      </c>
      <c r="I1270" s="36">
        <v>1</v>
      </c>
      <c r="J1270" s="26" t="s">
        <v>2297</v>
      </c>
      <c r="K1270" s="37"/>
      <c r="L1270" s="23" t="str">
        <f>IF(U1270=0,"INVALID SKU",IF(INDEX('SKU Catalog'!$J$1:$J$116,MAX(1,U1270))=0,"PAYG",IF(J1270="Default",Assumptions!$B$7,J1270)))</f>
        <v>PAYG</v>
      </c>
      <c r="M1270" s="23" t="str">
        <f>IF(U1270=0,"Review SKU",INDEX('SKU Catalog'!$E$1:$E$116,MAX(1,U1270)))</f>
        <v>resource</v>
      </c>
      <c r="N1270" s="31">
        <f>IF(ISNUMBER(K1270),K1270,IF(U1270=0,"UNPRICED",IF(L1270="PAYG",INDEX('SKU Catalog'!$K$1:$K$116,MAX(1,U1270)),IF(L1270="1Y",INDEX('SKU Catalog'!$L$1:$L$116,MAX(1,U1270)),INDEX('SKU Catalog'!$M$1:$M$116,MAX(1,U1270))))))</f>
        <v>0</v>
      </c>
      <c r="O1270" s="24">
        <f>IF(NOT(AND(A1270=$B$2,G1270&gt;0,H1270&gt;0,OR(C1270&lt;&gt;"Recommended baseline",Assumptions!$B$10=1))),0,IF(ISNUMBER(N1270),G1270*H1270*N1270*IF(ISNUMBER(K1270),1,IF(AND(L1270="PAYG",INDEX('SKU Catalog'!$F$1:$F$116,MAX(1,U1270))="Hourly"),I1270,1)),"UNPRICED"))</f>
        <v>0</v>
      </c>
      <c r="P1270" s="24">
        <f>IF(ISNUMBER(O1270),O1270*Assumptions!$B$8,"UNPRICED")</f>
        <v>0</v>
      </c>
      <c r="Q1270" s="23" t="str">
        <f>IF(NOT(AND(A1270=$B$2,G1270&gt;0,H1270&gt;0,OR(C1270&lt;&gt;"Recommended baseline",Assumptions!$B$10=1))),"Inactive",IF(NOT(ISNUMBER(N1270)),"UNPRICED - select SKU / quote",IF(ISNUMBER(K1270),"Manual quote - verify source",IF(T1270="Covered","Covered by capacity",IF(T1270="Control plane","No direct fee","Priced - verify sizing")))))</f>
        <v>Inactive</v>
      </c>
      <c r="R1270" s="21" t="s">
        <v>2315</v>
      </c>
      <c r="S1270" s="21" t="s">
        <v>971</v>
      </c>
      <c r="T1270" s="21" t="s">
        <v>187</v>
      </c>
      <c r="U1270" s="23">
        <f>IF(COUNTIF('SKU Catalog'!$A$4:$A$116,T1270&amp;"|"&amp;F1270)=0,0,MATCH(T1270&amp;"|"&amp;F1270,'SKU Catalog'!$A$1:$A$116,0))</f>
        <v>5</v>
      </c>
      <c r="V1270" s="24">
        <f>IF(NOT(AND(A1270=$B$2,G1270&gt;0,H1270&gt;0,OR(C1270&lt;&gt;"Recommended baseline",Assumptions!$B$10=1))),0,IF(ISNUMBER(K1270),G1270*H1270*K1270,IF(U1270=0,"UNPRICED",IF(ISNUMBER(INDEX('SKU Catalog'!$K$1:$K$116,MAX(1,U1270))),G1270*H1270*INDEX('SKU Catalog'!$K$1:$K$116,MAX(1,U1270))*IF(AND(INDEX('SKU Catalog'!$F$1:$F$116,MAX(1,U1270))="Hourly",OR(INDEX('SKU Catalog'!$J$1:$J$116,MAX(1,U1270))=0,"PAYG"="PAYG")),I1270,1),"UNPRICED"))))</f>
        <v>0</v>
      </c>
      <c r="W1270" s="24">
        <f>IF(NOT(AND(A1270=$B$2,G1270&gt;0,H1270&gt;0,OR(C1270&lt;&gt;"Recommended baseline",Assumptions!$B$10=1))),0,IF(ISNUMBER(K1270),G1270*H1270*K1270,IF(U1270=0,"UNPRICED",IF(ISNUMBER(INDEX('SKU Catalog'!$L$1:$L$116,MAX(1,U1270))),G1270*H1270*INDEX('SKU Catalog'!$L$1:$L$116,MAX(1,U1270))*IF(AND(INDEX('SKU Catalog'!$F$1:$F$116,MAX(1,U1270))="Hourly",OR(INDEX('SKU Catalog'!$J$1:$J$116,MAX(1,U1270))=0,"1Y"="PAYG")),I1270,1),"UNPRICED"))))</f>
        <v>0</v>
      </c>
      <c r="X1270" s="24">
        <f>IF(NOT(AND(A1270=$B$2,G1270&gt;0,H1270&gt;0,OR(C1270&lt;&gt;"Recommended baseline",Assumptions!$B$10=1))),0,IF(ISNUMBER(K1270),G1270*H1270*K1270,IF(U1270=0,"UNPRICED",IF(ISNUMBER(INDEX('SKU Catalog'!$M$1:$M$116,MAX(1,U1270))),G1270*H1270*INDEX('SKU Catalog'!$M$1:$M$116,MAX(1,U1270))*IF(AND(INDEX('SKU Catalog'!$F$1:$F$116,MAX(1,U1270))="Hourly",OR(INDEX('SKU Catalog'!$J$1:$J$116,MAX(1,U1270))=0,"3Y"="PAYG")),I1270,1),"UNPRICED"))))</f>
        <v>0</v>
      </c>
    </row>
    <row r="1271" spans="1:24" ht="28.8" x14ac:dyDescent="0.35">
      <c r="A1271" s="21" t="s">
        <v>1941</v>
      </c>
      <c r="B1271" s="21" t="s">
        <v>95</v>
      </c>
      <c r="C1271" s="21" t="s">
        <v>2299</v>
      </c>
      <c r="D1271" s="21" t="s">
        <v>1488</v>
      </c>
      <c r="E1271" s="21" t="s">
        <v>1489</v>
      </c>
      <c r="F1271" s="26" t="s">
        <v>188</v>
      </c>
      <c r="G1271" s="27">
        <v>1</v>
      </c>
      <c r="H1271" s="27">
        <v>1</v>
      </c>
      <c r="I1271" s="36">
        <v>1</v>
      </c>
      <c r="J1271" s="26" t="s">
        <v>2297</v>
      </c>
      <c r="K1271" s="37"/>
      <c r="L1271" s="23" t="str">
        <f>IF(U1271=0,"INVALID SKU",IF(INDEX('SKU Catalog'!$J$1:$J$116,MAX(1,U1271))=0,"PAYG",IF(J1271="Default",Assumptions!$B$7,J1271)))</f>
        <v>PAYG</v>
      </c>
      <c r="M1271" s="23" t="str">
        <f>IF(U1271=0,"Review SKU",INDEX('SKU Catalog'!$E$1:$E$116,MAX(1,U1271)))</f>
        <v>resource</v>
      </c>
      <c r="N1271" s="31">
        <f>IF(ISNUMBER(K1271),K1271,IF(U1271=0,"UNPRICED",IF(L1271="PAYG",INDEX('SKU Catalog'!$K$1:$K$116,MAX(1,U1271)),IF(L1271="1Y",INDEX('SKU Catalog'!$L$1:$L$116,MAX(1,U1271)),INDEX('SKU Catalog'!$M$1:$M$116,MAX(1,U1271))))))</f>
        <v>0</v>
      </c>
      <c r="O1271" s="24">
        <f>IF(NOT(AND(A1271=$B$2,G1271&gt;0,H1271&gt;0,OR(C1271&lt;&gt;"Recommended baseline",Assumptions!$B$10=1))),0,IF(ISNUMBER(N1271),G1271*H1271*N1271*IF(ISNUMBER(K1271),1,IF(AND(L1271="PAYG",INDEX('SKU Catalog'!$F$1:$F$116,MAX(1,U1271))="Hourly"),I1271,1)),"UNPRICED"))</f>
        <v>0</v>
      </c>
      <c r="P1271" s="24">
        <f>IF(ISNUMBER(O1271),O1271*Assumptions!$B$8,"UNPRICED")</f>
        <v>0</v>
      </c>
      <c r="Q1271" s="23" t="str">
        <f>IF(NOT(AND(A1271=$B$2,G1271&gt;0,H1271&gt;0,OR(C1271&lt;&gt;"Recommended baseline",Assumptions!$B$10=1))),"Inactive",IF(NOT(ISNUMBER(N1271)),"UNPRICED - select SKU / quote",IF(ISNUMBER(K1271),"Manual quote - verify source",IF(T1271="Covered","Covered by capacity",IF(T1271="Control plane","No direct fee","Priced - verify sizing")))))</f>
        <v>Inactive</v>
      </c>
      <c r="R1271" s="21" t="s">
        <v>2315</v>
      </c>
      <c r="S1271" s="21" t="s">
        <v>971</v>
      </c>
      <c r="T1271" s="21" t="s">
        <v>187</v>
      </c>
      <c r="U1271" s="23">
        <f>IF(COUNTIF('SKU Catalog'!$A$4:$A$116,T1271&amp;"|"&amp;F1271)=0,0,MATCH(T1271&amp;"|"&amp;F1271,'SKU Catalog'!$A$1:$A$116,0))</f>
        <v>5</v>
      </c>
      <c r="V1271" s="24">
        <f>IF(NOT(AND(A1271=$B$2,G1271&gt;0,H1271&gt;0,OR(C1271&lt;&gt;"Recommended baseline",Assumptions!$B$10=1))),0,IF(ISNUMBER(K1271),G1271*H1271*K1271,IF(U1271=0,"UNPRICED",IF(ISNUMBER(INDEX('SKU Catalog'!$K$1:$K$116,MAX(1,U1271))),G1271*H1271*INDEX('SKU Catalog'!$K$1:$K$116,MAX(1,U1271))*IF(AND(INDEX('SKU Catalog'!$F$1:$F$116,MAX(1,U1271))="Hourly",OR(INDEX('SKU Catalog'!$J$1:$J$116,MAX(1,U1271))=0,"PAYG"="PAYG")),I1271,1),"UNPRICED"))))</f>
        <v>0</v>
      </c>
      <c r="W1271" s="24">
        <f>IF(NOT(AND(A1271=$B$2,G1271&gt;0,H1271&gt;0,OR(C1271&lt;&gt;"Recommended baseline",Assumptions!$B$10=1))),0,IF(ISNUMBER(K1271),G1271*H1271*K1271,IF(U1271=0,"UNPRICED",IF(ISNUMBER(INDEX('SKU Catalog'!$L$1:$L$116,MAX(1,U1271))),G1271*H1271*INDEX('SKU Catalog'!$L$1:$L$116,MAX(1,U1271))*IF(AND(INDEX('SKU Catalog'!$F$1:$F$116,MAX(1,U1271))="Hourly",OR(INDEX('SKU Catalog'!$J$1:$J$116,MAX(1,U1271))=0,"1Y"="PAYG")),I1271,1),"UNPRICED"))))</f>
        <v>0</v>
      </c>
      <c r="X1271" s="24">
        <f>IF(NOT(AND(A1271=$B$2,G1271&gt;0,H1271&gt;0,OR(C1271&lt;&gt;"Recommended baseline",Assumptions!$B$10=1))),0,IF(ISNUMBER(K1271),G1271*H1271*K1271,IF(U1271=0,"UNPRICED",IF(ISNUMBER(INDEX('SKU Catalog'!$M$1:$M$116,MAX(1,U1271))),G1271*H1271*INDEX('SKU Catalog'!$M$1:$M$116,MAX(1,U1271))*IF(AND(INDEX('SKU Catalog'!$F$1:$F$116,MAX(1,U1271))="Hourly",OR(INDEX('SKU Catalog'!$J$1:$J$116,MAX(1,U1271))=0,"3Y"="PAYG")),I1271,1),"UNPRICED"))))</f>
        <v>0</v>
      </c>
    </row>
    <row r="1272" spans="1:24" ht="28.8" x14ac:dyDescent="0.35">
      <c r="A1272" s="21" t="s">
        <v>1941</v>
      </c>
      <c r="B1272" s="21" t="s">
        <v>96</v>
      </c>
      <c r="C1272" s="21" t="s">
        <v>2299</v>
      </c>
      <c r="D1272" s="21" t="s">
        <v>1492</v>
      </c>
      <c r="E1272" s="21" t="s">
        <v>1493</v>
      </c>
      <c r="F1272" s="26" t="s">
        <v>191</v>
      </c>
      <c r="G1272" s="27">
        <v>1</v>
      </c>
      <c r="H1272" s="27">
        <v>1</v>
      </c>
      <c r="I1272" s="36">
        <v>1</v>
      </c>
      <c r="J1272" s="26" t="s">
        <v>2297</v>
      </c>
      <c r="K1272" s="37"/>
      <c r="L1272" s="23" t="str">
        <f>IF(U1272=0,"INVALID SKU",IF(INDEX('SKU Catalog'!$J$1:$J$116,MAX(1,U1272))=0,"PAYG",IF(J1272="Default",Assumptions!$B$7,J1272)))</f>
        <v>PAYG</v>
      </c>
      <c r="M1272" s="23" t="str">
        <f>IF(U1272=0,"Review SKU",INDEX('SKU Catalog'!$E$1:$E$116,MAX(1,U1272)))</f>
        <v>quoted unit</v>
      </c>
      <c r="N1272" s="31" t="str">
        <f>IF(ISNUMBER(K1272),K1272,IF(U1272=0,"UNPRICED",IF(L1272="PAYG",INDEX('SKU Catalog'!$K$1:$K$116,MAX(1,U1272)),IF(L1272="1Y",INDEX('SKU Catalog'!$L$1:$L$116,MAX(1,U1272)),INDEX('SKU Catalog'!$M$1:$M$116,MAX(1,U1272))))))</f>
        <v>UNPRICED</v>
      </c>
      <c r="O1272" s="24">
        <f>IF(NOT(AND(A1272=$B$2,G1272&gt;0,H1272&gt;0,OR(C1272&lt;&gt;"Recommended baseline",Assumptions!$B$10=1))),0,IF(ISNUMBER(N1272),G1272*H1272*N1272*IF(ISNUMBER(K1272),1,IF(AND(L1272="PAYG",INDEX('SKU Catalog'!$F$1:$F$116,MAX(1,U1272))="Hourly"),I1272,1)),"UNPRICED"))</f>
        <v>0</v>
      </c>
      <c r="P1272" s="24">
        <f>IF(ISNUMBER(O1272),O1272*Assumptions!$B$8,"UNPRICED")</f>
        <v>0</v>
      </c>
      <c r="Q1272" s="23" t="str">
        <f>IF(NOT(AND(A1272=$B$2,G1272&gt;0,H1272&gt;0,OR(C1272&lt;&gt;"Recommended baseline",Assumptions!$B$10=1))),"Inactive",IF(NOT(ISNUMBER(N1272)),"UNPRICED - select SKU / quote",IF(ISNUMBER(K1272),"Manual quote - verify source",IF(T1272="Covered","Covered by capacity",IF(T1272="Control plane","No direct fee","Priced - verify sizing")))))</f>
        <v>Inactive</v>
      </c>
      <c r="R1272" s="21" t="s">
        <v>2341</v>
      </c>
      <c r="S1272" s="21" t="s">
        <v>971</v>
      </c>
      <c r="T1272" s="21" t="s">
        <v>96</v>
      </c>
      <c r="U1272" s="23">
        <f>IF(COUNTIF('SKU Catalog'!$A$4:$A$116,T1272&amp;"|"&amp;F1272)=0,0,MATCH(T1272&amp;"|"&amp;F1272,'SKU Catalog'!$A$1:$A$116,0))</f>
        <v>6</v>
      </c>
      <c r="V1272" s="24">
        <f>IF(NOT(AND(A1272=$B$2,G1272&gt;0,H1272&gt;0,OR(C1272&lt;&gt;"Recommended baseline",Assumptions!$B$10=1))),0,IF(ISNUMBER(K1272),G1272*H1272*K1272,IF(U1272=0,"UNPRICED",IF(ISNUMBER(INDEX('SKU Catalog'!$K$1:$K$116,MAX(1,U1272))),G1272*H1272*INDEX('SKU Catalog'!$K$1:$K$116,MAX(1,U1272))*IF(AND(INDEX('SKU Catalog'!$F$1:$F$116,MAX(1,U1272))="Hourly",OR(INDEX('SKU Catalog'!$J$1:$J$116,MAX(1,U1272))=0,"PAYG"="PAYG")),I1272,1),"UNPRICED"))))</f>
        <v>0</v>
      </c>
      <c r="W1272" s="24">
        <f>IF(NOT(AND(A1272=$B$2,G1272&gt;0,H1272&gt;0,OR(C1272&lt;&gt;"Recommended baseline",Assumptions!$B$10=1))),0,IF(ISNUMBER(K1272),G1272*H1272*K1272,IF(U1272=0,"UNPRICED",IF(ISNUMBER(INDEX('SKU Catalog'!$L$1:$L$116,MAX(1,U1272))),G1272*H1272*INDEX('SKU Catalog'!$L$1:$L$116,MAX(1,U1272))*IF(AND(INDEX('SKU Catalog'!$F$1:$F$116,MAX(1,U1272))="Hourly",OR(INDEX('SKU Catalog'!$J$1:$J$116,MAX(1,U1272))=0,"1Y"="PAYG")),I1272,1),"UNPRICED"))))</f>
        <v>0</v>
      </c>
      <c r="X1272" s="24">
        <f>IF(NOT(AND(A1272=$B$2,G1272&gt;0,H1272&gt;0,OR(C1272&lt;&gt;"Recommended baseline",Assumptions!$B$10=1))),0,IF(ISNUMBER(K1272),G1272*H1272*K1272,IF(U1272=0,"UNPRICED",IF(ISNUMBER(INDEX('SKU Catalog'!$M$1:$M$116,MAX(1,U1272))),G1272*H1272*INDEX('SKU Catalog'!$M$1:$M$116,MAX(1,U1272))*IF(AND(INDEX('SKU Catalog'!$F$1:$F$116,MAX(1,U1272))="Hourly",OR(INDEX('SKU Catalog'!$J$1:$J$116,MAX(1,U1272))=0,"3Y"="PAYG")),I1272,1),"UNPRICED"))))</f>
        <v>0</v>
      </c>
    </row>
    <row r="1273" spans="1:24" ht="28.8" x14ac:dyDescent="0.35">
      <c r="A1273" s="21" t="s">
        <v>1941</v>
      </c>
      <c r="B1273" s="21" t="s">
        <v>96</v>
      </c>
      <c r="C1273" s="21" t="s">
        <v>2299</v>
      </c>
      <c r="D1273" s="21" t="s">
        <v>1495</v>
      </c>
      <c r="E1273" s="21" t="s">
        <v>1496</v>
      </c>
      <c r="F1273" s="26" t="s">
        <v>191</v>
      </c>
      <c r="G1273" s="27">
        <v>1</v>
      </c>
      <c r="H1273" s="27">
        <v>1</v>
      </c>
      <c r="I1273" s="36">
        <v>1</v>
      </c>
      <c r="J1273" s="26" t="s">
        <v>2297</v>
      </c>
      <c r="K1273" s="37"/>
      <c r="L1273" s="23" t="str">
        <f>IF(U1273=0,"INVALID SKU",IF(INDEX('SKU Catalog'!$J$1:$J$116,MAX(1,U1273))=0,"PAYG",IF(J1273="Default",Assumptions!$B$7,J1273)))</f>
        <v>PAYG</v>
      </c>
      <c r="M1273" s="23" t="str">
        <f>IF(U1273=0,"Review SKU",INDEX('SKU Catalog'!$E$1:$E$116,MAX(1,U1273)))</f>
        <v>quoted unit</v>
      </c>
      <c r="N1273" s="31" t="str">
        <f>IF(ISNUMBER(K1273),K1273,IF(U1273=0,"UNPRICED",IF(L1273="PAYG",INDEX('SKU Catalog'!$K$1:$K$116,MAX(1,U1273)),IF(L1273="1Y",INDEX('SKU Catalog'!$L$1:$L$116,MAX(1,U1273)),INDEX('SKU Catalog'!$M$1:$M$116,MAX(1,U1273))))))</f>
        <v>UNPRICED</v>
      </c>
      <c r="O1273" s="24">
        <f>IF(NOT(AND(A1273=$B$2,G1273&gt;0,H1273&gt;0,OR(C1273&lt;&gt;"Recommended baseline",Assumptions!$B$10=1))),0,IF(ISNUMBER(N1273),G1273*H1273*N1273*IF(ISNUMBER(K1273),1,IF(AND(L1273="PAYG",INDEX('SKU Catalog'!$F$1:$F$116,MAX(1,U1273))="Hourly"),I1273,1)),"UNPRICED"))</f>
        <v>0</v>
      </c>
      <c r="P1273" s="24">
        <f>IF(ISNUMBER(O1273),O1273*Assumptions!$B$8,"UNPRICED")</f>
        <v>0</v>
      </c>
      <c r="Q1273" s="23" t="str">
        <f>IF(NOT(AND(A1273=$B$2,G1273&gt;0,H1273&gt;0,OR(C1273&lt;&gt;"Recommended baseline",Assumptions!$B$10=1))),"Inactive",IF(NOT(ISNUMBER(N1273)),"UNPRICED - select SKU / quote",IF(ISNUMBER(K1273),"Manual quote - verify source",IF(T1273="Covered","Covered by capacity",IF(T1273="Control plane","No direct fee","Priced - verify sizing")))))</f>
        <v>Inactive</v>
      </c>
      <c r="R1273" s="21" t="s">
        <v>2341</v>
      </c>
      <c r="S1273" s="21" t="s">
        <v>971</v>
      </c>
      <c r="T1273" s="21" t="s">
        <v>96</v>
      </c>
      <c r="U1273" s="23">
        <f>IF(COUNTIF('SKU Catalog'!$A$4:$A$116,T1273&amp;"|"&amp;F1273)=0,0,MATCH(T1273&amp;"|"&amp;F1273,'SKU Catalog'!$A$1:$A$116,0))</f>
        <v>6</v>
      </c>
      <c r="V1273" s="24">
        <f>IF(NOT(AND(A1273=$B$2,G1273&gt;0,H1273&gt;0,OR(C1273&lt;&gt;"Recommended baseline",Assumptions!$B$10=1))),0,IF(ISNUMBER(K1273),G1273*H1273*K1273,IF(U1273=0,"UNPRICED",IF(ISNUMBER(INDEX('SKU Catalog'!$K$1:$K$116,MAX(1,U1273))),G1273*H1273*INDEX('SKU Catalog'!$K$1:$K$116,MAX(1,U1273))*IF(AND(INDEX('SKU Catalog'!$F$1:$F$116,MAX(1,U1273))="Hourly",OR(INDEX('SKU Catalog'!$J$1:$J$116,MAX(1,U1273))=0,"PAYG"="PAYG")),I1273,1),"UNPRICED"))))</f>
        <v>0</v>
      </c>
      <c r="W1273" s="24">
        <f>IF(NOT(AND(A1273=$B$2,G1273&gt;0,H1273&gt;0,OR(C1273&lt;&gt;"Recommended baseline",Assumptions!$B$10=1))),0,IF(ISNUMBER(K1273),G1273*H1273*K1273,IF(U1273=0,"UNPRICED",IF(ISNUMBER(INDEX('SKU Catalog'!$L$1:$L$116,MAX(1,U1273))),G1273*H1273*INDEX('SKU Catalog'!$L$1:$L$116,MAX(1,U1273))*IF(AND(INDEX('SKU Catalog'!$F$1:$F$116,MAX(1,U1273))="Hourly",OR(INDEX('SKU Catalog'!$J$1:$J$116,MAX(1,U1273))=0,"1Y"="PAYG")),I1273,1),"UNPRICED"))))</f>
        <v>0</v>
      </c>
      <c r="X1273" s="24">
        <f>IF(NOT(AND(A1273=$B$2,G1273&gt;0,H1273&gt;0,OR(C1273&lt;&gt;"Recommended baseline",Assumptions!$B$10=1))),0,IF(ISNUMBER(K1273),G1273*H1273*K1273,IF(U1273=0,"UNPRICED",IF(ISNUMBER(INDEX('SKU Catalog'!$M$1:$M$116,MAX(1,U1273))),G1273*H1273*INDEX('SKU Catalog'!$M$1:$M$116,MAX(1,U1273))*IF(AND(INDEX('SKU Catalog'!$F$1:$F$116,MAX(1,U1273))="Hourly",OR(INDEX('SKU Catalog'!$J$1:$J$116,MAX(1,U1273))=0,"3Y"="PAYG")),I1273,1),"UNPRICED"))))</f>
        <v>0</v>
      </c>
    </row>
    <row r="1274" spans="1:24" ht="28.8" x14ac:dyDescent="0.35">
      <c r="A1274" s="21" t="s">
        <v>1941</v>
      </c>
      <c r="B1274" s="21" t="s">
        <v>87</v>
      </c>
      <c r="C1274" s="21" t="s">
        <v>2299</v>
      </c>
      <c r="D1274" s="21" t="s">
        <v>1498</v>
      </c>
      <c r="E1274" s="21" t="s">
        <v>1499</v>
      </c>
      <c r="F1274" s="26" t="s">
        <v>372</v>
      </c>
      <c r="G1274" s="27">
        <v>1</v>
      </c>
      <c r="H1274" s="27">
        <v>1</v>
      </c>
      <c r="I1274" s="36">
        <v>1</v>
      </c>
      <c r="J1274" s="26" t="s">
        <v>2297</v>
      </c>
      <c r="K1274" s="37"/>
      <c r="L1274" s="23" t="str">
        <f>IF(U1274=0,"INVALID SKU",IF(INDEX('SKU Catalog'!$J$1:$J$116,MAX(1,U1274))=0,"PAYG",IF(J1274="Default",Assumptions!$B$7,J1274)))</f>
        <v>PAYG</v>
      </c>
      <c r="M1274" s="23" t="str">
        <f>IF(U1274=0,"Review SKU",INDEX('SKU Catalog'!$E$1:$E$116,MAX(1,U1274)))</f>
        <v>gateway</v>
      </c>
      <c r="N1274" s="31">
        <f>IF(ISNUMBER(K1274),K1274,IF(U1274=0,"UNPRICED",IF(L1274="PAYG",INDEX('SKU Catalog'!$K$1:$K$116,MAX(1,U1274)),IF(L1274="1Y",INDEX('SKU Catalog'!$L$1:$L$116,MAX(1,U1274)),INDEX('SKU Catalog'!$M$1:$M$116,MAX(1,U1274))))))</f>
        <v>138.69999999999999</v>
      </c>
      <c r="O1274" s="24">
        <f>IF(NOT(AND(A1274=$B$2,G1274&gt;0,H1274&gt;0,OR(C1274&lt;&gt;"Recommended baseline",Assumptions!$B$10=1))),0,IF(ISNUMBER(N1274),G1274*H1274*N1274*IF(ISNUMBER(K1274),1,IF(AND(L1274="PAYG",INDEX('SKU Catalog'!$F$1:$F$116,MAX(1,U1274))="Hourly"),I1274,1)),"UNPRICED"))</f>
        <v>0</v>
      </c>
      <c r="P1274" s="24">
        <f>IF(ISNUMBER(O1274),O1274*Assumptions!$B$8,"UNPRICED")</f>
        <v>0</v>
      </c>
      <c r="Q1274" s="23" t="str">
        <f>IF(NOT(AND(A1274=$B$2,G1274&gt;0,H1274&gt;0,OR(C1274&lt;&gt;"Recommended baseline",Assumptions!$B$10=1))),"Inactive",IF(NOT(ISNUMBER(N1274)),"UNPRICED - select SKU / quote",IF(ISNUMBER(K1274),"Manual quote - verify source",IF(T1274="Covered","Covered by capacity",IF(T1274="Control plane","No direct fee","Priced - verify sizing")))))</f>
        <v>Inactive</v>
      </c>
      <c r="R1274" s="21" t="s">
        <v>2326</v>
      </c>
      <c r="S1274" s="21" t="s">
        <v>971</v>
      </c>
      <c r="T1274" s="21" t="s">
        <v>371</v>
      </c>
      <c r="U1274" s="23">
        <f>IF(COUNTIF('SKU Catalog'!$A$4:$A$116,T1274&amp;"|"&amp;F1274)=0,0,MATCH(T1274&amp;"|"&amp;F1274,'SKU Catalog'!$A$1:$A$116,0))</f>
        <v>77</v>
      </c>
      <c r="V1274" s="24">
        <f>IF(NOT(AND(A1274=$B$2,G1274&gt;0,H1274&gt;0,OR(C1274&lt;&gt;"Recommended baseline",Assumptions!$B$10=1))),0,IF(ISNUMBER(K1274),G1274*H1274*K1274,IF(U1274=0,"UNPRICED",IF(ISNUMBER(INDEX('SKU Catalog'!$K$1:$K$116,MAX(1,U1274))),G1274*H1274*INDEX('SKU Catalog'!$K$1:$K$116,MAX(1,U1274))*IF(AND(INDEX('SKU Catalog'!$F$1:$F$116,MAX(1,U1274))="Hourly",OR(INDEX('SKU Catalog'!$J$1:$J$116,MAX(1,U1274))=0,"PAYG"="PAYG")),I1274,1),"UNPRICED"))))</f>
        <v>0</v>
      </c>
      <c r="W1274" s="24">
        <f>IF(NOT(AND(A1274=$B$2,G1274&gt;0,H1274&gt;0,OR(C1274&lt;&gt;"Recommended baseline",Assumptions!$B$10=1))),0,IF(ISNUMBER(K1274),G1274*H1274*K1274,IF(U1274=0,"UNPRICED",IF(ISNUMBER(INDEX('SKU Catalog'!$L$1:$L$116,MAX(1,U1274))),G1274*H1274*INDEX('SKU Catalog'!$L$1:$L$116,MAX(1,U1274))*IF(AND(INDEX('SKU Catalog'!$F$1:$F$116,MAX(1,U1274))="Hourly",OR(INDEX('SKU Catalog'!$J$1:$J$116,MAX(1,U1274))=0,"1Y"="PAYG")),I1274,1),"UNPRICED"))))</f>
        <v>0</v>
      </c>
      <c r="X1274" s="24">
        <f>IF(NOT(AND(A1274=$B$2,G1274&gt;0,H1274&gt;0,OR(C1274&lt;&gt;"Recommended baseline",Assumptions!$B$10=1))),0,IF(ISNUMBER(K1274),G1274*H1274*K1274,IF(U1274=0,"UNPRICED",IF(ISNUMBER(INDEX('SKU Catalog'!$M$1:$M$116,MAX(1,U1274))),G1274*H1274*INDEX('SKU Catalog'!$M$1:$M$116,MAX(1,U1274))*IF(AND(INDEX('SKU Catalog'!$F$1:$F$116,MAX(1,U1274))="Hourly",OR(INDEX('SKU Catalog'!$J$1:$J$116,MAX(1,U1274))=0,"3Y"="PAYG")),I1274,1),"UNPRICED"))))</f>
        <v>0</v>
      </c>
    </row>
    <row r="1275" spans="1:24" ht="28.8" x14ac:dyDescent="0.35">
      <c r="A1275" s="21" t="s">
        <v>1941</v>
      </c>
      <c r="B1275" s="21" t="s">
        <v>87</v>
      </c>
      <c r="C1275" s="21" t="s">
        <v>2299</v>
      </c>
      <c r="D1275" s="21" t="s">
        <v>1502</v>
      </c>
      <c r="E1275" s="21" t="s">
        <v>1503</v>
      </c>
      <c r="F1275" s="26" t="s">
        <v>380</v>
      </c>
      <c r="G1275" s="27">
        <v>1</v>
      </c>
      <c r="H1275" s="27">
        <v>1</v>
      </c>
      <c r="I1275" s="36">
        <v>1</v>
      </c>
      <c r="J1275" s="26" t="s">
        <v>2297</v>
      </c>
      <c r="K1275" s="37"/>
      <c r="L1275" s="23" t="str">
        <f>IF(U1275=0,"INVALID SKU",IF(INDEX('SKU Catalog'!$J$1:$J$116,MAX(1,U1275))=0,"PAYG",IF(J1275="Default",Assumptions!$B$7,J1275)))</f>
        <v>PAYG</v>
      </c>
      <c r="M1275" s="23" t="str">
        <f>IF(U1275=0,"Review SKU",INDEX('SKU Catalog'!$E$1:$E$116,MAX(1,U1275)))</f>
        <v>hub routing unit</v>
      </c>
      <c r="N1275" s="31">
        <f>IF(ISNUMBER(K1275),K1275,IF(U1275=0,"UNPRICED",IF(L1275="PAYG",INDEX('SKU Catalog'!$K$1:$K$116,MAX(1,U1275)),IF(L1275="1Y",INDEX('SKU Catalog'!$L$1:$L$116,MAX(1,U1275)),INDEX('SKU Catalog'!$M$1:$M$116,MAX(1,U1275))))))</f>
        <v>73</v>
      </c>
      <c r="O1275" s="24">
        <f>IF(NOT(AND(A1275=$B$2,G1275&gt;0,H1275&gt;0,OR(C1275&lt;&gt;"Recommended baseline",Assumptions!$B$10=1))),0,IF(ISNUMBER(N1275),G1275*H1275*N1275*IF(ISNUMBER(K1275),1,IF(AND(L1275="PAYG",INDEX('SKU Catalog'!$F$1:$F$116,MAX(1,U1275))="Hourly"),I1275,1)),"UNPRICED"))</f>
        <v>0</v>
      </c>
      <c r="P1275" s="24">
        <f>IF(ISNUMBER(O1275),O1275*Assumptions!$B$8,"UNPRICED")</f>
        <v>0</v>
      </c>
      <c r="Q1275" s="23" t="str">
        <f>IF(NOT(AND(A1275=$B$2,G1275&gt;0,H1275&gt;0,OR(C1275&lt;&gt;"Recommended baseline",Assumptions!$B$10=1))),"Inactive",IF(NOT(ISNUMBER(N1275)),"UNPRICED - select SKU / quote",IF(ISNUMBER(K1275),"Manual quote - verify source",IF(T1275="Covered","Covered by capacity",IF(T1275="Control plane","No direct fee","Priced - verify sizing")))))</f>
        <v>Inactive</v>
      </c>
      <c r="R1275" s="21" t="s">
        <v>2326</v>
      </c>
      <c r="S1275" s="21" t="s">
        <v>971</v>
      </c>
      <c r="T1275" s="21" t="s">
        <v>379</v>
      </c>
      <c r="U1275" s="23">
        <f>IF(COUNTIF('SKU Catalog'!$A$4:$A$116,T1275&amp;"|"&amp;F1275)=0,0,MATCH(T1275&amp;"|"&amp;F1275,'SKU Catalog'!$A$1:$A$116,0))</f>
        <v>80</v>
      </c>
      <c r="V1275" s="24">
        <f>IF(NOT(AND(A1275=$B$2,G1275&gt;0,H1275&gt;0,OR(C1275&lt;&gt;"Recommended baseline",Assumptions!$B$10=1))),0,IF(ISNUMBER(K1275),G1275*H1275*K1275,IF(U1275=0,"UNPRICED",IF(ISNUMBER(INDEX('SKU Catalog'!$K$1:$K$116,MAX(1,U1275))),G1275*H1275*INDEX('SKU Catalog'!$K$1:$K$116,MAX(1,U1275))*IF(AND(INDEX('SKU Catalog'!$F$1:$F$116,MAX(1,U1275))="Hourly",OR(INDEX('SKU Catalog'!$J$1:$J$116,MAX(1,U1275))=0,"PAYG"="PAYG")),I1275,1),"UNPRICED"))))</f>
        <v>0</v>
      </c>
      <c r="W1275" s="24">
        <f>IF(NOT(AND(A1275=$B$2,G1275&gt;0,H1275&gt;0,OR(C1275&lt;&gt;"Recommended baseline",Assumptions!$B$10=1))),0,IF(ISNUMBER(K1275),G1275*H1275*K1275,IF(U1275=0,"UNPRICED",IF(ISNUMBER(INDEX('SKU Catalog'!$L$1:$L$116,MAX(1,U1275))),G1275*H1275*INDEX('SKU Catalog'!$L$1:$L$116,MAX(1,U1275))*IF(AND(INDEX('SKU Catalog'!$F$1:$F$116,MAX(1,U1275))="Hourly",OR(INDEX('SKU Catalog'!$J$1:$J$116,MAX(1,U1275))=0,"1Y"="PAYG")),I1275,1),"UNPRICED"))))</f>
        <v>0</v>
      </c>
      <c r="X1275" s="24">
        <f>IF(NOT(AND(A1275=$B$2,G1275&gt;0,H1275&gt;0,OR(C1275&lt;&gt;"Recommended baseline",Assumptions!$B$10=1))),0,IF(ISNUMBER(K1275),G1275*H1275*K1275,IF(U1275=0,"UNPRICED",IF(ISNUMBER(INDEX('SKU Catalog'!$M$1:$M$116,MAX(1,U1275))),G1275*H1275*INDEX('SKU Catalog'!$M$1:$M$116,MAX(1,U1275))*IF(AND(INDEX('SKU Catalog'!$F$1:$F$116,MAX(1,U1275))="Hourly",OR(INDEX('SKU Catalog'!$J$1:$J$116,MAX(1,U1275))=0,"3Y"="PAYG")),I1275,1),"UNPRICED"))))</f>
        <v>0</v>
      </c>
    </row>
    <row r="1276" spans="1:24" ht="28.8" x14ac:dyDescent="0.35">
      <c r="A1276" s="21" t="s">
        <v>1941</v>
      </c>
      <c r="B1276" s="21" t="s">
        <v>96</v>
      </c>
      <c r="C1276" s="21" t="s">
        <v>2299</v>
      </c>
      <c r="D1276" s="21" t="s">
        <v>1506</v>
      </c>
      <c r="E1276" s="21" t="s">
        <v>1507</v>
      </c>
      <c r="F1276" s="26" t="s">
        <v>191</v>
      </c>
      <c r="G1276" s="27">
        <v>1</v>
      </c>
      <c r="H1276" s="27">
        <v>1</v>
      </c>
      <c r="I1276" s="36">
        <v>1</v>
      </c>
      <c r="J1276" s="26" t="s">
        <v>2297</v>
      </c>
      <c r="K1276" s="37"/>
      <c r="L1276" s="23" t="str">
        <f>IF(U1276=0,"INVALID SKU",IF(INDEX('SKU Catalog'!$J$1:$J$116,MAX(1,U1276))=0,"PAYG",IF(J1276="Default",Assumptions!$B$7,J1276)))</f>
        <v>PAYG</v>
      </c>
      <c r="M1276" s="23" t="str">
        <f>IF(U1276=0,"Review SKU",INDEX('SKU Catalog'!$E$1:$E$116,MAX(1,U1276)))</f>
        <v>quoted unit</v>
      </c>
      <c r="N1276" s="31" t="str">
        <f>IF(ISNUMBER(K1276),K1276,IF(U1276=0,"UNPRICED",IF(L1276="PAYG",INDEX('SKU Catalog'!$K$1:$K$116,MAX(1,U1276)),IF(L1276="1Y",INDEX('SKU Catalog'!$L$1:$L$116,MAX(1,U1276)),INDEX('SKU Catalog'!$M$1:$M$116,MAX(1,U1276))))))</f>
        <v>UNPRICED</v>
      </c>
      <c r="O1276" s="24">
        <f>IF(NOT(AND(A1276=$B$2,G1276&gt;0,H1276&gt;0,OR(C1276&lt;&gt;"Recommended baseline",Assumptions!$B$10=1))),0,IF(ISNUMBER(N1276),G1276*H1276*N1276*IF(ISNUMBER(K1276),1,IF(AND(L1276="PAYG",INDEX('SKU Catalog'!$F$1:$F$116,MAX(1,U1276))="Hourly"),I1276,1)),"UNPRICED"))</f>
        <v>0</v>
      </c>
      <c r="P1276" s="24">
        <f>IF(ISNUMBER(O1276),O1276*Assumptions!$B$8,"UNPRICED")</f>
        <v>0</v>
      </c>
      <c r="Q1276" s="23" t="str">
        <f>IF(NOT(AND(A1276=$B$2,G1276&gt;0,H1276&gt;0,OR(C1276&lt;&gt;"Recommended baseline",Assumptions!$B$10=1))),"Inactive",IF(NOT(ISNUMBER(N1276)),"UNPRICED - select SKU / quote",IF(ISNUMBER(K1276),"Manual quote - verify source",IF(T1276="Covered","Covered by capacity",IF(T1276="Control plane","No direct fee","Priced - verify sizing")))))</f>
        <v>Inactive</v>
      </c>
      <c r="R1276" s="21" t="s">
        <v>2341</v>
      </c>
      <c r="S1276" s="21" t="s">
        <v>971</v>
      </c>
      <c r="T1276" s="21" t="s">
        <v>96</v>
      </c>
      <c r="U1276" s="23">
        <f>IF(COUNTIF('SKU Catalog'!$A$4:$A$116,T1276&amp;"|"&amp;F1276)=0,0,MATCH(T1276&amp;"|"&amp;F1276,'SKU Catalog'!$A$1:$A$116,0))</f>
        <v>6</v>
      </c>
      <c r="V1276" s="24">
        <f>IF(NOT(AND(A1276=$B$2,G1276&gt;0,H1276&gt;0,OR(C1276&lt;&gt;"Recommended baseline",Assumptions!$B$10=1))),0,IF(ISNUMBER(K1276),G1276*H1276*K1276,IF(U1276=0,"UNPRICED",IF(ISNUMBER(INDEX('SKU Catalog'!$K$1:$K$116,MAX(1,U1276))),G1276*H1276*INDEX('SKU Catalog'!$K$1:$K$116,MAX(1,U1276))*IF(AND(INDEX('SKU Catalog'!$F$1:$F$116,MAX(1,U1276))="Hourly",OR(INDEX('SKU Catalog'!$J$1:$J$116,MAX(1,U1276))=0,"PAYG"="PAYG")),I1276,1),"UNPRICED"))))</f>
        <v>0</v>
      </c>
      <c r="W1276" s="24">
        <f>IF(NOT(AND(A1276=$B$2,G1276&gt;0,H1276&gt;0,OR(C1276&lt;&gt;"Recommended baseline",Assumptions!$B$10=1))),0,IF(ISNUMBER(K1276),G1276*H1276*K1276,IF(U1276=0,"UNPRICED",IF(ISNUMBER(INDEX('SKU Catalog'!$L$1:$L$116,MAX(1,U1276))),G1276*H1276*INDEX('SKU Catalog'!$L$1:$L$116,MAX(1,U1276))*IF(AND(INDEX('SKU Catalog'!$F$1:$F$116,MAX(1,U1276))="Hourly",OR(INDEX('SKU Catalog'!$J$1:$J$116,MAX(1,U1276))=0,"1Y"="PAYG")),I1276,1),"UNPRICED"))))</f>
        <v>0</v>
      </c>
      <c r="X1276" s="24">
        <f>IF(NOT(AND(A1276=$B$2,G1276&gt;0,H1276&gt;0,OR(C1276&lt;&gt;"Recommended baseline",Assumptions!$B$10=1))),0,IF(ISNUMBER(K1276),G1276*H1276*K1276,IF(U1276=0,"UNPRICED",IF(ISNUMBER(INDEX('SKU Catalog'!$M$1:$M$116,MAX(1,U1276))),G1276*H1276*INDEX('SKU Catalog'!$M$1:$M$116,MAX(1,U1276))*IF(AND(INDEX('SKU Catalog'!$F$1:$F$116,MAX(1,U1276))="Hourly",OR(INDEX('SKU Catalog'!$J$1:$J$116,MAX(1,U1276))=0,"3Y"="PAYG")),I1276,1),"UNPRICED"))))</f>
        <v>0</v>
      </c>
    </row>
    <row r="1277" spans="1:24" ht="28.8" x14ac:dyDescent="0.35">
      <c r="A1277" s="21" t="s">
        <v>1941</v>
      </c>
      <c r="B1277" s="21" t="s">
        <v>88</v>
      </c>
      <c r="C1277" s="21" t="s">
        <v>2299</v>
      </c>
      <c r="D1277" s="21" t="s">
        <v>1509</v>
      </c>
      <c r="E1277" s="21" t="s">
        <v>1511</v>
      </c>
      <c r="F1277" s="26" t="s">
        <v>287</v>
      </c>
      <c r="G1277" s="27">
        <v>1</v>
      </c>
      <c r="H1277" s="27">
        <v>1</v>
      </c>
      <c r="I1277" s="36">
        <v>1</v>
      </c>
      <c r="J1277" s="26" t="s">
        <v>2297</v>
      </c>
      <c r="K1277" s="37"/>
      <c r="L1277" s="23" t="str">
        <f>IF(U1277=0,"INVALID SKU",IF(INDEX('SKU Catalog'!$J$1:$J$116,MAX(1,U1277))=0,"PAYG",IF(J1277="Default",Assumptions!$B$7,J1277)))</f>
        <v>PAYG</v>
      </c>
      <c r="M1277" s="23" t="str">
        <f>IF(U1277=0,"Review SKU",INDEX('SKU Catalog'!$E$1:$E$116,MAX(1,U1277)))</f>
        <v>firewall</v>
      </c>
      <c r="N1277" s="31">
        <f>IF(ISNUMBER(K1277),K1277,IF(U1277=0,"UNPRICED",IF(L1277="PAYG",INDEX('SKU Catalog'!$K$1:$K$116,MAX(1,U1277)),IF(L1277="1Y",INDEX('SKU Catalog'!$L$1:$L$116,MAX(1,U1277)),INDEX('SKU Catalog'!$M$1:$M$116,MAX(1,U1277))))))</f>
        <v>912.5</v>
      </c>
      <c r="O1277" s="24">
        <f>IF(NOT(AND(A1277=$B$2,G1277&gt;0,H1277&gt;0,OR(C1277&lt;&gt;"Recommended baseline",Assumptions!$B$10=1))),0,IF(ISNUMBER(N1277),G1277*H1277*N1277*IF(ISNUMBER(K1277),1,IF(AND(L1277="PAYG",INDEX('SKU Catalog'!$F$1:$F$116,MAX(1,U1277))="Hourly"),I1277,1)),"UNPRICED"))</f>
        <v>0</v>
      </c>
      <c r="P1277" s="24">
        <f>IF(ISNUMBER(O1277),O1277*Assumptions!$B$8,"UNPRICED")</f>
        <v>0</v>
      </c>
      <c r="Q1277" s="23" t="str">
        <f>IF(NOT(AND(A1277=$B$2,G1277&gt;0,H1277&gt;0,OR(C1277&lt;&gt;"Recommended baseline",Assumptions!$B$10=1))),"Inactive",IF(NOT(ISNUMBER(N1277)),"UNPRICED - select SKU / quote",IF(ISNUMBER(K1277),"Manual quote - verify source",IF(T1277="Covered","Covered by capacity",IF(T1277="Control plane","No direct fee","Priced - verify sizing")))))</f>
        <v>Inactive</v>
      </c>
      <c r="R1277" s="21" t="s">
        <v>2326</v>
      </c>
      <c r="S1277" s="21" t="s">
        <v>971</v>
      </c>
      <c r="T1277" s="21" t="s">
        <v>357</v>
      </c>
      <c r="U1277" s="23">
        <f>IF(COUNTIF('SKU Catalog'!$A$4:$A$116,T1277&amp;"|"&amp;F1277)=0,0,MATCH(T1277&amp;"|"&amp;F1277,'SKU Catalog'!$A$1:$A$116,0))</f>
        <v>72</v>
      </c>
      <c r="V1277" s="24">
        <f>IF(NOT(AND(A1277=$B$2,G1277&gt;0,H1277&gt;0,OR(C1277&lt;&gt;"Recommended baseline",Assumptions!$B$10=1))),0,IF(ISNUMBER(K1277),G1277*H1277*K1277,IF(U1277=0,"UNPRICED",IF(ISNUMBER(INDEX('SKU Catalog'!$K$1:$K$116,MAX(1,U1277))),G1277*H1277*INDEX('SKU Catalog'!$K$1:$K$116,MAX(1,U1277))*IF(AND(INDEX('SKU Catalog'!$F$1:$F$116,MAX(1,U1277))="Hourly",OR(INDEX('SKU Catalog'!$J$1:$J$116,MAX(1,U1277))=0,"PAYG"="PAYG")),I1277,1),"UNPRICED"))))</f>
        <v>0</v>
      </c>
      <c r="W1277" s="24">
        <f>IF(NOT(AND(A1277=$B$2,G1277&gt;0,H1277&gt;0,OR(C1277&lt;&gt;"Recommended baseline",Assumptions!$B$10=1))),0,IF(ISNUMBER(K1277),G1277*H1277*K1277,IF(U1277=0,"UNPRICED",IF(ISNUMBER(INDEX('SKU Catalog'!$L$1:$L$116,MAX(1,U1277))),G1277*H1277*INDEX('SKU Catalog'!$L$1:$L$116,MAX(1,U1277))*IF(AND(INDEX('SKU Catalog'!$F$1:$F$116,MAX(1,U1277))="Hourly",OR(INDEX('SKU Catalog'!$J$1:$J$116,MAX(1,U1277))=0,"1Y"="PAYG")),I1277,1),"UNPRICED"))))</f>
        <v>0</v>
      </c>
      <c r="X1277" s="24">
        <f>IF(NOT(AND(A1277=$B$2,G1277&gt;0,H1277&gt;0,OR(C1277&lt;&gt;"Recommended baseline",Assumptions!$B$10=1))),0,IF(ISNUMBER(K1277),G1277*H1277*K1277,IF(U1277=0,"UNPRICED",IF(ISNUMBER(INDEX('SKU Catalog'!$M$1:$M$116,MAX(1,U1277))),G1277*H1277*INDEX('SKU Catalog'!$M$1:$M$116,MAX(1,U1277))*IF(AND(INDEX('SKU Catalog'!$F$1:$F$116,MAX(1,U1277))="Hourly",OR(INDEX('SKU Catalog'!$J$1:$J$116,MAX(1,U1277))=0,"3Y"="PAYG")),I1277,1),"UNPRICED"))))</f>
        <v>0</v>
      </c>
    </row>
    <row r="1278" spans="1:24" ht="28.8" x14ac:dyDescent="0.35">
      <c r="A1278" s="21" t="s">
        <v>1941</v>
      </c>
      <c r="B1278" s="21" t="s">
        <v>88</v>
      </c>
      <c r="C1278" s="21" t="s">
        <v>2299</v>
      </c>
      <c r="D1278" s="21" t="s">
        <v>1509</v>
      </c>
      <c r="E1278" s="21" t="s">
        <v>1511</v>
      </c>
      <c r="F1278" s="26" t="s">
        <v>287</v>
      </c>
      <c r="G1278" s="27">
        <v>1</v>
      </c>
      <c r="H1278" s="27">
        <v>100</v>
      </c>
      <c r="I1278" s="36">
        <v>1</v>
      </c>
      <c r="J1278" s="26" t="s">
        <v>2297</v>
      </c>
      <c r="K1278" s="37"/>
      <c r="L1278" s="23" t="str">
        <f>IF(U1278=0,"INVALID SKU",IF(INDEX('SKU Catalog'!$J$1:$J$116,MAX(1,U1278))=0,"PAYG",IF(J1278="Default",Assumptions!$B$7,J1278)))</f>
        <v>PAYG</v>
      </c>
      <c r="M1278" s="23" t="str">
        <f>IF(U1278=0,"Review SKU",INDEX('SKU Catalog'!$E$1:$E$116,MAX(1,U1278)))</f>
        <v>GB processed</v>
      </c>
      <c r="N1278" s="31">
        <f>IF(ISNUMBER(K1278),K1278,IF(U1278=0,"UNPRICED",IF(L1278="PAYG",INDEX('SKU Catalog'!$K$1:$K$116,MAX(1,U1278)),IF(L1278="1Y",INDEX('SKU Catalog'!$L$1:$L$116,MAX(1,U1278)),INDEX('SKU Catalog'!$M$1:$M$116,MAX(1,U1278))))))</f>
        <v>1.6E-2</v>
      </c>
      <c r="O1278" s="24">
        <f>IF(NOT(AND(A1278=$B$2,G1278&gt;0,H1278&gt;0,OR(C1278&lt;&gt;"Recommended baseline",Assumptions!$B$10=1))),0,IF(ISNUMBER(N1278),G1278*H1278*N1278*IF(ISNUMBER(K1278),1,IF(AND(L1278="PAYG",INDEX('SKU Catalog'!$F$1:$F$116,MAX(1,U1278))="Hourly"),I1278,1)),"UNPRICED"))</f>
        <v>0</v>
      </c>
      <c r="P1278" s="24">
        <f>IF(ISNUMBER(O1278),O1278*Assumptions!$B$8,"UNPRICED")</f>
        <v>0</v>
      </c>
      <c r="Q1278" s="23" t="str">
        <f>IF(NOT(AND(A1278=$B$2,G1278&gt;0,H1278&gt;0,OR(C1278&lt;&gt;"Recommended baseline",Assumptions!$B$10=1))),"Inactive",IF(NOT(ISNUMBER(N1278)),"UNPRICED - select SKU / quote",IF(ISNUMBER(K1278),"Manual quote - verify source",IF(T1278="Covered","Covered by capacity",IF(T1278="Control plane","No direct fee","Priced - verify sizing")))))</f>
        <v>Inactive</v>
      </c>
      <c r="R1278" s="21" t="s">
        <v>2348</v>
      </c>
      <c r="S1278" s="21" t="s">
        <v>971</v>
      </c>
      <c r="T1278" s="21" t="s">
        <v>360</v>
      </c>
      <c r="U1278" s="23">
        <f>IF(COUNTIF('SKU Catalog'!$A$4:$A$116,T1278&amp;"|"&amp;F1278)=0,0,MATCH(T1278&amp;"|"&amp;F1278,'SKU Catalog'!$A$1:$A$116,0))</f>
        <v>73</v>
      </c>
      <c r="V1278" s="24">
        <f>IF(NOT(AND(A1278=$B$2,G1278&gt;0,H1278&gt;0,OR(C1278&lt;&gt;"Recommended baseline",Assumptions!$B$10=1))),0,IF(ISNUMBER(K1278),G1278*H1278*K1278,IF(U1278=0,"UNPRICED",IF(ISNUMBER(INDEX('SKU Catalog'!$K$1:$K$116,MAX(1,U1278))),G1278*H1278*INDEX('SKU Catalog'!$K$1:$K$116,MAX(1,U1278))*IF(AND(INDEX('SKU Catalog'!$F$1:$F$116,MAX(1,U1278))="Hourly",OR(INDEX('SKU Catalog'!$J$1:$J$116,MAX(1,U1278))=0,"PAYG"="PAYG")),I1278,1),"UNPRICED"))))</f>
        <v>0</v>
      </c>
      <c r="W1278" s="24">
        <f>IF(NOT(AND(A1278=$B$2,G1278&gt;0,H1278&gt;0,OR(C1278&lt;&gt;"Recommended baseline",Assumptions!$B$10=1))),0,IF(ISNUMBER(K1278),G1278*H1278*K1278,IF(U1278=0,"UNPRICED",IF(ISNUMBER(INDEX('SKU Catalog'!$L$1:$L$116,MAX(1,U1278))),G1278*H1278*INDEX('SKU Catalog'!$L$1:$L$116,MAX(1,U1278))*IF(AND(INDEX('SKU Catalog'!$F$1:$F$116,MAX(1,U1278))="Hourly",OR(INDEX('SKU Catalog'!$J$1:$J$116,MAX(1,U1278))=0,"1Y"="PAYG")),I1278,1),"UNPRICED"))))</f>
        <v>0</v>
      </c>
      <c r="X1278" s="24">
        <f>IF(NOT(AND(A1278=$B$2,G1278&gt;0,H1278&gt;0,OR(C1278&lt;&gt;"Recommended baseline",Assumptions!$B$10=1))),0,IF(ISNUMBER(K1278),G1278*H1278*K1278,IF(U1278=0,"UNPRICED",IF(ISNUMBER(INDEX('SKU Catalog'!$M$1:$M$116,MAX(1,U1278))),G1278*H1278*INDEX('SKU Catalog'!$M$1:$M$116,MAX(1,U1278))*IF(AND(INDEX('SKU Catalog'!$F$1:$F$116,MAX(1,U1278))="Hourly",OR(INDEX('SKU Catalog'!$J$1:$J$116,MAX(1,U1278))=0,"3Y"="PAYG")),I1278,1),"UNPRICED"))))</f>
        <v>0</v>
      </c>
    </row>
    <row r="1279" spans="1:24" ht="28.8" x14ac:dyDescent="0.35">
      <c r="A1279" s="21" t="s">
        <v>1941</v>
      </c>
      <c r="B1279" s="21" t="s">
        <v>95</v>
      </c>
      <c r="C1279" s="21" t="s">
        <v>2299</v>
      </c>
      <c r="D1279" s="21" t="s">
        <v>1514</v>
      </c>
      <c r="E1279" s="21" t="s">
        <v>1515</v>
      </c>
      <c r="F1279" s="26" t="s">
        <v>188</v>
      </c>
      <c r="G1279" s="27">
        <v>1</v>
      </c>
      <c r="H1279" s="27">
        <v>1</v>
      </c>
      <c r="I1279" s="36">
        <v>1</v>
      </c>
      <c r="J1279" s="26" t="s">
        <v>2297</v>
      </c>
      <c r="K1279" s="37"/>
      <c r="L1279" s="23" t="str">
        <f>IF(U1279=0,"INVALID SKU",IF(INDEX('SKU Catalog'!$J$1:$J$116,MAX(1,U1279))=0,"PAYG",IF(J1279="Default",Assumptions!$B$7,J1279)))</f>
        <v>PAYG</v>
      </c>
      <c r="M1279" s="23" t="str">
        <f>IF(U1279=0,"Review SKU",INDEX('SKU Catalog'!$E$1:$E$116,MAX(1,U1279)))</f>
        <v>resource</v>
      </c>
      <c r="N1279" s="31">
        <f>IF(ISNUMBER(K1279),K1279,IF(U1279=0,"UNPRICED",IF(L1279="PAYG",INDEX('SKU Catalog'!$K$1:$K$116,MAX(1,U1279)),IF(L1279="1Y",INDEX('SKU Catalog'!$L$1:$L$116,MAX(1,U1279)),INDEX('SKU Catalog'!$M$1:$M$116,MAX(1,U1279))))))</f>
        <v>0</v>
      </c>
      <c r="O1279" s="24">
        <f>IF(NOT(AND(A1279=$B$2,G1279&gt;0,H1279&gt;0,OR(C1279&lt;&gt;"Recommended baseline",Assumptions!$B$10=1))),0,IF(ISNUMBER(N1279),G1279*H1279*N1279*IF(ISNUMBER(K1279),1,IF(AND(L1279="PAYG",INDEX('SKU Catalog'!$F$1:$F$116,MAX(1,U1279))="Hourly"),I1279,1)),"UNPRICED"))</f>
        <v>0</v>
      </c>
      <c r="P1279" s="24">
        <f>IF(ISNUMBER(O1279),O1279*Assumptions!$B$8,"UNPRICED")</f>
        <v>0</v>
      </c>
      <c r="Q1279" s="23" t="str">
        <f>IF(NOT(AND(A1279=$B$2,G1279&gt;0,H1279&gt;0,OR(C1279&lt;&gt;"Recommended baseline",Assumptions!$B$10=1))),"Inactive",IF(NOT(ISNUMBER(N1279)),"UNPRICED - select SKU / quote",IF(ISNUMBER(K1279),"Manual quote - verify source",IF(T1279="Covered","Covered by capacity",IF(T1279="Control plane","No direct fee","Priced - verify sizing")))))</f>
        <v>Inactive</v>
      </c>
      <c r="R1279" s="21" t="s">
        <v>2315</v>
      </c>
      <c r="S1279" s="21" t="s">
        <v>971</v>
      </c>
      <c r="T1279" s="21" t="s">
        <v>187</v>
      </c>
      <c r="U1279" s="23">
        <f>IF(COUNTIF('SKU Catalog'!$A$4:$A$116,T1279&amp;"|"&amp;F1279)=0,0,MATCH(T1279&amp;"|"&amp;F1279,'SKU Catalog'!$A$1:$A$116,0))</f>
        <v>5</v>
      </c>
      <c r="V1279" s="24">
        <f>IF(NOT(AND(A1279=$B$2,G1279&gt;0,H1279&gt;0,OR(C1279&lt;&gt;"Recommended baseline",Assumptions!$B$10=1))),0,IF(ISNUMBER(K1279),G1279*H1279*K1279,IF(U1279=0,"UNPRICED",IF(ISNUMBER(INDEX('SKU Catalog'!$K$1:$K$116,MAX(1,U1279))),G1279*H1279*INDEX('SKU Catalog'!$K$1:$K$116,MAX(1,U1279))*IF(AND(INDEX('SKU Catalog'!$F$1:$F$116,MAX(1,U1279))="Hourly",OR(INDEX('SKU Catalog'!$J$1:$J$116,MAX(1,U1279))=0,"PAYG"="PAYG")),I1279,1),"UNPRICED"))))</f>
        <v>0</v>
      </c>
      <c r="W1279" s="24">
        <f>IF(NOT(AND(A1279=$B$2,G1279&gt;0,H1279&gt;0,OR(C1279&lt;&gt;"Recommended baseline",Assumptions!$B$10=1))),0,IF(ISNUMBER(K1279),G1279*H1279*K1279,IF(U1279=0,"UNPRICED",IF(ISNUMBER(INDEX('SKU Catalog'!$L$1:$L$116,MAX(1,U1279))),G1279*H1279*INDEX('SKU Catalog'!$L$1:$L$116,MAX(1,U1279))*IF(AND(INDEX('SKU Catalog'!$F$1:$F$116,MAX(1,U1279))="Hourly",OR(INDEX('SKU Catalog'!$J$1:$J$116,MAX(1,U1279))=0,"1Y"="PAYG")),I1279,1),"UNPRICED"))))</f>
        <v>0</v>
      </c>
      <c r="X1279" s="24">
        <f>IF(NOT(AND(A1279=$B$2,G1279&gt;0,H1279&gt;0,OR(C1279&lt;&gt;"Recommended baseline",Assumptions!$B$10=1))),0,IF(ISNUMBER(K1279),G1279*H1279*K1279,IF(U1279=0,"UNPRICED",IF(ISNUMBER(INDEX('SKU Catalog'!$M$1:$M$116,MAX(1,U1279))),G1279*H1279*INDEX('SKU Catalog'!$M$1:$M$116,MAX(1,U1279))*IF(AND(INDEX('SKU Catalog'!$F$1:$F$116,MAX(1,U1279))="Hourly",OR(INDEX('SKU Catalog'!$J$1:$J$116,MAX(1,U1279))=0,"3Y"="PAYG")),I1279,1),"UNPRICED"))))</f>
        <v>0</v>
      </c>
    </row>
    <row r="1280" spans="1:24" ht="28.8" x14ac:dyDescent="0.35">
      <c r="A1280" s="21" t="s">
        <v>1941</v>
      </c>
      <c r="B1280" s="21" t="s">
        <v>95</v>
      </c>
      <c r="C1280" s="21" t="s">
        <v>2299</v>
      </c>
      <c r="D1280" s="21" t="s">
        <v>1518</v>
      </c>
      <c r="E1280" s="21" t="s">
        <v>1519</v>
      </c>
      <c r="F1280" s="26" t="s">
        <v>188</v>
      </c>
      <c r="G1280" s="27">
        <v>1</v>
      </c>
      <c r="H1280" s="27">
        <v>1</v>
      </c>
      <c r="I1280" s="36">
        <v>1</v>
      </c>
      <c r="J1280" s="26" t="s">
        <v>2297</v>
      </c>
      <c r="K1280" s="37"/>
      <c r="L1280" s="23" t="str">
        <f>IF(U1280=0,"INVALID SKU",IF(INDEX('SKU Catalog'!$J$1:$J$116,MAX(1,U1280))=0,"PAYG",IF(J1280="Default",Assumptions!$B$7,J1280)))</f>
        <v>PAYG</v>
      </c>
      <c r="M1280" s="23" t="str">
        <f>IF(U1280=0,"Review SKU",INDEX('SKU Catalog'!$E$1:$E$116,MAX(1,U1280)))</f>
        <v>resource</v>
      </c>
      <c r="N1280" s="31">
        <f>IF(ISNUMBER(K1280),K1280,IF(U1280=0,"UNPRICED",IF(L1280="PAYG",INDEX('SKU Catalog'!$K$1:$K$116,MAX(1,U1280)),IF(L1280="1Y",INDEX('SKU Catalog'!$L$1:$L$116,MAX(1,U1280)),INDEX('SKU Catalog'!$M$1:$M$116,MAX(1,U1280))))))</f>
        <v>0</v>
      </c>
      <c r="O1280" s="24">
        <f>IF(NOT(AND(A1280=$B$2,G1280&gt;0,H1280&gt;0,OR(C1280&lt;&gt;"Recommended baseline",Assumptions!$B$10=1))),0,IF(ISNUMBER(N1280),G1280*H1280*N1280*IF(ISNUMBER(K1280),1,IF(AND(L1280="PAYG",INDEX('SKU Catalog'!$F$1:$F$116,MAX(1,U1280))="Hourly"),I1280,1)),"UNPRICED"))</f>
        <v>0</v>
      </c>
      <c r="P1280" s="24">
        <f>IF(ISNUMBER(O1280),O1280*Assumptions!$B$8,"UNPRICED")</f>
        <v>0</v>
      </c>
      <c r="Q1280" s="23" t="str">
        <f>IF(NOT(AND(A1280=$B$2,G1280&gt;0,H1280&gt;0,OR(C1280&lt;&gt;"Recommended baseline",Assumptions!$B$10=1))),"Inactive",IF(NOT(ISNUMBER(N1280)),"UNPRICED - select SKU / quote",IF(ISNUMBER(K1280),"Manual quote - verify source",IF(T1280="Covered","Covered by capacity",IF(T1280="Control plane","No direct fee","Priced - verify sizing")))))</f>
        <v>Inactive</v>
      </c>
      <c r="R1280" s="21" t="s">
        <v>2315</v>
      </c>
      <c r="S1280" s="21" t="s">
        <v>971</v>
      </c>
      <c r="T1280" s="21" t="s">
        <v>187</v>
      </c>
      <c r="U1280" s="23">
        <f>IF(COUNTIF('SKU Catalog'!$A$4:$A$116,T1280&amp;"|"&amp;F1280)=0,0,MATCH(T1280&amp;"|"&amp;F1280,'SKU Catalog'!$A$1:$A$116,0))</f>
        <v>5</v>
      </c>
      <c r="V1280" s="24">
        <f>IF(NOT(AND(A1280=$B$2,G1280&gt;0,H1280&gt;0,OR(C1280&lt;&gt;"Recommended baseline",Assumptions!$B$10=1))),0,IF(ISNUMBER(K1280),G1280*H1280*K1280,IF(U1280=0,"UNPRICED",IF(ISNUMBER(INDEX('SKU Catalog'!$K$1:$K$116,MAX(1,U1280))),G1280*H1280*INDEX('SKU Catalog'!$K$1:$K$116,MAX(1,U1280))*IF(AND(INDEX('SKU Catalog'!$F$1:$F$116,MAX(1,U1280))="Hourly",OR(INDEX('SKU Catalog'!$J$1:$J$116,MAX(1,U1280))=0,"PAYG"="PAYG")),I1280,1),"UNPRICED"))))</f>
        <v>0</v>
      </c>
      <c r="W1280" s="24">
        <f>IF(NOT(AND(A1280=$B$2,G1280&gt;0,H1280&gt;0,OR(C1280&lt;&gt;"Recommended baseline",Assumptions!$B$10=1))),0,IF(ISNUMBER(K1280),G1280*H1280*K1280,IF(U1280=0,"UNPRICED",IF(ISNUMBER(INDEX('SKU Catalog'!$L$1:$L$116,MAX(1,U1280))),G1280*H1280*INDEX('SKU Catalog'!$L$1:$L$116,MAX(1,U1280))*IF(AND(INDEX('SKU Catalog'!$F$1:$F$116,MAX(1,U1280))="Hourly",OR(INDEX('SKU Catalog'!$J$1:$J$116,MAX(1,U1280))=0,"1Y"="PAYG")),I1280,1),"UNPRICED"))))</f>
        <v>0</v>
      </c>
      <c r="X1280" s="24">
        <f>IF(NOT(AND(A1280=$B$2,G1280&gt;0,H1280&gt;0,OR(C1280&lt;&gt;"Recommended baseline",Assumptions!$B$10=1))),0,IF(ISNUMBER(K1280),G1280*H1280*K1280,IF(U1280=0,"UNPRICED",IF(ISNUMBER(INDEX('SKU Catalog'!$M$1:$M$116,MAX(1,U1280))),G1280*H1280*INDEX('SKU Catalog'!$M$1:$M$116,MAX(1,U1280))*IF(AND(INDEX('SKU Catalog'!$F$1:$F$116,MAX(1,U1280))="Hourly",OR(INDEX('SKU Catalog'!$J$1:$J$116,MAX(1,U1280))=0,"3Y"="PAYG")),I1280,1),"UNPRICED"))))</f>
        <v>0</v>
      </c>
    </row>
    <row r="1281" spans="1:24" ht="28.8" x14ac:dyDescent="0.35">
      <c r="A1281" s="21" t="s">
        <v>1941</v>
      </c>
      <c r="B1281" s="21" t="s">
        <v>87</v>
      </c>
      <c r="C1281" s="21" t="s">
        <v>2299</v>
      </c>
      <c r="D1281" s="21" t="s">
        <v>1522</v>
      </c>
      <c r="E1281" s="21" t="s">
        <v>1523</v>
      </c>
      <c r="F1281" s="26" t="s">
        <v>303</v>
      </c>
      <c r="G1281" s="27">
        <v>1</v>
      </c>
      <c r="H1281" s="27">
        <v>1</v>
      </c>
      <c r="I1281" s="36">
        <v>1</v>
      </c>
      <c r="J1281" s="26" t="s">
        <v>2297</v>
      </c>
      <c r="K1281" s="37"/>
      <c r="L1281" s="23" t="str">
        <f>IF(U1281=0,"INVALID SKU",IF(INDEX('SKU Catalog'!$J$1:$J$116,MAX(1,U1281))=0,"PAYG",IF(J1281="Default",Assumptions!$B$7,J1281)))</f>
        <v>PAYG</v>
      </c>
      <c r="M1281" s="23" t="str">
        <f>IF(U1281=0,"Review SKU",INDEX('SKU Catalog'!$E$1:$E$116,MAX(1,U1281)))</f>
        <v>gateway</v>
      </c>
      <c r="N1281" s="31">
        <f>IF(ISNUMBER(K1281),K1281,IF(U1281=0,"UNPRICED",IF(L1281="PAYG",INDEX('SKU Catalog'!$K$1:$K$116,MAX(1,U1281)),IF(L1281="1Y",INDEX('SKU Catalog'!$L$1:$L$116,MAX(1,U1281)),INDEX('SKU Catalog'!$M$1:$M$116,MAX(1,U1281))))))</f>
        <v>146</v>
      </c>
      <c r="O1281" s="24">
        <f>IF(NOT(AND(A1281=$B$2,G1281&gt;0,H1281&gt;0,OR(C1281&lt;&gt;"Recommended baseline",Assumptions!$B$10=1))),0,IF(ISNUMBER(N1281),G1281*H1281*N1281*IF(ISNUMBER(K1281),1,IF(AND(L1281="PAYG",INDEX('SKU Catalog'!$F$1:$F$116,MAX(1,U1281))="Hourly"),I1281,1)),"UNPRICED"))</f>
        <v>0</v>
      </c>
      <c r="P1281" s="24">
        <f>IF(ISNUMBER(O1281),O1281*Assumptions!$B$8,"UNPRICED")</f>
        <v>0</v>
      </c>
      <c r="Q1281" s="23" t="str">
        <f>IF(NOT(AND(A1281=$B$2,G1281&gt;0,H1281&gt;0,OR(C1281&lt;&gt;"Recommended baseline",Assumptions!$B$10=1))),"Inactive",IF(NOT(ISNUMBER(N1281)),"UNPRICED - select SKU / quote",IF(ISNUMBER(K1281),"Manual quote - verify source",IF(T1281="Covered","Covered by capacity",IF(T1281="Control plane","No direct fee","Priced - verify sizing")))))</f>
        <v>Inactive</v>
      </c>
      <c r="R1281" s="21" t="s">
        <v>2326</v>
      </c>
      <c r="S1281" s="21" t="s">
        <v>971</v>
      </c>
      <c r="T1281" s="21" t="s">
        <v>384</v>
      </c>
      <c r="U1281" s="23">
        <f>IF(COUNTIF('SKU Catalog'!$A$4:$A$116,T1281&amp;"|"&amp;F1281)=0,0,MATCH(T1281&amp;"|"&amp;F1281,'SKU Catalog'!$A$1:$A$116,0))</f>
        <v>81</v>
      </c>
      <c r="V1281" s="24">
        <f>IF(NOT(AND(A1281=$B$2,G1281&gt;0,H1281&gt;0,OR(C1281&lt;&gt;"Recommended baseline",Assumptions!$B$10=1))),0,IF(ISNUMBER(K1281),G1281*H1281*K1281,IF(U1281=0,"UNPRICED",IF(ISNUMBER(INDEX('SKU Catalog'!$K$1:$K$116,MAX(1,U1281))),G1281*H1281*INDEX('SKU Catalog'!$K$1:$K$116,MAX(1,U1281))*IF(AND(INDEX('SKU Catalog'!$F$1:$F$116,MAX(1,U1281))="Hourly",OR(INDEX('SKU Catalog'!$J$1:$J$116,MAX(1,U1281))=0,"PAYG"="PAYG")),I1281,1),"UNPRICED"))))</f>
        <v>0</v>
      </c>
      <c r="W1281" s="24">
        <f>IF(NOT(AND(A1281=$B$2,G1281&gt;0,H1281&gt;0,OR(C1281&lt;&gt;"Recommended baseline",Assumptions!$B$10=1))),0,IF(ISNUMBER(K1281),G1281*H1281*K1281,IF(U1281=0,"UNPRICED",IF(ISNUMBER(INDEX('SKU Catalog'!$L$1:$L$116,MAX(1,U1281))),G1281*H1281*INDEX('SKU Catalog'!$L$1:$L$116,MAX(1,U1281))*IF(AND(INDEX('SKU Catalog'!$F$1:$F$116,MAX(1,U1281))="Hourly",OR(INDEX('SKU Catalog'!$J$1:$J$116,MAX(1,U1281))=0,"1Y"="PAYG")),I1281,1),"UNPRICED"))))</f>
        <v>0</v>
      </c>
      <c r="X1281" s="24">
        <f>IF(NOT(AND(A1281=$B$2,G1281&gt;0,H1281&gt;0,OR(C1281&lt;&gt;"Recommended baseline",Assumptions!$B$10=1))),0,IF(ISNUMBER(K1281),G1281*H1281*K1281,IF(U1281=0,"UNPRICED",IF(ISNUMBER(INDEX('SKU Catalog'!$M$1:$M$116,MAX(1,U1281))),G1281*H1281*INDEX('SKU Catalog'!$M$1:$M$116,MAX(1,U1281))*IF(AND(INDEX('SKU Catalog'!$F$1:$F$116,MAX(1,U1281))="Hourly",OR(INDEX('SKU Catalog'!$J$1:$J$116,MAX(1,U1281))=0,"3Y"="PAYG")),I1281,1),"UNPRICED"))))</f>
        <v>0</v>
      </c>
    </row>
    <row r="1282" spans="1:24" ht="43.2" x14ac:dyDescent="0.35">
      <c r="A1282" s="21" t="s">
        <v>1941</v>
      </c>
      <c r="B1282" s="21" t="s">
        <v>87</v>
      </c>
      <c r="C1282" s="21" t="s">
        <v>2299</v>
      </c>
      <c r="D1282" s="21" t="s">
        <v>1522</v>
      </c>
      <c r="E1282" s="21" t="s">
        <v>1523</v>
      </c>
      <c r="F1282" s="26" t="s">
        <v>303</v>
      </c>
      <c r="G1282" s="27">
        <v>1</v>
      </c>
      <c r="H1282" s="27">
        <v>1</v>
      </c>
      <c r="I1282" s="36">
        <v>1</v>
      </c>
      <c r="J1282" s="26" t="s">
        <v>2297</v>
      </c>
      <c r="K1282" s="37"/>
      <c r="L1282" s="23" t="str">
        <f>IF(U1282=0,"INVALID SKU",IF(INDEX('SKU Catalog'!$J$1:$J$116,MAX(1,U1282))=0,"PAYG",IF(J1282="Default",Assumptions!$B$7,J1282)))</f>
        <v>PAYG</v>
      </c>
      <c r="M1282" s="23" t="str">
        <f>IF(U1282=0,"Review SKU",INDEX('SKU Catalog'!$E$1:$E$116,MAX(1,U1282)))</f>
        <v>capacity unit</v>
      </c>
      <c r="N1282" s="31">
        <f>IF(ISNUMBER(K1282),K1282,IF(U1282=0,"UNPRICED",IF(L1282="PAYG",INDEX('SKU Catalog'!$K$1:$K$116,MAX(1,U1282)),IF(L1282="1Y",INDEX('SKU Catalog'!$L$1:$L$116,MAX(1,U1282)),INDEX('SKU Catalog'!$M$1:$M$116,MAX(1,U1282))))))</f>
        <v>5.84</v>
      </c>
      <c r="O1282" s="24">
        <f>IF(NOT(AND(A1282=$B$2,G1282&gt;0,H1282&gt;0,OR(C1282&lt;&gt;"Recommended baseline",Assumptions!$B$10=1))),0,IF(ISNUMBER(N1282),G1282*H1282*N1282*IF(ISNUMBER(K1282),1,IF(AND(L1282="PAYG",INDEX('SKU Catalog'!$F$1:$F$116,MAX(1,U1282))="Hourly"),I1282,1)),"UNPRICED"))</f>
        <v>0</v>
      </c>
      <c r="P1282" s="24">
        <f>IF(ISNUMBER(O1282),O1282*Assumptions!$B$8,"UNPRICED")</f>
        <v>0</v>
      </c>
      <c r="Q1282" s="23" t="str">
        <f>IF(NOT(AND(A1282=$B$2,G1282&gt;0,H1282&gt;0,OR(C1282&lt;&gt;"Recommended baseline",Assumptions!$B$10=1))),"Inactive",IF(NOT(ISNUMBER(N1282)),"UNPRICED - select SKU / quote",IF(ISNUMBER(K1282),"Manual quote - verify source",IF(T1282="Covered","Covered by capacity",IF(T1282="Control plane","No direct fee","Priced - verify sizing")))))</f>
        <v>Inactive</v>
      </c>
      <c r="R1282" s="21" t="s">
        <v>2349</v>
      </c>
      <c r="S1282" s="21" t="s">
        <v>971</v>
      </c>
      <c r="T1282" s="21" t="s">
        <v>386</v>
      </c>
      <c r="U1282" s="23">
        <f>IF(COUNTIF('SKU Catalog'!$A$4:$A$116,T1282&amp;"|"&amp;F1282)=0,0,MATCH(T1282&amp;"|"&amp;F1282,'SKU Catalog'!$A$1:$A$116,0))</f>
        <v>82</v>
      </c>
      <c r="V1282" s="24">
        <f>IF(NOT(AND(A1282=$B$2,G1282&gt;0,H1282&gt;0,OR(C1282&lt;&gt;"Recommended baseline",Assumptions!$B$10=1))),0,IF(ISNUMBER(K1282),G1282*H1282*K1282,IF(U1282=0,"UNPRICED",IF(ISNUMBER(INDEX('SKU Catalog'!$K$1:$K$116,MAX(1,U1282))),G1282*H1282*INDEX('SKU Catalog'!$K$1:$K$116,MAX(1,U1282))*IF(AND(INDEX('SKU Catalog'!$F$1:$F$116,MAX(1,U1282))="Hourly",OR(INDEX('SKU Catalog'!$J$1:$J$116,MAX(1,U1282))=0,"PAYG"="PAYG")),I1282,1),"UNPRICED"))))</f>
        <v>0</v>
      </c>
      <c r="W1282" s="24">
        <f>IF(NOT(AND(A1282=$B$2,G1282&gt;0,H1282&gt;0,OR(C1282&lt;&gt;"Recommended baseline",Assumptions!$B$10=1))),0,IF(ISNUMBER(K1282),G1282*H1282*K1282,IF(U1282=0,"UNPRICED",IF(ISNUMBER(INDEX('SKU Catalog'!$L$1:$L$116,MAX(1,U1282))),G1282*H1282*INDEX('SKU Catalog'!$L$1:$L$116,MAX(1,U1282))*IF(AND(INDEX('SKU Catalog'!$F$1:$F$116,MAX(1,U1282))="Hourly",OR(INDEX('SKU Catalog'!$J$1:$J$116,MAX(1,U1282))=0,"1Y"="PAYG")),I1282,1),"UNPRICED"))))</f>
        <v>0</v>
      </c>
      <c r="X1282" s="24">
        <f>IF(NOT(AND(A1282=$B$2,G1282&gt;0,H1282&gt;0,OR(C1282&lt;&gt;"Recommended baseline",Assumptions!$B$10=1))),0,IF(ISNUMBER(K1282),G1282*H1282*K1282,IF(U1282=0,"UNPRICED",IF(ISNUMBER(INDEX('SKU Catalog'!$M$1:$M$116,MAX(1,U1282))),G1282*H1282*INDEX('SKU Catalog'!$M$1:$M$116,MAX(1,U1282))*IF(AND(INDEX('SKU Catalog'!$F$1:$F$116,MAX(1,U1282))="Hourly",OR(INDEX('SKU Catalog'!$J$1:$J$116,MAX(1,U1282))=0,"3Y"="PAYG")),I1282,1),"UNPRICED"))))</f>
        <v>0</v>
      </c>
    </row>
    <row r="1283" spans="1:24" ht="28.8" x14ac:dyDescent="0.35">
      <c r="A1283" s="21" t="s">
        <v>1941</v>
      </c>
      <c r="B1283" s="21" t="s">
        <v>95</v>
      </c>
      <c r="C1283" s="21" t="s">
        <v>2299</v>
      </c>
      <c r="D1283" s="21" t="s">
        <v>1525</v>
      </c>
      <c r="E1283" s="21" t="s">
        <v>1526</v>
      </c>
      <c r="F1283" s="26" t="s">
        <v>188</v>
      </c>
      <c r="G1283" s="27">
        <v>1</v>
      </c>
      <c r="H1283" s="27">
        <v>1</v>
      </c>
      <c r="I1283" s="36">
        <v>1</v>
      </c>
      <c r="J1283" s="26" t="s">
        <v>2297</v>
      </c>
      <c r="K1283" s="37"/>
      <c r="L1283" s="23" t="str">
        <f>IF(U1283=0,"INVALID SKU",IF(INDEX('SKU Catalog'!$J$1:$J$116,MAX(1,U1283))=0,"PAYG",IF(J1283="Default",Assumptions!$B$7,J1283)))</f>
        <v>PAYG</v>
      </c>
      <c r="M1283" s="23" t="str">
        <f>IF(U1283=0,"Review SKU",INDEX('SKU Catalog'!$E$1:$E$116,MAX(1,U1283)))</f>
        <v>resource</v>
      </c>
      <c r="N1283" s="31">
        <f>IF(ISNUMBER(K1283),K1283,IF(U1283=0,"UNPRICED",IF(L1283="PAYG",INDEX('SKU Catalog'!$K$1:$K$116,MAX(1,U1283)),IF(L1283="1Y",INDEX('SKU Catalog'!$L$1:$L$116,MAX(1,U1283)),INDEX('SKU Catalog'!$M$1:$M$116,MAX(1,U1283))))))</f>
        <v>0</v>
      </c>
      <c r="O1283" s="24">
        <f>IF(NOT(AND(A1283=$B$2,G1283&gt;0,H1283&gt;0,OR(C1283&lt;&gt;"Recommended baseline",Assumptions!$B$10=1))),0,IF(ISNUMBER(N1283),G1283*H1283*N1283*IF(ISNUMBER(K1283),1,IF(AND(L1283="PAYG",INDEX('SKU Catalog'!$F$1:$F$116,MAX(1,U1283))="Hourly"),I1283,1)),"UNPRICED"))</f>
        <v>0</v>
      </c>
      <c r="P1283" s="24">
        <f>IF(ISNUMBER(O1283),O1283*Assumptions!$B$8,"UNPRICED")</f>
        <v>0</v>
      </c>
      <c r="Q1283" s="23" t="str">
        <f>IF(NOT(AND(A1283=$B$2,G1283&gt;0,H1283&gt;0,OR(C1283&lt;&gt;"Recommended baseline",Assumptions!$B$10=1))),"Inactive",IF(NOT(ISNUMBER(N1283)),"UNPRICED - select SKU / quote",IF(ISNUMBER(K1283),"Manual quote - verify source",IF(T1283="Covered","Covered by capacity",IF(T1283="Control plane","No direct fee","Priced - verify sizing")))))</f>
        <v>Inactive</v>
      </c>
      <c r="R1283" s="21" t="s">
        <v>2315</v>
      </c>
      <c r="S1283" s="21" t="s">
        <v>971</v>
      </c>
      <c r="T1283" s="21" t="s">
        <v>187</v>
      </c>
      <c r="U1283" s="23">
        <f>IF(COUNTIF('SKU Catalog'!$A$4:$A$116,T1283&amp;"|"&amp;F1283)=0,0,MATCH(T1283&amp;"|"&amp;F1283,'SKU Catalog'!$A$1:$A$116,0))</f>
        <v>5</v>
      </c>
      <c r="V1283" s="24">
        <f>IF(NOT(AND(A1283=$B$2,G1283&gt;0,H1283&gt;0,OR(C1283&lt;&gt;"Recommended baseline",Assumptions!$B$10=1))),0,IF(ISNUMBER(K1283),G1283*H1283*K1283,IF(U1283=0,"UNPRICED",IF(ISNUMBER(INDEX('SKU Catalog'!$K$1:$K$116,MAX(1,U1283))),G1283*H1283*INDEX('SKU Catalog'!$K$1:$K$116,MAX(1,U1283))*IF(AND(INDEX('SKU Catalog'!$F$1:$F$116,MAX(1,U1283))="Hourly",OR(INDEX('SKU Catalog'!$J$1:$J$116,MAX(1,U1283))=0,"PAYG"="PAYG")),I1283,1),"UNPRICED"))))</f>
        <v>0</v>
      </c>
      <c r="W1283" s="24">
        <f>IF(NOT(AND(A1283=$B$2,G1283&gt;0,H1283&gt;0,OR(C1283&lt;&gt;"Recommended baseline",Assumptions!$B$10=1))),0,IF(ISNUMBER(K1283),G1283*H1283*K1283,IF(U1283=0,"UNPRICED",IF(ISNUMBER(INDEX('SKU Catalog'!$L$1:$L$116,MAX(1,U1283))),G1283*H1283*INDEX('SKU Catalog'!$L$1:$L$116,MAX(1,U1283))*IF(AND(INDEX('SKU Catalog'!$F$1:$F$116,MAX(1,U1283))="Hourly",OR(INDEX('SKU Catalog'!$J$1:$J$116,MAX(1,U1283))=0,"1Y"="PAYG")),I1283,1),"UNPRICED"))))</f>
        <v>0</v>
      </c>
      <c r="X1283" s="24">
        <f>IF(NOT(AND(A1283=$B$2,G1283&gt;0,H1283&gt;0,OR(C1283&lt;&gt;"Recommended baseline",Assumptions!$B$10=1))),0,IF(ISNUMBER(K1283),G1283*H1283*K1283,IF(U1283=0,"UNPRICED",IF(ISNUMBER(INDEX('SKU Catalog'!$M$1:$M$116,MAX(1,U1283))),G1283*H1283*INDEX('SKU Catalog'!$M$1:$M$116,MAX(1,U1283))*IF(AND(INDEX('SKU Catalog'!$F$1:$F$116,MAX(1,U1283))="Hourly",OR(INDEX('SKU Catalog'!$J$1:$J$116,MAX(1,U1283))=0,"3Y"="PAYG")),I1283,1),"UNPRICED"))))</f>
        <v>0</v>
      </c>
    </row>
    <row r="1284" spans="1:24" ht="28.8" x14ac:dyDescent="0.35">
      <c r="A1284" s="21" t="s">
        <v>1941</v>
      </c>
      <c r="B1284" s="21" t="s">
        <v>95</v>
      </c>
      <c r="C1284" s="21" t="s">
        <v>2299</v>
      </c>
      <c r="D1284" s="21" t="s">
        <v>1527</v>
      </c>
      <c r="E1284" s="21" t="s">
        <v>1528</v>
      </c>
      <c r="F1284" s="26" t="s">
        <v>188</v>
      </c>
      <c r="G1284" s="27">
        <v>1</v>
      </c>
      <c r="H1284" s="27">
        <v>1</v>
      </c>
      <c r="I1284" s="36">
        <v>1</v>
      </c>
      <c r="J1284" s="26" t="s">
        <v>2297</v>
      </c>
      <c r="K1284" s="37"/>
      <c r="L1284" s="23" t="str">
        <f>IF(U1284=0,"INVALID SKU",IF(INDEX('SKU Catalog'!$J$1:$J$116,MAX(1,U1284))=0,"PAYG",IF(J1284="Default",Assumptions!$B$7,J1284)))</f>
        <v>PAYG</v>
      </c>
      <c r="M1284" s="23" t="str">
        <f>IF(U1284=0,"Review SKU",INDEX('SKU Catalog'!$E$1:$E$116,MAX(1,U1284)))</f>
        <v>resource</v>
      </c>
      <c r="N1284" s="31">
        <f>IF(ISNUMBER(K1284),K1284,IF(U1284=0,"UNPRICED",IF(L1284="PAYG",INDEX('SKU Catalog'!$K$1:$K$116,MAX(1,U1284)),IF(L1284="1Y",INDEX('SKU Catalog'!$L$1:$L$116,MAX(1,U1284)),INDEX('SKU Catalog'!$M$1:$M$116,MAX(1,U1284))))))</f>
        <v>0</v>
      </c>
      <c r="O1284" s="24">
        <f>IF(NOT(AND(A1284=$B$2,G1284&gt;0,H1284&gt;0,OR(C1284&lt;&gt;"Recommended baseline",Assumptions!$B$10=1))),0,IF(ISNUMBER(N1284),G1284*H1284*N1284*IF(ISNUMBER(K1284),1,IF(AND(L1284="PAYG",INDEX('SKU Catalog'!$F$1:$F$116,MAX(1,U1284))="Hourly"),I1284,1)),"UNPRICED"))</f>
        <v>0</v>
      </c>
      <c r="P1284" s="24">
        <f>IF(ISNUMBER(O1284),O1284*Assumptions!$B$8,"UNPRICED")</f>
        <v>0</v>
      </c>
      <c r="Q1284" s="23" t="str">
        <f>IF(NOT(AND(A1284=$B$2,G1284&gt;0,H1284&gt;0,OR(C1284&lt;&gt;"Recommended baseline",Assumptions!$B$10=1))),"Inactive",IF(NOT(ISNUMBER(N1284)),"UNPRICED - select SKU / quote",IF(ISNUMBER(K1284),"Manual quote - verify source",IF(T1284="Covered","Covered by capacity",IF(T1284="Control plane","No direct fee","Priced - verify sizing")))))</f>
        <v>Inactive</v>
      </c>
      <c r="R1284" s="21" t="s">
        <v>2300</v>
      </c>
      <c r="S1284" s="21" t="s">
        <v>971</v>
      </c>
      <c r="T1284" s="21" t="s">
        <v>187</v>
      </c>
      <c r="U1284" s="23">
        <f>IF(COUNTIF('SKU Catalog'!$A$4:$A$116,T1284&amp;"|"&amp;F1284)=0,0,MATCH(T1284&amp;"|"&amp;F1284,'SKU Catalog'!$A$1:$A$116,0))</f>
        <v>5</v>
      </c>
      <c r="V1284" s="24">
        <f>IF(NOT(AND(A1284=$B$2,G1284&gt;0,H1284&gt;0,OR(C1284&lt;&gt;"Recommended baseline",Assumptions!$B$10=1))),0,IF(ISNUMBER(K1284),G1284*H1284*K1284,IF(U1284=0,"UNPRICED",IF(ISNUMBER(INDEX('SKU Catalog'!$K$1:$K$116,MAX(1,U1284))),G1284*H1284*INDEX('SKU Catalog'!$K$1:$K$116,MAX(1,U1284))*IF(AND(INDEX('SKU Catalog'!$F$1:$F$116,MAX(1,U1284))="Hourly",OR(INDEX('SKU Catalog'!$J$1:$J$116,MAX(1,U1284))=0,"PAYG"="PAYG")),I1284,1),"UNPRICED"))))</f>
        <v>0</v>
      </c>
      <c r="W1284" s="24">
        <f>IF(NOT(AND(A1284=$B$2,G1284&gt;0,H1284&gt;0,OR(C1284&lt;&gt;"Recommended baseline",Assumptions!$B$10=1))),0,IF(ISNUMBER(K1284),G1284*H1284*K1284,IF(U1284=0,"UNPRICED",IF(ISNUMBER(INDEX('SKU Catalog'!$L$1:$L$116,MAX(1,U1284))),G1284*H1284*INDEX('SKU Catalog'!$L$1:$L$116,MAX(1,U1284))*IF(AND(INDEX('SKU Catalog'!$F$1:$F$116,MAX(1,U1284))="Hourly",OR(INDEX('SKU Catalog'!$J$1:$J$116,MAX(1,U1284))=0,"1Y"="PAYG")),I1284,1),"UNPRICED"))))</f>
        <v>0</v>
      </c>
      <c r="X1284" s="24">
        <f>IF(NOT(AND(A1284=$B$2,G1284&gt;0,H1284&gt;0,OR(C1284&lt;&gt;"Recommended baseline",Assumptions!$B$10=1))),0,IF(ISNUMBER(K1284),G1284*H1284*K1284,IF(U1284=0,"UNPRICED",IF(ISNUMBER(INDEX('SKU Catalog'!$M$1:$M$116,MAX(1,U1284))),G1284*H1284*INDEX('SKU Catalog'!$M$1:$M$116,MAX(1,U1284))*IF(AND(INDEX('SKU Catalog'!$F$1:$F$116,MAX(1,U1284))="Hourly",OR(INDEX('SKU Catalog'!$J$1:$J$116,MAX(1,U1284))=0,"3Y"="PAYG")),I1284,1),"UNPRICED"))))</f>
        <v>0</v>
      </c>
    </row>
    <row r="1285" spans="1:24" ht="28.8" x14ac:dyDescent="0.35">
      <c r="A1285" s="21" t="s">
        <v>1941</v>
      </c>
      <c r="B1285" s="21" t="s">
        <v>95</v>
      </c>
      <c r="C1285" s="21" t="s">
        <v>2299</v>
      </c>
      <c r="D1285" s="21" t="s">
        <v>1530</v>
      </c>
      <c r="E1285" s="21" t="s">
        <v>1531</v>
      </c>
      <c r="F1285" s="26" t="s">
        <v>188</v>
      </c>
      <c r="G1285" s="27">
        <v>1</v>
      </c>
      <c r="H1285" s="27">
        <v>1</v>
      </c>
      <c r="I1285" s="36">
        <v>1</v>
      </c>
      <c r="J1285" s="26" t="s">
        <v>2297</v>
      </c>
      <c r="K1285" s="37"/>
      <c r="L1285" s="23" t="str">
        <f>IF(U1285=0,"INVALID SKU",IF(INDEX('SKU Catalog'!$J$1:$J$116,MAX(1,U1285))=0,"PAYG",IF(J1285="Default",Assumptions!$B$7,J1285)))</f>
        <v>PAYG</v>
      </c>
      <c r="M1285" s="23" t="str">
        <f>IF(U1285=0,"Review SKU",INDEX('SKU Catalog'!$E$1:$E$116,MAX(1,U1285)))</f>
        <v>resource</v>
      </c>
      <c r="N1285" s="31">
        <f>IF(ISNUMBER(K1285),K1285,IF(U1285=0,"UNPRICED",IF(L1285="PAYG",INDEX('SKU Catalog'!$K$1:$K$116,MAX(1,U1285)),IF(L1285="1Y",INDEX('SKU Catalog'!$L$1:$L$116,MAX(1,U1285)),INDEX('SKU Catalog'!$M$1:$M$116,MAX(1,U1285))))))</f>
        <v>0</v>
      </c>
      <c r="O1285" s="24">
        <f>IF(NOT(AND(A1285=$B$2,G1285&gt;0,H1285&gt;0,OR(C1285&lt;&gt;"Recommended baseline",Assumptions!$B$10=1))),0,IF(ISNUMBER(N1285),G1285*H1285*N1285*IF(ISNUMBER(K1285),1,IF(AND(L1285="PAYG",INDEX('SKU Catalog'!$F$1:$F$116,MAX(1,U1285))="Hourly"),I1285,1)),"UNPRICED"))</f>
        <v>0</v>
      </c>
      <c r="P1285" s="24">
        <f>IF(ISNUMBER(O1285),O1285*Assumptions!$B$8,"UNPRICED")</f>
        <v>0</v>
      </c>
      <c r="Q1285" s="23" t="str">
        <f>IF(NOT(AND(A1285=$B$2,G1285&gt;0,H1285&gt;0,OR(C1285&lt;&gt;"Recommended baseline",Assumptions!$B$10=1))),"Inactive",IF(NOT(ISNUMBER(N1285)),"UNPRICED - select SKU / quote",IF(ISNUMBER(K1285),"Manual quote - verify source",IF(T1285="Covered","Covered by capacity",IF(T1285="Control plane","No direct fee","Priced - verify sizing")))))</f>
        <v>Inactive</v>
      </c>
      <c r="R1285" s="21" t="s">
        <v>2300</v>
      </c>
      <c r="S1285" s="21" t="s">
        <v>971</v>
      </c>
      <c r="T1285" s="21" t="s">
        <v>187</v>
      </c>
      <c r="U1285" s="23">
        <f>IF(COUNTIF('SKU Catalog'!$A$4:$A$116,T1285&amp;"|"&amp;F1285)=0,0,MATCH(T1285&amp;"|"&amp;F1285,'SKU Catalog'!$A$1:$A$116,0))</f>
        <v>5</v>
      </c>
      <c r="V1285" s="24">
        <f>IF(NOT(AND(A1285=$B$2,G1285&gt;0,H1285&gt;0,OR(C1285&lt;&gt;"Recommended baseline",Assumptions!$B$10=1))),0,IF(ISNUMBER(K1285),G1285*H1285*K1285,IF(U1285=0,"UNPRICED",IF(ISNUMBER(INDEX('SKU Catalog'!$K$1:$K$116,MAX(1,U1285))),G1285*H1285*INDEX('SKU Catalog'!$K$1:$K$116,MAX(1,U1285))*IF(AND(INDEX('SKU Catalog'!$F$1:$F$116,MAX(1,U1285))="Hourly",OR(INDEX('SKU Catalog'!$J$1:$J$116,MAX(1,U1285))=0,"PAYG"="PAYG")),I1285,1),"UNPRICED"))))</f>
        <v>0</v>
      </c>
      <c r="W1285" s="24">
        <f>IF(NOT(AND(A1285=$B$2,G1285&gt;0,H1285&gt;0,OR(C1285&lt;&gt;"Recommended baseline",Assumptions!$B$10=1))),0,IF(ISNUMBER(K1285),G1285*H1285*K1285,IF(U1285=0,"UNPRICED",IF(ISNUMBER(INDEX('SKU Catalog'!$L$1:$L$116,MAX(1,U1285))),G1285*H1285*INDEX('SKU Catalog'!$L$1:$L$116,MAX(1,U1285))*IF(AND(INDEX('SKU Catalog'!$F$1:$F$116,MAX(1,U1285))="Hourly",OR(INDEX('SKU Catalog'!$J$1:$J$116,MAX(1,U1285))=0,"1Y"="PAYG")),I1285,1),"UNPRICED"))))</f>
        <v>0</v>
      </c>
      <c r="X1285" s="24">
        <f>IF(NOT(AND(A1285=$B$2,G1285&gt;0,H1285&gt;0,OR(C1285&lt;&gt;"Recommended baseline",Assumptions!$B$10=1))),0,IF(ISNUMBER(K1285),G1285*H1285*K1285,IF(U1285=0,"UNPRICED",IF(ISNUMBER(INDEX('SKU Catalog'!$M$1:$M$116,MAX(1,U1285))),G1285*H1285*INDEX('SKU Catalog'!$M$1:$M$116,MAX(1,U1285))*IF(AND(INDEX('SKU Catalog'!$F$1:$F$116,MAX(1,U1285))="Hourly",OR(INDEX('SKU Catalog'!$J$1:$J$116,MAX(1,U1285))=0,"3Y"="PAYG")),I1285,1),"UNPRICED"))))</f>
        <v>0</v>
      </c>
    </row>
    <row r="1286" spans="1:24" ht="28.8" x14ac:dyDescent="0.35">
      <c r="A1286" s="21" t="s">
        <v>1941</v>
      </c>
      <c r="B1286" s="21" t="s">
        <v>95</v>
      </c>
      <c r="C1286" s="21" t="s">
        <v>2299</v>
      </c>
      <c r="D1286" s="21" t="s">
        <v>1532</v>
      </c>
      <c r="E1286" s="21" t="s">
        <v>1533</v>
      </c>
      <c r="F1286" s="26" t="s">
        <v>188</v>
      </c>
      <c r="G1286" s="27">
        <v>1</v>
      </c>
      <c r="H1286" s="27">
        <v>1</v>
      </c>
      <c r="I1286" s="36">
        <v>1</v>
      </c>
      <c r="J1286" s="26" t="s">
        <v>2297</v>
      </c>
      <c r="K1286" s="37"/>
      <c r="L1286" s="23" t="str">
        <f>IF(U1286=0,"INVALID SKU",IF(INDEX('SKU Catalog'!$J$1:$J$116,MAX(1,U1286))=0,"PAYG",IF(J1286="Default",Assumptions!$B$7,J1286)))</f>
        <v>PAYG</v>
      </c>
      <c r="M1286" s="23" t="str">
        <f>IF(U1286=0,"Review SKU",INDEX('SKU Catalog'!$E$1:$E$116,MAX(1,U1286)))</f>
        <v>resource</v>
      </c>
      <c r="N1286" s="31">
        <f>IF(ISNUMBER(K1286),K1286,IF(U1286=0,"UNPRICED",IF(L1286="PAYG",INDEX('SKU Catalog'!$K$1:$K$116,MAX(1,U1286)),IF(L1286="1Y",INDEX('SKU Catalog'!$L$1:$L$116,MAX(1,U1286)),INDEX('SKU Catalog'!$M$1:$M$116,MAX(1,U1286))))))</f>
        <v>0</v>
      </c>
      <c r="O1286" s="24">
        <f>IF(NOT(AND(A1286=$B$2,G1286&gt;0,H1286&gt;0,OR(C1286&lt;&gt;"Recommended baseline",Assumptions!$B$10=1))),0,IF(ISNUMBER(N1286),G1286*H1286*N1286*IF(ISNUMBER(K1286),1,IF(AND(L1286="PAYG",INDEX('SKU Catalog'!$F$1:$F$116,MAX(1,U1286))="Hourly"),I1286,1)),"UNPRICED"))</f>
        <v>0</v>
      </c>
      <c r="P1286" s="24">
        <f>IF(ISNUMBER(O1286),O1286*Assumptions!$B$8,"UNPRICED")</f>
        <v>0</v>
      </c>
      <c r="Q1286" s="23" t="str">
        <f>IF(NOT(AND(A1286=$B$2,G1286&gt;0,H1286&gt;0,OR(C1286&lt;&gt;"Recommended baseline",Assumptions!$B$10=1))),"Inactive",IF(NOT(ISNUMBER(N1286)),"UNPRICED - select SKU / quote",IF(ISNUMBER(K1286),"Manual quote - verify source",IF(T1286="Covered","Covered by capacity",IF(T1286="Control plane","No direct fee","Priced - verify sizing")))))</f>
        <v>Inactive</v>
      </c>
      <c r="R1286" s="21" t="s">
        <v>2300</v>
      </c>
      <c r="S1286" s="21" t="s">
        <v>971</v>
      </c>
      <c r="T1286" s="21" t="s">
        <v>187</v>
      </c>
      <c r="U1286" s="23">
        <f>IF(COUNTIF('SKU Catalog'!$A$4:$A$116,T1286&amp;"|"&amp;F1286)=0,0,MATCH(T1286&amp;"|"&amp;F1286,'SKU Catalog'!$A$1:$A$116,0))</f>
        <v>5</v>
      </c>
      <c r="V1286" s="24">
        <f>IF(NOT(AND(A1286=$B$2,G1286&gt;0,H1286&gt;0,OR(C1286&lt;&gt;"Recommended baseline",Assumptions!$B$10=1))),0,IF(ISNUMBER(K1286),G1286*H1286*K1286,IF(U1286=0,"UNPRICED",IF(ISNUMBER(INDEX('SKU Catalog'!$K$1:$K$116,MAX(1,U1286))),G1286*H1286*INDEX('SKU Catalog'!$K$1:$K$116,MAX(1,U1286))*IF(AND(INDEX('SKU Catalog'!$F$1:$F$116,MAX(1,U1286))="Hourly",OR(INDEX('SKU Catalog'!$J$1:$J$116,MAX(1,U1286))=0,"PAYG"="PAYG")),I1286,1),"UNPRICED"))))</f>
        <v>0</v>
      </c>
      <c r="W1286" s="24">
        <f>IF(NOT(AND(A1286=$B$2,G1286&gt;0,H1286&gt;0,OR(C1286&lt;&gt;"Recommended baseline",Assumptions!$B$10=1))),0,IF(ISNUMBER(K1286),G1286*H1286*K1286,IF(U1286=0,"UNPRICED",IF(ISNUMBER(INDEX('SKU Catalog'!$L$1:$L$116,MAX(1,U1286))),G1286*H1286*INDEX('SKU Catalog'!$L$1:$L$116,MAX(1,U1286))*IF(AND(INDEX('SKU Catalog'!$F$1:$F$116,MAX(1,U1286))="Hourly",OR(INDEX('SKU Catalog'!$J$1:$J$116,MAX(1,U1286))=0,"1Y"="PAYG")),I1286,1),"UNPRICED"))))</f>
        <v>0</v>
      </c>
      <c r="X1286" s="24">
        <f>IF(NOT(AND(A1286=$B$2,G1286&gt;0,H1286&gt;0,OR(C1286&lt;&gt;"Recommended baseline",Assumptions!$B$10=1))),0,IF(ISNUMBER(K1286),G1286*H1286*K1286,IF(U1286=0,"UNPRICED",IF(ISNUMBER(INDEX('SKU Catalog'!$M$1:$M$116,MAX(1,U1286))),G1286*H1286*INDEX('SKU Catalog'!$M$1:$M$116,MAX(1,U1286))*IF(AND(INDEX('SKU Catalog'!$F$1:$F$116,MAX(1,U1286))="Hourly",OR(INDEX('SKU Catalog'!$J$1:$J$116,MAX(1,U1286))=0,"3Y"="PAYG")),I1286,1),"UNPRICED"))))</f>
        <v>0</v>
      </c>
    </row>
    <row r="1287" spans="1:24" ht="28.8" x14ac:dyDescent="0.35">
      <c r="A1287" s="21" t="s">
        <v>1941</v>
      </c>
      <c r="B1287" s="21" t="s">
        <v>95</v>
      </c>
      <c r="C1287" s="21" t="s">
        <v>2299</v>
      </c>
      <c r="D1287" s="21" t="s">
        <v>1534</v>
      </c>
      <c r="E1287" s="21" t="s">
        <v>1535</v>
      </c>
      <c r="F1287" s="26" t="s">
        <v>188</v>
      </c>
      <c r="G1287" s="27">
        <v>1</v>
      </c>
      <c r="H1287" s="27">
        <v>1</v>
      </c>
      <c r="I1287" s="36">
        <v>1</v>
      </c>
      <c r="J1287" s="26" t="s">
        <v>2297</v>
      </c>
      <c r="K1287" s="37"/>
      <c r="L1287" s="23" t="str">
        <f>IF(U1287=0,"INVALID SKU",IF(INDEX('SKU Catalog'!$J$1:$J$116,MAX(1,U1287))=0,"PAYG",IF(J1287="Default",Assumptions!$B$7,J1287)))</f>
        <v>PAYG</v>
      </c>
      <c r="M1287" s="23" t="str">
        <f>IF(U1287=0,"Review SKU",INDEX('SKU Catalog'!$E$1:$E$116,MAX(1,U1287)))</f>
        <v>resource</v>
      </c>
      <c r="N1287" s="31">
        <f>IF(ISNUMBER(K1287),K1287,IF(U1287=0,"UNPRICED",IF(L1287="PAYG",INDEX('SKU Catalog'!$K$1:$K$116,MAX(1,U1287)),IF(L1287="1Y",INDEX('SKU Catalog'!$L$1:$L$116,MAX(1,U1287)),INDEX('SKU Catalog'!$M$1:$M$116,MAX(1,U1287))))))</f>
        <v>0</v>
      </c>
      <c r="O1287" s="24">
        <f>IF(NOT(AND(A1287=$B$2,G1287&gt;0,H1287&gt;0,OR(C1287&lt;&gt;"Recommended baseline",Assumptions!$B$10=1))),0,IF(ISNUMBER(N1287),G1287*H1287*N1287*IF(ISNUMBER(K1287),1,IF(AND(L1287="PAYG",INDEX('SKU Catalog'!$F$1:$F$116,MAX(1,U1287))="Hourly"),I1287,1)),"UNPRICED"))</f>
        <v>0</v>
      </c>
      <c r="P1287" s="24">
        <f>IF(ISNUMBER(O1287),O1287*Assumptions!$B$8,"UNPRICED")</f>
        <v>0</v>
      </c>
      <c r="Q1287" s="23" t="str">
        <f>IF(NOT(AND(A1287=$B$2,G1287&gt;0,H1287&gt;0,OR(C1287&lt;&gt;"Recommended baseline",Assumptions!$B$10=1))),"Inactive",IF(NOT(ISNUMBER(N1287)),"UNPRICED - select SKU / quote",IF(ISNUMBER(K1287),"Manual quote - verify source",IF(T1287="Covered","Covered by capacity",IF(T1287="Control plane","No direct fee","Priced - verify sizing")))))</f>
        <v>Inactive</v>
      </c>
      <c r="R1287" s="21" t="s">
        <v>2300</v>
      </c>
      <c r="S1287" s="21" t="s">
        <v>971</v>
      </c>
      <c r="T1287" s="21" t="s">
        <v>187</v>
      </c>
      <c r="U1287" s="23">
        <f>IF(COUNTIF('SKU Catalog'!$A$4:$A$116,T1287&amp;"|"&amp;F1287)=0,0,MATCH(T1287&amp;"|"&amp;F1287,'SKU Catalog'!$A$1:$A$116,0))</f>
        <v>5</v>
      </c>
      <c r="V1287" s="24">
        <f>IF(NOT(AND(A1287=$B$2,G1287&gt;0,H1287&gt;0,OR(C1287&lt;&gt;"Recommended baseline",Assumptions!$B$10=1))),0,IF(ISNUMBER(K1287),G1287*H1287*K1287,IF(U1287=0,"UNPRICED",IF(ISNUMBER(INDEX('SKU Catalog'!$K$1:$K$116,MAX(1,U1287))),G1287*H1287*INDEX('SKU Catalog'!$K$1:$K$116,MAX(1,U1287))*IF(AND(INDEX('SKU Catalog'!$F$1:$F$116,MAX(1,U1287))="Hourly",OR(INDEX('SKU Catalog'!$J$1:$J$116,MAX(1,U1287))=0,"PAYG"="PAYG")),I1287,1),"UNPRICED"))))</f>
        <v>0</v>
      </c>
      <c r="W1287" s="24">
        <f>IF(NOT(AND(A1287=$B$2,G1287&gt;0,H1287&gt;0,OR(C1287&lt;&gt;"Recommended baseline",Assumptions!$B$10=1))),0,IF(ISNUMBER(K1287),G1287*H1287*K1287,IF(U1287=0,"UNPRICED",IF(ISNUMBER(INDEX('SKU Catalog'!$L$1:$L$116,MAX(1,U1287))),G1287*H1287*INDEX('SKU Catalog'!$L$1:$L$116,MAX(1,U1287))*IF(AND(INDEX('SKU Catalog'!$F$1:$F$116,MAX(1,U1287))="Hourly",OR(INDEX('SKU Catalog'!$J$1:$J$116,MAX(1,U1287))=0,"1Y"="PAYG")),I1287,1),"UNPRICED"))))</f>
        <v>0</v>
      </c>
      <c r="X1287" s="24">
        <f>IF(NOT(AND(A1287=$B$2,G1287&gt;0,H1287&gt;0,OR(C1287&lt;&gt;"Recommended baseline",Assumptions!$B$10=1))),0,IF(ISNUMBER(K1287),G1287*H1287*K1287,IF(U1287=0,"UNPRICED",IF(ISNUMBER(INDEX('SKU Catalog'!$M$1:$M$116,MAX(1,U1287))),G1287*H1287*INDEX('SKU Catalog'!$M$1:$M$116,MAX(1,U1287))*IF(AND(INDEX('SKU Catalog'!$F$1:$F$116,MAX(1,U1287))="Hourly",OR(INDEX('SKU Catalog'!$J$1:$J$116,MAX(1,U1287))=0,"3Y"="PAYG")),I1287,1),"UNPRICED"))))</f>
        <v>0</v>
      </c>
    </row>
    <row r="1288" spans="1:24" ht="28.8" x14ac:dyDescent="0.35">
      <c r="A1288" s="21" t="s">
        <v>1941</v>
      </c>
      <c r="B1288" s="21" t="s">
        <v>95</v>
      </c>
      <c r="C1288" s="21" t="s">
        <v>2299</v>
      </c>
      <c r="D1288" s="21" t="s">
        <v>1536</v>
      </c>
      <c r="E1288" s="21" t="s">
        <v>1537</v>
      </c>
      <c r="F1288" s="26" t="s">
        <v>188</v>
      </c>
      <c r="G1288" s="27">
        <v>1</v>
      </c>
      <c r="H1288" s="27">
        <v>1</v>
      </c>
      <c r="I1288" s="36">
        <v>1</v>
      </c>
      <c r="J1288" s="26" t="s">
        <v>2297</v>
      </c>
      <c r="K1288" s="37"/>
      <c r="L1288" s="23" t="str">
        <f>IF(U1288=0,"INVALID SKU",IF(INDEX('SKU Catalog'!$J$1:$J$116,MAX(1,U1288))=0,"PAYG",IF(J1288="Default",Assumptions!$B$7,J1288)))</f>
        <v>PAYG</v>
      </c>
      <c r="M1288" s="23" t="str">
        <f>IF(U1288=0,"Review SKU",INDEX('SKU Catalog'!$E$1:$E$116,MAX(1,U1288)))</f>
        <v>resource</v>
      </c>
      <c r="N1288" s="31">
        <f>IF(ISNUMBER(K1288),K1288,IF(U1288=0,"UNPRICED",IF(L1288="PAYG",INDEX('SKU Catalog'!$K$1:$K$116,MAX(1,U1288)),IF(L1288="1Y",INDEX('SKU Catalog'!$L$1:$L$116,MAX(1,U1288)),INDEX('SKU Catalog'!$M$1:$M$116,MAX(1,U1288))))))</f>
        <v>0</v>
      </c>
      <c r="O1288" s="24">
        <f>IF(NOT(AND(A1288=$B$2,G1288&gt;0,H1288&gt;0,OR(C1288&lt;&gt;"Recommended baseline",Assumptions!$B$10=1))),0,IF(ISNUMBER(N1288),G1288*H1288*N1288*IF(ISNUMBER(K1288),1,IF(AND(L1288="PAYG",INDEX('SKU Catalog'!$F$1:$F$116,MAX(1,U1288))="Hourly"),I1288,1)),"UNPRICED"))</f>
        <v>0</v>
      </c>
      <c r="P1288" s="24">
        <f>IF(ISNUMBER(O1288),O1288*Assumptions!$B$8,"UNPRICED")</f>
        <v>0</v>
      </c>
      <c r="Q1288" s="23" t="str">
        <f>IF(NOT(AND(A1288=$B$2,G1288&gt;0,H1288&gt;0,OR(C1288&lt;&gt;"Recommended baseline",Assumptions!$B$10=1))),"Inactive",IF(NOT(ISNUMBER(N1288)),"UNPRICED - select SKU / quote",IF(ISNUMBER(K1288),"Manual quote - verify source",IF(T1288="Covered","Covered by capacity",IF(T1288="Control plane","No direct fee","Priced - verify sizing")))))</f>
        <v>Inactive</v>
      </c>
      <c r="R1288" s="21" t="s">
        <v>2300</v>
      </c>
      <c r="S1288" s="21" t="s">
        <v>971</v>
      </c>
      <c r="T1288" s="21" t="s">
        <v>187</v>
      </c>
      <c r="U1288" s="23">
        <f>IF(COUNTIF('SKU Catalog'!$A$4:$A$116,T1288&amp;"|"&amp;F1288)=0,0,MATCH(T1288&amp;"|"&amp;F1288,'SKU Catalog'!$A$1:$A$116,0))</f>
        <v>5</v>
      </c>
      <c r="V1288" s="24">
        <f>IF(NOT(AND(A1288=$B$2,G1288&gt;0,H1288&gt;0,OR(C1288&lt;&gt;"Recommended baseline",Assumptions!$B$10=1))),0,IF(ISNUMBER(K1288),G1288*H1288*K1288,IF(U1288=0,"UNPRICED",IF(ISNUMBER(INDEX('SKU Catalog'!$K$1:$K$116,MAX(1,U1288))),G1288*H1288*INDEX('SKU Catalog'!$K$1:$K$116,MAX(1,U1288))*IF(AND(INDEX('SKU Catalog'!$F$1:$F$116,MAX(1,U1288))="Hourly",OR(INDEX('SKU Catalog'!$J$1:$J$116,MAX(1,U1288))=0,"PAYG"="PAYG")),I1288,1),"UNPRICED"))))</f>
        <v>0</v>
      </c>
      <c r="W1288" s="24">
        <f>IF(NOT(AND(A1288=$B$2,G1288&gt;0,H1288&gt;0,OR(C1288&lt;&gt;"Recommended baseline",Assumptions!$B$10=1))),0,IF(ISNUMBER(K1288),G1288*H1288*K1288,IF(U1288=0,"UNPRICED",IF(ISNUMBER(INDEX('SKU Catalog'!$L$1:$L$116,MAX(1,U1288))),G1288*H1288*INDEX('SKU Catalog'!$L$1:$L$116,MAX(1,U1288))*IF(AND(INDEX('SKU Catalog'!$F$1:$F$116,MAX(1,U1288))="Hourly",OR(INDEX('SKU Catalog'!$J$1:$J$116,MAX(1,U1288))=0,"1Y"="PAYG")),I1288,1),"UNPRICED"))))</f>
        <v>0</v>
      </c>
      <c r="X1288" s="24">
        <f>IF(NOT(AND(A1288=$B$2,G1288&gt;0,H1288&gt;0,OR(C1288&lt;&gt;"Recommended baseline",Assumptions!$B$10=1))),0,IF(ISNUMBER(K1288),G1288*H1288*K1288,IF(U1288=0,"UNPRICED",IF(ISNUMBER(INDEX('SKU Catalog'!$M$1:$M$116,MAX(1,U1288))),G1288*H1288*INDEX('SKU Catalog'!$M$1:$M$116,MAX(1,U1288))*IF(AND(INDEX('SKU Catalog'!$F$1:$F$116,MAX(1,U1288))="Hourly",OR(INDEX('SKU Catalog'!$J$1:$J$116,MAX(1,U1288))=0,"3Y"="PAYG")),I1288,1),"UNPRICED"))))</f>
        <v>0</v>
      </c>
    </row>
    <row r="1289" spans="1:24" ht="28.8" x14ac:dyDescent="0.35">
      <c r="A1289" s="21" t="s">
        <v>1941</v>
      </c>
      <c r="B1289" s="21" t="s">
        <v>95</v>
      </c>
      <c r="C1289" s="21" t="s">
        <v>2299</v>
      </c>
      <c r="D1289" s="21" t="s">
        <v>1539</v>
      </c>
      <c r="E1289" s="21" t="s">
        <v>1540</v>
      </c>
      <c r="F1289" s="26" t="s">
        <v>188</v>
      </c>
      <c r="G1289" s="27">
        <v>1</v>
      </c>
      <c r="H1289" s="27">
        <v>1</v>
      </c>
      <c r="I1289" s="36">
        <v>1</v>
      </c>
      <c r="J1289" s="26" t="s">
        <v>2297</v>
      </c>
      <c r="K1289" s="37"/>
      <c r="L1289" s="23" t="str">
        <f>IF(U1289=0,"INVALID SKU",IF(INDEX('SKU Catalog'!$J$1:$J$116,MAX(1,U1289))=0,"PAYG",IF(J1289="Default",Assumptions!$B$7,J1289)))</f>
        <v>PAYG</v>
      </c>
      <c r="M1289" s="23" t="str">
        <f>IF(U1289=0,"Review SKU",INDEX('SKU Catalog'!$E$1:$E$116,MAX(1,U1289)))</f>
        <v>resource</v>
      </c>
      <c r="N1289" s="31">
        <f>IF(ISNUMBER(K1289),K1289,IF(U1289=0,"UNPRICED",IF(L1289="PAYG",INDEX('SKU Catalog'!$K$1:$K$116,MAX(1,U1289)),IF(L1289="1Y",INDEX('SKU Catalog'!$L$1:$L$116,MAX(1,U1289)),INDEX('SKU Catalog'!$M$1:$M$116,MAX(1,U1289))))))</f>
        <v>0</v>
      </c>
      <c r="O1289" s="24">
        <f>IF(NOT(AND(A1289=$B$2,G1289&gt;0,H1289&gt;0,OR(C1289&lt;&gt;"Recommended baseline",Assumptions!$B$10=1))),0,IF(ISNUMBER(N1289),G1289*H1289*N1289*IF(ISNUMBER(K1289),1,IF(AND(L1289="PAYG",INDEX('SKU Catalog'!$F$1:$F$116,MAX(1,U1289))="Hourly"),I1289,1)),"UNPRICED"))</f>
        <v>0</v>
      </c>
      <c r="P1289" s="24">
        <f>IF(ISNUMBER(O1289),O1289*Assumptions!$B$8,"UNPRICED")</f>
        <v>0</v>
      </c>
      <c r="Q1289" s="23" t="str">
        <f>IF(NOT(AND(A1289=$B$2,G1289&gt;0,H1289&gt;0,OR(C1289&lt;&gt;"Recommended baseline",Assumptions!$B$10=1))),"Inactive",IF(NOT(ISNUMBER(N1289)),"UNPRICED - select SKU / quote",IF(ISNUMBER(K1289),"Manual quote - verify source",IF(T1289="Covered","Covered by capacity",IF(T1289="Control plane","No direct fee","Priced - verify sizing")))))</f>
        <v>Inactive</v>
      </c>
      <c r="R1289" s="21" t="s">
        <v>2300</v>
      </c>
      <c r="S1289" s="21" t="s">
        <v>971</v>
      </c>
      <c r="T1289" s="21" t="s">
        <v>187</v>
      </c>
      <c r="U1289" s="23">
        <f>IF(COUNTIF('SKU Catalog'!$A$4:$A$116,T1289&amp;"|"&amp;F1289)=0,0,MATCH(T1289&amp;"|"&amp;F1289,'SKU Catalog'!$A$1:$A$116,0))</f>
        <v>5</v>
      </c>
      <c r="V1289" s="24">
        <f>IF(NOT(AND(A1289=$B$2,G1289&gt;0,H1289&gt;0,OR(C1289&lt;&gt;"Recommended baseline",Assumptions!$B$10=1))),0,IF(ISNUMBER(K1289),G1289*H1289*K1289,IF(U1289=0,"UNPRICED",IF(ISNUMBER(INDEX('SKU Catalog'!$K$1:$K$116,MAX(1,U1289))),G1289*H1289*INDEX('SKU Catalog'!$K$1:$K$116,MAX(1,U1289))*IF(AND(INDEX('SKU Catalog'!$F$1:$F$116,MAX(1,U1289))="Hourly",OR(INDEX('SKU Catalog'!$J$1:$J$116,MAX(1,U1289))=0,"PAYG"="PAYG")),I1289,1),"UNPRICED"))))</f>
        <v>0</v>
      </c>
      <c r="W1289" s="24">
        <f>IF(NOT(AND(A1289=$B$2,G1289&gt;0,H1289&gt;0,OR(C1289&lt;&gt;"Recommended baseline",Assumptions!$B$10=1))),0,IF(ISNUMBER(K1289),G1289*H1289*K1289,IF(U1289=0,"UNPRICED",IF(ISNUMBER(INDEX('SKU Catalog'!$L$1:$L$116,MAX(1,U1289))),G1289*H1289*INDEX('SKU Catalog'!$L$1:$L$116,MAX(1,U1289))*IF(AND(INDEX('SKU Catalog'!$F$1:$F$116,MAX(1,U1289))="Hourly",OR(INDEX('SKU Catalog'!$J$1:$J$116,MAX(1,U1289))=0,"1Y"="PAYG")),I1289,1),"UNPRICED"))))</f>
        <v>0</v>
      </c>
      <c r="X1289" s="24">
        <f>IF(NOT(AND(A1289=$B$2,G1289&gt;0,H1289&gt;0,OR(C1289&lt;&gt;"Recommended baseline",Assumptions!$B$10=1))),0,IF(ISNUMBER(K1289),G1289*H1289*K1289,IF(U1289=0,"UNPRICED",IF(ISNUMBER(INDEX('SKU Catalog'!$M$1:$M$116,MAX(1,U1289))),G1289*H1289*INDEX('SKU Catalog'!$M$1:$M$116,MAX(1,U1289))*IF(AND(INDEX('SKU Catalog'!$F$1:$F$116,MAX(1,U1289))="Hourly",OR(INDEX('SKU Catalog'!$J$1:$J$116,MAX(1,U1289))=0,"3Y"="PAYG")),I1289,1),"UNPRICED"))))</f>
        <v>0</v>
      </c>
    </row>
    <row r="1290" spans="1:24" ht="28.8" x14ac:dyDescent="0.35">
      <c r="A1290" s="21" t="s">
        <v>1941</v>
      </c>
      <c r="B1290" s="21" t="s">
        <v>95</v>
      </c>
      <c r="C1290" s="21" t="s">
        <v>2299</v>
      </c>
      <c r="D1290" s="21" t="s">
        <v>1541</v>
      </c>
      <c r="E1290" s="21" t="s">
        <v>1542</v>
      </c>
      <c r="F1290" s="26" t="s">
        <v>188</v>
      </c>
      <c r="G1290" s="27">
        <v>1</v>
      </c>
      <c r="H1290" s="27">
        <v>1</v>
      </c>
      <c r="I1290" s="36">
        <v>1</v>
      </c>
      <c r="J1290" s="26" t="s">
        <v>2297</v>
      </c>
      <c r="K1290" s="37"/>
      <c r="L1290" s="23" t="str">
        <f>IF(U1290=0,"INVALID SKU",IF(INDEX('SKU Catalog'!$J$1:$J$116,MAX(1,U1290))=0,"PAYG",IF(J1290="Default",Assumptions!$B$7,J1290)))</f>
        <v>PAYG</v>
      </c>
      <c r="M1290" s="23" t="str">
        <f>IF(U1290=0,"Review SKU",INDEX('SKU Catalog'!$E$1:$E$116,MAX(1,U1290)))</f>
        <v>resource</v>
      </c>
      <c r="N1290" s="31">
        <f>IF(ISNUMBER(K1290),K1290,IF(U1290=0,"UNPRICED",IF(L1290="PAYG",INDEX('SKU Catalog'!$K$1:$K$116,MAX(1,U1290)),IF(L1290="1Y",INDEX('SKU Catalog'!$L$1:$L$116,MAX(1,U1290)),INDEX('SKU Catalog'!$M$1:$M$116,MAX(1,U1290))))))</f>
        <v>0</v>
      </c>
      <c r="O1290" s="24">
        <f>IF(NOT(AND(A1290=$B$2,G1290&gt;0,H1290&gt;0,OR(C1290&lt;&gt;"Recommended baseline",Assumptions!$B$10=1))),0,IF(ISNUMBER(N1290),G1290*H1290*N1290*IF(ISNUMBER(K1290),1,IF(AND(L1290="PAYG",INDEX('SKU Catalog'!$F$1:$F$116,MAX(1,U1290))="Hourly"),I1290,1)),"UNPRICED"))</f>
        <v>0</v>
      </c>
      <c r="P1290" s="24">
        <f>IF(ISNUMBER(O1290),O1290*Assumptions!$B$8,"UNPRICED")</f>
        <v>0</v>
      </c>
      <c r="Q1290" s="23" t="str">
        <f>IF(NOT(AND(A1290=$B$2,G1290&gt;0,H1290&gt;0,OR(C1290&lt;&gt;"Recommended baseline",Assumptions!$B$10=1))),"Inactive",IF(NOT(ISNUMBER(N1290)),"UNPRICED - select SKU / quote",IF(ISNUMBER(K1290),"Manual quote - verify source",IF(T1290="Covered","Covered by capacity",IF(T1290="Control plane","No direct fee","Priced - verify sizing")))))</f>
        <v>Inactive</v>
      </c>
      <c r="R1290" s="21" t="s">
        <v>2300</v>
      </c>
      <c r="S1290" s="21" t="s">
        <v>971</v>
      </c>
      <c r="T1290" s="21" t="s">
        <v>187</v>
      </c>
      <c r="U1290" s="23">
        <f>IF(COUNTIF('SKU Catalog'!$A$4:$A$116,T1290&amp;"|"&amp;F1290)=0,0,MATCH(T1290&amp;"|"&amp;F1290,'SKU Catalog'!$A$1:$A$116,0))</f>
        <v>5</v>
      </c>
      <c r="V1290" s="24">
        <f>IF(NOT(AND(A1290=$B$2,G1290&gt;0,H1290&gt;0,OR(C1290&lt;&gt;"Recommended baseline",Assumptions!$B$10=1))),0,IF(ISNUMBER(K1290),G1290*H1290*K1290,IF(U1290=0,"UNPRICED",IF(ISNUMBER(INDEX('SKU Catalog'!$K$1:$K$116,MAX(1,U1290))),G1290*H1290*INDEX('SKU Catalog'!$K$1:$K$116,MAX(1,U1290))*IF(AND(INDEX('SKU Catalog'!$F$1:$F$116,MAX(1,U1290))="Hourly",OR(INDEX('SKU Catalog'!$J$1:$J$116,MAX(1,U1290))=0,"PAYG"="PAYG")),I1290,1),"UNPRICED"))))</f>
        <v>0</v>
      </c>
      <c r="W1290" s="24">
        <f>IF(NOT(AND(A1290=$B$2,G1290&gt;0,H1290&gt;0,OR(C1290&lt;&gt;"Recommended baseline",Assumptions!$B$10=1))),0,IF(ISNUMBER(K1290),G1290*H1290*K1290,IF(U1290=0,"UNPRICED",IF(ISNUMBER(INDEX('SKU Catalog'!$L$1:$L$116,MAX(1,U1290))),G1290*H1290*INDEX('SKU Catalog'!$L$1:$L$116,MAX(1,U1290))*IF(AND(INDEX('SKU Catalog'!$F$1:$F$116,MAX(1,U1290))="Hourly",OR(INDEX('SKU Catalog'!$J$1:$J$116,MAX(1,U1290))=0,"1Y"="PAYG")),I1290,1),"UNPRICED"))))</f>
        <v>0</v>
      </c>
      <c r="X1290" s="24">
        <f>IF(NOT(AND(A1290=$B$2,G1290&gt;0,H1290&gt;0,OR(C1290&lt;&gt;"Recommended baseline",Assumptions!$B$10=1))),0,IF(ISNUMBER(K1290),G1290*H1290*K1290,IF(U1290=0,"UNPRICED",IF(ISNUMBER(INDEX('SKU Catalog'!$M$1:$M$116,MAX(1,U1290))),G1290*H1290*INDEX('SKU Catalog'!$M$1:$M$116,MAX(1,U1290))*IF(AND(INDEX('SKU Catalog'!$F$1:$F$116,MAX(1,U1290))="Hourly",OR(INDEX('SKU Catalog'!$J$1:$J$116,MAX(1,U1290))=0,"3Y"="PAYG")),I1290,1),"UNPRICED"))))</f>
        <v>0</v>
      </c>
    </row>
    <row r="1291" spans="1:24" ht="28.8" x14ac:dyDescent="0.35">
      <c r="A1291" s="21" t="s">
        <v>1941</v>
      </c>
      <c r="B1291" s="21" t="s">
        <v>95</v>
      </c>
      <c r="C1291" s="21" t="s">
        <v>2299</v>
      </c>
      <c r="D1291" s="21" t="s">
        <v>1543</v>
      </c>
      <c r="E1291" s="21" t="s">
        <v>1544</v>
      </c>
      <c r="F1291" s="26" t="s">
        <v>188</v>
      </c>
      <c r="G1291" s="27">
        <v>1</v>
      </c>
      <c r="H1291" s="27">
        <v>1</v>
      </c>
      <c r="I1291" s="36">
        <v>1</v>
      </c>
      <c r="J1291" s="26" t="s">
        <v>2297</v>
      </c>
      <c r="K1291" s="37"/>
      <c r="L1291" s="23" t="str">
        <f>IF(U1291=0,"INVALID SKU",IF(INDEX('SKU Catalog'!$J$1:$J$116,MAX(1,U1291))=0,"PAYG",IF(J1291="Default",Assumptions!$B$7,J1291)))</f>
        <v>PAYG</v>
      </c>
      <c r="M1291" s="23" t="str">
        <f>IF(U1291=0,"Review SKU",INDEX('SKU Catalog'!$E$1:$E$116,MAX(1,U1291)))</f>
        <v>resource</v>
      </c>
      <c r="N1291" s="31">
        <f>IF(ISNUMBER(K1291),K1291,IF(U1291=0,"UNPRICED",IF(L1291="PAYG",INDEX('SKU Catalog'!$K$1:$K$116,MAX(1,U1291)),IF(L1291="1Y",INDEX('SKU Catalog'!$L$1:$L$116,MAX(1,U1291)),INDEX('SKU Catalog'!$M$1:$M$116,MAX(1,U1291))))))</f>
        <v>0</v>
      </c>
      <c r="O1291" s="24">
        <f>IF(NOT(AND(A1291=$B$2,G1291&gt;0,H1291&gt;0,OR(C1291&lt;&gt;"Recommended baseline",Assumptions!$B$10=1))),0,IF(ISNUMBER(N1291),G1291*H1291*N1291*IF(ISNUMBER(K1291),1,IF(AND(L1291="PAYG",INDEX('SKU Catalog'!$F$1:$F$116,MAX(1,U1291))="Hourly"),I1291,1)),"UNPRICED"))</f>
        <v>0</v>
      </c>
      <c r="P1291" s="24">
        <f>IF(ISNUMBER(O1291),O1291*Assumptions!$B$8,"UNPRICED")</f>
        <v>0</v>
      </c>
      <c r="Q1291" s="23" t="str">
        <f>IF(NOT(AND(A1291=$B$2,G1291&gt;0,H1291&gt;0,OR(C1291&lt;&gt;"Recommended baseline",Assumptions!$B$10=1))),"Inactive",IF(NOT(ISNUMBER(N1291)),"UNPRICED - select SKU / quote",IF(ISNUMBER(K1291),"Manual quote - verify source",IF(T1291="Covered","Covered by capacity",IF(T1291="Control plane","No direct fee","Priced - verify sizing")))))</f>
        <v>Inactive</v>
      </c>
      <c r="R1291" s="21" t="s">
        <v>2300</v>
      </c>
      <c r="S1291" s="21" t="s">
        <v>971</v>
      </c>
      <c r="T1291" s="21" t="s">
        <v>187</v>
      </c>
      <c r="U1291" s="23">
        <f>IF(COUNTIF('SKU Catalog'!$A$4:$A$116,T1291&amp;"|"&amp;F1291)=0,0,MATCH(T1291&amp;"|"&amp;F1291,'SKU Catalog'!$A$1:$A$116,0))</f>
        <v>5</v>
      </c>
      <c r="V1291" s="24">
        <f>IF(NOT(AND(A1291=$B$2,G1291&gt;0,H1291&gt;0,OR(C1291&lt;&gt;"Recommended baseline",Assumptions!$B$10=1))),0,IF(ISNUMBER(K1291),G1291*H1291*K1291,IF(U1291=0,"UNPRICED",IF(ISNUMBER(INDEX('SKU Catalog'!$K$1:$K$116,MAX(1,U1291))),G1291*H1291*INDEX('SKU Catalog'!$K$1:$K$116,MAX(1,U1291))*IF(AND(INDEX('SKU Catalog'!$F$1:$F$116,MAX(1,U1291))="Hourly",OR(INDEX('SKU Catalog'!$J$1:$J$116,MAX(1,U1291))=0,"PAYG"="PAYG")),I1291,1),"UNPRICED"))))</f>
        <v>0</v>
      </c>
      <c r="W1291" s="24">
        <f>IF(NOT(AND(A1291=$B$2,G1291&gt;0,H1291&gt;0,OR(C1291&lt;&gt;"Recommended baseline",Assumptions!$B$10=1))),0,IF(ISNUMBER(K1291),G1291*H1291*K1291,IF(U1291=0,"UNPRICED",IF(ISNUMBER(INDEX('SKU Catalog'!$L$1:$L$116,MAX(1,U1291))),G1291*H1291*INDEX('SKU Catalog'!$L$1:$L$116,MAX(1,U1291))*IF(AND(INDEX('SKU Catalog'!$F$1:$F$116,MAX(1,U1291))="Hourly",OR(INDEX('SKU Catalog'!$J$1:$J$116,MAX(1,U1291))=0,"1Y"="PAYG")),I1291,1),"UNPRICED"))))</f>
        <v>0</v>
      </c>
      <c r="X1291" s="24">
        <f>IF(NOT(AND(A1291=$B$2,G1291&gt;0,H1291&gt;0,OR(C1291&lt;&gt;"Recommended baseline",Assumptions!$B$10=1))),0,IF(ISNUMBER(K1291),G1291*H1291*K1291,IF(U1291=0,"UNPRICED",IF(ISNUMBER(INDEX('SKU Catalog'!$M$1:$M$116,MAX(1,U1291))),G1291*H1291*INDEX('SKU Catalog'!$M$1:$M$116,MAX(1,U1291))*IF(AND(INDEX('SKU Catalog'!$F$1:$F$116,MAX(1,U1291))="Hourly",OR(INDEX('SKU Catalog'!$J$1:$J$116,MAX(1,U1291))=0,"3Y"="PAYG")),I1291,1),"UNPRICED"))))</f>
        <v>0</v>
      </c>
    </row>
    <row r="1292" spans="1:24" ht="28.8" x14ac:dyDescent="0.35">
      <c r="A1292" s="21" t="s">
        <v>1941</v>
      </c>
      <c r="B1292" s="21" t="s">
        <v>95</v>
      </c>
      <c r="C1292" s="21" t="s">
        <v>2299</v>
      </c>
      <c r="D1292" s="21" t="s">
        <v>1545</v>
      </c>
      <c r="E1292" s="21" t="s">
        <v>1546</v>
      </c>
      <c r="F1292" s="26" t="s">
        <v>188</v>
      </c>
      <c r="G1292" s="27">
        <v>1</v>
      </c>
      <c r="H1292" s="27">
        <v>1</v>
      </c>
      <c r="I1292" s="36">
        <v>1</v>
      </c>
      <c r="J1292" s="26" t="s">
        <v>2297</v>
      </c>
      <c r="K1292" s="37"/>
      <c r="L1292" s="23" t="str">
        <f>IF(U1292=0,"INVALID SKU",IF(INDEX('SKU Catalog'!$J$1:$J$116,MAX(1,U1292))=0,"PAYG",IF(J1292="Default",Assumptions!$B$7,J1292)))</f>
        <v>PAYG</v>
      </c>
      <c r="M1292" s="23" t="str">
        <f>IF(U1292=0,"Review SKU",INDEX('SKU Catalog'!$E$1:$E$116,MAX(1,U1292)))</f>
        <v>resource</v>
      </c>
      <c r="N1292" s="31">
        <f>IF(ISNUMBER(K1292),K1292,IF(U1292=0,"UNPRICED",IF(L1292="PAYG",INDEX('SKU Catalog'!$K$1:$K$116,MAX(1,U1292)),IF(L1292="1Y",INDEX('SKU Catalog'!$L$1:$L$116,MAX(1,U1292)),INDEX('SKU Catalog'!$M$1:$M$116,MAX(1,U1292))))))</f>
        <v>0</v>
      </c>
      <c r="O1292" s="24">
        <f>IF(NOT(AND(A1292=$B$2,G1292&gt;0,H1292&gt;0,OR(C1292&lt;&gt;"Recommended baseline",Assumptions!$B$10=1))),0,IF(ISNUMBER(N1292),G1292*H1292*N1292*IF(ISNUMBER(K1292),1,IF(AND(L1292="PAYG",INDEX('SKU Catalog'!$F$1:$F$116,MAX(1,U1292))="Hourly"),I1292,1)),"UNPRICED"))</f>
        <v>0</v>
      </c>
      <c r="P1292" s="24">
        <f>IF(ISNUMBER(O1292),O1292*Assumptions!$B$8,"UNPRICED")</f>
        <v>0</v>
      </c>
      <c r="Q1292" s="23" t="str">
        <f>IF(NOT(AND(A1292=$B$2,G1292&gt;0,H1292&gt;0,OR(C1292&lt;&gt;"Recommended baseline",Assumptions!$B$10=1))),"Inactive",IF(NOT(ISNUMBER(N1292)),"UNPRICED - select SKU / quote",IF(ISNUMBER(K1292),"Manual quote - verify source",IF(T1292="Covered","Covered by capacity",IF(T1292="Control plane","No direct fee","Priced - verify sizing")))))</f>
        <v>Inactive</v>
      </c>
      <c r="R1292" s="21" t="s">
        <v>2300</v>
      </c>
      <c r="S1292" s="21" t="s">
        <v>971</v>
      </c>
      <c r="T1292" s="21" t="s">
        <v>187</v>
      </c>
      <c r="U1292" s="23">
        <f>IF(COUNTIF('SKU Catalog'!$A$4:$A$116,T1292&amp;"|"&amp;F1292)=0,0,MATCH(T1292&amp;"|"&amp;F1292,'SKU Catalog'!$A$1:$A$116,0))</f>
        <v>5</v>
      </c>
      <c r="V1292" s="24">
        <f>IF(NOT(AND(A1292=$B$2,G1292&gt;0,H1292&gt;0,OR(C1292&lt;&gt;"Recommended baseline",Assumptions!$B$10=1))),0,IF(ISNUMBER(K1292),G1292*H1292*K1292,IF(U1292=0,"UNPRICED",IF(ISNUMBER(INDEX('SKU Catalog'!$K$1:$K$116,MAX(1,U1292))),G1292*H1292*INDEX('SKU Catalog'!$K$1:$K$116,MAX(1,U1292))*IF(AND(INDEX('SKU Catalog'!$F$1:$F$116,MAX(1,U1292))="Hourly",OR(INDEX('SKU Catalog'!$J$1:$J$116,MAX(1,U1292))=0,"PAYG"="PAYG")),I1292,1),"UNPRICED"))))</f>
        <v>0</v>
      </c>
      <c r="W1292" s="24">
        <f>IF(NOT(AND(A1292=$B$2,G1292&gt;0,H1292&gt;0,OR(C1292&lt;&gt;"Recommended baseline",Assumptions!$B$10=1))),0,IF(ISNUMBER(K1292),G1292*H1292*K1292,IF(U1292=0,"UNPRICED",IF(ISNUMBER(INDEX('SKU Catalog'!$L$1:$L$116,MAX(1,U1292))),G1292*H1292*INDEX('SKU Catalog'!$L$1:$L$116,MAX(1,U1292))*IF(AND(INDEX('SKU Catalog'!$F$1:$F$116,MAX(1,U1292))="Hourly",OR(INDEX('SKU Catalog'!$J$1:$J$116,MAX(1,U1292))=0,"1Y"="PAYG")),I1292,1),"UNPRICED"))))</f>
        <v>0</v>
      </c>
      <c r="X1292" s="24">
        <f>IF(NOT(AND(A1292=$B$2,G1292&gt;0,H1292&gt;0,OR(C1292&lt;&gt;"Recommended baseline",Assumptions!$B$10=1))),0,IF(ISNUMBER(K1292),G1292*H1292*K1292,IF(U1292=0,"UNPRICED",IF(ISNUMBER(INDEX('SKU Catalog'!$M$1:$M$116,MAX(1,U1292))),G1292*H1292*INDEX('SKU Catalog'!$M$1:$M$116,MAX(1,U1292))*IF(AND(INDEX('SKU Catalog'!$F$1:$F$116,MAX(1,U1292))="Hourly",OR(INDEX('SKU Catalog'!$J$1:$J$116,MAX(1,U1292))=0,"3Y"="PAYG")),I1292,1),"UNPRICED"))))</f>
        <v>0</v>
      </c>
    </row>
    <row r="1293" spans="1:24" ht="28.8" x14ac:dyDescent="0.35">
      <c r="A1293" s="21" t="s">
        <v>1941</v>
      </c>
      <c r="B1293" s="21" t="s">
        <v>95</v>
      </c>
      <c r="C1293" s="21" t="s">
        <v>2299</v>
      </c>
      <c r="D1293" s="21" t="s">
        <v>1548</v>
      </c>
      <c r="E1293" s="21" t="s">
        <v>1549</v>
      </c>
      <c r="F1293" s="26" t="s">
        <v>188</v>
      </c>
      <c r="G1293" s="27">
        <v>1</v>
      </c>
      <c r="H1293" s="27">
        <v>1</v>
      </c>
      <c r="I1293" s="36">
        <v>1</v>
      </c>
      <c r="J1293" s="26" t="s">
        <v>2297</v>
      </c>
      <c r="K1293" s="37"/>
      <c r="L1293" s="23" t="str">
        <f>IF(U1293=0,"INVALID SKU",IF(INDEX('SKU Catalog'!$J$1:$J$116,MAX(1,U1293))=0,"PAYG",IF(J1293="Default",Assumptions!$B$7,J1293)))</f>
        <v>PAYG</v>
      </c>
      <c r="M1293" s="23" t="str">
        <f>IF(U1293=0,"Review SKU",INDEX('SKU Catalog'!$E$1:$E$116,MAX(1,U1293)))</f>
        <v>resource</v>
      </c>
      <c r="N1293" s="31">
        <f>IF(ISNUMBER(K1293),K1293,IF(U1293=0,"UNPRICED",IF(L1293="PAYG",INDEX('SKU Catalog'!$K$1:$K$116,MAX(1,U1293)),IF(L1293="1Y",INDEX('SKU Catalog'!$L$1:$L$116,MAX(1,U1293)),INDEX('SKU Catalog'!$M$1:$M$116,MAX(1,U1293))))))</f>
        <v>0</v>
      </c>
      <c r="O1293" s="24">
        <f>IF(NOT(AND(A1293=$B$2,G1293&gt;0,H1293&gt;0,OR(C1293&lt;&gt;"Recommended baseline",Assumptions!$B$10=1))),0,IF(ISNUMBER(N1293),G1293*H1293*N1293*IF(ISNUMBER(K1293),1,IF(AND(L1293="PAYG",INDEX('SKU Catalog'!$F$1:$F$116,MAX(1,U1293))="Hourly"),I1293,1)),"UNPRICED"))</f>
        <v>0</v>
      </c>
      <c r="P1293" s="24">
        <f>IF(ISNUMBER(O1293),O1293*Assumptions!$B$8,"UNPRICED")</f>
        <v>0</v>
      </c>
      <c r="Q1293" s="23" t="str">
        <f>IF(NOT(AND(A1293=$B$2,G1293&gt;0,H1293&gt;0,OR(C1293&lt;&gt;"Recommended baseline",Assumptions!$B$10=1))),"Inactive",IF(NOT(ISNUMBER(N1293)),"UNPRICED - select SKU / quote",IF(ISNUMBER(K1293),"Manual quote - verify source",IF(T1293="Covered","Covered by capacity",IF(T1293="Control plane","No direct fee","Priced - verify sizing")))))</f>
        <v>Inactive</v>
      </c>
      <c r="R1293" s="21" t="s">
        <v>2300</v>
      </c>
      <c r="S1293" s="21" t="s">
        <v>971</v>
      </c>
      <c r="T1293" s="21" t="s">
        <v>187</v>
      </c>
      <c r="U1293" s="23">
        <f>IF(COUNTIF('SKU Catalog'!$A$4:$A$116,T1293&amp;"|"&amp;F1293)=0,0,MATCH(T1293&amp;"|"&amp;F1293,'SKU Catalog'!$A$1:$A$116,0))</f>
        <v>5</v>
      </c>
      <c r="V1293" s="24">
        <f>IF(NOT(AND(A1293=$B$2,G1293&gt;0,H1293&gt;0,OR(C1293&lt;&gt;"Recommended baseline",Assumptions!$B$10=1))),0,IF(ISNUMBER(K1293),G1293*H1293*K1293,IF(U1293=0,"UNPRICED",IF(ISNUMBER(INDEX('SKU Catalog'!$K$1:$K$116,MAX(1,U1293))),G1293*H1293*INDEX('SKU Catalog'!$K$1:$K$116,MAX(1,U1293))*IF(AND(INDEX('SKU Catalog'!$F$1:$F$116,MAX(1,U1293))="Hourly",OR(INDEX('SKU Catalog'!$J$1:$J$116,MAX(1,U1293))=0,"PAYG"="PAYG")),I1293,1),"UNPRICED"))))</f>
        <v>0</v>
      </c>
      <c r="W1293" s="24">
        <f>IF(NOT(AND(A1293=$B$2,G1293&gt;0,H1293&gt;0,OR(C1293&lt;&gt;"Recommended baseline",Assumptions!$B$10=1))),0,IF(ISNUMBER(K1293),G1293*H1293*K1293,IF(U1293=0,"UNPRICED",IF(ISNUMBER(INDEX('SKU Catalog'!$L$1:$L$116,MAX(1,U1293))),G1293*H1293*INDEX('SKU Catalog'!$L$1:$L$116,MAX(1,U1293))*IF(AND(INDEX('SKU Catalog'!$F$1:$F$116,MAX(1,U1293))="Hourly",OR(INDEX('SKU Catalog'!$J$1:$J$116,MAX(1,U1293))=0,"1Y"="PAYG")),I1293,1),"UNPRICED"))))</f>
        <v>0</v>
      </c>
      <c r="X1293" s="24">
        <f>IF(NOT(AND(A1293=$B$2,G1293&gt;0,H1293&gt;0,OR(C1293&lt;&gt;"Recommended baseline",Assumptions!$B$10=1))),0,IF(ISNUMBER(K1293),G1293*H1293*K1293,IF(U1293=0,"UNPRICED",IF(ISNUMBER(INDEX('SKU Catalog'!$M$1:$M$116,MAX(1,U1293))),G1293*H1293*INDEX('SKU Catalog'!$M$1:$M$116,MAX(1,U1293))*IF(AND(INDEX('SKU Catalog'!$F$1:$F$116,MAX(1,U1293))="Hourly",OR(INDEX('SKU Catalog'!$J$1:$J$116,MAX(1,U1293))=0,"3Y"="PAYG")),I1293,1),"UNPRICED"))))</f>
        <v>0</v>
      </c>
    </row>
    <row r="1294" spans="1:24" ht="28.8" x14ac:dyDescent="0.35">
      <c r="A1294" s="21" t="s">
        <v>1941</v>
      </c>
      <c r="B1294" s="21" t="s">
        <v>95</v>
      </c>
      <c r="C1294" s="21" t="s">
        <v>2299</v>
      </c>
      <c r="D1294" s="21" t="s">
        <v>1550</v>
      </c>
      <c r="E1294" s="21" t="s">
        <v>1551</v>
      </c>
      <c r="F1294" s="26" t="s">
        <v>188</v>
      </c>
      <c r="G1294" s="27">
        <v>1</v>
      </c>
      <c r="H1294" s="27">
        <v>1</v>
      </c>
      <c r="I1294" s="36">
        <v>1</v>
      </c>
      <c r="J1294" s="26" t="s">
        <v>2297</v>
      </c>
      <c r="K1294" s="37"/>
      <c r="L1294" s="23" t="str">
        <f>IF(U1294=0,"INVALID SKU",IF(INDEX('SKU Catalog'!$J$1:$J$116,MAX(1,U1294))=0,"PAYG",IF(J1294="Default",Assumptions!$B$7,J1294)))</f>
        <v>PAYG</v>
      </c>
      <c r="M1294" s="23" t="str">
        <f>IF(U1294=0,"Review SKU",INDEX('SKU Catalog'!$E$1:$E$116,MAX(1,U1294)))</f>
        <v>resource</v>
      </c>
      <c r="N1294" s="31">
        <f>IF(ISNUMBER(K1294),K1294,IF(U1294=0,"UNPRICED",IF(L1294="PAYG",INDEX('SKU Catalog'!$K$1:$K$116,MAX(1,U1294)),IF(L1294="1Y",INDEX('SKU Catalog'!$L$1:$L$116,MAX(1,U1294)),INDEX('SKU Catalog'!$M$1:$M$116,MAX(1,U1294))))))</f>
        <v>0</v>
      </c>
      <c r="O1294" s="24">
        <f>IF(NOT(AND(A1294=$B$2,G1294&gt;0,H1294&gt;0,OR(C1294&lt;&gt;"Recommended baseline",Assumptions!$B$10=1))),0,IF(ISNUMBER(N1294),G1294*H1294*N1294*IF(ISNUMBER(K1294),1,IF(AND(L1294="PAYG",INDEX('SKU Catalog'!$F$1:$F$116,MAX(1,U1294))="Hourly"),I1294,1)),"UNPRICED"))</f>
        <v>0</v>
      </c>
      <c r="P1294" s="24">
        <f>IF(ISNUMBER(O1294),O1294*Assumptions!$B$8,"UNPRICED")</f>
        <v>0</v>
      </c>
      <c r="Q1294" s="23" t="str">
        <f>IF(NOT(AND(A1294=$B$2,G1294&gt;0,H1294&gt;0,OR(C1294&lt;&gt;"Recommended baseline",Assumptions!$B$10=1))),"Inactive",IF(NOT(ISNUMBER(N1294)),"UNPRICED - select SKU / quote",IF(ISNUMBER(K1294),"Manual quote - verify source",IF(T1294="Covered","Covered by capacity",IF(T1294="Control plane","No direct fee","Priced - verify sizing")))))</f>
        <v>Inactive</v>
      </c>
      <c r="R1294" s="21" t="s">
        <v>2300</v>
      </c>
      <c r="S1294" s="21" t="s">
        <v>971</v>
      </c>
      <c r="T1294" s="21" t="s">
        <v>187</v>
      </c>
      <c r="U1294" s="23">
        <f>IF(COUNTIF('SKU Catalog'!$A$4:$A$116,T1294&amp;"|"&amp;F1294)=0,0,MATCH(T1294&amp;"|"&amp;F1294,'SKU Catalog'!$A$1:$A$116,0))</f>
        <v>5</v>
      </c>
      <c r="V1294" s="24">
        <f>IF(NOT(AND(A1294=$B$2,G1294&gt;0,H1294&gt;0,OR(C1294&lt;&gt;"Recommended baseline",Assumptions!$B$10=1))),0,IF(ISNUMBER(K1294),G1294*H1294*K1294,IF(U1294=0,"UNPRICED",IF(ISNUMBER(INDEX('SKU Catalog'!$K$1:$K$116,MAX(1,U1294))),G1294*H1294*INDEX('SKU Catalog'!$K$1:$K$116,MAX(1,U1294))*IF(AND(INDEX('SKU Catalog'!$F$1:$F$116,MAX(1,U1294))="Hourly",OR(INDEX('SKU Catalog'!$J$1:$J$116,MAX(1,U1294))=0,"PAYG"="PAYG")),I1294,1),"UNPRICED"))))</f>
        <v>0</v>
      </c>
      <c r="W1294" s="24">
        <f>IF(NOT(AND(A1294=$B$2,G1294&gt;0,H1294&gt;0,OR(C1294&lt;&gt;"Recommended baseline",Assumptions!$B$10=1))),0,IF(ISNUMBER(K1294),G1294*H1294*K1294,IF(U1294=0,"UNPRICED",IF(ISNUMBER(INDEX('SKU Catalog'!$L$1:$L$116,MAX(1,U1294))),G1294*H1294*INDEX('SKU Catalog'!$L$1:$L$116,MAX(1,U1294))*IF(AND(INDEX('SKU Catalog'!$F$1:$F$116,MAX(1,U1294))="Hourly",OR(INDEX('SKU Catalog'!$J$1:$J$116,MAX(1,U1294))=0,"1Y"="PAYG")),I1294,1),"UNPRICED"))))</f>
        <v>0</v>
      </c>
      <c r="X1294" s="24">
        <f>IF(NOT(AND(A1294=$B$2,G1294&gt;0,H1294&gt;0,OR(C1294&lt;&gt;"Recommended baseline",Assumptions!$B$10=1))),0,IF(ISNUMBER(K1294),G1294*H1294*K1294,IF(U1294=0,"UNPRICED",IF(ISNUMBER(INDEX('SKU Catalog'!$M$1:$M$116,MAX(1,U1294))),G1294*H1294*INDEX('SKU Catalog'!$M$1:$M$116,MAX(1,U1294))*IF(AND(INDEX('SKU Catalog'!$F$1:$F$116,MAX(1,U1294))="Hourly",OR(INDEX('SKU Catalog'!$J$1:$J$116,MAX(1,U1294))=0,"3Y"="PAYG")),I1294,1),"UNPRICED"))))</f>
        <v>0</v>
      </c>
    </row>
    <row r="1295" spans="1:24" ht="28.8" x14ac:dyDescent="0.35">
      <c r="A1295" s="21" t="s">
        <v>1941</v>
      </c>
      <c r="B1295" s="21" t="s">
        <v>95</v>
      </c>
      <c r="C1295" s="21" t="s">
        <v>2299</v>
      </c>
      <c r="D1295" s="21" t="s">
        <v>1552</v>
      </c>
      <c r="E1295" s="21" t="s">
        <v>1553</v>
      </c>
      <c r="F1295" s="26" t="s">
        <v>188</v>
      </c>
      <c r="G1295" s="27">
        <v>1</v>
      </c>
      <c r="H1295" s="27">
        <v>1</v>
      </c>
      <c r="I1295" s="36">
        <v>1</v>
      </c>
      <c r="J1295" s="26" t="s">
        <v>2297</v>
      </c>
      <c r="K1295" s="37"/>
      <c r="L1295" s="23" t="str">
        <f>IF(U1295=0,"INVALID SKU",IF(INDEX('SKU Catalog'!$J$1:$J$116,MAX(1,U1295))=0,"PAYG",IF(J1295="Default",Assumptions!$B$7,J1295)))</f>
        <v>PAYG</v>
      </c>
      <c r="M1295" s="23" t="str">
        <f>IF(U1295=0,"Review SKU",INDEX('SKU Catalog'!$E$1:$E$116,MAX(1,U1295)))</f>
        <v>resource</v>
      </c>
      <c r="N1295" s="31">
        <f>IF(ISNUMBER(K1295),K1295,IF(U1295=0,"UNPRICED",IF(L1295="PAYG",INDEX('SKU Catalog'!$K$1:$K$116,MAX(1,U1295)),IF(L1295="1Y",INDEX('SKU Catalog'!$L$1:$L$116,MAX(1,U1295)),INDEX('SKU Catalog'!$M$1:$M$116,MAX(1,U1295))))))</f>
        <v>0</v>
      </c>
      <c r="O1295" s="24">
        <f>IF(NOT(AND(A1295=$B$2,G1295&gt;0,H1295&gt;0,OR(C1295&lt;&gt;"Recommended baseline",Assumptions!$B$10=1))),0,IF(ISNUMBER(N1295),G1295*H1295*N1295*IF(ISNUMBER(K1295),1,IF(AND(L1295="PAYG",INDEX('SKU Catalog'!$F$1:$F$116,MAX(1,U1295))="Hourly"),I1295,1)),"UNPRICED"))</f>
        <v>0</v>
      </c>
      <c r="P1295" s="24">
        <f>IF(ISNUMBER(O1295),O1295*Assumptions!$B$8,"UNPRICED")</f>
        <v>0</v>
      </c>
      <c r="Q1295" s="23" t="str">
        <f>IF(NOT(AND(A1295=$B$2,G1295&gt;0,H1295&gt;0,OR(C1295&lt;&gt;"Recommended baseline",Assumptions!$B$10=1))),"Inactive",IF(NOT(ISNUMBER(N1295)),"UNPRICED - select SKU / quote",IF(ISNUMBER(K1295),"Manual quote - verify source",IF(T1295="Covered","Covered by capacity",IF(T1295="Control plane","No direct fee","Priced - verify sizing")))))</f>
        <v>Inactive</v>
      </c>
      <c r="R1295" s="21" t="s">
        <v>2300</v>
      </c>
      <c r="S1295" s="21" t="s">
        <v>971</v>
      </c>
      <c r="T1295" s="21" t="s">
        <v>187</v>
      </c>
      <c r="U1295" s="23">
        <f>IF(COUNTIF('SKU Catalog'!$A$4:$A$116,T1295&amp;"|"&amp;F1295)=0,0,MATCH(T1295&amp;"|"&amp;F1295,'SKU Catalog'!$A$1:$A$116,0))</f>
        <v>5</v>
      </c>
      <c r="V1295" s="24">
        <f>IF(NOT(AND(A1295=$B$2,G1295&gt;0,H1295&gt;0,OR(C1295&lt;&gt;"Recommended baseline",Assumptions!$B$10=1))),0,IF(ISNUMBER(K1295),G1295*H1295*K1295,IF(U1295=0,"UNPRICED",IF(ISNUMBER(INDEX('SKU Catalog'!$K$1:$K$116,MAX(1,U1295))),G1295*H1295*INDEX('SKU Catalog'!$K$1:$K$116,MAX(1,U1295))*IF(AND(INDEX('SKU Catalog'!$F$1:$F$116,MAX(1,U1295))="Hourly",OR(INDEX('SKU Catalog'!$J$1:$J$116,MAX(1,U1295))=0,"PAYG"="PAYG")),I1295,1),"UNPRICED"))))</f>
        <v>0</v>
      </c>
      <c r="W1295" s="24">
        <f>IF(NOT(AND(A1295=$B$2,G1295&gt;0,H1295&gt;0,OR(C1295&lt;&gt;"Recommended baseline",Assumptions!$B$10=1))),0,IF(ISNUMBER(K1295),G1295*H1295*K1295,IF(U1295=0,"UNPRICED",IF(ISNUMBER(INDEX('SKU Catalog'!$L$1:$L$116,MAX(1,U1295))),G1295*H1295*INDEX('SKU Catalog'!$L$1:$L$116,MAX(1,U1295))*IF(AND(INDEX('SKU Catalog'!$F$1:$F$116,MAX(1,U1295))="Hourly",OR(INDEX('SKU Catalog'!$J$1:$J$116,MAX(1,U1295))=0,"1Y"="PAYG")),I1295,1),"UNPRICED"))))</f>
        <v>0</v>
      </c>
      <c r="X1295" s="24">
        <f>IF(NOT(AND(A1295=$B$2,G1295&gt;0,H1295&gt;0,OR(C1295&lt;&gt;"Recommended baseline",Assumptions!$B$10=1))),0,IF(ISNUMBER(K1295),G1295*H1295*K1295,IF(U1295=0,"UNPRICED",IF(ISNUMBER(INDEX('SKU Catalog'!$M$1:$M$116,MAX(1,U1295))),G1295*H1295*INDEX('SKU Catalog'!$M$1:$M$116,MAX(1,U1295))*IF(AND(INDEX('SKU Catalog'!$F$1:$F$116,MAX(1,U1295))="Hourly",OR(INDEX('SKU Catalog'!$J$1:$J$116,MAX(1,U1295))=0,"3Y"="PAYG")),I1295,1),"UNPRICED"))))</f>
        <v>0</v>
      </c>
    </row>
    <row r="1296" spans="1:24" ht="28.8" x14ac:dyDescent="0.35">
      <c r="A1296" s="21" t="s">
        <v>1941</v>
      </c>
      <c r="B1296" s="21" t="s">
        <v>95</v>
      </c>
      <c r="C1296" s="21" t="s">
        <v>2299</v>
      </c>
      <c r="D1296" s="21" t="s">
        <v>1554</v>
      </c>
      <c r="E1296" s="21" t="s">
        <v>1555</v>
      </c>
      <c r="F1296" s="26" t="s">
        <v>188</v>
      </c>
      <c r="G1296" s="27">
        <v>1</v>
      </c>
      <c r="H1296" s="27">
        <v>1</v>
      </c>
      <c r="I1296" s="36">
        <v>1</v>
      </c>
      <c r="J1296" s="26" t="s">
        <v>2297</v>
      </c>
      <c r="K1296" s="37"/>
      <c r="L1296" s="23" t="str">
        <f>IF(U1296=0,"INVALID SKU",IF(INDEX('SKU Catalog'!$J$1:$J$116,MAX(1,U1296))=0,"PAYG",IF(J1296="Default",Assumptions!$B$7,J1296)))</f>
        <v>PAYG</v>
      </c>
      <c r="M1296" s="23" t="str">
        <f>IF(U1296=0,"Review SKU",INDEX('SKU Catalog'!$E$1:$E$116,MAX(1,U1296)))</f>
        <v>resource</v>
      </c>
      <c r="N1296" s="31">
        <f>IF(ISNUMBER(K1296),K1296,IF(U1296=0,"UNPRICED",IF(L1296="PAYG",INDEX('SKU Catalog'!$K$1:$K$116,MAX(1,U1296)),IF(L1296="1Y",INDEX('SKU Catalog'!$L$1:$L$116,MAX(1,U1296)),INDEX('SKU Catalog'!$M$1:$M$116,MAX(1,U1296))))))</f>
        <v>0</v>
      </c>
      <c r="O1296" s="24">
        <f>IF(NOT(AND(A1296=$B$2,G1296&gt;0,H1296&gt;0,OR(C1296&lt;&gt;"Recommended baseline",Assumptions!$B$10=1))),0,IF(ISNUMBER(N1296),G1296*H1296*N1296*IF(ISNUMBER(K1296),1,IF(AND(L1296="PAYG",INDEX('SKU Catalog'!$F$1:$F$116,MAX(1,U1296))="Hourly"),I1296,1)),"UNPRICED"))</f>
        <v>0</v>
      </c>
      <c r="P1296" s="24">
        <f>IF(ISNUMBER(O1296),O1296*Assumptions!$B$8,"UNPRICED")</f>
        <v>0</v>
      </c>
      <c r="Q1296" s="23" t="str">
        <f>IF(NOT(AND(A1296=$B$2,G1296&gt;0,H1296&gt;0,OR(C1296&lt;&gt;"Recommended baseline",Assumptions!$B$10=1))),"Inactive",IF(NOT(ISNUMBER(N1296)),"UNPRICED - select SKU / quote",IF(ISNUMBER(K1296),"Manual quote - verify source",IF(T1296="Covered","Covered by capacity",IF(T1296="Control plane","No direct fee","Priced - verify sizing")))))</f>
        <v>Inactive</v>
      </c>
      <c r="R1296" s="21" t="s">
        <v>2300</v>
      </c>
      <c r="S1296" s="21" t="s">
        <v>971</v>
      </c>
      <c r="T1296" s="21" t="s">
        <v>187</v>
      </c>
      <c r="U1296" s="23">
        <f>IF(COUNTIF('SKU Catalog'!$A$4:$A$116,T1296&amp;"|"&amp;F1296)=0,0,MATCH(T1296&amp;"|"&amp;F1296,'SKU Catalog'!$A$1:$A$116,0))</f>
        <v>5</v>
      </c>
      <c r="V1296" s="24">
        <f>IF(NOT(AND(A1296=$B$2,G1296&gt;0,H1296&gt;0,OR(C1296&lt;&gt;"Recommended baseline",Assumptions!$B$10=1))),0,IF(ISNUMBER(K1296),G1296*H1296*K1296,IF(U1296=0,"UNPRICED",IF(ISNUMBER(INDEX('SKU Catalog'!$K$1:$K$116,MAX(1,U1296))),G1296*H1296*INDEX('SKU Catalog'!$K$1:$K$116,MAX(1,U1296))*IF(AND(INDEX('SKU Catalog'!$F$1:$F$116,MAX(1,U1296))="Hourly",OR(INDEX('SKU Catalog'!$J$1:$J$116,MAX(1,U1296))=0,"PAYG"="PAYG")),I1296,1),"UNPRICED"))))</f>
        <v>0</v>
      </c>
      <c r="W1296" s="24">
        <f>IF(NOT(AND(A1296=$B$2,G1296&gt;0,H1296&gt;0,OR(C1296&lt;&gt;"Recommended baseline",Assumptions!$B$10=1))),0,IF(ISNUMBER(K1296),G1296*H1296*K1296,IF(U1296=0,"UNPRICED",IF(ISNUMBER(INDEX('SKU Catalog'!$L$1:$L$116,MAX(1,U1296))),G1296*H1296*INDEX('SKU Catalog'!$L$1:$L$116,MAX(1,U1296))*IF(AND(INDEX('SKU Catalog'!$F$1:$F$116,MAX(1,U1296))="Hourly",OR(INDEX('SKU Catalog'!$J$1:$J$116,MAX(1,U1296))=0,"1Y"="PAYG")),I1296,1),"UNPRICED"))))</f>
        <v>0</v>
      </c>
      <c r="X1296" s="24">
        <f>IF(NOT(AND(A1296=$B$2,G1296&gt;0,H1296&gt;0,OR(C1296&lt;&gt;"Recommended baseline",Assumptions!$B$10=1))),0,IF(ISNUMBER(K1296),G1296*H1296*K1296,IF(U1296=0,"UNPRICED",IF(ISNUMBER(INDEX('SKU Catalog'!$M$1:$M$116,MAX(1,U1296))),G1296*H1296*INDEX('SKU Catalog'!$M$1:$M$116,MAX(1,U1296))*IF(AND(INDEX('SKU Catalog'!$F$1:$F$116,MAX(1,U1296))="Hourly",OR(INDEX('SKU Catalog'!$J$1:$J$116,MAX(1,U1296))=0,"3Y"="PAYG")),I1296,1),"UNPRICED"))))</f>
        <v>0</v>
      </c>
    </row>
    <row r="1297" spans="1:24" ht="28.8" x14ac:dyDescent="0.35">
      <c r="A1297" s="21" t="s">
        <v>1941</v>
      </c>
      <c r="B1297" s="21" t="s">
        <v>95</v>
      </c>
      <c r="C1297" s="21" t="s">
        <v>2299</v>
      </c>
      <c r="D1297" s="21" t="s">
        <v>1556</v>
      </c>
      <c r="E1297" s="21" t="s">
        <v>1557</v>
      </c>
      <c r="F1297" s="26" t="s">
        <v>188</v>
      </c>
      <c r="G1297" s="27">
        <v>1</v>
      </c>
      <c r="H1297" s="27">
        <v>1</v>
      </c>
      <c r="I1297" s="36">
        <v>1</v>
      </c>
      <c r="J1297" s="26" t="s">
        <v>2297</v>
      </c>
      <c r="K1297" s="37"/>
      <c r="L1297" s="23" t="str">
        <f>IF(U1297=0,"INVALID SKU",IF(INDEX('SKU Catalog'!$J$1:$J$116,MAX(1,U1297))=0,"PAYG",IF(J1297="Default",Assumptions!$B$7,J1297)))</f>
        <v>PAYG</v>
      </c>
      <c r="M1297" s="23" t="str">
        <f>IF(U1297=0,"Review SKU",INDEX('SKU Catalog'!$E$1:$E$116,MAX(1,U1297)))</f>
        <v>resource</v>
      </c>
      <c r="N1297" s="31">
        <f>IF(ISNUMBER(K1297),K1297,IF(U1297=0,"UNPRICED",IF(L1297="PAYG",INDEX('SKU Catalog'!$K$1:$K$116,MAX(1,U1297)),IF(L1297="1Y",INDEX('SKU Catalog'!$L$1:$L$116,MAX(1,U1297)),INDEX('SKU Catalog'!$M$1:$M$116,MAX(1,U1297))))))</f>
        <v>0</v>
      </c>
      <c r="O1297" s="24">
        <f>IF(NOT(AND(A1297=$B$2,G1297&gt;0,H1297&gt;0,OR(C1297&lt;&gt;"Recommended baseline",Assumptions!$B$10=1))),0,IF(ISNUMBER(N1297),G1297*H1297*N1297*IF(ISNUMBER(K1297),1,IF(AND(L1297="PAYG",INDEX('SKU Catalog'!$F$1:$F$116,MAX(1,U1297))="Hourly"),I1297,1)),"UNPRICED"))</f>
        <v>0</v>
      </c>
      <c r="P1297" s="24">
        <f>IF(ISNUMBER(O1297),O1297*Assumptions!$B$8,"UNPRICED")</f>
        <v>0</v>
      </c>
      <c r="Q1297" s="23" t="str">
        <f>IF(NOT(AND(A1297=$B$2,G1297&gt;0,H1297&gt;0,OR(C1297&lt;&gt;"Recommended baseline",Assumptions!$B$10=1))),"Inactive",IF(NOT(ISNUMBER(N1297)),"UNPRICED - select SKU / quote",IF(ISNUMBER(K1297),"Manual quote - verify source",IF(T1297="Covered","Covered by capacity",IF(T1297="Control plane","No direct fee","Priced - verify sizing")))))</f>
        <v>Inactive</v>
      </c>
      <c r="R1297" s="21" t="s">
        <v>2300</v>
      </c>
      <c r="S1297" s="21" t="s">
        <v>971</v>
      </c>
      <c r="T1297" s="21" t="s">
        <v>187</v>
      </c>
      <c r="U1297" s="23">
        <f>IF(COUNTIF('SKU Catalog'!$A$4:$A$116,T1297&amp;"|"&amp;F1297)=0,0,MATCH(T1297&amp;"|"&amp;F1297,'SKU Catalog'!$A$1:$A$116,0))</f>
        <v>5</v>
      </c>
      <c r="V1297" s="24">
        <f>IF(NOT(AND(A1297=$B$2,G1297&gt;0,H1297&gt;0,OR(C1297&lt;&gt;"Recommended baseline",Assumptions!$B$10=1))),0,IF(ISNUMBER(K1297),G1297*H1297*K1297,IF(U1297=0,"UNPRICED",IF(ISNUMBER(INDEX('SKU Catalog'!$K$1:$K$116,MAX(1,U1297))),G1297*H1297*INDEX('SKU Catalog'!$K$1:$K$116,MAX(1,U1297))*IF(AND(INDEX('SKU Catalog'!$F$1:$F$116,MAX(1,U1297))="Hourly",OR(INDEX('SKU Catalog'!$J$1:$J$116,MAX(1,U1297))=0,"PAYG"="PAYG")),I1297,1),"UNPRICED"))))</f>
        <v>0</v>
      </c>
      <c r="W1297" s="24">
        <f>IF(NOT(AND(A1297=$B$2,G1297&gt;0,H1297&gt;0,OR(C1297&lt;&gt;"Recommended baseline",Assumptions!$B$10=1))),0,IF(ISNUMBER(K1297),G1297*H1297*K1297,IF(U1297=0,"UNPRICED",IF(ISNUMBER(INDEX('SKU Catalog'!$L$1:$L$116,MAX(1,U1297))),G1297*H1297*INDEX('SKU Catalog'!$L$1:$L$116,MAX(1,U1297))*IF(AND(INDEX('SKU Catalog'!$F$1:$F$116,MAX(1,U1297))="Hourly",OR(INDEX('SKU Catalog'!$J$1:$J$116,MAX(1,U1297))=0,"1Y"="PAYG")),I1297,1),"UNPRICED"))))</f>
        <v>0</v>
      </c>
      <c r="X1297" s="24">
        <f>IF(NOT(AND(A1297=$B$2,G1297&gt;0,H1297&gt;0,OR(C1297&lt;&gt;"Recommended baseline",Assumptions!$B$10=1))),0,IF(ISNUMBER(K1297),G1297*H1297*K1297,IF(U1297=0,"UNPRICED",IF(ISNUMBER(INDEX('SKU Catalog'!$M$1:$M$116,MAX(1,U1297))),G1297*H1297*INDEX('SKU Catalog'!$M$1:$M$116,MAX(1,U1297))*IF(AND(INDEX('SKU Catalog'!$F$1:$F$116,MAX(1,U1297))="Hourly",OR(INDEX('SKU Catalog'!$J$1:$J$116,MAX(1,U1297))=0,"3Y"="PAYG")),I1297,1),"UNPRICED"))))</f>
        <v>0</v>
      </c>
    </row>
    <row r="1298" spans="1:24" ht="28.8" x14ac:dyDescent="0.35">
      <c r="A1298" s="21" t="s">
        <v>1941</v>
      </c>
      <c r="B1298" s="21" t="s">
        <v>95</v>
      </c>
      <c r="C1298" s="21" t="s">
        <v>2299</v>
      </c>
      <c r="D1298" s="21" t="s">
        <v>1559</v>
      </c>
      <c r="E1298" s="21" t="s">
        <v>1560</v>
      </c>
      <c r="F1298" s="26" t="s">
        <v>188</v>
      </c>
      <c r="G1298" s="27">
        <v>1</v>
      </c>
      <c r="H1298" s="27">
        <v>1</v>
      </c>
      <c r="I1298" s="36">
        <v>1</v>
      </c>
      <c r="J1298" s="26" t="s">
        <v>2297</v>
      </c>
      <c r="K1298" s="37"/>
      <c r="L1298" s="23" t="str">
        <f>IF(U1298=0,"INVALID SKU",IF(INDEX('SKU Catalog'!$J$1:$J$116,MAX(1,U1298))=0,"PAYG",IF(J1298="Default",Assumptions!$B$7,J1298)))</f>
        <v>PAYG</v>
      </c>
      <c r="M1298" s="23" t="str">
        <f>IF(U1298=0,"Review SKU",INDEX('SKU Catalog'!$E$1:$E$116,MAX(1,U1298)))</f>
        <v>resource</v>
      </c>
      <c r="N1298" s="31">
        <f>IF(ISNUMBER(K1298),K1298,IF(U1298=0,"UNPRICED",IF(L1298="PAYG",INDEX('SKU Catalog'!$K$1:$K$116,MAX(1,U1298)),IF(L1298="1Y",INDEX('SKU Catalog'!$L$1:$L$116,MAX(1,U1298)),INDEX('SKU Catalog'!$M$1:$M$116,MAX(1,U1298))))))</f>
        <v>0</v>
      </c>
      <c r="O1298" s="24">
        <f>IF(NOT(AND(A1298=$B$2,G1298&gt;0,H1298&gt;0,OR(C1298&lt;&gt;"Recommended baseline",Assumptions!$B$10=1))),0,IF(ISNUMBER(N1298),G1298*H1298*N1298*IF(ISNUMBER(K1298),1,IF(AND(L1298="PAYG",INDEX('SKU Catalog'!$F$1:$F$116,MAX(1,U1298))="Hourly"),I1298,1)),"UNPRICED"))</f>
        <v>0</v>
      </c>
      <c r="P1298" s="24">
        <f>IF(ISNUMBER(O1298),O1298*Assumptions!$B$8,"UNPRICED")</f>
        <v>0</v>
      </c>
      <c r="Q1298" s="23" t="str">
        <f>IF(NOT(AND(A1298=$B$2,G1298&gt;0,H1298&gt;0,OR(C1298&lt;&gt;"Recommended baseline",Assumptions!$B$10=1))),"Inactive",IF(NOT(ISNUMBER(N1298)),"UNPRICED - select SKU / quote",IF(ISNUMBER(K1298),"Manual quote - verify source",IF(T1298="Covered","Covered by capacity",IF(T1298="Control plane","No direct fee","Priced - verify sizing")))))</f>
        <v>Inactive</v>
      </c>
      <c r="R1298" s="21" t="s">
        <v>2300</v>
      </c>
      <c r="S1298" s="21" t="s">
        <v>971</v>
      </c>
      <c r="T1298" s="21" t="s">
        <v>187</v>
      </c>
      <c r="U1298" s="23">
        <f>IF(COUNTIF('SKU Catalog'!$A$4:$A$116,T1298&amp;"|"&amp;F1298)=0,0,MATCH(T1298&amp;"|"&amp;F1298,'SKU Catalog'!$A$1:$A$116,0))</f>
        <v>5</v>
      </c>
      <c r="V1298" s="24">
        <f>IF(NOT(AND(A1298=$B$2,G1298&gt;0,H1298&gt;0,OR(C1298&lt;&gt;"Recommended baseline",Assumptions!$B$10=1))),0,IF(ISNUMBER(K1298),G1298*H1298*K1298,IF(U1298=0,"UNPRICED",IF(ISNUMBER(INDEX('SKU Catalog'!$K$1:$K$116,MAX(1,U1298))),G1298*H1298*INDEX('SKU Catalog'!$K$1:$K$116,MAX(1,U1298))*IF(AND(INDEX('SKU Catalog'!$F$1:$F$116,MAX(1,U1298))="Hourly",OR(INDEX('SKU Catalog'!$J$1:$J$116,MAX(1,U1298))=0,"PAYG"="PAYG")),I1298,1),"UNPRICED"))))</f>
        <v>0</v>
      </c>
      <c r="W1298" s="24">
        <f>IF(NOT(AND(A1298=$B$2,G1298&gt;0,H1298&gt;0,OR(C1298&lt;&gt;"Recommended baseline",Assumptions!$B$10=1))),0,IF(ISNUMBER(K1298),G1298*H1298*K1298,IF(U1298=0,"UNPRICED",IF(ISNUMBER(INDEX('SKU Catalog'!$L$1:$L$116,MAX(1,U1298))),G1298*H1298*INDEX('SKU Catalog'!$L$1:$L$116,MAX(1,U1298))*IF(AND(INDEX('SKU Catalog'!$F$1:$F$116,MAX(1,U1298))="Hourly",OR(INDEX('SKU Catalog'!$J$1:$J$116,MAX(1,U1298))=0,"1Y"="PAYG")),I1298,1),"UNPRICED"))))</f>
        <v>0</v>
      </c>
      <c r="X1298" s="24">
        <f>IF(NOT(AND(A1298=$B$2,G1298&gt;0,H1298&gt;0,OR(C1298&lt;&gt;"Recommended baseline",Assumptions!$B$10=1))),0,IF(ISNUMBER(K1298),G1298*H1298*K1298,IF(U1298=0,"UNPRICED",IF(ISNUMBER(INDEX('SKU Catalog'!$M$1:$M$116,MAX(1,U1298))),G1298*H1298*INDEX('SKU Catalog'!$M$1:$M$116,MAX(1,U1298))*IF(AND(INDEX('SKU Catalog'!$F$1:$F$116,MAX(1,U1298))="Hourly",OR(INDEX('SKU Catalog'!$J$1:$J$116,MAX(1,U1298))=0,"3Y"="PAYG")),I1298,1),"UNPRICED"))))</f>
        <v>0</v>
      </c>
    </row>
    <row r="1299" spans="1:24" ht="28.8" x14ac:dyDescent="0.35">
      <c r="A1299" s="21" t="s">
        <v>1941</v>
      </c>
      <c r="B1299" s="21" t="s">
        <v>95</v>
      </c>
      <c r="C1299" s="21" t="s">
        <v>2299</v>
      </c>
      <c r="D1299" s="21" t="s">
        <v>1561</v>
      </c>
      <c r="E1299" s="21" t="s">
        <v>1562</v>
      </c>
      <c r="F1299" s="26" t="s">
        <v>188</v>
      </c>
      <c r="G1299" s="27">
        <v>1</v>
      </c>
      <c r="H1299" s="27">
        <v>1</v>
      </c>
      <c r="I1299" s="36">
        <v>1</v>
      </c>
      <c r="J1299" s="26" t="s">
        <v>2297</v>
      </c>
      <c r="K1299" s="37"/>
      <c r="L1299" s="23" t="str">
        <f>IF(U1299=0,"INVALID SKU",IF(INDEX('SKU Catalog'!$J$1:$J$116,MAX(1,U1299))=0,"PAYG",IF(J1299="Default",Assumptions!$B$7,J1299)))</f>
        <v>PAYG</v>
      </c>
      <c r="M1299" s="23" t="str">
        <f>IF(U1299=0,"Review SKU",INDEX('SKU Catalog'!$E$1:$E$116,MAX(1,U1299)))</f>
        <v>resource</v>
      </c>
      <c r="N1299" s="31">
        <f>IF(ISNUMBER(K1299),K1299,IF(U1299=0,"UNPRICED",IF(L1299="PAYG",INDEX('SKU Catalog'!$K$1:$K$116,MAX(1,U1299)),IF(L1299="1Y",INDEX('SKU Catalog'!$L$1:$L$116,MAX(1,U1299)),INDEX('SKU Catalog'!$M$1:$M$116,MAX(1,U1299))))))</f>
        <v>0</v>
      </c>
      <c r="O1299" s="24">
        <f>IF(NOT(AND(A1299=$B$2,G1299&gt;0,H1299&gt;0,OR(C1299&lt;&gt;"Recommended baseline",Assumptions!$B$10=1))),0,IF(ISNUMBER(N1299),G1299*H1299*N1299*IF(ISNUMBER(K1299),1,IF(AND(L1299="PAYG",INDEX('SKU Catalog'!$F$1:$F$116,MAX(1,U1299))="Hourly"),I1299,1)),"UNPRICED"))</f>
        <v>0</v>
      </c>
      <c r="P1299" s="24">
        <f>IF(ISNUMBER(O1299),O1299*Assumptions!$B$8,"UNPRICED")</f>
        <v>0</v>
      </c>
      <c r="Q1299" s="23" t="str">
        <f>IF(NOT(AND(A1299=$B$2,G1299&gt;0,H1299&gt;0,OR(C1299&lt;&gt;"Recommended baseline",Assumptions!$B$10=1))),"Inactive",IF(NOT(ISNUMBER(N1299)),"UNPRICED - select SKU / quote",IF(ISNUMBER(K1299),"Manual quote - verify source",IF(T1299="Covered","Covered by capacity",IF(T1299="Control plane","No direct fee","Priced - verify sizing")))))</f>
        <v>Inactive</v>
      </c>
      <c r="R1299" s="21" t="s">
        <v>2300</v>
      </c>
      <c r="S1299" s="21" t="s">
        <v>971</v>
      </c>
      <c r="T1299" s="21" t="s">
        <v>187</v>
      </c>
      <c r="U1299" s="23">
        <f>IF(COUNTIF('SKU Catalog'!$A$4:$A$116,T1299&amp;"|"&amp;F1299)=0,0,MATCH(T1299&amp;"|"&amp;F1299,'SKU Catalog'!$A$1:$A$116,0))</f>
        <v>5</v>
      </c>
      <c r="V1299" s="24">
        <f>IF(NOT(AND(A1299=$B$2,G1299&gt;0,H1299&gt;0,OR(C1299&lt;&gt;"Recommended baseline",Assumptions!$B$10=1))),0,IF(ISNUMBER(K1299),G1299*H1299*K1299,IF(U1299=0,"UNPRICED",IF(ISNUMBER(INDEX('SKU Catalog'!$K$1:$K$116,MAX(1,U1299))),G1299*H1299*INDEX('SKU Catalog'!$K$1:$K$116,MAX(1,U1299))*IF(AND(INDEX('SKU Catalog'!$F$1:$F$116,MAX(1,U1299))="Hourly",OR(INDEX('SKU Catalog'!$J$1:$J$116,MAX(1,U1299))=0,"PAYG"="PAYG")),I1299,1),"UNPRICED"))))</f>
        <v>0</v>
      </c>
      <c r="W1299" s="24">
        <f>IF(NOT(AND(A1299=$B$2,G1299&gt;0,H1299&gt;0,OR(C1299&lt;&gt;"Recommended baseline",Assumptions!$B$10=1))),0,IF(ISNUMBER(K1299),G1299*H1299*K1299,IF(U1299=0,"UNPRICED",IF(ISNUMBER(INDEX('SKU Catalog'!$L$1:$L$116,MAX(1,U1299))),G1299*H1299*INDEX('SKU Catalog'!$L$1:$L$116,MAX(1,U1299))*IF(AND(INDEX('SKU Catalog'!$F$1:$F$116,MAX(1,U1299))="Hourly",OR(INDEX('SKU Catalog'!$J$1:$J$116,MAX(1,U1299))=0,"1Y"="PAYG")),I1299,1),"UNPRICED"))))</f>
        <v>0</v>
      </c>
      <c r="X1299" s="24">
        <f>IF(NOT(AND(A1299=$B$2,G1299&gt;0,H1299&gt;0,OR(C1299&lt;&gt;"Recommended baseline",Assumptions!$B$10=1))),0,IF(ISNUMBER(K1299),G1299*H1299*K1299,IF(U1299=0,"UNPRICED",IF(ISNUMBER(INDEX('SKU Catalog'!$M$1:$M$116,MAX(1,U1299))),G1299*H1299*INDEX('SKU Catalog'!$M$1:$M$116,MAX(1,U1299))*IF(AND(INDEX('SKU Catalog'!$F$1:$F$116,MAX(1,U1299))="Hourly",OR(INDEX('SKU Catalog'!$J$1:$J$116,MAX(1,U1299))=0,"3Y"="PAYG")),I1299,1),"UNPRICED"))))</f>
        <v>0</v>
      </c>
    </row>
    <row r="1300" spans="1:24" ht="28.8" x14ac:dyDescent="0.35">
      <c r="A1300" s="21" t="s">
        <v>1941</v>
      </c>
      <c r="B1300" s="21" t="s">
        <v>95</v>
      </c>
      <c r="C1300" s="21" t="s">
        <v>2299</v>
      </c>
      <c r="D1300" s="21" t="s">
        <v>1563</v>
      </c>
      <c r="E1300" s="21" t="s">
        <v>1564</v>
      </c>
      <c r="F1300" s="26" t="s">
        <v>188</v>
      </c>
      <c r="G1300" s="27">
        <v>1</v>
      </c>
      <c r="H1300" s="27">
        <v>1</v>
      </c>
      <c r="I1300" s="36">
        <v>1</v>
      </c>
      <c r="J1300" s="26" t="s">
        <v>2297</v>
      </c>
      <c r="K1300" s="37"/>
      <c r="L1300" s="23" t="str">
        <f>IF(U1300=0,"INVALID SKU",IF(INDEX('SKU Catalog'!$J$1:$J$116,MAX(1,U1300))=0,"PAYG",IF(J1300="Default",Assumptions!$B$7,J1300)))</f>
        <v>PAYG</v>
      </c>
      <c r="M1300" s="23" t="str">
        <f>IF(U1300=0,"Review SKU",INDEX('SKU Catalog'!$E$1:$E$116,MAX(1,U1300)))</f>
        <v>resource</v>
      </c>
      <c r="N1300" s="31">
        <f>IF(ISNUMBER(K1300),K1300,IF(U1300=0,"UNPRICED",IF(L1300="PAYG",INDEX('SKU Catalog'!$K$1:$K$116,MAX(1,U1300)),IF(L1300="1Y",INDEX('SKU Catalog'!$L$1:$L$116,MAX(1,U1300)),INDEX('SKU Catalog'!$M$1:$M$116,MAX(1,U1300))))))</f>
        <v>0</v>
      </c>
      <c r="O1300" s="24">
        <f>IF(NOT(AND(A1300=$B$2,G1300&gt;0,H1300&gt;0,OR(C1300&lt;&gt;"Recommended baseline",Assumptions!$B$10=1))),0,IF(ISNUMBER(N1300),G1300*H1300*N1300*IF(ISNUMBER(K1300),1,IF(AND(L1300="PAYG",INDEX('SKU Catalog'!$F$1:$F$116,MAX(1,U1300))="Hourly"),I1300,1)),"UNPRICED"))</f>
        <v>0</v>
      </c>
      <c r="P1300" s="24">
        <f>IF(ISNUMBER(O1300),O1300*Assumptions!$B$8,"UNPRICED")</f>
        <v>0</v>
      </c>
      <c r="Q1300" s="23" t="str">
        <f>IF(NOT(AND(A1300=$B$2,G1300&gt;0,H1300&gt;0,OR(C1300&lt;&gt;"Recommended baseline",Assumptions!$B$10=1))),"Inactive",IF(NOT(ISNUMBER(N1300)),"UNPRICED - select SKU / quote",IF(ISNUMBER(K1300),"Manual quote - verify source",IF(T1300="Covered","Covered by capacity",IF(T1300="Control plane","No direct fee","Priced - verify sizing")))))</f>
        <v>Inactive</v>
      </c>
      <c r="R1300" s="21" t="s">
        <v>2300</v>
      </c>
      <c r="S1300" s="21" t="s">
        <v>971</v>
      </c>
      <c r="T1300" s="21" t="s">
        <v>187</v>
      </c>
      <c r="U1300" s="23">
        <f>IF(COUNTIF('SKU Catalog'!$A$4:$A$116,T1300&amp;"|"&amp;F1300)=0,0,MATCH(T1300&amp;"|"&amp;F1300,'SKU Catalog'!$A$1:$A$116,0))</f>
        <v>5</v>
      </c>
      <c r="V1300" s="24">
        <f>IF(NOT(AND(A1300=$B$2,G1300&gt;0,H1300&gt;0,OR(C1300&lt;&gt;"Recommended baseline",Assumptions!$B$10=1))),0,IF(ISNUMBER(K1300),G1300*H1300*K1300,IF(U1300=0,"UNPRICED",IF(ISNUMBER(INDEX('SKU Catalog'!$K$1:$K$116,MAX(1,U1300))),G1300*H1300*INDEX('SKU Catalog'!$K$1:$K$116,MAX(1,U1300))*IF(AND(INDEX('SKU Catalog'!$F$1:$F$116,MAX(1,U1300))="Hourly",OR(INDEX('SKU Catalog'!$J$1:$J$116,MAX(1,U1300))=0,"PAYG"="PAYG")),I1300,1),"UNPRICED"))))</f>
        <v>0</v>
      </c>
      <c r="W1300" s="24">
        <f>IF(NOT(AND(A1300=$B$2,G1300&gt;0,H1300&gt;0,OR(C1300&lt;&gt;"Recommended baseline",Assumptions!$B$10=1))),0,IF(ISNUMBER(K1300),G1300*H1300*K1300,IF(U1300=0,"UNPRICED",IF(ISNUMBER(INDEX('SKU Catalog'!$L$1:$L$116,MAX(1,U1300))),G1300*H1300*INDEX('SKU Catalog'!$L$1:$L$116,MAX(1,U1300))*IF(AND(INDEX('SKU Catalog'!$F$1:$F$116,MAX(1,U1300))="Hourly",OR(INDEX('SKU Catalog'!$J$1:$J$116,MAX(1,U1300))=0,"1Y"="PAYG")),I1300,1),"UNPRICED"))))</f>
        <v>0</v>
      </c>
      <c r="X1300" s="24">
        <f>IF(NOT(AND(A1300=$B$2,G1300&gt;0,H1300&gt;0,OR(C1300&lt;&gt;"Recommended baseline",Assumptions!$B$10=1))),0,IF(ISNUMBER(K1300),G1300*H1300*K1300,IF(U1300=0,"UNPRICED",IF(ISNUMBER(INDEX('SKU Catalog'!$M$1:$M$116,MAX(1,U1300))),G1300*H1300*INDEX('SKU Catalog'!$M$1:$M$116,MAX(1,U1300))*IF(AND(INDEX('SKU Catalog'!$F$1:$F$116,MAX(1,U1300))="Hourly",OR(INDEX('SKU Catalog'!$J$1:$J$116,MAX(1,U1300))=0,"3Y"="PAYG")),I1300,1),"UNPRICED"))))</f>
        <v>0</v>
      </c>
    </row>
    <row r="1301" spans="1:24" ht="28.8" x14ac:dyDescent="0.35">
      <c r="A1301" s="21" t="s">
        <v>1941</v>
      </c>
      <c r="B1301" s="21" t="s">
        <v>95</v>
      </c>
      <c r="C1301" s="21" t="s">
        <v>2299</v>
      </c>
      <c r="D1301" s="21" t="s">
        <v>1565</v>
      </c>
      <c r="E1301" s="21" t="s">
        <v>1566</v>
      </c>
      <c r="F1301" s="26" t="s">
        <v>188</v>
      </c>
      <c r="G1301" s="27">
        <v>1</v>
      </c>
      <c r="H1301" s="27">
        <v>1</v>
      </c>
      <c r="I1301" s="36">
        <v>1</v>
      </c>
      <c r="J1301" s="26" t="s">
        <v>2297</v>
      </c>
      <c r="K1301" s="37"/>
      <c r="L1301" s="23" t="str">
        <f>IF(U1301=0,"INVALID SKU",IF(INDEX('SKU Catalog'!$J$1:$J$116,MAX(1,U1301))=0,"PAYG",IF(J1301="Default",Assumptions!$B$7,J1301)))</f>
        <v>PAYG</v>
      </c>
      <c r="M1301" s="23" t="str">
        <f>IF(U1301=0,"Review SKU",INDEX('SKU Catalog'!$E$1:$E$116,MAX(1,U1301)))</f>
        <v>resource</v>
      </c>
      <c r="N1301" s="31">
        <f>IF(ISNUMBER(K1301),K1301,IF(U1301=0,"UNPRICED",IF(L1301="PAYG",INDEX('SKU Catalog'!$K$1:$K$116,MAX(1,U1301)),IF(L1301="1Y",INDEX('SKU Catalog'!$L$1:$L$116,MAX(1,U1301)),INDEX('SKU Catalog'!$M$1:$M$116,MAX(1,U1301))))))</f>
        <v>0</v>
      </c>
      <c r="O1301" s="24">
        <f>IF(NOT(AND(A1301=$B$2,G1301&gt;0,H1301&gt;0,OR(C1301&lt;&gt;"Recommended baseline",Assumptions!$B$10=1))),0,IF(ISNUMBER(N1301),G1301*H1301*N1301*IF(ISNUMBER(K1301),1,IF(AND(L1301="PAYG",INDEX('SKU Catalog'!$F$1:$F$116,MAX(1,U1301))="Hourly"),I1301,1)),"UNPRICED"))</f>
        <v>0</v>
      </c>
      <c r="P1301" s="24">
        <f>IF(ISNUMBER(O1301),O1301*Assumptions!$B$8,"UNPRICED")</f>
        <v>0</v>
      </c>
      <c r="Q1301" s="23" t="str">
        <f>IF(NOT(AND(A1301=$B$2,G1301&gt;0,H1301&gt;0,OR(C1301&lt;&gt;"Recommended baseline",Assumptions!$B$10=1))),"Inactive",IF(NOT(ISNUMBER(N1301)),"UNPRICED - select SKU / quote",IF(ISNUMBER(K1301),"Manual quote - verify source",IF(T1301="Covered","Covered by capacity",IF(T1301="Control plane","No direct fee","Priced - verify sizing")))))</f>
        <v>Inactive</v>
      </c>
      <c r="R1301" s="21" t="s">
        <v>2300</v>
      </c>
      <c r="S1301" s="21" t="s">
        <v>971</v>
      </c>
      <c r="T1301" s="21" t="s">
        <v>187</v>
      </c>
      <c r="U1301" s="23">
        <f>IF(COUNTIF('SKU Catalog'!$A$4:$A$116,T1301&amp;"|"&amp;F1301)=0,0,MATCH(T1301&amp;"|"&amp;F1301,'SKU Catalog'!$A$1:$A$116,0))</f>
        <v>5</v>
      </c>
      <c r="V1301" s="24">
        <f>IF(NOT(AND(A1301=$B$2,G1301&gt;0,H1301&gt;0,OR(C1301&lt;&gt;"Recommended baseline",Assumptions!$B$10=1))),0,IF(ISNUMBER(K1301),G1301*H1301*K1301,IF(U1301=0,"UNPRICED",IF(ISNUMBER(INDEX('SKU Catalog'!$K$1:$K$116,MAX(1,U1301))),G1301*H1301*INDEX('SKU Catalog'!$K$1:$K$116,MAX(1,U1301))*IF(AND(INDEX('SKU Catalog'!$F$1:$F$116,MAX(1,U1301))="Hourly",OR(INDEX('SKU Catalog'!$J$1:$J$116,MAX(1,U1301))=0,"PAYG"="PAYG")),I1301,1),"UNPRICED"))))</f>
        <v>0</v>
      </c>
      <c r="W1301" s="24">
        <f>IF(NOT(AND(A1301=$B$2,G1301&gt;0,H1301&gt;0,OR(C1301&lt;&gt;"Recommended baseline",Assumptions!$B$10=1))),0,IF(ISNUMBER(K1301),G1301*H1301*K1301,IF(U1301=0,"UNPRICED",IF(ISNUMBER(INDEX('SKU Catalog'!$L$1:$L$116,MAX(1,U1301))),G1301*H1301*INDEX('SKU Catalog'!$L$1:$L$116,MAX(1,U1301))*IF(AND(INDEX('SKU Catalog'!$F$1:$F$116,MAX(1,U1301))="Hourly",OR(INDEX('SKU Catalog'!$J$1:$J$116,MAX(1,U1301))=0,"1Y"="PAYG")),I1301,1),"UNPRICED"))))</f>
        <v>0</v>
      </c>
      <c r="X1301" s="24">
        <f>IF(NOT(AND(A1301=$B$2,G1301&gt;0,H1301&gt;0,OR(C1301&lt;&gt;"Recommended baseline",Assumptions!$B$10=1))),0,IF(ISNUMBER(K1301),G1301*H1301*K1301,IF(U1301=0,"UNPRICED",IF(ISNUMBER(INDEX('SKU Catalog'!$M$1:$M$116,MAX(1,U1301))),G1301*H1301*INDEX('SKU Catalog'!$M$1:$M$116,MAX(1,U1301))*IF(AND(INDEX('SKU Catalog'!$F$1:$F$116,MAX(1,U1301))="Hourly",OR(INDEX('SKU Catalog'!$J$1:$J$116,MAX(1,U1301))=0,"3Y"="PAYG")),I1301,1),"UNPRICED"))))</f>
        <v>0</v>
      </c>
    </row>
    <row r="1302" spans="1:24" ht="28.8" x14ac:dyDescent="0.35">
      <c r="A1302" s="21" t="s">
        <v>1941</v>
      </c>
      <c r="B1302" s="21" t="s">
        <v>95</v>
      </c>
      <c r="C1302" s="21" t="s">
        <v>2299</v>
      </c>
      <c r="D1302" s="21" t="s">
        <v>1567</v>
      </c>
      <c r="E1302" s="21" t="s">
        <v>1568</v>
      </c>
      <c r="F1302" s="26" t="s">
        <v>188</v>
      </c>
      <c r="G1302" s="27">
        <v>1</v>
      </c>
      <c r="H1302" s="27">
        <v>1</v>
      </c>
      <c r="I1302" s="36">
        <v>1</v>
      </c>
      <c r="J1302" s="26" t="s">
        <v>2297</v>
      </c>
      <c r="K1302" s="37"/>
      <c r="L1302" s="23" t="str">
        <f>IF(U1302=0,"INVALID SKU",IF(INDEX('SKU Catalog'!$J$1:$J$116,MAX(1,U1302))=0,"PAYG",IF(J1302="Default",Assumptions!$B$7,J1302)))</f>
        <v>PAYG</v>
      </c>
      <c r="M1302" s="23" t="str">
        <f>IF(U1302=0,"Review SKU",INDEX('SKU Catalog'!$E$1:$E$116,MAX(1,U1302)))</f>
        <v>resource</v>
      </c>
      <c r="N1302" s="31">
        <f>IF(ISNUMBER(K1302),K1302,IF(U1302=0,"UNPRICED",IF(L1302="PAYG",INDEX('SKU Catalog'!$K$1:$K$116,MAX(1,U1302)),IF(L1302="1Y",INDEX('SKU Catalog'!$L$1:$L$116,MAX(1,U1302)),INDEX('SKU Catalog'!$M$1:$M$116,MAX(1,U1302))))))</f>
        <v>0</v>
      </c>
      <c r="O1302" s="24">
        <f>IF(NOT(AND(A1302=$B$2,G1302&gt;0,H1302&gt;0,OR(C1302&lt;&gt;"Recommended baseline",Assumptions!$B$10=1))),0,IF(ISNUMBER(N1302),G1302*H1302*N1302*IF(ISNUMBER(K1302),1,IF(AND(L1302="PAYG",INDEX('SKU Catalog'!$F$1:$F$116,MAX(1,U1302))="Hourly"),I1302,1)),"UNPRICED"))</f>
        <v>0</v>
      </c>
      <c r="P1302" s="24">
        <f>IF(ISNUMBER(O1302),O1302*Assumptions!$B$8,"UNPRICED")</f>
        <v>0</v>
      </c>
      <c r="Q1302" s="23" t="str">
        <f>IF(NOT(AND(A1302=$B$2,G1302&gt;0,H1302&gt;0,OR(C1302&lt;&gt;"Recommended baseline",Assumptions!$B$10=1))),"Inactive",IF(NOT(ISNUMBER(N1302)),"UNPRICED - select SKU / quote",IF(ISNUMBER(K1302),"Manual quote - verify source",IF(T1302="Covered","Covered by capacity",IF(T1302="Control plane","No direct fee","Priced - verify sizing")))))</f>
        <v>Inactive</v>
      </c>
      <c r="R1302" s="21" t="s">
        <v>2300</v>
      </c>
      <c r="S1302" s="21" t="s">
        <v>971</v>
      </c>
      <c r="T1302" s="21" t="s">
        <v>187</v>
      </c>
      <c r="U1302" s="23">
        <f>IF(COUNTIF('SKU Catalog'!$A$4:$A$116,T1302&amp;"|"&amp;F1302)=0,0,MATCH(T1302&amp;"|"&amp;F1302,'SKU Catalog'!$A$1:$A$116,0))</f>
        <v>5</v>
      </c>
      <c r="V1302" s="24">
        <f>IF(NOT(AND(A1302=$B$2,G1302&gt;0,H1302&gt;0,OR(C1302&lt;&gt;"Recommended baseline",Assumptions!$B$10=1))),0,IF(ISNUMBER(K1302),G1302*H1302*K1302,IF(U1302=0,"UNPRICED",IF(ISNUMBER(INDEX('SKU Catalog'!$K$1:$K$116,MAX(1,U1302))),G1302*H1302*INDEX('SKU Catalog'!$K$1:$K$116,MAX(1,U1302))*IF(AND(INDEX('SKU Catalog'!$F$1:$F$116,MAX(1,U1302))="Hourly",OR(INDEX('SKU Catalog'!$J$1:$J$116,MAX(1,U1302))=0,"PAYG"="PAYG")),I1302,1),"UNPRICED"))))</f>
        <v>0</v>
      </c>
      <c r="W1302" s="24">
        <f>IF(NOT(AND(A1302=$B$2,G1302&gt;0,H1302&gt;0,OR(C1302&lt;&gt;"Recommended baseline",Assumptions!$B$10=1))),0,IF(ISNUMBER(K1302),G1302*H1302*K1302,IF(U1302=0,"UNPRICED",IF(ISNUMBER(INDEX('SKU Catalog'!$L$1:$L$116,MAX(1,U1302))),G1302*H1302*INDEX('SKU Catalog'!$L$1:$L$116,MAX(1,U1302))*IF(AND(INDEX('SKU Catalog'!$F$1:$F$116,MAX(1,U1302))="Hourly",OR(INDEX('SKU Catalog'!$J$1:$J$116,MAX(1,U1302))=0,"1Y"="PAYG")),I1302,1),"UNPRICED"))))</f>
        <v>0</v>
      </c>
      <c r="X1302" s="24">
        <f>IF(NOT(AND(A1302=$B$2,G1302&gt;0,H1302&gt;0,OR(C1302&lt;&gt;"Recommended baseline",Assumptions!$B$10=1))),0,IF(ISNUMBER(K1302),G1302*H1302*K1302,IF(U1302=0,"UNPRICED",IF(ISNUMBER(INDEX('SKU Catalog'!$M$1:$M$116,MAX(1,U1302))),G1302*H1302*INDEX('SKU Catalog'!$M$1:$M$116,MAX(1,U1302))*IF(AND(INDEX('SKU Catalog'!$F$1:$F$116,MAX(1,U1302))="Hourly",OR(INDEX('SKU Catalog'!$J$1:$J$116,MAX(1,U1302))=0,"3Y"="PAYG")),I1302,1),"UNPRICED"))))</f>
        <v>0</v>
      </c>
    </row>
    <row r="1303" spans="1:24" ht="28.8" x14ac:dyDescent="0.35">
      <c r="A1303" s="21" t="s">
        <v>1941</v>
      </c>
      <c r="B1303" s="21" t="s">
        <v>95</v>
      </c>
      <c r="C1303" s="21" t="s">
        <v>2299</v>
      </c>
      <c r="D1303" s="21" t="s">
        <v>1570</v>
      </c>
      <c r="E1303" s="21" t="s">
        <v>1571</v>
      </c>
      <c r="F1303" s="26" t="s">
        <v>188</v>
      </c>
      <c r="G1303" s="27">
        <v>1</v>
      </c>
      <c r="H1303" s="27">
        <v>1</v>
      </c>
      <c r="I1303" s="36">
        <v>1</v>
      </c>
      <c r="J1303" s="26" t="s">
        <v>2297</v>
      </c>
      <c r="K1303" s="37"/>
      <c r="L1303" s="23" t="str">
        <f>IF(U1303=0,"INVALID SKU",IF(INDEX('SKU Catalog'!$J$1:$J$116,MAX(1,U1303))=0,"PAYG",IF(J1303="Default",Assumptions!$B$7,J1303)))</f>
        <v>PAYG</v>
      </c>
      <c r="M1303" s="23" t="str">
        <f>IF(U1303=0,"Review SKU",INDEX('SKU Catalog'!$E$1:$E$116,MAX(1,U1303)))</f>
        <v>resource</v>
      </c>
      <c r="N1303" s="31">
        <f>IF(ISNUMBER(K1303),K1303,IF(U1303=0,"UNPRICED",IF(L1303="PAYG",INDEX('SKU Catalog'!$K$1:$K$116,MAX(1,U1303)),IF(L1303="1Y",INDEX('SKU Catalog'!$L$1:$L$116,MAX(1,U1303)),INDEX('SKU Catalog'!$M$1:$M$116,MAX(1,U1303))))))</f>
        <v>0</v>
      </c>
      <c r="O1303" s="24">
        <f>IF(NOT(AND(A1303=$B$2,G1303&gt;0,H1303&gt;0,OR(C1303&lt;&gt;"Recommended baseline",Assumptions!$B$10=1))),0,IF(ISNUMBER(N1303),G1303*H1303*N1303*IF(ISNUMBER(K1303),1,IF(AND(L1303="PAYG",INDEX('SKU Catalog'!$F$1:$F$116,MAX(1,U1303))="Hourly"),I1303,1)),"UNPRICED"))</f>
        <v>0</v>
      </c>
      <c r="P1303" s="24">
        <f>IF(ISNUMBER(O1303),O1303*Assumptions!$B$8,"UNPRICED")</f>
        <v>0</v>
      </c>
      <c r="Q1303" s="23" t="str">
        <f>IF(NOT(AND(A1303=$B$2,G1303&gt;0,H1303&gt;0,OR(C1303&lt;&gt;"Recommended baseline",Assumptions!$B$10=1))),"Inactive",IF(NOT(ISNUMBER(N1303)),"UNPRICED - select SKU / quote",IF(ISNUMBER(K1303),"Manual quote - verify source",IF(T1303="Covered","Covered by capacity",IF(T1303="Control plane","No direct fee","Priced - verify sizing")))))</f>
        <v>Inactive</v>
      </c>
      <c r="R1303" s="21" t="s">
        <v>2300</v>
      </c>
      <c r="S1303" s="21" t="s">
        <v>971</v>
      </c>
      <c r="T1303" s="21" t="s">
        <v>187</v>
      </c>
      <c r="U1303" s="23">
        <f>IF(COUNTIF('SKU Catalog'!$A$4:$A$116,T1303&amp;"|"&amp;F1303)=0,0,MATCH(T1303&amp;"|"&amp;F1303,'SKU Catalog'!$A$1:$A$116,0))</f>
        <v>5</v>
      </c>
      <c r="V1303" s="24">
        <f>IF(NOT(AND(A1303=$B$2,G1303&gt;0,H1303&gt;0,OR(C1303&lt;&gt;"Recommended baseline",Assumptions!$B$10=1))),0,IF(ISNUMBER(K1303),G1303*H1303*K1303,IF(U1303=0,"UNPRICED",IF(ISNUMBER(INDEX('SKU Catalog'!$K$1:$K$116,MAX(1,U1303))),G1303*H1303*INDEX('SKU Catalog'!$K$1:$K$116,MAX(1,U1303))*IF(AND(INDEX('SKU Catalog'!$F$1:$F$116,MAX(1,U1303))="Hourly",OR(INDEX('SKU Catalog'!$J$1:$J$116,MAX(1,U1303))=0,"PAYG"="PAYG")),I1303,1),"UNPRICED"))))</f>
        <v>0</v>
      </c>
      <c r="W1303" s="24">
        <f>IF(NOT(AND(A1303=$B$2,G1303&gt;0,H1303&gt;0,OR(C1303&lt;&gt;"Recommended baseline",Assumptions!$B$10=1))),0,IF(ISNUMBER(K1303),G1303*H1303*K1303,IF(U1303=0,"UNPRICED",IF(ISNUMBER(INDEX('SKU Catalog'!$L$1:$L$116,MAX(1,U1303))),G1303*H1303*INDEX('SKU Catalog'!$L$1:$L$116,MAX(1,U1303))*IF(AND(INDEX('SKU Catalog'!$F$1:$F$116,MAX(1,U1303))="Hourly",OR(INDEX('SKU Catalog'!$J$1:$J$116,MAX(1,U1303))=0,"1Y"="PAYG")),I1303,1),"UNPRICED"))))</f>
        <v>0</v>
      </c>
      <c r="X1303" s="24">
        <f>IF(NOT(AND(A1303=$B$2,G1303&gt;0,H1303&gt;0,OR(C1303&lt;&gt;"Recommended baseline",Assumptions!$B$10=1))),0,IF(ISNUMBER(K1303),G1303*H1303*K1303,IF(U1303=0,"UNPRICED",IF(ISNUMBER(INDEX('SKU Catalog'!$M$1:$M$116,MAX(1,U1303))),G1303*H1303*INDEX('SKU Catalog'!$M$1:$M$116,MAX(1,U1303))*IF(AND(INDEX('SKU Catalog'!$F$1:$F$116,MAX(1,U1303))="Hourly",OR(INDEX('SKU Catalog'!$J$1:$J$116,MAX(1,U1303))=0,"3Y"="PAYG")),I1303,1),"UNPRICED"))))</f>
        <v>0</v>
      </c>
    </row>
    <row r="1304" spans="1:24" ht="28.8" x14ac:dyDescent="0.35">
      <c r="A1304" s="21" t="s">
        <v>1941</v>
      </c>
      <c r="B1304" s="21" t="s">
        <v>95</v>
      </c>
      <c r="C1304" s="21" t="s">
        <v>2299</v>
      </c>
      <c r="D1304" s="21" t="s">
        <v>1573</v>
      </c>
      <c r="E1304" s="21" t="s">
        <v>1574</v>
      </c>
      <c r="F1304" s="26" t="s">
        <v>188</v>
      </c>
      <c r="G1304" s="27">
        <v>1</v>
      </c>
      <c r="H1304" s="27">
        <v>1</v>
      </c>
      <c r="I1304" s="36">
        <v>1</v>
      </c>
      <c r="J1304" s="26" t="s">
        <v>2297</v>
      </c>
      <c r="K1304" s="37"/>
      <c r="L1304" s="23" t="str">
        <f>IF(U1304=0,"INVALID SKU",IF(INDEX('SKU Catalog'!$J$1:$J$116,MAX(1,U1304))=0,"PAYG",IF(J1304="Default",Assumptions!$B$7,J1304)))</f>
        <v>PAYG</v>
      </c>
      <c r="M1304" s="23" t="str">
        <f>IF(U1304=0,"Review SKU",INDEX('SKU Catalog'!$E$1:$E$116,MAX(1,U1304)))</f>
        <v>resource</v>
      </c>
      <c r="N1304" s="31">
        <f>IF(ISNUMBER(K1304),K1304,IF(U1304=0,"UNPRICED",IF(L1304="PAYG",INDEX('SKU Catalog'!$K$1:$K$116,MAX(1,U1304)),IF(L1304="1Y",INDEX('SKU Catalog'!$L$1:$L$116,MAX(1,U1304)),INDEX('SKU Catalog'!$M$1:$M$116,MAX(1,U1304))))))</f>
        <v>0</v>
      </c>
      <c r="O1304" s="24">
        <f>IF(NOT(AND(A1304=$B$2,G1304&gt;0,H1304&gt;0,OR(C1304&lt;&gt;"Recommended baseline",Assumptions!$B$10=1))),0,IF(ISNUMBER(N1304),G1304*H1304*N1304*IF(ISNUMBER(K1304),1,IF(AND(L1304="PAYG",INDEX('SKU Catalog'!$F$1:$F$116,MAX(1,U1304))="Hourly"),I1304,1)),"UNPRICED"))</f>
        <v>0</v>
      </c>
      <c r="P1304" s="24">
        <f>IF(ISNUMBER(O1304),O1304*Assumptions!$B$8,"UNPRICED")</f>
        <v>0</v>
      </c>
      <c r="Q1304" s="23" t="str">
        <f>IF(NOT(AND(A1304=$B$2,G1304&gt;0,H1304&gt;0,OR(C1304&lt;&gt;"Recommended baseline",Assumptions!$B$10=1))),"Inactive",IF(NOT(ISNUMBER(N1304)),"UNPRICED - select SKU / quote",IF(ISNUMBER(K1304),"Manual quote - verify source",IF(T1304="Covered","Covered by capacity",IF(T1304="Control plane","No direct fee","Priced - verify sizing")))))</f>
        <v>Inactive</v>
      </c>
      <c r="R1304" s="21" t="s">
        <v>2300</v>
      </c>
      <c r="S1304" s="21" t="s">
        <v>971</v>
      </c>
      <c r="T1304" s="21" t="s">
        <v>187</v>
      </c>
      <c r="U1304" s="23">
        <f>IF(COUNTIF('SKU Catalog'!$A$4:$A$116,T1304&amp;"|"&amp;F1304)=0,0,MATCH(T1304&amp;"|"&amp;F1304,'SKU Catalog'!$A$1:$A$116,0))</f>
        <v>5</v>
      </c>
      <c r="V1304" s="24">
        <f>IF(NOT(AND(A1304=$B$2,G1304&gt;0,H1304&gt;0,OR(C1304&lt;&gt;"Recommended baseline",Assumptions!$B$10=1))),0,IF(ISNUMBER(K1304),G1304*H1304*K1304,IF(U1304=0,"UNPRICED",IF(ISNUMBER(INDEX('SKU Catalog'!$K$1:$K$116,MAX(1,U1304))),G1304*H1304*INDEX('SKU Catalog'!$K$1:$K$116,MAX(1,U1304))*IF(AND(INDEX('SKU Catalog'!$F$1:$F$116,MAX(1,U1304))="Hourly",OR(INDEX('SKU Catalog'!$J$1:$J$116,MAX(1,U1304))=0,"PAYG"="PAYG")),I1304,1),"UNPRICED"))))</f>
        <v>0</v>
      </c>
      <c r="W1304" s="24">
        <f>IF(NOT(AND(A1304=$B$2,G1304&gt;0,H1304&gt;0,OR(C1304&lt;&gt;"Recommended baseline",Assumptions!$B$10=1))),0,IF(ISNUMBER(K1304),G1304*H1304*K1304,IF(U1304=0,"UNPRICED",IF(ISNUMBER(INDEX('SKU Catalog'!$L$1:$L$116,MAX(1,U1304))),G1304*H1304*INDEX('SKU Catalog'!$L$1:$L$116,MAX(1,U1304))*IF(AND(INDEX('SKU Catalog'!$F$1:$F$116,MAX(1,U1304))="Hourly",OR(INDEX('SKU Catalog'!$J$1:$J$116,MAX(1,U1304))=0,"1Y"="PAYG")),I1304,1),"UNPRICED"))))</f>
        <v>0</v>
      </c>
      <c r="X1304" s="24">
        <f>IF(NOT(AND(A1304=$B$2,G1304&gt;0,H1304&gt;0,OR(C1304&lt;&gt;"Recommended baseline",Assumptions!$B$10=1))),0,IF(ISNUMBER(K1304),G1304*H1304*K1304,IF(U1304=0,"UNPRICED",IF(ISNUMBER(INDEX('SKU Catalog'!$M$1:$M$116,MAX(1,U1304))),G1304*H1304*INDEX('SKU Catalog'!$M$1:$M$116,MAX(1,U1304))*IF(AND(INDEX('SKU Catalog'!$F$1:$F$116,MAX(1,U1304))="Hourly",OR(INDEX('SKU Catalog'!$J$1:$J$116,MAX(1,U1304))=0,"3Y"="PAYG")),I1304,1),"UNPRICED"))))</f>
        <v>0</v>
      </c>
    </row>
    <row r="1305" spans="1:24" ht="28.8" x14ac:dyDescent="0.35">
      <c r="A1305" s="21" t="s">
        <v>1941</v>
      </c>
      <c r="B1305" s="21" t="s">
        <v>95</v>
      </c>
      <c r="C1305" s="21" t="s">
        <v>2299</v>
      </c>
      <c r="D1305" s="21" t="s">
        <v>1575</v>
      </c>
      <c r="E1305" s="21" t="s">
        <v>1576</v>
      </c>
      <c r="F1305" s="26" t="s">
        <v>188</v>
      </c>
      <c r="G1305" s="27">
        <v>1</v>
      </c>
      <c r="H1305" s="27">
        <v>1</v>
      </c>
      <c r="I1305" s="36">
        <v>1</v>
      </c>
      <c r="J1305" s="26" t="s">
        <v>2297</v>
      </c>
      <c r="K1305" s="37"/>
      <c r="L1305" s="23" t="str">
        <f>IF(U1305=0,"INVALID SKU",IF(INDEX('SKU Catalog'!$J$1:$J$116,MAX(1,U1305))=0,"PAYG",IF(J1305="Default",Assumptions!$B$7,J1305)))</f>
        <v>PAYG</v>
      </c>
      <c r="M1305" s="23" t="str">
        <f>IF(U1305=0,"Review SKU",INDEX('SKU Catalog'!$E$1:$E$116,MAX(1,U1305)))</f>
        <v>resource</v>
      </c>
      <c r="N1305" s="31">
        <f>IF(ISNUMBER(K1305),K1305,IF(U1305=0,"UNPRICED",IF(L1305="PAYG",INDEX('SKU Catalog'!$K$1:$K$116,MAX(1,U1305)),IF(L1305="1Y",INDEX('SKU Catalog'!$L$1:$L$116,MAX(1,U1305)),INDEX('SKU Catalog'!$M$1:$M$116,MAX(1,U1305))))))</f>
        <v>0</v>
      </c>
      <c r="O1305" s="24">
        <f>IF(NOT(AND(A1305=$B$2,G1305&gt;0,H1305&gt;0,OR(C1305&lt;&gt;"Recommended baseline",Assumptions!$B$10=1))),0,IF(ISNUMBER(N1305),G1305*H1305*N1305*IF(ISNUMBER(K1305),1,IF(AND(L1305="PAYG",INDEX('SKU Catalog'!$F$1:$F$116,MAX(1,U1305))="Hourly"),I1305,1)),"UNPRICED"))</f>
        <v>0</v>
      </c>
      <c r="P1305" s="24">
        <f>IF(ISNUMBER(O1305),O1305*Assumptions!$B$8,"UNPRICED")</f>
        <v>0</v>
      </c>
      <c r="Q1305" s="23" t="str">
        <f>IF(NOT(AND(A1305=$B$2,G1305&gt;0,H1305&gt;0,OR(C1305&lt;&gt;"Recommended baseline",Assumptions!$B$10=1))),"Inactive",IF(NOT(ISNUMBER(N1305)),"UNPRICED - select SKU / quote",IF(ISNUMBER(K1305),"Manual quote - verify source",IF(T1305="Covered","Covered by capacity",IF(T1305="Control plane","No direct fee","Priced - verify sizing")))))</f>
        <v>Inactive</v>
      </c>
      <c r="R1305" s="21" t="s">
        <v>2300</v>
      </c>
      <c r="S1305" s="21" t="s">
        <v>971</v>
      </c>
      <c r="T1305" s="21" t="s">
        <v>187</v>
      </c>
      <c r="U1305" s="23">
        <f>IF(COUNTIF('SKU Catalog'!$A$4:$A$116,T1305&amp;"|"&amp;F1305)=0,0,MATCH(T1305&amp;"|"&amp;F1305,'SKU Catalog'!$A$1:$A$116,0))</f>
        <v>5</v>
      </c>
      <c r="V1305" s="24">
        <f>IF(NOT(AND(A1305=$B$2,G1305&gt;0,H1305&gt;0,OR(C1305&lt;&gt;"Recommended baseline",Assumptions!$B$10=1))),0,IF(ISNUMBER(K1305),G1305*H1305*K1305,IF(U1305=0,"UNPRICED",IF(ISNUMBER(INDEX('SKU Catalog'!$K$1:$K$116,MAX(1,U1305))),G1305*H1305*INDEX('SKU Catalog'!$K$1:$K$116,MAX(1,U1305))*IF(AND(INDEX('SKU Catalog'!$F$1:$F$116,MAX(1,U1305))="Hourly",OR(INDEX('SKU Catalog'!$J$1:$J$116,MAX(1,U1305))=0,"PAYG"="PAYG")),I1305,1),"UNPRICED"))))</f>
        <v>0</v>
      </c>
      <c r="W1305" s="24">
        <f>IF(NOT(AND(A1305=$B$2,G1305&gt;0,H1305&gt;0,OR(C1305&lt;&gt;"Recommended baseline",Assumptions!$B$10=1))),0,IF(ISNUMBER(K1305),G1305*H1305*K1305,IF(U1305=0,"UNPRICED",IF(ISNUMBER(INDEX('SKU Catalog'!$L$1:$L$116,MAX(1,U1305))),G1305*H1305*INDEX('SKU Catalog'!$L$1:$L$116,MAX(1,U1305))*IF(AND(INDEX('SKU Catalog'!$F$1:$F$116,MAX(1,U1305))="Hourly",OR(INDEX('SKU Catalog'!$J$1:$J$116,MAX(1,U1305))=0,"1Y"="PAYG")),I1305,1),"UNPRICED"))))</f>
        <v>0</v>
      </c>
      <c r="X1305" s="24">
        <f>IF(NOT(AND(A1305=$B$2,G1305&gt;0,H1305&gt;0,OR(C1305&lt;&gt;"Recommended baseline",Assumptions!$B$10=1))),0,IF(ISNUMBER(K1305),G1305*H1305*K1305,IF(U1305=0,"UNPRICED",IF(ISNUMBER(INDEX('SKU Catalog'!$M$1:$M$116,MAX(1,U1305))),G1305*H1305*INDEX('SKU Catalog'!$M$1:$M$116,MAX(1,U1305))*IF(AND(INDEX('SKU Catalog'!$F$1:$F$116,MAX(1,U1305))="Hourly",OR(INDEX('SKU Catalog'!$J$1:$J$116,MAX(1,U1305))=0,"3Y"="PAYG")),I1305,1),"UNPRICED"))))</f>
        <v>0</v>
      </c>
    </row>
    <row r="1306" spans="1:24" ht="28.8" x14ac:dyDescent="0.35">
      <c r="A1306" s="21" t="s">
        <v>1941</v>
      </c>
      <c r="B1306" s="21" t="s">
        <v>95</v>
      </c>
      <c r="C1306" s="21" t="s">
        <v>2299</v>
      </c>
      <c r="D1306" s="21" t="s">
        <v>1577</v>
      </c>
      <c r="E1306" s="21" t="s">
        <v>1578</v>
      </c>
      <c r="F1306" s="26" t="s">
        <v>188</v>
      </c>
      <c r="G1306" s="27">
        <v>1</v>
      </c>
      <c r="H1306" s="27">
        <v>1</v>
      </c>
      <c r="I1306" s="36">
        <v>1</v>
      </c>
      <c r="J1306" s="26" t="s">
        <v>2297</v>
      </c>
      <c r="K1306" s="37"/>
      <c r="L1306" s="23" t="str">
        <f>IF(U1306=0,"INVALID SKU",IF(INDEX('SKU Catalog'!$J$1:$J$116,MAX(1,U1306))=0,"PAYG",IF(J1306="Default",Assumptions!$B$7,J1306)))</f>
        <v>PAYG</v>
      </c>
      <c r="M1306" s="23" t="str">
        <f>IF(U1306=0,"Review SKU",INDEX('SKU Catalog'!$E$1:$E$116,MAX(1,U1306)))</f>
        <v>resource</v>
      </c>
      <c r="N1306" s="31">
        <f>IF(ISNUMBER(K1306),K1306,IF(U1306=0,"UNPRICED",IF(L1306="PAYG",INDEX('SKU Catalog'!$K$1:$K$116,MAX(1,U1306)),IF(L1306="1Y",INDEX('SKU Catalog'!$L$1:$L$116,MAX(1,U1306)),INDEX('SKU Catalog'!$M$1:$M$116,MAX(1,U1306))))))</f>
        <v>0</v>
      </c>
      <c r="O1306" s="24">
        <f>IF(NOT(AND(A1306=$B$2,G1306&gt;0,H1306&gt;0,OR(C1306&lt;&gt;"Recommended baseline",Assumptions!$B$10=1))),0,IF(ISNUMBER(N1306),G1306*H1306*N1306*IF(ISNUMBER(K1306),1,IF(AND(L1306="PAYG",INDEX('SKU Catalog'!$F$1:$F$116,MAX(1,U1306))="Hourly"),I1306,1)),"UNPRICED"))</f>
        <v>0</v>
      </c>
      <c r="P1306" s="24">
        <f>IF(ISNUMBER(O1306),O1306*Assumptions!$B$8,"UNPRICED")</f>
        <v>0</v>
      </c>
      <c r="Q1306" s="23" t="str">
        <f>IF(NOT(AND(A1306=$B$2,G1306&gt;0,H1306&gt;0,OR(C1306&lt;&gt;"Recommended baseline",Assumptions!$B$10=1))),"Inactive",IF(NOT(ISNUMBER(N1306)),"UNPRICED - select SKU / quote",IF(ISNUMBER(K1306),"Manual quote - verify source",IF(T1306="Covered","Covered by capacity",IF(T1306="Control plane","No direct fee","Priced - verify sizing")))))</f>
        <v>Inactive</v>
      </c>
      <c r="R1306" s="21" t="s">
        <v>2300</v>
      </c>
      <c r="S1306" s="21" t="s">
        <v>971</v>
      </c>
      <c r="T1306" s="21" t="s">
        <v>187</v>
      </c>
      <c r="U1306" s="23">
        <f>IF(COUNTIF('SKU Catalog'!$A$4:$A$116,T1306&amp;"|"&amp;F1306)=0,0,MATCH(T1306&amp;"|"&amp;F1306,'SKU Catalog'!$A$1:$A$116,0))</f>
        <v>5</v>
      </c>
      <c r="V1306" s="24">
        <f>IF(NOT(AND(A1306=$B$2,G1306&gt;0,H1306&gt;0,OR(C1306&lt;&gt;"Recommended baseline",Assumptions!$B$10=1))),0,IF(ISNUMBER(K1306),G1306*H1306*K1306,IF(U1306=0,"UNPRICED",IF(ISNUMBER(INDEX('SKU Catalog'!$K$1:$K$116,MAX(1,U1306))),G1306*H1306*INDEX('SKU Catalog'!$K$1:$K$116,MAX(1,U1306))*IF(AND(INDEX('SKU Catalog'!$F$1:$F$116,MAX(1,U1306))="Hourly",OR(INDEX('SKU Catalog'!$J$1:$J$116,MAX(1,U1306))=0,"PAYG"="PAYG")),I1306,1),"UNPRICED"))))</f>
        <v>0</v>
      </c>
      <c r="W1306" s="24">
        <f>IF(NOT(AND(A1306=$B$2,G1306&gt;0,H1306&gt;0,OR(C1306&lt;&gt;"Recommended baseline",Assumptions!$B$10=1))),0,IF(ISNUMBER(K1306),G1306*H1306*K1306,IF(U1306=0,"UNPRICED",IF(ISNUMBER(INDEX('SKU Catalog'!$L$1:$L$116,MAX(1,U1306))),G1306*H1306*INDEX('SKU Catalog'!$L$1:$L$116,MAX(1,U1306))*IF(AND(INDEX('SKU Catalog'!$F$1:$F$116,MAX(1,U1306))="Hourly",OR(INDEX('SKU Catalog'!$J$1:$J$116,MAX(1,U1306))=0,"1Y"="PAYG")),I1306,1),"UNPRICED"))))</f>
        <v>0</v>
      </c>
      <c r="X1306" s="24">
        <f>IF(NOT(AND(A1306=$B$2,G1306&gt;0,H1306&gt;0,OR(C1306&lt;&gt;"Recommended baseline",Assumptions!$B$10=1))),0,IF(ISNUMBER(K1306),G1306*H1306*K1306,IF(U1306=0,"UNPRICED",IF(ISNUMBER(INDEX('SKU Catalog'!$M$1:$M$116,MAX(1,U1306))),G1306*H1306*INDEX('SKU Catalog'!$M$1:$M$116,MAX(1,U1306))*IF(AND(INDEX('SKU Catalog'!$F$1:$F$116,MAX(1,U1306))="Hourly",OR(INDEX('SKU Catalog'!$J$1:$J$116,MAX(1,U1306))=0,"3Y"="PAYG")),I1306,1),"UNPRICED"))))</f>
        <v>0</v>
      </c>
    </row>
    <row r="1307" spans="1:24" ht="28.8" x14ac:dyDescent="0.35">
      <c r="A1307" s="21" t="s">
        <v>1941</v>
      </c>
      <c r="B1307" s="21" t="s">
        <v>95</v>
      </c>
      <c r="C1307" s="21" t="s">
        <v>2299</v>
      </c>
      <c r="D1307" s="21" t="s">
        <v>1580</v>
      </c>
      <c r="E1307" s="21" t="s">
        <v>1581</v>
      </c>
      <c r="F1307" s="26" t="s">
        <v>188</v>
      </c>
      <c r="G1307" s="27">
        <v>1</v>
      </c>
      <c r="H1307" s="27">
        <v>1</v>
      </c>
      <c r="I1307" s="36">
        <v>1</v>
      </c>
      <c r="J1307" s="26" t="s">
        <v>2297</v>
      </c>
      <c r="K1307" s="37"/>
      <c r="L1307" s="23" t="str">
        <f>IF(U1307=0,"INVALID SKU",IF(INDEX('SKU Catalog'!$J$1:$J$116,MAX(1,U1307))=0,"PAYG",IF(J1307="Default",Assumptions!$B$7,J1307)))</f>
        <v>PAYG</v>
      </c>
      <c r="M1307" s="23" t="str">
        <f>IF(U1307=0,"Review SKU",INDEX('SKU Catalog'!$E$1:$E$116,MAX(1,U1307)))</f>
        <v>resource</v>
      </c>
      <c r="N1307" s="31">
        <f>IF(ISNUMBER(K1307),K1307,IF(U1307=0,"UNPRICED",IF(L1307="PAYG",INDEX('SKU Catalog'!$K$1:$K$116,MAX(1,U1307)),IF(L1307="1Y",INDEX('SKU Catalog'!$L$1:$L$116,MAX(1,U1307)),INDEX('SKU Catalog'!$M$1:$M$116,MAX(1,U1307))))))</f>
        <v>0</v>
      </c>
      <c r="O1307" s="24">
        <f>IF(NOT(AND(A1307=$B$2,G1307&gt;0,H1307&gt;0,OR(C1307&lt;&gt;"Recommended baseline",Assumptions!$B$10=1))),0,IF(ISNUMBER(N1307),G1307*H1307*N1307*IF(ISNUMBER(K1307),1,IF(AND(L1307="PAYG",INDEX('SKU Catalog'!$F$1:$F$116,MAX(1,U1307))="Hourly"),I1307,1)),"UNPRICED"))</f>
        <v>0</v>
      </c>
      <c r="P1307" s="24">
        <f>IF(ISNUMBER(O1307),O1307*Assumptions!$B$8,"UNPRICED")</f>
        <v>0</v>
      </c>
      <c r="Q1307" s="23" t="str">
        <f>IF(NOT(AND(A1307=$B$2,G1307&gt;0,H1307&gt;0,OR(C1307&lt;&gt;"Recommended baseline",Assumptions!$B$10=1))),"Inactive",IF(NOT(ISNUMBER(N1307)),"UNPRICED - select SKU / quote",IF(ISNUMBER(K1307),"Manual quote - verify source",IF(T1307="Covered","Covered by capacity",IF(T1307="Control plane","No direct fee","Priced - verify sizing")))))</f>
        <v>Inactive</v>
      </c>
      <c r="R1307" s="21" t="s">
        <v>2300</v>
      </c>
      <c r="S1307" s="21" t="s">
        <v>971</v>
      </c>
      <c r="T1307" s="21" t="s">
        <v>187</v>
      </c>
      <c r="U1307" s="23">
        <f>IF(COUNTIF('SKU Catalog'!$A$4:$A$116,T1307&amp;"|"&amp;F1307)=0,0,MATCH(T1307&amp;"|"&amp;F1307,'SKU Catalog'!$A$1:$A$116,0))</f>
        <v>5</v>
      </c>
      <c r="V1307" s="24">
        <f>IF(NOT(AND(A1307=$B$2,G1307&gt;0,H1307&gt;0,OR(C1307&lt;&gt;"Recommended baseline",Assumptions!$B$10=1))),0,IF(ISNUMBER(K1307),G1307*H1307*K1307,IF(U1307=0,"UNPRICED",IF(ISNUMBER(INDEX('SKU Catalog'!$K$1:$K$116,MAX(1,U1307))),G1307*H1307*INDEX('SKU Catalog'!$K$1:$K$116,MAX(1,U1307))*IF(AND(INDEX('SKU Catalog'!$F$1:$F$116,MAX(1,U1307))="Hourly",OR(INDEX('SKU Catalog'!$J$1:$J$116,MAX(1,U1307))=0,"PAYG"="PAYG")),I1307,1),"UNPRICED"))))</f>
        <v>0</v>
      </c>
      <c r="W1307" s="24">
        <f>IF(NOT(AND(A1307=$B$2,G1307&gt;0,H1307&gt;0,OR(C1307&lt;&gt;"Recommended baseline",Assumptions!$B$10=1))),0,IF(ISNUMBER(K1307),G1307*H1307*K1307,IF(U1307=0,"UNPRICED",IF(ISNUMBER(INDEX('SKU Catalog'!$L$1:$L$116,MAX(1,U1307))),G1307*H1307*INDEX('SKU Catalog'!$L$1:$L$116,MAX(1,U1307))*IF(AND(INDEX('SKU Catalog'!$F$1:$F$116,MAX(1,U1307))="Hourly",OR(INDEX('SKU Catalog'!$J$1:$J$116,MAX(1,U1307))=0,"1Y"="PAYG")),I1307,1),"UNPRICED"))))</f>
        <v>0</v>
      </c>
      <c r="X1307" s="24">
        <f>IF(NOT(AND(A1307=$B$2,G1307&gt;0,H1307&gt;0,OR(C1307&lt;&gt;"Recommended baseline",Assumptions!$B$10=1))),0,IF(ISNUMBER(K1307),G1307*H1307*K1307,IF(U1307=0,"UNPRICED",IF(ISNUMBER(INDEX('SKU Catalog'!$M$1:$M$116,MAX(1,U1307))),G1307*H1307*INDEX('SKU Catalog'!$M$1:$M$116,MAX(1,U1307))*IF(AND(INDEX('SKU Catalog'!$F$1:$F$116,MAX(1,U1307))="Hourly",OR(INDEX('SKU Catalog'!$J$1:$J$116,MAX(1,U1307))=0,"3Y"="PAYG")),I1307,1),"UNPRICED"))))</f>
        <v>0</v>
      </c>
    </row>
    <row r="1308" spans="1:24" ht="28.8" x14ac:dyDescent="0.35">
      <c r="A1308" s="21" t="s">
        <v>1941</v>
      </c>
      <c r="B1308" s="21" t="s">
        <v>95</v>
      </c>
      <c r="C1308" s="21" t="s">
        <v>2299</v>
      </c>
      <c r="D1308" s="21" t="s">
        <v>1582</v>
      </c>
      <c r="E1308" s="21" t="s">
        <v>1583</v>
      </c>
      <c r="F1308" s="26" t="s">
        <v>188</v>
      </c>
      <c r="G1308" s="27">
        <v>1</v>
      </c>
      <c r="H1308" s="27">
        <v>1</v>
      </c>
      <c r="I1308" s="36">
        <v>1</v>
      </c>
      <c r="J1308" s="26" t="s">
        <v>2297</v>
      </c>
      <c r="K1308" s="37"/>
      <c r="L1308" s="23" t="str">
        <f>IF(U1308=0,"INVALID SKU",IF(INDEX('SKU Catalog'!$J$1:$J$116,MAX(1,U1308))=0,"PAYG",IF(J1308="Default",Assumptions!$B$7,J1308)))</f>
        <v>PAYG</v>
      </c>
      <c r="M1308" s="23" t="str">
        <f>IF(U1308=0,"Review SKU",INDEX('SKU Catalog'!$E$1:$E$116,MAX(1,U1308)))</f>
        <v>resource</v>
      </c>
      <c r="N1308" s="31">
        <f>IF(ISNUMBER(K1308),K1308,IF(U1308=0,"UNPRICED",IF(L1308="PAYG",INDEX('SKU Catalog'!$K$1:$K$116,MAX(1,U1308)),IF(L1308="1Y",INDEX('SKU Catalog'!$L$1:$L$116,MAX(1,U1308)),INDEX('SKU Catalog'!$M$1:$M$116,MAX(1,U1308))))))</f>
        <v>0</v>
      </c>
      <c r="O1308" s="24">
        <f>IF(NOT(AND(A1308=$B$2,G1308&gt;0,H1308&gt;0,OR(C1308&lt;&gt;"Recommended baseline",Assumptions!$B$10=1))),0,IF(ISNUMBER(N1308),G1308*H1308*N1308*IF(ISNUMBER(K1308),1,IF(AND(L1308="PAYG",INDEX('SKU Catalog'!$F$1:$F$116,MAX(1,U1308))="Hourly"),I1308,1)),"UNPRICED"))</f>
        <v>0</v>
      </c>
      <c r="P1308" s="24">
        <f>IF(ISNUMBER(O1308),O1308*Assumptions!$B$8,"UNPRICED")</f>
        <v>0</v>
      </c>
      <c r="Q1308" s="23" t="str">
        <f>IF(NOT(AND(A1308=$B$2,G1308&gt;0,H1308&gt;0,OR(C1308&lt;&gt;"Recommended baseline",Assumptions!$B$10=1))),"Inactive",IF(NOT(ISNUMBER(N1308)),"UNPRICED - select SKU / quote",IF(ISNUMBER(K1308),"Manual quote - verify source",IF(T1308="Covered","Covered by capacity",IF(T1308="Control plane","No direct fee","Priced - verify sizing")))))</f>
        <v>Inactive</v>
      </c>
      <c r="R1308" s="21" t="s">
        <v>2300</v>
      </c>
      <c r="S1308" s="21" t="s">
        <v>971</v>
      </c>
      <c r="T1308" s="21" t="s">
        <v>187</v>
      </c>
      <c r="U1308" s="23">
        <f>IF(COUNTIF('SKU Catalog'!$A$4:$A$116,T1308&amp;"|"&amp;F1308)=0,0,MATCH(T1308&amp;"|"&amp;F1308,'SKU Catalog'!$A$1:$A$116,0))</f>
        <v>5</v>
      </c>
      <c r="V1308" s="24">
        <f>IF(NOT(AND(A1308=$B$2,G1308&gt;0,H1308&gt;0,OR(C1308&lt;&gt;"Recommended baseline",Assumptions!$B$10=1))),0,IF(ISNUMBER(K1308),G1308*H1308*K1308,IF(U1308=0,"UNPRICED",IF(ISNUMBER(INDEX('SKU Catalog'!$K$1:$K$116,MAX(1,U1308))),G1308*H1308*INDEX('SKU Catalog'!$K$1:$K$116,MAX(1,U1308))*IF(AND(INDEX('SKU Catalog'!$F$1:$F$116,MAX(1,U1308))="Hourly",OR(INDEX('SKU Catalog'!$J$1:$J$116,MAX(1,U1308))=0,"PAYG"="PAYG")),I1308,1),"UNPRICED"))))</f>
        <v>0</v>
      </c>
      <c r="W1308" s="24">
        <f>IF(NOT(AND(A1308=$B$2,G1308&gt;0,H1308&gt;0,OR(C1308&lt;&gt;"Recommended baseline",Assumptions!$B$10=1))),0,IF(ISNUMBER(K1308),G1308*H1308*K1308,IF(U1308=0,"UNPRICED",IF(ISNUMBER(INDEX('SKU Catalog'!$L$1:$L$116,MAX(1,U1308))),G1308*H1308*INDEX('SKU Catalog'!$L$1:$L$116,MAX(1,U1308))*IF(AND(INDEX('SKU Catalog'!$F$1:$F$116,MAX(1,U1308))="Hourly",OR(INDEX('SKU Catalog'!$J$1:$J$116,MAX(1,U1308))=0,"1Y"="PAYG")),I1308,1),"UNPRICED"))))</f>
        <v>0</v>
      </c>
      <c r="X1308" s="24">
        <f>IF(NOT(AND(A1308=$B$2,G1308&gt;0,H1308&gt;0,OR(C1308&lt;&gt;"Recommended baseline",Assumptions!$B$10=1))),0,IF(ISNUMBER(K1308),G1308*H1308*K1308,IF(U1308=0,"UNPRICED",IF(ISNUMBER(INDEX('SKU Catalog'!$M$1:$M$116,MAX(1,U1308))),G1308*H1308*INDEX('SKU Catalog'!$M$1:$M$116,MAX(1,U1308))*IF(AND(INDEX('SKU Catalog'!$F$1:$F$116,MAX(1,U1308))="Hourly",OR(INDEX('SKU Catalog'!$J$1:$J$116,MAX(1,U1308))=0,"3Y"="PAYG")),I1308,1),"UNPRICED"))))</f>
        <v>0</v>
      </c>
    </row>
    <row r="1309" spans="1:24" ht="28.8" x14ac:dyDescent="0.35">
      <c r="A1309" s="21" t="s">
        <v>1941</v>
      </c>
      <c r="B1309" s="21" t="s">
        <v>95</v>
      </c>
      <c r="C1309" s="21" t="s">
        <v>2299</v>
      </c>
      <c r="D1309" s="21" t="s">
        <v>1584</v>
      </c>
      <c r="E1309" s="21" t="s">
        <v>1585</v>
      </c>
      <c r="F1309" s="26" t="s">
        <v>188</v>
      </c>
      <c r="G1309" s="27">
        <v>1</v>
      </c>
      <c r="H1309" s="27">
        <v>1</v>
      </c>
      <c r="I1309" s="36">
        <v>1</v>
      </c>
      <c r="J1309" s="26" t="s">
        <v>2297</v>
      </c>
      <c r="K1309" s="37"/>
      <c r="L1309" s="23" t="str">
        <f>IF(U1309=0,"INVALID SKU",IF(INDEX('SKU Catalog'!$J$1:$J$116,MAX(1,U1309))=0,"PAYG",IF(J1309="Default",Assumptions!$B$7,J1309)))</f>
        <v>PAYG</v>
      </c>
      <c r="M1309" s="23" t="str">
        <f>IF(U1309=0,"Review SKU",INDEX('SKU Catalog'!$E$1:$E$116,MAX(1,U1309)))</f>
        <v>resource</v>
      </c>
      <c r="N1309" s="31">
        <f>IF(ISNUMBER(K1309),K1309,IF(U1309=0,"UNPRICED",IF(L1309="PAYG",INDEX('SKU Catalog'!$K$1:$K$116,MAX(1,U1309)),IF(L1309="1Y",INDEX('SKU Catalog'!$L$1:$L$116,MAX(1,U1309)),INDEX('SKU Catalog'!$M$1:$M$116,MAX(1,U1309))))))</f>
        <v>0</v>
      </c>
      <c r="O1309" s="24">
        <f>IF(NOT(AND(A1309=$B$2,G1309&gt;0,H1309&gt;0,OR(C1309&lt;&gt;"Recommended baseline",Assumptions!$B$10=1))),0,IF(ISNUMBER(N1309),G1309*H1309*N1309*IF(ISNUMBER(K1309),1,IF(AND(L1309="PAYG",INDEX('SKU Catalog'!$F$1:$F$116,MAX(1,U1309))="Hourly"),I1309,1)),"UNPRICED"))</f>
        <v>0</v>
      </c>
      <c r="P1309" s="24">
        <f>IF(ISNUMBER(O1309),O1309*Assumptions!$B$8,"UNPRICED")</f>
        <v>0</v>
      </c>
      <c r="Q1309" s="23" t="str">
        <f>IF(NOT(AND(A1309=$B$2,G1309&gt;0,H1309&gt;0,OR(C1309&lt;&gt;"Recommended baseline",Assumptions!$B$10=1))),"Inactive",IF(NOT(ISNUMBER(N1309)),"UNPRICED - select SKU / quote",IF(ISNUMBER(K1309),"Manual quote - verify source",IF(T1309="Covered","Covered by capacity",IF(T1309="Control plane","No direct fee","Priced - verify sizing")))))</f>
        <v>Inactive</v>
      </c>
      <c r="R1309" s="21" t="s">
        <v>2300</v>
      </c>
      <c r="S1309" s="21" t="s">
        <v>971</v>
      </c>
      <c r="T1309" s="21" t="s">
        <v>187</v>
      </c>
      <c r="U1309" s="23">
        <f>IF(COUNTIF('SKU Catalog'!$A$4:$A$116,T1309&amp;"|"&amp;F1309)=0,0,MATCH(T1309&amp;"|"&amp;F1309,'SKU Catalog'!$A$1:$A$116,0))</f>
        <v>5</v>
      </c>
      <c r="V1309" s="24">
        <f>IF(NOT(AND(A1309=$B$2,G1309&gt;0,H1309&gt;0,OR(C1309&lt;&gt;"Recommended baseline",Assumptions!$B$10=1))),0,IF(ISNUMBER(K1309),G1309*H1309*K1309,IF(U1309=0,"UNPRICED",IF(ISNUMBER(INDEX('SKU Catalog'!$K$1:$K$116,MAX(1,U1309))),G1309*H1309*INDEX('SKU Catalog'!$K$1:$K$116,MAX(1,U1309))*IF(AND(INDEX('SKU Catalog'!$F$1:$F$116,MAX(1,U1309))="Hourly",OR(INDEX('SKU Catalog'!$J$1:$J$116,MAX(1,U1309))=0,"PAYG"="PAYG")),I1309,1),"UNPRICED"))))</f>
        <v>0</v>
      </c>
      <c r="W1309" s="24">
        <f>IF(NOT(AND(A1309=$B$2,G1309&gt;0,H1309&gt;0,OR(C1309&lt;&gt;"Recommended baseline",Assumptions!$B$10=1))),0,IF(ISNUMBER(K1309),G1309*H1309*K1309,IF(U1309=0,"UNPRICED",IF(ISNUMBER(INDEX('SKU Catalog'!$L$1:$L$116,MAX(1,U1309))),G1309*H1309*INDEX('SKU Catalog'!$L$1:$L$116,MAX(1,U1309))*IF(AND(INDEX('SKU Catalog'!$F$1:$F$116,MAX(1,U1309))="Hourly",OR(INDEX('SKU Catalog'!$J$1:$J$116,MAX(1,U1309))=0,"1Y"="PAYG")),I1309,1),"UNPRICED"))))</f>
        <v>0</v>
      </c>
      <c r="X1309" s="24">
        <f>IF(NOT(AND(A1309=$B$2,G1309&gt;0,H1309&gt;0,OR(C1309&lt;&gt;"Recommended baseline",Assumptions!$B$10=1))),0,IF(ISNUMBER(K1309),G1309*H1309*K1309,IF(U1309=0,"UNPRICED",IF(ISNUMBER(INDEX('SKU Catalog'!$M$1:$M$116,MAX(1,U1309))),G1309*H1309*INDEX('SKU Catalog'!$M$1:$M$116,MAX(1,U1309))*IF(AND(INDEX('SKU Catalog'!$F$1:$F$116,MAX(1,U1309))="Hourly",OR(INDEX('SKU Catalog'!$J$1:$J$116,MAX(1,U1309))=0,"3Y"="PAYG")),I1309,1),"UNPRICED"))))</f>
        <v>0</v>
      </c>
    </row>
    <row r="1310" spans="1:24" ht="28.8" x14ac:dyDescent="0.35">
      <c r="A1310" s="21" t="s">
        <v>1941</v>
      </c>
      <c r="B1310" s="21" t="s">
        <v>95</v>
      </c>
      <c r="C1310" s="21" t="s">
        <v>2299</v>
      </c>
      <c r="D1310" s="21" t="s">
        <v>1586</v>
      </c>
      <c r="E1310" s="21" t="s">
        <v>1587</v>
      </c>
      <c r="F1310" s="26" t="s">
        <v>188</v>
      </c>
      <c r="G1310" s="27">
        <v>1</v>
      </c>
      <c r="H1310" s="27">
        <v>1</v>
      </c>
      <c r="I1310" s="36">
        <v>1</v>
      </c>
      <c r="J1310" s="26" t="s">
        <v>2297</v>
      </c>
      <c r="K1310" s="37"/>
      <c r="L1310" s="23" t="str">
        <f>IF(U1310=0,"INVALID SKU",IF(INDEX('SKU Catalog'!$J$1:$J$116,MAX(1,U1310))=0,"PAYG",IF(J1310="Default",Assumptions!$B$7,J1310)))</f>
        <v>PAYG</v>
      </c>
      <c r="M1310" s="23" t="str">
        <f>IF(U1310=0,"Review SKU",INDEX('SKU Catalog'!$E$1:$E$116,MAX(1,U1310)))</f>
        <v>resource</v>
      </c>
      <c r="N1310" s="31">
        <f>IF(ISNUMBER(K1310),K1310,IF(U1310=0,"UNPRICED",IF(L1310="PAYG",INDEX('SKU Catalog'!$K$1:$K$116,MAX(1,U1310)),IF(L1310="1Y",INDEX('SKU Catalog'!$L$1:$L$116,MAX(1,U1310)),INDEX('SKU Catalog'!$M$1:$M$116,MAX(1,U1310))))))</f>
        <v>0</v>
      </c>
      <c r="O1310" s="24">
        <f>IF(NOT(AND(A1310=$B$2,G1310&gt;0,H1310&gt;0,OR(C1310&lt;&gt;"Recommended baseline",Assumptions!$B$10=1))),0,IF(ISNUMBER(N1310),G1310*H1310*N1310*IF(ISNUMBER(K1310),1,IF(AND(L1310="PAYG",INDEX('SKU Catalog'!$F$1:$F$116,MAX(1,U1310))="Hourly"),I1310,1)),"UNPRICED"))</f>
        <v>0</v>
      </c>
      <c r="P1310" s="24">
        <f>IF(ISNUMBER(O1310),O1310*Assumptions!$B$8,"UNPRICED")</f>
        <v>0</v>
      </c>
      <c r="Q1310" s="23" t="str">
        <f>IF(NOT(AND(A1310=$B$2,G1310&gt;0,H1310&gt;0,OR(C1310&lt;&gt;"Recommended baseline",Assumptions!$B$10=1))),"Inactive",IF(NOT(ISNUMBER(N1310)),"UNPRICED - select SKU / quote",IF(ISNUMBER(K1310),"Manual quote - verify source",IF(T1310="Covered","Covered by capacity",IF(T1310="Control plane","No direct fee","Priced - verify sizing")))))</f>
        <v>Inactive</v>
      </c>
      <c r="R1310" s="21" t="s">
        <v>2300</v>
      </c>
      <c r="S1310" s="21" t="s">
        <v>971</v>
      </c>
      <c r="T1310" s="21" t="s">
        <v>187</v>
      </c>
      <c r="U1310" s="23">
        <f>IF(COUNTIF('SKU Catalog'!$A$4:$A$116,T1310&amp;"|"&amp;F1310)=0,0,MATCH(T1310&amp;"|"&amp;F1310,'SKU Catalog'!$A$1:$A$116,0))</f>
        <v>5</v>
      </c>
      <c r="V1310" s="24">
        <f>IF(NOT(AND(A1310=$B$2,G1310&gt;0,H1310&gt;0,OR(C1310&lt;&gt;"Recommended baseline",Assumptions!$B$10=1))),0,IF(ISNUMBER(K1310),G1310*H1310*K1310,IF(U1310=0,"UNPRICED",IF(ISNUMBER(INDEX('SKU Catalog'!$K$1:$K$116,MAX(1,U1310))),G1310*H1310*INDEX('SKU Catalog'!$K$1:$K$116,MAX(1,U1310))*IF(AND(INDEX('SKU Catalog'!$F$1:$F$116,MAX(1,U1310))="Hourly",OR(INDEX('SKU Catalog'!$J$1:$J$116,MAX(1,U1310))=0,"PAYG"="PAYG")),I1310,1),"UNPRICED"))))</f>
        <v>0</v>
      </c>
      <c r="W1310" s="24">
        <f>IF(NOT(AND(A1310=$B$2,G1310&gt;0,H1310&gt;0,OR(C1310&lt;&gt;"Recommended baseline",Assumptions!$B$10=1))),0,IF(ISNUMBER(K1310),G1310*H1310*K1310,IF(U1310=0,"UNPRICED",IF(ISNUMBER(INDEX('SKU Catalog'!$L$1:$L$116,MAX(1,U1310))),G1310*H1310*INDEX('SKU Catalog'!$L$1:$L$116,MAX(1,U1310))*IF(AND(INDEX('SKU Catalog'!$F$1:$F$116,MAX(1,U1310))="Hourly",OR(INDEX('SKU Catalog'!$J$1:$J$116,MAX(1,U1310))=0,"1Y"="PAYG")),I1310,1),"UNPRICED"))))</f>
        <v>0</v>
      </c>
      <c r="X1310" s="24">
        <f>IF(NOT(AND(A1310=$B$2,G1310&gt;0,H1310&gt;0,OR(C1310&lt;&gt;"Recommended baseline",Assumptions!$B$10=1))),0,IF(ISNUMBER(K1310),G1310*H1310*K1310,IF(U1310=0,"UNPRICED",IF(ISNUMBER(INDEX('SKU Catalog'!$M$1:$M$116,MAX(1,U1310))),G1310*H1310*INDEX('SKU Catalog'!$M$1:$M$116,MAX(1,U1310))*IF(AND(INDEX('SKU Catalog'!$F$1:$F$116,MAX(1,U1310))="Hourly",OR(INDEX('SKU Catalog'!$J$1:$J$116,MAX(1,U1310))=0,"3Y"="PAYG")),I1310,1),"UNPRICED"))))</f>
        <v>0</v>
      </c>
    </row>
    <row r="1311" spans="1:24" ht="28.8" x14ac:dyDescent="0.35">
      <c r="A1311" s="21" t="s">
        <v>1941</v>
      </c>
      <c r="B1311" s="21" t="s">
        <v>95</v>
      </c>
      <c r="C1311" s="21" t="s">
        <v>2299</v>
      </c>
      <c r="D1311" s="21" t="s">
        <v>1588</v>
      </c>
      <c r="E1311" s="21" t="s">
        <v>1589</v>
      </c>
      <c r="F1311" s="26" t="s">
        <v>188</v>
      </c>
      <c r="G1311" s="27">
        <v>1</v>
      </c>
      <c r="H1311" s="27">
        <v>1</v>
      </c>
      <c r="I1311" s="36">
        <v>1</v>
      </c>
      <c r="J1311" s="26" t="s">
        <v>2297</v>
      </c>
      <c r="K1311" s="37"/>
      <c r="L1311" s="23" t="str">
        <f>IF(U1311=0,"INVALID SKU",IF(INDEX('SKU Catalog'!$J$1:$J$116,MAX(1,U1311))=0,"PAYG",IF(J1311="Default",Assumptions!$B$7,J1311)))</f>
        <v>PAYG</v>
      </c>
      <c r="M1311" s="23" t="str">
        <f>IF(U1311=0,"Review SKU",INDEX('SKU Catalog'!$E$1:$E$116,MAX(1,U1311)))</f>
        <v>resource</v>
      </c>
      <c r="N1311" s="31">
        <f>IF(ISNUMBER(K1311),K1311,IF(U1311=0,"UNPRICED",IF(L1311="PAYG",INDEX('SKU Catalog'!$K$1:$K$116,MAX(1,U1311)),IF(L1311="1Y",INDEX('SKU Catalog'!$L$1:$L$116,MAX(1,U1311)),INDEX('SKU Catalog'!$M$1:$M$116,MAX(1,U1311))))))</f>
        <v>0</v>
      </c>
      <c r="O1311" s="24">
        <f>IF(NOT(AND(A1311=$B$2,G1311&gt;0,H1311&gt;0,OR(C1311&lt;&gt;"Recommended baseline",Assumptions!$B$10=1))),0,IF(ISNUMBER(N1311),G1311*H1311*N1311*IF(ISNUMBER(K1311),1,IF(AND(L1311="PAYG",INDEX('SKU Catalog'!$F$1:$F$116,MAX(1,U1311))="Hourly"),I1311,1)),"UNPRICED"))</f>
        <v>0</v>
      </c>
      <c r="P1311" s="24">
        <f>IF(ISNUMBER(O1311),O1311*Assumptions!$B$8,"UNPRICED")</f>
        <v>0</v>
      </c>
      <c r="Q1311" s="23" t="str">
        <f>IF(NOT(AND(A1311=$B$2,G1311&gt;0,H1311&gt;0,OR(C1311&lt;&gt;"Recommended baseline",Assumptions!$B$10=1))),"Inactive",IF(NOT(ISNUMBER(N1311)),"UNPRICED - select SKU / quote",IF(ISNUMBER(K1311),"Manual quote - verify source",IF(T1311="Covered","Covered by capacity",IF(T1311="Control plane","No direct fee","Priced - verify sizing")))))</f>
        <v>Inactive</v>
      </c>
      <c r="R1311" s="21" t="s">
        <v>2300</v>
      </c>
      <c r="S1311" s="21" t="s">
        <v>971</v>
      </c>
      <c r="T1311" s="21" t="s">
        <v>187</v>
      </c>
      <c r="U1311" s="23">
        <f>IF(COUNTIF('SKU Catalog'!$A$4:$A$116,T1311&amp;"|"&amp;F1311)=0,0,MATCH(T1311&amp;"|"&amp;F1311,'SKU Catalog'!$A$1:$A$116,0))</f>
        <v>5</v>
      </c>
      <c r="V1311" s="24">
        <f>IF(NOT(AND(A1311=$B$2,G1311&gt;0,H1311&gt;0,OR(C1311&lt;&gt;"Recommended baseline",Assumptions!$B$10=1))),0,IF(ISNUMBER(K1311),G1311*H1311*K1311,IF(U1311=0,"UNPRICED",IF(ISNUMBER(INDEX('SKU Catalog'!$K$1:$K$116,MAX(1,U1311))),G1311*H1311*INDEX('SKU Catalog'!$K$1:$K$116,MAX(1,U1311))*IF(AND(INDEX('SKU Catalog'!$F$1:$F$116,MAX(1,U1311))="Hourly",OR(INDEX('SKU Catalog'!$J$1:$J$116,MAX(1,U1311))=0,"PAYG"="PAYG")),I1311,1),"UNPRICED"))))</f>
        <v>0</v>
      </c>
      <c r="W1311" s="24">
        <f>IF(NOT(AND(A1311=$B$2,G1311&gt;0,H1311&gt;0,OR(C1311&lt;&gt;"Recommended baseline",Assumptions!$B$10=1))),0,IF(ISNUMBER(K1311),G1311*H1311*K1311,IF(U1311=0,"UNPRICED",IF(ISNUMBER(INDEX('SKU Catalog'!$L$1:$L$116,MAX(1,U1311))),G1311*H1311*INDEX('SKU Catalog'!$L$1:$L$116,MAX(1,U1311))*IF(AND(INDEX('SKU Catalog'!$F$1:$F$116,MAX(1,U1311))="Hourly",OR(INDEX('SKU Catalog'!$J$1:$J$116,MAX(1,U1311))=0,"1Y"="PAYG")),I1311,1),"UNPRICED"))))</f>
        <v>0</v>
      </c>
      <c r="X1311" s="24">
        <f>IF(NOT(AND(A1311=$B$2,G1311&gt;0,H1311&gt;0,OR(C1311&lt;&gt;"Recommended baseline",Assumptions!$B$10=1))),0,IF(ISNUMBER(K1311),G1311*H1311*K1311,IF(U1311=0,"UNPRICED",IF(ISNUMBER(INDEX('SKU Catalog'!$M$1:$M$116,MAX(1,U1311))),G1311*H1311*INDEX('SKU Catalog'!$M$1:$M$116,MAX(1,U1311))*IF(AND(INDEX('SKU Catalog'!$F$1:$F$116,MAX(1,U1311))="Hourly",OR(INDEX('SKU Catalog'!$J$1:$J$116,MAX(1,U1311))=0,"3Y"="PAYG")),I1311,1),"UNPRICED"))))</f>
        <v>0</v>
      </c>
    </row>
    <row r="1312" spans="1:24" ht="28.8" x14ac:dyDescent="0.35">
      <c r="A1312" s="21" t="s">
        <v>1941</v>
      </c>
      <c r="B1312" s="21" t="s">
        <v>95</v>
      </c>
      <c r="C1312" s="21" t="s">
        <v>2299</v>
      </c>
      <c r="D1312" s="21" t="s">
        <v>1590</v>
      </c>
      <c r="E1312" s="21" t="s">
        <v>1591</v>
      </c>
      <c r="F1312" s="26" t="s">
        <v>188</v>
      </c>
      <c r="G1312" s="27">
        <v>1</v>
      </c>
      <c r="H1312" s="27">
        <v>1</v>
      </c>
      <c r="I1312" s="36">
        <v>1</v>
      </c>
      <c r="J1312" s="26" t="s">
        <v>2297</v>
      </c>
      <c r="K1312" s="37"/>
      <c r="L1312" s="23" t="str">
        <f>IF(U1312=0,"INVALID SKU",IF(INDEX('SKU Catalog'!$J$1:$J$116,MAX(1,U1312))=0,"PAYG",IF(J1312="Default",Assumptions!$B$7,J1312)))</f>
        <v>PAYG</v>
      </c>
      <c r="M1312" s="23" t="str">
        <f>IF(U1312=0,"Review SKU",INDEX('SKU Catalog'!$E$1:$E$116,MAX(1,U1312)))</f>
        <v>resource</v>
      </c>
      <c r="N1312" s="31">
        <f>IF(ISNUMBER(K1312),K1312,IF(U1312=0,"UNPRICED",IF(L1312="PAYG",INDEX('SKU Catalog'!$K$1:$K$116,MAX(1,U1312)),IF(L1312="1Y",INDEX('SKU Catalog'!$L$1:$L$116,MAX(1,U1312)),INDEX('SKU Catalog'!$M$1:$M$116,MAX(1,U1312))))))</f>
        <v>0</v>
      </c>
      <c r="O1312" s="24">
        <f>IF(NOT(AND(A1312=$B$2,G1312&gt;0,H1312&gt;0,OR(C1312&lt;&gt;"Recommended baseline",Assumptions!$B$10=1))),0,IF(ISNUMBER(N1312),G1312*H1312*N1312*IF(ISNUMBER(K1312),1,IF(AND(L1312="PAYG",INDEX('SKU Catalog'!$F$1:$F$116,MAX(1,U1312))="Hourly"),I1312,1)),"UNPRICED"))</f>
        <v>0</v>
      </c>
      <c r="P1312" s="24">
        <f>IF(ISNUMBER(O1312),O1312*Assumptions!$B$8,"UNPRICED")</f>
        <v>0</v>
      </c>
      <c r="Q1312" s="23" t="str">
        <f>IF(NOT(AND(A1312=$B$2,G1312&gt;0,H1312&gt;0,OR(C1312&lt;&gt;"Recommended baseline",Assumptions!$B$10=1))),"Inactive",IF(NOT(ISNUMBER(N1312)),"UNPRICED - select SKU / quote",IF(ISNUMBER(K1312),"Manual quote - verify source",IF(T1312="Covered","Covered by capacity",IF(T1312="Control plane","No direct fee","Priced - verify sizing")))))</f>
        <v>Inactive</v>
      </c>
      <c r="R1312" s="21" t="s">
        <v>2300</v>
      </c>
      <c r="S1312" s="21" t="s">
        <v>971</v>
      </c>
      <c r="T1312" s="21" t="s">
        <v>187</v>
      </c>
      <c r="U1312" s="23">
        <f>IF(COUNTIF('SKU Catalog'!$A$4:$A$116,T1312&amp;"|"&amp;F1312)=0,0,MATCH(T1312&amp;"|"&amp;F1312,'SKU Catalog'!$A$1:$A$116,0))</f>
        <v>5</v>
      </c>
      <c r="V1312" s="24">
        <f>IF(NOT(AND(A1312=$B$2,G1312&gt;0,H1312&gt;0,OR(C1312&lt;&gt;"Recommended baseline",Assumptions!$B$10=1))),0,IF(ISNUMBER(K1312),G1312*H1312*K1312,IF(U1312=0,"UNPRICED",IF(ISNUMBER(INDEX('SKU Catalog'!$K$1:$K$116,MAX(1,U1312))),G1312*H1312*INDEX('SKU Catalog'!$K$1:$K$116,MAX(1,U1312))*IF(AND(INDEX('SKU Catalog'!$F$1:$F$116,MAX(1,U1312))="Hourly",OR(INDEX('SKU Catalog'!$J$1:$J$116,MAX(1,U1312))=0,"PAYG"="PAYG")),I1312,1),"UNPRICED"))))</f>
        <v>0</v>
      </c>
      <c r="W1312" s="24">
        <f>IF(NOT(AND(A1312=$B$2,G1312&gt;0,H1312&gt;0,OR(C1312&lt;&gt;"Recommended baseline",Assumptions!$B$10=1))),0,IF(ISNUMBER(K1312),G1312*H1312*K1312,IF(U1312=0,"UNPRICED",IF(ISNUMBER(INDEX('SKU Catalog'!$L$1:$L$116,MAX(1,U1312))),G1312*H1312*INDEX('SKU Catalog'!$L$1:$L$116,MAX(1,U1312))*IF(AND(INDEX('SKU Catalog'!$F$1:$F$116,MAX(1,U1312))="Hourly",OR(INDEX('SKU Catalog'!$J$1:$J$116,MAX(1,U1312))=0,"1Y"="PAYG")),I1312,1),"UNPRICED"))))</f>
        <v>0</v>
      </c>
      <c r="X1312" s="24">
        <f>IF(NOT(AND(A1312=$B$2,G1312&gt;0,H1312&gt;0,OR(C1312&lt;&gt;"Recommended baseline",Assumptions!$B$10=1))),0,IF(ISNUMBER(K1312),G1312*H1312*K1312,IF(U1312=0,"UNPRICED",IF(ISNUMBER(INDEX('SKU Catalog'!$M$1:$M$116,MAX(1,U1312))),G1312*H1312*INDEX('SKU Catalog'!$M$1:$M$116,MAX(1,U1312))*IF(AND(INDEX('SKU Catalog'!$F$1:$F$116,MAX(1,U1312))="Hourly",OR(INDEX('SKU Catalog'!$J$1:$J$116,MAX(1,U1312))=0,"3Y"="PAYG")),I1312,1),"UNPRICED"))))</f>
        <v>0</v>
      </c>
    </row>
    <row r="1313" spans="1:24" ht="28.8" x14ac:dyDescent="0.35">
      <c r="A1313" s="21" t="s">
        <v>1941</v>
      </c>
      <c r="B1313" s="21" t="s">
        <v>95</v>
      </c>
      <c r="C1313" s="21" t="s">
        <v>2299</v>
      </c>
      <c r="D1313" s="21" t="s">
        <v>1592</v>
      </c>
      <c r="E1313" s="21" t="s">
        <v>1593</v>
      </c>
      <c r="F1313" s="26" t="s">
        <v>188</v>
      </c>
      <c r="G1313" s="27">
        <v>1</v>
      </c>
      <c r="H1313" s="27">
        <v>1</v>
      </c>
      <c r="I1313" s="36">
        <v>1</v>
      </c>
      <c r="J1313" s="26" t="s">
        <v>2297</v>
      </c>
      <c r="K1313" s="37"/>
      <c r="L1313" s="23" t="str">
        <f>IF(U1313=0,"INVALID SKU",IF(INDEX('SKU Catalog'!$J$1:$J$116,MAX(1,U1313))=0,"PAYG",IF(J1313="Default",Assumptions!$B$7,J1313)))</f>
        <v>PAYG</v>
      </c>
      <c r="M1313" s="23" t="str">
        <f>IF(U1313=0,"Review SKU",INDEX('SKU Catalog'!$E$1:$E$116,MAX(1,U1313)))</f>
        <v>resource</v>
      </c>
      <c r="N1313" s="31">
        <f>IF(ISNUMBER(K1313),K1313,IF(U1313=0,"UNPRICED",IF(L1313="PAYG",INDEX('SKU Catalog'!$K$1:$K$116,MAX(1,U1313)),IF(L1313="1Y",INDEX('SKU Catalog'!$L$1:$L$116,MAX(1,U1313)),INDEX('SKU Catalog'!$M$1:$M$116,MAX(1,U1313))))))</f>
        <v>0</v>
      </c>
      <c r="O1313" s="24">
        <f>IF(NOT(AND(A1313=$B$2,G1313&gt;0,H1313&gt;0,OR(C1313&lt;&gt;"Recommended baseline",Assumptions!$B$10=1))),0,IF(ISNUMBER(N1313),G1313*H1313*N1313*IF(ISNUMBER(K1313),1,IF(AND(L1313="PAYG",INDEX('SKU Catalog'!$F$1:$F$116,MAX(1,U1313))="Hourly"),I1313,1)),"UNPRICED"))</f>
        <v>0</v>
      </c>
      <c r="P1313" s="24">
        <f>IF(ISNUMBER(O1313),O1313*Assumptions!$B$8,"UNPRICED")</f>
        <v>0</v>
      </c>
      <c r="Q1313" s="23" t="str">
        <f>IF(NOT(AND(A1313=$B$2,G1313&gt;0,H1313&gt;0,OR(C1313&lt;&gt;"Recommended baseline",Assumptions!$B$10=1))),"Inactive",IF(NOT(ISNUMBER(N1313)),"UNPRICED - select SKU / quote",IF(ISNUMBER(K1313),"Manual quote - verify source",IF(T1313="Covered","Covered by capacity",IF(T1313="Control plane","No direct fee","Priced - verify sizing")))))</f>
        <v>Inactive</v>
      </c>
      <c r="R1313" s="21" t="s">
        <v>2300</v>
      </c>
      <c r="S1313" s="21" t="s">
        <v>971</v>
      </c>
      <c r="T1313" s="21" t="s">
        <v>187</v>
      </c>
      <c r="U1313" s="23">
        <f>IF(COUNTIF('SKU Catalog'!$A$4:$A$116,T1313&amp;"|"&amp;F1313)=0,0,MATCH(T1313&amp;"|"&amp;F1313,'SKU Catalog'!$A$1:$A$116,0))</f>
        <v>5</v>
      </c>
      <c r="V1313" s="24">
        <f>IF(NOT(AND(A1313=$B$2,G1313&gt;0,H1313&gt;0,OR(C1313&lt;&gt;"Recommended baseline",Assumptions!$B$10=1))),0,IF(ISNUMBER(K1313),G1313*H1313*K1313,IF(U1313=0,"UNPRICED",IF(ISNUMBER(INDEX('SKU Catalog'!$K$1:$K$116,MAX(1,U1313))),G1313*H1313*INDEX('SKU Catalog'!$K$1:$K$116,MAX(1,U1313))*IF(AND(INDEX('SKU Catalog'!$F$1:$F$116,MAX(1,U1313))="Hourly",OR(INDEX('SKU Catalog'!$J$1:$J$116,MAX(1,U1313))=0,"PAYG"="PAYG")),I1313,1),"UNPRICED"))))</f>
        <v>0</v>
      </c>
      <c r="W1313" s="24">
        <f>IF(NOT(AND(A1313=$B$2,G1313&gt;0,H1313&gt;0,OR(C1313&lt;&gt;"Recommended baseline",Assumptions!$B$10=1))),0,IF(ISNUMBER(K1313),G1313*H1313*K1313,IF(U1313=0,"UNPRICED",IF(ISNUMBER(INDEX('SKU Catalog'!$L$1:$L$116,MAX(1,U1313))),G1313*H1313*INDEX('SKU Catalog'!$L$1:$L$116,MAX(1,U1313))*IF(AND(INDEX('SKU Catalog'!$F$1:$F$116,MAX(1,U1313))="Hourly",OR(INDEX('SKU Catalog'!$J$1:$J$116,MAX(1,U1313))=0,"1Y"="PAYG")),I1313,1),"UNPRICED"))))</f>
        <v>0</v>
      </c>
      <c r="X1313" s="24">
        <f>IF(NOT(AND(A1313=$B$2,G1313&gt;0,H1313&gt;0,OR(C1313&lt;&gt;"Recommended baseline",Assumptions!$B$10=1))),0,IF(ISNUMBER(K1313),G1313*H1313*K1313,IF(U1313=0,"UNPRICED",IF(ISNUMBER(INDEX('SKU Catalog'!$M$1:$M$116,MAX(1,U1313))),G1313*H1313*INDEX('SKU Catalog'!$M$1:$M$116,MAX(1,U1313))*IF(AND(INDEX('SKU Catalog'!$F$1:$F$116,MAX(1,U1313))="Hourly",OR(INDEX('SKU Catalog'!$J$1:$J$116,MAX(1,U1313))=0,"3Y"="PAYG")),I1313,1),"UNPRICED"))))</f>
        <v>0</v>
      </c>
    </row>
    <row r="1314" spans="1:24" ht="28.8" x14ac:dyDescent="0.35">
      <c r="A1314" s="21" t="s">
        <v>1941</v>
      </c>
      <c r="B1314" s="21" t="s">
        <v>95</v>
      </c>
      <c r="C1314" s="21" t="s">
        <v>2299</v>
      </c>
      <c r="D1314" s="21" t="s">
        <v>1594</v>
      </c>
      <c r="E1314" s="21" t="s">
        <v>1595</v>
      </c>
      <c r="F1314" s="26" t="s">
        <v>188</v>
      </c>
      <c r="G1314" s="27">
        <v>1</v>
      </c>
      <c r="H1314" s="27">
        <v>1</v>
      </c>
      <c r="I1314" s="36">
        <v>1</v>
      </c>
      <c r="J1314" s="26" t="s">
        <v>2297</v>
      </c>
      <c r="K1314" s="37"/>
      <c r="L1314" s="23" t="str">
        <f>IF(U1314=0,"INVALID SKU",IF(INDEX('SKU Catalog'!$J$1:$J$116,MAX(1,U1314))=0,"PAYG",IF(J1314="Default",Assumptions!$B$7,J1314)))</f>
        <v>PAYG</v>
      </c>
      <c r="M1314" s="23" t="str">
        <f>IF(U1314=0,"Review SKU",INDEX('SKU Catalog'!$E$1:$E$116,MAX(1,U1314)))</f>
        <v>resource</v>
      </c>
      <c r="N1314" s="31">
        <f>IF(ISNUMBER(K1314),K1314,IF(U1314=0,"UNPRICED",IF(L1314="PAYG",INDEX('SKU Catalog'!$K$1:$K$116,MAX(1,U1314)),IF(L1314="1Y",INDEX('SKU Catalog'!$L$1:$L$116,MAX(1,U1314)),INDEX('SKU Catalog'!$M$1:$M$116,MAX(1,U1314))))))</f>
        <v>0</v>
      </c>
      <c r="O1314" s="24">
        <f>IF(NOT(AND(A1314=$B$2,G1314&gt;0,H1314&gt;0,OR(C1314&lt;&gt;"Recommended baseline",Assumptions!$B$10=1))),0,IF(ISNUMBER(N1314),G1314*H1314*N1314*IF(ISNUMBER(K1314),1,IF(AND(L1314="PAYG",INDEX('SKU Catalog'!$F$1:$F$116,MAX(1,U1314))="Hourly"),I1314,1)),"UNPRICED"))</f>
        <v>0</v>
      </c>
      <c r="P1314" s="24">
        <f>IF(ISNUMBER(O1314),O1314*Assumptions!$B$8,"UNPRICED")</f>
        <v>0</v>
      </c>
      <c r="Q1314" s="23" t="str">
        <f>IF(NOT(AND(A1314=$B$2,G1314&gt;0,H1314&gt;0,OR(C1314&lt;&gt;"Recommended baseline",Assumptions!$B$10=1))),"Inactive",IF(NOT(ISNUMBER(N1314)),"UNPRICED - select SKU / quote",IF(ISNUMBER(K1314),"Manual quote - verify source",IF(T1314="Covered","Covered by capacity",IF(T1314="Control plane","No direct fee","Priced - verify sizing")))))</f>
        <v>Inactive</v>
      </c>
      <c r="R1314" s="21" t="s">
        <v>2300</v>
      </c>
      <c r="S1314" s="21" t="s">
        <v>971</v>
      </c>
      <c r="T1314" s="21" t="s">
        <v>187</v>
      </c>
      <c r="U1314" s="23">
        <f>IF(COUNTIF('SKU Catalog'!$A$4:$A$116,T1314&amp;"|"&amp;F1314)=0,0,MATCH(T1314&amp;"|"&amp;F1314,'SKU Catalog'!$A$1:$A$116,0))</f>
        <v>5</v>
      </c>
      <c r="V1314" s="24">
        <f>IF(NOT(AND(A1314=$B$2,G1314&gt;0,H1314&gt;0,OR(C1314&lt;&gt;"Recommended baseline",Assumptions!$B$10=1))),0,IF(ISNUMBER(K1314),G1314*H1314*K1314,IF(U1314=0,"UNPRICED",IF(ISNUMBER(INDEX('SKU Catalog'!$K$1:$K$116,MAX(1,U1314))),G1314*H1314*INDEX('SKU Catalog'!$K$1:$K$116,MAX(1,U1314))*IF(AND(INDEX('SKU Catalog'!$F$1:$F$116,MAX(1,U1314))="Hourly",OR(INDEX('SKU Catalog'!$J$1:$J$116,MAX(1,U1314))=0,"PAYG"="PAYG")),I1314,1),"UNPRICED"))))</f>
        <v>0</v>
      </c>
      <c r="W1314" s="24">
        <f>IF(NOT(AND(A1314=$B$2,G1314&gt;0,H1314&gt;0,OR(C1314&lt;&gt;"Recommended baseline",Assumptions!$B$10=1))),0,IF(ISNUMBER(K1314),G1314*H1314*K1314,IF(U1314=0,"UNPRICED",IF(ISNUMBER(INDEX('SKU Catalog'!$L$1:$L$116,MAX(1,U1314))),G1314*H1314*INDEX('SKU Catalog'!$L$1:$L$116,MAX(1,U1314))*IF(AND(INDEX('SKU Catalog'!$F$1:$F$116,MAX(1,U1314))="Hourly",OR(INDEX('SKU Catalog'!$J$1:$J$116,MAX(1,U1314))=0,"1Y"="PAYG")),I1314,1),"UNPRICED"))))</f>
        <v>0</v>
      </c>
      <c r="X1314" s="24">
        <f>IF(NOT(AND(A1314=$B$2,G1314&gt;0,H1314&gt;0,OR(C1314&lt;&gt;"Recommended baseline",Assumptions!$B$10=1))),0,IF(ISNUMBER(K1314),G1314*H1314*K1314,IF(U1314=0,"UNPRICED",IF(ISNUMBER(INDEX('SKU Catalog'!$M$1:$M$116,MAX(1,U1314))),G1314*H1314*INDEX('SKU Catalog'!$M$1:$M$116,MAX(1,U1314))*IF(AND(INDEX('SKU Catalog'!$F$1:$F$116,MAX(1,U1314))="Hourly",OR(INDEX('SKU Catalog'!$J$1:$J$116,MAX(1,U1314))=0,"3Y"="PAYG")),I1314,1),"UNPRICED"))))</f>
        <v>0</v>
      </c>
    </row>
    <row r="1315" spans="1:24" ht="28.8" x14ac:dyDescent="0.35">
      <c r="A1315" s="21" t="s">
        <v>1941</v>
      </c>
      <c r="B1315" s="21" t="s">
        <v>95</v>
      </c>
      <c r="C1315" s="21" t="s">
        <v>2299</v>
      </c>
      <c r="D1315" s="21" t="s">
        <v>1597</v>
      </c>
      <c r="E1315" s="21" t="s">
        <v>1598</v>
      </c>
      <c r="F1315" s="26" t="s">
        <v>188</v>
      </c>
      <c r="G1315" s="27">
        <v>1</v>
      </c>
      <c r="H1315" s="27">
        <v>1</v>
      </c>
      <c r="I1315" s="36">
        <v>1</v>
      </c>
      <c r="J1315" s="26" t="s">
        <v>2297</v>
      </c>
      <c r="K1315" s="37"/>
      <c r="L1315" s="23" t="str">
        <f>IF(U1315=0,"INVALID SKU",IF(INDEX('SKU Catalog'!$J$1:$J$116,MAX(1,U1315))=0,"PAYG",IF(J1315="Default",Assumptions!$B$7,J1315)))</f>
        <v>PAYG</v>
      </c>
      <c r="M1315" s="23" t="str">
        <f>IF(U1315=0,"Review SKU",INDEX('SKU Catalog'!$E$1:$E$116,MAX(1,U1315)))</f>
        <v>resource</v>
      </c>
      <c r="N1315" s="31">
        <f>IF(ISNUMBER(K1315),K1315,IF(U1315=0,"UNPRICED",IF(L1315="PAYG",INDEX('SKU Catalog'!$K$1:$K$116,MAX(1,U1315)),IF(L1315="1Y",INDEX('SKU Catalog'!$L$1:$L$116,MAX(1,U1315)),INDEX('SKU Catalog'!$M$1:$M$116,MAX(1,U1315))))))</f>
        <v>0</v>
      </c>
      <c r="O1315" s="24">
        <f>IF(NOT(AND(A1315=$B$2,G1315&gt;0,H1315&gt;0,OR(C1315&lt;&gt;"Recommended baseline",Assumptions!$B$10=1))),0,IF(ISNUMBER(N1315),G1315*H1315*N1315*IF(ISNUMBER(K1315),1,IF(AND(L1315="PAYG",INDEX('SKU Catalog'!$F$1:$F$116,MAX(1,U1315))="Hourly"),I1315,1)),"UNPRICED"))</f>
        <v>0</v>
      </c>
      <c r="P1315" s="24">
        <f>IF(ISNUMBER(O1315),O1315*Assumptions!$B$8,"UNPRICED")</f>
        <v>0</v>
      </c>
      <c r="Q1315" s="23" t="str">
        <f>IF(NOT(AND(A1315=$B$2,G1315&gt;0,H1315&gt;0,OR(C1315&lt;&gt;"Recommended baseline",Assumptions!$B$10=1))),"Inactive",IF(NOT(ISNUMBER(N1315)),"UNPRICED - select SKU / quote",IF(ISNUMBER(K1315),"Manual quote - verify source",IF(T1315="Covered","Covered by capacity",IF(T1315="Control plane","No direct fee","Priced - verify sizing")))))</f>
        <v>Inactive</v>
      </c>
      <c r="R1315" s="21" t="s">
        <v>2300</v>
      </c>
      <c r="S1315" s="21" t="s">
        <v>971</v>
      </c>
      <c r="T1315" s="21" t="s">
        <v>187</v>
      </c>
      <c r="U1315" s="23">
        <f>IF(COUNTIF('SKU Catalog'!$A$4:$A$116,T1315&amp;"|"&amp;F1315)=0,0,MATCH(T1315&amp;"|"&amp;F1315,'SKU Catalog'!$A$1:$A$116,0))</f>
        <v>5</v>
      </c>
      <c r="V1315" s="24">
        <f>IF(NOT(AND(A1315=$B$2,G1315&gt;0,H1315&gt;0,OR(C1315&lt;&gt;"Recommended baseline",Assumptions!$B$10=1))),0,IF(ISNUMBER(K1315),G1315*H1315*K1315,IF(U1315=0,"UNPRICED",IF(ISNUMBER(INDEX('SKU Catalog'!$K$1:$K$116,MAX(1,U1315))),G1315*H1315*INDEX('SKU Catalog'!$K$1:$K$116,MAX(1,U1315))*IF(AND(INDEX('SKU Catalog'!$F$1:$F$116,MAX(1,U1315))="Hourly",OR(INDEX('SKU Catalog'!$J$1:$J$116,MAX(1,U1315))=0,"PAYG"="PAYG")),I1315,1),"UNPRICED"))))</f>
        <v>0</v>
      </c>
      <c r="W1315" s="24">
        <f>IF(NOT(AND(A1315=$B$2,G1315&gt;0,H1315&gt;0,OR(C1315&lt;&gt;"Recommended baseline",Assumptions!$B$10=1))),0,IF(ISNUMBER(K1315),G1315*H1315*K1315,IF(U1315=0,"UNPRICED",IF(ISNUMBER(INDEX('SKU Catalog'!$L$1:$L$116,MAX(1,U1315))),G1315*H1315*INDEX('SKU Catalog'!$L$1:$L$116,MAX(1,U1315))*IF(AND(INDEX('SKU Catalog'!$F$1:$F$116,MAX(1,U1315))="Hourly",OR(INDEX('SKU Catalog'!$J$1:$J$116,MAX(1,U1315))=0,"1Y"="PAYG")),I1315,1),"UNPRICED"))))</f>
        <v>0</v>
      </c>
      <c r="X1315" s="24">
        <f>IF(NOT(AND(A1315=$B$2,G1315&gt;0,H1315&gt;0,OR(C1315&lt;&gt;"Recommended baseline",Assumptions!$B$10=1))),0,IF(ISNUMBER(K1315),G1315*H1315*K1315,IF(U1315=0,"UNPRICED",IF(ISNUMBER(INDEX('SKU Catalog'!$M$1:$M$116,MAX(1,U1315))),G1315*H1315*INDEX('SKU Catalog'!$M$1:$M$116,MAX(1,U1315))*IF(AND(INDEX('SKU Catalog'!$F$1:$F$116,MAX(1,U1315))="Hourly",OR(INDEX('SKU Catalog'!$J$1:$J$116,MAX(1,U1315))=0,"3Y"="PAYG")),I1315,1),"UNPRICED"))))</f>
        <v>0</v>
      </c>
    </row>
    <row r="1316" spans="1:24" ht="28.8" x14ac:dyDescent="0.35">
      <c r="A1316" s="21" t="s">
        <v>1941</v>
      </c>
      <c r="B1316" s="21" t="s">
        <v>95</v>
      </c>
      <c r="C1316" s="21" t="s">
        <v>2299</v>
      </c>
      <c r="D1316" s="21" t="s">
        <v>1599</v>
      </c>
      <c r="E1316" s="21" t="s">
        <v>1600</v>
      </c>
      <c r="F1316" s="26" t="s">
        <v>188</v>
      </c>
      <c r="G1316" s="27">
        <v>1</v>
      </c>
      <c r="H1316" s="27">
        <v>1</v>
      </c>
      <c r="I1316" s="36">
        <v>1</v>
      </c>
      <c r="J1316" s="26" t="s">
        <v>2297</v>
      </c>
      <c r="K1316" s="37"/>
      <c r="L1316" s="23" t="str">
        <f>IF(U1316=0,"INVALID SKU",IF(INDEX('SKU Catalog'!$J$1:$J$116,MAX(1,U1316))=0,"PAYG",IF(J1316="Default",Assumptions!$B$7,J1316)))</f>
        <v>PAYG</v>
      </c>
      <c r="M1316" s="23" t="str">
        <f>IF(U1316=0,"Review SKU",INDEX('SKU Catalog'!$E$1:$E$116,MAX(1,U1316)))</f>
        <v>resource</v>
      </c>
      <c r="N1316" s="31">
        <f>IF(ISNUMBER(K1316),K1316,IF(U1316=0,"UNPRICED",IF(L1316="PAYG",INDEX('SKU Catalog'!$K$1:$K$116,MAX(1,U1316)),IF(L1316="1Y",INDEX('SKU Catalog'!$L$1:$L$116,MAX(1,U1316)),INDEX('SKU Catalog'!$M$1:$M$116,MAX(1,U1316))))))</f>
        <v>0</v>
      </c>
      <c r="O1316" s="24">
        <f>IF(NOT(AND(A1316=$B$2,G1316&gt;0,H1316&gt;0,OR(C1316&lt;&gt;"Recommended baseline",Assumptions!$B$10=1))),0,IF(ISNUMBER(N1316),G1316*H1316*N1316*IF(ISNUMBER(K1316),1,IF(AND(L1316="PAYG",INDEX('SKU Catalog'!$F$1:$F$116,MAX(1,U1316))="Hourly"),I1316,1)),"UNPRICED"))</f>
        <v>0</v>
      </c>
      <c r="P1316" s="24">
        <f>IF(ISNUMBER(O1316),O1316*Assumptions!$B$8,"UNPRICED")</f>
        <v>0</v>
      </c>
      <c r="Q1316" s="23" t="str">
        <f>IF(NOT(AND(A1316=$B$2,G1316&gt;0,H1316&gt;0,OR(C1316&lt;&gt;"Recommended baseline",Assumptions!$B$10=1))),"Inactive",IF(NOT(ISNUMBER(N1316)),"UNPRICED - select SKU / quote",IF(ISNUMBER(K1316),"Manual quote - verify source",IF(T1316="Covered","Covered by capacity",IF(T1316="Control plane","No direct fee","Priced - verify sizing")))))</f>
        <v>Inactive</v>
      </c>
      <c r="R1316" s="21" t="s">
        <v>2300</v>
      </c>
      <c r="S1316" s="21" t="s">
        <v>971</v>
      </c>
      <c r="T1316" s="21" t="s">
        <v>187</v>
      </c>
      <c r="U1316" s="23">
        <f>IF(COUNTIF('SKU Catalog'!$A$4:$A$116,T1316&amp;"|"&amp;F1316)=0,0,MATCH(T1316&amp;"|"&amp;F1316,'SKU Catalog'!$A$1:$A$116,0))</f>
        <v>5</v>
      </c>
      <c r="V1316" s="24">
        <f>IF(NOT(AND(A1316=$B$2,G1316&gt;0,H1316&gt;0,OR(C1316&lt;&gt;"Recommended baseline",Assumptions!$B$10=1))),0,IF(ISNUMBER(K1316),G1316*H1316*K1316,IF(U1316=0,"UNPRICED",IF(ISNUMBER(INDEX('SKU Catalog'!$K$1:$K$116,MAX(1,U1316))),G1316*H1316*INDEX('SKU Catalog'!$K$1:$K$116,MAX(1,U1316))*IF(AND(INDEX('SKU Catalog'!$F$1:$F$116,MAX(1,U1316))="Hourly",OR(INDEX('SKU Catalog'!$J$1:$J$116,MAX(1,U1316))=0,"PAYG"="PAYG")),I1316,1),"UNPRICED"))))</f>
        <v>0</v>
      </c>
      <c r="W1316" s="24">
        <f>IF(NOT(AND(A1316=$B$2,G1316&gt;0,H1316&gt;0,OR(C1316&lt;&gt;"Recommended baseline",Assumptions!$B$10=1))),0,IF(ISNUMBER(K1316),G1316*H1316*K1316,IF(U1316=0,"UNPRICED",IF(ISNUMBER(INDEX('SKU Catalog'!$L$1:$L$116,MAX(1,U1316))),G1316*H1316*INDEX('SKU Catalog'!$L$1:$L$116,MAX(1,U1316))*IF(AND(INDEX('SKU Catalog'!$F$1:$F$116,MAX(1,U1316))="Hourly",OR(INDEX('SKU Catalog'!$J$1:$J$116,MAX(1,U1316))=0,"1Y"="PAYG")),I1316,1),"UNPRICED"))))</f>
        <v>0</v>
      </c>
      <c r="X1316" s="24">
        <f>IF(NOT(AND(A1316=$B$2,G1316&gt;0,H1316&gt;0,OR(C1316&lt;&gt;"Recommended baseline",Assumptions!$B$10=1))),0,IF(ISNUMBER(K1316),G1316*H1316*K1316,IF(U1316=0,"UNPRICED",IF(ISNUMBER(INDEX('SKU Catalog'!$M$1:$M$116,MAX(1,U1316))),G1316*H1316*INDEX('SKU Catalog'!$M$1:$M$116,MAX(1,U1316))*IF(AND(INDEX('SKU Catalog'!$F$1:$F$116,MAX(1,U1316))="Hourly",OR(INDEX('SKU Catalog'!$J$1:$J$116,MAX(1,U1316))=0,"3Y"="PAYG")),I1316,1),"UNPRICED"))))</f>
        <v>0</v>
      </c>
    </row>
    <row r="1317" spans="1:24" ht="28.8" x14ac:dyDescent="0.35">
      <c r="A1317" s="21" t="s">
        <v>1941</v>
      </c>
      <c r="B1317" s="21" t="s">
        <v>95</v>
      </c>
      <c r="C1317" s="21" t="s">
        <v>2299</v>
      </c>
      <c r="D1317" s="21" t="s">
        <v>1602</v>
      </c>
      <c r="E1317" s="21" t="s">
        <v>1603</v>
      </c>
      <c r="F1317" s="26" t="s">
        <v>188</v>
      </c>
      <c r="G1317" s="27">
        <v>1</v>
      </c>
      <c r="H1317" s="27">
        <v>1</v>
      </c>
      <c r="I1317" s="36">
        <v>1</v>
      </c>
      <c r="J1317" s="26" t="s">
        <v>2297</v>
      </c>
      <c r="K1317" s="37"/>
      <c r="L1317" s="23" t="str">
        <f>IF(U1317=0,"INVALID SKU",IF(INDEX('SKU Catalog'!$J$1:$J$116,MAX(1,U1317))=0,"PAYG",IF(J1317="Default",Assumptions!$B$7,J1317)))</f>
        <v>PAYG</v>
      </c>
      <c r="M1317" s="23" t="str">
        <f>IF(U1317=0,"Review SKU",INDEX('SKU Catalog'!$E$1:$E$116,MAX(1,U1317)))</f>
        <v>resource</v>
      </c>
      <c r="N1317" s="31">
        <f>IF(ISNUMBER(K1317),K1317,IF(U1317=0,"UNPRICED",IF(L1317="PAYG",INDEX('SKU Catalog'!$K$1:$K$116,MAX(1,U1317)),IF(L1317="1Y",INDEX('SKU Catalog'!$L$1:$L$116,MAX(1,U1317)),INDEX('SKU Catalog'!$M$1:$M$116,MAX(1,U1317))))))</f>
        <v>0</v>
      </c>
      <c r="O1317" s="24">
        <f>IF(NOT(AND(A1317=$B$2,G1317&gt;0,H1317&gt;0,OR(C1317&lt;&gt;"Recommended baseline",Assumptions!$B$10=1))),0,IF(ISNUMBER(N1317),G1317*H1317*N1317*IF(ISNUMBER(K1317),1,IF(AND(L1317="PAYG",INDEX('SKU Catalog'!$F$1:$F$116,MAX(1,U1317))="Hourly"),I1317,1)),"UNPRICED"))</f>
        <v>0</v>
      </c>
      <c r="P1317" s="24">
        <f>IF(ISNUMBER(O1317),O1317*Assumptions!$B$8,"UNPRICED")</f>
        <v>0</v>
      </c>
      <c r="Q1317" s="23" t="str">
        <f>IF(NOT(AND(A1317=$B$2,G1317&gt;0,H1317&gt;0,OR(C1317&lt;&gt;"Recommended baseline",Assumptions!$B$10=1))),"Inactive",IF(NOT(ISNUMBER(N1317)),"UNPRICED - select SKU / quote",IF(ISNUMBER(K1317),"Manual quote - verify source",IF(T1317="Covered","Covered by capacity",IF(T1317="Control plane","No direct fee","Priced - verify sizing")))))</f>
        <v>Inactive</v>
      </c>
      <c r="R1317" s="21" t="s">
        <v>2300</v>
      </c>
      <c r="S1317" s="21" t="s">
        <v>971</v>
      </c>
      <c r="T1317" s="21" t="s">
        <v>187</v>
      </c>
      <c r="U1317" s="23">
        <f>IF(COUNTIF('SKU Catalog'!$A$4:$A$116,T1317&amp;"|"&amp;F1317)=0,0,MATCH(T1317&amp;"|"&amp;F1317,'SKU Catalog'!$A$1:$A$116,0))</f>
        <v>5</v>
      </c>
      <c r="V1317" s="24">
        <f>IF(NOT(AND(A1317=$B$2,G1317&gt;0,H1317&gt;0,OR(C1317&lt;&gt;"Recommended baseline",Assumptions!$B$10=1))),0,IF(ISNUMBER(K1317),G1317*H1317*K1317,IF(U1317=0,"UNPRICED",IF(ISNUMBER(INDEX('SKU Catalog'!$K$1:$K$116,MAX(1,U1317))),G1317*H1317*INDEX('SKU Catalog'!$K$1:$K$116,MAX(1,U1317))*IF(AND(INDEX('SKU Catalog'!$F$1:$F$116,MAX(1,U1317))="Hourly",OR(INDEX('SKU Catalog'!$J$1:$J$116,MAX(1,U1317))=0,"PAYG"="PAYG")),I1317,1),"UNPRICED"))))</f>
        <v>0</v>
      </c>
      <c r="W1317" s="24">
        <f>IF(NOT(AND(A1317=$B$2,G1317&gt;0,H1317&gt;0,OR(C1317&lt;&gt;"Recommended baseline",Assumptions!$B$10=1))),0,IF(ISNUMBER(K1317),G1317*H1317*K1317,IF(U1317=0,"UNPRICED",IF(ISNUMBER(INDEX('SKU Catalog'!$L$1:$L$116,MAX(1,U1317))),G1317*H1317*INDEX('SKU Catalog'!$L$1:$L$116,MAX(1,U1317))*IF(AND(INDEX('SKU Catalog'!$F$1:$F$116,MAX(1,U1317))="Hourly",OR(INDEX('SKU Catalog'!$J$1:$J$116,MAX(1,U1317))=0,"1Y"="PAYG")),I1317,1),"UNPRICED"))))</f>
        <v>0</v>
      </c>
      <c r="X1317" s="24">
        <f>IF(NOT(AND(A1317=$B$2,G1317&gt;0,H1317&gt;0,OR(C1317&lt;&gt;"Recommended baseline",Assumptions!$B$10=1))),0,IF(ISNUMBER(K1317),G1317*H1317*K1317,IF(U1317=0,"UNPRICED",IF(ISNUMBER(INDEX('SKU Catalog'!$M$1:$M$116,MAX(1,U1317))),G1317*H1317*INDEX('SKU Catalog'!$M$1:$M$116,MAX(1,U1317))*IF(AND(INDEX('SKU Catalog'!$F$1:$F$116,MAX(1,U1317))="Hourly",OR(INDEX('SKU Catalog'!$J$1:$J$116,MAX(1,U1317))=0,"3Y"="PAYG")),I1317,1),"UNPRICED"))))</f>
        <v>0</v>
      </c>
    </row>
    <row r="1318" spans="1:24" ht="28.8" x14ac:dyDescent="0.35">
      <c r="A1318" s="21" t="s">
        <v>1941</v>
      </c>
      <c r="B1318" s="21" t="s">
        <v>95</v>
      </c>
      <c r="C1318" s="21" t="s">
        <v>2299</v>
      </c>
      <c r="D1318" s="21" t="s">
        <v>1605</v>
      </c>
      <c r="E1318" s="21" t="s">
        <v>1606</v>
      </c>
      <c r="F1318" s="26" t="s">
        <v>188</v>
      </c>
      <c r="G1318" s="27">
        <v>1</v>
      </c>
      <c r="H1318" s="27">
        <v>1</v>
      </c>
      <c r="I1318" s="36">
        <v>1</v>
      </c>
      <c r="J1318" s="26" t="s">
        <v>2297</v>
      </c>
      <c r="K1318" s="37"/>
      <c r="L1318" s="23" t="str">
        <f>IF(U1318=0,"INVALID SKU",IF(INDEX('SKU Catalog'!$J$1:$J$116,MAX(1,U1318))=0,"PAYG",IF(J1318="Default",Assumptions!$B$7,J1318)))</f>
        <v>PAYG</v>
      </c>
      <c r="M1318" s="23" t="str">
        <f>IF(U1318=0,"Review SKU",INDEX('SKU Catalog'!$E$1:$E$116,MAX(1,U1318)))</f>
        <v>resource</v>
      </c>
      <c r="N1318" s="31">
        <f>IF(ISNUMBER(K1318),K1318,IF(U1318=0,"UNPRICED",IF(L1318="PAYG",INDEX('SKU Catalog'!$K$1:$K$116,MAX(1,U1318)),IF(L1318="1Y",INDEX('SKU Catalog'!$L$1:$L$116,MAX(1,U1318)),INDEX('SKU Catalog'!$M$1:$M$116,MAX(1,U1318))))))</f>
        <v>0</v>
      </c>
      <c r="O1318" s="24">
        <f>IF(NOT(AND(A1318=$B$2,G1318&gt;0,H1318&gt;0,OR(C1318&lt;&gt;"Recommended baseline",Assumptions!$B$10=1))),0,IF(ISNUMBER(N1318),G1318*H1318*N1318*IF(ISNUMBER(K1318),1,IF(AND(L1318="PAYG",INDEX('SKU Catalog'!$F$1:$F$116,MAX(1,U1318))="Hourly"),I1318,1)),"UNPRICED"))</f>
        <v>0</v>
      </c>
      <c r="P1318" s="24">
        <f>IF(ISNUMBER(O1318),O1318*Assumptions!$B$8,"UNPRICED")</f>
        <v>0</v>
      </c>
      <c r="Q1318" s="23" t="str">
        <f>IF(NOT(AND(A1318=$B$2,G1318&gt;0,H1318&gt;0,OR(C1318&lt;&gt;"Recommended baseline",Assumptions!$B$10=1))),"Inactive",IF(NOT(ISNUMBER(N1318)),"UNPRICED - select SKU / quote",IF(ISNUMBER(K1318),"Manual quote - verify source",IF(T1318="Covered","Covered by capacity",IF(T1318="Control plane","No direct fee","Priced - verify sizing")))))</f>
        <v>Inactive</v>
      </c>
      <c r="R1318" s="21" t="s">
        <v>2300</v>
      </c>
      <c r="S1318" s="21" t="s">
        <v>971</v>
      </c>
      <c r="T1318" s="21" t="s">
        <v>187</v>
      </c>
      <c r="U1318" s="23">
        <f>IF(COUNTIF('SKU Catalog'!$A$4:$A$116,T1318&amp;"|"&amp;F1318)=0,0,MATCH(T1318&amp;"|"&amp;F1318,'SKU Catalog'!$A$1:$A$116,0))</f>
        <v>5</v>
      </c>
      <c r="V1318" s="24">
        <f>IF(NOT(AND(A1318=$B$2,G1318&gt;0,H1318&gt;0,OR(C1318&lt;&gt;"Recommended baseline",Assumptions!$B$10=1))),0,IF(ISNUMBER(K1318),G1318*H1318*K1318,IF(U1318=0,"UNPRICED",IF(ISNUMBER(INDEX('SKU Catalog'!$K$1:$K$116,MAX(1,U1318))),G1318*H1318*INDEX('SKU Catalog'!$K$1:$K$116,MAX(1,U1318))*IF(AND(INDEX('SKU Catalog'!$F$1:$F$116,MAX(1,U1318))="Hourly",OR(INDEX('SKU Catalog'!$J$1:$J$116,MAX(1,U1318))=0,"PAYG"="PAYG")),I1318,1),"UNPRICED"))))</f>
        <v>0</v>
      </c>
      <c r="W1318" s="24">
        <f>IF(NOT(AND(A1318=$B$2,G1318&gt;0,H1318&gt;0,OR(C1318&lt;&gt;"Recommended baseline",Assumptions!$B$10=1))),0,IF(ISNUMBER(K1318),G1318*H1318*K1318,IF(U1318=0,"UNPRICED",IF(ISNUMBER(INDEX('SKU Catalog'!$L$1:$L$116,MAX(1,U1318))),G1318*H1318*INDEX('SKU Catalog'!$L$1:$L$116,MAX(1,U1318))*IF(AND(INDEX('SKU Catalog'!$F$1:$F$116,MAX(1,U1318))="Hourly",OR(INDEX('SKU Catalog'!$J$1:$J$116,MAX(1,U1318))=0,"1Y"="PAYG")),I1318,1),"UNPRICED"))))</f>
        <v>0</v>
      </c>
      <c r="X1318" s="24">
        <f>IF(NOT(AND(A1318=$B$2,G1318&gt;0,H1318&gt;0,OR(C1318&lt;&gt;"Recommended baseline",Assumptions!$B$10=1))),0,IF(ISNUMBER(K1318),G1318*H1318*K1318,IF(U1318=0,"UNPRICED",IF(ISNUMBER(INDEX('SKU Catalog'!$M$1:$M$116,MAX(1,U1318))),G1318*H1318*INDEX('SKU Catalog'!$M$1:$M$116,MAX(1,U1318))*IF(AND(INDEX('SKU Catalog'!$F$1:$F$116,MAX(1,U1318))="Hourly",OR(INDEX('SKU Catalog'!$J$1:$J$116,MAX(1,U1318))=0,"3Y"="PAYG")),I1318,1),"UNPRICED"))))</f>
        <v>0</v>
      </c>
    </row>
    <row r="1319" spans="1:24" ht="28.8" x14ac:dyDescent="0.35">
      <c r="A1319" s="21" t="s">
        <v>1941</v>
      </c>
      <c r="B1319" s="21" t="s">
        <v>95</v>
      </c>
      <c r="C1319" s="21" t="s">
        <v>2299</v>
      </c>
      <c r="D1319" s="21" t="s">
        <v>1607</v>
      </c>
      <c r="E1319" s="21" t="s">
        <v>1608</v>
      </c>
      <c r="F1319" s="26" t="s">
        <v>188</v>
      </c>
      <c r="G1319" s="27">
        <v>1</v>
      </c>
      <c r="H1319" s="27">
        <v>1</v>
      </c>
      <c r="I1319" s="36">
        <v>1</v>
      </c>
      <c r="J1319" s="26" t="s">
        <v>2297</v>
      </c>
      <c r="K1319" s="37"/>
      <c r="L1319" s="23" t="str">
        <f>IF(U1319=0,"INVALID SKU",IF(INDEX('SKU Catalog'!$J$1:$J$116,MAX(1,U1319))=0,"PAYG",IF(J1319="Default",Assumptions!$B$7,J1319)))</f>
        <v>PAYG</v>
      </c>
      <c r="M1319" s="23" t="str">
        <f>IF(U1319=0,"Review SKU",INDEX('SKU Catalog'!$E$1:$E$116,MAX(1,U1319)))</f>
        <v>resource</v>
      </c>
      <c r="N1319" s="31">
        <f>IF(ISNUMBER(K1319),K1319,IF(U1319=0,"UNPRICED",IF(L1319="PAYG",INDEX('SKU Catalog'!$K$1:$K$116,MAX(1,U1319)),IF(L1319="1Y",INDEX('SKU Catalog'!$L$1:$L$116,MAX(1,U1319)),INDEX('SKU Catalog'!$M$1:$M$116,MAX(1,U1319))))))</f>
        <v>0</v>
      </c>
      <c r="O1319" s="24">
        <f>IF(NOT(AND(A1319=$B$2,G1319&gt;0,H1319&gt;0,OR(C1319&lt;&gt;"Recommended baseline",Assumptions!$B$10=1))),0,IF(ISNUMBER(N1319),G1319*H1319*N1319*IF(ISNUMBER(K1319),1,IF(AND(L1319="PAYG",INDEX('SKU Catalog'!$F$1:$F$116,MAX(1,U1319))="Hourly"),I1319,1)),"UNPRICED"))</f>
        <v>0</v>
      </c>
      <c r="P1319" s="24">
        <f>IF(ISNUMBER(O1319),O1319*Assumptions!$B$8,"UNPRICED")</f>
        <v>0</v>
      </c>
      <c r="Q1319" s="23" t="str">
        <f>IF(NOT(AND(A1319=$B$2,G1319&gt;0,H1319&gt;0,OR(C1319&lt;&gt;"Recommended baseline",Assumptions!$B$10=1))),"Inactive",IF(NOT(ISNUMBER(N1319)),"UNPRICED - select SKU / quote",IF(ISNUMBER(K1319),"Manual quote - verify source",IF(T1319="Covered","Covered by capacity",IF(T1319="Control plane","No direct fee","Priced - verify sizing")))))</f>
        <v>Inactive</v>
      </c>
      <c r="R1319" s="21" t="s">
        <v>2300</v>
      </c>
      <c r="S1319" s="21" t="s">
        <v>971</v>
      </c>
      <c r="T1319" s="21" t="s">
        <v>187</v>
      </c>
      <c r="U1319" s="23">
        <f>IF(COUNTIF('SKU Catalog'!$A$4:$A$116,T1319&amp;"|"&amp;F1319)=0,0,MATCH(T1319&amp;"|"&amp;F1319,'SKU Catalog'!$A$1:$A$116,0))</f>
        <v>5</v>
      </c>
      <c r="V1319" s="24">
        <f>IF(NOT(AND(A1319=$B$2,G1319&gt;0,H1319&gt;0,OR(C1319&lt;&gt;"Recommended baseline",Assumptions!$B$10=1))),0,IF(ISNUMBER(K1319),G1319*H1319*K1319,IF(U1319=0,"UNPRICED",IF(ISNUMBER(INDEX('SKU Catalog'!$K$1:$K$116,MAX(1,U1319))),G1319*H1319*INDEX('SKU Catalog'!$K$1:$K$116,MAX(1,U1319))*IF(AND(INDEX('SKU Catalog'!$F$1:$F$116,MAX(1,U1319))="Hourly",OR(INDEX('SKU Catalog'!$J$1:$J$116,MAX(1,U1319))=0,"PAYG"="PAYG")),I1319,1),"UNPRICED"))))</f>
        <v>0</v>
      </c>
      <c r="W1319" s="24">
        <f>IF(NOT(AND(A1319=$B$2,G1319&gt;0,H1319&gt;0,OR(C1319&lt;&gt;"Recommended baseline",Assumptions!$B$10=1))),0,IF(ISNUMBER(K1319),G1319*H1319*K1319,IF(U1319=0,"UNPRICED",IF(ISNUMBER(INDEX('SKU Catalog'!$L$1:$L$116,MAX(1,U1319))),G1319*H1319*INDEX('SKU Catalog'!$L$1:$L$116,MAX(1,U1319))*IF(AND(INDEX('SKU Catalog'!$F$1:$F$116,MAX(1,U1319))="Hourly",OR(INDEX('SKU Catalog'!$J$1:$J$116,MAX(1,U1319))=0,"1Y"="PAYG")),I1319,1),"UNPRICED"))))</f>
        <v>0</v>
      </c>
      <c r="X1319" s="24">
        <f>IF(NOT(AND(A1319=$B$2,G1319&gt;0,H1319&gt;0,OR(C1319&lt;&gt;"Recommended baseline",Assumptions!$B$10=1))),0,IF(ISNUMBER(K1319),G1319*H1319*K1319,IF(U1319=0,"UNPRICED",IF(ISNUMBER(INDEX('SKU Catalog'!$M$1:$M$116,MAX(1,U1319))),G1319*H1319*INDEX('SKU Catalog'!$M$1:$M$116,MAX(1,U1319))*IF(AND(INDEX('SKU Catalog'!$F$1:$F$116,MAX(1,U1319))="Hourly",OR(INDEX('SKU Catalog'!$J$1:$J$116,MAX(1,U1319))=0,"3Y"="PAYG")),I1319,1),"UNPRICED"))))</f>
        <v>0</v>
      </c>
    </row>
    <row r="1320" spans="1:24" ht="28.8" x14ac:dyDescent="0.35">
      <c r="A1320" s="21" t="s">
        <v>1941</v>
      </c>
      <c r="B1320" s="21" t="s">
        <v>95</v>
      </c>
      <c r="C1320" s="21" t="s">
        <v>2299</v>
      </c>
      <c r="D1320" s="21" t="s">
        <v>1609</v>
      </c>
      <c r="E1320" s="21" t="s">
        <v>1610</v>
      </c>
      <c r="F1320" s="26" t="s">
        <v>188</v>
      </c>
      <c r="G1320" s="27">
        <v>1</v>
      </c>
      <c r="H1320" s="27">
        <v>1</v>
      </c>
      <c r="I1320" s="36">
        <v>1</v>
      </c>
      <c r="J1320" s="26" t="s">
        <v>2297</v>
      </c>
      <c r="K1320" s="37"/>
      <c r="L1320" s="23" t="str">
        <f>IF(U1320=0,"INVALID SKU",IF(INDEX('SKU Catalog'!$J$1:$J$116,MAX(1,U1320))=0,"PAYG",IF(J1320="Default",Assumptions!$B$7,J1320)))</f>
        <v>PAYG</v>
      </c>
      <c r="M1320" s="23" t="str">
        <f>IF(U1320=0,"Review SKU",INDEX('SKU Catalog'!$E$1:$E$116,MAX(1,U1320)))</f>
        <v>resource</v>
      </c>
      <c r="N1320" s="31">
        <f>IF(ISNUMBER(K1320),K1320,IF(U1320=0,"UNPRICED",IF(L1320="PAYG",INDEX('SKU Catalog'!$K$1:$K$116,MAX(1,U1320)),IF(L1320="1Y",INDEX('SKU Catalog'!$L$1:$L$116,MAX(1,U1320)),INDEX('SKU Catalog'!$M$1:$M$116,MAX(1,U1320))))))</f>
        <v>0</v>
      </c>
      <c r="O1320" s="24">
        <f>IF(NOT(AND(A1320=$B$2,G1320&gt;0,H1320&gt;0,OR(C1320&lt;&gt;"Recommended baseline",Assumptions!$B$10=1))),0,IF(ISNUMBER(N1320),G1320*H1320*N1320*IF(ISNUMBER(K1320),1,IF(AND(L1320="PAYG",INDEX('SKU Catalog'!$F$1:$F$116,MAX(1,U1320))="Hourly"),I1320,1)),"UNPRICED"))</f>
        <v>0</v>
      </c>
      <c r="P1320" s="24">
        <f>IF(ISNUMBER(O1320),O1320*Assumptions!$B$8,"UNPRICED")</f>
        <v>0</v>
      </c>
      <c r="Q1320" s="23" t="str">
        <f>IF(NOT(AND(A1320=$B$2,G1320&gt;0,H1320&gt;0,OR(C1320&lt;&gt;"Recommended baseline",Assumptions!$B$10=1))),"Inactive",IF(NOT(ISNUMBER(N1320)),"UNPRICED - select SKU / quote",IF(ISNUMBER(K1320),"Manual quote - verify source",IF(T1320="Covered","Covered by capacity",IF(T1320="Control plane","No direct fee","Priced - verify sizing")))))</f>
        <v>Inactive</v>
      </c>
      <c r="R1320" s="21" t="s">
        <v>2300</v>
      </c>
      <c r="S1320" s="21" t="s">
        <v>971</v>
      </c>
      <c r="T1320" s="21" t="s">
        <v>187</v>
      </c>
      <c r="U1320" s="23">
        <f>IF(COUNTIF('SKU Catalog'!$A$4:$A$116,T1320&amp;"|"&amp;F1320)=0,0,MATCH(T1320&amp;"|"&amp;F1320,'SKU Catalog'!$A$1:$A$116,0))</f>
        <v>5</v>
      </c>
      <c r="V1320" s="24">
        <f>IF(NOT(AND(A1320=$B$2,G1320&gt;0,H1320&gt;0,OR(C1320&lt;&gt;"Recommended baseline",Assumptions!$B$10=1))),0,IF(ISNUMBER(K1320),G1320*H1320*K1320,IF(U1320=0,"UNPRICED",IF(ISNUMBER(INDEX('SKU Catalog'!$K$1:$K$116,MAX(1,U1320))),G1320*H1320*INDEX('SKU Catalog'!$K$1:$K$116,MAX(1,U1320))*IF(AND(INDEX('SKU Catalog'!$F$1:$F$116,MAX(1,U1320))="Hourly",OR(INDEX('SKU Catalog'!$J$1:$J$116,MAX(1,U1320))=0,"PAYG"="PAYG")),I1320,1),"UNPRICED"))))</f>
        <v>0</v>
      </c>
      <c r="W1320" s="24">
        <f>IF(NOT(AND(A1320=$B$2,G1320&gt;0,H1320&gt;0,OR(C1320&lt;&gt;"Recommended baseline",Assumptions!$B$10=1))),0,IF(ISNUMBER(K1320),G1320*H1320*K1320,IF(U1320=0,"UNPRICED",IF(ISNUMBER(INDEX('SKU Catalog'!$L$1:$L$116,MAX(1,U1320))),G1320*H1320*INDEX('SKU Catalog'!$L$1:$L$116,MAX(1,U1320))*IF(AND(INDEX('SKU Catalog'!$F$1:$F$116,MAX(1,U1320))="Hourly",OR(INDEX('SKU Catalog'!$J$1:$J$116,MAX(1,U1320))=0,"1Y"="PAYG")),I1320,1),"UNPRICED"))))</f>
        <v>0</v>
      </c>
      <c r="X1320" s="24">
        <f>IF(NOT(AND(A1320=$B$2,G1320&gt;0,H1320&gt;0,OR(C1320&lt;&gt;"Recommended baseline",Assumptions!$B$10=1))),0,IF(ISNUMBER(K1320),G1320*H1320*K1320,IF(U1320=0,"UNPRICED",IF(ISNUMBER(INDEX('SKU Catalog'!$M$1:$M$116,MAX(1,U1320))),G1320*H1320*INDEX('SKU Catalog'!$M$1:$M$116,MAX(1,U1320))*IF(AND(INDEX('SKU Catalog'!$F$1:$F$116,MAX(1,U1320))="Hourly",OR(INDEX('SKU Catalog'!$J$1:$J$116,MAX(1,U1320))=0,"3Y"="PAYG")),I1320,1),"UNPRICED"))))</f>
        <v>0</v>
      </c>
    </row>
    <row r="1321" spans="1:24" ht="28.8" x14ac:dyDescent="0.35">
      <c r="A1321" s="21" t="s">
        <v>1941</v>
      </c>
      <c r="B1321" s="21" t="s">
        <v>95</v>
      </c>
      <c r="C1321" s="21" t="s">
        <v>2299</v>
      </c>
      <c r="D1321" s="21" t="s">
        <v>1611</v>
      </c>
      <c r="E1321" s="21" t="s">
        <v>1612</v>
      </c>
      <c r="F1321" s="26" t="s">
        <v>188</v>
      </c>
      <c r="G1321" s="27">
        <v>1</v>
      </c>
      <c r="H1321" s="27">
        <v>1</v>
      </c>
      <c r="I1321" s="36">
        <v>1</v>
      </c>
      <c r="J1321" s="26" t="s">
        <v>2297</v>
      </c>
      <c r="K1321" s="37"/>
      <c r="L1321" s="23" t="str">
        <f>IF(U1321=0,"INVALID SKU",IF(INDEX('SKU Catalog'!$J$1:$J$116,MAX(1,U1321))=0,"PAYG",IF(J1321="Default",Assumptions!$B$7,J1321)))</f>
        <v>PAYG</v>
      </c>
      <c r="M1321" s="23" t="str">
        <f>IF(U1321=0,"Review SKU",INDEX('SKU Catalog'!$E$1:$E$116,MAX(1,U1321)))</f>
        <v>resource</v>
      </c>
      <c r="N1321" s="31">
        <f>IF(ISNUMBER(K1321),K1321,IF(U1321=0,"UNPRICED",IF(L1321="PAYG",INDEX('SKU Catalog'!$K$1:$K$116,MAX(1,U1321)),IF(L1321="1Y",INDEX('SKU Catalog'!$L$1:$L$116,MAX(1,U1321)),INDEX('SKU Catalog'!$M$1:$M$116,MAX(1,U1321))))))</f>
        <v>0</v>
      </c>
      <c r="O1321" s="24">
        <f>IF(NOT(AND(A1321=$B$2,G1321&gt;0,H1321&gt;0,OR(C1321&lt;&gt;"Recommended baseline",Assumptions!$B$10=1))),0,IF(ISNUMBER(N1321),G1321*H1321*N1321*IF(ISNUMBER(K1321),1,IF(AND(L1321="PAYG",INDEX('SKU Catalog'!$F$1:$F$116,MAX(1,U1321))="Hourly"),I1321,1)),"UNPRICED"))</f>
        <v>0</v>
      </c>
      <c r="P1321" s="24">
        <f>IF(ISNUMBER(O1321),O1321*Assumptions!$B$8,"UNPRICED")</f>
        <v>0</v>
      </c>
      <c r="Q1321" s="23" t="str">
        <f>IF(NOT(AND(A1321=$B$2,G1321&gt;0,H1321&gt;0,OR(C1321&lt;&gt;"Recommended baseline",Assumptions!$B$10=1))),"Inactive",IF(NOT(ISNUMBER(N1321)),"UNPRICED - select SKU / quote",IF(ISNUMBER(K1321),"Manual quote - verify source",IF(T1321="Covered","Covered by capacity",IF(T1321="Control plane","No direct fee","Priced - verify sizing")))))</f>
        <v>Inactive</v>
      </c>
      <c r="R1321" s="21" t="s">
        <v>2300</v>
      </c>
      <c r="S1321" s="21" t="s">
        <v>971</v>
      </c>
      <c r="T1321" s="21" t="s">
        <v>187</v>
      </c>
      <c r="U1321" s="23">
        <f>IF(COUNTIF('SKU Catalog'!$A$4:$A$116,T1321&amp;"|"&amp;F1321)=0,0,MATCH(T1321&amp;"|"&amp;F1321,'SKU Catalog'!$A$1:$A$116,0))</f>
        <v>5</v>
      </c>
      <c r="V1321" s="24">
        <f>IF(NOT(AND(A1321=$B$2,G1321&gt;0,H1321&gt;0,OR(C1321&lt;&gt;"Recommended baseline",Assumptions!$B$10=1))),0,IF(ISNUMBER(K1321),G1321*H1321*K1321,IF(U1321=0,"UNPRICED",IF(ISNUMBER(INDEX('SKU Catalog'!$K$1:$K$116,MAX(1,U1321))),G1321*H1321*INDEX('SKU Catalog'!$K$1:$K$116,MAX(1,U1321))*IF(AND(INDEX('SKU Catalog'!$F$1:$F$116,MAX(1,U1321))="Hourly",OR(INDEX('SKU Catalog'!$J$1:$J$116,MAX(1,U1321))=0,"PAYG"="PAYG")),I1321,1),"UNPRICED"))))</f>
        <v>0</v>
      </c>
      <c r="W1321" s="24">
        <f>IF(NOT(AND(A1321=$B$2,G1321&gt;0,H1321&gt;0,OR(C1321&lt;&gt;"Recommended baseline",Assumptions!$B$10=1))),0,IF(ISNUMBER(K1321),G1321*H1321*K1321,IF(U1321=0,"UNPRICED",IF(ISNUMBER(INDEX('SKU Catalog'!$L$1:$L$116,MAX(1,U1321))),G1321*H1321*INDEX('SKU Catalog'!$L$1:$L$116,MAX(1,U1321))*IF(AND(INDEX('SKU Catalog'!$F$1:$F$116,MAX(1,U1321))="Hourly",OR(INDEX('SKU Catalog'!$J$1:$J$116,MAX(1,U1321))=0,"1Y"="PAYG")),I1321,1),"UNPRICED"))))</f>
        <v>0</v>
      </c>
      <c r="X1321" s="24">
        <f>IF(NOT(AND(A1321=$B$2,G1321&gt;0,H1321&gt;0,OR(C1321&lt;&gt;"Recommended baseline",Assumptions!$B$10=1))),0,IF(ISNUMBER(K1321),G1321*H1321*K1321,IF(U1321=0,"UNPRICED",IF(ISNUMBER(INDEX('SKU Catalog'!$M$1:$M$116,MAX(1,U1321))),G1321*H1321*INDEX('SKU Catalog'!$M$1:$M$116,MAX(1,U1321))*IF(AND(INDEX('SKU Catalog'!$F$1:$F$116,MAX(1,U1321))="Hourly",OR(INDEX('SKU Catalog'!$J$1:$J$116,MAX(1,U1321))=0,"3Y"="PAYG")),I1321,1),"UNPRICED"))))</f>
        <v>0</v>
      </c>
    </row>
    <row r="1322" spans="1:24" ht="28.8" x14ac:dyDescent="0.35">
      <c r="A1322" s="21" t="s">
        <v>1941</v>
      </c>
      <c r="B1322" s="21" t="s">
        <v>95</v>
      </c>
      <c r="C1322" s="21" t="s">
        <v>2299</v>
      </c>
      <c r="D1322" s="21" t="s">
        <v>1613</v>
      </c>
      <c r="E1322" s="21" t="s">
        <v>1614</v>
      </c>
      <c r="F1322" s="26" t="s">
        <v>188</v>
      </c>
      <c r="G1322" s="27">
        <v>1</v>
      </c>
      <c r="H1322" s="27">
        <v>1</v>
      </c>
      <c r="I1322" s="36">
        <v>1</v>
      </c>
      <c r="J1322" s="26" t="s">
        <v>2297</v>
      </c>
      <c r="K1322" s="37"/>
      <c r="L1322" s="23" t="str">
        <f>IF(U1322=0,"INVALID SKU",IF(INDEX('SKU Catalog'!$J$1:$J$116,MAX(1,U1322))=0,"PAYG",IF(J1322="Default",Assumptions!$B$7,J1322)))</f>
        <v>PAYG</v>
      </c>
      <c r="M1322" s="23" t="str">
        <f>IF(U1322=0,"Review SKU",INDEX('SKU Catalog'!$E$1:$E$116,MAX(1,U1322)))</f>
        <v>resource</v>
      </c>
      <c r="N1322" s="31">
        <f>IF(ISNUMBER(K1322),K1322,IF(U1322=0,"UNPRICED",IF(L1322="PAYG",INDEX('SKU Catalog'!$K$1:$K$116,MAX(1,U1322)),IF(L1322="1Y",INDEX('SKU Catalog'!$L$1:$L$116,MAX(1,U1322)),INDEX('SKU Catalog'!$M$1:$M$116,MAX(1,U1322))))))</f>
        <v>0</v>
      </c>
      <c r="O1322" s="24">
        <f>IF(NOT(AND(A1322=$B$2,G1322&gt;0,H1322&gt;0,OR(C1322&lt;&gt;"Recommended baseline",Assumptions!$B$10=1))),0,IF(ISNUMBER(N1322),G1322*H1322*N1322*IF(ISNUMBER(K1322),1,IF(AND(L1322="PAYG",INDEX('SKU Catalog'!$F$1:$F$116,MAX(1,U1322))="Hourly"),I1322,1)),"UNPRICED"))</f>
        <v>0</v>
      </c>
      <c r="P1322" s="24">
        <f>IF(ISNUMBER(O1322),O1322*Assumptions!$B$8,"UNPRICED")</f>
        <v>0</v>
      </c>
      <c r="Q1322" s="23" t="str">
        <f>IF(NOT(AND(A1322=$B$2,G1322&gt;0,H1322&gt;0,OR(C1322&lt;&gt;"Recommended baseline",Assumptions!$B$10=1))),"Inactive",IF(NOT(ISNUMBER(N1322)),"UNPRICED - select SKU / quote",IF(ISNUMBER(K1322),"Manual quote - verify source",IF(T1322="Covered","Covered by capacity",IF(T1322="Control plane","No direct fee","Priced - verify sizing")))))</f>
        <v>Inactive</v>
      </c>
      <c r="R1322" s="21" t="s">
        <v>2300</v>
      </c>
      <c r="S1322" s="21" t="s">
        <v>971</v>
      </c>
      <c r="T1322" s="21" t="s">
        <v>187</v>
      </c>
      <c r="U1322" s="23">
        <f>IF(COUNTIF('SKU Catalog'!$A$4:$A$116,T1322&amp;"|"&amp;F1322)=0,0,MATCH(T1322&amp;"|"&amp;F1322,'SKU Catalog'!$A$1:$A$116,0))</f>
        <v>5</v>
      </c>
      <c r="V1322" s="24">
        <f>IF(NOT(AND(A1322=$B$2,G1322&gt;0,H1322&gt;0,OR(C1322&lt;&gt;"Recommended baseline",Assumptions!$B$10=1))),0,IF(ISNUMBER(K1322),G1322*H1322*K1322,IF(U1322=0,"UNPRICED",IF(ISNUMBER(INDEX('SKU Catalog'!$K$1:$K$116,MAX(1,U1322))),G1322*H1322*INDEX('SKU Catalog'!$K$1:$K$116,MAX(1,U1322))*IF(AND(INDEX('SKU Catalog'!$F$1:$F$116,MAX(1,U1322))="Hourly",OR(INDEX('SKU Catalog'!$J$1:$J$116,MAX(1,U1322))=0,"PAYG"="PAYG")),I1322,1),"UNPRICED"))))</f>
        <v>0</v>
      </c>
      <c r="W1322" s="24">
        <f>IF(NOT(AND(A1322=$B$2,G1322&gt;0,H1322&gt;0,OR(C1322&lt;&gt;"Recommended baseline",Assumptions!$B$10=1))),0,IF(ISNUMBER(K1322),G1322*H1322*K1322,IF(U1322=0,"UNPRICED",IF(ISNUMBER(INDEX('SKU Catalog'!$L$1:$L$116,MAX(1,U1322))),G1322*H1322*INDEX('SKU Catalog'!$L$1:$L$116,MAX(1,U1322))*IF(AND(INDEX('SKU Catalog'!$F$1:$F$116,MAX(1,U1322))="Hourly",OR(INDEX('SKU Catalog'!$J$1:$J$116,MAX(1,U1322))=0,"1Y"="PAYG")),I1322,1),"UNPRICED"))))</f>
        <v>0</v>
      </c>
      <c r="X1322" s="24">
        <f>IF(NOT(AND(A1322=$B$2,G1322&gt;0,H1322&gt;0,OR(C1322&lt;&gt;"Recommended baseline",Assumptions!$B$10=1))),0,IF(ISNUMBER(K1322),G1322*H1322*K1322,IF(U1322=0,"UNPRICED",IF(ISNUMBER(INDEX('SKU Catalog'!$M$1:$M$116,MAX(1,U1322))),G1322*H1322*INDEX('SKU Catalog'!$M$1:$M$116,MAX(1,U1322))*IF(AND(INDEX('SKU Catalog'!$F$1:$F$116,MAX(1,U1322))="Hourly",OR(INDEX('SKU Catalog'!$J$1:$J$116,MAX(1,U1322))=0,"3Y"="PAYG")),I1322,1),"UNPRICED"))))</f>
        <v>0</v>
      </c>
    </row>
    <row r="1323" spans="1:24" ht="28.8" x14ac:dyDescent="0.35">
      <c r="A1323" s="21" t="s">
        <v>1941</v>
      </c>
      <c r="B1323" s="21" t="s">
        <v>95</v>
      </c>
      <c r="C1323" s="21" t="s">
        <v>2299</v>
      </c>
      <c r="D1323" s="21" t="s">
        <v>1616</v>
      </c>
      <c r="E1323" s="21" t="s">
        <v>1617</v>
      </c>
      <c r="F1323" s="26" t="s">
        <v>188</v>
      </c>
      <c r="G1323" s="27">
        <v>1</v>
      </c>
      <c r="H1323" s="27">
        <v>1</v>
      </c>
      <c r="I1323" s="36">
        <v>1</v>
      </c>
      <c r="J1323" s="26" t="s">
        <v>2297</v>
      </c>
      <c r="K1323" s="37"/>
      <c r="L1323" s="23" t="str">
        <f>IF(U1323=0,"INVALID SKU",IF(INDEX('SKU Catalog'!$J$1:$J$116,MAX(1,U1323))=0,"PAYG",IF(J1323="Default",Assumptions!$B$7,J1323)))</f>
        <v>PAYG</v>
      </c>
      <c r="M1323" s="23" t="str">
        <f>IF(U1323=0,"Review SKU",INDEX('SKU Catalog'!$E$1:$E$116,MAX(1,U1323)))</f>
        <v>resource</v>
      </c>
      <c r="N1323" s="31">
        <f>IF(ISNUMBER(K1323),K1323,IF(U1323=0,"UNPRICED",IF(L1323="PAYG",INDEX('SKU Catalog'!$K$1:$K$116,MAX(1,U1323)),IF(L1323="1Y",INDEX('SKU Catalog'!$L$1:$L$116,MAX(1,U1323)),INDEX('SKU Catalog'!$M$1:$M$116,MAX(1,U1323))))))</f>
        <v>0</v>
      </c>
      <c r="O1323" s="24">
        <f>IF(NOT(AND(A1323=$B$2,G1323&gt;0,H1323&gt;0,OR(C1323&lt;&gt;"Recommended baseline",Assumptions!$B$10=1))),0,IF(ISNUMBER(N1323),G1323*H1323*N1323*IF(ISNUMBER(K1323),1,IF(AND(L1323="PAYG",INDEX('SKU Catalog'!$F$1:$F$116,MAX(1,U1323))="Hourly"),I1323,1)),"UNPRICED"))</f>
        <v>0</v>
      </c>
      <c r="P1323" s="24">
        <f>IF(ISNUMBER(O1323),O1323*Assumptions!$B$8,"UNPRICED")</f>
        <v>0</v>
      </c>
      <c r="Q1323" s="23" t="str">
        <f>IF(NOT(AND(A1323=$B$2,G1323&gt;0,H1323&gt;0,OR(C1323&lt;&gt;"Recommended baseline",Assumptions!$B$10=1))),"Inactive",IF(NOT(ISNUMBER(N1323)),"UNPRICED - select SKU / quote",IF(ISNUMBER(K1323),"Manual quote - verify source",IF(T1323="Covered","Covered by capacity",IF(T1323="Control plane","No direct fee","Priced - verify sizing")))))</f>
        <v>Inactive</v>
      </c>
      <c r="R1323" s="21" t="s">
        <v>2300</v>
      </c>
      <c r="S1323" s="21" t="s">
        <v>971</v>
      </c>
      <c r="T1323" s="21" t="s">
        <v>187</v>
      </c>
      <c r="U1323" s="23">
        <f>IF(COUNTIF('SKU Catalog'!$A$4:$A$116,T1323&amp;"|"&amp;F1323)=0,0,MATCH(T1323&amp;"|"&amp;F1323,'SKU Catalog'!$A$1:$A$116,0))</f>
        <v>5</v>
      </c>
      <c r="V1323" s="24">
        <f>IF(NOT(AND(A1323=$B$2,G1323&gt;0,H1323&gt;0,OR(C1323&lt;&gt;"Recommended baseline",Assumptions!$B$10=1))),0,IF(ISNUMBER(K1323),G1323*H1323*K1323,IF(U1323=0,"UNPRICED",IF(ISNUMBER(INDEX('SKU Catalog'!$K$1:$K$116,MAX(1,U1323))),G1323*H1323*INDEX('SKU Catalog'!$K$1:$K$116,MAX(1,U1323))*IF(AND(INDEX('SKU Catalog'!$F$1:$F$116,MAX(1,U1323))="Hourly",OR(INDEX('SKU Catalog'!$J$1:$J$116,MAX(1,U1323))=0,"PAYG"="PAYG")),I1323,1),"UNPRICED"))))</f>
        <v>0</v>
      </c>
      <c r="W1323" s="24">
        <f>IF(NOT(AND(A1323=$B$2,G1323&gt;0,H1323&gt;0,OR(C1323&lt;&gt;"Recommended baseline",Assumptions!$B$10=1))),0,IF(ISNUMBER(K1323),G1323*H1323*K1323,IF(U1323=0,"UNPRICED",IF(ISNUMBER(INDEX('SKU Catalog'!$L$1:$L$116,MAX(1,U1323))),G1323*H1323*INDEX('SKU Catalog'!$L$1:$L$116,MAX(1,U1323))*IF(AND(INDEX('SKU Catalog'!$F$1:$F$116,MAX(1,U1323))="Hourly",OR(INDEX('SKU Catalog'!$J$1:$J$116,MAX(1,U1323))=0,"1Y"="PAYG")),I1323,1),"UNPRICED"))))</f>
        <v>0</v>
      </c>
      <c r="X1323" s="24">
        <f>IF(NOT(AND(A1323=$B$2,G1323&gt;0,H1323&gt;0,OR(C1323&lt;&gt;"Recommended baseline",Assumptions!$B$10=1))),0,IF(ISNUMBER(K1323),G1323*H1323*K1323,IF(U1323=0,"UNPRICED",IF(ISNUMBER(INDEX('SKU Catalog'!$M$1:$M$116,MAX(1,U1323))),G1323*H1323*INDEX('SKU Catalog'!$M$1:$M$116,MAX(1,U1323))*IF(AND(INDEX('SKU Catalog'!$F$1:$F$116,MAX(1,U1323))="Hourly",OR(INDEX('SKU Catalog'!$J$1:$J$116,MAX(1,U1323))=0,"3Y"="PAYG")),I1323,1),"UNPRICED"))))</f>
        <v>0</v>
      </c>
    </row>
    <row r="1324" spans="1:24" ht="28.8" x14ac:dyDescent="0.35">
      <c r="A1324" s="21" t="s">
        <v>1941</v>
      </c>
      <c r="B1324" s="21" t="s">
        <v>95</v>
      </c>
      <c r="C1324" s="21" t="s">
        <v>2299</v>
      </c>
      <c r="D1324" s="21" t="s">
        <v>1618</v>
      </c>
      <c r="E1324" s="21" t="s">
        <v>1619</v>
      </c>
      <c r="F1324" s="26" t="s">
        <v>188</v>
      </c>
      <c r="G1324" s="27">
        <v>1</v>
      </c>
      <c r="H1324" s="27">
        <v>1</v>
      </c>
      <c r="I1324" s="36">
        <v>1</v>
      </c>
      <c r="J1324" s="26" t="s">
        <v>2297</v>
      </c>
      <c r="K1324" s="37"/>
      <c r="L1324" s="23" t="str">
        <f>IF(U1324=0,"INVALID SKU",IF(INDEX('SKU Catalog'!$J$1:$J$116,MAX(1,U1324))=0,"PAYG",IF(J1324="Default",Assumptions!$B$7,J1324)))</f>
        <v>PAYG</v>
      </c>
      <c r="M1324" s="23" t="str">
        <f>IF(U1324=0,"Review SKU",INDEX('SKU Catalog'!$E$1:$E$116,MAX(1,U1324)))</f>
        <v>resource</v>
      </c>
      <c r="N1324" s="31">
        <f>IF(ISNUMBER(K1324),K1324,IF(U1324=0,"UNPRICED",IF(L1324="PAYG",INDEX('SKU Catalog'!$K$1:$K$116,MAX(1,U1324)),IF(L1324="1Y",INDEX('SKU Catalog'!$L$1:$L$116,MAX(1,U1324)),INDEX('SKU Catalog'!$M$1:$M$116,MAX(1,U1324))))))</f>
        <v>0</v>
      </c>
      <c r="O1324" s="24">
        <f>IF(NOT(AND(A1324=$B$2,G1324&gt;0,H1324&gt;0,OR(C1324&lt;&gt;"Recommended baseline",Assumptions!$B$10=1))),0,IF(ISNUMBER(N1324),G1324*H1324*N1324*IF(ISNUMBER(K1324),1,IF(AND(L1324="PAYG",INDEX('SKU Catalog'!$F$1:$F$116,MAX(1,U1324))="Hourly"),I1324,1)),"UNPRICED"))</f>
        <v>0</v>
      </c>
      <c r="P1324" s="24">
        <f>IF(ISNUMBER(O1324),O1324*Assumptions!$B$8,"UNPRICED")</f>
        <v>0</v>
      </c>
      <c r="Q1324" s="23" t="str">
        <f>IF(NOT(AND(A1324=$B$2,G1324&gt;0,H1324&gt;0,OR(C1324&lt;&gt;"Recommended baseline",Assumptions!$B$10=1))),"Inactive",IF(NOT(ISNUMBER(N1324)),"UNPRICED - select SKU / quote",IF(ISNUMBER(K1324),"Manual quote - verify source",IF(T1324="Covered","Covered by capacity",IF(T1324="Control plane","No direct fee","Priced - verify sizing")))))</f>
        <v>Inactive</v>
      </c>
      <c r="R1324" s="21" t="s">
        <v>2300</v>
      </c>
      <c r="S1324" s="21" t="s">
        <v>971</v>
      </c>
      <c r="T1324" s="21" t="s">
        <v>187</v>
      </c>
      <c r="U1324" s="23">
        <f>IF(COUNTIF('SKU Catalog'!$A$4:$A$116,T1324&amp;"|"&amp;F1324)=0,0,MATCH(T1324&amp;"|"&amp;F1324,'SKU Catalog'!$A$1:$A$116,0))</f>
        <v>5</v>
      </c>
      <c r="V1324" s="24">
        <f>IF(NOT(AND(A1324=$B$2,G1324&gt;0,H1324&gt;0,OR(C1324&lt;&gt;"Recommended baseline",Assumptions!$B$10=1))),0,IF(ISNUMBER(K1324),G1324*H1324*K1324,IF(U1324=0,"UNPRICED",IF(ISNUMBER(INDEX('SKU Catalog'!$K$1:$K$116,MAX(1,U1324))),G1324*H1324*INDEX('SKU Catalog'!$K$1:$K$116,MAX(1,U1324))*IF(AND(INDEX('SKU Catalog'!$F$1:$F$116,MAX(1,U1324))="Hourly",OR(INDEX('SKU Catalog'!$J$1:$J$116,MAX(1,U1324))=0,"PAYG"="PAYG")),I1324,1),"UNPRICED"))))</f>
        <v>0</v>
      </c>
      <c r="W1324" s="24">
        <f>IF(NOT(AND(A1324=$B$2,G1324&gt;0,H1324&gt;0,OR(C1324&lt;&gt;"Recommended baseline",Assumptions!$B$10=1))),0,IF(ISNUMBER(K1324),G1324*H1324*K1324,IF(U1324=0,"UNPRICED",IF(ISNUMBER(INDEX('SKU Catalog'!$L$1:$L$116,MAX(1,U1324))),G1324*H1324*INDEX('SKU Catalog'!$L$1:$L$116,MAX(1,U1324))*IF(AND(INDEX('SKU Catalog'!$F$1:$F$116,MAX(1,U1324))="Hourly",OR(INDEX('SKU Catalog'!$J$1:$J$116,MAX(1,U1324))=0,"1Y"="PAYG")),I1324,1),"UNPRICED"))))</f>
        <v>0</v>
      </c>
      <c r="X1324" s="24">
        <f>IF(NOT(AND(A1324=$B$2,G1324&gt;0,H1324&gt;0,OR(C1324&lt;&gt;"Recommended baseline",Assumptions!$B$10=1))),0,IF(ISNUMBER(K1324),G1324*H1324*K1324,IF(U1324=0,"UNPRICED",IF(ISNUMBER(INDEX('SKU Catalog'!$M$1:$M$116,MAX(1,U1324))),G1324*H1324*INDEX('SKU Catalog'!$M$1:$M$116,MAX(1,U1324))*IF(AND(INDEX('SKU Catalog'!$F$1:$F$116,MAX(1,U1324))="Hourly",OR(INDEX('SKU Catalog'!$J$1:$J$116,MAX(1,U1324))=0,"3Y"="PAYG")),I1324,1),"UNPRICED"))))</f>
        <v>0</v>
      </c>
    </row>
    <row r="1325" spans="1:24" ht="28.8" x14ac:dyDescent="0.35">
      <c r="A1325" s="21" t="s">
        <v>1941</v>
      </c>
      <c r="B1325" s="21" t="s">
        <v>95</v>
      </c>
      <c r="C1325" s="21" t="s">
        <v>2299</v>
      </c>
      <c r="D1325" s="21" t="s">
        <v>1620</v>
      </c>
      <c r="E1325" s="21" t="s">
        <v>1621</v>
      </c>
      <c r="F1325" s="26" t="s">
        <v>188</v>
      </c>
      <c r="G1325" s="27">
        <v>1</v>
      </c>
      <c r="H1325" s="27">
        <v>1</v>
      </c>
      <c r="I1325" s="36">
        <v>1</v>
      </c>
      <c r="J1325" s="26" t="s">
        <v>2297</v>
      </c>
      <c r="K1325" s="37"/>
      <c r="L1325" s="23" t="str">
        <f>IF(U1325=0,"INVALID SKU",IF(INDEX('SKU Catalog'!$J$1:$J$116,MAX(1,U1325))=0,"PAYG",IF(J1325="Default",Assumptions!$B$7,J1325)))</f>
        <v>PAYG</v>
      </c>
      <c r="M1325" s="23" t="str">
        <f>IF(U1325=0,"Review SKU",INDEX('SKU Catalog'!$E$1:$E$116,MAX(1,U1325)))</f>
        <v>resource</v>
      </c>
      <c r="N1325" s="31">
        <f>IF(ISNUMBER(K1325),K1325,IF(U1325=0,"UNPRICED",IF(L1325="PAYG",INDEX('SKU Catalog'!$K$1:$K$116,MAX(1,U1325)),IF(L1325="1Y",INDEX('SKU Catalog'!$L$1:$L$116,MAX(1,U1325)),INDEX('SKU Catalog'!$M$1:$M$116,MAX(1,U1325))))))</f>
        <v>0</v>
      </c>
      <c r="O1325" s="24">
        <f>IF(NOT(AND(A1325=$B$2,G1325&gt;0,H1325&gt;0,OR(C1325&lt;&gt;"Recommended baseline",Assumptions!$B$10=1))),0,IF(ISNUMBER(N1325),G1325*H1325*N1325*IF(ISNUMBER(K1325),1,IF(AND(L1325="PAYG",INDEX('SKU Catalog'!$F$1:$F$116,MAX(1,U1325))="Hourly"),I1325,1)),"UNPRICED"))</f>
        <v>0</v>
      </c>
      <c r="P1325" s="24">
        <f>IF(ISNUMBER(O1325),O1325*Assumptions!$B$8,"UNPRICED")</f>
        <v>0</v>
      </c>
      <c r="Q1325" s="23" t="str">
        <f>IF(NOT(AND(A1325=$B$2,G1325&gt;0,H1325&gt;0,OR(C1325&lt;&gt;"Recommended baseline",Assumptions!$B$10=1))),"Inactive",IF(NOT(ISNUMBER(N1325)),"UNPRICED - select SKU / quote",IF(ISNUMBER(K1325),"Manual quote - verify source",IF(T1325="Covered","Covered by capacity",IF(T1325="Control plane","No direct fee","Priced - verify sizing")))))</f>
        <v>Inactive</v>
      </c>
      <c r="R1325" s="21" t="s">
        <v>2300</v>
      </c>
      <c r="S1325" s="21" t="s">
        <v>971</v>
      </c>
      <c r="T1325" s="21" t="s">
        <v>187</v>
      </c>
      <c r="U1325" s="23">
        <f>IF(COUNTIF('SKU Catalog'!$A$4:$A$116,T1325&amp;"|"&amp;F1325)=0,0,MATCH(T1325&amp;"|"&amp;F1325,'SKU Catalog'!$A$1:$A$116,0))</f>
        <v>5</v>
      </c>
      <c r="V1325" s="24">
        <f>IF(NOT(AND(A1325=$B$2,G1325&gt;0,H1325&gt;0,OR(C1325&lt;&gt;"Recommended baseline",Assumptions!$B$10=1))),0,IF(ISNUMBER(K1325),G1325*H1325*K1325,IF(U1325=0,"UNPRICED",IF(ISNUMBER(INDEX('SKU Catalog'!$K$1:$K$116,MAX(1,U1325))),G1325*H1325*INDEX('SKU Catalog'!$K$1:$K$116,MAX(1,U1325))*IF(AND(INDEX('SKU Catalog'!$F$1:$F$116,MAX(1,U1325))="Hourly",OR(INDEX('SKU Catalog'!$J$1:$J$116,MAX(1,U1325))=0,"PAYG"="PAYG")),I1325,1),"UNPRICED"))))</f>
        <v>0</v>
      </c>
      <c r="W1325" s="24">
        <f>IF(NOT(AND(A1325=$B$2,G1325&gt;0,H1325&gt;0,OR(C1325&lt;&gt;"Recommended baseline",Assumptions!$B$10=1))),0,IF(ISNUMBER(K1325),G1325*H1325*K1325,IF(U1325=0,"UNPRICED",IF(ISNUMBER(INDEX('SKU Catalog'!$L$1:$L$116,MAX(1,U1325))),G1325*H1325*INDEX('SKU Catalog'!$L$1:$L$116,MAX(1,U1325))*IF(AND(INDEX('SKU Catalog'!$F$1:$F$116,MAX(1,U1325))="Hourly",OR(INDEX('SKU Catalog'!$J$1:$J$116,MAX(1,U1325))=0,"1Y"="PAYG")),I1325,1),"UNPRICED"))))</f>
        <v>0</v>
      </c>
      <c r="X1325" s="24">
        <f>IF(NOT(AND(A1325=$B$2,G1325&gt;0,H1325&gt;0,OR(C1325&lt;&gt;"Recommended baseline",Assumptions!$B$10=1))),0,IF(ISNUMBER(K1325),G1325*H1325*K1325,IF(U1325=0,"UNPRICED",IF(ISNUMBER(INDEX('SKU Catalog'!$M$1:$M$116,MAX(1,U1325))),G1325*H1325*INDEX('SKU Catalog'!$M$1:$M$116,MAX(1,U1325))*IF(AND(INDEX('SKU Catalog'!$F$1:$F$116,MAX(1,U1325))="Hourly",OR(INDEX('SKU Catalog'!$J$1:$J$116,MAX(1,U1325))=0,"3Y"="PAYG")),I1325,1),"UNPRICED"))))</f>
        <v>0</v>
      </c>
    </row>
    <row r="1326" spans="1:24" ht="28.8" x14ac:dyDescent="0.35">
      <c r="A1326" s="21" t="s">
        <v>1941</v>
      </c>
      <c r="B1326" s="21" t="s">
        <v>95</v>
      </c>
      <c r="C1326" s="21" t="s">
        <v>2299</v>
      </c>
      <c r="D1326" s="21" t="s">
        <v>1622</v>
      </c>
      <c r="E1326" s="21" t="s">
        <v>1623</v>
      </c>
      <c r="F1326" s="26" t="s">
        <v>188</v>
      </c>
      <c r="G1326" s="27">
        <v>1</v>
      </c>
      <c r="H1326" s="27">
        <v>1</v>
      </c>
      <c r="I1326" s="36">
        <v>1</v>
      </c>
      <c r="J1326" s="26" t="s">
        <v>2297</v>
      </c>
      <c r="K1326" s="37"/>
      <c r="L1326" s="23" t="str">
        <f>IF(U1326=0,"INVALID SKU",IF(INDEX('SKU Catalog'!$J$1:$J$116,MAX(1,U1326))=0,"PAYG",IF(J1326="Default",Assumptions!$B$7,J1326)))</f>
        <v>PAYG</v>
      </c>
      <c r="M1326" s="23" t="str">
        <f>IF(U1326=0,"Review SKU",INDEX('SKU Catalog'!$E$1:$E$116,MAX(1,U1326)))</f>
        <v>resource</v>
      </c>
      <c r="N1326" s="31">
        <f>IF(ISNUMBER(K1326),K1326,IF(U1326=0,"UNPRICED",IF(L1326="PAYG",INDEX('SKU Catalog'!$K$1:$K$116,MAX(1,U1326)),IF(L1326="1Y",INDEX('SKU Catalog'!$L$1:$L$116,MAX(1,U1326)),INDEX('SKU Catalog'!$M$1:$M$116,MAX(1,U1326))))))</f>
        <v>0</v>
      </c>
      <c r="O1326" s="24">
        <f>IF(NOT(AND(A1326=$B$2,G1326&gt;0,H1326&gt;0,OR(C1326&lt;&gt;"Recommended baseline",Assumptions!$B$10=1))),0,IF(ISNUMBER(N1326),G1326*H1326*N1326*IF(ISNUMBER(K1326),1,IF(AND(L1326="PAYG",INDEX('SKU Catalog'!$F$1:$F$116,MAX(1,U1326))="Hourly"),I1326,1)),"UNPRICED"))</f>
        <v>0</v>
      </c>
      <c r="P1326" s="24">
        <f>IF(ISNUMBER(O1326),O1326*Assumptions!$B$8,"UNPRICED")</f>
        <v>0</v>
      </c>
      <c r="Q1326" s="23" t="str">
        <f>IF(NOT(AND(A1326=$B$2,G1326&gt;0,H1326&gt;0,OR(C1326&lt;&gt;"Recommended baseline",Assumptions!$B$10=1))),"Inactive",IF(NOT(ISNUMBER(N1326)),"UNPRICED - select SKU / quote",IF(ISNUMBER(K1326),"Manual quote - verify source",IF(T1326="Covered","Covered by capacity",IF(T1326="Control plane","No direct fee","Priced - verify sizing")))))</f>
        <v>Inactive</v>
      </c>
      <c r="R1326" s="21" t="s">
        <v>2300</v>
      </c>
      <c r="S1326" s="21" t="s">
        <v>971</v>
      </c>
      <c r="T1326" s="21" t="s">
        <v>187</v>
      </c>
      <c r="U1326" s="23">
        <f>IF(COUNTIF('SKU Catalog'!$A$4:$A$116,T1326&amp;"|"&amp;F1326)=0,0,MATCH(T1326&amp;"|"&amp;F1326,'SKU Catalog'!$A$1:$A$116,0))</f>
        <v>5</v>
      </c>
      <c r="V1326" s="24">
        <f>IF(NOT(AND(A1326=$B$2,G1326&gt;0,H1326&gt;0,OR(C1326&lt;&gt;"Recommended baseline",Assumptions!$B$10=1))),0,IF(ISNUMBER(K1326),G1326*H1326*K1326,IF(U1326=0,"UNPRICED",IF(ISNUMBER(INDEX('SKU Catalog'!$K$1:$K$116,MAX(1,U1326))),G1326*H1326*INDEX('SKU Catalog'!$K$1:$K$116,MAX(1,U1326))*IF(AND(INDEX('SKU Catalog'!$F$1:$F$116,MAX(1,U1326))="Hourly",OR(INDEX('SKU Catalog'!$J$1:$J$116,MAX(1,U1326))=0,"PAYG"="PAYG")),I1326,1),"UNPRICED"))))</f>
        <v>0</v>
      </c>
      <c r="W1326" s="24">
        <f>IF(NOT(AND(A1326=$B$2,G1326&gt;0,H1326&gt;0,OR(C1326&lt;&gt;"Recommended baseline",Assumptions!$B$10=1))),0,IF(ISNUMBER(K1326),G1326*H1326*K1326,IF(U1326=0,"UNPRICED",IF(ISNUMBER(INDEX('SKU Catalog'!$L$1:$L$116,MAX(1,U1326))),G1326*H1326*INDEX('SKU Catalog'!$L$1:$L$116,MAX(1,U1326))*IF(AND(INDEX('SKU Catalog'!$F$1:$F$116,MAX(1,U1326))="Hourly",OR(INDEX('SKU Catalog'!$J$1:$J$116,MAX(1,U1326))=0,"1Y"="PAYG")),I1326,1),"UNPRICED"))))</f>
        <v>0</v>
      </c>
      <c r="X1326" s="24">
        <f>IF(NOT(AND(A1326=$B$2,G1326&gt;0,H1326&gt;0,OR(C1326&lt;&gt;"Recommended baseline",Assumptions!$B$10=1))),0,IF(ISNUMBER(K1326),G1326*H1326*K1326,IF(U1326=0,"UNPRICED",IF(ISNUMBER(INDEX('SKU Catalog'!$M$1:$M$116,MAX(1,U1326))),G1326*H1326*INDEX('SKU Catalog'!$M$1:$M$116,MAX(1,U1326))*IF(AND(INDEX('SKU Catalog'!$F$1:$F$116,MAX(1,U1326))="Hourly",OR(INDEX('SKU Catalog'!$J$1:$J$116,MAX(1,U1326))=0,"3Y"="PAYG")),I1326,1),"UNPRICED"))))</f>
        <v>0</v>
      </c>
    </row>
    <row r="1327" spans="1:24" ht="28.8" x14ac:dyDescent="0.35">
      <c r="A1327" s="21" t="s">
        <v>1941</v>
      </c>
      <c r="B1327" s="21" t="s">
        <v>95</v>
      </c>
      <c r="C1327" s="21" t="s">
        <v>2299</v>
      </c>
      <c r="D1327" s="21" t="s">
        <v>1624</v>
      </c>
      <c r="E1327" s="21" t="s">
        <v>1625</v>
      </c>
      <c r="F1327" s="26" t="s">
        <v>188</v>
      </c>
      <c r="G1327" s="27">
        <v>1</v>
      </c>
      <c r="H1327" s="27">
        <v>1</v>
      </c>
      <c r="I1327" s="36">
        <v>1</v>
      </c>
      <c r="J1327" s="26" t="s">
        <v>2297</v>
      </c>
      <c r="K1327" s="37"/>
      <c r="L1327" s="23" t="str">
        <f>IF(U1327=0,"INVALID SKU",IF(INDEX('SKU Catalog'!$J$1:$J$116,MAX(1,U1327))=0,"PAYG",IF(J1327="Default",Assumptions!$B$7,J1327)))</f>
        <v>PAYG</v>
      </c>
      <c r="M1327" s="23" t="str">
        <f>IF(U1327=0,"Review SKU",INDEX('SKU Catalog'!$E$1:$E$116,MAX(1,U1327)))</f>
        <v>resource</v>
      </c>
      <c r="N1327" s="31">
        <f>IF(ISNUMBER(K1327),K1327,IF(U1327=0,"UNPRICED",IF(L1327="PAYG",INDEX('SKU Catalog'!$K$1:$K$116,MAX(1,U1327)),IF(L1327="1Y",INDEX('SKU Catalog'!$L$1:$L$116,MAX(1,U1327)),INDEX('SKU Catalog'!$M$1:$M$116,MAX(1,U1327))))))</f>
        <v>0</v>
      </c>
      <c r="O1327" s="24">
        <f>IF(NOT(AND(A1327=$B$2,G1327&gt;0,H1327&gt;0,OR(C1327&lt;&gt;"Recommended baseline",Assumptions!$B$10=1))),0,IF(ISNUMBER(N1327),G1327*H1327*N1327*IF(ISNUMBER(K1327),1,IF(AND(L1327="PAYG",INDEX('SKU Catalog'!$F$1:$F$116,MAX(1,U1327))="Hourly"),I1327,1)),"UNPRICED"))</f>
        <v>0</v>
      </c>
      <c r="P1327" s="24">
        <f>IF(ISNUMBER(O1327),O1327*Assumptions!$B$8,"UNPRICED")</f>
        <v>0</v>
      </c>
      <c r="Q1327" s="23" t="str">
        <f>IF(NOT(AND(A1327=$B$2,G1327&gt;0,H1327&gt;0,OR(C1327&lt;&gt;"Recommended baseline",Assumptions!$B$10=1))),"Inactive",IF(NOT(ISNUMBER(N1327)),"UNPRICED - select SKU / quote",IF(ISNUMBER(K1327),"Manual quote - verify source",IF(T1327="Covered","Covered by capacity",IF(T1327="Control plane","No direct fee","Priced - verify sizing")))))</f>
        <v>Inactive</v>
      </c>
      <c r="R1327" s="21" t="s">
        <v>2300</v>
      </c>
      <c r="S1327" s="21" t="s">
        <v>971</v>
      </c>
      <c r="T1327" s="21" t="s">
        <v>187</v>
      </c>
      <c r="U1327" s="23">
        <f>IF(COUNTIF('SKU Catalog'!$A$4:$A$116,T1327&amp;"|"&amp;F1327)=0,0,MATCH(T1327&amp;"|"&amp;F1327,'SKU Catalog'!$A$1:$A$116,0))</f>
        <v>5</v>
      </c>
      <c r="V1327" s="24">
        <f>IF(NOT(AND(A1327=$B$2,G1327&gt;0,H1327&gt;0,OR(C1327&lt;&gt;"Recommended baseline",Assumptions!$B$10=1))),0,IF(ISNUMBER(K1327),G1327*H1327*K1327,IF(U1327=0,"UNPRICED",IF(ISNUMBER(INDEX('SKU Catalog'!$K$1:$K$116,MAX(1,U1327))),G1327*H1327*INDEX('SKU Catalog'!$K$1:$K$116,MAX(1,U1327))*IF(AND(INDEX('SKU Catalog'!$F$1:$F$116,MAX(1,U1327))="Hourly",OR(INDEX('SKU Catalog'!$J$1:$J$116,MAX(1,U1327))=0,"PAYG"="PAYG")),I1327,1),"UNPRICED"))))</f>
        <v>0</v>
      </c>
      <c r="W1327" s="24">
        <f>IF(NOT(AND(A1327=$B$2,G1327&gt;0,H1327&gt;0,OR(C1327&lt;&gt;"Recommended baseline",Assumptions!$B$10=1))),0,IF(ISNUMBER(K1327),G1327*H1327*K1327,IF(U1327=0,"UNPRICED",IF(ISNUMBER(INDEX('SKU Catalog'!$L$1:$L$116,MAX(1,U1327))),G1327*H1327*INDEX('SKU Catalog'!$L$1:$L$116,MAX(1,U1327))*IF(AND(INDEX('SKU Catalog'!$F$1:$F$116,MAX(1,U1327))="Hourly",OR(INDEX('SKU Catalog'!$J$1:$J$116,MAX(1,U1327))=0,"1Y"="PAYG")),I1327,1),"UNPRICED"))))</f>
        <v>0</v>
      </c>
      <c r="X1327" s="24">
        <f>IF(NOT(AND(A1327=$B$2,G1327&gt;0,H1327&gt;0,OR(C1327&lt;&gt;"Recommended baseline",Assumptions!$B$10=1))),0,IF(ISNUMBER(K1327),G1327*H1327*K1327,IF(U1327=0,"UNPRICED",IF(ISNUMBER(INDEX('SKU Catalog'!$M$1:$M$116,MAX(1,U1327))),G1327*H1327*INDEX('SKU Catalog'!$M$1:$M$116,MAX(1,U1327))*IF(AND(INDEX('SKU Catalog'!$F$1:$F$116,MAX(1,U1327))="Hourly",OR(INDEX('SKU Catalog'!$J$1:$J$116,MAX(1,U1327))=0,"3Y"="PAYG")),I1327,1),"UNPRICED"))))</f>
        <v>0</v>
      </c>
    </row>
    <row r="1328" spans="1:24" ht="28.8" x14ac:dyDescent="0.35">
      <c r="A1328" s="21" t="s">
        <v>1941</v>
      </c>
      <c r="B1328" s="21" t="s">
        <v>95</v>
      </c>
      <c r="C1328" s="21" t="s">
        <v>2299</v>
      </c>
      <c r="D1328" s="21" t="s">
        <v>1626</v>
      </c>
      <c r="E1328" s="21" t="s">
        <v>1627</v>
      </c>
      <c r="F1328" s="26" t="s">
        <v>188</v>
      </c>
      <c r="G1328" s="27">
        <v>1</v>
      </c>
      <c r="H1328" s="27">
        <v>1</v>
      </c>
      <c r="I1328" s="36">
        <v>1</v>
      </c>
      <c r="J1328" s="26" t="s">
        <v>2297</v>
      </c>
      <c r="K1328" s="37"/>
      <c r="L1328" s="23" t="str">
        <f>IF(U1328=0,"INVALID SKU",IF(INDEX('SKU Catalog'!$J$1:$J$116,MAX(1,U1328))=0,"PAYG",IF(J1328="Default",Assumptions!$B$7,J1328)))</f>
        <v>PAYG</v>
      </c>
      <c r="M1328" s="23" t="str">
        <f>IF(U1328=0,"Review SKU",INDEX('SKU Catalog'!$E$1:$E$116,MAX(1,U1328)))</f>
        <v>resource</v>
      </c>
      <c r="N1328" s="31">
        <f>IF(ISNUMBER(K1328),K1328,IF(U1328=0,"UNPRICED",IF(L1328="PAYG",INDEX('SKU Catalog'!$K$1:$K$116,MAX(1,U1328)),IF(L1328="1Y",INDEX('SKU Catalog'!$L$1:$L$116,MAX(1,U1328)),INDEX('SKU Catalog'!$M$1:$M$116,MAX(1,U1328))))))</f>
        <v>0</v>
      </c>
      <c r="O1328" s="24">
        <f>IF(NOT(AND(A1328=$B$2,G1328&gt;0,H1328&gt;0,OR(C1328&lt;&gt;"Recommended baseline",Assumptions!$B$10=1))),0,IF(ISNUMBER(N1328),G1328*H1328*N1328*IF(ISNUMBER(K1328),1,IF(AND(L1328="PAYG",INDEX('SKU Catalog'!$F$1:$F$116,MAX(1,U1328))="Hourly"),I1328,1)),"UNPRICED"))</f>
        <v>0</v>
      </c>
      <c r="P1328" s="24">
        <f>IF(ISNUMBER(O1328),O1328*Assumptions!$B$8,"UNPRICED")</f>
        <v>0</v>
      </c>
      <c r="Q1328" s="23" t="str">
        <f>IF(NOT(AND(A1328=$B$2,G1328&gt;0,H1328&gt;0,OR(C1328&lt;&gt;"Recommended baseline",Assumptions!$B$10=1))),"Inactive",IF(NOT(ISNUMBER(N1328)),"UNPRICED - select SKU / quote",IF(ISNUMBER(K1328),"Manual quote - verify source",IF(T1328="Covered","Covered by capacity",IF(T1328="Control plane","No direct fee","Priced - verify sizing")))))</f>
        <v>Inactive</v>
      </c>
      <c r="R1328" s="21" t="s">
        <v>2300</v>
      </c>
      <c r="S1328" s="21" t="s">
        <v>971</v>
      </c>
      <c r="T1328" s="21" t="s">
        <v>187</v>
      </c>
      <c r="U1328" s="23">
        <f>IF(COUNTIF('SKU Catalog'!$A$4:$A$116,T1328&amp;"|"&amp;F1328)=0,0,MATCH(T1328&amp;"|"&amp;F1328,'SKU Catalog'!$A$1:$A$116,0))</f>
        <v>5</v>
      </c>
      <c r="V1328" s="24">
        <f>IF(NOT(AND(A1328=$B$2,G1328&gt;0,H1328&gt;0,OR(C1328&lt;&gt;"Recommended baseline",Assumptions!$B$10=1))),0,IF(ISNUMBER(K1328),G1328*H1328*K1328,IF(U1328=0,"UNPRICED",IF(ISNUMBER(INDEX('SKU Catalog'!$K$1:$K$116,MAX(1,U1328))),G1328*H1328*INDEX('SKU Catalog'!$K$1:$K$116,MAX(1,U1328))*IF(AND(INDEX('SKU Catalog'!$F$1:$F$116,MAX(1,U1328))="Hourly",OR(INDEX('SKU Catalog'!$J$1:$J$116,MAX(1,U1328))=0,"PAYG"="PAYG")),I1328,1),"UNPRICED"))))</f>
        <v>0</v>
      </c>
      <c r="W1328" s="24">
        <f>IF(NOT(AND(A1328=$B$2,G1328&gt;0,H1328&gt;0,OR(C1328&lt;&gt;"Recommended baseline",Assumptions!$B$10=1))),0,IF(ISNUMBER(K1328),G1328*H1328*K1328,IF(U1328=0,"UNPRICED",IF(ISNUMBER(INDEX('SKU Catalog'!$L$1:$L$116,MAX(1,U1328))),G1328*H1328*INDEX('SKU Catalog'!$L$1:$L$116,MAX(1,U1328))*IF(AND(INDEX('SKU Catalog'!$F$1:$F$116,MAX(1,U1328))="Hourly",OR(INDEX('SKU Catalog'!$J$1:$J$116,MAX(1,U1328))=0,"1Y"="PAYG")),I1328,1),"UNPRICED"))))</f>
        <v>0</v>
      </c>
      <c r="X1328" s="24">
        <f>IF(NOT(AND(A1328=$B$2,G1328&gt;0,H1328&gt;0,OR(C1328&lt;&gt;"Recommended baseline",Assumptions!$B$10=1))),0,IF(ISNUMBER(K1328),G1328*H1328*K1328,IF(U1328=0,"UNPRICED",IF(ISNUMBER(INDEX('SKU Catalog'!$M$1:$M$116,MAX(1,U1328))),G1328*H1328*INDEX('SKU Catalog'!$M$1:$M$116,MAX(1,U1328))*IF(AND(INDEX('SKU Catalog'!$F$1:$F$116,MAX(1,U1328))="Hourly",OR(INDEX('SKU Catalog'!$J$1:$J$116,MAX(1,U1328))=0,"3Y"="PAYG")),I1328,1),"UNPRICED"))))</f>
        <v>0</v>
      </c>
    </row>
    <row r="1329" spans="1:24" ht="28.8" x14ac:dyDescent="0.35">
      <c r="A1329" s="21" t="s">
        <v>1941</v>
      </c>
      <c r="B1329" s="21" t="s">
        <v>95</v>
      </c>
      <c r="C1329" s="21" t="s">
        <v>2299</v>
      </c>
      <c r="D1329" s="21" t="s">
        <v>1628</v>
      </c>
      <c r="E1329" s="21" t="s">
        <v>1629</v>
      </c>
      <c r="F1329" s="26" t="s">
        <v>188</v>
      </c>
      <c r="G1329" s="27">
        <v>1</v>
      </c>
      <c r="H1329" s="27">
        <v>1</v>
      </c>
      <c r="I1329" s="36">
        <v>1</v>
      </c>
      <c r="J1329" s="26" t="s">
        <v>2297</v>
      </c>
      <c r="K1329" s="37"/>
      <c r="L1329" s="23" t="str">
        <f>IF(U1329=0,"INVALID SKU",IF(INDEX('SKU Catalog'!$J$1:$J$116,MAX(1,U1329))=0,"PAYG",IF(J1329="Default",Assumptions!$B$7,J1329)))</f>
        <v>PAYG</v>
      </c>
      <c r="M1329" s="23" t="str">
        <f>IF(U1329=0,"Review SKU",INDEX('SKU Catalog'!$E$1:$E$116,MAX(1,U1329)))</f>
        <v>resource</v>
      </c>
      <c r="N1329" s="31">
        <f>IF(ISNUMBER(K1329),K1329,IF(U1329=0,"UNPRICED",IF(L1329="PAYG",INDEX('SKU Catalog'!$K$1:$K$116,MAX(1,U1329)),IF(L1329="1Y",INDEX('SKU Catalog'!$L$1:$L$116,MAX(1,U1329)),INDEX('SKU Catalog'!$M$1:$M$116,MAX(1,U1329))))))</f>
        <v>0</v>
      </c>
      <c r="O1329" s="24">
        <f>IF(NOT(AND(A1329=$B$2,G1329&gt;0,H1329&gt;0,OR(C1329&lt;&gt;"Recommended baseline",Assumptions!$B$10=1))),0,IF(ISNUMBER(N1329),G1329*H1329*N1329*IF(ISNUMBER(K1329),1,IF(AND(L1329="PAYG",INDEX('SKU Catalog'!$F$1:$F$116,MAX(1,U1329))="Hourly"),I1329,1)),"UNPRICED"))</f>
        <v>0</v>
      </c>
      <c r="P1329" s="24">
        <f>IF(ISNUMBER(O1329),O1329*Assumptions!$B$8,"UNPRICED")</f>
        <v>0</v>
      </c>
      <c r="Q1329" s="23" t="str">
        <f>IF(NOT(AND(A1329=$B$2,G1329&gt;0,H1329&gt;0,OR(C1329&lt;&gt;"Recommended baseline",Assumptions!$B$10=1))),"Inactive",IF(NOT(ISNUMBER(N1329)),"UNPRICED - select SKU / quote",IF(ISNUMBER(K1329),"Manual quote - verify source",IF(T1329="Covered","Covered by capacity",IF(T1329="Control plane","No direct fee","Priced - verify sizing")))))</f>
        <v>Inactive</v>
      </c>
      <c r="R1329" s="21" t="s">
        <v>2300</v>
      </c>
      <c r="S1329" s="21" t="s">
        <v>971</v>
      </c>
      <c r="T1329" s="21" t="s">
        <v>187</v>
      </c>
      <c r="U1329" s="23">
        <f>IF(COUNTIF('SKU Catalog'!$A$4:$A$116,T1329&amp;"|"&amp;F1329)=0,0,MATCH(T1329&amp;"|"&amp;F1329,'SKU Catalog'!$A$1:$A$116,0))</f>
        <v>5</v>
      </c>
      <c r="V1329" s="24">
        <f>IF(NOT(AND(A1329=$B$2,G1329&gt;0,H1329&gt;0,OR(C1329&lt;&gt;"Recommended baseline",Assumptions!$B$10=1))),0,IF(ISNUMBER(K1329),G1329*H1329*K1329,IF(U1329=0,"UNPRICED",IF(ISNUMBER(INDEX('SKU Catalog'!$K$1:$K$116,MAX(1,U1329))),G1329*H1329*INDEX('SKU Catalog'!$K$1:$K$116,MAX(1,U1329))*IF(AND(INDEX('SKU Catalog'!$F$1:$F$116,MAX(1,U1329))="Hourly",OR(INDEX('SKU Catalog'!$J$1:$J$116,MAX(1,U1329))=0,"PAYG"="PAYG")),I1329,1),"UNPRICED"))))</f>
        <v>0</v>
      </c>
      <c r="W1329" s="24">
        <f>IF(NOT(AND(A1329=$B$2,G1329&gt;0,H1329&gt;0,OR(C1329&lt;&gt;"Recommended baseline",Assumptions!$B$10=1))),0,IF(ISNUMBER(K1329),G1329*H1329*K1329,IF(U1329=0,"UNPRICED",IF(ISNUMBER(INDEX('SKU Catalog'!$L$1:$L$116,MAX(1,U1329))),G1329*H1329*INDEX('SKU Catalog'!$L$1:$L$116,MAX(1,U1329))*IF(AND(INDEX('SKU Catalog'!$F$1:$F$116,MAX(1,U1329))="Hourly",OR(INDEX('SKU Catalog'!$J$1:$J$116,MAX(1,U1329))=0,"1Y"="PAYG")),I1329,1),"UNPRICED"))))</f>
        <v>0</v>
      </c>
      <c r="X1329" s="24">
        <f>IF(NOT(AND(A1329=$B$2,G1329&gt;0,H1329&gt;0,OR(C1329&lt;&gt;"Recommended baseline",Assumptions!$B$10=1))),0,IF(ISNUMBER(K1329),G1329*H1329*K1329,IF(U1329=0,"UNPRICED",IF(ISNUMBER(INDEX('SKU Catalog'!$M$1:$M$116,MAX(1,U1329))),G1329*H1329*INDEX('SKU Catalog'!$M$1:$M$116,MAX(1,U1329))*IF(AND(INDEX('SKU Catalog'!$F$1:$F$116,MAX(1,U1329))="Hourly",OR(INDEX('SKU Catalog'!$J$1:$J$116,MAX(1,U1329))=0,"3Y"="PAYG")),I1329,1),"UNPRICED"))))</f>
        <v>0</v>
      </c>
    </row>
    <row r="1330" spans="1:24" ht="28.8" x14ac:dyDescent="0.35">
      <c r="A1330" s="21" t="s">
        <v>1941</v>
      </c>
      <c r="B1330" s="21" t="s">
        <v>95</v>
      </c>
      <c r="C1330" s="21" t="s">
        <v>2299</v>
      </c>
      <c r="D1330" s="21" t="s">
        <v>1630</v>
      </c>
      <c r="E1330" s="21" t="s">
        <v>1631</v>
      </c>
      <c r="F1330" s="26" t="s">
        <v>188</v>
      </c>
      <c r="G1330" s="27">
        <v>1</v>
      </c>
      <c r="H1330" s="27">
        <v>1</v>
      </c>
      <c r="I1330" s="36">
        <v>1</v>
      </c>
      <c r="J1330" s="26" t="s">
        <v>2297</v>
      </c>
      <c r="K1330" s="37"/>
      <c r="L1330" s="23" t="str">
        <f>IF(U1330=0,"INVALID SKU",IF(INDEX('SKU Catalog'!$J$1:$J$116,MAX(1,U1330))=0,"PAYG",IF(J1330="Default",Assumptions!$B$7,J1330)))</f>
        <v>PAYG</v>
      </c>
      <c r="M1330" s="23" t="str">
        <f>IF(U1330=0,"Review SKU",INDEX('SKU Catalog'!$E$1:$E$116,MAX(1,U1330)))</f>
        <v>resource</v>
      </c>
      <c r="N1330" s="31">
        <f>IF(ISNUMBER(K1330),K1330,IF(U1330=0,"UNPRICED",IF(L1330="PAYG",INDEX('SKU Catalog'!$K$1:$K$116,MAX(1,U1330)),IF(L1330="1Y",INDEX('SKU Catalog'!$L$1:$L$116,MAX(1,U1330)),INDEX('SKU Catalog'!$M$1:$M$116,MAX(1,U1330))))))</f>
        <v>0</v>
      </c>
      <c r="O1330" s="24">
        <f>IF(NOT(AND(A1330=$B$2,G1330&gt;0,H1330&gt;0,OR(C1330&lt;&gt;"Recommended baseline",Assumptions!$B$10=1))),0,IF(ISNUMBER(N1330),G1330*H1330*N1330*IF(ISNUMBER(K1330),1,IF(AND(L1330="PAYG",INDEX('SKU Catalog'!$F$1:$F$116,MAX(1,U1330))="Hourly"),I1330,1)),"UNPRICED"))</f>
        <v>0</v>
      </c>
      <c r="P1330" s="24">
        <f>IF(ISNUMBER(O1330),O1330*Assumptions!$B$8,"UNPRICED")</f>
        <v>0</v>
      </c>
      <c r="Q1330" s="23" t="str">
        <f>IF(NOT(AND(A1330=$B$2,G1330&gt;0,H1330&gt;0,OR(C1330&lt;&gt;"Recommended baseline",Assumptions!$B$10=1))),"Inactive",IF(NOT(ISNUMBER(N1330)),"UNPRICED - select SKU / quote",IF(ISNUMBER(K1330),"Manual quote - verify source",IF(T1330="Covered","Covered by capacity",IF(T1330="Control plane","No direct fee","Priced - verify sizing")))))</f>
        <v>Inactive</v>
      </c>
      <c r="R1330" s="21" t="s">
        <v>2300</v>
      </c>
      <c r="S1330" s="21" t="s">
        <v>971</v>
      </c>
      <c r="T1330" s="21" t="s">
        <v>187</v>
      </c>
      <c r="U1330" s="23">
        <f>IF(COUNTIF('SKU Catalog'!$A$4:$A$116,T1330&amp;"|"&amp;F1330)=0,0,MATCH(T1330&amp;"|"&amp;F1330,'SKU Catalog'!$A$1:$A$116,0))</f>
        <v>5</v>
      </c>
      <c r="V1330" s="24">
        <f>IF(NOT(AND(A1330=$B$2,G1330&gt;0,H1330&gt;0,OR(C1330&lt;&gt;"Recommended baseline",Assumptions!$B$10=1))),0,IF(ISNUMBER(K1330),G1330*H1330*K1330,IF(U1330=0,"UNPRICED",IF(ISNUMBER(INDEX('SKU Catalog'!$K$1:$K$116,MAX(1,U1330))),G1330*H1330*INDEX('SKU Catalog'!$K$1:$K$116,MAX(1,U1330))*IF(AND(INDEX('SKU Catalog'!$F$1:$F$116,MAX(1,U1330))="Hourly",OR(INDEX('SKU Catalog'!$J$1:$J$116,MAX(1,U1330))=0,"PAYG"="PAYG")),I1330,1),"UNPRICED"))))</f>
        <v>0</v>
      </c>
      <c r="W1330" s="24">
        <f>IF(NOT(AND(A1330=$B$2,G1330&gt;0,H1330&gt;0,OR(C1330&lt;&gt;"Recommended baseline",Assumptions!$B$10=1))),0,IF(ISNUMBER(K1330),G1330*H1330*K1330,IF(U1330=0,"UNPRICED",IF(ISNUMBER(INDEX('SKU Catalog'!$L$1:$L$116,MAX(1,U1330))),G1330*H1330*INDEX('SKU Catalog'!$L$1:$L$116,MAX(1,U1330))*IF(AND(INDEX('SKU Catalog'!$F$1:$F$116,MAX(1,U1330))="Hourly",OR(INDEX('SKU Catalog'!$J$1:$J$116,MAX(1,U1330))=0,"1Y"="PAYG")),I1330,1),"UNPRICED"))))</f>
        <v>0</v>
      </c>
      <c r="X1330" s="24">
        <f>IF(NOT(AND(A1330=$B$2,G1330&gt;0,H1330&gt;0,OR(C1330&lt;&gt;"Recommended baseline",Assumptions!$B$10=1))),0,IF(ISNUMBER(K1330),G1330*H1330*K1330,IF(U1330=0,"UNPRICED",IF(ISNUMBER(INDEX('SKU Catalog'!$M$1:$M$116,MAX(1,U1330))),G1330*H1330*INDEX('SKU Catalog'!$M$1:$M$116,MAX(1,U1330))*IF(AND(INDEX('SKU Catalog'!$F$1:$F$116,MAX(1,U1330))="Hourly",OR(INDEX('SKU Catalog'!$J$1:$J$116,MAX(1,U1330))=0,"3Y"="PAYG")),I1330,1),"UNPRICED"))))</f>
        <v>0</v>
      </c>
    </row>
    <row r="1331" spans="1:24" ht="28.8" x14ac:dyDescent="0.35">
      <c r="A1331" s="21" t="s">
        <v>1941</v>
      </c>
      <c r="B1331" s="21" t="s">
        <v>95</v>
      </c>
      <c r="C1331" s="21" t="s">
        <v>2299</v>
      </c>
      <c r="D1331" s="21" t="s">
        <v>1632</v>
      </c>
      <c r="E1331" s="21" t="s">
        <v>1633</v>
      </c>
      <c r="F1331" s="26" t="s">
        <v>188</v>
      </c>
      <c r="G1331" s="27">
        <v>1</v>
      </c>
      <c r="H1331" s="27">
        <v>1</v>
      </c>
      <c r="I1331" s="36">
        <v>1</v>
      </c>
      <c r="J1331" s="26" t="s">
        <v>2297</v>
      </c>
      <c r="K1331" s="37"/>
      <c r="L1331" s="23" t="str">
        <f>IF(U1331=0,"INVALID SKU",IF(INDEX('SKU Catalog'!$J$1:$J$116,MAX(1,U1331))=0,"PAYG",IF(J1331="Default",Assumptions!$B$7,J1331)))</f>
        <v>PAYG</v>
      </c>
      <c r="M1331" s="23" t="str">
        <f>IF(U1331=0,"Review SKU",INDEX('SKU Catalog'!$E$1:$E$116,MAX(1,U1331)))</f>
        <v>resource</v>
      </c>
      <c r="N1331" s="31">
        <f>IF(ISNUMBER(K1331),K1331,IF(U1331=0,"UNPRICED",IF(L1331="PAYG",INDEX('SKU Catalog'!$K$1:$K$116,MAX(1,U1331)),IF(L1331="1Y",INDEX('SKU Catalog'!$L$1:$L$116,MAX(1,U1331)),INDEX('SKU Catalog'!$M$1:$M$116,MAX(1,U1331))))))</f>
        <v>0</v>
      </c>
      <c r="O1331" s="24">
        <f>IF(NOT(AND(A1331=$B$2,G1331&gt;0,H1331&gt;0,OR(C1331&lt;&gt;"Recommended baseline",Assumptions!$B$10=1))),0,IF(ISNUMBER(N1331),G1331*H1331*N1331*IF(ISNUMBER(K1331),1,IF(AND(L1331="PAYG",INDEX('SKU Catalog'!$F$1:$F$116,MAX(1,U1331))="Hourly"),I1331,1)),"UNPRICED"))</f>
        <v>0</v>
      </c>
      <c r="P1331" s="24">
        <f>IF(ISNUMBER(O1331),O1331*Assumptions!$B$8,"UNPRICED")</f>
        <v>0</v>
      </c>
      <c r="Q1331" s="23" t="str">
        <f>IF(NOT(AND(A1331=$B$2,G1331&gt;0,H1331&gt;0,OR(C1331&lt;&gt;"Recommended baseline",Assumptions!$B$10=1))),"Inactive",IF(NOT(ISNUMBER(N1331)),"UNPRICED - select SKU / quote",IF(ISNUMBER(K1331),"Manual quote - verify source",IF(T1331="Covered","Covered by capacity",IF(T1331="Control plane","No direct fee","Priced - verify sizing")))))</f>
        <v>Inactive</v>
      </c>
      <c r="R1331" s="21" t="s">
        <v>2300</v>
      </c>
      <c r="S1331" s="21" t="s">
        <v>971</v>
      </c>
      <c r="T1331" s="21" t="s">
        <v>187</v>
      </c>
      <c r="U1331" s="23">
        <f>IF(COUNTIF('SKU Catalog'!$A$4:$A$116,T1331&amp;"|"&amp;F1331)=0,0,MATCH(T1331&amp;"|"&amp;F1331,'SKU Catalog'!$A$1:$A$116,0))</f>
        <v>5</v>
      </c>
      <c r="V1331" s="24">
        <f>IF(NOT(AND(A1331=$B$2,G1331&gt;0,H1331&gt;0,OR(C1331&lt;&gt;"Recommended baseline",Assumptions!$B$10=1))),0,IF(ISNUMBER(K1331),G1331*H1331*K1331,IF(U1331=0,"UNPRICED",IF(ISNUMBER(INDEX('SKU Catalog'!$K$1:$K$116,MAX(1,U1331))),G1331*H1331*INDEX('SKU Catalog'!$K$1:$K$116,MAX(1,U1331))*IF(AND(INDEX('SKU Catalog'!$F$1:$F$116,MAX(1,U1331))="Hourly",OR(INDEX('SKU Catalog'!$J$1:$J$116,MAX(1,U1331))=0,"PAYG"="PAYG")),I1331,1),"UNPRICED"))))</f>
        <v>0</v>
      </c>
      <c r="W1331" s="24">
        <f>IF(NOT(AND(A1331=$B$2,G1331&gt;0,H1331&gt;0,OR(C1331&lt;&gt;"Recommended baseline",Assumptions!$B$10=1))),0,IF(ISNUMBER(K1331),G1331*H1331*K1331,IF(U1331=0,"UNPRICED",IF(ISNUMBER(INDEX('SKU Catalog'!$L$1:$L$116,MAX(1,U1331))),G1331*H1331*INDEX('SKU Catalog'!$L$1:$L$116,MAX(1,U1331))*IF(AND(INDEX('SKU Catalog'!$F$1:$F$116,MAX(1,U1331))="Hourly",OR(INDEX('SKU Catalog'!$J$1:$J$116,MAX(1,U1331))=0,"1Y"="PAYG")),I1331,1),"UNPRICED"))))</f>
        <v>0</v>
      </c>
      <c r="X1331" s="24">
        <f>IF(NOT(AND(A1331=$B$2,G1331&gt;0,H1331&gt;0,OR(C1331&lt;&gt;"Recommended baseline",Assumptions!$B$10=1))),0,IF(ISNUMBER(K1331),G1331*H1331*K1331,IF(U1331=0,"UNPRICED",IF(ISNUMBER(INDEX('SKU Catalog'!$M$1:$M$116,MAX(1,U1331))),G1331*H1331*INDEX('SKU Catalog'!$M$1:$M$116,MAX(1,U1331))*IF(AND(INDEX('SKU Catalog'!$F$1:$F$116,MAX(1,U1331))="Hourly",OR(INDEX('SKU Catalog'!$J$1:$J$116,MAX(1,U1331))=0,"3Y"="PAYG")),I1331,1),"UNPRICED"))))</f>
        <v>0</v>
      </c>
    </row>
    <row r="1332" spans="1:24" ht="28.8" x14ac:dyDescent="0.35">
      <c r="A1332" s="21" t="s">
        <v>1941</v>
      </c>
      <c r="B1332" s="21" t="s">
        <v>95</v>
      </c>
      <c r="C1332" s="21" t="s">
        <v>2299</v>
      </c>
      <c r="D1332" s="21" t="s">
        <v>1634</v>
      </c>
      <c r="E1332" s="21" t="s">
        <v>1635</v>
      </c>
      <c r="F1332" s="26" t="s">
        <v>188</v>
      </c>
      <c r="G1332" s="27">
        <v>1</v>
      </c>
      <c r="H1332" s="27">
        <v>1</v>
      </c>
      <c r="I1332" s="36">
        <v>1</v>
      </c>
      <c r="J1332" s="26" t="s">
        <v>2297</v>
      </c>
      <c r="K1332" s="37"/>
      <c r="L1332" s="23" t="str">
        <f>IF(U1332=0,"INVALID SKU",IF(INDEX('SKU Catalog'!$J$1:$J$116,MAX(1,U1332))=0,"PAYG",IF(J1332="Default",Assumptions!$B$7,J1332)))</f>
        <v>PAYG</v>
      </c>
      <c r="M1332" s="23" t="str">
        <f>IF(U1332=0,"Review SKU",INDEX('SKU Catalog'!$E$1:$E$116,MAX(1,U1332)))</f>
        <v>resource</v>
      </c>
      <c r="N1332" s="31">
        <f>IF(ISNUMBER(K1332),K1332,IF(U1332=0,"UNPRICED",IF(L1332="PAYG",INDEX('SKU Catalog'!$K$1:$K$116,MAX(1,U1332)),IF(L1332="1Y",INDEX('SKU Catalog'!$L$1:$L$116,MAX(1,U1332)),INDEX('SKU Catalog'!$M$1:$M$116,MAX(1,U1332))))))</f>
        <v>0</v>
      </c>
      <c r="O1332" s="24">
        <f>IF(NOT(AND(A1332=$B$2,G1332&gt;0,H1332&gt;0,OR(C1332&lt;&gt;"Recommended baseline",Assumptions!$B$10=1))),0,IF(ISNUMBER(N1332),G1332*H1332*N1332*IF(ISNUMBER(K1332),1,IF(AND(L1332="PAYG",INDEX('SKU Catalog'!$F$1:$F$116,MAX(1,U1332))="Hourly"),I1332,1)),"UNPRICED"))</f>
        <v>0</v>
      </c>
      <c r="P1332" s="24">
        <f>IF(ISNUMBER(O1332),O1332*Assumptions!$B$8,"UNPRICED")</f>
        <v>0</v>
      </c>
      <c r="Q1332" s="23" t="str">
        <f>IF(NOT(AND(A1332=$B$2,G1332&gt;0,H1332&gt;0,OR(C1332&lt;&gt;"Recommended baseline",Assumptions!$B$10=1))),"Inactive",IF(NOT(ISNUMBER(N1332)),"UNPRICED - select SKU / quote",IF(ISNUMBER(K1332),"Manual quote - verify source",IF(T1332="Covered","Covered by capacity",IF(T1332="Control plane","No direct fee","Priced - verify sizing")))))</f>
        <v>Inactive</v>
      </c>
      <c r="R1332" s="21" t="s">
        <v>2300</v>
      </c>
      <c r="S1332" s="21" t="s">
        <v>971</v>
      </c>
      <c r="T1332" s="21" t="s">
        <v>187</v>
      </c>
      <c r="U1332" s="23">
        <f>IF(COUNTIF('SKU Catalog'!$A$4:$A$116,T1332&amp;"|"&amp;F1332)=0,0,MATCH(T1332&amp;"|"&amp;F1332,'SKU Catalog'!$A$1:$A$116,0))</f>
        <v>5</v>
      </c>
      <c r="V1332" s="24">
        <f>IF(NOT(AND(A1332=$B$2,G1332&gt;0,H1332&gt;0,OR(C1332&lt;&gt;"Recommended baseline",Assumptions!$B$10=1))),0,IF(ISNUMBER(K1332),G1332*H1332*K1332,IF(U1332=0,"UNPRICED",IF(ISNUMBER(INDEX('SKU Catalog'!$K$1:$K$116,MAX(1,U1332))),G1332*H1332*INDEX('SKU Catalog'!$K$1:$K$116,MAX(1,U1332))*IF(AND(INDEX('SKU Catalog'!$F$1:$F$116,MAX(1,U1332))="Hourly",OR(INDEX('SKU Catalog'!$J$1:$J$116,MAX(1,U1332))=0,"PAYG"="PAYG")),I1332,1),"UNPRICED"))))</f>
        <v>0</v>
      </c>
      <c r="W1332" s="24">
        <f>IF(NOT(AND(A1332=$B$2,G1332&gt;0,H1332&gt;0,OR(C1332&lt;&gt;"Recommended baseline",Assumptions!$B$10=1))),0,IF(ISNUMBER(K1332),G1332*H1332*K1332,IF(U1332=0,"UNPRICED",IF(ISNUMBER(INDEX('SKU Catalog'!$L$1:$L$116,MAX(1,U1332))),G1332*H1332*INDEX('SKU Catalog'!$L$1:$L$116,MAX(1,U1332))*IF(AND(INDEX('SKU Catalog'!$F$1:$F$116,MAX(1,U1332))="Hourly",OR(INDEX('SKU Catalog'!$J$1:$J$116,MAX(1,U1332))=0,"1Y"="PAYG")),I1332,1),"UNPRICED"))))</f>
        <v>0</v>
      </c>
      <c r="X1332" s="24">
        <f>IF(NOT(AND(A1332=$B$2,G1332&gt;0,H1332&gt;0,OR(C1332&lt;&gt;"Recommended baseline",Assumptions!$B$10=1))),0,IF(ISNUMBER(K1332),G1332*H1332*K1332,IF(U1332=0,"UNPRICED",IF(ISNUMBER(INDEX('SKU Catalog'!$M$1:$M$116,MAX(1,U1332))),G1332*H1332*INDEX('SKU Catalog'!$M$1:$M$116,MAX(1,U1332))*IF(AND(INDEX('SKU Catalog'!$F$1:$F$116,MAX(1,U1332))="Hourly",OR(INDEX('SKU Catalog'!$J$1:$J$116,MAX(1,U1332))=0,"3Y"="PAYG")),I1332,1),"UNPRICED"))))</f>
        <v>0</v>
      </c>
    </row>
    <row r="1333" spans="1:24" ht="28.8" x14ac:dyDescent="0.35">
      <c r="A1333" s="21" t="s">
        <v>1941</v>
      </c>
      <c r="B1333" s="21" t="s">
        <v>95</v>
      </c>
      <c r="C1333" s="21" t="s">
        <v>2299</v>
      </c>
      <c r="D1333" s="21" t="s">
        <v>1636</v>
      </c>
      <c r="E1333" s="21" t="s">
        <v>1637</v>
      </c>
      <c r="F1333" s="26" t="s">
        <v>188</v>
      </c>
      <c r="G1333" s="27">
        <v>1</v>
      </c>
      <c r="H1333" s="27">
        <v>1</v>
      </c>
      <c r="I1333" s="36">
        <v>1</v>
      </c>
      <c r="J1333" s="26" t="s">
        <v>2297</v>
      </c>
      <c r="K1333" s="37"/>
      <c r="L1333" s="23" t="str">
        <f>IF(U1333=0,"INVALID SKU",IF(INDEX('SKU Catalog'!$J$1:$J$116,MAX(1,U1333))=0,"PAYG",IF(J1333="Default",Assumptions!$B$7,J1333)))</f>
        <v>PAYG</v>
      </c>
      <c r="M1333" s="23" t="str">
        <f>IF(U1333=0,"Review SKU",INDEX('SKU Catalog'!$E$1:$E$116,MAX(1,U1333)))</f>
        <v>resource</v>
      </c>
      <c r="N1333" s="31">
        <f>IF(ISNUMBER(K1333),K1333,IF(U1333=0,"UNPRICED",IF(L1333="PAYG",INDEX('SKU Catalog'!$K$1:$K$116,MAX(1,U1333)),IF(L1333="1Y",INDEX('SKU Catalog'!$L$1:$L$116,MAX(1,U1333)),INDEX('SKU Catalog'!$M$1:$M$116,MAX(1,U1333))))))</f>
        <v>0</v>
      </c>
      <c r="O1333" s="24">
        <f>IF(NOT(AND(A1333=$B$2,G1333&gt;0,H1333&gt;0,OR(C1333&lt;&gt;"Recommended baseline",Assumptions!$B$10=1))),0,IF(ISNUMBER(N1333),G1333*H1333*N1333*IF(ISNUMBER(K1333),1,IF(AND(L1333="PAYG",INDEX('SKU Catalog'!$F$1:$F$116,MAX(1,U1333))="Hourly"),I1333,1)),"UNPRICED"))</f>
        <v>0</v>
      </c>
      <c r="P1333" s="24">
        <f>IF(ISNUMBER(O1333),O1333*Assumptions!$B$8,"UNPRICED")</f>
        <v>0</v>
      </c>
      <c r="Q1333" s="23" t="str">
        <f>IF(NOT(AND(A1333=$B$2,G1333&gt;0,H1333&gt;0,OR(C1333&lt;&gt;"Recommended baseline",Assumptions!$B$10=1))),"Inactive",IF(NOT(ISNUMBER(N1333)),"UNPRICED - select SKU / quote",IF(ISNUMBER(K1333),"Manual quote - verify source",IF(T1333="Covered","Covered by capacity",IF(T1333="Control plane","No direct fee","Priced - verify sizing")))))</f>
        <v>Inactive</v>
      </c>
      <c r="R1333" s="21" t="s">
        <v>2300</v>
      </c>
      <c r="S1333" s="21" t="s">
        <v>971</v>
      </c>
      <c r="T1333" s="21" t="s">
        <v>187</v>
      </c>
      <c r="U1333" s="23">
        <f>IF(COUNTIF('SKU Catalog'!$A$4:$A$116,T1333&amp;"|"&amp;F1333)=0,0,MATCH(T1333&amp;"|"&amp;F1333,'SKU Catalog'!$A$1:$A$116,0))</f>
        <v>5</v>
      </c>
      <c r="V1333" s="24">
        <f>IF(NOT(AND(A1333=$B$2,G1333&gt;0,H1333&gt;0,OR(C1333&lt;&gt;"Recommended baseline",Assumptions!$B$10=1))),0,IF(ISNUMBER(K1333),G1333*H1333*K1333,IF(U1333=0,"UNPRICED",IF(ISNUMBER(INDEX('SKU Catalog'!$K$1:$K$116,MAX(1,U1333))),G1333*H1333*INDEX('SKU Catalog'!$K$1:$K$116,MAX(1,U1333))*IF(AND(INDEX('SKU Catalog'!$F$1:$F$116,MAX(1,U1333))="Hourly",OR(INDEX('SKU Catalog'!$J$1:$J$116,MAX(1,U1333))=0,"PAYG"="PAYG")),I1333,1),"UNPRICED"))))</f>
        <v>0</v>
      </c>
      <c r="W1333" s="24">
        <f>IF(NOT(AND(A1333=$B$2,G1333&gt;0,H1333&gt;0,OR(C1333&lt;&gt;"Recommended baseline",Assumptions!$B$10=1))),0,IF(ISNUMBER(K1333),G1333*H1333*K1333,IF(U1333=0,"UNPRICED",IF(ISNUMBER(INDEX('SKU Catalog'!$L$1:$L$116,MAX(1,U1333))),G1333*H1333*INDEX('SKU Catalog'!$L$1:$L$116,MAX(1,U1333))*IF(AND(INDEX('SKU Catalog'!$F$1:$F$116,MAX(1,U1333))="Hourly",OR(INDEX('SKU Catalog'!$J$1:$J$116,MAX(1,U1333))=0,"1Y"="PAYG")),I1333,1),"UNPRICED"))))</f>
        <v>0</v>
      </c>
      <c r="X1333" s="24">
        <f>IF(NOT(AND(A1333=$B$2,G1333&gt;0,H1333&gt;0,OR(C1333&lt;&gt;"Recommended baseline",Assumptions!$B$10=1))),0,IF(ISNUMBER(K1333),G1333*H1333*K1333,IF(U1333=0,"UNPRICED",IF(ISNUMBER(INDEX('SKU Catalog'!$M$1:$M$116,MAX(1,U1333))),G1333*H1333*INDEX('SKU Catalog'!$M$1:$M$116,MAX(1,U1333))*IF(AND(INDEX('SKU Catalog'!$F$1:$F$116,MAX(1,U1333))="Hourly",OR(INDEX('SKU Catalog'!$J$1:$J$116,MAX(1,U1333))=0,"3Y"="PAYG")),I1333,1),"UNPRICED"))))</f>
        <v>0</v>
      </c>
    </row>
    <row r="1334" spans="1:24" ht="28.8" x14ac:dyDescent="0.35">
      <c r="A1334" s="21" t="s">
        <v>1941</v>
      </c>
      <c r="B1334" s="21" t="s">
        <v>95</v>
      </c>
      <c r="C1334" s="21" t="s">
        <v>2299</v>
      </c>
      <c r="D1334" s="21" t="s">
        <v>1638</v>
      </c>
      <c r="E1334" s="21" t="s">
        <v>1639</v>
      </c>
      <c r="F1334" s="26" t="s">
        <v>188</v>
      </c>
      <c r="G1334" s="27">
        <v>1</v>
      </c>
      <c r="H1334" s="27">
        <v>1</v>
      </c>
      <c r="I1334" s="36">
        <v>1</v>
      </c>
      <c r="J1334" s="26" t="s">
        <v>2297</v>
      </c>
      <c r="K1334" s="37"/>
      <c r="L1334" s="23" t="str">
        <f>IF(U1334=0,"INVALID SKU",IF(INDEX('SKU Catalog'!$J$1:$J$116,MAX(1,U1334))=0,"PAYG",IF(J1334="Default",Assumptions!$B$7,J1334)))</f>
        <v>PAYG</v>
      </c>
      <c r="M1334" s="23" t="str">
        <f>IF(U1334=0,"Review SKU",INDEX('SKU Catalog'!$E$1:$E$116,MAX(1,U1334)))</f>
        <v>resource</v>
      </c>
      <c r="N1334" s="31">
        <f>IF(ISNUMBER(K1334),K1334,IF(U1334=0,"UNPRICED",IF(L1334="PAYG",INDEX('SKU Catalog'!$K$1:$K$116,MAX(1,U1334)),IF(L1334="1Y",INDEX('SKU Catalog'!$L$1:$L$116,MAX(1,U1334)),INDEX('SKU Catalog'!$M$1:$M$116,MAX(1,U1334))))))</f>
        <v>0</v>
      </c>
      <c r="O1334" s="24">
        <f>IF(NOT(AND(A1334=$B$2,G1334&gt;0,H1334&gt;0,OR(C1334&lt;&gt;"Recommended baseline",Assumptions!$B$10=1))),0,IF(ISNUMBER(N1334),G1334*H1334*N1334*IF(ISNUMBER(K1334),1,IF(AND(L1334="PAYG",INDEX('SKU Catalog'!$F$1:$F$116,MAX(1,U1334))="Hourly"),I1334,1)),"UNPRICED"))</f>
        <v>0</v>
      </c>
      <c r="P1334" s="24">
        <f>IF(ISNUMBER(O1334),O1334*Assumptions!$B$8,"UNPRICED")</f>
        <v>0</v>
      </c>
      <c r="Q1334" s="23" t="str">
        <f>IF(NOT(AND(A1334=$B$2,G1334&gt;0,H1334&gt;0,OR(C1334&lt;&gt;"Recommended baseline",Assumptions!$B$10=1))),"Inactive",IF(NOT(ISNUMBER(N1334)),"UNPRICED - select SKU / quote",IF(ISNUMBER(K1334),"Manual quote - verify source",IF(T1334="Covered","Covered by capacity",IF(T1334="Control plane","No direct fee","Priced - verify sizing")))))</f>
        <v>Inactive</v>
      </c>
      <c r="R1334" s="21" t="s">
        <v>2300</v>
      </c>
      <c r="S1334" s="21" t="s">
        <v>971</v>
      </c>
      <c r="T1334" s="21" t="s">
        <v>187</v>
      </c>
      <c r="U1334" s="23">
        <f>IF(COUNTIF('SKU Catalog'!$A$4:$A$116,T1334&amp;"|"&amp;F1334)=0,0,MATCH(T1334&amp;"|"&amp;F1334,'SKU Catalog'!$A$1:$A$116,0))</f>
        <v>5</v>
      </c>
      <c r="V1334" s="24">
        <f>IF(NOT(AND(A1334=$B$2,G1334&gt;0,H1334&gt;0,OR(C1334&lt;&gt;"Recommended baseline",Assumptions!$B$10=1))),0,IF(ISNUMBER(K1334),G1334*H1334*K1334,IF(U1334=0,"UNPRICED",IF(ISNUMBER(INDEX('SKU Catalog'!$K$1:$K$116,MAX(1,U1334))),G1334*H1334*INDEX('SKU Catalog'!$K$1:$K$116,MAX(1,U1334))*IF(AND(INDEX('SKU Catalog'!$F$1:$F$116,MAX(1,U1334))="Hourly",OR(INDEX('SKU Catalog'!$J$1:$J$116,MAX(1,U1334))=0,"PAYG"="PAYG")),I1334,1),"UNPRICED"))))</f>
        <v>0</v>
      </c>
      <c r="W1334" s="24">
        <f>IF(NOT(AND(A1334=$B$2,G1334&gt;0,H1334&gt;0,OR(C1334&lt;&gt;"Recommended baseline",Assumptions!$B$10=1))),0,IF(ISNUMBER(K1334),G1334*H1334*K1334,IF(U1334=0,"UNPRICED",IF(ISNUMBER(INDEX('SKU Catalog'!$L$1:$L$116,MAX(1,U1334))),G1334*H1334*INDEX('SKU Catalog'!$L$1:$L$116,MAX(1,U1334))*IF(AND(INDEX('SKU Catalog'!$F$1:$F$116,MAX(1,U1334))="Hourly",OR(INDEX('SKU Catalog'!$J$1:$J$116,MAX(1,U1334))=0,"1Y"="PAYG")),I1334,1),"UNPRICED"))))</f>
        <v>0</v>
      </c>
      <c r="X1334" s="24">
        <f>IF(NOT(AND(A1334=$B$2,G1334&gt;0,H1334&gt;0,OR(C1334&lt;&gt;"Recommended baseline",Assumptions!$B$10=1))),0,IF(ISNUMBER(K1334),G1334*H1334*K1334,IF(U1334=0,"UNPRICED",IF(ISNUMBER(INDEX('SKU Catalog'!$M$1:$M$116,MAX(1,U1334))),G1334*H1334*INDEX('SKU Catalog'!$M$1:$M$116,MAX(1,U1334))*IF(AND(INDEX('SKU Catalog'!$F$1:$F$116,MAX(1,U1334))="Hourly",OR(INDEX('SKU Catalog'!$J$1:$J$116,MAX(1,U1334))=0,"3Y"="PAYG")),I1334,1),"UNPRICED"))))</f>
        <v>0</v>
      </c>
    </row>
    <row r="1335" spans="1:24" ht="28.8" x14ac:dyDescent="0.35">
      <c r="A1335" s="21" t="s">
        <v>1941</v>
      </c>
      <c r="B1335" s="21" t="s">
        <v>95</v>
      </c>
      <c r="C1335" s="21" t="s">
        <v>2299</v>
      </c>
      <c r="D1335" s="21" t="s">
        <v>1641</v>
      </c>
      <c r="E1335" s="21" t="s">
        <v>1642</v>
      </c>
      <c r="F1335" s="26" t="s">
        <v>188</v>
      </c>
      <c r="G1335" s="27">
        <v>1</v>
      </c>
      <c r="H1335" s="27">
        <v>1</v>
      </c>
      <c r="I1335" s="36">
        <v>1</v>
      </c>
      <c r="J1335" s="26" t="s">
        <v>2297</v>
      </c>
      <c r="K1335" s="37"/>
      <c r="L1335" s="23" t="str">
        <f>IF(U1335=0,"INVALID SKU",IF(INDEX('SKU Catalog'!$J$1:$J$116,MAX(1,U1335))=0,"PAYG",IF(J1335="Default",Assumptions!$B$7,J1335)))</f>
        <v>PAYG</v>
      </c>
      <c r="M1335" s="23" t="str">
        <f>IF(U1335=0,"Review SKU",INDEX('SKU Catalog'!$E$1:$E$116,MAX(1,U1335)))</f>
        <v>resource</v>
      </c>
      <c r="N1335" s="31">
        <f>IF(ISNUMBER(K1335),K1335,IF(U1335=0,"UNPRICED",IF(L1335="PAYG",INDEX('SKU Catalog'!$K$1:$K$116,MAX(1,U1335)),IF(L1335="1Y",INDEX('SKU Catalog'!$L$1:$L$116,MAX(1,U1335)),INDEX('SKU Catalog'!$M$1:$M$116,MAX(1,U1335))))))</f>
        <v>0</v>
      </c>
      <c r="O1335" s="24">
        <f>IF(NOT(AND(A1335=$B$2,G1335&gt;0,H1335&gt;0,OR(C1335&lt;&gt;"Recommended baseline",Assumptions!$B$10=1))),0,IF(ISNUMBER(N1335),G1335*H1335*N1335*IF(ISNUMBER(K1335),1,IF(AND(L1335="PAYG",INDEX('SKU Catalog'!$F$1:$F$116,MAX(1,U1335))="Hourly"),I1335,1)),"UNPRICED"))</f>
        <v>0</v>
      </c>
      <c r="P1335" s="24">
        <f>IF(ISNUMBER(O1335),O1335*Assumptions!$B$8,"UNPRICED")</f>
        <v>0</v>
      </c>
      <c r="Q1335" s="23" t="str">
        <f>IF(NOT(AND(A1335=$B$2,G1335&gt;0,H1335&gt;0,OR(C1335&lt;&gt;"Recommended baseline",Assumptions!$B$10=1))),"Inactive",IF(NOT(ISNUMBER(N1335)),"UNPRICED - select SKU / quote",IF(ISNUMBER(K1335),"Manual quote - verify source",IF(T1335="Covered","Covered by capacity",IF(T1335="Control plane","No direct fee","Priced - verify sizing")))))</f>
        <v>Inactive</v>
      </c>
      <c r="R1335" s="21" t="s">
        <v>2300</v>
      </c>
      <c r="S1335" s="21" t="s">
        <v>971</v>
      </c>
      <c r="T1335" s="21" t="s">
        <v>187</v>
      </c>
      <c r="U1335" s="23">
        <f>IF(COUNTIF('SKU Catalog'!$A$4:$A$116,T1335&amp;"|"&amp;F1335)=0,0,MATCH(T1335&amp;"|"&amp;F1335,'SKU Catalog'!$A$1:$A$116,0))</f>
        <v>5</v>
      </c>
      <c r="V1335" s="24">
        <f>IF(NOT(AND(A1335=$B$2,G1335&gt;0,H1335&gt;0,OR(C1335&lt;&gt;"Recommended baseline",Assumptions!$B$10=1))),0,IF(ISNUMBER(K1335),G1335*H1335*K1335,IF(U1335=0,"UNPRICED",IF(ISNUMBER(INDEX('SKU Catalog'!$K$1:$K$116,MAX(1,U1335))),G1335*H1335*INDEX('SKU Catalog'!$K$1:$K$116,MAX(1,U1335))*IF(AND(INDEX('SKU Catalog'!$F$1:$F$116,MAX(1,U1335))="Hourly",OR(INDEX('SKU Catalog'!$J$1:$J$116,MAX(1,U1335))=0,"PAYG"="PAYG")),I1335,1),"UNPRICED"))))</f>
        <v>0</v>
      </c>
      <c r="W1335" s="24">
        <f>IF(NOT(AND(A1335=$B$2,G1335&gt;0,H1335&gt;0,OR(C1335&lt;&gt;"Recommended baseline",Assumptions!$B$10=1))),0,IF(ISNUMBER(K1335),G1335*H1335*K1335,IF(U1335=0,"UNPRICED",IF(ISNUMBER(INDEX('SKU Catalog'!$L$1:$L$116,MAX(1,U1335))),G1335*H1335*INDEX('SKU Catalog'!$L$1:$L$116,MAX(1,U1335))*IF(AND(INDEX('SKU Catalog'!$F$1:$F$116,MAX(1,U1335))="Hourly",OR(INDEX('SKU Catalog'!$J$1:$J$116,MAX(1,U1335))=0,"1Y"="PAYG")),I1335,1),"UNPRICED"))))</f>
        <v>0</v>
      </c>
      <c r="X1335" s="24">
        <f>IF(NOT(AND(A1335=$B$2,G1335&gt;0,H1335&gt;0,OR(C1335&lt;&gt;"Recommended baseline",Assumptions!$B$10=1))),0,IF(ISNUMBER(K1335),G1335*H1335*K1335,IF(U1335=0,"UNPRICED",IF(ISNUMBER(INDEX('SKU Catalog'!$M$1:$M$116,MAX(1,U1335))),G1335*H1335*INDEX('SKU Catalog'!$M$1:$M$116,MAX(1,U1335))*IF(AND(INDEX('SKU Catalog'!$F$1:$F$116,MAX(1,U1335))="Hourly",OR(INDEX('SKU Catalog'!$J$1:$J$116,MAX(1,U1335))=0,"3Y"="PAYG")),I1335,1),"UNPRICED"))))</f>
        <v>0</v>
      </c>
    </row>
    <row r="1336" spans="1:24" ht="28.8" x14ac:dyDescent="0.35">
      <c r="A1336" s="21" t="s">
        <v>1941</v>
      </c>
      <c r="B1336" s="21" t="s">
        <v>95</v>
      </c>
      <c r="C1336" s="21" t="s">
        <v>2299</v>
      </c>
      <c r="D1336" s="21" t="s">
        <v>1644</v>
      </c>
      <c r="E1336" s="21" t="s">
        <v>1645</v>
      </c>
      <c r="F1336" s="26" t="s">
        <v>188</v>
      </c>
      <c r="G1336" s="27">
        <v>1</v>
      </c>
      <c r="H1336" s="27">
        <v>1</v>
      </c>
      <c r="I1336" s="36">
        <v>1</v>
      </c>
      <c r="J1336" s="26" t="s">
        <v>2297</v>
      </c>
      <c r="K1336" s="37"/>
      <c r="L1336" s="23" t="str">
        <f>IF(U1336=0,"INVALID SKU",IF(INDEX('SKU Catalog'!$J$1:$J$116,MAX(1,U1336))=0,"PAYG",IF(J1336="Default",Assumptions!$B$7,J1336)))</f>
        <v>PAYG</v>
      </c>
      <c r="M1336" s="23" t="str">
        <f>IF(U1336=0,"Review SKU",INDEX('SKU Catalog'!$E$1:$E$116,MAX(1,U1336)))</f>
        <v>resource</v>
      </c>
      <c r="N1336" s="31">
        <f>IF(ISNUMBER(K1336),K1336,IF(U1336=0,"UNPRICED",IF(L1336="PAYG",INDEX('SKU Catalog'!$K$1:$K$116,MAX(1,U1336)),IF(L1336="1Y",INDEX('SKU Catalog'!$L$1:$L$116,MAX(1,U1336)),INDEX('SKU Catalog'!$M$1:$M$116,MAX(1,U1336))))))</f>
        <v>0</v>
      </c>
      <c r="O1336" s="24">
        <f>IF(NOT(AND(A1336=$B$2,G1336&gt;0,H1336&gt;0,OR(C1336&lt;&gt;"Recommended baseline",Assumptions!$B$10=1))),0,IF(ISNUMBER(N1336),G1336*H1336*N1336*IF(ISNUMBER(K1336),1,IF(AND(L1336="PAYG",INDEX('SKU Catalog'!$F$1:$F$116,MAX(1,U1336))="Hourly"),I1336,1)),"UNPRICED"))</f>
        <v>0</v>
      </c>
      <c r="P1336" s="24">
        <f>IF(ISNUMBER(O1336),O1336*Assumptions!$B$8,"UNPRICED")</f>
        <v>0</v>
      </c>
      <c r="Q1336" s="23" t="str">
        <f>IF(NOT(AND(A1336=$B$2,G1336&gt;0,H1336&gt;0,OR(C1336&lt;&gt;"Recommended baseline",Assumptions!$B$10=1))),"Inactive",IF(NOT(ISNUMBER(N1336)),"UNPRICED - select SKU / quote",IF(ISNUMBER(K1336),"Manual quote - verify source",IF(T1336="Covered","Covered by capacity",IF(T1336="Control plane","No direct fee","Priced - verify sizing")))))</f>
        <v>Inactive</v>
      </c>
      <c r="R1336" s="21" t="s">
        <v>2300</v>
      </c>
      <c r="S1336" s="21" t="s">
        <v>971</v>
      </c>
      <c r="T1336" s="21" t="s">
        <v>187</v>
      </c>
      <c r="U1336" s="23">
        <f>IF(COUNTIF('SKU Catalog'!$A$4:$A$116,T1336&amp;"|"&amp;F1336)=0,0,MATCH(T1336&amp;"|"&amp;F1336,'SKU Catalog'!$A$1:$A$116,0))</f>
        <v>5</v>
      </c>
      <c r="V1336" s="24">
        <f>IF(NOT(AND(A1336=$B$2,G1336&gt;0,H1336&gt;0,OR(C1336&lt;&gt;"Recommended baseline",Assumptions!$B$10=1))),0,IF(ISNUMBER(K1336),G1336*H1336*K1336,IF(U1336=0,"UNPRICED",IF(ISNUMBER(INDEX('SKU Catalog'!$K$1:$K$116,MAX(1,U1336))),G1336*H1336*INDEX('SKU Catalog'!$K$1:$K$116,MAX(1,U1336))*IF(AND(INDEX('SKU Catalog'!$F$1:$F$116,MAX(1,U1336))="Hourly",OR(INDEX('SKU Catalog'!$J$1:$J$116,MAX(1,U1336))=0,"PAYG"="PAYG")),I1336,1),"UNPRICED"))))</f>
        <v>0</v>
      </c>
      <c r="W1336" s="24">
        <f>IF(NOT(AND(A1336=$B$2,G1336&gt;0,H1336&gt;0,OR(C1336&lt;&gt;"Recommended baseline",Assumptions!$B$10=1))),0,IF(ISNUMBER(K1336),G1336*H1336*K1336,IF(U1336=0,"UNPRICED",IF(ISNUMBER(INDEX('SKU Catalog'!$L$1:$L$116,MAX(1,U1336))),G1336*H1336*INDEX('SKU Catalog'!$L$1:$L$116,MAX(1,U1336))*IF(AND(INDEX('SKU Catalog'!$F$1:$F$116,MAX(1,U1336))="Hourly",OR(INDEX('SKU Catalog'!$J$1:$J$116,MAX(1,U1336))=0,"1Y"="PAYG")),I1336,1),"UNPRICED"))))</f>
        <v>0</v>
      </c>
      <c r="X1336" s="24">
        <f>IF(NOT(AND(A1336=$B$2,G1336&gt;0,H1336&gt;0,OR(C1336&lt;&gt;"Recommended baseline",Assumptions!$B$10=1))),0,IF(ISNUMBER(K1336),G1336*H1336*K1336,IF(U1336=0,"UNPRICED",IF(ISNUMBER(INDEX('SKU Catalog'!$M$1:$M$116,MAX(1,U1336))),G1336*H1336*INDEX('SKU Catalog'!$M$1:$M$116,MAX(1,U1336))*IF(AND(INDEX('SKU Catalog'!$F$1:$F$116,MAX(1,U1336))="Hourly",OR(INDEX('SKU Catalog'!$J$1:$J$116,MAX(1,U1336))=0,"3Y"="PAYG")),I1336,1),"UNPRICED"))))</f>
        <v>0</v>
      </c>
    </row>
    <row r="1337" spans="1:24" ht="28.8" x14ac:dyDescent="0.35">
      <c r="A1337" s="21" t="s">
        <v>1941</v>
      </c>
      <c r="B1337" s="21" t="s">
        <v>95</v>
      </c>
      <c r="C1337" s="21" t="s">
        <v>2299</v>
      </c>
      <c r="D1337" s="21" t="s">
        <v>1646</v>
      </c>
      <c r="E1337" s="21" t="s">
        <v>1647</v>
      </c>
      <c r="F1337" s="26" t="s">
        <v>188</v>
      </c>
      <c r="G1337" s="27">
        <v>1</v>
      </c>
      <c r="H1337" s="27">
        <v>1</v>
      </c>
      <c r="I1337" s="36">
        <v>1</v>
      </c>
      <c r="J1337" s="26" t="s">
        <v>2297</v>
      </c>
      <c r="K1337" s="37"/>
      <c r="L1337" s="23" t="str">
        <f>IF(U1337=0,"INVALID SKU",IF(INDEX('SKU Catalog'!$J$1:$J$116,MAX(1,U1337))=0,"PAYG",IF(J1337="Default",Assumptions!$B$7,J1337)))</f>
        <v>PAYG</v>
      </c>
      <c r="M1337" s="23" t="str">
        <f>IF(U1337=0,"Review SKU",INDEX('SKU Catalog'!$E$1:$E$116,MAX(1,U1337)))</f>
        <v>resource</v>
      </c>
      <c r="N1337" s="31">
        <f>IF(ISNUMBER(K1337),K1337,IF(U1337=0,"UNPRICED",IF(L1337="PAYG",INDEX('SKU Catalog'!$K$1:$K$116,MAX(1,U1337)),IF(L1337="1Y",INDEX('SKU Catalog'!$L$1:$L$116,MAX(1,U1337)),INDEX('SKU Catalog'!$M$1:$M$116,MAX(1,U1337))))))</f>
        <v>0</v>
      </c>
      <c r="O1337" s="24">
        <f>IF(NOT(AND(A1337=$B$2,G1337&gt;0,H1337&gt;0,OR(C1337&lt;&gt;"Recommended baseline",Assumptions!$B$10=1))),0,IF(ISNUMBER(N1337),G1337*H1337*N1337*IF(ISNUMBER(K1337),1,IF(AND(L1337="PAYG",INDEX('SKU Catalog'!$F$1:$F$116,MAX(1,U1337))="Hourly"),I1337,1)),"UNPRICED"))</f>
        <v>0</v>
      </c>
      <c r="P1337" s="24">
        <f>IF(ISNUMBER(O1337),O1337*Assumptions!$B$8,"UNPRICED")</f>
        <v>0</v>
      </c>
      <c r="Q1337" s="23" t="str">
        <f>IF(NOT(AND(A1337=$B$2,G1337&gt;0,H1337&gt;0,OR(C1337&lt;&gt;"Recommended baseline",Assumptions!$B$10=1))),"Inactive",IF(NOT(ISNUMBER(N1337)),"UNPRICED - select SKU / quote",IF(ISNUMBER(K1337),"Manual quote - verify source",IF(T1337="Covered","Covered by capacity",IF(T1337="Control plane","No direct fee","Priced - verify sizing")))))</f>
        <v>Inactive</v>
      </c>
      <c r="R1337" s="21" t="s">
        <v>2300</v>
      </c>
      <c r="S1337" s="21" t="s">
        <v>971</v>
      </c>
      <c r="T1337" s="21" t="s">
        <v>187</v>
      </c>
      <c r="U1337" s="23">
        <f>IF(COUNTIF('SKU Catalog'!$A$4:$A$116,T1337&amp;"|"&amp;F1337)=0,0,MATCH(T1337&amp;"|"&amp;F1337,'SKU Catalog'!$A$1:$A$116,0))</f>
        <v>5</v>
      </c>
      <c r="V1337" s="24">
        <f>IF(NOT(AND(A1337=$B$2,G1337&gt;0,H1337&gt;0,OR(C1337&lt;&gt;"Recommended baseline",Assumptions!$B$10=1))),0,IF(ISNUMBER(K1337),G1337*H1337*K1337,IF(U1337=0,"UNPRICED",IF(ISNUMBER(INDEX('SKU Catalog'!$K$1:$K$116,MAX(1,U1337))),G1337*H1337*INDEX('SKU Catalog'!$K$1:$K$116,MAX(1,U1337))*IF(AND(INDEX('SKU Catalog'!$F$1:$F$116,MAX(1,U1337))="Hourly",OR(INDEX('SKU Catalog'!$J$1:$J$116,MAX(1,U1337))=0,"PAYG"="PAYG")),I1337,1),"UNPRICED"))))</f>
        <v>0</v>
      </c>
      <c r="W1337" s="24">
        <f>IF(NOT(AND(A1337=$B$2,G1337&gt;0,H1337&gt;0,OR(C1337&lt;&gt;"Recommended baseline",Assumptions!$B$10=1))),0,IF(ISNUMBER(K1337),G1337*H1337*K1337,IF(U1337=0,"UNPRICED",IF(ISNUMBER(INDEX('SKU Catalog'!$L$1:$L$116,MAX(1,U1337))),G1337*H1337*INDEX('SKU Catalog'!$L$1:$L$116,MAX(1,U1337))*IF(AND(INDEX('SKU Catalog'!$F$1:$F$116,MAX(1,U1337))="Hourly",OR(INDEX('SKU Catalog'!$J$1:$J$116,MAX(1,U1337))=0,"1Y"="PAYG")),I1337,1),"UNPRICED"))))</f>
        <v>0</v>
      </c>
      <c r="X1337" s="24">
        <f>IF(NOT(AND(A1337=$B$2,G1337&gt;0,H1337&gt;0,OR(C1337&lt;&gt;"Recommended baseline",Assumptions!$B$10=1))),0,IF(ISNUMBER(K1337),G1337*H1337*K1337,IF(U1337=0,"UNPRICED",IF(ISNUMBER(INDEX('SKU Catalog'!$M$1:$M$116,MAX(1,U1337))),G1337*H1337*INDEX('SKU Catalog'!$M$1:$M$116,MAX(1,U1337))*IF(AND(INDEX('SKU Catalog'!$F$1:$F$116,MAX(1,U1337))="Hourly",OR(INDEX('SKU Catalog'!$J$1:$J$116,MAX(1,U1337))=0,"3Y"="PAYG")),I1337,1),"UNPRICED"))))</f>
        <v>0</v>
      </c>
    </row>
    <row r="1338" spans="1:24" ht="28.8" x14ac:dyDescent="0.35">
      <c r="A1338" s="21" t="s">
        <v>1941</v>
      </c>
      <c r="B1338" s="21" t="s">
        <v>95</v>
      </c>
      <c r="C1338" s="21" t="s">
        <v>2299</v>
      </c>
      <c r="D1338" s="21" t="s">
        <v>1648</v>
      </c>
      <c r="E1338" s="21" t="s">
        <v>1649</v>
      </c>
      <c r="F1338" s="26" t="s">
        <v>188</v>
      </c>
      <c r="G1338" s="27">
        <v>1</v>
      </c>
      <c r="H1338" s="27">
        <v>1</v>
      </c>
      <c r="I1338" s="36">
        <v>1</v>
      </c>
      <c r="J1338" s="26" t="s">
        <v>2297</v>
      </c>
      <c r="K1338" s="37"/>
      <c r="L1338" s="23" t="str">
        <f>IF(U1338=0,"INVALID SKU",IF(INDEX('SKU Catalog'!$J$1:$J$116,MAX(1,U1338))=0,"PAYG",IF(J1338="Default",Assumptions!$B$7,J1338)))</f>
        <v>PAYG</v>
      </c>
      <c r="M1338" s="23" t="str">
        <f>IF(U1338=0,"Review SKU",INDEX('SKU Catalog'!$E$1:$E$116,MAX(1,U1338)))</f>
        <v>resource</v>
      </c>
      <c r="N1338" s="31">
        <f>IF(ISNUMBER(K1338),K1338,IF(U1338=0,"UNPRICED",IF(L1338="PAYG",INDEX('SKU Catalog'!$K$1:$K$116,MAX(1,U1338)),IF(L1338="1Y",INDEX('SKU Catalog'!$L$1:$L$116,MAX(1,U1338)),INDEX('SKU Catalog'!$M$1:$M$116,MAX(1,U1338))))))</f>
        <v>0</v>
      </c>
      <c r="O1338" s="24">
        <f>IF(NOT(AND(A1338=$B$2,G1338&gt;0,H1338&gt;0,OR(C1338&lt;&gt;"Recommended baseline",Assumptions!$B$10=1))),0,IF(ISNUMBER(N1338),G1338*H1338*N1338*IF(ISNUMBER(K1338),1,IF(AND(L1338="PAYG",INDEX('SKU Catalog'!$F$1:$F$116,MAX(1,U1338))="Hourly"),I1338,1)),"UNPRICED"))</f>
        <v>0</v>
      </c>
      <c r="P1338" s="24">
        <f>IF(ISNUMBER(O1338),O1338*Assumptions!$B$8,"UNPRICED")</f>
        <v>0</v>
      </c>
      <c r="Q1338" s="23" t="str">
        <f>IF(NOT(AND(A1338=$B$2,G1338&gt;0,H1338&gt;0,OR(C1338&lt;&gt;"Recommended baseline",Assumptions!$B$10=1))),"Inactive",IF(NOT(ISNUMBER(N1338)),"UNPRICED - select SKU / quote",IF(ISNUMBER(K1338),"Manual quote - verify source",IF(T1338="Covered","Covered by capacity",IF(T1338="Control plane","No direct fee","Priced - verify sizing")))))</f>
        <v>Inactive</v>
      </c>
      <c r="R1338" s="21" t="s">
        <v>2300</v>
      </c>
      <c r="S1338" s="21" t="s">
        <v>971</v>
      </c>
      <c r="T1338" s="21" t="s">
        <v>187</v>
      </c>
      <c r="U1338" s="23">
        <f>IF(COUNTIF('SKU Catalog'!$A$4:$A$116,T1338&amp;"|"&amp;F1338)=0,0,MATCH(T1338&amp;"|"&amp;F1338,'SKU Catalog'!$A$1:$A$116,0))</f>
        <v>5</v>
      </c>
      <c r="V1338" s="24">
        <f>IF(NOT(AND(A1338=$B$2,G1338&gt;0,H1338&gt;0,OR(C1338&lt;&gt;"Recommended baseline",Assumptions!$B$10=1))),0,IF(ISNUMBER(K1338),G1338*H1338*K1338,IF(U1338=0,"UNPRICED",IF(ISNUMBER(INDEX('SKU Catalog'!$K$1:$K$116,MAX(1,U1338))),G1338*H1338*INDEX('SKU Catalog'!$K$1:$K$116,MAX(1,U1338))*IF(AND(INDEX('SKU Catalog'!$F$1:$F$116,MAX(1,U1338))="Hourly",OR(INDEX('SKU Catalog'!$J$1:$J$116,MAX(1,U1338))=0,"PAYG"="PAYG")),I1338,1),"UNPRICED"))))</f>
        <v>0</v>
      </c>
      <c r="W1338" s="24">
        <f>IF(NOT(AND(A1338=$B$2,G1338&gt;0,H1338&gt;0,OR(C1338&lt;&gt;"Recommended baseline",Assumptions!$B$10=1))),0,IF(ISNUMBER(K1338),G1338*H1338*K1338,IF(U1338=0,"UNPRICED",IF(ISNUMBER(INDEX('SKU Catalog'!$L$1:$L$116,MAX(1,U1338))),G1338*H1338*INDEX('SKU Catalog'!$L$1:$L$116,MAX(1,U1338))*IF(AND(INDEX('SKU Catalog'!$F$1:$F$116,MAX(1,U1338))="Hourly",OR(INDEX('SKU Catalog'!$J$1:$J$116,MAX(1,U1338))=0,"1Y"="PAYG")),I1338,1),"UNPRICED"))))</f>
        <v>0</v>
      </c>
      <c r="X1338" s="24">
        <f>IF(NOT(AND(A1338=$B$2,G1338&gt;0,H1338&gt;0,OR(C1338&lt;&gt;"Recommended baseline",Assumptions!$B$10=1))),0,IF(ISNUMBER(K1338),G1338*H1338*K1338,IF(U1338=0,"UNPRICED",IF(ISNUMBER(INDEX('SKU Catalog'!$M$1:$M$116,MAX(1,U1338))),G1338*H1338*INDEX('SKU Catalog'!$M$1:$M$116,MAX(1,U1338))*IF(AND(INDEX('SKU Catalog'!$F$1:$F$116,MAX(1,U1338))="Hourly",OR(INDEX('SKU Catalog'!$J$1:$J$116,MAX(1,U1338))=0,"3Y"="PAYG")),I1338,1),"UNPRICED"))))</f>
        <v>0</v>
      </c>
    </row>
    <row r="1339" spans="1:24" ht="28.8" x14ac:dyDescent="0.35">
      <c r="A1339" s="21" t="s">
        <v>1941</v>
      </c>
      <c r="B1339" s="21" t="s">
        <v>95</v>
      </c>
      <c r="C1339" s="21" t="s">
        <v>2299</v>
      </c>
      <c r="D1339" s="21" t="s">
        <v>1650</v>
      </c>
      <c r="E1339" s="21" t="s">
        <v>1651</v>
      </c>
      <c r="F1339" s="26" t="s">
        <v>188</v>
      </c>
      <c r="G1339" s="27">
        <v>1</v>
      </c>
      <c r="H1339" s="27">
        <v>1</v>
      </c>
      <c r="I1339" s="36">
        <v>1</v>
      </c>
      <c r="J1339" s="26" t="s">
        <v>2297</v>
      </c>
      <c r="K1339" s="37"/>
      <c r="L1339" s="23" t="str">
        <f>IF(U1339=0,"INVALID SKU",IF(INDEX('SKU Catalog'!$J$1:$J$116,MAX(1,U1339))=0,"PAYG",IF(J1339="Default",Assumptions!$B$7,J1339)))</f>
        <v>PAYG</v>
      </c>
      <c r="M1339" s="23" t="str">
        <f>IF(U1339=0,"Review SKU",INDEX('SKU Catalog'!$E$1:$E$116,MAX(1,U1339)))</f>
        <v>resource</v>
      </c>
      <c r="N1339" s="31">
        <f>IF(ISNUMBER(K1339),K1339,IF(U1339=0,"UNPRICED",IF(L1339="PAYG",INDEX('SKU Catalog'!$K$1:$K$116,MAX(1,U1339)),IF(L1339="1Y",INDEX('SKU Catalog'!$L$1:$L$116,MAX(1,U1339)),INDEX('SKU Catalog'!$M$1:$M$116,MAX(1,U1339))))))</f>
        <v>0</v>
      </c>
      <c r="O1339" s="24">
        <f>IF(NOT(AND(A1339=$B$2,G1339&gt;0,H1339&gt;0,OR(C1339&lt;&gt;"Recommended baseline",Assumptions!$B$10=1))),0,IF(ISNUMBER(N1339),G1339*H1339*N1339*IF(ISNUMBER(K1339),1,IF(AND(L1339="PAYG",INDEX('SKU Catalog'!$F$1:$F$116,MAX(1,U1339))="Hourly"),I1339,1)),"UNPRICED"))</f>
        <v>0</v>
      </c>
      <c r="P1339" s="24">
        <f>IF(ISNUMBER(O1339),O1339*Assumptions!$B$8,"UNPRICED")</f>
        <v>0</v>
      </c>
      <c r="Q1339" s="23" t="str">
        <f>IF(NOT(AND(A1339=$B$2,G1339&gt;0,H1339&gt;0,OR(C1339&lt;&gt;"Recommended baseline",Assumptions!$B$10=1))),"Inactive",IF(NOT(ISNUMBER(N1339)),"UNPRICED - select SKU / quote",IF(ISNUMBER(K1339),"Manual quote - verify source",IF(T1339="Covered","Covered by capacity",IF(T1339="Control plane","No direct fee","Priced - verify sizing")))))</f>
        <v>Inactive</v>
      </c>
      <c r="R1339" s="21" t="s">
        <v>2300</v>
      </c>
      <c r="S1339" s="21" t="s">
        <v>971</v>
      </c>
      <c r="T1339" s="21" t="s">
        <v>187</v>
      </c>
      <c r="U1339" s="23">
        <f>IF(COUNTIF('SKU Catalog'!$A$4:$A$116,T1339&amp;"|"&amp;F1339)=0,0,MATCH(T1339&amp;"|"&amp;F1339,'SKU Catalog'!$A$1:$A$116,0))</f>
        <v>5</v>
      </c>
      <c r="V1339" s="24">
        <f>IF(NOT(AND(A1339=$B$2,G1339&gt;0,H1339&gt;0,OR(C1339&lt;&gt;"Recommended baseline",Assumptions!$B$10=1))),0,IF(ISNUMBER(K1339),G1339*H1339*K1339,IF(U1339=0,"UNPRICED",IF(ISNUMBER(INDEX('SKU Catalog'!$K$1:$K$116,MAX(1,U1339))),G1339*H1339*INDEX('SKU Catalog'!$K$1:$K$116,MAX(1,U1339))*IF(AND(INDEX('SKU Catalog'!$F$1:$F$116,MAX(1,U1339))="Hourly",OR(INDEX('SKU Catalog'!$J$1:$J$116,MAX(1,U1339))=0,"PAYG"="PAYG")),I1339,1),"UNPRICED"))))</f>
        <v>0</v>
      </c>
      <c r="W1339" s="24">
        <f>IF(NOT(AND(A1339=$B$2,G1339&gt;0,H1339&gt;0,OR(C1339&lt;&gt;"Recommended baseline",Assumptions!$B$10=1))),0,IF(ISNUMBER(K1339),G1339*H1339*K1339,IF(U1339=0,"UNPRICED",IF(ISNUMBER(INDEX('SKU Catalog'!$L$1:$L$116,MAX(1,U1339))),G1339*H1339*INDEX('SKU Catalog'!$L$1:$L$116,MAX(1,U1339))*IF(AND(INDEX('SKU Catalog'!$F$1:$F$116,MAX(1,U1339))="Hourly",OR(INDEX('SKU Catalog'!$J$1:$J$116,MAX(1,U1339))=0,"1Y"="PAYG")),I1339,1),"UNPRICED"))))</f>
        <v>0</v>
      </c>
      <c r="X1339" s="24">
        <f>IF(NOT(AND(A1339=$B$2,G1339&gt;0,H1339&gt;0,OR(C1339&lt;&gt;"Recommended baseline",Assumptions!$B$10=1))),0,IF(ISNUMBER(K1339),G1339*H1339*K1339,IF(U1339=0,"UNPRICED",IF(ISNUMBER(INDEX('SKU Catalog'!$M$1:$M$116,MAX(1,U1339))),G1339*H1339*INDEX('SKU Catalog'!$M$1:$M$116,MAX(1,U1339))*IF(AND(INDEX('SKU Catalog'!$F$1:$F$116,MAX(1,U1339))="Hourly",OR(INDEX('SKU Catalog'!$J$1:$J$116,MAX(1,U1339))=0,"3Y"="PAYG")),I1339,1),"UNPRICED"))))</f>
        <v>0</v>
      </c>
    </row>
    <row r="1340" spans="1:24" ht="28.8" x14ac:dyDescent="0.35">
      <c r="A1340" s="21" t="s">
        <v>1941</v>
      </c>
      <c r="B1340" s="21" t="s">
        <v>95</v>
      </c>
      <c r="C1340" s="21" t="s">
        <v>2299</v>
      </c>
      <c r="D1340" s="21" t="s">
        <v>1652</v>
      </c>
      <c r="E1340" s="21" t="s">
        <v>1653</v>
      </c>
      <c r="F1340" s="26" t="s">
        <v>188</v>
      </c>
      <c r="G1340" s="27">
        <v>1</v>
      </c>
      <c r="H1340" s="27">
        <v>1</v>
      </c>
      <c r="I1340" s="36">
        <v>1</v>
      </c>
      <c r="J1340" s="26" t="s">
        <v>2297</v>
      </c>
      <c r="K1340" s="37"/>
      <c r="L1340" s="23" t="str">
        <f>IF(U1340=0,"INVALID SKU",IF(INDEX('SKU Catalog'!$J$1:$J$116,MAX(1,U1340))=0,"PAYG",IF(J1340="Default",Assumptions!$B$7,J1340)))</f>
        <v>PAYG</v>
      </c>
      <c r="M1340" s="23" t="str">
        <f>IF(U1340=0,"Review SKU",INDEX('SKU Catalog'!$E$1:$E$116,MAX(1,U1340)))</f>
        <v>resource</v>
      </c>
      <c r="N1340" s="31">
        <f>IF(ISNUMBER(K1340),K1340,IF(U1340=0,"UNPRICED",IF(L1340="PAYG",INDEX('SKU Catalog'!$K$1:$K$116,MAX(1,U1340)),IF(L1340="1Y",INDEX('SKU Catalog'!$L$1:$L$116,MAX(1,U1340)),INDEX('SKU Catalog'!$M$1:$M$116,MAX(1,U1340))))))</f>
        <v>0</v>
      </c>
      <c r="O1340" s="24">
        <f>IF(NOT(AND(A1340=$B$2,G1340&gt;0,H1340&gt;0,OR(C1340&lt;&gt;"Recommended baseline",Assumptions!$B$10=1))),0,IF(ISNUMBER(N1340),G1340*H1340*N1340*IF(ISNUMBER(K1340),1,IF(AND(L1340="PAYG",INDEX('SKU Catalog'!$F$1:$F$116,MAX(1,U1340))="Hourly"),I1340,1)),"UNPRICED"))</f>
        <v>0</v>
      </c>
      <c r="P1340" s="24">
        <f>IF(ISNUMBER(O1340),O1340*Assumptions!$B$8,"UNPRICED")</f>
        <v>0</v>
      </c>
      <c r="Q1340" s="23" t="str">
        <f>IF(NOT(AND(A1340=$B$2,G1340&gt;0,H1340&gt;0,OR(C1340&lt;&gt;"Recommended baseline",Assumptions!$B$10=1))),"Inactive",IF(NOT(ISNUMBER(N1340)),"UNPRICED - select SKU / quote",IF(ISNUMBER(K1340),"Manual quote - verify source",IF(T1340="Covered","Covered by capacity",IF(T1340="Control plane","No direct fee","Priced - verify sizing")))))</f>
        <v>Inactive</v>
      </c>
      <c r="R1340" s="21" t="s">
        <v>2300</v>
      </c>
      <c r="S1340" s="21" t="s">
        <v>971</v>
      </c>
      <c r="T1340" s="21" t="s">
        <v>187</v>
      </c>
      <c r="U1340" s="23">
        <f>IF(COUNTIF('SKU Catalog'!$A$4:$A$116,T1340&amp;"|"&amp;F1340)=0,0,MATCH(T1340&amp;"|"&amp;F1340,'SKU Catalog'!$A$1:$A$116,0))</f>
        <v>5</v>
      </c>
      <c r="V1340" s="24">
        <f>IF(NOT(AND(A1340=$B$2,G1340&gt;0,H1340&gt;0,OR(C1340&lt;&gt;"Recommended baseline",Assumptions!$B$10=1))),0,IF(ISNUMBER(K1340),G1340*H1340*K1340,IF(U1340=0,"UNPRICED",IF(ISNUMBER(INDEX('SKU Catalog'!$K$1:$K$116,MAX(1,U1340))),G1340*H1340*INDEX('SKU Catalog'!$K$1:$K$116,MAX(1,U1340))*IF(AND(INDEX('SKU Catalog'!$F$1:$F$116,MAX(1,U1340))="Hourly",OR(INDEX('SKU Catalog'!$J$1:$J$116,MAX(1,U1340))=0,"PAYG"="PAYG")),I1340,1),"UNPRICED"))))</f>
        <v>0</v>
      </c>
      <c r="W1340" s="24">
        <f>IF(NOT(AND(A1340=$B$2,G1340&gt;0,H1340&gt;0,OR(C1340&lt;&gt;"Recommended baseline",Assumptions!$B$10=1))),0,IF(ISNUMBER(K1340),G1340*H1340*K1340,IF(U1340=0,"UNPRICED",IF(ISNUMBER(INDEX('SKU Catalog'!$L$1:$L$116,MAX(1,U1340))),G1340*H1340*INDEX('SKU Catalog'!$L$1:$L$116,MAX(1,U1340))*IF(AND(INDEX('SKU Catalog'!$F$1:$F$116,MAX(1,U1340))="Hourly",OR(INDEX('SKU Catalog'!$J$1:$J$116,MAX(1,U1340))=0,"1Y"="PAYG")),I1340,1),"UNPRICED"))))</f>
        <v>0</v>
      </c>
      <c r="X1340" s="24">
        <f>IF(NOT(AND(A1340=$B$2,G1340&gt;0,H1340&gt;0,OR(C1340&lt;&gt;"Recommended baseline",Assumptions!$B$10=1))),0,IF(ISNUMBER(K1340),G1340*H1340*K1340,IF(U1340=0,"UNPRICED",IF(ISNUMBER(INDEX('SKU Catalog'!$M$1:$M$116,MAX(1,U1340))),G1340*H1340*INDEX('SKU Catalog'!$M$1:$M$116,MAX(1,U1340))*IF(AND(INDEX('SKU Catalog'!$F$1:$F$116,MAX(1,U1340))="Hourly",OR(INDEX('SKU Catalog'!$J$1:$J$116,MAX(1,U1340))=0,"3Y"="PAYG")),I1340,1),"UNPRICED"))))</f>
        <v>0</v>
      </c>
    </row>
    <row r="1341" spans="1:24" ht="28.8" x14ac:dyDescent="0.35">
      <c r="A1341" s="21" t="s">
        <v>1941</v>
      </c>
      <c r="B1341" s="21" t="s">
        <v>95</v>
      </c>
      <c r="C1341" s="21" t="s">
        <v>2299</v>
      </c>
      <c r="D1341" s="21" t="s">
        <v>1654</v>
      </c>
      <c r="E1341" s="21" t="s">
        <v>1655</v>
      </c>
      <c r="F1341" s="26" t="s">
        <v>188</v>
      </c>
      <c r="G1341" s="27">
        <v>1</v>
      </c>
      <c r="H1341" s="27">
        <v>1</v>
      </c>
      <c r="I1341" s="36">
        <v>1</v>
      </c>
      <c r="J1341" s="26" t="s">
        <v>2297</v>
      </c>
      <c r="K1341" s="37"/>
      <c r="L1341" s="23" t="str">
        <f>IF(U1341=0,"INVALID SKU",IF(INDEX('SKU Catalog'!$J$1:$J$116,MAX(1,U1341))=0,"PAYG",IF(J1341="Default",Assumptions!$B$7,J1341)))</f>
        <v>PAYG</v>
      </c>
      <c r="M1341" s="23" t="str">
        <f>IF(U1341=0,"Review SKU",INDEX('SKU Catalog'!$E$1:$E$116,MAX(1,U1341)))</f>
        <v>resource</v>
      </c>
      <c r="N1341" s="31">
        <f>IF(ISNUMBER(K1341),K1341,IF(U1341=0,"UNPRICED",IF(L1341="PAYG",INDEX('SKU Catalog'!$K$1:$K$116,MAX(1,U1341)),IF(L1341="1Y",INDEX('SKU Catalog'!$L$1:$L$116,MAX(1,U1341)),INDEX('SKU Catalog'!$M$1:$M$116,MAX(1,U1341))))))</f>
        <v>0</v>
      </c>
      <c r="O1341" s="24">
        <f>IF(NOT(AND(A1341=$B$2,G1341&gt;0,H1341&gt;0,OR(C1341&lt;&gt;"Recommended baseline",Assumptions!$B$10=1))),0,IF(ISNUMBER(N1341),G1341*H1341*N1341*IF(ISNUMBER(K1341),1,IF(AND(L1341="PAYG",INDEX('SKU Catalog'!$F$1:$F$116,MAX(1,U1341))="Hourly"),I1341,1)),"UNPRICED"))</f>
        <v>0</v>
      </c>
      <c r="P1341" s="24">
        <f>IF(ISNUMBER(O1341),O1341*Assumptions!$B$8,"UNPRICED")</f>
        <v>0</v>
      </c>
      <c r="Q1341" s="23" t="str">
        <f>IF(NOT(AND(A1341=$B$2,G1341&gt;0,H1341&gt;0,OR(C1341&lt;&gt;"Recommended baseline",Assumptions!$B$10=1))),"Inactive",IF(NOT(ISNUMBER(N1341)),"UNPRICED - select SKU / quote",IF(ISNUMBER(K1341),"Manual quote - verify source",IF(T1341="Covered","Covered by capacity",IF(T1341="Control plane","No direct fee","Priced - verify sizing")))))</f>
        <v>Inactive</v>
      </c>
      <c r="R1341" s="21" t="s">
        <v>2300</v>
      </c>
      <c r="S1341" s="21" t="s">
        <v>971</v>
      </c>
      <c r="T1341" s="21" t="s">
        <v>187</v>
      </c>
      <c r="U1341" s="23">
        <f>IF(COUNTIF('SKU Catalog'!$A$4:$A$116,T1341&amp;"|"&amp;F1341)=0,0,MATCH(T1341&amp;"|"&amp;F1341,'SKU Catalog'!$A$1:$A$116,0))</f>
        <v>5</v>
      </c>
      <c r="V1341" s="24">
        <f>IF(NOT(AND(A1341=$B$2,G1341&gt;0,H1341&gt;0,OR(C1341&lt;&gt;"Recommended baseline",Assumptions!$B$10=1))),0,IF(ISNUMBER(K1341),G1341*H1341*K1341,IF(U1341=0,"UNPRICED",IF(ISNUMBER(INDEX('SKU Catalog'!$K$1:$K$116,MAX(1,U1341))),G1341*H1341*INDEX('SKU Catalog'!$K$1:$K$116,MAX(1,U1341))*IF(AND(INDEX('SKU Catalog'!$F$1:$F$116,MAX(1,U1341))="Hourly",OR(INDEX('SKU Catalog'!$J$1:$J$116,MAX(1,U1341))=0,"PAYG"="PAYG")),I1341,1),"UNPRICED"))))</f>
        <v>0</v>
      </c>
      <c r="W1341" s="24">
        <f>IF(NOT(AND(A1341=$B$2,G1341&gt;0,H1341&gt;0,OR(C1341&lt;&gt;"Recommended baseline",Assumptions!$B$10=1))),0,IF(ISNUMBER(K1341),G1341*H1341*K1341,IF(U1341=0,"UNPRICED",IF(ISNUMBER(INDEX('SKU Catalog'!$L$1:$L$116,MAX(1,U1341))),G1341*H1341*INDEX('SKU Catalog'!$L$1:$L$116,MAX(1,U1341))*IF(AND(INDEX('SKU Catalog'!$F$1:$F$116,MAX(1,U1341))="Hourly",OR(INDEX('SKU Catalog'!$J$1:$J$116,MAX(1,U1341))=0,"1Y"="PAYG")),I1341,1),"UNPRICED"))))</f>
        <v>0</v>
      </c>
      <c r="X1341" s="24">
        <f>IF(NOT(AND(A1341=$B$2,G1341&gt;0,H1341&gt;0,OR(C1341&lt;&gt;"Recommended baseline",Assumptions!$B$10=1))),0,IF(ISNUMBER(K1341),G1341*H1341*K1341,IF(U1341=0,"UNPRICED",IF(ISNUMBER(INDEX('SKU Catalog'!$M$1:$M$116,MAX(1,U1341))),G1341*H1341*INDEX('SKU Catalog'!$M$1:$M$116,MAX(1,U1341))*IF(AND(INDEX('SKU Catalog'!$F$1:$F$116,MAX(1,U1341))="Hourly",OR(INDEX('SKU Catalog'!$J$1:$J$116,MAX(1,U1341))=0,"3Y"="PAYG")),I1341,1),"UNPRICED"))))</f>
        <v>0</v>
      </c>
    </row>
    <row r="1342" spans="1:24" ht="28.8" x14ac:dyDescent="0.35">
      <c r="A1342" s="21" t="s">
        <v>1941</v>
      </c>
      <c r="B1342" s="21" t="s">
        <v>95</v>
      </c>
      <c r="C1342" s="21" t="s">
        <v>2299</v>
      </c>
      <c r="D1342" s="21" t="s">
        <v>1656</v>
      </c>
      <c r="E1342" s="21" t="s">
        <v>1657</v>
      </c>
      <c r="F1342" s="26" t="s">
        <v>188</v>
      </c>
      <c r="G1342" s="27">
        <v>1</v>
      </c>
      <c r="H1342" s="27">
        <v>1</v>
      </c>
      <c r="I1342" s="36">
        <v>1</v>
      </c>
      <c r="J1342" s="26" t="s">
        <v>2297</v>
      </c>
      <c r="K1342" s="37"/>
      <c r="L1342" s="23" t="str">
        <f>IF(U1342=0,"INVALID SKU",IF(INDEX('SKU Catalog'!$J$1:$J$116,MAX(1,U1342))=0,"PAYG",IF(J1342="Default",Assumptions!$B$7,J1342)))</f>
        <v>PAYG</v>
      </c>
      <c r="M1342" s="23" t="str">
        <f>IF(U1342=0,"Review SKU",INDEX('SKU Catalog'!$E$1:$E$116,MAX(1,U1342)))</f>
        <v>resource</v>
      </c>
      <c r="N1342" s="31">
        <f>IF(ISNUMBER(K1342),K1342,IF(U1342=0,"UNPRICED",IF(L1342="PAYG",INDEX('SKU Catalog'!$K$1:$K$116,MAX(1,U1342)),IF(L1342="1Y",INDEX('SKU Catalog'!$L$1:$L$116,MAX(1,U1342)),INDEX('SKU Catalog'!$M$1:$M$116,MAX(1,U1342))))))</f>
        <v>0</v>
      </c>
      <c r="O1342" s="24">
        <f>IF(NOT(AND(A1342=$B$2,G1342&gt;0,H1342&gt;0,OR(C1342&lt;&gt;"Recommended baseline",Assumptions!$B$10=1))),0,IF(ISNUMBER(N1342),G1342*H1342*N1342*IF(ISNUMBER(K1342),1,IF(AND(L1342="PAYG",INDEX('SKU Catalog'!$F$1:$F$116,MAX(1,U1342))="Hourly"),I1342,1)),"UNPRICED"))</f>
        <v>0</v>
      </c>
      <c r="P1342" s="24">
        <f>IF(ISNUMBER(O1342),O1342*Assumptions!$B$8,"UNPRICED")</f>
        <v>0</v>
      </c>
      <c r="Q1342" s="23" t="str">
        <f>IF(NOT(AND(A1342=$B$2,G1342&gt;0,H1342&gt;0,OR(C1342&lt;&gt;"Recommended baseline",Assumptions!$B$10=1))),"Inactive",IF(NOT(ISNUMBER(N1342)),"UNPRICED - select SKU / quote",IF(ISNUMBER(K1342),"Manual quote - verify source",IF(T1342="Covered","Covered by capacity",IF(T1342="Control plane","No direct fee","Priced - verify sizing")))))</f>
        <v>Inactive</v>
      </c>
      <c r="R1342" s="21" t="s">
        <v>2300</v>
      </c>
      <c r="S1342" s="21" t="s">
        <v>971</v>
      </c>
      <c r="T1342" s="21" t="s">
        <v>187</v>
      </c>
      <c r="U1342" s="23">
        <f>IF(COUNTIF('SKU Catalog'!$A$4:$A$116,T1342&amp;"|"&amp;F1342)=0,0,MATCH(T1342&amp;"|"&amp;F1342,'SKU Catalog'!$A$1:$A$116,0))</f>
        <v>5</v>
      </c>
      <c r="V1342" s="24">
        <f>IF(NOT(AND(A1342=$B$2,G1342&gt;0,H1342&gt;0,OR(C1342&lt;&gt;"Recommended baseline",Assumptions!$B$10=1))),0,IF(ISNUMBER(K1342),G1342*H1342*K1342,IF(U1342=0,"UNPRICED",IF(ISNUMBER(INDEX('SKU Catalog'!$K$1:$K$116,MAX(1,U1342))),G1342*H1342*INDEX('SKU Catalog'!$K$1:$K$116,MAX(1,U1342))*IF(AND(INDEX('SKU Catalog'!$F$1:$F$116,MAX(1,U1342))="Hourly",OR(INDEX('SKU Catalog'!$J$1:$J$116,MAX(1,U1342))=0,"PAYG"="PAYG")),I1342,1),"UNPRICED"))))</f>
        <v>0</v>
      </c>
      <c r="W1342" s="24">
        <f>IF(NOT(AND(A1342=$B$2,G1342&gt;0,H1342&gt;0,OR(C1342&lt;&gt;"Recommended baseline",Assumptions!$B$10=1))),0,IF(ISNUMBER(K1342),G1342*H1342*K1342,IF(U1342=0,"UNPRICED",IF(ISNUMBER(INDEX('SKU Catalog'!$L$1:$L$116,MAX(1,U1342))),G1342*H1342*INDEX('SKU Catalog'!$L$1:$L$116,MAX(1,U1342))*IF(AND(INDEX('SKU Catalog'!$F$1:$F$116,MAX(1,U1342))="Hourly",OR(INDEX('SKU Catalog'!$J$1:$J$116,MAX(1,U1342))=0,"1Y"="PAYG")),I1342,1),"UNPRICED"))))</f>
        <v>0</v>
      </c>
      <c r="X1342" s="24">
        <f>IF(NOT(AND(A1342=$B$2,G1342&gt;0,H1342&gt;0,OR(C1342&lt;&gt;"Recommended baseline",Assumptions!$B$10=1))),0,IF(ISNUMBER(K1342),G1342*H1342*K1342,IF(U1342=0,"UNPRICED",IF(ISNUMBER(INDEX('SKU Catalog'!$M$1:$M$116,MAX(1,U1342))),G1342*H1342*INDEX('SKU Catalog'!$M$1:$M$116,MAX(1,U1342))*IF(AND(INDEX('SKU Catalog'!$F$1:$F$116,MAX(1,U1342))="Hourly",OR(INDEX('SKU Catalog'!$J$1:$J$116,MAX(1,U1342))=0,"3Y"="PAYG")),I1342,1),"UNPRICED"))))</f>
        <v>0</v>
      </c>
    </row>
    <row r="1343" spans="1:24" ht="28.8" x14ac:dyDescent="0.35">
      <c r="A1343" s="21" t="s">
        <v>1941</v>
      </c>
      <c r="B1343" s="21" t="s">
        <v>95</v>
      </c>
      <c r="C1343" s="21" t="s">
        <v>2299</v>
      </c>
      <c r="D1343" s="21" t="s">
        <v>1659</v>
      </c>
      <c r="E1343" s="21" t="s">
        <v>1660</v>
      </c>
      <c r="F1343" s="26" t="s">
        <v>188</v>
      </c>
      <c r="G1343" s="27">
        <v>1</v>
      </c>
      <c r="H1343" s="27">
        <v>1</v>
      </c>
      <c r="I1343" s="36">
        <v>1</v>
      </c>
      <c r="J1343" s="26" t="s">
        <v>2297</v>
      </c>
      <c r="K1343" s="37"/>
      <c r="L1343" s="23" t="str">
        <f>IF(U1343=0,"INVALID SKU",IF(INDEX('SKU Catalog'!$J$1:$J$116,MAX(1,U1343))=0,"PAYG",IF(J1343="Default",Assumptions!$B$7,J1343)))</f>
        <v>PAYG</v>
      </c>
      <c r="M1343" s="23" t="str">
        <f>IF(U1343=0,"Review SKU",INDEX('SKU Catalog'!$E$1:$E$116,MAX(1,U1343)))</f>
        <v>resource</v>
      </c>
      <c r="N1343" s="31">
        <f>IF(ISNUMBER(K1343),K1343,IF(U1343=0,"UNPRICED",IF(L1343="PAYG",INDEX('SKU Catalog'!$K$1:$K$116,MAX(1,U1343)),IF(L1343="1Y",INDEX('SKU Catalog'!$L$1:$L$116,MAX(1,U1343)),INDEX('SKU Catalog'!$M$1:$M$116,MAX(1,U1343))))))</f>
        <v>0</v>
      </c>
      <c r="O1343" s="24">
        <f>IF(NOT(AND(A1343=$B$2,G1343&gt;0,H1343&gt;0,OR(C1343&lt;&gt;"Recommended baseline",Assumptions!$B$10=1))),0,IF(ISNUMBER(N1343),G1343*H1343*N1343*IF(ISNUMBER(K1343),1,IF(AND(L1343="PAYG",INDEX('SKU Catalog'!$F$1:$F$116,MAX(1,U1343))="Hourly"),I1343,1)),"UNPRICED"))</f>
        <v>0</v>
      </c>
      <c r="P1343" s="24">
        <f>IF(ISNUMBER(O1343),O1343*Assumptions!$B$8,"UNPRICED")</f>
        <v>0</v>
      </c>
      <c r="Q1343" s="23" t="str">
        <f>IF(NOT(AND(A1343=$B$2,G1343&gt;0,H1343&gt;0,OR(C1343&lt;&gt;"Recommended baseline",Assumptions!$B$10=1))),"Inactive",IF(NOT(ISNUMBER(N1343)),"UNPRICED - select SKU / quote",IF(ISNUMBER(K1343),"Manual quote - verify source",IF(T1343="Covered","Covered by capacity",IF(T1343="Control plane","No direct fee","Priced - verify sizing")))))</f>
        <v>Inactive</v>
      </c>
      <c r="R1343" s="21" t="s">
        <v>2300</v>
      </c>
      <c r="S1343" s="21" t="s">
        <v>971</v>
      </c>
      <c r="T1343" s="21" t="s">
        <v>187</v>
      </c>
      <c r="U1343" s="23">
        <f>IF(COUNTIF('SKU Catalog'!$A$4:$A$116,T1343&amp;"|"&amp;F1343)=0,0,MATCH(T1343&amp;"|"&amp;F1343,'SKU Catalog'!$A$1:$A$116,0))</f>
        <v>5</v>
      </c>
      <c r="V1343" s="24">
        <f>IF(NOT(AND(A1343=$B$2,G1343&gt;0,H1343&gt;0,OR(C1343&lt;&gt;"Recommended baseline",Assumptions!$B$10=1))),0,IF(ISNUMBER(K1343),G1343*H1343*K1343,IF(U1343=0,"UNPRICED",IF(ISNUMBER(INDEX('SKU Catalog'!$K$1:$K$116,MAX(1,U1343))),G1343*H1343*INDEX('SKU Catalog'!$K$1:$K$116,MAX(1,U1343))*IF(AND(INDEX('SKU Catalog'!$F$1:$F$116,MAX(1,U1343))="Hourly",OR(INDEX('SKU Catalog'!$J$1:$J$116,MAX(1,U1343))=0,"PAYG"="PAYG")),I1343,1),"UNPRICED"))))</f>
        <v>0</v>
      </c>
      <c r="W1343" s="24">
        <f>IF(NOT(AND(A1343=$B$2,G1343&gt;0,H1343&gt;0,OR(C1343&lt;&gt;"Recommended baseline",Assumptions!$B$10=1))),0,IF(ISNUMBER(K1343),G1343*H1343*K1343,IF(U1343=0,"UNPRICED",IF(ISNUMBER(INDEX('SKU Catalog'!$L$1:$L$116,MAX(1,U1343))),G1343*H1343*INDEX('SKU Catalog'!$L$1:$L$116,MAX(1,U1343))*IF(AND(INDEX('SKU Catalog'!$F$1:$F$116,MAX(1,U1343))="Hourly",OR(INDEX('SKU Catalog'!$J$1:$J$116,MAX(1,U1343))=0,"1Y"="PAYG")),I1343,1),"UNPRICED"))))</f>
        <v>0</v>
      </c>
      <c r="X1343" s="24">
        <f>IF(NOT(AND(A1343=$B$2,G1343&gt;0,H1343&gt;0,OR(C1343&lt;&gt;"Recommended baseline",Assumptions!$B$10=1))),0,IF(ISNUMBER(K1343),G1343*H1343*K1343,IF(U1343=0,"UNPRICED",IF(ISNUMBER(INDEX('SKU Catalog'!$M$1:$M$116,MAX(1,U1343))),G1343*H1343*INDEX('SKU Catalog'!$M$1:$M$116,MAX(1,U1343))*IF(AND(INDEX('SKU Catalog'!$F$1:$F$116,MAX(1,U1343))="Hourly",OR(INDEX('SKU Catalog'!$J$1:$J$116,MAX(1,U1343))=0,"3Y"="PAYG")),I1343,1),"UNPRICED"))))</f>
        <v>0</v>
      </c>
    </row>
    <row r="1344" spans="1:24" ht="28.8" x14ac:dyDescent="0.35">
      <c r="A1344" s="21" t="s">
        <v>1941</v>
      </c>
      <c r="B1344" s="21" t="s">
        <v>95</v>
      </c>
      <c r="C1344" s="21" t="s">
        <v>2299</v>
      </c>
      <c r="D1344" s="21" t="s">
        <v>1661</v>
      </c>
      <c r="E1344" s="21" t="s">
        <v>1662</v>
      </c>
      <c r="F1344" s="26" t="s">
        <v>188</v>
      </c>
      <c r="G1344" s="27">
        <v>1</v>
      </c>
      <c r="H1344" s="27">
        <v>1</v>
      </c>
      <c r="I1344" s="36">
        <v>1</v>
      </c>
      <c r="J1344" s="26" t="s">
        <v>2297</v>
      </c>
      <c r="K1344" s="37"/>
      <c r="L1344" s="23" t="str">
        <f>IF(U1344=0,"INVALID SKU",IF(INDEX('SKU Catalog'!$J$1:$J$116,MAX(1,U1344))=0,"PAYG",IF(J1344="Default",Assumptions!$B$7,J1344)))</f>
        <v>PAYG</v>
      </c>
      <c r="M1344" s="23" t="str">
        <f>IF(U1344=0,"Review SKU",INDEX('SKU Catalog'!$E$1:$E$116,MAX(1,U1344)))</f>
        <v>resource</v>
      </c>
      <c r="N1344" s="31">
        <f>IF(ISNUMBER(K1344),K1344,IF(U1344=0,"UNPRICED",IF(L1344="PAYG",INDEX('SKU Catalog'!$K$1:$K$116,MAX(1,U1344)),IF(L1344="1Y",INDEX('SKU Catalog'!$L$1:$L$116,MAX(1,U1344)),INDEX('SKU Catalog'!$M$1:$M$116,MAX(1,U1344))))))</f>
        <v>0</v>
      </c>
      <c r="O1344" s="24">
        <f>IF(NOT(AND(A1344=$B$2,G1344&gt;0,H1344&gt;0,OR(C1344&lt;&gt;"Recommended baseline",Assumptions!$B$10=1))),0,IF(ISNUMBER(N1344),G1344*H1344*N1344*IF(ISNUMBER(K1344),1,IF(AND(L1344="PAYG",INDEX('SKU Catalog'!$F$1:$F$116,MAX(1,U1344))="Hourly"),I1344,1)),"UNPRICED"))</f>
        <v>0</v>
      </c>
      <c r="P1344" s="24">
        <f>IF(ISNUMBER(O1344),O1344*Assumptions!$B$8,"UNPRICED")</f>
        <v>0</v>
      </c>
      <c r="Q1344" s="23" t="str">
        <f>IF(NOT(AND(A1344=$B$2,G1344&gt;0,H1344&gt;0,OR(C1344&lt;&gt;"Recommended baseline",Assumptions!$B$10=1))),"Inactive",IF(NOT(ISNUMBER(N1344)),"UNPRICED - select SKU / quote",IF(ISNUMBER(K1344),"Manual quote - verify source",IF(T1344="Covered","Covered by capacity",IF(T1344="Control plane","No direct fee","Priced - verify sizing")))))</f>
        <v>Inactive</v>
      </c>
      <c r="R1344" s="21" t="s">
        <v>2300</v>
      </c>
      <c r="S1344" s="21" t="s">
        <v>971</v>
      </c>
      <c r="T1344" s="21" t="s">
        <v>187</v>
      </c>
      <c r="U1344" s="23">
        <f>IF(COUNTIF('SKU Catalog'!$A$4:$A$116,T1344&amp;"|"&amp;F1344)=0,0,MATCH(T1344&amp;"|"&amp;F1344,'SKU Catalog'!$A$1:$A$116,0))</f>
        <v>5</v>
      </c>
      <c r="V1344" s="24">
        <f>IF(NOT(AND(A1344=$B$2,G1344&gt;0,H1344&gt;0,OR(C1344&lt;&gt;"Recommended baseline",Assumptions!$B$10=1))),0,IF(ISNUMBER(K1344),G1344*H1344*K1344,IF(U1344=0,"UNPRICED",IF(ISNUMBER(INDEX('SKU Catalog'!$K$1:$K$116,MAX(1,U1344))),G1344*H1344*INDEX('SKU Catalog'!$K$1:$K$116,MAX(1,U1344))*IF(AND(INDEX('SKU Catalog'!$F$1:$F$116,MAX(1,U1344))="Hourly",OR(INDEX('SKU Catalog'!$J$1:$J$116,MAX(1,U1344))=0,"PAYG"="PAYG")),I1344,1),"UNPRICED"))))</f>
        <v>0</v>
      </c>
      <c r="W1344" s="24">
        <f>IF(NOT(AND(A1344=$B$2,G1344&gt;0,H1344&gt;0,OR(C1344&lt;&gt;"Recommended baseline",Assumptions!$B$10=1))),0,IF(ISNUMBER(K1344),G1344*H1344*K1344,IF(U1344=0,"UNPRICED",IF(ISNUMBER(INDEX('SKU Catalog'!$L$1:$L$116,MAX(1,U1344))),G1344*H1344*INDEX('SKU Catalog'!$L$1:$L$116,MAX(1,U1344))*IF(AND(INDEX('SKU Catalog'!$F$1:$F$116,MAX(1,U1344))="Hourly",OR(INDEX('SKU Catalog'!$J$1:$J$116,MAX(1,U1344))=0,"1Y"="PAYG")),I1344,1),"UNPRICED"))))</f>
        <v>0</v>
      </c>
      <c r="X1344" s="24">
        <f>IF(NOT(AND(A1344=$B$2,G1344&gt;0,H1344&gt;0,OR(C1344&lt;&gt;"Recommended baseline",Assumptions!$B$10=1))),0,IF(ISNUMBER(K1344),G1344*H1344*K1344,IF(U1344=0,"UNPRICED",IF(ISNUMBER(INDEX('SKU Catalog'!$M$1:$M$116,MAX(1,U1344))),G1344*H1344*INDEX('SKU Catalog'!$M$1:$M$116,MAX(1,U1344))*IF(AND(INDEX('SKU Catalog'!$F$1:$F$116,MAX(1,U1344))="Hourly",OR(INDEX('SKU Catalog'!$J$1:$J$116,MAX(1,U1344))=0,"3Y"="PAYG")),I1344,1),"UNPRICED"))))</f>
        <v>0</v>
      </c>
    </row>
    <row r="1345" spans="1:24" ht="28.8" x14ac:dyDescent="0.35">
      <c r="A1345" s="21" t="s">
        <v>1941</v>
      </c>
      <c r="B1345" s="21" t="s">
        <v>95</v>
      </c>
      <c r="C1345" s="21" t="s">
        <v>2299</v>
      </c>
      <c r="D1345" s="21" t="s">
        <v>1663</v>
      </c>
      <c r="E1345" s="21" t="s">
        <v>1664</v>
      </c>
      <c r="F1345" s="26" t="s">
        <v>188</v>
      </c>
      <c r="G1345" s="27">
        <v>1</v>
      </c>
      <c r="H1345" s="27">
        <v>1</v>
      </c>
      <c r="I1345" s="36">
        <v>1</v>
      </c>
      <c r="J1345" s="26" t="s">
        <v>2297</v>
      </c>
      <c r="K1345" s="37"/>
      <c r="L1345" s="23" t="str">
        <f>IF(U1345=0,"INVALID SKU",IF(INDEX('SKU Catalog'!$J$1:$J$116,MAX(1,U1345))=0,"PAYG",IF(J1345="Default",Assumptions!$B$7,J1345)))</f>
        <v>PAYG</v>
      </c>
      <c r="M1345" s="23" t="str">
        <f>IF(U1345=0,"Review SKU",INDEX('SKU Catalog'!$E$1:$E$116,MAX(1,U1345)))</f>
        <v>resource</v>
      </c>
      <c r="N1345" s="31">
        <f>IF(ISNUMBER(K1345),K1345,IF(U1345=0,"UNPRICED",IF(L1345="PAYG",INDEX('SKU Catalog'!$K$1:$K$116,MAX(1,U1345)),IF(L1345="1Y",INDEX('SKU Catalog'!$L$1:$L$116,MAX(1,U1345)),INDEX('SKU Catalog'!$M$1:$M$116,MAX(1,U1345))))))</f>
        <v>0</v>
      </c>
      <c r="O1345" s="24">
        <f>IF(NOT(AND(A1345=$B$2,G1345&gt;0,H1345&gt;0,OR(C1345&lt;&gt;"Recommended baseline",Assumptions!$B$10=1))),0,IF(ISNUMBER(N1345),G1345*H1345*N1345*IF(ISNUMBER(K1345),1,IF(AND(L1345="PAYG",INDEX('SKU Catalog'!$F$1:$F$116,MAX(1,U1345))="Hourly"),I1345,1)),"UNPRICED"))</f>
        <v>0</v>
      </c>
      <c r="P1345" s="24">
        <f>IF(ISNUMBER(O1345),O1345*Assumptions!$B$8,"UNPRICED")</f>
        <v>0</v>
      </c>
      <c r="Q1345" s="23" t="str">
        <f>IF(NOT(AND(A1345=$B$2,G1345&gt;0,H1345&gt;0,OR(C1345&lt;&gt;"Recommended baseline",Assumptions!$B$10=1))),"Inactive",IF(NOT(ISNUMBER(N1345)),"UNPRICED - select SKU / quote",IF(ISNUMBER(K1345),"Manual quote - verify source",IF(T1345="Covered","Covered by capacity",IF(T1345="Control plane","No direct fee","Priced - verify sizing")))))</f>
        <v>Inactive</v>
      </c>
      <c r="R1345" s="21" t="s">
        <v>2300</v>
      </c>
      <c r="S1345" s="21" t="s">
        <v>971</v>
      </c>
      <c r="T1345" s="21" t="s">
        <v>187</v>
      </c>
      <c r="U1345" s="23">
        <f>IF(COUNTIF('SKU Catalog'!$A$4:$A$116,T1345&amp;"|"&amp;F1345)=0,0,MATCH(T1345&amp;"|"&amp;F1345,'SKU Catalog'!$A$1:$A$116,0))</f>
        <v>5</v>
      </c>
      <c r="V1345" s="24">
        <f>IF(NOT(AND(A1345=$B$2,G1345&gt;0,H1345&gt;0,OR(C1345&lt;&gt;"Recommended baseline",Assumptions!$B$10=1))),0,IF(ISNUMBER(K1345),G1345*H1345*K1345,IF(U1345=0,"UNPRICED",IF(ISNUMBER(INDEX('SKU Catalog'!$K$1:$K$116,MAX(1,U1345))),G1345*H1345*INDEX('SKU Catalog'!$K$1:$K$116,MAX(1,U1345))*IF(AND(INDEX('SKU Catalog'!$F$1:$F$116,MAX(1,U1345))="Hourly",OR(INDEX('SKU Catalog'!$J$1:$J$116,MAX(1,U1345))=0,"PAYG"="PAYG")),I1345,1),"UNPRICED"))))</f>
        <v>0</v>
      </c>
      <c r="W1345" s="24">
        <f>IF(NOT(AND(A1345=$B$2,G1345&gt;0,H1345&gt;0,OR(C1345&lt;&gt;"Recommended baseline",Assumptions!$B$10=1))),0,IF(ISNUMBER(K1345),G1345*H1345*K1345,IF(U1345=0,"UNPRICED",IF(ISNUMBER(INDEX('SKU Catalog'!$L$1:$L$116,MAX(1,U1345))),G1345*H1345*INDEX('SKU Catalog'!$L$1:$L$116,MAX(1,U1345))*IF(AND(INDEX('SKU Catalog'!$F$1:$F$116,MAX(1,U1345))="Hourly",OR(INDEX('SKU Catalog'!$J$1:$J$116,MAX(1,U1345))=0,"1Y"="PAYG")),I1345,1),"UNPRICED"))))</f>
        <v>0</v>
      </c>
      <c r="X1345" s="24">
        <f>IF(NOT(AND(A1345=$B$2,G1345&gt;0,H1345&gt;0,OR(C1345&lt;&gt;"Recommended baseline",Assumptions!$B$10=1))),0,IF(ISNUMBER(K1345),G1345*H1345*K1345,IF(U1345=0,"UNPRICED",IF(ISNUMBER(INDEX('SKU Catalog'!$M$1:$M$116,MAX(1,U1345))),G1345*H1345*INDEX('SKU Catalog'!$M$1:$M$116,MAX(1,U1345))*IF(AND(INDEX('SKU Catalog'!$F$1:$F$116,MAX(1,U1345))="Hourly",OR(INDEX('SKU Catalog'!$J$1:$J$116,MAX(1,U1345))=0,"3Y"="PAYG")),I1345,1),"UNPRICED"))))</f>
        <v>0</v>
      </c>
    </row>
    <row r="1346" spans="1:24" ht="28.8" x14ac:dyDescent="0.35">
      <c r="A1346" s="21" t="s">
        <v>1941</v>
      </c>
      <c r="B1346" s="21" t="s">
        <v>95</v>
      </c>
      <c r="C1346" s="21" t="s">
        <v>2299</v>
      </c>
      <c r="D1346" s="21" t="s">
        <v>1665</v>
      </c>
      <c r="E1346" s="21" t="s">
        <v>1666</v>
      </c>
      <c r="F1346" s="26" t="s">
        <v>188</v>
      </c>
      <c r="G1346" s="27">
        <v>1</v>
      </c>
      <c r="H1346" s="27">
        <v>1</v>
      </c>
      <c r="I1346" s="36">
        <v>1</v>
      </c>
      <c r="J1346" s="26" t="s">
        <v>2297</v>
      </c>
      <c r="K1346" s="37"/>
      <c r="L1346" s="23" t="str">
        <f>IF(U1346=0,"INVALID SKU",IF(INDEX('SKU Catalog'!$J$1:$J$116,MAX(1,U1346))=0,"PAYG",IF(J1346="Default",Assumptions!$B$7,J1346)))</f>
        <v>PAYG</v>
      </c>
      <c r="M1346" s="23" t="str">
        <f>IF(U1346=0,"Review SKU",INDEX('SKU Catalog'!$E$1:$E$116,MAX(1,U1346)))</f>
        <v>resource</v>
      </c>
      <c r="N1346" s="31">
        <f>IF(ISNUMBER(K1346),K1346,IF(U1346=0,"UNPRICED",IF(L1346="PAYG",INDEX('SKU Catalog'!$K$1:$K$116,MAX(1,U1346)),IF(L1346="1Y",INDEX('SKU Catalog'!$L$1:$L$116,MAX(1,U1346)),INDEX('SKU Catalog'!$M$1:$M$116,MAX(1,U1346))))))</f>
        <v>0</v>
      </c>
      <c r="O1346" s="24">
        <f>IF(NOT(AND(A1346=$B$2,G1346&gt;0,H1346&gt;0,OR(C1346&lt;&gt;"Recommended baseline",Assumptions!$B$10=1))),0,IF(ISNUMBER(N1346),G1346*H1346*N1346*IF(ISNUMBER(K1346),1,IF(AND(L1346="PAYG",INDEX('SKU Catalog'!$F$1:$F$116,MAX(1,U1346))="Hourly"),I1346,1)),"UNPRICED"))</f>
        <v>0</v>
      </c>
      <c r="P1346" s="24">
        <f>IF(ISNUMBER(O1346),O1346*Assumptions!$B$8,"UNPRICED")</f>
        <v>0</v>
      </c>
      <c r="Q1346" s="23" t="str">
        <f>IF(NOT(AND(A1346=$B$2,G1346&gt;0,H1346&gt;0,OR(C1346&lt;&gt;"Recommended baseline",Assumptions!$B$10=1))),"Inactive",IF(NOT(ISNUMBER(N1346)),"UNPRICED - select SKU / quote",IF(ISNUMBER(K1346),"Manual quote - verify source",IF(T1346="Covered","Covered by capacity",IF(T1346="Control plane","No direct fee","Priced - verify sizing")))))</f>
        <v>Inactive</v>
      </c>
      <c r="R1346" s="21" t="s">
        <v>2300</v>
      </c>
      <c r="S1346" s="21" t="s">
        <v>971</v>
      </c>
      <c r="T1346" s="21" t="s">
        <v>187</v>
      </c>
      <c r="U1346" s="23">
        <f>IF(COUNTIF('SKU Catalog'!$A$4:$A$116,T1346&amp;"|"&amp;F1346)=0,0,MATCH(T1346&amp;"|"&amp;F1346,'SKU Catalog'!$A$1:$A$116,0))</f>
        <v>5</v>
      </c>
      <c r="V1346" s="24">
        <f>IF(NOT(AND(A1346=$B$2,G1346&gt;0,H1346&gt;0,OR(C1346&lt;&gt;"Recommended baseline",Assumptions!$B$10=1))),0,IF(ISNUMBER(K1346),G1346*H1346*K1346,IF(U1346=0,"UNPRICED",IF(ISNUMBER(INDEX('SKU Catalog'!$K$1:$K$116,MAX(1,U1346))),G1346*H1346*INDEX('SKU Catalog'!$K$1:$K$116,MAX(1,U1346))*IF(AND(INDEX('SKU Catalog'!$F$1:$F$116,MAX(1,U1346))="Hourly",OR(INDEX('SKU Catalog'!$J$1:$J$116,MAX(1,U1346))=0,"PAYG"="PAYG")),I1346,1),"UNPRICED"))))</f>
        <v>0</v>
      </c>
      <c r="W1346" s="24">
        <f>IF(NOT(AND(A1346=$B$2,G1346&gt;0,H1346&gt;0,OR(C1346&lt;&gt;"Recommended baseline",Assumptions!$B$10=1))),0,IF(ISNUMBER(K1346),G1346*H1346*K1346,IF(U1346=0,"UNPRICED",IF(ISNUMBER(INDEX('SKU Catalog'!$L$1:$L$116,MAX(1,U1346))),G1346*H1346*INDEX('SKU Catalog'!$L$1:$L$116,MAX(1,U1346))*IF(AND(INDEX('SKU Catalog'!$F$1:$F$116,MAX(1,U1346))="Hourly",OR(INDEX('SKU Catalog'!$J$1:$J$116,MAX(1,U1346))=0,"1Y"="PAYG")),I1346,1),"UNPRICED"))))</f>
        <v>0</v>
      </c>
      <c r="X1346" s="24">
        <f>IF(NOT(AND(A1346=$B$2,G1346&gt;0,H1346&gt;0,OR(C1346&lt;&gt;"Recommended baseline",Assumptions!$B$10=1))),0,IF(ISNUMBER(K1346),G1346*H1346*K1346,IF(U1346=0,"UNPRICED",IF(ISNUMBER(INDEX('SKU Catalog'!$M$1:$M$116,MAX(1,U1346))),G1346*H1346*INDEX('SKU Catalog'!$M$1:$M$116,MAX(1,U1346))*IF(AND(INDEX('SKU Catalog'!$F$1:$F$116,MAX(1,U1346))="Hourly",OR(INDEX('SKU Catalog'!$J$1:$J$116,MAX(1,U1346))=0,"3Y"="PAYG")),I1346,1),"UNPRICED"))))</f>
        <v>0</v>
      </c>
    </row>
    <row r="1347" spans="1:24" ht="28.8" x14ac:dyDescent="0.35">
      <c r="A1347" s="21" t="s">
        <v>1941</v>
      </c>
      <c r="B1347" s="21" t="s">
        <v>95</v>
      </c>
      <c r="C1347" s="21" t="s">
        <v>2299</v>
      </c>
      <c r="D1347" s="21" t="s">
        <v>1667</v>
      </c>
      <c r="E1347" s="21" t="s">
        <v>1668</v>
      </c>
      <c r="F1347" s="26" t="s">
        <v>188</v>
      </c>
      <c r="G1347" s="27">
        <v>1</v>
      </c>
      <c r="H1347" s="27">
        <v>1</v>
      </c>
      <c r="I1347" s="36">
        <v>1</v>
      </c>
      <c r="J1347" s="26" t="s">
        <v>2297</v>
      </c>
      <c r="K1347" s="37"/>
      <c r="L1347" s="23" t="str">
        <f>IF(U1347=0,"INVALID SKU",IF(INDEX('SKU Catalog'!$J$1:$J$116,MAX(1,U1347))=0,"PAYG",IF(J1347="Default",Assumptions!$B$7,J1347)))</f>
        <v>PAYG</v>
      </c>
      <c r="M1347" s="23" t="str">
        <f>IF(U1347=0,"Review SKU",INDEX('SKU Catalog'!$E$1:$E$116,MAX(1,U1347)))</f>
        <v>resource</v>
      </c>
      <c r="N1347" s="31">
        <f>IF(ISNUMBER(K1347),K1347,IF(U1347=0,"UNPRICED",IF(L1347="PAYG",INDEX('SKU Catalog'!$K$1:$K$116,MAX(1,U1347)),IF(L1347="1Y",INDEX('SKU Catalog'!$L$1:$L$116,MAX(1,U1347)),INDEX('SKU Catalog'!$M$1:$M$116,MAX(1,U1347))))))</f>
        <v>0</v>
      </c>
      <c r="O1347" s="24">
        <f>IF(NOT(AND(A1347=$B$2,G1347&gt;0,H1347&gt;0,OR(C1347&lt;&gt;"Recommended baseline",Assumptions!$B$10=1))),0,IF(ISNUMBER(N1347),G1347*H1347*N1347*IF(ISNUMBER(K1347),1,IF(AND(L1347="PAYG",INDEX('SKU Catalog'!$F$1:$F$116,MAX(1,U1347))="Hourly"),I1347,1)),"UNPRICED"))</f>
        <v>0</v>
      </c>
      <c r="P1347" s="24">
        <f>IF(ISNUMBER(O1347),O1347*Assumptions!$B$8,"UNPRICED")</f>
        <v>0</v>
      </c>
      <c r="Q1347" s="23" t="str">
        <f>IF(NOT(AND(A1347=$B$2,G1347&gt;0,H1347&gt;0,OR(C1347&lt;&gt;"Recommended baseline",Assumptions!$B$10=1))),"Inactive",IF(NOT(ISNUMBER(N1347)),"UNPRICED - select SKU / quote",IF(ISNUMBER(K1347),"Manual quote - verify source",IF(T1347="Covered","Covered by capacity",IF(T1347="Control plane","No direct fee","Priced - verify sizing")))))</f>
        <v>Inactive</v>
      </c>
      <c r="R1347" s="21" t="s">
        <v>2300</v>
      </c>
      <c r="S1347" s="21" t="s">
        <v>971</v>
      </c>
      <c r="T1347" s="21" t="s">
        <v>187</v>
      </c>
      <c r="U1347" s="23">
        <f>IF(COUNTIF('SKU Catalog'!$A$4:$A$116,T1347&amp;"|"&amp;F1347)=0,0,MATCH(T1347&amp;"|"&amp;F1347,'SKU Catalog'!$A$1:$A$116,0))</f>
        <v>5</v>
      </c>
      <c r="V1347" s="24">
        <f>IF(NOT(AND(A1347=$B$2,G1347&gt;0,H1347&gt;0,OR(C1347&lt;&gt;"Recommended baseline",Assumptions!$B$10=1))),0,IF(ISNUMBER(K1347),G1347*H1347*K1347,IF(U1347=0,"UNPRICED",IF(ISNUMBER(INDEX('SKU Catalog'!$K$1:$K$116,MAX(1,U1347))),G1347*H1347*INDEX('SKU Catalog'!$K$1:$K$116,MAX(1,U1347))*IF(AND(INDEX('SKU Catalog'!$F$1:$F$116,MAX(1,U1347))="Hourly",OR(INDEX('SKU Catalog'!$J$1:$J$116,MAX(1,U1347))=0,"PAYG"="PAYG")),I1347,1),"UNPRICED"))))</f>
        <v>0</v>
      </c>
      <c r="W1347" s="24">
        <f>IF(NOT(AND(A1347=$B$2,G1347&gt;0,H1347&gt;0,OR(C1347&lt;&gt;"Recommended baseline",Assumptions!$B$10=1))),0,IF(ISNUMBER(K1347),G1347*H1347*K1347,IF(U1347=0,"UNPRICED",IF(ISNUMBER(INDEX('SKU Catalog'!$L$1:$L$116,MAX(1,U1347))),G1347*H1347*INDEX('SKU Catalog'!$L$1:$L$116,MAX(1,U1347))*IF(AND(INDEX('SKU Catalog'!$F$1:$F$116,MAX(1,U1347))="Hourly",OR(INDEX('SKU Catalog'!$J$1:$J$116,MAX(1,U1347))=0,"1Y"="PAYG")),I1347,1),"UNPRICED"))))</f>
        <v>0</v>
      </c>
      <c r="X1347" s="24">
        <f>IF(NOT(AND(A1347=$B$2,G1347&gt;0,H1347&gt;0,OR(C1347&lt;&gt;"Recommended baseline",Assumptions!$B$10=1))),0,IF(ISNUMBER(K1347),G1347*H1347*K1347,IF(U1347=0,"UNPRICED",IF(ISNUMBER(INDEX('SKU Catalog'!$M$1:$M$116,MAX(1,U1347))),G1347*H1347*INDEX('SKU Catalog'!$M$1:$M$116,MAX(1,U1347))*IF(AND(INDEX('SKU Catalog'!$F$1:$F$116,MAX(1,U1347))="Hourly",OR(INDEX('SKU Catalog'!$J$1:$J$116,MAX(1,U1347))=0,"3Y"="PAYG")),I1347,1),"UNPRICED"))))</f>
        <v>0</v>
      </c>
    </row>
    <row r="1348" spans="1:24" ht="28.8" x14ac:dyDescent="0.35">
      <c r="A1348" s="21" t="s">
        <v>1941</v>
      </c>
      <c r="B1348" s="21" t="s">
        <v>95</v>
      </c>
      <c r="C1348" s="21" t="s">
        <v>2299</v>
      </c>
      <c r="D1348" s="21" t="s">
        <v>1669</v>
      </c>
      <c r="E1348" s="21" t="s">
        <v>1670</v>
      </c>
      <c r="F1348" s="26" t="s">
        <v>188</v>
      </c>
      <c r="G1348" s="27">
        <v>1</v>
      </c>
      <c r="H1348" s="27">
        <v>1</v>
      </c>
      <c r="I1348" s="36">
        <v>1</v>
      </c>
      <c r="J1348" s="26" t="s">
        <v>2297</v>
      </c>
      <c r="K1348" s="37"/>
      <c r="L1348" s="23" t="str">
        <f>IF(U1348=0,"INVALID SKU",IF(INDEX('SKU Catalog'!$J$1:$J$116,MAX(1,U1348))=0,"PAYG",IF(J1348="Default",Assumptions!$B$7,J1348)))</f>
        <v>PAYG</v>
      </c>
      <c r="M1348" s="23" t="str">
        <f>IF(U1348=0,"Review SKU",INDEX('SKU Catalog'!$E$1:$E$116,MAX(1,U1348)))</f>
        <v>resource</v>
      </c>
      <c r="N1348" s="31">
        <f>IF(ISNUMBER(K1348),K1348,IF(U1348=0,"UNPRICED",IF(L1348="PAYG",INDEX('SKU Catalog'!$K$1:$K$116,MAX(1,U1348)),IF(L1348="1Y",INDEX('SKU Catalog'!$L$1:$L$116,MAX(1,U1348)),INDEX('SKU Catalog'!$M$1:$M$116,MAX(1,U1348))))))</f>
        <v>0</v>
      </c>
      <c r="O1348" s="24">
        <f>IF(NOT(AND(A1348=$B$2,G1348&gt;0,H1348&gt;0,OR(C1348&lt;&gt;"Recommended baseline",Assumptions!$B$10=1))),0,IF(ISNUMBER(N1348),G1348*H1348*N1348*IF(ISNUMBER(K1348),1,IF(AND(L1348="PAYG",INDEX('SKU Catalog'!$F$1:$F$116,MAX(1,U1348))="Hourly"),I1348,1)),"UNPRICED"))</f>
        <v>0</v>
      </c>
      <c r="P1348" s="24">
        <f>IF(ISNUMBER(O1348),O1348*Assumptions!$B$8,"UNPRICED")</f>
        <v>0</v>
      </c>
      <c r="Q1348" s="23" t="str">
        <f>IF(NOT(AND(A1348=$B$2,G1348&gt;0,H1348&gt;0,OR(C1348&lt;&gt;"Recommended baseline",Assumptions!$B$10=1))),"Inactive",IF(NOT(ISNUMBER(N1348)),"UNPRICED - select SKU / quote",IF(ISNUMBER(K1348),"Manual quote - verify source",IF(T1348="Covered","Covered by capacity",IF(T1348="Control plane","No direct fee","Priced - verify sizing")))))</f>
        <v>Inactive</v>
      </c>
      <c r="R1348" s="21" t="s">
        <v>2300</v>
      </c>
      <c r="S1348" s="21" t="s">
        <v>971</v>
      </c>
      <c r="T1348" s="21" t="s">
        <v>187</v>
      </c>
      <c r="U1348" s="23">
        <f>IF(COUNTIF('SKU Catalog'!$A$4:$A$116,T1348&amp;"|"&amp;F1348)=0,0,MATCH(T1348&amp;"|"&amp;F1348,'SKU Catalog'!$A$1:$A$116,0))</f>
        <v>5</v>
      </c>
      <c r="V1348" s="24">
        <f>IF(NOT(AND(A1348=$B$2,G1348&gt;0,H1348&gt;0,OR(C1348&lt;&gt;"Recommended baseline",Assumptions!$B$10=1))),0,IF(ISNUMBER(K1348),G1348*H1348*K1348,IF(U1348=0,"UNPRICED",IF(ISNUMBER(INDEX('SKU Catalog'!$K$1:$K$116,MAX(1,U1348))),G1348*H1348*INDEX('SKU Catalog'!$K$1:$K$116,MAX(1,U1348))*IF(AND(INDEX('SKU Catalog'!$F$1:$F$116,MAX(1,U1348))="Hourly",OR(INDEX('SKU Catalog'!$J$1:$J$116,MAX(1,U1348))=0,"PAYG"="PAYG")),I1348,1),"UNPRICED"))))</f>
        <v>0</v>
      </c>
      <c r="W1348" s="24">
        <f>IF(NOT(AND(A1348=$B$2,G1348&gt;0,H1348&gt;0,OR(C1348&lt;&gt;"Recommended baseline",Assumptions!$B$10=1))),0,IF(ISNUMBER(K1348),G1348*H1348*K1348,IF(U1348=0,"UNPRICED",IF(ISNUMBER(INDEX('SKU Catalog'!$L$1:$L$116,MAX(1,U1348))),G1348*H1348*INDEX('SKU Catalog'!$L$1:$L$116,MAX(1,U1348))*IF(AND(INDEX('SKU Catalog'!$F$1:$F$116,MAX(1,U1348))="Hourly",OR(INDEX('SKU Catalog'!$J$1:$J$116,MAX(1,U1348))=0,"1Y"="PAYG")),I1348,1),"UNPRICED"))))</f>
        <v>0</v>
      </c>
      <c r="X1348" s="24">
        <f>IF(NOT(AND(A1348=$B$2,G1348&gt;0,H1348&gt;0,OR(C1348&lt;&gt;"Recommended baseline",Assumptions!$B$10=1))),0,IF(ISNUMBER(K1348),G1348*H1348*K1348,IF(U1348=0,"UNPRICED",IF(ISNUMBER(INDEX('SKU Catalog'!$M$1:$M$116,MAX(1,U1348))),G1348*H1348*INDEX('SKU Catalog'!$M$1:$M$116,MAX(1,U1348))*IF(AND(INDEX('SKU Catalog'!$F$1:$F$116,MAX(1,U1348))="Hourly",OR(INDEX('SKU Catalog'!$J$1:$J$116,MAX(1,U1348))=0,"3Y"="PAYG")),I1348,1),"UNPRICED"))))</f>
        <v>0</v>
      </c>
    </row>
    <row r="1349" spans="1:24" ht="28.8" x14ac:dyDescent="0.35">
      <c r="A1349" s="21" t="s">
        <v>1941</v>
      </c>
      <c r="B1349" s="21" t="s">
        <v>95</v>
      </c>
      <c r="C1349" s="21" t="s">
        <v>2299</v>
      </c>
      <c r="D1349" s="21" t="s">
        <v>1672</v>
      </c>
      <c r="E1349" s="21" t="s">
        <v>1673</v>
      </c>
      <c r="F1349" s="26" t="s">
        <v>188</v>
      </c>
      <c r="G1349" s="27">
        <v>1</v>
      </c>
      <c r="H1349" s="27">
        <v>1</v>
      </c>
      <c r="I1349" s="36">
        <v>1</v>
      </c>
      <c r="J1349" s="26" t="s">
        <v>2297</v>
      </c>
      <c r="K1349" s="37"/>
      <c r="L1349" s="23" t="str">
        <f>IF(U1349=0,"INVALID SKU",IF(INDEX('SKU Catalog'!$J$1:$J$116,MAX(1,U1349))=0,"PAYG",IF(J1349="Default",Assumptions!$B$7,J1349)))</f>
        <v>PAYG</v>
      </c>
      <c r="M1349" s="23" t="str">
        <f>IF(U1349=0,"Review SKU",INDEX('SKU Catalog'!$E$1:$E$116,MAX(1,U1349)))</f>
        <v>resource</v>
      </c>
      <c r="N1349" s="31">
        <f>IF(ISNUMBER(K1349),K1349,IF(U1349=0,"UNPRICED",IF(L1349="PAYG",INDEX('SKU Catalog'!$K$1:$K$116,MAX(1,U1349)),IF(L1349="1Y",INDEX('SKU Catalog'!$L$1:$L$116,MAX(1,U1349)),INDEX('SKU Catalog'!$M$1:$M$116,MAX(1,U1349))))))</f>
        <v>0</v>
      </c>
      <c r="O1349" s="24">
        <f>IF(NOT(AND(A1349=$B$2,G1349&gt;0,H1349&gt;0,OR(C1349&lt;&gt;"Recommended baseline",Assumptions!$B$10=1))),0,IF(ISNUMBER(N1349),G1349*H1349*N1349*IF(ISNUMBER(K1349),1,IF(AND(L1349="PAYG",INDEX('SKU Catalog'!$F$1:$F$116,MAX(1,U1349))="Hourly"),I1349,1)),"UNPRICED"))</f>
        <v>0</v>
      </c>
      <c r="P1349" s="24">
        <f>IF(ISNUMBER(O1349),O1349*Assumptions!$B$8,"UNPRICED")</f>
        <v>0</v>
      </c>
      <c r="Q1349" s="23" t="str">
        <f>IF(NOT(AND(A1349=$B$2,G1349&gt;0,H1349&gt;0,OR(C1349&lt;&gt;"Recommended baseline",Assumptions!$B$10=1))),"Inactive",IF(NOT(ISNUMBER(N1349)),"UNPRICED - select SKU / quote",IF(ISNUMBER(K1349),"Manual quote - verify source",IF(T1349="Covered","Covered by capacity",IF(T1349="Control plane","No direct fee","Priced - verify sizing")))))</f>
        <v>Inactive</v>
      </c>
      <c r="R1349" s="21" t="s">
        <v>2300</v>
      </c>
      <c r="S1349" s="21" t="s">
        <v>971</v>
      </c>
      <c r="T1349" s="21" t="s">
        <v>187</v>
      </c>
      <c r="U1349" s="23">
        <f>IF(COUNTIF('SKU Catalog'!$A$4:$A$116,T1349&amp;"|"&amp;F1349)=0,0,MATCH(T1349&amp;"|"&amp;F1349,'SKU Catalog'!$A$1:$A$116,0))</f>
        <v>5</v>
      </c>
      <c r="V1349" s="24">
        <f>IF(NOT(AND(A1349=$B$2,G1349&gt;0,H1349&gt;0,OR(C1349&lt;&gt;"Recommended baseline",Assumptions!$B$10=1))),0,IF(ISNUMBER(K1349),G1349*H1349*K1349,IF(U1349=0,"UNPRICED",IF(ISNUMBER(INDEX('SKU Catalog'!$K$1:$K$116,MAX(1,U1349))),G1349*H1349*INDEX('SKU Catalog'!$K$1:$K$116,MAX(1,U1349))*IF(AND(INDEX('SKU Catalog'!$F$1:$F$116,MAX(1,U1349))="Hourly",OR(INDEX('SKU Catalog'!$J$1:$J$116,MAX(1,U1349))=0,"PAYG"="PAYG")),I1349,1),"UNPRICED"))))</f>
        <v>0</v>
      </c>
      <c r="W1349" s="24">
        <f>IF(NOT(AND(A1349=$B$2,G1349&gt;0,H1349&gt;0,OR(C1349&lt;&gt;"Recommended baseline",Assumptions!$B$10=1))),0,IF(ISNUMBER(K1349),G1349*H1349*K1349,IF(U1349=0,"UNPRICED",IF(ISNUMBER(INDEX('SKU Catalog'!$L$1:$L$116,MAX(1,U1349))),G1349*H1349*INDEX('SKU Catalog'!$L$1:$L$116,MAX(1,U1349))*IF(AND(INDEX('SKU Catalog'!$F$1:$F$116,MAX(1,U1349))="Hourly",OR(INDEX('SKU Catalog'!$J$1:$J$116,MAX(1,U1349))=0,"1Y"="PAYG")),I1349,1),"UNPRICED"))))</f>
        <v>0</v>
      </c>
      <c r="X1349" s="24">
        <f>IF(NOT(AND(A1349=$B$2,G1349&gt;0,H1349&gt;0,OR(C1349&lt;&gt;"Recommended baseline",Assumptions!$B$10=1))),0,IF(ISNUMBER(K1349),G1349*H1349*K1349,IF(U1349=0,"UNPRICED",IF(ISNUMBER(INDEX('SKU Catalog'!$M$1:$M$116,MAX(1,U1349))),G1349*H1349*INDEX('SKU Catalog'!$M$1:$M$116,MAX(1,U1349))*IF(AND(INDEX('SKU Catalog'!$F$1:$F$116,MAX(1,U1349))="Hourly",OR(INDEX('SKU Catalog'!$J$1:$J$116,MAX(1,U1349))=0,"3Y"="PAYG")),I1349,1),"UNPRICED"))))</f>
        <v>0</v>
      </c>
    </row>
    <row r="1350" spans="1:24" ht="28.8" x14ac:dyDescent="0.35">
      <c r="A1350" s="21" t="s">
        <v>1941</v>
      </c>
      <c r="B1350" s="21" t="s">
        <v>95</v>
      </c>
      <c r="C1350" s="21" t="s">
        <v>2299</v>
      </c>
      <c r="D1350" s="21" t="s">
        <v>1674</v>
      </c>
      <c r="E1350" s="21" t="s">
        <v>1675</v>
      </c>
      <c r="F1350" s="26" t="s">
        <v>188</v>
      </c>
      <c r="G1350" s="27">
        <v>1</v>
      </c>
      <c r="H1350" s="27">
        <v>1</v>
      </c>
      <c r="I1350" s="36">
        <v>1</v>
      </c>
      <c r="J1350" s="26" t="s">
        <v>2297</v>
      </c>
      <c r="K1350" s="37"/>
      <c r="L1350" s="23" t="str">
        <f>IF(U1350=0,"INVALID SKU",IF(INDEX('SKU Catalog'!$J$1:$J$116,MAX(1,U1350))=0,"PAYG",IF(J1350="Default",Assumptions!$B$7,J1350)))</f>
        <v>PAYG</v>
      </c>
      <c r="M1350" s="23" t="str">
        <f>IF(U1350=0,"Review SKU",INDEX('SKU Catalog'!$E$1:$E$116,MAX(1,U1350)))</f>
        <v>resource</v>
      </c>
      <c r="N1350" s="31">
        <f>IF(ISNUMBER(K1350),K1350,IF(U1350=0,"UNPRICED",IF(L1350="PAYG",INDEX('SKU Catalog'!$K$1:$K$116,MAX(1,U1350)),IF(L1350="1Y",INDEX('SKU Catalog'!$L$1:$L$116,MAX(1,U1350)),INDEX('SKU Catalog'!$M$1:$M$116,MAX(1,U1350))))))</f>
        <v>0</v>
      </c>
      <c r="O1350" s="24">
        <f>IF(NOT(AND(A1350=$B$2,G1350&gt;0,H1350&gt;0,OR(C1350&lt;&gt;"Recommended baseline",Assumptions!$B$10=1))),0,IF(ISNUMBER(N1350),G1350*H1350*N1350*IF(ISNUMBER(K1350),1,IF(AND(L1350="PAYG",INDEX('SKU Catalog'!$F$1:$F$116,MAX(1,U1350))="Hourly"),I1350,1)),"UNPRICED"))</f>
        <v>0</v>
      </c>
      <c r="P1350" s="24">
        <f>IF(ISNUMBER(O1350),O1350*Assumptions!$B$8,"UNPRICED")</f>
        <v>0</v>
      </c>
      <c r="Q1350" s="23" t="str">
        <f>IF(NOT(AND(A1350=$B$2,G1350&gt;0,H1350&gt;0,OR(C1350&lt;&gt;"Recommended baseline",Assumptions!$B$10=1))),"Inactive",IF(NOT(ISNUMBER(N1350)),"UNPRICED - select SKU / quote",IF(ISNUMBER(K1350),"Manual quote - verify source",IF(T1350="Covered","Covered by capacity",IF(T1350="Control plane","No direct fee","Priced - verify sizing")))))</f>
        <v>Inactive</v>
      </c>
      <c r="R1350" s="21" t="s">
        <v>2300</v>
      </c>
      <c r="S1350" s="21" t="s">
        <v>971</v>
      </c>
      <c r="T1350" s="21" t="s">
        <v>187</v>
      </c>
      <c r="U1350" s="23">
        <f>IF(COUNTIF('SKU Catalog'!$A$4:$A$116,T1350&amp;"|"&amp;F1350)=0,0,MATCH(T1350&amp;"|"&amp;F1350,'SKU Catalog'!$A$1:$A$116,0))</f>
        <v>5</v>
      </c>
      <c r="V1350" s="24">
        <f>IF(NOT(AND(A1350=$B$2,G1350&gt;0,H1350&gt;0,OR(C1350&lt;&gt;"Recommended baseline",Assumptions!$B$10=1))),0,IF(ISNUMBER(K1350),G1350*H1350*K1350,IF(U1350=0,"UNPRICED",IF(ISNUMBER(INDEX('SKU Catalog'!$K$1:$K$116,MAX(1,U1350))),G1350*H1350*INDEX('SKU Catalog'!$K$1:$K$116,MAX(1,U1350))*IF(AND(INDEX('SKU Catalog'!$F$1:$F$116,MAX(1,U1350))="Hourly",OR(INDEX('SKU Catalog'!$J$1:$J$116,MAX(1,U1350))=0,"PAYG"="PAYG")),I1350,1),"UNPRICED"))))</f>
        <v>0</v>
      </c>
      <c r="W1350" s="24">
        <f>IF(NOT(AND(A1350=$B$2,G1350&gt;0,H1350&gt;0,OR(C1350&lt;&gt;"Recommended baseline",Assumptions!$B$10=1))),0,IF(ISNUMBER(K1350),G1350*H1350*K1350,IF(U1350=0,"UNPRICED",IF(ISNUMBER(INDEX('SKU Catalog'!$L$1:$L$116,MAX(1,U1350))),G1350*H1350*INDEX('SKU Catalog'!$L$1:$L$116,MAX(1,U1350))*IF(AND(INDEX('SKU Catalog'!$F$1:$F$116,MAX(1,U1350))="Hourly",OR(INDEX('SKU Catalog'!$J$1:$J$116,MAX(1,U1350))=0,"1Y"="PAYG")),I1350,1),"UNPRICED"))))</f>
        <v>0</v>
      </c>
      <c r="X1350" s="24">
        <f>IF(NOT(AND(A1350=$B$2,G1350&gt;0,H1350&gt;0,OR(C1350&lt;&gt;"Recommended baseline",Assumptions!$B$10=1))),0,IF(ISNUMBER(K1350),G1350*H1350*K1350,IF(U1350=0,"UNPRICED",IF(ISNUMBER(INDEX('SKU Catalog'!$M$1:$M$116,MAX(1,U1350))),G1350*H1350*INDEX('SKU Catalog'!$M$1:$M$116,MAX(1,U1350))*IF(AND(INDEX('SKU Catalog'!$F$1:$F$116,MAX(1,U1350))="Hourly",OR(INDEX('SKU Catalog'!$J$1:$J$116,MAX(1,U1350))=0,"3Y"="PAYG")),I1350,1),"UNPRICED"))))</f>
        <v>0</v>
      </c>
    </row>
    <row r="1351" spans="1:24" ht="28.8" x14ac:dyDescent="0.35">
      <c r="A1351" s="21" t="s">
        <v>1941</v>
      </c>
      <c r="B1351" s="21" t="s">
        <v>95</v>
      </c>
      <c r="C1351" s="21" t="s">
        <v>2299</v>
      </c>
      <c r="D1351" s="21" t="s">
        <v>1676</v>
      </c>
      <c r="E1351" s="21" t="s">
        <v>1677</v>
      </c>
      <c r="F1351" s="26" t="s">
        <v>188</v>
      </c>
      <c r="G1351" s="27">
        <v>1</v>
      </c>
      <c r="H1351" s="27">
        <v>1</v>
      </c>
      <c r="I1351" s="36">
        <v>1</v>
      </c>
      <c r="J1351" s="26" t="s">
        <v>2297</v>
      </c>
      <c r="K1351" s="37"/>
      <c r="L1351" s="23" t="str">
        <f>IF(U1351=0,"INVALID SKU",IF(INDEX('SKU Catalog'!$J$1:$J$116,MAX(1,U1351))=0,"PAYG",IF(J1351="Default",Assumptions!$B$7,J1351)))</f>
        <v>PAYG</v>
      </c>
      <c r="M1351" s="23" t="str">
        <f>IF(U1351=0,"Review SKU",INDEX('SKU Catalog'!$E$1:$E$116,MAX(1,U1351)))</f>
        <v>resource</v>
      </c>
      <c r="N1351" s="31">
        <f>IF(ISNUMBER(K1351),K1351,IF(U1351=0,"UNPRICED",IF(L1351="PAYG",INDEX('SKU Catalog'!$K$1:$K$116,MAX(1,U1351)),IF(L1351="1Y",INDEX('SKU Catalog'!$L$1:$L$116,MAX(1,U1351)),INDEX('SKU Catalog'!$M$1:$M$116,MAX(1,U1351))))))</f>
        <v>0</v>
      </c>
      <c r="O1351" s="24">
        <f>IF(NOT(AND(A1351=$B$2,G1351&gt;0,H1351&gt;0,OR(C1351&lt;&gt;"Recommended baseline",Assumptions!$B$10=1))),0,IF(ISNUMBER(N1351),G1351*H1351*N1351*IF(ISNUMBER(K1351),1,IF(AND(L1351="PAYG",INDEX('SKU Catalog'!$F$1:$F$116,MAX(1,U1351))="Hourly"),I1351,1)),"UNPRICED"))</f>
        <v>0</v>
      </c>
      <c r="P1351" s="24">
        <f>IF(ISNUMBER(O1351),O1351*Assumptions!$B$8,"UNPRICED")</f>
        <v>0</v>
      </c>
      <c r="Q1351" s="23" t="str">
        <f>IF(NOT(AND(A1351=$B$2,G1351&gt;0,H1351&gt;0,OR(C1351&lt;&gt;"Recommended baseline",Assumptions!$B$10=1))),"Inactive",IF(NOT(ISNUMBER(N1351)),"UNPRICED - select SKU / quote",IF(ISNUMBER(K1351),"Manual quote - verify source",IF(T1351="Covered","Covered by capacity",IF(T1351="Control plane","No direct fee","Priced - verify sizing")))))</f>
        <v>Inactive</v>
      </c>
      <c r="R1351" s="21" t="s">
        <v>2300</v>
      </c>
      <c r="S1351" s="21" t="s">
        <v>971</v>
      </c>
      <c r="T1351" s="21" t="s">
        <v>187</v>
      </c>
      <c r="U1351" s="23">
        <f>IF(COUNTIF('SKU Catalog'!$A$4:$A$116,T1351&amp;"|"&amp;F1351)=0,0,MATCH(T1351&amp;"|"&amp;F1351,'SKU Catalog'!$A$1:$A$116,0))</f>
        <v>5</v>
      </c>
      <c r="V1351" s="24">
        <f>IF(NOT(AND(A1351=$B$2,G1351&gt;0,H1351&gt;0,OR(C1351&lt;&gt;"Recommended baseline",Assumptions!$B$10=1))),0,IF(ISNUMBER(K1351),G1351*H1351*K1351,IF(U1351=0,"UNPRICED",IF(ISNUMBER(INDEX('SKU Catalog'!$K$1:$K$116,MAX(1,U1351))),G1351*H1351*INDEX('SKU Catalog'!$K$1:$K$116,MAX(1,U1351))*IF(AND(INDEX('SKU Catalog'!$F$1:$F$116,MAX(1,U1351))="Hourly",OR(INDEX('SKU Catalog'!$J$1:$J$116,MAX(1,U1351))=0,"PAYG"="PAYG")),I1351,1),"UNPRICED"))))</f>
        <v>0</v>
      </c>
      <c r="W1351" s="24">
        <f>IF(NOT(AND(A1351=$B$2,G1351&gt;0,H1351&gt;0,OR(C1351&lt;&gt;"Recommended baseline",Assumptions!$B$10=1))),0,IF(ISNUMBER(K1351),G1351*H1351*K1351,IF(U1351=0,"UNPRICED",IF(ISNUMBER(INDEX('SKU Catalog'!$L$1:$L$116,MAX(1,U1351))),G1351*H1351*INDEX('SKU Catalog'!$L$1:$L$116,MAX(1,U1351))*IF(AND(INDEX('SKU Catalog'!$F$1:$F$116,MAX(1,U1351))="Hourly",OR(INDEX('SKU Catalog'!$J$1:$J$116,MAX(1,U1351))=0,"1Y"="PAYG")),I1351,1),"UNPRICED"))))</f>
        <v>0</v>
      </c>
      <c r="X1351" s="24">
        <f>IF(NOT(AND(A1351=$B$2,G1351&gt;0,H1351&gt;0,OR(C1351&lt;&gt;"Recommended baseline",Assumptions!$B$10=1))),0,IF(ISNUMBER(K1351),G1351*H1351*K1351,IF(U1351=0,"UNPRICED",IF(ISNUMBER(INDEX('SKU Catalog'!$M$1:$M$116,MAX(1,U1351))),G1351*H1351*INDEX('SKU Catalog'!$M$1:$M$116,MAX(1,U1351))*IF(AND(INDEX('SKU Catalog'!$F$1:$F$116,MAX(1,U1351))="Hourly",OR(INDEX('SKU Catalog'!$J$1:$J$116,MAX(1,U1351))=0,"3Y"="PAYG")),I1351,1),"UNPRICED"))))</f>
        <v>0</v>
      </c>
    </row>
    <row r="1352" spans="1:24" ht="28.8" x14ac:dyDescent="0.35">
      <c r="A1352" s="21" t="s">
        <v>1941</v>
      </c>
      <c r="B1352" s="21" t="s">
        <v>95</v>
      </c>
      <c r="C1352" s="21" t="s">
        <v>2299</v>
      </c>
      <c r="D1352" s="21" t="s">
        <v>1679</v>
      </c>
      <c r="E1352" s="21" t="s">
        <v>1680</v>
      </c>
      <c r="F1352" s="26" t="s">
        <v>188</v>
      </c>
      <c r="G1352" s="27">
        <v>1</v>
      </c>
      <c r="H1352" s="27">
        <v>1</v>
      </c>
      <c r="I1352" s="36">
        <v>1</v>
      </c>
      <c r="J1352" s="26" t="s">
        <v>2297</v>
      </c>
      <c r="K1352" s="37"/>
      <c r="L1352" s="23" t="str">
        <f>IF(U1352=0,"INVALID SKU",IF(INDEX('SKU Catalog'!$J$1:$J$116,MAX(1,U1352))=0,"PAYG",IF(J1352="Default",Assumptions!$B$7,J1352)))</f>
        <v>PAYG</v>
      </c>
      <c r="M1352" s="23" t="str">
        <f>IF(U1352=0,"Review SKU",INDEX('SKU Catalog'!$E$1:$E$116,MAX(1,U1352)))</f>
        <v>resource</v>
      </c>
      <c r="N1352" s="31">
        <f>IF(ISNUMBER(K1352),K1352,IF(U1352=0,"UNPRICED",IF(L1352="PAYG",INDEX('SKU Catalog'!$K$1:$K$116,MAX(1,U1352)),IF(L1352="1Y",INDEX('SKU Catalog'!$L$1:$L$116,MAX(1,U1352)),INDEX('SKU Catalog'!$M$1:$M$116,MAX(1,U1352))))))</f>
        <v>0</v>
      </c>
      <c r="O1352" s="24">
        <f>IF(NOT(AND(A1352=$B$2,G1352&gt;0,H1352&gt;0,OR(C1352&lt;&gt;"Recommended baseline",Assumptions!$B$10=1))),0,IF(ISNUMBER(N1352),G1352*H1352*N1352*IF(ISNUMBER(K1352),1,IF(AND(L1352="PAYG",INDEX('SKU Catalog'!$F$1:$F$116,MAX(1,U1352))="Hourly"),I1352,1)),"UNPRICED"))</f>
        <v>0</v>
      </c>
      <c r="P1352" s="24">
        <f>IF(ISNUMBER(O1352),O1352*Assumptions!$B$8,"UNPRICED")</f>
        <v>0</v>
      </c>
      <c r="Q1352" s="23" t="str">
        <f>IF(NOT(AND(A1352=$B$2,G1352&gt;0,H1352&gt;0,OR(C1352&lt;&gt;"Recommended baseline",Assumptions!$B$10=1))),"Inactive",IF(NOT(ISNUMBER(N1352)),"UNPRICED - select SKU / quote",IF(ISNUMBER(K1352),"Manual quote - verify source",IF(T1352="Covered","Covered by capacity",IF(T1352="Control plane","No direct fee","Priced - verify sizing")))))</f>
        <v>Inactive</v>
      </c>
      <c r="R1352" s="21" t="s">
        <v>2300</v>
      </c>
      <c r="S1352" s="21" t="s">
        <v>971</v>
      </c>
      <c r="T1352" s="21" t="s">
        <v>187</v>
      </c>
      <c r="U1352" s="23">
        <f>IF(COUNTIF('SKU Catalog'!$A$4:$A$116,T1352&amp;"|"&amp;F1352)=0,0,MATCH(T1352&amp;"|"&amp;F1352,'SKU Catalog'!$A$1:$A$116,0))</f>
        <v>5</v>
      </c>
      <c r="V1352" s="24">
        <f>IF(NOT(AND(A1352=$B$2,G1352&gt;0,H1352&gt;0,OR(C1352&lt;&gt;"Recommended baseline",Assumptions!$B$10=1))),0,IF(ISNUMBER(K1352),G1352*H1352*K1352,IF(U1352=0,"UNPRICED",IF(ISNUMBER(INDEX('SKU Catalog'!$K$1:$K$116,MAX(1,U1352))),G1352*H1352*INDEX('SKU Catalog'!$K$1:$K$116,MAX(1,U1352))*IF(AND(INDEX('SKU Catalog'!$F$1:$F$116,MAX(1,U1352))="Hourly",OR(INDEX('SKU Catalog'!$J$1:$J$116,MAX(1,U1352))=0,"PAYG"="PAYG")),I1352,1),"UNPRICED"))))</f>
        <v>0</v>
      </c>
      <c r="W1352" s="24">
        <f>IF(NOT(AND(A1352=$B$2,G1352&gt;0,H1352&gt;0,OR(C1352&lt;&gt;"Recommended baseline",Assumptions!$B$10=1))),0,IF(ISNUMBER(K1352),G1352*H1352*K1352,IF(U1352=0,"UNPRICED",IF(ISNUMBER(INDEX('SKU Catalog'!$L$1:$L$116,MAX(1,U1352))),G1352*H1352*INDEX('SKU Catalog'!$L$1:$L$116,MAX(1,U1352))*IF(AND(INDEX('SKU Catalog'!$F$1:$F$116,MAX(1,U1352))="Hourly",OR(INDEX('SKU Catalog'!$J$1:$J$116,MAX(1,U1352))=0,"1Y"="PAYG")),I1352,1),"UNPRICED"))))</f>
        <v>0</v>
      </c>
      <c r="X1352" s="24">
        <f>IF(NOT(AND(A1352=$B$2,G1352&gt;0,H1352&gt;0,OR(C1352&lt;&gt;"Recommended baseline",Assumptions!$B$10=1))),0,IF(ISNUMBER(K1352),G1352*H1352*K1352,IF(U1352=0,"UNPRICED",IF(ISNUMBER(INDEX('SKU Catalog'!$M$1:$M$116,MAX(1,U1352))),G1352*H1352*INDEX('SKU Catalog'!$M$1:$M$116,MAX(1,U1352))*IF(AND(INDEX('SKU Catalog'!$F$1:$F$116,MAX(1,U1352))="Hourly",OR(INDEX('SKU Catalog'!$J$1:$J$116,MAX(1,U1352))=0,"3Y"="PAYG")),I1352,1),"UNPRICED"))))</f>
        <v>0</v>
      </c>
    </row>
    <row r="1353" spans="1:24" ht="28.8" x14ac:dyDescent="0.35">
      <c r="A1353" s="21" t="s">
        <v>1941</v>
      </c>
      <c r="B1353" s="21" t="s">
        <v>95</v>
      </c>
      <c r="C1353" s="21" t="s">
        <v>2299</v>
      </c>
      <c r="D1353" s="21" t="s">
        <v>1682</v>
      </c>
      <c r="E1353" s="21" t="s">
        <v>1683</v>
      </c>
      <c r="F1353" s="26" t="s">
        <v>188</v>
      </c>
      <c r="G1353" s="27">
        <v>1</v>
      </c>
      <c r="H1353" s="27">
        <v>1</v>
      </c>
      <c r="I1353" s="36">
        <v>1</v>
      </c>
      <c r="J1353" s="26" t="s">
        <v>2297</v>
      </c>
      <c r="K1353" s="37"/>
      <c r="L1353" s="23" t="str">
        <f>IF(U1353=0,"INVALID SKU",IF(INDEX('SKU Catalog'!$J$1:$J$116,MAX(1,U1353))=0,"PAYG",IF(J1353="Default",Assumptions!$B$7,J1353)))</f>
        <v>PAYG</v>
      </c>
      <c r="M1353" s="23" t="str">
        <f>IF(U1353=0,"Review SKU",INDEX('SKU Catalog'!$E$1:$E$116,MAX(1,U1353)))</f>
        <v>resource</v>
      </c>
      <c r="N1353" s="31">
        <f>IF(ISNUMBER(K1353),K1353,IF(U1353=0,"UNPRICED",IF(L1353="PAYG",INDEX('SKU Catalog'!$K$1:$K$116,MAX(1,U1353)),IF(L1353="1Y",INDEX('SKU Catalog'!$L$1:$L$116,MAX(1,U1353)),INDEX('SKU Catalog'!$M$1:$M$116,MAX(1,U1353))))))</f>
        <v>0</v>
      </c>
      <c r="O1353" s="24">
        <f>IF(NOT(AND(A1353=$B$2,G1353&gt;0,H1353&gt;0,OR(C1353&lt;&gt;"Recommended baseline",Assumptions!$B$10=1))),0,IF(ISNUMBER(N1353),G1353*H1353*N1353*IF(ISNUMBER(K1353),1,IF(AND(L1353="PAYG",INDEX('SKU Catalog'!$F$1:$F$116,MAX(1,U1353))="Hourly"),I1353,1)),"UNPRICED"))</f>
        <v>0</v>
      </c>
      <c r="P1353" s="24">
        <f>IF(ISNUMBER(O1353),O1353*Assumptions!$B$8,"UNPRICED")</f>
        <v>0</v>
      </c>
      <c r="Q1353" s="23" t="str">
        <f>IF(NOT(AND(A1353=$B$2,G1353&gt;0,H1353&gt;0,OR(C1353&lt;&gt;"Recommended baseline",Assumptions!$B$10=1))),"Inactive",IF(NOT(ISNUMBER(N1353)),"UNPRICED - select SKU / quote",IF(ISNUMBER(K1353),"Manual quote - verify source",IF(T1353="Covered","Covered by capacity",IF(T1353="Control plane","No direct fee","Priced - verify sizing")))))</f>
        <v>Inactive</v>
      </c>
      <c r="R1353" s="21" t="s">
        <v>2300</v>
      </c>
      <c r="S1353" s="21" t="s">
        <v>971</v>
      </c>
      <c r="T1353" s="21" t="s">
        <v>187</v>
      </c>
      <c r="U1353" s="23">
        <f>IF(COUNTIF('SKU Catalog'!$A$4:$A$116,T1353&amp;"|"&amp;F1353)=0,0,MATCH(T1353&amp;"|"&amp;F1353,'SKU Catalog'!$A$1:$A$116,0))</f>
        <v>5</v>
      </c>
      <c r="V1353" s="24">
        <f>IF(NOT(AND(A1353=$B$2,G1353&gt;0,H1353&gt;0,OR(C1353&lt;&gt;"Recommended baseline",Assumptions!$B$10=1))),0,IF(ISNUMBER(K1353),G1353*H1353*K1353,IF(U1353=0,"UNPRICED",IF(ISNUMBER(INDEX('SKU Catalog'!$K$1:$K$116,MAX(1,U1353))),G1353*H1353*INDEX('SKU Catalog'!$K$1:$K$116,MAX(1,U1353))*IF(AND(INDEX('SKU Catalog'!$F$1:$F$116,MAX(1,U1353))="Hourly",OR(INDEX('SKU Catalog'!$J$1:$J$116,MAX(1,U1353))=0,"PAYG"="PAYG")),I1353,1),"UNPRICED"))))</f>
        <v>0</v>
      </c>
      <c r="W1353" s="24">
        <f>IF(NOT(AND(A1353=$B$2,G1353&gt;0,H1353&gt;0,OR(C1353&lt;&gt;"Recommended baseline",Assumptions!$B$10=1))),0,IF(ISNUMBER(K1353),G1353*H1353*K1353,IF(U1353=0,"UNPRICED",IF(ISNUMBER(INDEX('SKU Catalog'!$L$1:$L$116,MAX(1,U1353))),G1353*H1353*INDEX('SKU Catalog'!$L$1:$L$116,MAX(1,U1353))*IF(AND(INDEX('SKU Catalog'!$F$1:$F$116,MAX(1,U1353))="Hourly",OR(INDEX('SKU Catalog'!$J$1:$J$116,MAX(1,U1353))=0,"1Y"="PAYG")),I1353,1),"UNPRICED"))))</f>
        <v>0</v>
      </c>
      <c r="X1353" s="24">
        <f>IF(NOT(AND(A1353=$B$2,G1353&gt;0,H1353&gt;0,OR(C1353&lt;&gt;"Recommended baseline",Assumptions!$B$10=1))),0,IF(ISNUMBER(K1353),G1353*H1353*K1353,IF(U1353=0,"UNPRICED",IF(ISNUMBER(INDEX('SKU Catalog'!$M$1:$M$116,MAX(1,U1353))),G1353*H1353*INDEX('SKU Catalog'!$M$1:$M$116,MAX(1,U1353))*IF(AND(INDEX('SKU Catalog'!$F$1:$F$116,MAX(1,U1353))="Hourly",OR(INDEX('SKU Catalog'!$J$1:$J$116,MAX(1,U1353))=0,"3Y"="PAYG")),I1353,1),"UNPRICED"))))</f>
        <v>0</v>
      </c>
    </row>
    <row r="1354" spans="1:24" ht="28.8" x14ac:dyDescent="0.35">
      <c r="A1354" s="21" t="s">
        <v>1941</v>
      </c>
      <c r="B1354" s="21" t="s">
        <v>95</v>
      </c>
      <c r="C1354" s="21" t="s">
        <v>2299</v>
      </c>
      <c r="D1354" s="21" t="s">
        <v>1684</v>
      </c>
      <c r="E1354" s="21" t="s">
        <v>1685</v>
      </c>
      <c r="F1354" s="26" t="s">
        <v>188</v>
      </c>
      <c r="G1354" s="27">
        <v>1</v>
      </c>
      <c r="H1354" s="27">
        <v>1</v>
      </c>
      <c r="I1354" s="36">
        <v>1</v>
      </c>
      <c r="J1354" s="26" t="s">
        <v>2297</v>
      </c>
      <c r="K1354" s="37"/>
      <c r="L1354" s="23" t="str">
        <f>IF(U1354=0,"INVALID SKU",IF(INDEX('SKU Catalog'!$J$1:$J$116,MAX(1,U1354))=0,"PAYG",IF(J1354="Default",Assumptions!$B$7,J1354)))</f>
        <v>PAYG</v>
      </c>
      <c r="M1354" s="23" t="str">
        <f>IF(U1354=0,"Review SKU",INDEX('SKU Catalog'!$E$1:$E$116,MAX(1,U1354)))</f>
        <v>resource</v>
      </c>
      <c r="N1354" s="31">
        <f>IF(ISNUMBER(K1354),K1354,IF(U1354=0,"UNPRICED",IF(L1354="PAYG",INDEX('SKU Catalog'!$K$1:$K$116,MAX(1,U1354)),IF(L1354="1Y",INDEX('SKU Catalog'!$L$1:$L$116,MAX(1,U1354)),INDEX('SKU Catalog'!$M$1:$M$116,MAX(1,U1354))))))</f>
        <v>0</v>
      </c>
      <c r="O1354" s="24">
        <f>IF(NOT(AND(A1354=$B$2,G1354&gt;0,H1354&gt;0,OR(C1354&lt;&gt;"Recommended baseline",Assumptions!$B$10=1))),0,IF(ISNUMBER(N1354),G1354*H1354*N1354*IF(ISNUMBER(K1354),1,IF(AND(L1354="PAYG",INDEX('SKU Catalog'!$F$1:$F$116,MAX(1,U1354))="Hourly"),I1354,1)),"UNPRICED"))</f>
        <v>0</v>
      </c>
      <c r="P1354" s="24">
        <f>IF(ISNUMBER(O1354),O1354*Assumptions!$B$8,"UNPRICED")</f>
        <v>0</v>
      </c>
      <c r="Q1354" s="23" t="str">
        <f>IF(NOT(AND(A1354=$B$2,G1354&gt;0,H1354&gt;0,OR(C1354&lt;&gt;"Recommended baseline",Assumptions!$B$10=1))),"Inactive",IF(NOT(ISNUMBER(N1354)),"UNPRICED - select SKU / quote",IF(ISNUMBER(K1354),"Manual quote - verify source",IF(T1354="Covered","Covered by capacity",IF(T1354="Control plane","No direct fee","Priced - verify sizing")))))</f>
        <v>Inactive</v>
      </c>
      <c r="R1354" s="21" t="s">
        <v>2300</v>
      </c>
      <c r="S1354" s="21" t="s">
        <v>971</v>
      </c>
      <c r="T1354" s="21" t="s">
        <v>187</v>
      </c>
      <c r="U1354" s="23">
        <f>IF(COUNTIF('SKU Catalog'!$A$4:$A$116,T1354&amp;"|"&amp;F1354)=0,0,MATCH(T1354&amp;"|"&amp;F1354,'SKU Catalog'!$A$1:$A$116,0))</f>
        <v>5</v>
      </c>
      <c r="V1354" s="24">
        <f>IF(NOT(AND(A1354=$B$2,G1354&gt;0,H1354&gt;0,OR(C1354&lt;&gt;"Recommended baseline",Assumptions!$B$10=1))),0,IF(ISNUMBER(K1354),G1354*H1354*K1354,IF(U1354=0,"UNPRICED",IF(ISNUMBER(INDEX('SKU Catalog'!$K$1:$K$116,MAX(1,U1354))),G1354*H1354*INDEX('SKU Catalog'!$K$1:$K$116,MAX(1,U1354))*IF(AND(INDEX('SKU Catalog'!$F$1:$F$116,MAX(1,U1354))="Hourly",OR(INDEX('SKU Catalog'!$J$1:$J$116,MAX(1,U1354))=0,"PAYG"="PAYG")),I1354,1),"UNPRICED"))))</f>
        <v>0</v>
      </c>
      <c r="W1354" s="24">
        <f>IF(NOT(AND(A1354=$B$2,G1354&gt;0,H1354&gt;0,OR(C1354&lt;&gt;"Recommended baseline",Assumptions!$B$10=1))),0,IF(ISNUMBER(K1354),G1354*H1354*K1354,IF(U1354=0,"UNPRICED",IF(ISNUMBER(INDEX('SKU Catalog'!$L$1:$L$116,MAX(1,U1354))),G1354*H1354*INDEX('SKU Catalog'!$L$1:$L$116,MAX(1,U1354))*IF(AND(INDEX('SKU Catalog'!$F$1:$F$116,MAX(1,U1354))="Hourly",OR(INDEX('SKU Catalog'!$J$1:$J$116,MAX(1,U1354))=0,"1Y"="PAYG")),I1354,1),"UNPRICED"))))</f>
        <v>0</v>
      </c>
      <c r="X1354" s="24">
        <f>IF(NOT(AND(A1354=$B$2,G1354&gt;0,H1354&gt;0,OR(C1354&lt;&gt;"Recommended baseline",Assumptions!$B$10=1))),0,IF(ISNUMBER(K1354),G1354*H1354*K1354,IF(U1354=0,"UNPRICED",IF(ISNUMBER(INDEX('SKU Catalog'!$M$1:$M$116,MAX(1,U1354))),G1354*H1354*INDEX('SKU Catalog'!$M$1:$M$116,MAX(1,U1354))*IF(AND(INDEX('SKU Catalog'!$F$1:$F$116,MAX(1,U1354))="Hourly",OR(INDEX('SKU Catalog'!$J$1:$J$116,MAX(1,U1354))=0,"3Y"="PAYG")),I1354,1),"UNPRICED"))))</f>
        <v>0</v>
      </c>
    </row>
    <row r="1355" spans="1:24" ht="28.8" x14ac:dyDescent="0.35">
      <c r="A1355" s="21" t="s">
        <v>1941</v>
      </c>
      <c r="B1355" s="21" t="s">
        <v>95</v>
      </c>
      <c r="C1355" s="21" t="s">
        <v>2299</v>
      </c>
      <c r="D1355" s="21" t="s">
        <v>1686</v>
      </c>
      <c r="E1355" s="21" t="s">
        <v>1687</v>
      </c>
      <c r="F1355" s="26" t="s">
        <v>188</v>
      </c>
      <c r="G1355" s="27">
        <v>1</v>
      </c>
      <c r="H1355" s="27">
        <v>1</v>
      </c>
      <c r="I1355" s="36">
        <v>1</v>
      </c>
      <c r="J1355" s="26" t="s">
        <v>2297</v>
      </c>
      <c r="K1355" s="37"/>
      <c r="L1355" s="23" t="str">
        <f>IF(U1355=0,"INVALID SKU",IF(INDEX('SKU Catalog'!$J$1:$J$116,MAX(1,U1355))=0,"PAYG",IF(J1355="Default",Assumptions!$B$7,J1355)))</f>
        <v>PAYG</v>
      </c>
      <c r="M1355" s="23" t="str">
        <f>IF(U1355=0,"Review SKU",INDEX('SKU Catalog'!$E$1:$E$116,MAX(1,U1355)))</f>
        <v>resource</v>
      </c>
      <c r="N1355" s="31">
        <f>IF(ISNUMBER(K1355),K1355,IF(U1355=0,"UNPRICED",IF(L1355="PAYG",INDEX('SKU Catalog'!$K$1:$K$116,MAX(1,U1355)),IF(L1355="1Y",INDEX('SKU Catalog'!$L$1:$L$116,MAX(1,U1355)),INDEX('SKU Catalog'!$M$1:$M$116,MAX(1,U1355))))))</f>
        <v>0</v>
      </c>
      <c r="O1355" s="24">
        <f>IF(NOT(AND(A1355=$B$2,G1355&gt;0,H1355&gt;0,OR(C1355&lt;&gt;"Recommended baseline",Assumptions!$B$10=1))),0,IF(ISNUMBER(N1355),G1355*H1355*N1355*IF(ISNUMBER(K1355),1,IF(AND(L1355="PAYG",INDEX('SKU Catalog'!$F$1:$F$116,MAX(1,U1355))="Hourly"),I1355,1)),"UNPRICED"))</f>
        <v>0</v>
      </c>
      <c r="P1355" s="24">
        <f>IF(ISNUMBER(O1355),O1355*Assumptions!$B$8,"UNPRICED")</f>
        <v>0</v>
      </c>
      <c r="Q1355" s="23" t="str">
        <f>IF(NOT(AND(A1355=$B$2,G1355&gt;0,H1355&gt;0,OR(C1355&lt;&gt;"Recommended baseline",Assumptions!$B$10=1))),"Inactive",IF(NOT(ISNUMBER(N1355)),"UNPRICED - select SKU / quote",IF(ISNUMBER(K1355),"Manual quote - verify source",IF(T1355="Covered","Covered by capacity",IF(T1355="Control plane","No direct fee","Priced - verify sizing")))))</f>
        <v>Inactive</v>
      </c>
      <c r="R1355" s="21" t="s">
        <v>2300</v>
      </c>
      <c r="S1355" s="21" t="s">
        <v>971</v>
      </c>
      <c r="T1355" s="21" t="s">
        <v>187</v>
      </c>
      <c r="U1355" s="23">
        <f>IF(COUNTIF('SKU Catalog'!$A$4:$A$116,T1355&amp;"|"&amp;F1355)=0,0,MATCH(T1355&amp;"|"&amp;F1355,'SKU Catalog'!$A$1:$A$116,0))</f>
        <v>5</v>
      </c>
      <c r="V1355" s="24">
        <f>IF(NOT(AND(A1355=$B$2,G1355&gt;0,H1355&gt;0,OR(C1355&lt;&gt;"Recommended baseline",Assumptions!$B$10=1))),0,IF(ISNUMBER(K1355),G1355*H1355*K1355,IF(U1355=0,"UNPRICED",IF(ISNUMBER(INDEX('SKU Catalog'!$K$1:$K$116,MAX(1,U1355))),G1355*H1355*INDEX('SKU Catalog'!$K$1:$K$116,MAX(1,U1355))*IF(AND(INDEX('SKU Catalog'!$F$1:$F$116,MAX(1,U1355))="Hourly",OR(INDEX('SKU Catalog'!$J$1:$J$116,MAX(1,U1355))=0,"PAYG"="PAYG")),I1355,1),"UNPRICED"))))</f>
        <v>0</v>
      </c>
      <c r="W1355" s="24">
        <f>IF(NOT(AND(A1355=$B$2,G1355&gt;0,H1355&gt;0,OR(C1355&lt;&gt;"Recommended baseline",Assumptions!$B$10=1))),0,IF(ISNUMBER(K1355),G1355*H1355*K1355,IF(U1355=0,"UNPRICED",IF(ISNUMBER(INDEX('SKU Catalog'!$L$1:$L$116,MAX(1,U1355))),G1355*H1355*INDEX('SKU Catalog'!$L$1:$L$116,MAX(1,U1355))*IF(AND(INDEX('SKU Catalog'!$F$1:$F$116,MAX(1,U1355))="Hourly",OR(INDEX('SKU Catalog'!$J$1:$J$116,MAX(1,U1355))=0,"1Y"="PAYG")),I1355,1),"UNPRICED"))))</f>
        <v>0</v>
      </c>
      <c r="X1355" s="24">
        <f>IF(NOT(AND(A1355=$B$2,G1355&gt;0,H1355&gt;0,OR(C1355&lt;&gt;"Recommended baseline",Assumptions!$B$10=1))),0,IF(ISNUMBER(K1355),G1355*H1355*K1355,IF(U1355=0,"UNPRICED",IF(ISNUMBER(INDEX('SKU Catalog'!$M$1:$M$116,MAX(1,U1355))),G1355*H1355*INDEX('SKU Catalog'!$M$1:$M$116,MAX(1,U1355))*IF(AND(INDEX('SKU Catalog'!$F$1:$F$116,MAX(1,U1355))="Hourly",OR(INDEX('SKU Catalog'!$J$1:$J$116,MAX(1,U1355))=0,"3Y"="PAYG")),I1355,1),"UNPRICED"))))</f>
        <v>0</v>
      </c>
    </row>
    <row r="1356" spans="1:24" ht="28.8" x14ac:dyDescent="0.35">
      <c r="A1356" s="21" t="s">
        <v>1941</v>
      </c>
      <c r="B1356" s="21" t="s">
        <v>95</v>
      </c>
      <c r="C1356" s="21" t="s">
        <v>2299</v>
      </c>
      <c r="D1356" s="21" t="s">
        <v>1688</v>
      </c>
      <c r="E1356" s="21" t="s">
        <v>1689</v>
      </c>
      <c r="F1356" s="26" t="s">
        <v>188</v>
      </c>
      <c r="G1356" s="27">
        <v>1</v>
      </c>
      <c r="H1356" s="27">
        <v>1</v>
      </c>
      <c r="I1356" s="36">
        <v>1</v>
      </c>
      <c r="J1356" s="26" t="s">
        <v>2297</v>
      </c>
      <c r="K1356" s="37"/>
      <c r="L1356" s="23" t="str">
        <f>IF(U1356=0,"INVALID SKU",IF(INDEX('SKU Catalog'!$J$1:$J$116,MAX(1,U1356))=0,"PAYG",IF(J1356="Default",Assumptions!$B$7,J1356)))</f>
        <v>PAYG</v>
      </c>
      <c r="M1356" s="23" t="str">
        <f>IF(U1356=0,"Review SKU",INDEX('SKU Catalog'!$E$1:$E$116,MAX(1,U1356)))</f>
        <v>resource</v>
      </c>
      <c r="N1356" s="31">
        <f>IF(ISNUMBER(K1356),K1356,IF(U1356=0,"UNPRICED",IF(L1356="PAYG",INDEX('SKU Catalog'!$K$1:$K$116,MAX(1,U1356)),IF(L1356="1Y",INDEX('SKU Catalog'!$L$1:$L$116,MAX(1,U1356)),INDEX('SKU Catalog'!$M$1:$M$116,MAX(1,U1356))))))</f>
        <v>0</v>
      </c>
      <c r="O1356" s="24">
        <f>IF(NOT(AND(A1356=$B$2,G1356&gt;0,H1356&gt;0,OR(C1356&lt;&gt;"Recommended baseline",Assumptions!$B$10=1))),0,IF(ISNUMBER(N1356),G1356*H1356*N1356*IF(ISNUMBER(K1356),1,IF(AND(L1356="PAYG",INDEX('SKU Catalog'!$F$1:$F$116,MAX(1,U1356))="Hourly"),I1356,1)),"UNPRICED"))</f>
        <v>0</v>
      </c>
      <c r="P1356" s="24">
        <f>IF(ISNUMBER(O1356),O1356*Assumptions!$B$8,"UNPRICED")</f>
        <v>0</v>
      </c>
      <c r="Q1356" s="23" t="str">
        <f>IF(NOT(AND(A1356=$B$2,G1356&gt;0,H1356&gt;0,OR(C1356&lt;&gt;"Recommended baseline",Assumptions!$B$10=1))),"Inactive",IF(NOT(ISNUMBER(N1356)),"UNPRICED - select SKU / quote",IF(ISNUMBER(K1356),"Manual quote - verify source",IF(T1356="Covered","Covered by capacity",IF(T1356="Control plane","No direct fee","Priced - verify sizing")))))</f>
        <v>Inactive</v>
      </c>
      <c r="R1356" s="21" t="s">
        <v>2300</v>
      </c>
      <c r="S1356" s="21" t="s">
        <v>971</v>
      </c>
      <c r="T1356" s="21" t="s">
        <v>187</v>
      </c>
      <c r="U1356" s="23">
        <f>IF(COUNTIF('SKU Catalog'!$A$4:$A$116,T1356&amp;"|"&amp;F1356)=0,0,MATCH(T1356&amp;"|"&amp;F1356,'SKU Catalog'!$A$1:$A$116,0))</f>
        <v>5</v>
      </c>
      <c r="V1356" s="24">
        <f>IF(NOT(AND(A1356=$B$2,G1356&gt;0,H1356&gt;0,OR(C1356&lt;&gt;"Recommended baseline",Assumptions!$B$10=1))),0,IF(ISNUMBER(K1356),G1356*H1356*K1356,IF(U1356=0,"UNPRICED",IF(ISNUMBER(INDEX('SKU Catalog'!$K$1:$K$116,MAX(1,U1356))),G1356*H1356*INDEX('SKU Catalog'!$K$1:$K$116,MAX(1,U1356))*IF(AND(INDEX('SKU Catalog'!$F$1:$F$116,MAX(1,U1356))="Hourly",OR(INDEX('SKU Catalog'!$J$1:$J$116,MAX(1,U1356))=0,"PAYG"="PAYG")),I1356,1),"UNPRICED"))))</f>
        <v>0</v>
      </c>
      <c r="W1356" s="24">
        <f>IF(NOT(AND(A1356=$B$2,G1356&gt;0,H1356&gt;0,OR(C1356&lt;&gt;"Recommended baseline",Assumptions!$B$10=1))),0,IF(ISNUMBER(K1356),G1356*H1356*K1356,IF(U1356=0,"UNPRICED",IF(ISNUMBER(INDEX('SKU Catalog'!$L$1:$L$116,MAX(1,U1356))),G1356*H1356*INDEX('SKU Catalog'!$L$1:$L$116,MAX(1,U1356))*IF(AND(INDEX('SKU Catalog'!$F$1:$F$116,MAX(1,U1356))="Hourly",OR(INDEX('SKU Catalog'!$J$1:$J$116,MAX(1,U1356))=0,"1Y"="PAYG")),I1356,1),"UNPRICED"))))</f>
        <v>0</v>
      </c>
      <c r="X1356" s="24">
        <f>IF(NOT(AND(A1356=$B$2,G1356&gt;0,H1356&gt;0,OR(C1356&lt;&gt;"Recommended baseline",Assumptions!$B$10=1))),0,IF(ISNUMBER(K1356),G1356*H1356*K1356,IF(U1356=0,"UNPRICED",IF(ISNUMBER(INDEX('SKU Catalog'!$M$1:$M$116,MAX(1,U1356))),G1356*H1356*INDEX('SKU Catalog'!$M$1:$M$116,MAX(1,U1356))*IF(AND(INDEX('SKU Catalog'!$F$1:$F$116,MAX(1,U1356))="Hourly",OR(INDEX('SKU Catalog'!$J$1:$J$116,MAX(1,U1356))=0,"3Y"="PAYG")),I1356,1),"UNPRICED"))))</f>
        <v>0</v>
      </c>
    </row>
    <row r="1357" spans="1:24" ht="28.8" x14ac:dyDescent="0.35">
      <c r="A1357" s="21" t="s">
        <v>1941</v>
      </c>
      <c r="B1357" s="21" t="s">
        <v>95</v>
      </c>
      <c r="C1357" s="21" t="s">
        <v>2299</v>
      </c>
      <c r="D1357" s="21" t="s">
        <v>1690</v>
      </c>
      <c r="E1357" s="21" t="s">
        <v>1691</v>
      </c>
      <c r="F1357" s="26" t="s">
        <v>188</v>
      </c>
      <c r="G1357" s="27">
        <v>1</v>
      </c>
      <c r="H1357" s="27">
        <v>1</v>
      </c>
      <c r="I1357" s="36">
        <v>1</v>
      </c>
      <c r="J1357" s="26" t="s">
        <v>2297</v>
      </c>
      <c r="K1357" s="37"/>
      <c r="L1357" s="23" t="str">
        <f>IF(U1357=0,"INVALID SKU",IF(INDEX('SKU Catalog'!$J$1:$J$116,MAX(1,U1357))=0,"PAYG",IF(J1357="Default",Assumptions!$B$7,J1357)))</f>
        <v>PAYG</v>
      </c>
      <c r="M1357" s="23" t="str">
        <f>IF(U1357=0,"Review SKU",INDEX('SKU Catalog'!$E$1:$E$116,MAX(1,U1357)))</f>
        <v>resource</v>
      </c>
      <c r="N1357" s="31">
        <f>IF(ISNUMBER(K1357),K1357,IF(U1357=0,"UNPRICED",IF(L1357="PAYG",INDEX('SKU Catalog'!$K$1:$K$116,MAX(1,U1357)),IF(L1357="1Y",INDEX('SKU Catalog'!$L$1:$L$116,MAX(1,U1357)),INDEX('SKU Catalog'!$M$1:$M$116,MAX(1,U1357))))))</f>
        <v>0</v>
      </c>
      <c r="O1357" s="24">
        <f>IF(NOT(AND(A1357=$B$2,G1357&gt;0,H1357&gt;0,OR(C1357&lt;&gt;"Recommended baseline",Assumptions!$B$10=1))),0,IF(ISNUMBER(N1357),G1357*H1357*N1357*IF(ISNUMBER(K1357),1,IF(AND(L1357="PAYG",INDEX('SKU Catalog'!$F$1:$F$116,MAX(1,U1357))="Hourly"),I1357,1)),"UNPRICED"))</f>
        <v>0</v>
      </c>
      <c r="P1357" s="24">
        <f>IF(ISNUMBER(O1357),O1357*Assumptions!$B$8,"UNPRICED")</f>
        <v>0</v>
      </c>
      <c r="Q1357" s="23" t="str">
        <f>IF(NOT(AND(A1357=$B$2,G1357&gt;0,H1357&gt;0,OR(C1357&lt;&gt;"Recommended baseline",Assumptions!$B$10=1))),"Inactive",IF(NOT(ISNUMBER(N1357)),"UNPRICED - select SKU / quote",IF(ISNUMBER(K1357),"Manual quote - verify source",IF(T1357="Covered","Covered by capacity",IF(T1357="Control plane","No direct fee","Priced - verify sizing")))))</f>
        <v>Inactive</v>
      </c>
      <c r="R1357" s="21" t="s">
        <v>2300</v>
      </c>
      <c r="S1357" s="21" t="s">
        <v>971</v>
      </c>
      <c r="T1357" s="21" t="s">
        <v>187</v>
      </c>
      <c r="U1357" s="23">
        <f>IF(COUNTIF('SKU Catalog'!$A$4:$A$116,T1357&amp;"|"&amp;F1357)=0,0,MATCH(T1357&amp;"|"&amp;F1357,'SKU Catalog'!$A$1:$A$116,0))</f>
        <v>5</v>
      </c>
      <c r="V1357" s="24">
        <f>IF(NOT(AND(A1357=$B$2,G1357&gt;0,H1357&gt;0,OR(C1357&lt;&gt;"Recommended baseline",Assumptions!$B$10=1))),0,IF(ISNUMBER(K1357),G1357*H1357*K1357,IF(U1357=0,"UNPRICED",IF(ISNUMBER(INDEX('SKU Catalog'!$K$1:$K$116,MAX(1,U1357))),G1357*H1357*INDEX('SKU Catalog'!$K$1:$K$116,MAX(1,U1357))*IF(AND(INDEX('SKU Catalog'!$F$1:$F$116,MAX(1,U1357))="Hourly",OR(INDEX('SKU Catalog'!$J$1:$J$116,MAX(1,U1357))=0,"PAYG"="PAYG")),I1357,1),"UNPRICED"))))</f>
        <v>0</v>
      </c>
      <c r="W1357" s="24">
        <f>IF(NOT(AND(A1357=$B$2,G1357&gt;0,H1357&gt;0,OR(C1357&lt;&gt;"Recommended baseline",Assumptions!$B$10=1))),0,IF(ISNUMBER(K1357),G1357*H1357*K1357,IF(U1357=0,"UNPRICED",IF(ISNUMBER(INDEX('SKU Catalog'!$L$1:$L$116,MAX(1,U1357))),G1357*H1357*INDEX('SKU Catalog'!$L$1:$L$116,MAX(1,U1357))*IF(AND(INDEX('SKU Catalog'!$F$1:$F$116,MAX(1,U1357))="Hourly",OR(INDEX('SKU Catalog'!$J$1:$J$116,MAX(1,U1357))=0,"1Y"="PAYG")),I1357,1),"UNPRICED"))))</f>
        <v>0</v>
      </c>
      <c r="X1357" s="24">
        <f>IF(NOT(AND(A1357=$B$2,G1357&gt;0,H1357&gt;0,OR(C1357&lt;&gt;"Recommended baseline",Assumptions!$B$10=1))),0,IF(ISNUMBER(K1357),G1357*H1357*K1357,IF(U1357=0,"UNPRICED",IF(ISNUMBER(INDEX('SKU Catalog'!$M$1:$M$116,MAX(1,U1357))),G1357*H1357*INDEX('SKU Catalog'!$M$1:$M$116,MAX(1,U1357))*IF(AND(INDEX('SKU Catalog'!$F$1:$F$116,MAX(1,U1357))="Hourly",OR(INDEX('SKU Catalog'!$J$1:$J$116,MAX(1,U1357))=0,"3Y"="PAYG")),I1357,1),"UNPRICED"))))</f>
        <v>0</v>
      </c>
    </row>
    <row r="1358" spans="1:24" ht="28.8" x14ac:dyDescent="0.35">
      <c r="A1358" s="21" t="s">
        <v>1941</v>
      </c>
      <c r="B1358" s="21" t="s">
        <v>95</v>
      </c>
      <c r="C1358" s="21" t="s">
        <v>2299</v>
      </c>
      <c r="D1358" s="21" t="s">
        <v>1692</v>
      </c>
      <c r="E1358" s="21" t="s">
        <v>1693</v>
      </c>
      <c r="F1358" s="26" t="s">
        <v>188</v>
      </c>
      <c r="G1358" s="27">
        <v>1</v>
      </c>
      <c r="H1358" s="27">
        <v>1</v>
      </c>
      <c r="I1358" s="36">
        <v>1</v>
      </c>
      <c r="J1358" s="26" t="s">
        <v>2297</v>
      </c>
      <c r="K1358" s="37"/>
      <c r="L1358" s="23" t="str">
        <f>IF(U1358=0,"INVALID SKU",IF(INDEX('SKU Catalog'!$J$1:$J$116,MAX(1,U1358))=0,"PAYG",IF(J1358="Default",Assumptions!$B$7,J1358)))</f>
        <v>PAYG</v>
      </c>
      <c r="M1358" s="23" t="str">
        <f>IF(U1358=0,"Review SKU",INDEX('SKU Catalog'!$E$1:$E$116,MAX(1,U1358)))</f>
        <v>resource</v>
      </c>
      <c r="N1358" s="31">
        <f>IF(ISNUMBER(K1358),K1358,IF(U1358=0,"UNPRICED",IF(L1358="PAYG",INDEX('SKU Catalog'!$K$1:$K$116,MAX(1,U1358)),IF(L1358="1Y",INDEX('SKU Catalog'!$L$1:$L$116,MAX(1,U1358)),INDEX('SKU Catalog'!$M$1:$M$116,MAX(1,U1358))))))</f>
        <v>0</v>
      </c>
      <c r="O1358" s="24">
        <f>IF(NOT(AND(A1358=$B$2,G1358&gt;0,H1358&gt;0,OR(C1358&lt;&gt;"Recommended baseline",Assumptions!$B$10=1))),0,IF(ISNUMBER(N1358),G1358*H1358*N1358*IF(ISNUMBER(K1358),1,IF(AND(L1358="PAYG",INDEX('SKU Catalog'!$F$1:$F$116,MAX(1,U1358))="Hourly"),I1358,1)),"UNPRICED"))</f>
        <v>0</v>
      </c>
      <c r="P1358" s="24">
        <f>IF(ISNUMBER(O1358),O1358*Assumptions!$B$8,"UNPRICED")</f>
        <v>0</v>
      </c>
      <c r="Q1358" s="23" t="str">
        <f>IF(NOT(AND(A1358=$B$2,G1358&gt;0,H1358&gt;0,OR(C1358&lt;&gt;"Recommended baseline",Assumptions!$B$10=1))),"Inactive",IF(NOT(ISNUMBER(N1358)),"UNPRICED - select SKU / quote",IF(ISNUMBER(K1358),"Manual quote - verify source",IF(T1358="Covered","Covered by capacity",IF(T1358="Control plane","No direct fee","Priced - verify sizing")))))</f>
        <v>Inactive</v>
      </c>
      <c r="R1358" s="21" t="s">
        <v>2300</v>
      </c>
      <c r="S1358" s="21" t="s">
        <v>971</v>
      </c>
      <c r="T1358" s="21" t="s">
        <v>187</v>
      </c>
      <c r="U1358" s="23">
        <f>IF(COUNTIF('SKU Catalog'!$A$4:$A$116,T1358&amp;"|"&amp;F1358)=0,0,MATCH(T1358&amp;"|"&amp;F1358,'SKU Catalog'!$A$1:$A$116,0))</f>
        <v>5</v>
      </c>
      <c r="V1358" s="24">
        <f>IF(NOT(AND(A1358=$B$2,G1358&gt;0,H1358&gt;0,OR(C1358&lt;&gt;"Recommended baseline",Assumptions!$B$10=1))),0,IF(ISNUMBER(K1358),G1358*H1358*K1358,IF(U1358=0,"UNPRICED",IF(ISNUMBER(INDEX('SKU Catalog'!$K$1:$K$116,MAX(1,U1358))),G1358*H1358*INDEX('SKU Catalog'!$K$1:$K$116,MAX(1,U1358))*IF(AND(INDEX('SKU Catalog'!$F$1:$F$116,MAX(1,U1358))="Hourly",OR(INDEX('SKU Catalog'!$J$1:$J$116,MAX(1,U1358))=0,"PAYG"="PAYG")),I1358,1),"UNPRICED"))))</f>
        <v>0</v>
      </c>
      <c r="W1358" s="24">
        <f>IF(NOT(AND(A1358=$B$2,G1358&gt;0,H1358&gt;0,OR(C1358&lt;&gt;"Recommended baseline",Assumptions!$B$10=1))),0,IF(ISNUMBER(K1358),G1358*H1358*K1358,IF(U1358=0,"UNPRICED",IF(ISNUMBER(INDEX('SKU Catalog'!$L$1:$L$116,MAX(1,U1358))),G1358*H1358*INDEX('SKU Catalog'!$L$1:$L$116,MAX(1,U1358))*IF(AND(INDEX('SKU Catalog'!$F$1:$F$116,MAX(1,U1358))="Hourly",OR(INDEX('SKU Catalog'!$J$1:$J$116,MAX(1,U1358))=0,"1Y"="PAYG")),I1358,1),"UNPRICED"))))</f>
        <v>0</v>
      </c>
      <c r="X1358" s="24">
        <f>IF(NOT(AND(A1358=$B$2,G1358&gt;0,H1358&gt;0,OR(C1358&lt;&gt;"Recommended baseline",Assumptions!$B$10=1))),0,IF(ISNUMBER(K1358),G1358*H1358*K1358,IF(U1358=0,"UNPRICED",IF(ISNUMBER(INDEX('SKU Catalog'!$M$1:$M$116,MAX(1,U1358))),G1358*H1358*INDEX('SKU Catalog'!$M$1:$M$116,MAX(1,U1358))*IF(AND(INDEX('SKU Catalog'!$F$1:$F$116,MAX(1,U1358))="Hourly",OR(INDEX('SKU Catalog'!$J$1:$J$116,MAX(1,U1358))=0,"3Y"="PAYG")),I1358,1),"UNPRICED"))))</f>
        <v>0</v>
      </c>
    </row>
    <row r="1359" spans="1:24" ht="28.8" x14ac:dyDescent="0.35">
      <c r="A1359" s="21" t="s">
        <v>1941</v>
      </c>
      <c r="B1359" s="21" t="s">
        <v>95</v>
      </c>
      <c r="C1359" s="21" t="s">
        <v>2299</v>
      </c>
      <c r="D1359" s="21" t="s">
        <v>1694</v>
      </c>
      <c r="E1359" s="21" t="s">
        <v>1695</v>
      </c>
      <c r="F1359" s="26" t="s">
        <v>188</v>
      </c>
      <c r="G1359" s="27">
        <v>1</v>
      </c>
      <c r="H1359" s="27">
        <v>1</v>
      </c>
      <c r="I1359" s="36">
        <v>1</v>
      </c>
      <c r="J1359" s="26" t="s">
        <v>2297</v>
      </c>
      <c r="K1359" s="37"/>
      <c r="L1359" s="23" t="str">
        <f>IF(U1359=0,"INVALID SKU",IF(INDEX('SKU Catalog'!$J$1:$J$116,MAX(1,U1359))=0,"PAYG",IF(J1359="Default",Assumptions!$B$7,J1359)))</f>
        <v>PAYG</v>
      </c>
      <c r="M1359" s="23" t="str">
        <f>IF(U1359=0,"Review SKU",INDEX('SKU Catalog'!$E$1:$E$116,MAX(1,U1359)))</f>
        <v>resource</v>
      </c>
      <c r="N1359" s="31">
        <f>IF(ISNUMBER(K1359),K1359,IF(U1359=0,"UNPRICED",IF(L1359="PAYG",INDEX('SKU Catalog'!$K$1:$K$116,MAX(1,U1359)),IF(L1359="1Y",INDEX('SKU Catalog'!$L$1:$L$116,MAX(1,U1359)),INDEX('SKU Catalog'!$M$1:$M$116,MAX(1,U1359))))))</f>
        <v>0</v>
      </c>
      <c r="O1359" s="24">
        <f>IF(NOT(AND(A1359=$B$2,G1359&gt;0,H1359&gt;0,OR(C1359&lt;&gt;"Recommended baseline",Assumptions!$B$10=1))),0,IF(ISNUMBER(N1359),G1359*H1359*N1359*IF(ISNUMBER(K1359),1,IF(AND(L1359="PAYG",INDEX('SKU Catalog'!$F$1:$F$116,MAX(1,U1359))="Hourly"),I1359,1)),"UNPRICED"))</f>
        <v>0</v>
      </c>
      <c r="P1359" s="24">
        <f>IF(ISNUMBER(O1359),O1359*Assumptions!$B$8,"UNPRICED")</f>
        <v>0</v>
      </c>
      <c r="Q1359" s="23" t="str">
        <f>IF(NOT(AND(A1359=$B$2,G1359&gt;0,H1359&gt;0,OR(C1359&lt;&gt;"Recommended baseline",Assumptions!$B$10=1))),"Inactive",IF(NOT(ISNUMBER(N1359)),"UNPRICED - select SKU / quote",IF(ISNUMBER(K1359),"Manual quote - verify source",IF(T1359="Covered","Covered by capacity",IF(T1359="Control plane","No direct fee","Priced - verify sizing")))))</f>
        <v>Inactive</v>
      </c>
      <c r="R1359" s="21" t="s">
        <v>2300</v>
      </c>
      <c r="S1359" s="21" t="s">
        <v>971</v>
      </c>
      <c r="T1359" s="21" t="s">
        <v>187</v>
      </c>
      <c r="U1359" s="23">
        <f>IF(COUNTIF('SKU Catalog'!$A$4:$A$116,T1359&amp;"|"&amp;F1359)=0,0,MATCH(T1359&amp;"|"&amp;F1359,'SKU Catalog'!$A$1:$A$116,0))</f>
        <v>5</v>
      </c>
      <c r="V1359" s="24">
        <f>IF(NOT(AND(A1359=$B$2,G1359&gt;0,H1359&gt;0,OR(C1359&lt;&gt;"Recommended baseline",Assumptions!$B$10=1))),0,IF(ISNUMBER(K1359),G1359*H1359*K1359,IF(U1359=0,"UNPRICED",IF(ISNUMBER(INDEX('SKU Catalog'!$K$1:$K$116,MAX(1,U1359))),G1359*H1359*INDEX('SKU Catalog'!$K$1:$K$116,MAX(1,U1359))*IF(AND(INDEX('SKU Catalog'!$F$1:$F$116,MAX(1,U1359))="Hourly",OR(INDEX('SKU Catalog'!$J$1:$J$116,MAX(1,U1359))=0,"PAYG"="PAYG")),I1359,1),"UNPRICED"))))</f>
        <v>0</v>
      </c>
      <c r="W1359" s="24">
        <f>IF(NOT(AND(A1359=$B$2,G1359&gt;0,H1359&gt;0,OR(C1359&lt;&gt;"Recommended baseline",Assumptions!$B$10=1))),0,IF(ISNUMBER(K1359),G1359*H1359*K1359,IF(U1359=0,"UNPRICED",IF(ISNUMBER(INDEX('SKU Catalog'!$L$1:$L$116,MAX(1,U1359))),G1359*H1359*INDEX('SKU Catalog'!$L$1:$L$116,MAX(1,U1359))*IF(AND(INDEX('SKU Catalog'!$F$1:$F$116,MAX(1,U1359))="Hourly",OR(INDEX('SKU Catalog'!$J$1:$J$116,MAX(1,U1359))=0,"1Y"="PAYG")),I1359,1),"UNPRICED"))))</f>
        <v>0</v>
      </c>
      <c r="X1359" s="24">
        <f>IF(NOT(AND(A1359=$B$2,G1359&gt;0,H1359&gt;0,OR(C1359&lt;&gt;"Recommended baseline",Assumptions!$B$10=1))),0,IF(ISNUMBER(K1359),G1359*H1359*K1359,IF(U1359=0,"UNPRICED",IF(ISNUMBER(INDEX('SKU Catalog'!$M$1:$M$116,MAX(1,U1359))),G1359*H1359*INDEX('SKU Catalog'!$M$1:$M$116,MAX(1,U1359))*IF(AND(INDEX('SKU Catalog'!$F$1:$F$116,MAX(1,U1359))="Hourly",OR(INDEX('SKU Catalog'!$J$1:$J$116,MAX(1,U1359))=0,"3Y"="PAYG")),I1359,1),"UNPRICED"))))</f>
        <v>0</v>
      </c>
    </row>
    <row r="1360" spans="1:24" ht="28.8" x14ac:dyDescent="0.35">
      <c r="A1360" s="21" t="s">
        <v>1941</v>
      </c>
      <c r="B1360" s="21" t="s">
        <v>95</v>
      </c>
      <c r="C1360" s="21" t="s">
        <v>2299</v>
      </c>
      <c r="D1360" s="21" t="s">
        <v>1696</v>
      </c>
      <c r="E1360" s="21" t="s">
        <v>1697</v>
      </c>
      <c r="F1360" s="26" t="s">
        <v>188</v>
      </c>
      <c r="G1360" s="27">
        <v>1</v>
      </c>
      <c r="H1360" s="27">
        <v>1</v>
      </c>
      <c r="I1360" s="36">
        <v>1</v>
      </c>
      <c r="J1360" s="26" t="s">
        <v>2297</v>
      </c>
      <c r="K1360" s="37"/>
      <c r="L1360" s="23" t="str">
        <f>IF(U1360=0,"INVALID SKU",IF(INDEX('SKU Catalog'!$J$1:$J$116,MAX(1,U1360))=0,"PAYG",IF(J1360="Default",Assumptions!$B$7,J1360)))</f>
        <v>PAYG</v>
      </c>
      <c r="M1360" s="23" t="str">
        <f>IF(U1360=0,"Review SKU",INDEX('SKU Catalog'!$E$1:$E$116,MAX(1,U1360)))</f>
        <v>resource</v>
      </c>
      <c r="N1360" s="31">
        <f>IF(ISNUMBER(K1360),K1360,IF(U1360=0,"UNPRICED",IF(L1360="PAYG",INDEX('SKU Catalog'!$K$1:$K$116,MAX(1,U1360)),IF(L1360="1Y",INDEX('SKU Catalog'!$L$1:$L$116,MAX(1,U1360)),INDEX('SKU Catalog'!$M$1:$M$116,MAX(1,U1360))))))</f>
        <v>0</v>
      </c>
      <c r="O1360" s="24">
        <f>IF(NOT(AND(A1360=$B$2,G1360&gt;0,H1360&gt;0,OR(C1360&lt;&gt;"Recommended baseline",Assumptions!$B$10=1))),0,IF(ISNUMBER(N1360),G1360*H1360*N1360*IF(ISNUMBER(K1360),1,IF(AND(L1360="PAYG",INDEX('SKU Catalog'!$F$1:$F$116,MAX(1,U1360))="Hourly"),I1360,1)),"UNPRICED"))</f>
        <v>0</v>
      </c>
      <c r="P1360" s="24">
        <f>IF(ISNUMBER(O1360),O1360*Assumptions!$B$8,"UNPRICED")</f>
        <v>0</v>
      </c>
      <c r="Q1360" s="23" t="str">
        <f>IF(NOT(AND(A1360=$B$2,G1360&gt;0,H1360&gt;0,OR(C1360&lt;&gt;"Recommended baseline",Assumptions!$B$10=1))),"Inactive",IF(NOT(ISNUMBER(N1360)),"UNPRICED - select SKU / quote",IF(ISNUMBER(K1360),"Manual quote - verify source",IF(T1360="Covered","Covered by capacity",IF(T1360="Control plane","No direct fee","Priced - verify sizing")))))</f>
        <v>Inactive</v>
      </c>
      <c r="R1360" s="21" t="s">
        <v>2300</v>
      </c>
      <c r="S1360" s="21" t="s">
        <v>971</v>
      </c>
      <c r="T1360" s="21" t="s">
        <v>187</v>
      </c>
      <c r="U1360" s="23">
        <f>IF(COUNTIF('SKU Catalog'!$A$4:$A$116,T1360&amp;"|"&amp;F1360)=0,0,MATCH(T1360&amp;"|"&amp;F1360,'SKU Catalog'!$A$1:$A$116,0))</f>
        <v>5</v>
      </c>
      <c r="V1360" s="24">
        <f>IF(NOT(AND(A1360=$B$2,G1360&gt;0,H1360&gt;0,OR(C1360&lt;&gt;"Recommended baseline",Assumptions!$B$10=1))),0,IF(ISNUMBER(K1360),G1360*H1360*K1360,IF(U1360=0,"UNPRICED",IF(ISNUMBER(INDEX('SKU Catalog'!$K$1:$K$116,MAX(1,U1360))),G1360*H1360*INDEX('SKU Catalog'!$K$1:$K$116,MAX(1,U1360))*IF(AND(INDEX('SKU Catalog'!$F$1:$F$116,MAX(1,U1360))="Hourly",OR(INDEX('SKU Catalog'!$J$1:$J$116,MAX(1,U1360))=0,"PAYG"="PAYG")),I1360,1),"UNPRICED"))))</f>
        <v>0</v>
      </c>
      <c r="W1360" s="24">
        <f>IF(NOT(AND(A1360=$B$2,G1360&gt;0,H1360&gt;0,OR(C1360&lt;&gt;"Recommended baseline",Assumptions!$B$10=1))),0,IF(ISNUMBER(K1360),G1360*H1360*K1360,IF(U1360=0,"UNPRICED",IF(ISNUMBER(INDEX('SKU Catalog'!$L$1:$L$116,MAX(1,U1360))),G1360*H1360*INDEX('SKU Catalog'!$L$1:$L$116,MAX(1,U1360))*IF(AND(INDEX('SKU Catalog'!$F$1:$F$116,MAX(1,U1360))="Hourly",OR(INDEX('SKU Catalog'!$J$1:$J$116,MAX(1,U1360))=0,"1Y"="PAYG")),I1360,1),"UNPRICED"))))</f>
        <v>0</v>
      </c>
      <c r="X1360" s="24">
        <f>IF(NOT(AND(A1360=$B$2,G1360&gt;0,H1360&gt;0,OR(C1360&lt;&gt;"Recommended baseline",Assumptions!$B$10=1))),0,IF(ISNUMBER(K1360),G1360*H1360*K1360,IF(U1360=0,"UNPRICED",IF(ISNUMBER(INDEX('SKU Catalog'!$M$1:$M$116,MAX(1,U1360))),G1360*H1360*INDEX('SKU Catalog'!$M$1:$M$116,MAX(1,U1360))*IF(AND(INDEX('SKU Catalog'!$F$1:$F$116,MAX(1,U1360))="Hourly",OR(INDEX('SKU Catalog'!$J$1:$J$116,MAX(1,U1360))=0,"3Y"="PAYG")),I1360,1),"UNPRICED"))))</f>
        <v>0</v>
      </c>
    </row>
    <row r="1361" spans="1:24" ht="28.8" x14ac:dyDescent="0.35">
      <c r="A1361" s="21" t="s">
        <v>1941</v>
      </c>
      <c r="B1361" s="21" t="s">
        <v>95</v>
      </c>
      <c r="C1361" s="21" t="s">
        <v>2299</v>
      </c>
      <c r="D1361" s="21" t="s">
        <v>1698</v>
      </c>
      <c r="E1361" s="21" t="s">
        <v>1699</v>
      </c>
      <c r="F1361" s="26" t="s">
        <v>188</v>
      </c>
      <c r="G1361" s="27">
        <v>1</v>
      </c>
      <c r="H1361" s="27">
        <v>1</v>
      </c>
      <c r="I1361" s="36">
        <v>1</v>
      </c>
      <c r="J1361" s="26" t="s">
        <v>2297</v>
      </c>
      <c r="K1361" s="37"/>
      <c r="L1361" s="23" t="str">
        <f>IF(U1361=0,"INVALID SKU",IF(INDEX('SKU Catalog'!$J$1:$J$116,MAX(1,U1361))=0,"PAYG",IF(J1361="Default",Assumptions!$B$7,J1361)))</f>
        <v>PAYG</v>
      </c>
      <c r="M1361" s="23" t="str">
        <f>IF(U1361=0,"Review SKU",INDEX('SKU Catalog'!$E$1:$E$116,MAX(1,U1361)))</f>
        <v>resource</v>
      </c>
      <c r="N1361" s="31">
        <f>IF(ISNUMBER(K1361),K1361,IF(U1361=0,"UNPRICED",IF(L1361="PAYG",INDEX('SKU Catalog'!$K$1:$K$116,MAX(1,U1361)),IF(L1361="1Y",INDEX('SKU Catalog'!$L$1:$L$116,MAX(1,U1361)),INDEX('SKU Catalog'!$M$1:$M$116,MAX(1,U1361))))))</f>
        <v>0</v>
      </c>
      <c r="O1361" s="24">
        <f>IF(NOT(AND(A1361=$B$2,G1361&gt;0,H1361&gt;0,OR(C1361&lt;&gt;"Recommended baseline",Assumptions!$B$10=1))),0,IF(ISNUMBER(N1361),G1361*H1361*N1361*IF(ISNUMBER(K1361),1,IF(AND(L1361="PAYG",INDEX('SKU Catalog'!$F$1:$F$116,MAX(1,U1361))="Hourly"),I1361,1)),"UNPRICED"))</f>
        <v>0</v>
      </c>
      <c r="P1361" s="24">
        <f>IF(ISNUMBER(O1361),O1361*Assumptions!$B$8,"UNPRICED")</f>
        <v>0</v>
      </c>
      <c r="Q1361" s="23" t="str">
        <f>IF(NOT(AND(A1361=$B$2,G1361&gt;0,H1361&gt;0,OR(C1361&lt;&gt;"Recommended baseline",Assumptions!$B$10=1))),"Inactive",IF(NOT(ISNUMBER(N1361)),"UNPRICED - select SKU / quote",IF(ISNUMBER(K1361),"Manual quote - verify source",IF(T1361="Covered","Covered by capacity",IF(T1361="Control plane","No direct fee","Priced - verify sizing")))))</f>
        <v>Inactive</v>
      </c>
      <c r="R1361" s="21" t="s">
        <v>2300</v>
      </c>
      <c r="S1361" s="21" t="s">
        <v>971</v>
      </c>
      <c r="T1361" s="21" t="s">
        <v>187</v>
      </c>
      <c r="U1361" s="23">
        <f>IF(COUNTIF('SKU Catalog'!$A$4:$A$116,T1361&amp;"|"&amp;F1361)=0,0,MATCH(T1361&amp;"|"&amp;F1361,'SKU Catalog'!$A$1:$A$116,0))</f>
        <v>5</v>
      </c>
      <c r="V1361" s="24">
        <f>IF(NOT(AND(A1361=$B$2,G1361&gt;0,H1361&gt;0,OR(C1361&lt;&gt;"Recommended baseline",Assumptions!$B$10=1))),0,IF(ISNUMBER(K1361),G1361*H1361*K1361,IF(U1361=0,"UNPRICED",IF(ISNUMBER(INDEX('SKU Catalog'!$K$1:$K$116,MAX(1,U1361))),G1361*H1361*INDEX('SKU Catalog'!$K$1:$K$116,MAX(1,U1361))*IF(AND(INDEX('SKU Catalog'!$F$1:$F$116,MAX(1,U1361))="Hourly",OR(INDEX('SKU Catalog'!$J$1:$J$116,MAX(1,U1361))=0,"PAYG"="PAYG")),I1361,1),"UNPRICED"))))</f>
        <v>0</v>
      </c>
      <c r="W1361" s="24">
        <f>IF(NOT(AND(A1361=$B$2,G1361&gt;0,H1361&gt;0,OR(C1361&lt;&gt;"Recommended baseline",Assumptions!$B$10=1))),0,IF(ISNUMBER(K1361),G1361*H1361*K1361,IF(U1361=0,"UNPRICED",IF(ISNUMBER(INDEX('SKU Catalog'!$L$1:$L$116,MAX(1,U1361))),G1361*H1361*INDEX('SKU Catalog'!$L$1:$L$116,MAX(1,U1361))*IF(AND(INDEX('SKU Catalog'!$F$1:$F$116,MAX(1,U1361))="Hourly",OR(INDEX('SKU Catalog'!$J$1:$J$116,MAX(1,U1361))=0,"1Y"="PAYG")),I1361,1),"UNPRICED"))))</f>
        <v>0</v>
      </c>
      <c r="X1361" s="24">
        <f>IF(NOT(AND(A1361=$B$2,G1361&gt;0,H1361&gt;0,OR(C1361&lt;&gt;"Recommended baseline",Assumptions!$B$10=1))),0,IF(ISNUMBER(K1361),G1361*H1361*K1361,IF(U1361=0,"UNPRICED",IF(ISNUMBER(INDEX('SKU Catalog'!$M$1:$M$116,MAX(1,U1361))),G1361*H1361*INDEX('SKU Catalog'!$M$1:$M$116,MAX(1,U1361))*IF(AND(INDEX('SKU Catalog'!$F$1:$F$116,MAX(1,U1361))="Hourly",OR(INDEX('SKU Catalog'!$J$1:$J$116,MAX(1,U1361))=0,"3Y"="PAYG")),I1361,1),"UNPRICED"))))</f>
        <v>0</v>
      </c>
    </row>
    <row r="1362" spans="1:24" ht="28.8" x14ac:dyDescent="0.35">
      <c r="A1362" s="21" t="s">
        <v>1941</v>
      </c>
      <c r="B1362" s="21" t="s">
        <v>95</v>
      </c>
      <c r="C1362" s="21" t="s">
        <v>2299</v>
      </c>
      <c r="D1362" s="21" t="s">
        <v>1700</v>
      </c>
      <c r="E1362" s="21" t="s">
        <v>1701</v>
      </c>
      <c r="F1362" s="26" t="s">
        <v>188</v>
      </c>
      <c r="G1362" s="27">
        <v>1</v>
      </c>
      <c r="H1362" s="27">
        <v>1</v>
      </c>
      <c r="I1362" s="36">
        <v>1</v>
      </c>
      <c r="J1362" s="26" t="s">
        <v>2297</v>
      </c>
      <c r="K1362" s="37"/>
      <c r="L1362" s="23" t="str">
        <f>IF(U1362=0,"INVALID SKU",IF(INDEX('SKU Catalog'!$J$1:$J$116,MAX(1,U1362))=0,"PAYG",IF(J1362="Default",Assumptions!$B$7,J1362)))</f>
        <v>PAYG</v>
      </c>
      <c r="M1362" s="23" t="str">
        <f>IF(U1362=0,"Review SKU",INDEX('SKU Catalog'!$E$1:$E$116,MAX(1,U1362)))</f>
        <v>resource</v>
      </c>
      <c r="N1362" s="31">
        <f>IF(ISNUMBER(K1362),K1362,IF(U1362=0,"UNPRICED",IF(L1362="PAYG",INDEX('SKU Catalog'!$K$1:$K$116,MAX(1,U1362)),IF(L1362="1Y",INDEX('SKU Catalog'!$L$1:$L$116,MAX(1,U1362)),INDEX('SKU Catalog'!$M$1:$M$116,MAX(1,U1362))))))</f>
        <v>0</v>
      </c>
      <c r="O1362" s="24">
        <f>IF(NOT(AND(A1362=$B$2,G1362&gt;0,H1362&gt;0,OR(C1362&lt;&gt;"Recommended baseline",Assumptions!$B$10=1))),0,IF(ISNUMBER(N1362),G1362*H1362*N1362*IF(ISNUMBER(K1362),1,IF(AND(L1362="PAYG",INDEX('SKU Catalog'!$F$1:$F$116,MAX(1,U1362))="Hourly"),I1362,1)),"UNPRICED"))</f>
        <v>0</v>
      </c>
      <c r="P1362" s="24">
        <f>IF(ISNUMBER(O1362),O1362*Assumptions!$B$8,"UNPRICED")</f>
        <v>0</v>
      </c>
      <c r="Q1362" s="23" t="str">
        <f>IF(NOT(AND(A1362=$B$2,G1362&gt;0,H1362&gt;0,OR(C1362&lt;&gt;"Recommended baseline",Assumptions!$B$10=1))),"Inactive",IF(NOT(ISNUMBER(N1362)),"UNPRICED - select SKU / quote",IF(ISNUMBER(K1362),"Manual quote - verify source",IF(T1362="Covered","Covered by capacity",IF(T1362="Control plane","No direct fee","Priced - verify sizing")))))</f>
        <v>Inactive</v>
      </c>
      <c r="R1362" s="21" t="s">
        <v>2300</v>
      </c>
      <c r="S1362" s="21" t="s">
        <v>971</v>
      </c>
      <c r="T1362" s="21" t="s">
        <v>187</v>
      </c>
      <c r="U1362" s="23">
        <f>IF(COUNTIF('SKU Catalog'!$A$4:$A$116,T1362&amp;"|"&amp;F1362)=0,0,MATCH(T1362&amp;"|"&amp;F1362,'SKU Catalog'!$A$1:$A$116,0))</f>
        <v>5</v>
      </c>
      <c r="V1362" s="24">
        <f>IF(NOT(AND(A1362=$B$2,G1362&gt;0,H1362&gt;0,OR(C1362&lt;&gt;"Recommended baseline",Assumptions!$B$10=1))),0,IF(ISNUMBER(K1362),G1362*H1362*K1362,IF(U1362=0,"UNPRICED",IF(ISNUMBER(INDEX('SKU Catalog'!$K$1:$K$116,MAX(1,U1362))),G1362*H1362*INDEX('SKU Catalog'!$K$1:$K$116,MAX(1,U1362))*IF(AND(INDEX('SKU Catalog'!$F$1:$F$116,MAX(1,U1362))="Hourly",OR(INDEX('SKU Catalog'!$J$1:$J$116,MAX(1,U1362))=0,"PAYG"="PAYG")),I1362,1),"UNPRICED"))))</f>
        <v>0</v>
      </c>
      <c r="W1362" s="24">
        <f>IF(NOT(AND(A1362=$B$2,G1362&gt;0,H1362&gt;0,OR(C1362&lt;&gt;"Recommended baseline",Assumptions!$B$10=1))),0,IF(ISNUMBER(K1362),G1362*H1362*K1362,IF(U1362=0,"UNPRICED",IF(ISNUMBER(INDEX('SKU Catalog'!$L$1:$L$116,MAX(1,U1362))),G1362*H1362*INDEX('SKU Catalog'!$L$1:$L$116,MAX(1,U1362))*IF(AND(INDEX('SKU Catalog'!$F$1:$F$116,MAX(1,U1362))="Hourly",OR(INDEX('SKU Catalog'!$J$1:$J$116,MAX(1,U1362))=0,"1Y"="PAYG")),I1362,1),"UNPRICED"))))</f>
        <v>0</v>
      </c>
      <c r="X1362" s="24">
        <f>IF(NOT(AND(A1362=$B$2,G1362&gt;0,H1362&gt;0,OR(C1362&lt;&gt;"Recommended baseline",Assumptions!$B$10=1))),0,IF(ISNUMBER(K1362),G1362*H1362*K1362,IF(U1362=0,"UNPRICED",IF(ISNUMBER(INDEX('SKU Catalog'!$M$1:$M$116,MAX(1,U1362))),G1362*H1362*INDEX('SKU Catalog'!$M$1:$M$116,MAX(1,U1362))*IF(AND(INDEX('SKU Catalog'!$F$1:$F$116,MAX(1,U1362))="Hourly",OR(INDEX('SKU Catalog'!$J$1:$J$116,MAX(1,U1362))=0,"3Y"="PAYG")),I1362,1),"UNPRICED"))))</f>
        <v>0</v>
      </c>
    </row>
    <row r="1363" spans="1:24" ht="28.8" x14ac:dyDescent="0.35">
      <c r="A1363" s="21" t="s">
        <v>1941</v>
      </c>
      <c r="B1363" s="21" t="s">
        <v>95</v>
      </c>
      <c r="C1363" s="21" t="s">
        <v>2299</v>
      </c>
      <c r="D1363" s="21" t="s">
        <v>953</v>
      </c>
      <c r="E1363" s="21" t="s">
        <v>954</v>
      </c>
      <c r="F1363" s="26" t="s">
        <v>188</v>
      </c>
      <c r="G1363" s="27">
        <v>1</v>
      </c>
      <c r="H1363" s="27">
        <v>1</v>
      </c>
      <c r="I1363" s="36">
        <v>1</v>
      </c>
      <c r="J1363" s="26" t="s">
        <v>2297</v>
      </c>
      <c r="K1363" s="37"/>
      <c r="L1363" s="23" t="str">
        <f>IF(U1363=0,"INVALID SKU",IF(INDEX('SKU Catalog'!$J$1:$J$116,MAX(1,U1363))=0,"PAYG",IF(J1363="Default",Assumptions!$B$7,J1363)))</f>
        <v>PAYG</v>
      </c>
      <c r="M1363" s="23" t="str">
        <f>IF(U1363=0,"Review SKU",INDEX('SKU Catalog'!$E$1:$E$116,MAX(1,U1363)))</f>
        <v>resource</v>
      </c>
      <c r="N1363" s="31">
        <f>IF(ISNUMBER(K1363),K1363,IF(U1363=0,"UNPRICED",IF(L1363="PAYG",INDEX('SKU Catalog'!$K$1:$K$116,MAX(1,U1363)),IF(L1363="1Y",INDEX('SKU Catalog'!$L$1:$L$116,MAX(1,U1363)),INDEX('SKU Catalog'!$M$1:$M$116,MAX(1,U1363))))))</f>
        <v>0</v>
      </c>
      <c r="O1363" s="24">
        <f>IF(NOT(AND(A1363=$B$2,G1363&gt;0,H1363&gt;0,OR(C1363&lt;&gt;"Recommended baseline",Assumptions!$B$10=1))),0,IF(ISNUMBER(N1363),G1363*H1363*N1363*IF(ISNUMBER(K1363),1,IF(AND(L1363="PAYG",INDEX('SKU Catalog'!$F$1:$F$116,MAX(1,U1363))="Hourly"),I1363,1)),"UNPRICED"))</f>
        <v>0</v>
      </c>
      <c r="P1363" s="24">
        <f>IF(ISNUMBER(O1363),O1363*Assumptions!$B$8,"UNPRICED")</f>
        <v>0</v>
      </c>
      <c r="Q1363" s="23" t="str">
        <f>IF(NOT(AND(A1363=$B$2,G1363&gt;0,H1363&gt;0,OR(C1363&lt;&gt;"Recommended baseline",Assumptions!$B$10=1))),"Inactive",IF(NOT(ISNUMBER(N1363)),"UNPRICED - select SKU / quote",IF(ISNUMBER(K1363),"Manual quote - verify source",IF(T1363="Covered","Covered by capacity",IF(T1363="Control plane","No direct fee","Priced - verify sizing")))))</f>
        <v>Inactive</v>
      </c>
      <c r="R1363" s="21" t="s">
        <v>2300</v>
      </c>
      <c r="S1363" s="21" t="s">
        <v>971</v>
      </c>
      <c r="T1363" s="21" t="s">
        <v>187</v>
      </c>
      <c r="U1363" s="23">
        <f>IF(COUNTIF('SKU Catalog'!$A$4:$A$116,T1363&amp;"|"&amp;F1363)=0,0,MATCH(T1363&amp;"|"&amp;F1363,'SKU Catalog'!$A$1:$A$116,0))</f>
        <v>5</v>
      </c>
      <c r="V1363" s="24">
        <f>IF(NOT(AND(A1363=$B$2,G1363&gt;0,H1363&gt;0,OR(C1363&lt;&gt;"Recommended baseline",Assumptions!$B$10=1))),0,IF(ISNUMBER(K1363),G1363*H1363*K1363,IF(U1363=0,"UNPRICED",IF(ISNUMBER(INDEX('SKU Catalog'!$K$1:$K$116,MAX(1,U1363))),G1363*H1363*INDEX('SKU Catalog'!$K$1:$K$116,MAX(1,U1363))*IF(AND(INDEX('SKU Catalog'!$F$1:$F$116,MAX(1,U1363))="Hourly",OR(INDEX('SKU Catalog'!$J$1:$J$116,MAX(1,U1363))=0,"PAYG"="PAYG")),I1363,1),"UNPRICED"))))</f>
        <v>0</v>
      </c>
      <c r="W1363" s="24">
        <f>IF(NOT(AND(A1363=$B$2,G1363&gt;0,H1363&gt;0,OR(C1363&lt;&gt;"Recommended baseline",Assumptions!$B$10=1))),0,IF(ISNUMBER(K1363),G1363*H1363*K1363,IF(U1363=0,"UNPRICED",IF(ISNUMBER(INDEX('SKU Catalog'!$L$1:$L$116,MAX(1,U1363))),G1363*H1363*INDEX('SKU Catalog'!$L$1:$L$116,MAX(1,U1363))*IF(AND(INDEX('SKU Catalog'!$F$1:$F$116,MAX(1,U1363))="Hourly",OR(INDEX('SKU Catalog'!$J$1:$J$116,MAX(1,U1363))=0,"1Y"="PAYG")),I1363,1),"UNPRICED"))))</f>
        <v>0</v>
      </c>
      <c r="X1363" s="24">
        <f>IF(NOT(AND(A1363=$B$2,G1363&gt;0,H1363&gt;0,OR(C1363&lt;&gt;"Recommended baseline",Assumptions!$B$10=1))),0,IF(ISNUMBER(K1363),G1363*H1363*K1363,IF(U1363=0,"UNPRICED",IF(ISNUMBER(INDEX('SKU Catalog'!$M$1:$M$116,MAX(1,U1363))),G1363*H1363*INDEX('SKU Catalog'!$M$1:$M$116,MAX(1,U1363))*IF(AND(INDEX('SKU Catalog'!$F$1:$F$116,MAX(1,U1363))="Hourly",OR(INDEX('SKU Catalog'!$J$1:$J$116,MAX(1,U1363))=0,"3Y"="PAYG")),I1363,1),"UNPRICED"))))</f>
        <v>0</v>
      </c>
    </row>
    <row r="1364" spans="1:24" ht="28.8" x14ac:dyDescent="0.35">
      <c r="A1364" s="21" t="s">
        <v>1941</v>
      </c>
      <c r="B1364" s="21" t="s">
        <v>95</v>
      </c>
      <c r="C1364" s="21" t="s">
        <v>2299</v>
      </c>
      <c r="D1364" s="21" t="s">
        <v>1703</v>
      </c>
      <c r="E1364" s="21" t="s">
        <v>1704</v>
      </c>
      <c r="F1364" s="26" t="s">
        <v>188</v>
      </c>
      <c r="G1364" s="27">
        <v>1</v>
      </c>
      <c r="H1364" s="27">
        <v>1</v>
      </c>
      <c r="I1364" s="36">
        <v>1</v>
      </c>
      <c r="J1364" s="26" t="s">
        <v>2297</v>
      </c>
      <c r="K1364" s="37"/>
      <c r="L1364" s="23" t="str">
        <f>IF(U1364=0,"INVALID SKU",IF(INDEX('SKU Catalog'!$J$1:$J$116,MAX(1,U1364))=0,"PAYG",IF(J1364="Default",Assumptions!$B$7,J1364)))</f>
        <v>PAYG</v>
      </c>
      <c r="M1364" s="23" t="str">
        <f>IF(U1364=0,"Review SKU",INDEX('SKU Catalog'!$E$1:$E$116,MAX(1,U1364)))</f>
        <v>resource</v>
      </c>
      <c r="N1364" s="31">
        <f>IF(ISNUMBER(K1364),K1364,IF(U1364=0,"UNPRICED",IF(L1364="PAYG",INDEX('SKU Catalog'!$K$1:$K$116,MAX(1,U1364)),IF(L1364="1Y",INDEX('SKU Catalog'!$L$1:$L$116,MAX(1,U1364)),INDEX('SKU Catalog'!$M$1:$M$116,MAX(1,U1364))))))</f>
        <v>0</v>
      </c>
      <c r="O1364" s="24">
        <f>IF(NOT(AND(A1364=$B$2,G1364&gt;0,H1364&gt;0,OR(C1364&lt;&gt;"Recommended baseline",Assumptions!$B$10=1))),0,IF(ISNUMBER(N1364),G1364*H1364*N1364*IF(ISNUMBER(K1364),1,IF(AND(L1364="PAYG",INDEX('SKU Catalog'!$F$1:$F$116,MAX(1,U1364))="Hourly"),I1364,1)),"UNPRICED"))</f>
        <v>0</v>
      </c>
      <c r="P1364" s="24">
        <f>IF(ISNUMBER(O1364),O1364*Assumptions!$B$8,"UNPRICED")</f>
        <v>0</v>
      </c>
      <c r="Q1364" s="23" t="str">
        <f>IF(NOT(AND(A1364=$B$2,G1364&gt;0,H1364&gt;0,OR(C1364&lt;&gt;"Recommended baseline",Assumptions!$B$10=1))),"Inactive",IF(NOT(ISNUMBER(N1364)),"UNPRICED - select SKU / quote",IF(ISNUMBER(K1364),"Manual quote - verify source",IF(T1364="Covered","Covered by capacity",IF(T1364="Control plane","No direct fee","Priced - verify sizing")))))</f>
        <v>Inactive</v>
      </c>
      <c r="R1364" s="21" t="s">
        <v>2300</v>
      </c>
      <c r="S1364" s="21" t="s">
        <v>971</v>
      </c>
      <c r="T1364" s="21" t="s">
        <v>187</v>
      </c>
      <c r="U1364" s="23">
        <f>IF(COUNTIF('SKU Catalog'!$A$4:$A$116,T1364&amp;"|"&amp;F1364)=0,0,MATCH(T1364&amp;"|"&amp;F1364,'SKU Catalog'!$A$1:$A$116,0))</f>
        <v>5</v>
      </c>
      <c r="V1364" s="24">
        <f>IF(NOT(AND(A1364=$B$2,G1364&gt;0,H1364&gt;0,OR(C1364&lt;&gt;"Recommended baseline",Assumptions!$B$10=1))),0,IF(ISNUMBER(K1364),G1364*H1364*K1364,IF(U1364=0,"UNPRICED",IF(ISNUMBER(INDEX('SKU Catalog'!$K$1:$K$116,MAX(1,U1364))),G1364*H1364*INDEX('SKU Catalog'!$K$1:$K$116,MAX(1,U1364))*IF(AND(INDEX('SKU Catalog'!$F$1:$F$116,MAX(1,U1364))="Hourly",OR(INDEX('SKU Catalog'!$J$1:$J$116,MAX(1,U1364))=0,"PAYG"="PAYG")),I1364,1),"UNPRICED"))))</f>
        <v>0</v>
      </c>
      <c r="W1364" s="24">
        <f>IF(NOT(AND(A1364=$B$2,G1364&gt;0,H1364&gt;0,OR(C1364&lt;&gt;"Recommended baseline",Assumptions!$B$10=1))),0,IF(ISNUMBER(K1364),G1364*H1364*K1364,IF(U1364=0,"UNPRICED",IF(ISNUMBER(INDEX('SKU Catalog'!$L$1:$L$116,MAX(1,U1364))),G1364*H1364*INDEX('SKU Catalog'!$L$1:$L$116,MAX(1,U1364))*IF(AND(INDEX('SKU Catalog'!$F$1:$F$116,MAX(1,U1364))="Hourly",OR(INDEX('SKU Catalog'!$J$1:$J$116,MAX(1,U1364))=0,"1Y"="PAYG")),I1364,1),"UNPRICED"))))</f>
        <v>0</v>
      </c>
      <c r="X1364" s="24">
        <f>IF(NOT(AND(A1364=$B$2,G1364&gt;0,H1364&gt;0,OR(C1364&lt;&gt;"Recommended baseline",Assumptions!$B$10=1))),0,IF(ISNUMBER(K1364),G1364*H1364*K1364,IF(U1364=0,"UNPRICED",IF(ISNUMBER(INDEX('SKU Catalog'!$M$1:$M$116,MAX(1,U1364))),G1364*H1364*INDEX('SKU Catalog'!$M$1:$M$116,MAX(1,U1364))*IF(AND(INDEX('SKU Catalog'!$F$1:$F$116,MAX(1,U1364))="Hourly",OR(INDEX('SKU Catalog'!$J$1:$J$116,MAX(1,U1364))=0,"3Y"="PAYG")),I1364,1),"UNPRICED"))))</f>
        <v>0</v>
      </c>
    </row>
    <row r="1365" spans="1:24" ht="28.8" x14ac:dyDescent="0.35">
      <c r="A1365" s="21" t="s">
        <v>1941</v>
      </c>
      <c r="B1365" s="21" t="s">
        <v>95</v>
      </c>
      <c r="C1365" s="21" t="s">
        <v>2299</v>
      </c>
      <c r="D1365" s="21" t="s">
        <v>1705</v>
      </c>
      <c r="E1365" s="21" t="s">
        <v>1706</v>
      </c>
      <c r="F1365" s="26" t="s">
        <v>188</v>
      </c>
      <c r="G1365" s="27">
        <v>1</v>
      </c>
      <c r="H1365" s="27">
        <v>1</v>
      </c>
      <c r="I1365" s="36">
        <v>1</v>
      </c>
      <c r="J1365" s="26" t="s">
        <v>2297</v>
      </c>
      <c r="K1365" s="37"/>
      <c r="L1365" s="23" t="str">
        <f>IF(U1365=0,"INVALID SKU",IF(INDEX('SKU Catalog'!$J$1:$J$116,MAX(1,U1365))=0,"PAYG",IF(J1365="Default",Assumptions!$B$7,J1365)))</f>
        <v>PAYG</v>
      </c>
      <c r="M1365" s="23" t="str">
        <f>IF(U1365=0,"Review SKU",INDEX('SKU Catalog'!$E$1:$E$116,MAX(1,U1365)))</f>
        <v>resource</v>
      </c>
      <c r="N1365" s="31">
        <f>IF(ISNUMBER(K1365),K1365,IF(U1365=0,"UNPRICED",IF(L1365="PAYG",INDEX('SKU Catalog'!$K$1:$K$116,MAX(1,U1365)),IF(L1365="1Y",INDEX('SKU Catalog'!$L$1:$L$116,MAX(1,U1365)),INDEX('SKU Catalog'!$M$1:$M$116,MAX(1,U1365))))))</f>
        <v>0</v>
      </c>
      <c r="O1365" s="24">
        <f>IF(NOT(AND(A1365=$B$2,G1365&gt;0,H1365&gt;0,OR(C1365&lt;&gt;"Recommended baseline",Assumptions!$B$10=1))),0,IF(ISNUMBER(N1365),G1365*H1365*N1365*IF(ISNUMBER(K1365),1,IF(AND(L1365="PAYG",INDEX('SKU Catalog'!$F$1:$F$116,MAX(1,U1365))="Hourly"),I1365,1)),"UNPRICED"))</f>
        <v>0</v>
      </c>
      <c r="P1365" s="24">
        <f>IF(ISNUMBER(O1365),O1365*Assumptions!$B$8,"UNPRICED")</f>
        <v>0</v>
      </c>
      <c r="Q1365" s="23" t="str">
        <f>IF(NOT(AND(A1365=$B$2,G1365&gt;0,H1365&gt;0,OR(C1365&lt;&gt;"Recommended baseline",Assumptions!$B$10=1))),"Inactive",IF(NOT(ISNUMBER(N1365)),"UNPRICED - select SKU / quote",IF(ISNUMBER(K1365),"Manual quote - verify source",IF(T1365="Covered","Covered by capacity",IF(T1365="Control plane","No direct fee","Priced - verify sizing")))))</f>
        <v>Inactive</v>
      </c>
      <c r="R1365" s="21" t="s">
        <v>2300</v>
      </c>
      <c r="S1365" s="21" t="s">
        <v>971</v>
      </c>
      <c r="T1365" s="21" t="s">
        <v>187</v>
      </c>
      <c r="U1365" s="23">
        <f>IF(COUNTIF('SKU Catalog'!$A$4:$A$116,T1365&amp;"|"&amp;F1365)=0,0,MATCH(T1365&amp;"|"&amp;F1365,'SKU Catalog'!$A$1:$A$116,0))</f>
        <v>5</v>
      </c>
      <c r="V1365" s="24">
        <f>IF(NOT(AND(A1365=$B$2,G1365&gt;0,H1365&gt;0,OR(C1365&lt;&gt;"Recommended baseline",Assumptions!$B$10=1))),0,IF(ISNUMBER(K1365),G1365*H1365*K1365,IF(U1365=0,"UNPRICED",IF(ISNUMBER(INDEX('SKU Catalog'!$K$1:$K$116,MAX(1,U1365))),G1365*H1365*INDEX('SKU Catalog'!$K$1:$K$116,MAX(1,U1365))*IF(AND(INDEX('SKU Catalog'!$F$1:$F$116,MAX(1,U1365))="Hourly",OR(INDEX('SKU Catalog'!$J$1:$J$116,MAX(1,U1365))=0,"PAYG"="PAYG")),I1365,1),"UNPRICED"))))</f>
        <v>0</v>
      </c>
      <c r="W1365" s="24">
        <f>IF(NOT(AND(A1365=$B$2,G1365&gt;0,H1365&gt;0,OR(C1365&lt;&gt;"Recommended baseline",Assumptions!$B$10=1))),0,IF(ISNUMBER(K1365),G1365*H1365*K1365,IF(U1365=0,"UNPRICED",IF(ISNUMBER(INDEX('SKU Catalog'!$L$1:$L$116,MAX(1,U1365))),G1365*H1365*INDEX('SKU Catalog'!$L$1:$L$116,MAX(1,U1365))*IF(AND(INDEX('SKU Catalog'!$F$1:$F$116,MAX(1,U1365))="Hourly",OR(INDEX('SKU Catalog'!$J$1:$J$116,MAX(1,U1365))=0,"1Y"="PAYG")),I1365,1),"UNPRICED"))))</f>
        <v>0</v>
      </c>
      <c r="X1365" s="24">
        <f>IF(NOT(AND(A1365=$B$2,G1365&gt;0,H1365&gt;0,OR(C1365&lt;&gt;"Recommended baseline",Assumptions!$B$10=1))),0,IF(ISNUMBER(K1365),G1365*H1365*K1365,IF(U1365=0,"UNPRICED",IF(ISNUMBER(INDEX('SKU Catalog'!$M$1:$M$116,MAX(1,U1365))),G1365*H1365*INDEX('SKU Catalog'!$M$1:$M$116,MAX(1,U1365))*IF(AND(INDEX('SKU Catalog'!$F$1:$F$116,MAX(1,U1365))="Hourly",OR(INDEX('SKU Catalog'!$J$1:$J$116,MAX(1,U1365))=0,"3Y"="PAYG")),I1365,1),"UNPRICED"))))</f>
        <v>0</v>
      </c>
    </row>
    <row r="1366" spans="1:24" ht="28.8" x14ac:dyDescent="0.35">
      <c r="A1366" s="21" t="s">
        <v>1941</v>
      </c>
      <c r="B1366" s="21" t="s">
        <v>95</v>
      </c>
      <c r="C1366" s="21" t="s">
        <v>2299</v>
      </c>
      <c r="D1366" s="21" t="s">
        <v>1707</v>
      </c>
      <c r="E1366" s="21" t="s">
        <v>1708</v>
      </c>
      <c r="F1366" s="26" t="s">
        <v>188</v>
      </c>
      <c r="G1366" s="27">
        <v>1</v>
      </c>
      <c r="H1366" s="27">
        <v>1</v>
      </c>
      <c r="I1366" s="36">
        <v>1</v>
      </c>
      <c r="J1366" s="26" t="s">
        <v>2297</v>
      </c>
      <c r="K1366" s="37"/>
      <c r="L1366" s="23" t="str">
        <f>IF(U1366=0,"INVALID SKU",IF(INDEX('SKU Catalog'!$J$1:$J$116,MAX(1,U1366))=0,"PAYG",IF(J1366="Default",Assumptions!$B$7,J1366)))</f>
        <v>PAYG</v>
      </c>
      <c r="M1366" s="23" t="str">
        <f>IF(U1366=0,"Review SKU",INDEX('SKU Catalog'!$E$1:$E$116,MAX(1,U1366)))</f>
        <v>resource</v>
      </c>
      <c r="N1366" s="31">
        <f>IF(ISNUMBER(K1366),K1366,IF(U1366=0,"UNPRICED",IF(L1366="PAYG",INDEX('SKU Catalog'!$K$1:$K$116,MAX(1,U1366)),IF(L1366="1Y",INDEX('SKU Catalog'!$L$1:$L$116,MAX(1,U1366)),INDEX('SKU Catalog'!$M$1:$M$116,MAX(1,U1366))))))</f>
        <v>0</v>
      </c>
      <c r="O1366" s="24">
        <f>IF(NOT(AND(A1366=$B$2,G1366&gt;0,H1366&gt;0,OR(C1366&lt;&gt;"Recommended baseline",Assumptions!$B$10=1))),0,IF(ISNUMBER(N1366),G1366*H1366*N1366*IF(ISNUMBER(K1366),1,IF(AND(L1366="PAYG",INDEX('SKU Catalog'!$F$1:$F$116,MAX(1,U1366))="Hourly"),I1366,1)),"UNPRICED"))</f>
        <v>0</v>
      </c>
      <c r="P1366" s="24">
        <f>IF(ISNUMBER(O1366),O1366*Assumptions!$B$8,"UNPRICED")</f>
        <v>0</v>
      </c>
      <c r="Q1366" s="23" t="str">
        <f>IF(NOT(AND(A1366=$B$2,G1366&gt;0,H1366&gt;0,OR(C1366&lt;&gt;"Recommended baseline",Assumptions!$B$10=1))),"Inactive",IF(NOT(ISNUMBER(N1366)),"UNPRICED - select SKU / quote",IF(ISNUMBER(K1366),"Manual quote - verify source",IF(T1366="Covered","Covered by capacity",IF(T1366="Control plane","No direct fee","Priced - verify sizing")))))</f>
        <v>Inactive</v>
      </c>
      <c r="R1366" s="21" t="s">
        <v>2300</v>
      </c>
      <c r="S1366" s="21" t="s">
        <v>971</v>
      </c>
      <c r="T1366" s="21" t="s">
        <v>187</v>
      </c>
      <c r="U1366" s="23">
        <f>IF(COUNTIF('SKU Catalog'!$A$4:$A$116,T1366&amp;"|"&amp;F1366)=0,0,MATCH(T1366&amp;"|"&amp;F1366,'SKU Catalog'!$A$1:$A$116,0))</f>
        <v>5</v>
      </c>
      <c r="V1366" s="24">
        <f>IF(NOT(AND(A1366=$B$2,G1366&gt;0,H1366&gt;0,OR(C1366&lt;&gt;"Recommended baseline",Assumptions!$B$10=1))),0,IF(ISNUMBER(K1366),G1366*H1366*K1366,IF(U1366=0,"UNPRICED",IF(ISNUMBER(INDEX('SKU Catalog'!$K$1:$K$116,MAX(1,U1366))),G1366*H1366*INDEX('SKU Catalog'!$K$1:$K$116,MAX(1,U1366))*IF(AND(INDEX('SKU Catalog'!$F$1:$F$116,MAX(1,U1366))="Hourly",OR(INDEX('SKU Catalog'!$J$1:$J$116,MAX(1,U1366))=0,"PAYG"="PAYG")),I1366,1),"UNPRICED"))))</f>
        <v>0</v>
      </c>
      <c r="W1366" s="24">
        <f>IF(NOT(AND(A1366=$B$2,G1366&gt;0,H1366&gt;0,OR(C1366&lt;&gt;"Recommended baseline",Assumptions!$B$10=1))),0,IF(ISNUMBER(K1366),G1366*H1366*K1366,IF(U1366=0,"UNPRICED",IF(ISNUMBER(INDEX('SKU Catalog'!$L$1:$L$116,MAX(1,U1366))),G1366*H1366*INDEX('SKU Catalog'!$L$1:$L$116,MAX(1,U1366))*IF(AND(INDEX('SKU Catalog'!$F$1:$F$116,MAX(1,U1366))="Hourly",OR(INDEX('SKU Catalog'!$J$1:$J$116,MAX(1,U1366))=0,"1Y"="PAYG")),I1366,1),"UNPRICED"))))</f>
        <v>0</v>
      </c>
      <c r="X1366" s="24">
        <f>IF(NOT(AND(A1366=$B$2,G1366&gt;0,H1366&gt;0,OR(C1366&lt;&gt;"Recommended baseline",Assumptions!$B$10=1))),0,IF(ISNUMBER(K1366),G1366*H1366*K1366,IF(U1366=0,"UNPRICED",IF(ISNUMBER(INDEX('SKU Catalog'!$M$1:$M$116,MAX(1,U1366))),G1366*H1366*INDEX('SKU Catalog'!$M$1:$M$116,MAX(1,U1366))*IF(AND(INDEX('SKU Catalog'!$F$1:$F$116,MAX(1,U1366))="Hourly",OR(INDEX('SKU Catalog'!$J$1:$J$116,MAX(1,U1366))=0,"3Y"="PAYG")),I1366,1),"UNPRICED"))))</f>
        <v>0</v>
      </c>
    </row>
    <row r="1367" spans="1:24" ht="28.8" x14ac:dyDescent="0.35">
      <c r="A1367" s="21" t="s">
        <v>1941</v>
      </c>
      <c r="B1367" s="21" t="s">
        <v>95</v>
      </c>
      <c r="C1367" s="21" t="s">
        <v>2299</v>
      </c>
      <c r="D1367" s="21" t="s">
        <v>1709</v>
      </c>
      <c r="E1367" s="21" t="s">
        <v>1710</v>
      </c>
      <c r="F1367" s="26" t="s">
        <v>188</v>
      </c>
      <c r="G1367" s="27">
        <v>1</v>
      </c>
      <c r="H1367" s="27">
        <v>1</v>
      </c>
      <c r="I1367" s="36">
        <v>1</v>
      </c>
      <c r="J1367" s="26" t="s">
        <v>2297</v>
      </c>
      <c r="K1367" s="37"/>
      <c r="L1367" s="23" t="str">
        <f>IF(U1367=0,"INVALID SKU",IF(INDEX('SKU Catalog'!$J$1:$J$116,MAX(1,U1367))=0,"PAYG",IF(J1367="Default",Assumptions!$B$7,J1367)))</f>
        <v>PAYG</v>
      </c>
      <c r="M1367" s="23" t="str">
        <f>IF(U1367=0,"Review SKU",INDEX('SKU Catalog'!$E$1:$E$116,MAX(1,U1367)))</f>
        <v>resource</v>
      </c>
      <c r="N1367" s="31">
        <f>IF(ISNUMBER(K1367),K1367,IF(U1367=0,"UNPRICED",IF(L1367="PAYG",INDEX('SKU Catalog'!$K$1:$K$116,MAX(1,U1367)),IF(L1367="1Y",INDEX('SKU Catalog'!$L$1:$L$116,MAX(1,U1367)),INDEX('SKU Catalog'!$M$1:$M$116,MAX(1,U1367))))))</f>
        <v>0</v>
      </c>
      <c r="O1367" s="24">
        <f>IF(NOT(AND(A1367=$B$2,G1367&gt;0,H1367&gt;0,OR(C1367&lt;&gt;"Recommended baseline",Assumptions!$B$10=1))),0,IF(ISNUMBER(N1367),G1367*H1367*N1367*IF(ISNUMBER(K1367),1,IF(AND(L1367="PAYG",INDEX('SKU Catalog'!$F$1:$F$116,MAX(1,U1367))="Hourly"),I1367,1)),"UNPRICED"))</f>
        <v>0</v>
      </c>
      <c r="P1367" s="24">
        <f>IF(ISNUMBER(O1367),O1367*Assumptions!$B$8,"UNPRICED")</f>
        <v>0</v>
      </c>
      <c r="Q1367" s="23" t="str">
        <f>IF(NOT(AND(A1367=$B$2,G1367&gt;0,H1367&gt;0,OR(C1367&lt;&gt;"Recommended baseline",Assumptions!$B$10=1))),"Inactive",IF(NOT(ISNUMBER(N1367)),"UNPRICED - select SKU / quote",IF(ISNUMBER(K1367),"Manual quote - verify source",IF(T1367="Covered","Covered by capacity",IF(T1367="Control plane","No direct fee","Priced - verify sizing")))))</f>
        <v>Inactive</v>
      </c>
      <c r="R1367" s="21" t="s">
        <v>2300</v>
      </c>
      <c r="S1367" s="21" t="s">
        <v>971</v>
      </c>
      <c r="T1367" s="21" t="s">
        <v>187</v>
      </c>
      <c r="U1367" s="23">
        <f>IF(COUNTIF('SKU Catalog'!$A$4:$A$116,T1367&amp;"|"&amp;F1367)=0,0,MATCH(T1367&amp;"|"&amp;F1367,'SKU Catalog'!$A$1:$A$116,0))</f>
        <v>5</v>
      </c>
      <c r="V1367" s="24">
        <f>IF(NOT(AND(A1367=$B$2,G1367&gt;0,H1367&gt;0,OR(C1367&lt;&gt;"Recommended baseline",Assumptions!$B$10=1))),0,IF(ISNUMBER(K1367),G1367*H1367*K1367,IF(U1367=0,"UNPRICED",IF(ISNUMBER(INDEX('SKU Catalog'!$K$1:$K$116,MAX(1,U1367))),G1367*H1367*INDEX('SKU Catalog'!$K$1:$K$116,MAX(1,U1367))*IF(AND(INDEX('SKU Catalog'!$F$1:$F$116,MAX(1,U1367))="Hourly",OR(INDEX('SKU Catalog'!$J$1:$J$116,MAX(1,U1367))=0,"PAYG"="PAYG")),I1367,1),"UNPRICED"))))</f>
        <v>0</v>
      </c>
      <c r="W1367" s="24">
        <f>IF(NOT(AND(A1367=$B$2,G1367&gt;0,H1367&gt;0,OR(C1367&lt;&gt;"Recommended baseline",Assumptions!$B$10=1))),0,IF(ISNUMBER(K1367),G1367*H1367*K1367,IF(U1367=0,"UNPRICED",IF(ISNUMBER(INDEX('SKU Catalog'!$L$1:$L$116,MAX(1,U1367))),G1367*H1367*INDEX('SKU Catalog'!$L$1:$L$116,MAX(1,U1367))*IF(AND(INDEX('SKU Catalog'!$F$1:$F$116,MAX(1,U1367))="Hourly",OR(INDEX('SKU Catalog'!$J$1:$J$116,MAX(1,U1367))=0,"1Y"="PAYG")),I1367,1),"UNPRICED"))))</f>
        <v>0</v>
      </c>
      <c r="X1367" s="24">
        <f>IF(NOT(AND(A1367=$B$2,G1367&gt;0,H1367&gt;0,OR(C1367&lt;&gt;"Recommended baseline",Assumptions!$B$10=1))),0,IF(ISNUMBER(K1367),G1367*H1367*K1367,IF(U1367=0,"UNPRICED",IF(ISNUMBER(INDEX('SKU Catalog'!$M$1:$M$116,MAX(1,U1367))),G1367*H1367*INDEX('SKU Catalog'!$M$1:$M$116,MAX(1,U1367))*IF(AND(INDEX('SKU Catalog'!$F$1:$F$116,MAX(1,U1367))="Hourly",OR(INDEX('SKU Catalog'!$J$1:$J$116,MAX(1,U1367))=0,"3Y"="PAYG")),I1367,1),"UNPRICED"))))</f>
        <v>0</v>
      </c>
    </row>
    <row r="1368" spans="1:24" ht="28.8" x14ac:dyDescent="0.35">
      <c r="A1368" s="21" t="s">
        <v>1941</v>
      </c>
      <c r="B1368" s="21" t="s">
        <v>95</v>
      </c>
      <c r="C1368" s="21" t="s">
        <v>2299</v>
      </c>
      <c r="D1368" s="21" t="s">
        <v>1711</v>
      </c>
      <c r="E1368" s="21" t="s">
        <v>1712</v>
      </c>
      <c r="F1368" s="26" t="s">
        <v>188</v>
      </c>
      <c r="G1368" s="27">
        <v>1</v>
      </c>
      <c r="H1368" s="27">
        <v>1</v>
      </c>
      <c r="I1368" s="36">
        <v>1</v>
      </c>
      <c r="J1368" s="26" t="s">
        <v>2297</v>
      </c>
      <c r="K1368" s="37"/>
      <c r="L1368" s="23" t="str">
        <f>IF(U1368=0,"INVALID SKU",IF(INDEX('SKU Catalog'!$J$1:$J$116,MAX(1,U1368))=0,"PAYG",IF(J1368="Default",Assumptions!$B$7,J1368)))</f>
        <v>PAYG</v>
      </c>
      <c r="M1368" s="23" t="str">
        <f>IF(U1368=0,"Review SKU",INDEX('SKU Catalog'!$E$1:$E$116,MAX(1,U1368)))</f>
        <v>resource</v>
      </c>
      <c r="N1368" s="31">
        <f>IF(ISNUMBER(K1368),K1368,IF(U1368=0,"UNPRICED",IF(L1368="PAYG",INDEX('SKU Catalog'!$K$1:$K$116,MAX(1,U1368)),IF(L1368="1Y",INDEX('SKU Catalog'!$L$1:$L$116,MAX(1,U1368)),INDEX('SKU Catalog'!$M$1:$M$116,MAX(1,U1368))))))</f>
        <v>0</v>
      </c>
      <c r="O1368" s="24">
        <f>IF(NOT(AND(A1368=$B$2,G1368&gt;0,H1368&gt;0,OR(C1368&lt;&gt;"Recommended baseline",Assumptions!$B$10=1))),0,IF(ISNUMBER(N1368),G1368*H1368*N1368*IF(ISNUMBER(K1368),1,IF(AND(L1368="PAYG",INDEX('SKU Catalog'!$F$1:$F$116,MAX(1,U1368))="Hourly"),I1368,1)),"UNPRICED"))</f>
        <v>0</v>
      </c>
      <c r="P1368" s="24">
        <f>IF(ISNUMBER(O1368),O1368*Assumptions!$B$8,"UNPRICED")</f>
        <v>0</v>
      </c>
      <c r="Q1368" s="23" t="str">
        <f>IF(NOT(AND(A1368=$B$2,G1368&gt;0,H1368&gt;0,OR(C1368&lt;&gt;"Recommended baseline",Assumptions!$B$10=1))),"Inactive",IF(NOT(ISNUMBER(N1368)),"UNPRICED - select SKU / quote",IF(ISNUMBER(K1368),"Manual quote - verify source",IF(T1368="Covered","Covered by capacity",IF(T1368="Control plane","No direct fee","Priced - verify sizing")))))</f>
        <v>Inactive</v>
      </c>
      <c r="R1368" s="21" t="s">
        <v>2300</v>
      </c>
      <c r="S1368" s="21" t="s">
        <v>971</v>
      </c>
      <c r="T1368" s="21" t="s">
        <v>187</v>
      </c>
      <c r="U1368" s="23">
        <f>IF(COUNTIF('SKU Catalog'!$A$4:$A$116,T1368&amp;"|"&amp;F1368)=0,0,MATCH(T1368&amp;"|"&amp;F1368,'SKU Catalog'!$A$1:$A$116,0))</f>
        <v>5</v>
      </c>
      <c r="V1368" s="24">
        <f>IF(NOT(AND(A1368=$B$2,G1368&gt;0,H1368&gt;0,OR(C1368&lt;&gt;"Recommended baseline",Assumptions!$B$10=1))),0,IF(ISNUMBER(K1368),G1368*H1368*K1368,IF(U1368=0,"UNPRICED",IF(ISNUMBER(INDEX('SKU Catalog'!$K$1:$K$116,MAX(1,U1368))),G1368*H1368*INDEX('SKU Catalog'!$K$1:$K$116,MAX(1,U1368))*IF(AND(INDEX('SKU Catalog'!$F$1:$F$116,MAX(1,U1368))="Hourly",OR(INDEX('SKU Catalog'!$J$1:$J$116,MAX(1,U1368))=0,"PAYG"="PAYG")),I1368,1),"UNPRICED"))))</f>
        <v>0</v>
      </c>
      <c r="W1368" s="24">
        <f>IF(NOT(AND(A1368=$B$2,G1368&gt;0,H1368&gt;0,OR(C1368&lt;&gt;"Recommended baseline",Assumptions!$B$10=1))),0,IF(ISNUMBER(K1368),G1368*H1368*K1368,IF(U1368=0,"UNPRICED",IF(ISNUMBER(INDEX('SKU Catalog'!$L$1:$L$116,MAX(1,U1368))),G1368*H1368*INDEX('SKU Catalog'!$L$1:$L$116,MAX(1,U1368))*IF(AND(INDEX('SKU Catalog'!$F$1:$F$116,MAX(1,U1368))="Hourly",OR(INDEX('SKU Catalog'!$J$1:$J$116,MAX(1,U1368))=0,"1Y"="PAYG")),I1368,1),"UNPRICED"))))</f>
        <v>0</v>
      </c>
      <c r="X1368" s="24">
        <f>IF(NOT(AND(A1368=$B$2,G1368&gt;0,H1368&gt;0,OR(C1368&lt;&gt;"Recommended baseline",Assumptions!$B$10=1))),0,IF(ISNUMBER(K1368),G1368*H1368*K1368,IF(U1368=0,"UNPRICED",IF(ISNUMBER(INDEX('SKU Catalog'!$M$1:$M$116,MAX(1,U1368))),G1368*H1368*INDEX('SKU Catalog'!$M$1:$M$116,MAX(1,U1368))*IF(AND(INDEX('SKU Catalog'!$F$1:$F$116,MAX(1,U1368))="Hourly",OR(INDEX('SKU Catalog'!$J$1:$J$116,MAX(1,U1368))=0,"3Y"="PAYG")),I1368,1),"UNPRICED"))))</f>
        <v>0</v>
      </c>
    </row>
    <row r="1369" spans="1:24" ht="28.8" x14ac:dyDescent="0.35">
      <c r="A1369" s="21" t="s">
        <v>1941</v>
      </c>
      <c r="B1369" s="21" t="s">
        <v>95</v>
      </c>
      <c r="C1369" s="21" t="s">
        <v>2299</v>
      </c>
      <c r="D1369" s="21" t="s">
        <v>1714</v>
      </c>
      <c r="E1369" s="21" t="s">
        <v>1715</v>
      </c>
      <c r="F1369" s="26" t="s">
        <v>188</v>
      </c>
      <c r="G1369" s="27">
        <v>1</v>
      </c>
      <c r="H1369" s="27">
        <v>1</v>
      </c>
      <c r="I1369" s="36">
        <v>1</v>
      </c>
      <c r="J1369" s="26" t="s">
        <v>2297</v>
      </c>
      <c r="K1369" s="37"/>
      <c r="L1369" s="23" t="str">
        <f>IF(U1369=0,"INVALID SKU",IF(INDEX('SKU Catalog'!$J$1:$J$116,MAX(1,U1369))=0,"PAYG",IF(J1369="Default",Assumptions!$B$7,J1369)))</f>
        <v>PAYG</v>
      </c>
      <c r="M1369" s="23" t="str">
        <f>IF(U1369=0,"Review SKU",INDEX('SKU Catalog'!$E$1:$E$116,MAX(1,U1369)))</f>
        <v>resource</v>
      </c>
      <c r="N1369" s="31">
        <f>IF(ISNUMBER(K1369),K1369,IF(U1369=0,"UNPRICED",IF(L1369="PAYG",INDEX('SKU Catalog'!$K$1:$K$116,MAX(1,U1369)),IF(L1369="1Y",INDEX('SKU Catalog'!$L$1:$L$116,MAX(1,U1369)),INDEX('SKU Catalog'!$M$1:$M$116,MAX(1,U1369))))))</f>
        <v>0</v>
      </c>
      <c r="O1369" s="24">
        <f>IF(NOT(AND(A1369=$B$2,G1369&gt;0,H1369&gt;0,OR(C1369&lt;&gt;"Recommended baseline",Assumptions!$B$10=1))),0,IF(ISNUMBER(N1369),G1369*H1369*N1369*IF(ISNUMBER(K1369),1,IF(AND(L1369="PAYG",INDEX('SKU Catalog'!$F$1:$F$116,MAX(1,U1369))="Hourly"),I1369,1)),"UNPRICED"))</f>
        <v>0</v>
      </c>
      <c r="P1369" s="24">
        <f>IF(ISNUMBER(O1369),O1369*Assumptions!$B$8,"UNPRICED")</f>
        <v>0</v>
      </c>
      <c r="Q1369" s="23" t="str">
        <f>IF(NOT(AND(A1369=$B$2,G1369&gt;0,H1369&gt;0,OR(C1369&lt;&gt;"Recommended baseline",Assumptions!$B$10=1))),"Inactive",IF(NOT(ISNUMBER(N1369)),"UNPRICED - select SKU / quote",IF(ISNUMBER(K1369),"Manual quote - verify source",IF(T1369="Covered","Covered by capacity",IF(T1369="Control plane","No direct fee","Priced - verify sizing")))))</f>
        <v>Inactive</v>
      </c>
      <c r="R1369" s="21" t="s">
        <v>2300</v>
      </c>
      <c r="S1369" s="21" t="s">
        <v>971</v>
      </c>
      <c r="T1369" s="21" t="s">
        <v>187</v>
      </c>
      <c r="U1369" s="23">
        <f>IF(COUNTIF('SKU Catalog'!$A$4:$A$116,T1369&amp;"|"&amp;F1369)=0,0,MATCH(T1369&amp;"|"&amp;F1369,'SKU Catalog'!$A$1:$A$116,0))</f>
        <v>5</v>
      </c>
      <c r="V1369" s="24">
        <f>IF(NOT(AND(A1369=$B$2,G1369&gt;0,H1369&gt;0,OR(C1369&lt;&gt;"Recommended baseline",Assumptions!$B$10=1))),0,IF(ISNUMBER(K1369),G1369*H1369*K1369,IF(U1369=0,"UNPRICED",IF(ISNUMBER(INDEX('SKU Catalog'!$K$1:$K$116,MAX(1,U1369))),G1369*H1369*INDEX('SKU Catalog'!$K$1:$K$116,MAX(1,U1369))*IF(AND(INDEX('SKU Catalog'!$F$1:$F$116,MAX(1,U1369))="Hourly",OR(INDEX('SKU Catalog'!$J$1:$J$116,MAX(1,U1369))=0,"PAYG"="PAYG")),I1369,1),"UNPRICED"))))</f>
        <v>0</v>
      </c>
      <c r="W1369" s="24">
        <f>IF(NOT(AND(A1369=$B$2,G1369&gt;0,H1369&gt;0,OR(C1369&lt;&gt;"Recommended baseline",Assumptions!$B$10=1))),0,IF(ISNUMBER(K1369),G1369*H1369*K1369,IF(U1369=0,"UNPRICED",IF(ISNUMBER(INDEX('SKU Catalog'!$L$1:$L$116,MAX(1,U1369))),G1369*H1369*INDEX('SKU Catalog'!$L$1:$L$116,MAX(1,U1369))*IF(AND(INDEX('SKU Catalog'!$F$1:$F$116,MAX(1,U1369))="Hourly",OR(INDEX('SKU Catalog'!$J$1:$J$116,MAX(1,U1369))=0,"1Y"="PAYG")),I1369,1),"UNPRICED"))))</f>
        <v>0</v>
      </c>
      <c r="X1369" s="24">
        <f>IF(NOT(AND(A1369=$B$2,G1369&gt;0,H1369&gt;0,OR(C1369&lt;&gt;"Recommended baseline",Assumptions!$B$10=1))),0,IF(ISNUMBER(K1369),G1369*H1369*K1369,IF(U1369=0,"UNPRICED",IF(ISNUMBER(INDEX('SKU Catalog'!$M$1:$M$116,MAX(1,U1369))),G1369*H1369*INDEX('SKU Catalog'!$M$1:$M$116,MAX(1,U1369))*IF(AND(INDEX('SKU Catalog'!$F$1:$F$116,MAX(1,U1369))="Hourly",OR(INDEX('SKU Catalog'!$J$1:$J$116,MAX(1,U1369))=0,"3Y"="PAYG")),I1369,1),"UNPRICED"))))</f>
        <v>0</v>
      </c>
    </row>
    <row r="1370" spans="1:24" ht="28.8" x14ac:dyDescent="0.35">
      <c r="A1370" s="21" t="s">
        <v>1941</v>
      </c>
      <c r="B1370" s="21" t="s">
        <v>95</v>
      </c>
      <c r="C1370" s="21" t="s">
        <v>2299</v>
      </c>
      <c r="D1370" s="21" t="s">
        <v>1717</v>
      </c>
      <c r="E1370" s="21" t="s">
        <v>1718</v>
      </c>
      <c r="F1370" s="26" t="s">
        <v>188</v>
      </c>
      <c r="G1370" s="27">
        <v>1</v>
      </c>
      <c r="H1370" s="27">
        <v>1</v>
      </c>
      <c r="I1370" s="36">
        <v>1</v>
      </c>
      <c r="J1370" s="26" t="s">
        <v>2297</v>
      </c>
      <c r="K1370" s="37"/>
      <c r="L1370" s="23" t="str">
        <f>IF(U1370=0,"INVALID SKU",IF(INDEX('SKU Catalog'!$J$1:$J$116,MAX(1,U1370))=0,"PAYG",IF(J1370="Default",Assumptions!$B$7,J1370)))</f>
        <v>PAYG</v>
      </c>
      <c r="M1370" s="23" t="str">
        <f>IF(U1370=0,"Review SKU",INDEX('SKU Catalog'!$E$1:$E$116,MAX(1,U1370)))</f>
        <v>resource</v>
      </c>
      <c r="N1370" s="31">
        <f>IF(ISNUMBER(K1370),K1370,IF(U1370=0,"UNPRICED",IF(L1370="PAYG",INDEX('SKU Catalog'!$K$1:$K$116,MAX(1,U1370)),IF(L1370="1Y",INDEX('SKU Catalog'!$L$1:$L$116,MAX(1,U1370)),INDEX('SKU Catalog'!$M$1:$M$116,MAX(1,U1370))))))</f>
        <v>0</v>
      </c>
      <c r="O1370" s="24">
        <f>IF(NOT(AND(A1370=$B$2,G1370&gt;0,H1370&gt;0,OR(C1370&lt;&gt;"Recommended baseline",Assumptions!$B$10=1))),0,IF(ISNUMBER(N1370),G1370*H1370*N1370*IF(ISNUMBER(K1370),1,IF(AND(L1370="PAYG",INDEX('SKU Catalog'!$F$1:$F$116,MAX(1,U1370))="Hourly"),I1370,1)),"UNPRICED"))</f>
        <v>0</v>
      </c>
      <c r="P1370" s="24">
        <f>IF(ISNUMBER(O1370),O1370*Assumptions!$B$8,"UNPRICED")</f>
        <v>0</v>
      </c>
      <c r="Q1370" s="23" t="str">
        <f>IF(NOT(AND(A1370=$B$2,G1370&gt;0,H1370&gt;0,OR(C1370&lt;&gt;"Recommended baseline",Assumptions!$B$10=1))),"Inactive",IF(NOT(ISNUMBER(N1370)),"UNPRICED - select SKU / quote",IF(ISNUMBER(K1370),"Manual quote - verify source",IF(T1370="Covered","Covered by capacity",IF(T1370="Control plane","No direct fee","Priced - verify sizing")))))</f>
        <v>Inactive</v>
      </c>
      <c r="R1370" s="21" t="s">
        <v>2300</v>
      </c>
      <c r="S1370" s="21" t="s">
        <v>971</v>
      </c>
      <c r="T1370" s="21" t="s">
        <v>187</v>
      </c>
      <c r="U1370" s="23">
        <f>IF(COUNTIF('SKU Catalog'!$A$4:$A$116,T1370&amp;"|"&amp;F1370)=0,0,MATCH(T1370&amp;"|"&amp;F1370,'SKU Catalog'!$A$1:$A$116,0))</f>
        <v>5</v>
      </c>
      <c r="V1370" s="24">
        <f>IF(NOT(AND(A1370=$B$2,G1370&gt;0,H1370&gt;0,OR(C1370&lt;&gt;"Recommended baseline",Assumptions!$B$10=1))),0,IF(ISNUMBER(K1370),G1370*H1370*K1370,IF(U1370=0,"UNPRICED",IF(ISNUMBER(INDEX('SKU Catalog'!$K$1:$K$116,MAX(1,U1370))),G1370*H1370*INDEX('SKU Catalog'!$K$1:$K$116,MAX(1,U1370))*IF(AND(INDEX('SKU Catalog'!$F$1:$F$116,MAX(1,U1370))="Hourly",OR(INDEX('SKU Catalog'!$J$1:$J$116,MAX(1,U1370))=0,"PAYG"="PAYG")),I1370,1),"UNPRICED"))))</f>
        <v>0</v>
      </c>
      <c r="W1370" s="24">
        <f>IF(NOT(AND(A1370=$B$2,G1370&gt;0,H1370&gt;0,OR(C1370&lt;&gt;"Recommended baseline",Assumptions!$B$10=1))),0,IF(ISNUMBER(K1370),G1370*H1370*K1370,IF(U1370=0,"UNPRICED",IF(ISNUMBER(INDEX('SKU Catalog'!$L$1:$L$116,MAX(1,U1370))),G1370*H1370*INDEX('SKU Catalog'!$L$1:$L$116,MAX(1,U1370))*IF(AND(INDEX('SKU Catalog'!$F$1:$F$116,MAX(1,U1370))="Hourly",OR(INDEX('SKU Catalog'!$J$1:$J$116,MAX(1,U1370))=0,"1Y"="PAYG")),I1370,1),"UNPRICED"))))</f>
        <v>0</v>
      </c>
      <c r="X1370" s="24">
        <f>IF(NOT(AND(A1370=$B$2,G1370&gt;0,H1370&gt;0,OR(C1370&lt;&gt;"Recommended baseline",Assumptions!$B$10=1))),0,IF(ISNUMBER(K1370),G1370*H1370*K1370,IF(U1370=0,"UNPRICED",IF(ISNUMBER(INDEX('SKU Catalog'!$M$1:$M$116,MAX(1,U1370))),G1370*H1370*INDEX('SKU Catalog'!$M$1:$M$116,MAX(1,U1370))*IF(AND(INDEX('SKU Catalog'!$F$1:$F$116,MAX(1,U1370))="Hourly",OR(INDEX('SKU Catalog'!$J$1:$J$116,MAX(1,U1370))=0,"3Y"="PAYG")),I1370,1),"UNPRICED"))))</f>
        <v>0</v>
      </c>
    </row>
    <row r="1371" spans="1:24" ht="28.8" x14ac:dyDescent="0.35">
      <c r="A1371" s="21" t="s">
        <v>1941</v>
      </c>
      <c r="B1371" s="21" t="s">
        <v>95</v>
      </c>
      <c r="C1371" s="21" t="s">
        <v>2299</v>
      </c>
      <c r="D1371" s="21" t="s">
        <v>1719</v>
      </c>
      <c r="E1371" s="21" t="s">
        <v>1720</v>
      </c>
      <c r="F1371" s="26" t="s">
        <v>188</v>
      </c>
      <c r="G1371" s="27">
        <v>1</v>
      </c>
      <c r="H1371" s="27">
        <v>1</v>
      </c>
      <c r="I1371" s="36">
        <v>1</v>
      </c>
      <c r="J1371" s="26" t="s">
        <v>2297</v>
      </c>
      <c r="K1371" s="37"/>
      <c r="L1371" s="23" t="str">
        <f>IF(U1371=0,"INVALID SKU",IF(INDEX('SKU Catalog'!$J$1:$J$116,MAX(1,U1371))=0,"PAYG",IF(J1371="Default",Assumptions!$B$7,J1371)))</f>
        <v>PAYG</v>
      </c>
      <c r="M1371" s="23" t="str">
        <f>IF(U1371=0,"Review SKU",INDEX('SKU Catalog'!$E$1:$E$116,MAX(1,U1371)))</f>
        <v>resource</v>
      </c>
      <c r="N1371" s="31">
        <f>IF(ISNUMBER(K1371),K1371,IF(U1371=0,"UNPRICED",IF(L1371="PAYG",INDEX('SKU Catalog'!$K$1:$K$116,MAX(1,U1371)),IF(L1371="1Y",INDEX('SKU Catalog'!$L$1:$L$116,MAX(1,U1371)),INDEX('SKU Catalog'!$M$1:$M$116,MAX(1,U1371))))))</f>
        <v>0</v>
      </c>
      <c r="O1371" s="24">
        <f>IF(NOT(AND(A1371=$B$2,G1371&gt;0,H1371&gt;0,OR(C1371&lt;&gt;"Recommended baseline",Assumptions!$B$10=1))),0,IF(ISNUMBER(N1371),G1371*H1371*N1371*IF(ISNUMBER(K1371),1,IF(AND(L1371="PAYG",INDEX('SKU Catalog'!$F$1:$F$116,MAX(1,U1371))="Hourly"),I1371,1)),"UNPRICED"))</f>
        <v>0</v>
      </c>
      <c r="P1371" s="24">
        <f>IF(ISNUMBER(O1371),O1371*Assumptions!$B$8,"UNPRICED")</f>
        <v>0</v>
      </c>
      <c r="Q1371" s="23" t="str">
        <f>IF(NOT(AND(A1371=$B$2,G1371&gt;0,H1371&gt;0,OR(C1371&lt;&gt;"Recommended baseline",Assumptions!$B$10=1))),"Inactive",IF(NOT(ISNUMBER(N1371)),"UNPRICED - select SKU / quote",IF(ISNUMBER(K1371),"Manual quote - verify source",IF(T1371="Covered","Covered by capacity",IF(T1371="Control plane","No direct fee","Priced - verify sizing")))))</f>
        <v>Inactive</v>
      </c>
      <c r="R1371" s="21" t="s">
        <v>2300</v>
      </c>
      <c r="S1371" s="21" t="s">
        <v>971</v>
      </c>
      <c r="T1371" s="21" t="s">
        <v>187</v>
      </c>
      <c r="U1371" s="23">
        <f>IF(COUNTIF('SKU Catalog'!$A$4:$A$116,T1371&amp;"|"&amp;F1371)=0,0,MATCH(T1371&amp;"|"&amp;F1371,'SKU Catalog'!$A$1:$A$116,0))</f>
        <v>5</v>
      </c>
      <c r="V1371" s="24">
        <f>IF(NOT(AND(A1371=$B$2,G1371&gt;0,H1371&gt;0,OR(C1371&lt;&gt;"Recommended baseline",Assumptions!$B$10=1))),0,IF(ISNUMBER(K1371),G1371*H1371*K1371,IF(U1371=0,"UNPRICED",IF(ISNUMBER(INDEX('SKU Catalog'!$K$1:$K$116,MAX(1,U1371))),G1371*H1371*INDEX('SKU Catalog'!$K$1:$K$116,MAX(1,U1371))*IF(AND(INDEX('SKU Catalog'!$F$1:$F$116,MAX(1,U1371))="Hourly",OR(INDEX('SKU Catalog'!$J$1:$J$116,MAX(1,U1371))=0,"PAYG"="PAYG")),I1371,1),"UNPRICED"))))</f>
        <v>0</v>
      </c>
      <c r="W1371" s="24">
        <f>IF(NOT(AND(A1371=$B$2,G1371&gt;0,H1371&gt;0,OR(C1371&lt;&gt;"Recommended baseline",Assumptions!$B$10=1))),0,IF(ISNUMBER(K1371),G1371*H1371*K1371,IF(U1371=0,"UNPRICED",IF(ISNUMBER(INDEX('SKU Catalog'!$L$1:$L$116,MAX(1,U1371))),G1371*H1371*INDEX('SKU Catalog'!$L$1:$L$116,MAX(1,U1371))*IF(AND(INDEX('SKU Catalog'!$F$1:$F$116,MAX(1,U1371))="Hourly",OR(INDEX('SKU Catalog'!$J$1:$J$116,MAX(1,U1371))=0,"1Y"="PAYG")),I1371,1),"UNPRICED"))))</f>
        <v>0</v>
      </c>
      <c r="X1371" s="24">
        <f>IF(NOT(AND(A1371=$B$2,G1371&gt;0,H1371&gt;0,OR(C1371&lt;&gt;"Recommended baseline",Assumptions!$B$10=1))),0,IF(ISNUMBER(K1371),G1371*H1371*K1371,IF(U1371=0,"UNPRICED",IF(ISNUMBER(INDEX('SKU Catalog'!$M$1:$M$116,MAX(1,U1371))),G1371*H1371*INDEX('SKU Catalog'!$M$1:$M$116,MAX(1,U1371))*IF(AND(INDEX('SKU Catalog'!$F$1:$F$116,MAX(1,U1371))="Hourly",OR(INDEX('SKU Catalog'!$J$1:$J$116,MAX(1,U1371))=0,"3Y"="PAYG")),I1371,1),"UNPRICED"))))</f>
        <v>0</v>
      </c>
    </row>
    <row r="1372" spans="1:24" ht="28.8" x14ac:dyDescent="0.35">
      <c r="A1372" s="21" t="s">
        <v>1941</v>
      </c>
      <c r="B1372" s="21" t="s">
        <v>95</v>
      </c>
      <c r="C1372" s="21" t="s">
        <v>2299</v>
      </c>
      <c r="D1372" s="21" t="s">
        <v>1721</v>
      </c>
      <c r="E1372" s="21" t="s">
        <v>1722</v>
      </c>
      <c r="F1372" s="26" t="s">
        <v>188</v>
      </c>
      <c r="G1372" s="27">
        <v>1</v>
      </c>
      <c r="H1372" s="27">
        <v>1</v>
      </c>
      <c r="I1372" s="36">
        <v>1</v>
      </c>
      <c r="J1372" s="26" t="s">
        <v>2297</v>
      </c>
      <c r="K1372" s="37"/>
      <c r="L1372" s="23" t="str">
        <f>IF(U1372=0,"INVALID SKU",IF(INDEX('SKU Catalog'!$J$1:$J$116,MAX(1,U1372))=0,"PAYG",IF(J1372="Default",Assumptions!$B$7,J1372)))</f>
        <v>PAYG</v>
      </c>
      <c r="M1372" s="23" t="str">
        <f>IF(U1372=0,"Review SKU",INDEX('SKU Catalog'!$E$1:$E$116,MAX(1,U1372)))</f>
        <v>resource</v>
      </c>
      <c r="N1372" s="31">
        <f>IF(ISNUMBER(K1372),K1372,IF(U1372=0,"UNPRICED",IF(L1372="PAYG",INDEX('SKU Catalog'!$K$1:$K$116,MAX(1,U1372)),IF(L1372="1Y",INDEX('SKU Catalog'!$L$1:$L$116,MAX(1,U1372)),INDEX('SKU Catalog'!$M$1:$M$116,MAX(1,U1372))))))</f>
        <v>0</v>
      </c>
      <c r="O1372" s="24">
        <f>IF(NOT(AND(A1372=$B$2,G1372&gt;0,H1372&gt;0,OR(C1372&lt;&gt;"Recommended baseline",Assumptions!$B$10=1))),0,IF(ISNUMBER(N1372),G1372*H1372*N1372*IF(ISNUMBER(K1372),1,IF(AND(L1372="PAYG",INDEX('SKU Catalog'!$F$1:$F$116,MAX(1,U1372))="Hourly"),I1372,1)),"UNPRICED"))</f>
        <v>0</v>
      </c>
      <c r="P1372" s="24">
        <f>IF(ISNUMBER(O1372),O1372*Assumptions!$B$8,"UNPRICED")</f>
        <v>0</v>
      </c>
      <c r="Q1372" s="23" t="str">
        <f>IF(NOT(AND(A1372=$B$2,G1372&gt;0,H1372&gt;0,OR(C1372&lt;&gt;"Recommended baseline",Assumptions!$B$10=1))),"Inactive",IF(NOT(ISNUMBER(N1372)),"UNPRICED - select SKU / quote",IF(ISNUMBER(K1372),"Manual quote - verify source",IF(T1372="Covered","Covered by capacity",IF(T1372="Control plane","No direct fee","Priced - verify sizing")))))</f>
        <v>Inactive</v>
      </c>
      <c r="R1372" s="21" t="s">
        <v>2300</v>
      </c>
      <c r="S1372" s="21" t="s">
        <v>971</v>
      </c>
      <c r="T1372" s="21" t="s">
        <v>187</v>
      </c>
      <c r="U1372" s="23">
        <f>IF(COUNTIF('SKU Catalog'!$A$4:$A$116,T1372&amp;"|"&amp;F1372)=0,0,MATCH(T1372&amp;"|"&amp;F1372,'SKU Catalog'!$A$1:$A$116,0))</f>
        <v>5</v>
      </c>
      <c r="V1372" s="24">
        <f>IF(NOT(AND(A1372=$B$2,G1372&gt;0,H1372&gt;0,OR(C1372&lt;&gt;"Recommended baseline",Assumptions!$B$10=1))),0,IF(ISNUMBER(K1372),G1372*H1372*K1372,IF(U1372=0,"UNPRICED",IF(ISNUMBER(INDEX('SKU Catalog'!$K$1:$K$116,MAX(1,U1372))),G1372*H1372*INDEX('SKU Catalog'!$K$1:$K$116,MAX(1,U1372))*IF(AND(INDEX('SKU Catalog'!$F$1:$F$116,MAX(1,U1372))="Hourly",OR(INDEX('SKU Catalog'!$J$1:$J$116,MAX(1,U1372))=0,"PAYG"="PAYG")),I1372,1),"UNPRICED"))))</f>
        <v>0</v>
      </c>
      <c r="W1372" s="24">
        <f>IF(NOT(AND(A1372=$B$2,G1372&gt;0,H1372&gt;0,OR(C1372&lt;&gt;"Recommended baseline",Assumptions!$B$10=1))),0,IF(ISNUMBER(K1372),G1372*H1372*K1372,IF(U1372=0,"UNPRICED",IF(ISNUMBER(INDEX('SKU Catalog'!$L$1:$L$116,MAX(1,U1372))),G1372*H1372*INDEX('SKU Catalog'!$L$1:$L$116,MAX(1,U1372))*IF(AND(INDEX('SKU Catalog'!$F$1:$F$116,MAX(1,U1372))="Hourly",OR(INDEX('SKU Catalog'!$J$1:$J$116,MAX(1,U1372))=0,"1Y"="PAYG")),I1372,1),"UNPRICED"))))</f>
        <v>0</v>
      </c>
      <c r="X1372" s="24">
        <f>IF(NOT(AND(A1372=$B$2,G1372&gt;0,H1372&gt;0,OR(C1372&lt;&gt;"Recommended baseline",Assumptions!$B$10=1))),0,IF(ISNUMBER(K1372),G1372*H1372*K1372,IF(U1372=0,"UNPRICED",IF(ISNUMBER(INDEX('SKU Catalog'!$M$1:$M$116,MAX(1,U1372))),G1372*H1372*INDEX('SKU Catalog'!$M$1:$M$116,MAX(1,U1372))*IF(AND(INDEX('SKU Catalog'!$F$1:$F$116,MAX(1,U1372))="Hourly",OR(INDEX('SKU Catalog'!$J$1:$J$116,MAX(1,U1372))=0,"3Y"="PAYG")),I1372,1),"UNPRICED"))))</f>
        <v>0</v>
      </c>
    </row>
    <row r="1373" spans="1:24" ht="28.8" x14ac:dyDescent="0.35">
      <c r="A1373" s="21" t="s">
        <v>1941</v>
      </c>
      <c r="B1373" s="21" t="s">
        <v>95</v>
      </c>
      <c r="C1373" s="21" t="s">
        <v>2299</v>
      </c>
      <c r="D1373" s="21" t="s">
        <v>1724</v>
      </c>
      <c r="E1373" s="21" t="s">
        <v>1725</v>
      </c>
      <c r="F1373" s="26" t="s">
        <v>188</v>
      </c>
      <c r="G1373" s="27">
        <v>1</v>
      </c>
      <c r="H1373" s="27">
        <v>1</v>
      </c>
      <c r="I1373" s="36">
        <v>1</v>
      </c>
      <c r="J1373" s="26" t="s">
        <v>2297</v>
      </c>
      <c r="K1373" s="37"/>
      <c r="L1373" s="23" t="str">
        <f>IF(U1373=0,"INVALID SKU",IF(INDEX('SKU Catalog'!$J$1:$J$116,MAX(1,U1373))=0,"PAYG",IF(J1373="Default",Assumptions!$B$7,J1373)))</f>
        <v>PAYG</v>
      </c>
      <c r="M1373" s="23" t="str">
        <f>IF(U1373=0,"Review SKU",INDEX('SKU Catalog'!$E$1:$E$116,MAX(1,U1373)))</f>
        <v>resource</v>
      </c>
      <c r="N1373" s="31">
        <f>IF(ISNUMBER(K1373),K1373,IF(U1373=0,"UNPRICED",IF(L1373="PAYG",INDEX('SKU Catalog'!$K$1:$K$116,MAX(1,U1373)),IF(L1373="1Y",INDEX('SKU Catalog'!$L$1:$L$116,MAX(1,U1373)),INDEX('SKU Catalog'!$M$1:$M$116,MAX(1,U1373))))))</f>
        <v>0</v>
      </c>
      <c r="O1373" s="24">
        <f>IF(NOT(AND(A1373=$B$2,G1373&gt;0,H1373&gt;0,OR(C1373&lt;&gt;"Recommended baseline",Assumptions!$B$10=1))),0,IF(ISNUMBER(N1373),G1373*H1373*N1373*IF(ISNUMBER(K1373),1,IF(AND(L1373="PAYG",INDEX('SKU Catalog'!$F$1:$F$116,MAX(1,U1373))="Hourly"),I1373,1)),"UNPRICED"))</f>
        <v>0</v>
      </c>
      <c r="P1373" s="24">
        <f>IF(ISNUMBER(O1373),O1373*Assumptions!$B$8,"UNPRICED")</f>
        <v>0</v>
      </c>
      <c r="Q1373" s="23" t="str">
        <f>IF(NOT(AND(A1373=$B$2,G1373&gt;0,H1373&gt;0,OR(C1373&lt;&gt;"Recommended baseline",Assumptions!$B$10=1))),"Inactive",IF(NOT(ISNUMBER(N1373)),"UNPRICED - select SKU / quote",IF(ISNUMBER(K1373),"Manual quote - verify source",IF(T1373="Covered","Covered by capacity",IF(T1373="Control plane","No direct fee","Priced - verify sizing")))))</f>
        <v>Inactive</v>
      </c>
      <c r="R1373" s="21" t="s">
        <v>2300</v>
      </c>
      <c r="S1373" s="21" t="s">
        <v>971</v>
      </c>
      <c r="T1373" s="21" t="s">
        <v>187</v>
      </c>
      <c r="U1373" s="23">
        <f>IF(COUNTIF('SKU Catalog'!$A$4:$A$116,T1373&amp;"|"&amp;F1373)=0,0,MATCH(T1373&amp;"|"&amp;F1373,'SKU Catalog'!$A$1:$A$116,0))</f>
        <v>5</v>
      </c>
      <c r="V1373" s="24">
        <f>IF(NOT(AND(A1373=$B$2,G1373&gt;0,H1373&gt;0,OR(C1373&lt;&gt;"Recommended baseline",Assumptions!$B$10=1))),0,IF(ISNUMBER(K1373),G1373*H1373*K1373,IF(U1373=0,"UNPRICED",IF(ISNUMBER(INDEX('SKU Catalog'!$K$1:$K$116,MAX(1,U1373))),G1373*H1373*INDEX('SKU Catalog'!$K$1:$K$116,MAX(1,U1373))*IF(AND(INDEX('SKU Catalog'!$F$1:$F$116,MAX(1,U1373))="Hourly",OR(INDEX('SKU Catalog'!$J$1:$J$116,MAX(1,U1373))=0,"PAYG"="PAYG")),I1373,1),"UNPRICED"))))</f>
        <v>0</v>
      </c>
      <c r="W1373" s="24">
        <f>IF(NOT(AND(A1373=$B$2,G1373&gt;0,H1373&gt;0,OR(C1373&lt;&gt;"Recommended baseline",Assumptions!$B$10=1))),0,IF(ISNUMBER(K1373),G1373*H1373*K1373,IF(U1373=0,"UNPRICED",IF(ISNUMBER(INDEX('SKU Catalog'!$L$1:$L$116,MAX(1,U1373))),G1373*H1373*INDEX('SKU Catalog'!$L$1:$L$116,MAX(1,U1373))*IF(AND(INDEX('SKU Catalog'!$F$1:$F$116,MAX(1,U1373))="Hourly",OR(INDEX('SKU Catalog'!$J$1:$J$116,MAX(1,U1373))=0,"1Y"="PAYG")),I1373,1),"UNPRICED"))))</f>
        <v>0</v>
      </c>
      <c r="X1373" s="24">
        <f>IF(NOT(AND(A1373=$B$2,G1373&gt;0,H1373&gt;0,OR(C1373&lt;&gt;"Recommended baseline",Assumptions!$B$10=1))),0,IF(ISNUMBER(K1373),G1373*H1373*K1373,IF(U1373=0,"UNPRICED",IF(ISNUMBER(INDEX('SKU Catalog'!$M$1:$M$116,MAX(1,U1373))),G1373*H1373*INDEX('SKU Catalog'!$M$1:$M$116,MAX(1,U1373))*IF(AND(INDEX('SKU Catalog'!$F$1:$F$116,MAX(1,U1373))="Hourly",OR(INDEX('SKU Catalog'!$J$1:$J$116,MAX(1,U1373))=0,"3Y"="PAYG")),I1373,1),"UNPRICED"))))</f>
        <v>0</v>
      </c>
    </row>
    <row r="1374" spans="1:24" ht="28.8" x14ac:dyDescent="0.35">
      <c r="A1374" s="21" t="s">
        <v>1941</v>
      </c>
      <c r="B1374" s="21" t="s">
        <v>95</v>
      </c>
      <c r="C1374" s="21" t="s">
        <v>2299</v>
      </c>
      <c r="D1374" s="21" t="s">
        <v>1726</v>
      </c>
      <c r="E1374" s="21" t="s">
        <v>1727</v>
      </c>
      <c r="F1374" s="26" t="s">
        <v>188</v>
      </c>
      <c r="G1374" s="27">
        <v>1</v>
      </c>
      <c r="H1374" s="27">
        <v>1</v>
      </c>
      <c r="I1374" s="36">
        <v>1</v>
      </c>
      <c r="J1374" s="26" t="s">
        <v>2297</v>
      </c>
      <c r="K1374" s="37"/>
      <c r="L1374" s="23" t="str">
        <f>IF(U1374=0,"INVALID SKU",IF(INDEX('SKU Catalog'!$J$1:$J$116,MAX(1,U1374))=0,"PAYG",IF(J1374="Default",Assumptions!$B$7,J1374)))</f>
        <v>PAYG</v>
      </c>
      <c r="M1374" s="23" t="str">
        <f>IF(U1374=0,"Review SKU",INDEX('SKU Catalog'!$E$1:$E$116,MAX(1,U1374)))</f>
        <v>resource</v>
      </c>
      <c r="N1374" s="31">
        <f>IF(ISNUMBER(K1374),K1374,IF(U1374=0,"UNPRICED",IF(L1374="PAYG",INDEX('SKU Catalog'!$K$1:$K$116,MAX(1,U1374)),IF(L1374="1Y",INDEX('SKU Catalog'!$L$1:$L$116,MAX(1,U1374)),INDEX('SKU Catalog'!$M$1:$M$116,MAX(1,U1374))))))</f>
        <v>0</v>
      </c>
      <c r="O1374" s="24">
        <f>IF(NOT(AND(A1374=$B$2,G1374&gt;0,H1374&gt;0,OR(C1374&lt;&gt;"Recommended baseline",Assumptions!$B$10=1))),0,IF(ISNUMBER(N1374),G1374*H1374*N1374*IF(ISNUMBER(K1374),1,IF(AND(L1374="PAYG",INDEX('SKU Catalog'!$F$1:$F$116,MAX(1,U1374))="Hourly"),I1374,1)),"UNPRICED"))</f>
        <v>0</v>
      </c>
      <c r="P1374" s="24">
        <f>IF(ISNUMBER(O1374),O1374*Assumptions!$B$8,"UNPRICED")</f>
        <v>0</v>
      </c>
      <c r="Q1374" s="23" t="str">
        <f>IF(NOT(AND(A1374=$B$2,G1374&gt;0,H1374&gt;0,OR(C1374&lt;&gt;"Recommended baseline",Assumptions!$B$10=1))),"Inactive",IF(NOT(ISNUMBER(N1374)),"UNPRICED - select SKU / quote",IF(ISNUMBER(K1374),"Manual quote - verify source",IF(T1374="Covered","Covered by capacity",IF(T1374="Control plane","No direct fee","Priced - verify sizing")))))</f>
        <v>Inactive</v>
      </c>
      <c r="R1374" s="21" t="s">
        <v>2300</v>
      </c>
      <c r="S1374" s="21" t="s">
        <v>971</v>
      </c>
      <c r="T1374" s="21" t="s">
        <v>187</v>
      </c>
      <c r="U1374" s="23">
        <f>IF(COUNTIF('SKU Catalog'!$A$4:$A$116,T1374&amp;"|"&amp;F1374)=0,0,MATCH(T1374&amp;"|"&amp;F1374,'SKU Catalog'!$A$1:$A$116,0))</f>
        <v>5</v>
      </c>
      <c r="V1374" s="24">
        <f>IF(NOT(AND(A1374=$B$2,G1374&gt;0,H1374&gt;0,OR(C1374&lt;&gt;"Recommended baseline",Assumptions!$B$10=1))),0,IF(ISNUMBER(K1374),G1374*H1374*K1374,IF(U1374=0,"UNPRICED",IF(ISNUMBER(INDEX('SKU Catalog'!$K$1:$K$116,MAX(1,U1374))),G1374*H1374*INDEX('SKU Catalog'!$K$1:$K$116,MAX(1,U1374))*IF(AND(INDEX('SKU Catalog'!$F$1:$F$116,MAX(1,U1374))="Hourly",OR(INDEX('SKU Catalog'!$J$1:$J$116,MAX(1,U1374))=0,"PAYG"="PAYG")),I1374,1),"UNPRICED"))))</f>
        <v>0</v>
      </c>
      <c r="W1374" s="24">
        <f>IF(NOT(AND(A1374=$B$2,G1374&gt;0,H1374&gt;0,OR(C1374&lt;&gt;"Recommended baseline",Assumptions!$B$10=1))),0,IF(ISNUMBER(K1374),G1374*H1374*K1374,IF(U1374=0,"UNPRICED",IF(ISNUMBER(INDEX('SKU Catalog'!$L$1:$L$116,MAX(1,U1374))),G1374*H1374*INDEX('SKU Catalog'!$L$1:$L$116,MAX(1,U1374))*IF(AND(INDEX('SKU Catalog'!$F$1:$F$116,MAX(1,U1374))="Hourly",OR(INDEX('SKU Catalog'!$J$1:$J$116,MAX(1,U1374))=0,"1Y"="PAYG")),I1374,1),"UNPRICED"))))</f>
        <v>0</v>
      </c>
      <c r="X1374" s="24">
        <f>IF(NOT(AND(A1374=$B$2,G1374&gt;0,H1374&gt;0,OR(C1374&lt;&gt;"Recommended baseline",Assumptions!$B$10=1))),0,IF(ISNUMBER(K1374),G1374*H1374*K1374,IF(U1374=0,"UNPRICED",IF(ISNUMBER(INDEX('SKU Catalog'!$M$1:$M$116,MAX(1,U1374))),G1374*H1374*INDEX('SKU Catalog'!$M$1:$M$116,MAX(1,U1374))*IF(AND(INDEX('SKU Catalog'!$F$1:$F$116,MAX(1,U1374))="Hourly",OR(INDEX('SKU Catalog'!$J$1:$J$116,MAX(1,U1374))=0,"3Y"="PAYG")),I1374,1),"UNPRICED"))))</f>
        <v>0</v>
      </c>
    </row>
    <row r="1375" spans="1:24" ht="28.8" x14ac:dyDescent="0.35">
      <c r="A1375" s="21" t="s">
        <v>1941</v>
      </c>
      <c r="B1375" s="21" t="s">
        <v>95</v>
      </c>
      <c r="C1375" s="21" t="s">
        <v>2299</v>
      </c>
      <c r="D1375" s="21" t="s">
        <v>1729</v>
      </c>
      <c r="E1375" s="21" t="s">
        <v>1730</v>
      </c>
      <c r="F1375" s="26" t="s">
        <v>188</v>
      </c>
      <c r="G1375" s="27">
        <v>1</v>
      </c>
      <c r="H1375" s="27">
        <v>1</v>
      </c>
      <c r="I1375" s="36">
        <v>1</v>
      </c>
      <c r="J1375" s="26" t="s">
        <v>2297</v>
      </c>
      <c r="K1375" s="37"/>
      <c r="L1375" s="23" t="str">
        <f>IF(U1375=0,"INVALID SKU",IF(INDEX('SKU Catalog'!$J$1:$J$116,MAX(1,U1375))=0,"PAYG",IF(J1375="Default",Assumptions!$B$7,J1375)))</f>
        <v>PAYG</v>
      </c>
      <c r="M1375" s="23" t="str">
        <f>IF(U1375=0,"Review SKU",INDEX('SKU Catalog'!$E$1:$E$116,MAX(1,U1375)))</f>
        <v>resource</v>
      </c>
      <c r="N1375" s="31">
        <f>IF(ISNUMBER(K1375),K1375,IF(U1375=0,"UNPRICED",IF(L1375="PAYG",INDEX('SKU Catalog'!$K$1:$K$116,MAX(1,U1375)),IF(L1375="1Y",INDEX('SKU Catalog'!$L$1:$L$116,MAX(1,U1375)),INDEX('SKU Catalog'!$M$1:$M$116,MAX(1,U1375))))))</f>
        <v>0</v>
      </c>
      <c r="O1375" s="24">
        <f>IF(NOT(AND(A1375=$B$2,G1375&gt;0,H1375&gt;0,OR(C1375&lt;&gt;"Recommended baseline",Assumptions!$B$10=1))),0,IF(ISNUMBER(N1375),G1375*H1375*N1375*IF(ISNUMBER(K1375),1,IF(AND(L1375="PAYG",INDEX('SKU Catalog'!$F$1:$F$116,MAX(1,U1375))="Hourly"),I1375,1)),"UNPRICED"))</f>
        <v>0</v>
      </c>
      <c r="P1375" s="24">
        <f>IF(ISNUMBER(O1375),O1375*Assumptions!$B$8,"UNPRICED")</f>
        <v>0</v>
      </c>
      <c r="Q1375" s="23" t="str">
        <f>IF(NOT(AND(A1375=$B$2,G1375&gt;0,H1375&gt;0,OR(C1375&lt;&gt;"Recommended baseline",Assumptions!$B$10=1))),"Inactive",IF(NOT(ISNUMBER(N1375)),"UNPRICED - select SKU / quote",IF(ISNUMBER(K1375),"Manual quote - verify source",IF(T1375="Covered","Covered by capacity",IF(T1375="Control plane","No direct fee","Priced - verify sizing")))))</f>
        <v>Inactive</v>
      </c>
      <c r="R1375" s="21" t="s">
        <v>2300</v>
      </c>
      <c r="S1375" s="21" t="s">
        <v>971</v>
      </c>
      <c r="T1375" s="21" t="s">
        <v>187</v>
      </c>
      <c r="U1375" s="23">
        <f>IF(COUNTIF('SKU Catalog'!$A$4:$A$116,T1375&amp;"|"&amp;F1375)=0,0,MATCH(T1375&amp;"|"&amp;F1375,'SKU Catalog'!$A$1:$A$116,0))</f>
        <v>5</v>
      </c>
      <c r="V1375" s="24">
        <f>IF(NOT(AND(A1375=$B$2,G1375&gt;0,H1375&gt;0,OR(C1375&lt;&gt;"Recommended baseline",Assumptions!$B$10=1))),0,IF(ISNUMBER(K1375),G1375*H1375*K1375,IF(U1375=0,"UNPRICED",IF(ISNUMBER(INDEX('SKU Catalog'!$K$1:$K$116,MAX(1,U1375))),G1375*H1375*INDEX('SKU Catalog'!$K$1:$K$116,MAX(1,U1375))*IF(AND(INDEX('SKU Catalog'!$F$1:$F$116,MAX(1,U1375))="Hourly",OR(INDEX('SKU Catalog'!$J$1:$J$116,MAX(1,U1375))=0,"PAYG"="PAYG")),I1375,1),"UNPRICED"))))</f>
        <v>0</v>
      </c>
      <c r="W1375" s="24">
        <f>IF(NOT(AND(A1375=$B$2,G1375&gt;0,H1375&gt;0,OR(C1375&lt;&gt;"Recommended baseline",Assumptions!$B$10=1))),0,IF(ISNUMBER(K1375),G1375*H1375*K1375,IF(U1375=0,"UNPRICED",IF(ISNUMBER(INDEX('SKU Catalog'!$L$1:$L$116,MAX(1,U1375))),G1375*H1375*INDEX('SKU Catalog'!$L$1:$L$116,MAX(1,U1375))*IF(AND(INDEX('SKU Catalog'!$F$1:$F$116,MAX(1,U1375))="Hourly",OR(INDEX('SKU Catalog'!$J$1:$J$116,MAX(1,U1375))=0,"1Y"="PAYG")),I1375,1),"UNPRICED"))))</f>
        <v>0</v>
      </c>
      <c r="X1375" s="24">
        <f>IF(NOT(AND(A1375=$B$2,G1375&gt;0,H1375&gt;0,OR(C1375&lt;&gt;"Recommended baseline",Assumptions!$B$10=1))),0,IF(ISNUMBER(K1375),G1375*H1375*K1375,IF(U1375=0,"UNPRICED",IF(ISNUMBER(INDEX('SKU Catalog'!$M$1:$M$116,MAX(1,U1375))),G1375*H1375*INDEX('SKU Catalog'!$M$1:$M$116,MAX(1,U1375))*IF(AND(INDEX('SKU Catalog'!$F$1:$F$116,MAX(1,U1375))="Hourly",OR(INDEX('SKU Catalog'!$J$1:$J$116,MAX(1,U1375))=0,"3Y"="PAYG")),I1375,1),"UNPRICED"))))</f>
        <v>0</v>
      </c>
    </row>
    <row r="1376" spans="1:24" ht="28.8" x14ac:dyDescent="0.35">
      <c r="A1376" s="21" t="s">
        <v>1941</v>
      </c>
      <c r="B1376" s="21" t="s">
        <v>95</v>
      </c>
      <c r="C1376" s="21" t="s">
        <v>2299</v>
      </c>
      <c r="D1376" s="21" t="s">
        <v>1732</v>
      </c>
      <c r="E1376" s="21" t="s">
        <v>1733</v>
      </c>
      <c r="F1376" s="26" t="s">
        <v>188</v>
      </c>
      <c r="G1376" s="27">
        <v>1</v>
      </c>
      <c r="H1376" s="27">
        <v>1</v>
      </c>
      <c r="I1376" s="36">
        <v>1</v>
      </c>
      <c r="J1376" s="26" t="s">
        <v>2297</v>
      </c>
      <c r="K1376" s="37"/>
      <c r="L1376" s="23" t="str">
        <f>IF(U1376=0,"INVALID SKU",IF(INDEX('SKU Catalog'!$J$1:$J$116,MAX(1,U1376))=0,"PAYG",IF(J1376="Default",Assumptions!$B$7,J1376)))</f>
        <v>PAYG</v>
      </c>
      <c r="M1376" s="23" t="str">
        <f>IF(U1376=0,"Review SKU",INDEX('SKU Catalog'!$E$1:$E$116,MAX(1,U1376)))</f>
        <v>resource</v>
      </c>
      <c r="N1376" s="31">
        <f>IF(ISNUMBER(K1376),K1376,IF(U1376=0,"UNPRICED",IF(L1376="PAYG",INDEX('SKU Catalog'!$K$1:$K$116,MAX(1,U1376)),IF(L1376="1Y",INDEX('SKU Catalog'!$L$1:$L$116,MAX(1,U1376)),INDEX('SKU Catalog'!$M$1:$M$116,MAX(1,U1376))))))</f>
        <v>0</v>
      </c>
      <c r="O1376" s="24">
        <f>IF(NOT(AND(A1376=$B$2,G1376&gt;0,H1376&gt;0,OR(C1376&lt;&gt;"Recommended baseline",Assumptions!$B$10=1))),0,IF(ISNUMBER(N1376),G1376*H1376*N1376*IF(ISNUMBER(K1376),1,IF(AND(L1376="PAYG",INDEX('SKU Catalog'!$F$1:$F$116,MAX(1,U1376))="Hourly"),I1376,1)),"UNPRICED"))</f>
        <v>0</v>
      </c>
      <c r="P1376" s="24">
        <f>IF(ISNUMBER(O1376),O1376*Assumptions!$B$8,"UNPRICED")</f>
        <v>0</v>
      </c>
      <c r="Q1376" s="23" t="str">
        <f>IF(NOT(AND(A1376=$B$2,G1376&gt;0,H1376&gt;0,OR(C1376&lt;&gt;"Recommended baseline",Assumptions!$B$10=1))),"Inactive",IF(NOT(ISNUMBER(N1376)),"UNPRICED - select SKU / quote",IF(ISNUMBER(K1376),"Manual quote - verify source",IF(T1376="Covered","Covered by capacity",IF(T1376="Control plane","No direct fee","Priced - verify sizing")))))</f>
        <v>Inactive</v>
      </c>
      <c r="R1376" s="21" t="s">
        <v>2300</v>
      </c>
      <c r="S1376" s="21" t="s">
        <v>971</v>
      </c>
      <c r="T1376" s="21" t="s">
        <v>187</v>
      </c>
      <c r="U1376" s="23">
        <f>IF(COUNTIF('SKU Catalog'!$A$4:$A$116,T1376&amp;"|"&amp;F1376)=0,0,MATCH(T1376&amp;"|"&amp;F1376,'SKU Catalog'!$A$1:$A$116,0))</f>
        <v>5</v>
      </c>
      <c r="V1376" s="24">
        <f>IF(NOT(AND(A1376=$B$2,G1376&gt;0,H1376&gt;0,OR(C1376&lt;&gt;"Recommended baseline",Assumptions!$B$10=1))),0,IF(ISNUMBER(K1376),G1376*H1376*K1376,IF(U1376=0,"UNPRICED",IF(ISNUMBER(INDEX('SKU Catalog'!$K$1:$K$116,MAX(1,U1376))),G1376*H1376*INDEX('SKU Catalog'!$K$1:$K$116,MAX(1,U1376))*IF(AND(INDEX('SKU Catalog'!$F$1:$F$116,MAX(1,U1376))="Hourly",OR(INDEX('SKU Catalog'!$J$1:$J$116,MAX(1,U1376))=0,"PAYG"="PAYG")),I1376,1),"UNPRICED"))))</f>
        <v>0</v>
      </c>
      <c r="W1376" s="24">
        <f>IF(NOT(AND(A1376=$B$2,G1376&gt;0,H1376&gt;0,OR(C1376&lt;&gt;"Recommended baseline",Assumptions!$B$10=1))),0,IF(ISNUMBER(K1376),G1376*H1376*K1376,IF(U1376=0,"UNPRICED",IF(ISNUMBER(INDEX('SKU Catalog'!$L$1:$L$116,MAX(1,U1376))),G1376*H1376*INDEX('SKU Catalog'!$L$1:$L$116,MAX(1,U1376))*IF(AND(INDEX('SKU Catalog'!$F$1:$F$116,MAX(1,U1376))="Hourly",OR(INDEX('SKU Catalog'!$J$1:$J$116,MAX(1,U1376))=0,"1Y"="PAYG")),I1376,1),"UNPRICED"))))</f>
        <v>0</v>
      </c>
      <c r="X1376" s="24">
        <f>IF(NOT(AND(A1376=$B$2,G1376&gt;0,H1376&gt;0,OR(C1376&lt;&gt;"Recommended baseline",Assumptions!$B$10=1))),0,IF(ISNUMBER(K1376),G1376*H1376*K1376,IF(U1376=0,"UNPRICED",IF(ISNUMBER(INDEX('SKU Catalog'!$M$1:$M$116,MAX(1,U1376))),G1376*H1376*INDEX('SKU Catalog'!$M$1:$M$116,MAX(1,U1376))*IF(AND(INDEX('SKU Catalog'!$F$1:$F$116,MAX(1,U1376))="Hourly",OR(INDEX('SKU Catalog'!$J$1:$J$116,MAX(1,U1376))=0,"3Y"="PAYG")),I1376,1),"UNPRICED"))))</f>
        <v>0</v>
      </c>
    </row>
    <row r="1377" spans="1:24" ht="28.8" x14ac:dyDescent="0.35">
      <c r="A1377" s="21" t="s">
        <v>1941</v>
      </c>
      <c r="B1377" s="21" t="s">
        <v>95</v>
      </c>
      <c r="C1377" s="21" t="s">
        <v>2299</v>
      </c>
      <c r="D1377" s="21" t="s">
        <v>1735</v>
      </c>
      <c r="E1377" s="21" t="s">
        <v>1736</v>
      </c>
      <c r="F1377" s="26" t="s">
        <v>188</v>
      </c>
      <c r="G1377" s="27">
        <v>1</v>
      </c>
      <c r="H1377" s="27">
        <v>1</v>
      </c>
      <c r="I1377" s="36">
        <v>1</v>
      </c>
      <c r="J1377" s="26" t="s">
        <v>2297</v>
      </c>
      <c r="K1377" s="37"/>
      <c r="L1377" s="23" t="str">
        <f>IF(U1377=0,"INVALID SKU",IF(INDEX('SKU Catalog'!$J$1:$J$116,MAX(1,U1377))=0,"PAYG",IF(J1377="Default",Assumptions!$B$7,J1377)))</f>
        <v>PAYG</v>
      </c>
      <c r="M1377" s="23" t="str">
        <f>IF(U1377=0,"Review SKU",INDEX('SKU Catalog'!$E$1:$E$116,MAX(1,U1377)))</f>
        <v>resource</v>
      </c>
      <c r="N1377" s="31">
        <f>IF(ISNUMBER(K1377),K1377,IF(U1377=0,"UNPRICED",IF(L1377="PAYG",INDEX('SKU Catalog'!$K$1:$K$116,MAX(1,U1377)),IF(L1377="1Y",INDEX('SKU Catalog'!$L$1:$L$116,MAX(1,U1377)),INDEX('SKU Catalog'!$M$1:$M$116,MAX(1,U1377))))))</f>
        <v>0</v>
      </c>
      <c r="O1377" s="24">
        <f>IF(NOT(AND(A1377=$B$2,G1377&gt;0,H1377&gt;0,OR(C1377&lt;&gt;"Recommended baseline",Assumptions!$B$10=1))),0,IF(ISNUMBER(N1377),G1377*H1377*N1377*IF(ISNUMBER(K1377),1,IF(AND(L1377="PAYG",INDEX('SKU Catalog'!$F$1:$F$116,MAX(1,U1377))="Hourly"),I1377,1)),"UNPRICED"))</f>
        <v>0</v>
      </c>
      <c r="P1377" s="24">
        <f>IF(ISNUMBER(O1377),O1377*Assumptions!$B$8,"UNPRICED")</f>
        <v>0</v>
      </c>
      <c r="Q1377" s="23" t="str">
        <f>IF(NOT(AND(A1377=$B$2,G1377&gt;0,H1377&gt;0,OR(C1377&lt;&gt;"Recommended baseline",Assumptions!$B$10=1))),"Inactive",IF(NOT(ISNUMBER(N1377)),"UNPRICED - select SKU / quote",IF(ISNUMBER(K1377),"Manual quote - verify source",IF(T1377="Covered","Covered by capacity",IF(T1377="Control plane","No direct fee","Priced - verify sizing")))))</f>
        <v>Inactive</v>
      </c>
      <c r="R1377" s="21" t="s">
        <v>2300</v>
      </c>
      <c r="S1377" s="21" t="s">
        <v>971</v>
      </c>
      <c r="T1377" s="21" t="s">
        <v>187</v>
      </c>
      <c r="U1377" s="23">
        <f>IF(COUNTIF('SKU Catalog'!$A$4:$A$116,T1377&amp;"|"&amp;F1377)=0,0,MATCH(T1377&amp;"|"&amp;F1377,'SKU Catalog'!$A$1:$A$116,0))</f>
        <v>5</v>
      </c>
      <c r="V1377" s="24">
        <f>IF(NOT(AND(A1377=$B$2,G1377&gt;0,H1377&gt;0,OR(C1377&lt;&gt;"Recommended baseline",Assumptions!$B$10=1))),0,IF(ISNUMBER(K1377),G1377*H1377*K1377,IF(U1377=0,"UNPRICED",IF(ISNUMBER(INDEX('SKU Catalog'!$K$1:$K$116,MAX(1,U1377))),G1377*H1377*INDEX('SKU Catalog'!$K$1:$K$116,MAX(1,U1377))*IF(AND(INDEX('SKU Catalog'!$F$1:$F$116,MAX(1,U1377))="Hourly",OR(INDEX('SKU Catalog'!$J$1:$J$116,MAX(1,U1377))=0,"PAYG"="PAYG")),I1377,1),"UNPRICED"))))</f>
        <v>0</v>
      </c>
      <c r="W1377" s="24">
        <f>IF(NOT(AND(A1377=$B$2,G1377&gt;0,H1377&gt;0,OR(C1377&lt;&gt;"Recommended baseline",Assumptions!$B$10=1))),0,IF(ISNUMBER(K1377),G1377*H1377*K1377,IF(U1377=0,"UNPRICED",IF(ISNUMBER(INDEX('SKU Catalog'!$L$1:$L$116,MAX(1,U1377))),G1377*H1377*INDEX('SKU Catalog'!$L$1:$L$116,MAX(1,U1377))*IF(AND(INDEX('SKU Catalog'!$F$1:$F$116,MAX(1,U1377))="Hourly",OR(INDEX('SKU Catalog'!$J$1:$J$116,MAX(1,U1377))=0,"1Y"="PAYG")),I1377,1),"UNPRICED"))))</f>
        <v>0</v>
      </c>
      <c r="X1377" s="24">
        <f>IF(NOT(AND(A1377=$B$2,G1377&gt;0,H1377&gt;0,OR(C1377&lt;&gt;"Recommended baseline",Assumptions!$B$10=1))),0,IF(ISNUMBER(K1377),G1377*H1377*K1377,IF(U1377=0,"UNPRICED",IF(ISNUMBER(INDEX('SKU Catalog'!$M$1:$M$116,MAX(1,U1377))),G1377*H1377*INDEX('SKU Catalog'!$M$1:$M$116,MAX(1,U1377))*IF(AND(INDEX('SKU Catalog'!$F$1:$F$116,MAX(1,U1377))="Hourly",OR(INDEX('SKU Catalog'!$J$1:$J$116,MAX(1,U1377))=0,"3Y"="PAYG")),I1377,1),"UNPRICED"))))</f>
        <v>0</v>
      </c>
    </row>
    <row r="1378" spans="1:24" ht="28.8" x14ac:dyDescent="0.35">
      <c r="A1378" s="21" t="s">
        <v>1941</v>
      </c>
      <c r="B1378" s="21" t="s">
        <v>95</v>
      </c>
      <c r="C1378" s="21" t="s">
        <v>2299</v>
      </c>
      <c r="D1378" s="21" t="s">
        <v>1737</v>
      </c>
      <c r="E1378" s="21" t="s">
        <v>1738</v>
      </c>
      <c r="F1378" s="26" t="s">
        <v>188</v>
      </c>
      <c r="G1378" s="27">
        <v>1</v>
      </c>
      <c r="H1378" s="27">
        <v>1</v>
      </c>
      <c r="I1378" s="36">
        <v>1</v>
      </c>
      <c r="J1378" s="26" t="s">
        <v>2297</v>
      </c>
      <c r="K1378" s="37"/>
      <c r="L1378" s="23" t="str">
        <f>IF(U1378=0,"INVALID SKU",IF(INDEX('SKU Catalog'!$J$1:$J$116,MAX(1,U1378))=0,"PAYG",IF(J1378="Default",Assumptions!$B$7,J1378)))</f>
        <v>PAYG</v>
      </c>
      <c r="M1378" s="23" t="str">
        <f>IF(U1378=0,"Review SKU",INDEX('SKU Catalog'!$E$1:$E$116,MAX(1,U1378)))</f>
        <v>resource</v>
      </c>
      <c r="N1378" s="31">
        <f>IF(ISNUMBER(K1378),K1378,IF(U1378=0,"UNPRICED",IF(L1378="PAYG",INDEX('SKU Catalog'!$K$1:$K$116,MAX(1,U1378)),IF(L1378="1Y",INDEX('SKU Catalog'!$L$1:$L$116,MAX(1,U1378)),INDEX('SKU Catalog'!$M$1:$M$116,MAX(1,U1378))))))</f>
        <v>0</v>
      </c>
      <c r="O1378" s="24">
        <f>IF(NOT(AND(A1378=$B$2,G1378&gt;0,H1378&gt;0,OR(C1378&lt;&gt;"Recommended baseline",Assumptions!$B$10=1))),0,IF(ISNUMBER(N1378),G1378*H1378*N1378*IF(ISNUMBER(K1378),1,IF(AND(L1378="PAYG",INDEX('SKU Catalog'!$F$1:$F$116,MAX(1,U1378))="Hourly"),I1378,1)),"UNPRICED"))</f>
        <v>0</v>
      </c>
      <c r="P1378" s="24">
        <f>IF(ISNUMBER(O1378),O1378*Assumptions!$B$8,"UNPRICED")</f>
        <v>0</v>
      </c>
      <c r="Q1378" s="23" t="str">
        <f>IF(NOT(AND(A1378=$B$2,G1378&gt;0,H1378&gt;0,OR(C1378&lt;&gt;"Recommended baseline",Assumptions!$B$10=1))),"Inactive",IF(NOT(ISNUMBER(N1378)),"UNPRICED - select SKU / quote",IF(ISNUMBER(K1378),"Manual quote - verify source",IF(T1378="Covered","Covered by capacity",IF(T1378="Control plane","No direct fee","Priced - verify sizing")))))</f>
        <v>Inactive</v>
      </c>
      <c r="R1378" s="21" t="s">
        <v>2300</v>
      </c>
      <c r="S1378" s="21" t="s">
        <v>971</v>
      </c>
      <c r="T1378" s="21" t="s">
        <v>187</v>
      </c>
      <c r="U1378" s="23">
        <f>IF(COUNTIF('SKU Catalog'!$A$4:$A$116,T1378&amp;"|"&amp;F1378)=0,0,MATCH(T1378&amp;"|"&amp;F1378,'SKU Catalog'!$A$1:$A$116,0))</f>
        <v>5</v>
      </c>
      <c r="V1378" s="24">
        <f>IF(NOT(AND(A1378=$B$2,G1378&gt;0,H1378&gt;0,OR(C1378&lt;&gt;"Recommended baseline",Assumptions!$B$10=1))),0,IF(ISNUMBER(K1378),G1378*H1378*K1378,IF(U1378=0,"UNPRICED",IF(ISNUMBER(INDEX('SKU Catalog'!$K$1:$K$116,MAX(1,U1378))),G1378*H1378*INDEX('SKU Catalog'!$K$1:$K$116,MAX(1,U1378))*IF(AND(INDEX('SKU Catalog'!$F$1:$F$116,MAX(1,U1378))="Hourly",OR(INDEX('SKU Catalog'!$J$1:$J$116,MAX(1,U1378))=0,"PAYG"="PAYG")),I1378,1),"UNPRICED"))))</f>
        <v>0</v>
      </c>
      <c r="W1378" s="24">
        <f>IF(NOT(AND(A1378=$B$2,G1378&gt;0,H1378&gt;0,OR(C1378&lt;&gt;"Recommended baseline",Assumptions!$B$10=1))),0,IF(ISNUMBER(K1378),G1378*H1378*K1378,IF(U1378=0,"UNPRICED",IF(ISNUMBER(INDEX('SKU Catalog'!$L$1:$L$116,MAX(1,U1378))),G1378*H1378*INDEX('SKU Catalog'!$L$1:$L$116,MAX(1,U1378))*IF(AND(INDEX('SKU Catalog'!$F$1:$F$116,MAX(1,U1378))="Hourly",OR(INDEX('SKU Catalog'!$J$1:$J$116,MAX(1,U1378))=0,"1Y"="PAYG")),I1378,1),"UNPRICED"))))</f>
        <v>0</v>
      </c>
      <c r="X1378" s="24">
        <f>IF(NOT(AND(A1378=$B$2,G1378&gt;0,H1378&gt;0,OR(C1378&lt;&gt;"Recommended baseline",Assumptions!$B$10=1))),0,IF(ISNUMBER(K1378),G1378*H1378*K1378,IF(U1378=0,"UNPRICED",IF(ISNUMBER(INDEX('SKU Catalog'!$M$1:$M$116,MAX(1,U1378))),G1378*H1378*INDEX('SKU Catalog'!$M$1:$M$116,MAX(1,U1378))*IF(AND(INDEX('SKU Catalog'!$F$1:$F$116,MAX(1,U1378))="Hourly",OR(INDEX('SKU Catalog'!$J$1:$J$116,MAX(1,U1378))=0,"3Y"="PAYG")),I1378,1),"UNPRICED"))))</f>
        <v>0</v>
      </c>
    </row>
    <row r="1379" spans="1:24" ht="28.8" x14ac:dyDescent="0.35">
      <c r="A1379" s="21" t="s">
        <v>1941</v>
      </c>
      <c r="B1379" s="21" t="s">
        <v>95</v>
      </c>
      <c r="C1379" s="21" t="s">
        <v>2299</v>
      </c>
      <c r="D1379" s="21" t="s">
        <v>1739</v>
      </c>
      <c r="E1379" s="21" t="s">
        <v>1740</v>
      </c>
      <c r="F1379" s="26" t="s">
        <v>188</v>
      </c>
      <c r="G1379" s="27">
        <v>1</v>
      </c>
      <c r="H1379" s="27">
        <v>1</v>
      </c>
      <c r="I1379" s="36">
        <v>1</v>
      </c>
      <c r="J1379" s="26" t="s">
        <v>2297</v>
      </c>
      <c r="K1379" s="37"/>
      <c r="L1379" s="23" t="str">
        <f>IF(U1379=0,"INVALID SKU",IF(INDEX('SKU Catalog'!$J$1:$J$116,MAX(1,U1379))=0,"PAYG",IF(J1379="Default",Assumptions!$B$7,J1379)))</f>
        <v>PAYG</v>
      </c>
      <c r="M1379" s="23" t="str">
        <f>IF(U1379=0,"Review SKU",INDEX('SKU Catalog'!$E$1:$E$116,MAX(1,U1379)))</f>
        <v>resource</v>
      </c>
      <c r="N1379" s="31">
        <f>IF(ISNUMBER(K1379),K1379,IF(U1379=0,"UNPRICED",IF(L1379="PAYG",INDEX('SKU Catalog'!$K$1:$K$116,MAX(1,U1379)),IF(L1379="1Y",INDEX('SKU Catalog'!$L$1:$L$116,MAX(1,U1379)),INDEX('SKU Catalog'!$M$1:$M$116,MAX(1,U1379))))))</f>
        <v>0</v>
      </c>
      <c r="O1379" s="24">
        <f>IF(NOT(AND(A1379=$B$2,G1379&gt;0,H1379&gt;0,OR(C1379&lt;&gt;"Recommended baseline",Assumptions!$B$10=1))),0,IF(ISNUMBER(N1379),G1379*H1379*N1379*IF(ISNUMBER(K1379),1,IF(AND(L1379="PAYG",INDEX('SKU Catalog'!$F$1:$F$116,MAX(1,U1379))="Hourly"),I1379,1)),"UNPRICED"))</f>
        <v>0</v>
      </c>
      <c r="P1379" s="24">
        <f>IF(ISNUMBER(O1379),O1379*Assumptions!$B$8,"UNPRICED")</f>
        <v>0</v>
      </c>
      <c r="Q1379" s="23" t="str">
        <f>IF(NOT(AND(A1379=$B$2,G1379&gt;0,H1379&gt;0,OR(C1379&lt;&gt;"Recommended baseline",Assumptions!$B$10=1))),"Inactive",IF(NOT(ISNUMBER(N1379)),"UNPRICED - select SKU / quote",IF(ISNUMBER(K1379),"Manual quote - verify source",IF(T1379="Covered","Covered by capacity",IF(T1379="Control plane","No direct fee","Priced - verify sizing")))))</f>
        <v>Inactive</v>
      </c>
      <c r="R1379" s="21" t="s">
        <v>2300</v>
      </c>
      <c r="S1379" s="21" t="s">
        <v>971</v>
      </c>
      <c r="T1379" s="21" t="s">
        <v>187</v>
      </c>
      <c r="U1379" s="23">
        <f>IF(COUNTIF('SKU Catalog'!$A$4:$A$116,T1379&amp;"|"&amp;F1379)=0,0,MATCH(T1379&amp;"|"&amp;F1379,'SKU Catalog'!$A$1:$A$116,0))</f>
        <v>5</v>
      </c>
      <c r="V1379" s="24">
        <f>IF(NOT(AND(A1379=$B$2,G1379&gt;0,H1379&gt;0,OR(C1379&lt;&gt;"Recommended baseline",Assumptions!$B$10=1))),0,IF(ISNUMBER(K1379),G1379*H1379*K1379,IF(U1379=0,"UNPRICED",IF(ISNUMBER(INDEX('SKU Catalog'!$K$1:$K$116,MAX(1,U1379))),G1379*H1379*INDEX('SKU Catalog'!$K$1:$K$116,MAX(1,U1379))*IF(AND(INDEX('SKU Catalog'!$F$1:$F$116,MAX(1,U1379))="Hourly",OR(INDEX('SKU Catalog'!$J$1:$J$116,MAX(1,U1379))=0,"PAYG"="PAYG")),I1379,1),"UNPRICED"))))</f>
        <v>0</v>
      </c>
      <c r="W1379" s="24">
        <f>IF(NOT(AND(A1379=$B$2,G1379&gt;0,H1379&gt;0,OR(C1379&lt;&gt;"Recommended baseline",Assumptions!$B$10=1))),0,IF(ISNUMBER(K1379),G1379*H1379*K1379,IF(U1379=0,"UNPRICED",IF(ISNUMBER(INDEX('SKU Catalog'!$L$1:$L$116,MAX(1,U1379))),G1379*H1379*INDEX('SKU Catalog'!$L$1:$L$116,MAX(1,U1379))*IF(AND(INDEX('SKU Catalog'!$F$1:$F$116,MAX(1,U1379))="Hourly",OR(INDEX('SKU Catalog'!$J$1:$J$116,MAX(1,U1379))=0,"1Y"="PAYG")),I1379,1),"UNPRICED"))))</f>
        <v>0</v>
      </c>
      <c r="X1379" s="24">
        <f>IF(NOT(AND(A1379=$B$2,G1379&gt;0,H1379&gt;0,OR(C1379&lt;&gt;"Recommended baseline",Assumptions!$B$10=1))),0,IF(ISNUMBER(K1379),G1379*H1379*K1379,IF(U1379=0,"UNPRICED",IF(ISNUMBER(INDEX('SKU Catalog'!$M$1:$M$116,MAX(1,U1379))),G1379*H1379*INDEX('SKU Catalog'!$M$1:$M$116,MAX(1,U1379))*IF(AND(INDEX('SKU Catalog'!$F$1:$F$116,MAX(1,U1379))="Hourly",OR(INDEX('SKU Catalog'!$J$1:$J$116,MAX(1,U1379))=0,"3Y"="PAYG")),I1379,1),"UNPRICED"))))</f>
        <v>0</v>
      </c>
    </row>
    <row r="1380" spans="1:24" ht="28.8" x14ac:dyDescent="0.35">
      <c r="A1380" s="21" t="s">
        <v>1941</v>
      </c>
      <c r="B1380" s="21" t="s">
        <v>95</v>
      </c>
      <c r="C1380" s="21" t="s">
        <v>2299</v>
      </c>
      <c r="D1380" s="21" t="s">
        <v>1741</v>
      </c>
      <c r="E1380" s="21" t="s">
        <v>1742</v>
      </c>
      <c r="F1380" s="26" t="s">
        <v>188</v>
      </c>
      <c r="G1380" s="27">
        <v>1</v>
      </c>
      <c r="H1380" s="27">
        <v>1</v>
      </c>
      <c r="I1380" s="36">
        <v>1</v>
      </c>
      <c r="J1380" s="26" t="s">
        <v>2297</v>
      </c>
      <c r="K1380" s="37"/>
      <c r="L1380" s="23" t="str">
        <f>IF(U1380=0,"INVALID SKU",IF(INDEX('SKU Catalog'!$J$1:$J$116,MAX(1,U1380))=0,"PAYG",IF(J1380="Default",Assumptions!$B$7,J1380)))</f>
        <v>PAYG</v>
      </c>
      <c r="M1380" s="23" t="str">
        <f>IF(U1380=0,"Review SKU",INDEX('SKU Catalog'!$E$1:$E$116,MAX(1,U1380)))</f>
        <v>resource</v>
      </c>
      <c r="N1380" s="31">
        <f>IF(ISNUMBER(K1380),K1380,IF(U1380=0,"UNPRICED",IF(L1380="PAYG",INDEX('SKU Catalog'!$K$1:$K$116,MAX(1,U1380)),IF(L1380="1Y",INDEX('SKU Catalog'!$L$1:$L$116,MAX(1,U1380)),INDEX('SKU Catalog'!$M$1:$M$116,MAX(1,U1380))))))</f>
        <v>0</v>
      </c>
      <c r="O1380" s="24">
        <f>IF(NOT(AND(A1380=$B$2,G1380&gt;0,H1380&gt;0,OR(C1380&lt;&gt;"Recommended baseline",Assumptions!$B$10=1))),0,IF(ISNUMBER(N1380),G1380*H1380*N1380*IF(ISNUMBER(K1380),1,IF(AND(L1380="PAYG",INDEX('SKU Catalog'!$F$1:$F$116,MAX(1,U1380))="Hourly"),I1380,1)),"UNPRICED"))</f>
        <v>0</v>
      </c>
      <c r="P1380" s="24">
        <f>IF(ISNUMBER(O1380),O1380*Assumptions!$B$8,"UNPRICED")</f>
        <v>0</v>
      </c>
      <c r="Q1380" s="23" t="str">
        <f>IF(NOT(AND(A1380=$B$2,G1380&gt;0,H1380&gt;0,OR(C1380&lt;&gt;"Recommended baseline",Assumptions!$B$10=1))),"Inactive",IF(NOT(ISNUMBER(N1380)),"UNPRICED - select SKU / quote",IF(ISNUMBER(K1380),"Manual quote - verify source",IF(T1380="Covered","Covered by capacity",IF(T1380="Control plane","No direct fee","Priced - verify sizing")))))</f>
        <v>Inactive</v>
      </c>
      <c r="R1380" s="21" t="s">
        <v>2300</v>
      </c>
      <c r="S1380" s="21" t="s">
        <v>971</v>
      </c>
      <c r="T1380" s="21" t="s">
        <v>187</v>
      </c>
      <c r="U1380" s="23">
        <f>IF(COUNTIF('SKU Catalog'!$A$4:$A$116,T1380&amp;"|"&amp;F1380)=0,0,MATCH(T1380&amp;"|"&amp;F1380,'SKU Catalog'!$A$1:$A$116,0))</f>
        <v>5</v>
      </c>
      <c r="V1380" s="24">
        <f>IF(NOT(AND(A1380=$B$2,G1380&gt;0,H1380&gt;0,OR(C1380&lt;&gt;"Recommended baseline",Assumptions!$B$10=1))),0,IF(ISNUMBER(K1380),G1380*H1380*K1380,IF(U1380=0,"UNPRICED",IF(ISNUMBER(INDEX('SKU Catalog'!$K$1:$K$116,MAX(1,U1380))),G1380*H1380*INDEX('SKU Catalog'!$K$1:$K$116,MAX(1,U1380))*IF(AND(INDEX('SKU Catalog'!$F$1:$F$116,MAX(1,U1380))="Hourly",OR(INDEX('SKU Catalog'!$J$1:$J$116,MAX(1,U1380))=0,"PAYG"="PAYG")),I1380,1),"UNPRICED"))))</f>
        <v>0</v>
      </c>
      <c r="W1380" s="24">
        <f>IF(NOT(AND(A1380=$B$2,G1380&gt;0,H1380&gt;0,OR(C1380&lt;&gt;"Recommended baseline",Assumptions!$B$10=1))),0,IF(ISNUMBER(K1380),G1380*H1380*K1380,IF(U1380=0,"UNPRICED",IF(ISNUMBER(INDEX('SKU Catalog'!$L$1:$L$116,MAX(1,U1380))),G1380*H1380*INDEX('SKU Catalog'!$L$1:$L$116,MAX(1,U1380))*IF(AND(INDEX('SKU Catalog'!$F$1:$F$116,MAX(1,U1380))="Hourly",OR(INDEX('SKU Catalog'!$J$1:$J$116,MAX(1,U1380))=0,"1Y"="PAYG")),I1380,1),"UNPRICED"))))</f>
        <v>0</v>
      </c>
      <c r="X1380" s="24">
        <f>IF(NOT(AND(A1380=$B$2,G1380&gt;0,H1380&gt;0,OR(C1380&lt;&gt;"Recommended baseline",Assumptions!$B$10=1))),0,IF(ISNUMBER(K1380),G1380*H1380*K1380,IF(U1380=0,"UNPRICED",IF(ISNUMBER(INDEX('SKU Catalog'!$M$1:$M$116,MAX(1,U1380))),G1380*H1380*INDEX('SKU Catalog'!$M$1:$M$116,MAX(1,U1380))*IF(AND(INDEX('SKU Catalog'!$F$1:$F$116,MAX(1,U1380))="Hourly",OR(INDEX('SKU Catalog'!$J$1:$J$116,MAX(1,U1380))=0,"3Y"="PAYG")),I1380,1),"UNPRICED"))))</f>
        <v>0</v>
      </c>
    </row>
    <row r="1381" spans="1:24" ht="28.8" x14ac:dyDescent="0.35">
      <c r="A1381" s="21" t="s">
        <v>1941</v>
      </c>
      <c r="B1381" s="21" t="s">
        <v>95</v>
      </c>
      <c r="C1381" s="21" t="s">
        <v>2299</v>
      </c>
      <c r="D1381" s="21" t="s">
        <v>1743</v>
      </c>
      <c r="E1381" s="21" t="s">
        <v>1744</v>
      </c>
      <c r="F1381" s="26" t="s">
        <v>188</v>
      </c>
      <c r="G1381" s="27">
        <v>1</v>
      </c>
      <c r="H1381" s="27">
        <v>1</v>
      </c>
      <c r="I1381" s="36">
        <v>1</v>
      </c>
      <c r="J1381" s="26" t="s">
        <v>2297</v>
      </c>
      <c r="K1381" s="37"/>
      <c r="L1381" s="23" t="str">
        <f>IF(U1381=0,"INVALID SKU",IF(INDEX('SKU Catalog'!$J$1:$J$116,MAX(1,U1381))=0,"PAYG",IF(J1381="Default",Assumptions!$B$7,J1381)))</f>
        <v>PAYG</v>
      </c>
      <c r="M1381" s="23" t="str">
        <f>IF(U1381=0,"Review SKU",INDEX('SKU Catalog'!$E$1:$E$116,MAX(1,U1381)))</f>
        <v>resource</v>
      </c>
      <c r="N1381" s="31">
        <f>IF(ISNUMBER(K1381),K1381,IF(U1381=0,"UNPRICED",IF(L1381="PAYG",INDEX('SKU Catalog'!$K$1:$K$116,MAX(1,U1381)),IF(L1381="1Y",INDEX('SKU Catalog'!$L$1:$L$116,MAX(1,U1381)),INDEX('SKU Catalog'!$M$1:$M$116,MAX(1,U1381))))))</f>
        <v>0</v>
      </c>
      <c r="O1381" s="24">
        <f>IF(NOT(AND(A1381=$B$2,G1381&gt;0,H1381&gt;0,OR(C1381&lt;&gt;"Recommended baseline",Assumptions!$B$10=1))),0,IF(ISNUMBER(N1381),G1381*H1381*N1381*IF(ISNUMBER(K1381),1,IF(AND(L1381="PAYG",INDEX('SKU Catalog'!$F$1:$F$116,MAX(1,U1381))="Hourly"),I1381,1)),"UNPRICED"))</f>
        <v>0</v>
      </c>
      <c r="P1381" s="24">
        <f>IF(ISNUMBER(O1381),O1381*Assumptions!$B$8,"UNPRICED")</f>
        <v>0</v>
      </c>
      <c r="Q1381" s="23" t="str">
        <f>IF(NOT(AND(A1381=$B$2,G1381&gt;0,H1381&gt;0,OR(C1381&lt;&gt;"Recommended baseline",Assumptions!$B$10=1))),"Inactive",IF(NOT(ISNUMBER(N1381)),"UNPRICED - select SKU / quote",IF(ISNUMBER(K1381),"Manual quote - verify source",IF(T1381="Covered","Covered by capacity",IF(T1381="Control plane","No direct fee","Priced - verify sizing")))))</f>
        <v>Inactive</v>
      </c>
      <c r="R1381" s="21" t="s">
        <v>2300</v>
      </c>
      <c r="S1381" s="21" t="s">
        <v>971</v>
      </c>
      <c r="T1381" s="21" t="s">
        <v>187</v>
      </c>
      <c r="U1381" s="23">
        <f>IF(COUNTIF('SKU Catalog'!$A$4:$A$116,T1381&amp;"|"&amp;F1381)=0,0,MATCH(T1381&amp;"|"&amp;F1381,'SKU Catalog'!$A$1:$A$116,0))</f>
        <v>5</v>
      </c>
      <c r="V1381" s="24">
        <f>IF(NOT(AND(A1381=$B$2,G1381&gt;0,H1381&gt;0,OR(C1381&lt;&gt;"Recommended baseline",Assumptions!$B$10=1))),0,IF(ISNUMBER(K1381),G1381*H1381*K1381,IF(U1381=0,"UNPRICED",IF(ISNUMBER(INDEX('SKU Catalog'!$K$1:$K$116,MAX(1,U1381))),G1381*H1381*INDEX('SKU Catalog'!$K$1:$K$116,MAX(1,U1381))*IF(AND(INDEX('SKU Catalog'!$F$1:$F$116,MAX(1,U1381))="Hourly",OR(INDEX('SKU Catalog'!$J$1:$J$116,MAX(1,U1381))=0,"PAYG"="PAYG")),I1381,1),"UNPRICED"))))</f>
        <v>0</v>
      </c>
      <c r="W1381" s="24">
        <f>IF(NOT(AND(A1381=$B$2,G1381&gt;0,H1381&gt;0,OR(C1381&lt;&gt;"Recommended baseline",Assumptions!$B$10=1))),0,IF(ISNUMBER(K1381),G1381*H1381*K1381,IF(U1381=0,"UNPRICED",IF(ISNUMBER(INDEX('SKU Catalog'!$L$1:$L$116,MAX(1,U1381))),G1381*H1381*INDEX('SKU Catalog'!$L$1:$L$116,MAX(1,U1381))*IF(AND(INDEX('SKU Catalog'!$F$1:$F$116,MAX(1,U1381))="Hourly",OR(INDEX('SKU Catalog'!$J$1:$J$116,MAX(1,U1381))=0,"1Y"="PAYG")),I1381,1),"UNPRICED"))))</f>
        <v>0</v>
      </c>
      <c r="X1381" s="24">
        <f>IF(NOT(AND(A1381=$B$2,G1381&gt;0,H1381&gt;0,OR(C1381&lt;&gt;"Recommended baseline",Assumptions!$B$10=1))),0,IF(ISNUMBER(K1381),G1381*H1381*K1381,IF(U1381=0,"UNPRICED",IF(ISNUMBER(INDEX('SKU Catalog'!$M$1:$M$116,MAX(1,U1381))),G1381*H1381*INDEX('SKU Catalog'!$M$1:$M$116,MAX(1,U1381))*IF(AND(INDEX('SKU Catalog'!$F$1:$F$116,MAX(1,U1381))="Hourly",OR(INDEX('SKU Catalog'!$J$1:$J$116,MAX(1,U1381))=0,"3Y"="PAYG")),I1381,1),"UNPRICED"))))</f>
        <v>0</v>
      </c>
    </row>
    <row r="1382" spans="1:24" ht="28.8" x14ac:dyDescent="0.35">
      <c r="A1382" s="21" t="s">
        <v>1941</v>
      </c>
      <c r="B1382" s="21" t="s">
        <v>95</v>
      </c>
      <c r="C1382" s="21" t="s">
        <v>2299</v>
      </c>
      <c r="D1382" s="21" t="s">
        <v>1745</v>
      </c>
      <c r="E1382" s="21" t="s">
        <v>1746</v>
      </c>
      <c r="F1382" s="26" t="s">
        <v>188</v>
      </c>
      <c r="G1382" s="27">
        <v>1</v>
      </c>
      <c r="H1382" s="27">
        <v>1</v>
      </c>
      <c r="I1382" s="36">
        <v>1</v>
      </c>
      <c r="J1382" s="26" t="s">
        <v>2297</v>
      </c>
      <c r="K1382" s="37"/>
      <c r="L1382" s="23" t="str">
        <f>IF(U1382=0,"INVALID SKU",IF(INDEX('SKU Catalog'!$J$1:$J$116,MAX(1,U1382))=0,"PAYG",IF(J1382="Default",Assumptions!$B$7,J1382)))</f>
        <v>PAYG</v>
      </c>
      <c r="M1382" s="23" t="str">
        <f>IF(U1382=0,"Review SKU",INDEX('SKU Catalog'!$E$1:$E$116,MAX(1,U1382)))</f>
        <v>resource</v>
      </c>
      <c r="N1382" s="31">
        <f>IF(ISNUMBER(K1382),K1382,IF(U1382=0,"UNPRICED",IF(L1382="PAYG",INDEX('SKU Catalog'!$K$1:$K$116,MAX(1,U1382)),IF(L1382="1Y",INDEX('SKU Catalog'!$L$1:$L$116,MAX(1,U1382)),INDEX('SKU Catalog'!$M$1:$M$116,MAX(1,U1382))))))</f>
        <v>0</v>
      </c>
      <c r="O1382" s="24">
        <f>IF(NOT(AND(A1382=$B$2,G1382&gt;0,H1382&gt;0,OR(C1382&lt;&gt;"Recommended baseline",Assumptions!$B$10=1))),0,IF(ISNUMBER(N1382),G1382*H1382*N1382*IF(ISNUMBER(K1382),1,IF(AND(L1382="PAYG",INDEX('SKU Catalog'!$F$1:$F$116,MAX(1,U1382))="Hourly"),I1382,1)),"UNPRICED"))</f>
        <v>0</v>
      </c>
      <c r="P1382" s="24">
        <f>IF(ISNUMBER(O1382),O1382*Assumptions!$B$8,"UNPRICED")</f>
        <v>0</v>
      </c>
      <c r="Q1382" s="23" t="str">
        <f>IF(NOT(AND(A1382=$B$2,G1382&gt;0,H1382&gt;0,OR(C1382&lt;&gt;"Recommended baseline",Assumptions!$B$10=1))),"Inactive",IF(NOT(ISNUMBER(N1382)),"UNPRICED - select SKU / quote",IF(ISNUMBER(K1382),"Manual quote - verify source",IF(T1382="Covered","Covered by capacity",IF(T1382="Control plane","No direct fee","Priced - verify sizing")))))</f>
        <v>Inactive</v>
      </c>
      <c r="R1382" s="21" t="s">
        <v>2300</v>
      </c>
      <c r="S1382" s="21" t="s">
        <v>971</v>
      </c>
      <c r="T1382" s="21" t="s">
        <v>187</v>
      </c>
      <c r="U1382" s="23">
        <f>IF(COUNTIF('SKU Catalog'!$A$4:$A$116,T1382&amp;"|"&amp;F1382)=0,0,MATCH(T1382&amp;"|"&amp;F1382,'SKU Catalog'!$A$1:$A$116,0))</f>
        <v>5</v>
      </c>
      <c r="V1382" s="24">
        <f>IF(NOT(AND(A1382=$B$2,G1382&gt;0,H1382&gt;0,OR(C1382&lt;&gt;"Recommended baseline",Assumptions!$B$10=1))),0,IF(ISNUMBER(K1382),G1382*H1382*K1382,IF(U1382=0,"UNPRICED",IF(ISNUMBER(INDEX('SKU Catalog'!$K$1:$K$116,MAX(1,U1382))),G1382*H1382*INDEX('SKU Catalog'!$K$1:$K$116,MAX(1,U1382))*IF(AND(INDEX('SKU Catalog'!$F$1:$F$116,MAX(1,U1382))="Hourly",OR(INDEX('SKU Catalog'!$J$1:$J$116,MAX(1,U1382))=0,"PAYG"="PAYG")),I1382,1),"UNPRICED"))))</f>
        <v>0</v>
      </c>
      <c r="W1382" s="24">
        <f>IF(NOT(AND(A1382=$B$2,G1382&gt;0,H1382&gt;0,OR(C1382&lt;&gt;"Recommended baseline",Assumptions!$B$10=1))),0,IF(ISNUMBER(K1382),G1382*H1382*K1382,IF(U1382=0,"UNPRICED",IF(ISNUMBER(INDEX('SKU Catalog'!$L$1:$L$116,MAX(1,U1382))),G1382*H1382*INDEX('SKU Catalog'!$L$1:$L$116,MAX(1,U1382))*IF(AND(INDEX('SKU Catalog'!$F$1:$F$116,MAX(1,U1382))="Hourly",OR(INDEX('SKU Catalog'!$J$1:$J$116,MAX(1,U1382))=0,"1Y"="PAYG")),I1382,1),"UNPRICED"))))</f>
        <v>0</v>
      </c>
      <c r="X1382" s="24">
        <f>IF(NOT(AND(A1382=$B$2,G1382&gt;0,H1382&gt;0,OR(C1382&lt;&gt;"Recommended baseline",Assumptions!$B$10=1))),0,IF(ISNUMBER(K1382),G1382*H1382*K1382,IF(U1382=0,"UNPRICED",IF(ISNUMBER(INDEX('SKU Catalog'!$M$1:$M$116,MAX(1,U1382))),G1382*H1382*INDEX('SKU Catalog'!$M$1:$M$116,MAX(1,U1382))*IF(AND(INDEX('SKU Catalog'!$F$1:$F$116,MAX(1,U1382))="Hourly",OR(INDEX('SKU Catalog'!$J$1:$J$116,MAX(1,U1382))=0,"3Y"="PAYG")),I1382,1),"UNPRICED"))))</f>
        <v>0</v>
      </c>
    </row>
    <row r="1383" spans="1:24" ht="43.2" x14ac:dyDescent="0.35">
      <c r="A1383" s="21" t="s">
        <v>1941</v>
      </c>
      <c r="B1383" s="21" t="s">
        <v>95</v>
      </c>
      <c r="C1383" s="21" t="s">
        <v>2299</v>
      </c>
      <c r="D1383" s="21" t="s">
        <v>1748</v>
      </c>
      <c r="E1383" s="21" t="s">
        <v>1749</v>
      </c>
      <c r="F1383" s="26" t="s">
        <v>188</v>
      </c>
      <c r="G1383" s="27">
        <v>1</v>
      </c>
      <c r="H1383" s="27">
        <v>1</v>
      </c>
      <c r="I1383" s="36">
        <v>1</v>
      </c>
      <c r="J1383" s="26" t="s">
        <v>2297</v>
      </c>
      <c r="K1383" s="37"/>
      <c r="L1383" s="23" t="str">
        <f>IF(U1383=0,"INVALID SKU",IF(INDEX('SKU Catalog'!$J$1:$J$116,MAX(1,U1383))=0,"PAYG",IF(J1383="Default",Assumptions!$B$7,J1383)))</f>
        <v>PAYG</v>
      </c>
      <c r="M1383" s="23" t="str">
        <f>IF(U1383=0,"Review SKU",INDEX('SKU Catalog'!$E$1:$E$116,MAX(1,U1383)))</f>
        <v>resource</v>
      </c>
      <c r="N1383" s="31">
        <f>IF(ISNUMBER(K1383),K1383,IF(U1383=0,"UNPRICED",IF(L1383="PAYG",INDEX('SKU Catalog'!$K$1:$K$116,MAX(1,U1383)),IF(L1383="1Y",INDEX('SKU Catalog'!$L$1:$L$116,MAX(1,U1383)),INDEX('SKU Catalog'!$M$1:$M$116,MAX(1,U1383))))))</f>
        <v>0</v>
      </c>
      <c r="O1383" s="24">
        <f>IF(NOT(AND(A1383=$B$2,G1383&gt;0,H1383&gt;0,OR(C1383&lt;&gt;"Recommended baseline",Assumptions!$B$10=1))),0,IF(ISNUMBER(N1383),G1383*H1383*N1383*IF(ISNUMBER(K1383),1,IF(AND(L1383="PAYG",INDEX('SKU Catalog'!$F$1:$F$116,MAX(1,U1383))="Hourly"),I1383,1)),"UNPRICED"))</f>
        <v>0</v>
      </c>
      <c r="P1383" s="24">
        <f>IF(ISNUMBER(O1383),O1383*Assumptions!$B$8,"UNPRICED")</f>
        <v>0</v>
      </c>
      <c r="Q1383" s="23" t="str">
        <f>IF(NOT(AND(A1383=$B$2,G1383&gt;0,H1383&gt;0,OR(C1383&lt;&gt;"Recommended baseline",Assumptions!$B$10=1))),"Inactive",IF(NOT(ISNUMBER(N1383)),"UNPRICED - select SKU / quote",IF(ISNUMBER(K1383),"Manual quote - verify source",IF(T1383="Covered","Covered by capacity",IF(T1383="Control plane","No direct fee","Priced - verify sizing")))))</f>
        <v>Inactive</v>
      </c>
      <c r="R1383" s="21" t="s">
        <v>2300</v>
      </c>
      <c r="S1383" s="21" t="s">
        <v>971</v>
      </c>
      <c r="T1383" s="21" t="s">
        <v>187</v>
      </c>
      <c r="U1383" s="23">
        <f>IF(COUNTIF('SKU Catalog'!$A$4:$A$116,T1383&amp;"|"&amp;F1383)=0,0,MATCH(T1383&amp;"|"&amp;F1383,'SKU Catalog'!$A$1:$A$116,0))</f>
        <v>5</v>
      </c>
      <c r="V1383" s="24">
        <f>IF(NOT(AND(A1383=$B$2,G1383&gt;0,H1383&gt;0,OR(C1383&lt;&gt;"Recommended baseline",Assumptions!$B$10=1))),0,IF(ISNUMBER(K1383),G1383*H1383*K1383,IF(U1383=0,"UNPRICED",IF(ISNUMBER(INDEX('SKU Catalog'!$K$1:$K$116,MAX(1,U1383))),G1383*H1383*INDEX('SKU Catalog'!$K$1:$K$116,MAX(1,U1383))*IF(AND(INDEX('SKU Catalog'!$F$1:$F$116,MAX(1,U1383))="Hourly",OR(INDEX('SKU Catalog'!$J$1:$J$116,MAX(1,U1383))=0,"PAYG"="PAYG")),I1383,1),"UNPRICED"))))</f>
        <v>0</v>
      </c>
      <c r="W1383" s="24">
        <f>IF(NOT(AND(A1383=$B$2,G1383&gt;0,H1383&gt;0,OR(C1383&lt;&gt;"Recommended baseline",Assumptions!$B$10=1))),0,IF(ISNUMBER(K1383),G1383*H1383*K1383,IF(U1383=0,"UNPRICED",IF(ISNUMBER(INDEX('SKU Catalog'!$L$1:$L$116,MAX(1,U1383))),G1383*H1383*INDEX('SKU Catalog'!$L$1:$L$116,MAX(1,U1383))*IF(AND(INDEX('SKU Catalog'!$F$1:$F$116,MAX(1,U1383))="Hourly",OR(INDEX('SKU Catalog'!$J$1:$J$116,MAX(1,U1383))=0,"1Y"="PAYG")),I1383,1),"UNPRICED"))))</f>
        <v>0</v>
      </c>
      <c r="X1383" s="24">
        <f>IF(NOT(AND(A1383=$B$2,G1383&gt;0,H1383&gt;0,OR(C1383&lt;&gt;"Recommended baseline",Assumptions!$B$10=1))),0,IF(ISNUMBER(K1383),G1383*H1383*K1383,IF(U1383=0,"UNPRICED",IF(ISNUMBER(INDEX('SKU Catalog'!$M$1:$M$116,MAX(1,U1383))),G1383*H1383*INDEX('SKU Catalog'!$M$1:$M$116,MAX(1,U1383))*IF(AND(INDEX('SKU Catalog'!$F$1:$F$116,MAX(1,U1383))="Hourly",OR(INDEX('SKU Catalog'!$J$1:$J$116,MAX(1,U1383))=0,"3Y"="PAYG")),I1383,1),"UNPRICED"))))</f>
        <v>0</v>
      </c>
    </row>
    <row r="1384" spans="1:24" ht="28.8" x14ac:dyDescent="0.35">
      <c r="A1384" s="21" t="s">
        <v>1941</v>
      </c>
      <c r="B1384" s="21" t="s">
        <v>95</v>
      </c>
      <c r="C1384" s="21" t="s">
        <v>2299</v>
      </c>
      <c r="D1384" s="21" t="s">
        <v>1750</v>
      </c>
      <c r="E1384" s="21" t="s">
        <v>1751</v>
      </c>
      <c r="F1384" s="26" t="s">
        <v>188</v>
      </c>
      <c r="G1384" s="27">
        <v>1</v>
      </c>
      <c r="H1384" s="27">
        <v>1</v>
      </c>
      <c r="I1384" s="36">
        <v>1</v>
      </c>
      <c r="J1384" s="26" t="s">
        <v>2297</v>
      </c>
      <c r="K1384" s="37"/>
      <c r="L1384" s="23" t="str">
        <f>IF(U1384=0,"INVALID SKU",IF(INDEX('SKU Catalog'!$J$1:$J$116,MAX(1,U1384))=0,"PAYG",IF(J1384="Default",Assumptions!$B$7,J1384)))</f>
        <v>PAYG</v>
      </c>
      <c r="M1384" s="23" t="str">
        <f>IF(U1384=0,"Review SKU",INDEX('SKU Catalog'!$E$1:$E$116,MAX(1,U1384)))</f>
        <v>resource</v>
      </c>
      <c r="N1384" s="31">
        <f>IF(ISNUMBER(K1384),K1384,IF(U1384=0,"UNPRICED",IF(L1384="PAYG",INDEX('SKU Catalog'!$K$1:$K$116,MAX(1,U1384)),IF(L1384="1Y",INDEX('SKU Catalog'!$L$1:$L$116,MAX(1,U1384)),INDEX('SKU Catalog'!$M$1:$M$116,MAX(1,U1384))))))</f>
        <v>0</v>
      </c>
      <c r="O1384" s="24">
        <f>IF(NOT(AND(A1384=$B$2,G1384&gt;0,H1384&gt;0,OR(C1384&lt;&gt;"Recommended baseline",Assumptions!$B$10=1))),0,IF(ISNUMBER(N1384),G1384*H1384*N1384*IF(ISNUMBER(K1384),1,IF(AND(L1384="PAYG",INDEX('SKU Catalog'!$F$1:$F$116,MAX(1,U1384))="Hourly"),I1384,1)),"UNPRICED"))</f>
        <v>0</v>
      </c>
      <c r="P1384" s="24">
        <f>IF(ISNUMBER(O1384),O1384*Assumptions!$B$8,"UNPRICED")</f>
        <v>0</v>
      </c>
      <c r="Q1384" s="23" t="str">
        <f>IF(NOT(AND(A1384=$B$2,G1384&gt;0,H1384&gt;0,OR(C1384&lt;&gt;"Recommended baseline",Assumptions!$B$10=1))),"Inactive",IF(NOT(ISNUMBER(N1384)),"UNPRICED - select SKU / quote",IF(ISNUMBER(K1384),"Manual quote - verify source",IF(T1384="Covered","Covered by capacity",IF(T1384="Control plane","No direct fee","Priced - verify sizing")))))</f>
        <v>Inactive</v>
      </c>
      <c r="R1384" s="21" t="s">
        <v>2300</v>
      </c>
      <c r="S1384" s="21" t="s">
        <v>971</v>
      </c>
      <c r="T1384" s="21" t="s">
        <v>187</v>
      </c>
      <c r="U1384" s="23">
        <f>IF(COUNTIF('SKU Catalog'!$A$4:$A$116,T1384&amp;"|"&amp;F1384)=0,0,MATCH(T1384&amp;"|"&amp;F1384,'SKU Catalog'!$A$1:$A$116,0))</f>
        <v>5</v>
      </c>
      <c r="V1384" s="24">
        <f>IF(NOT(AND(A1384=$B$2,G1384&gt;0,H1384&gt;0,OR(C1384&lt;&gt;"Recommended baseline",Assumptions!$B$10=1))),0,IF(ISNUMBER(K1384),G1384*H1384*K1384,IF(U1384=0,"UNPRICED",IF(ISNUMBER(INDEX('SKU Catalog'!$K$1:$K$116,MAX(1,U1384))),G1384*H1384*INDEX('SKU Catalog'!$K$1:$K$116,MAX(1,U1384))*IF(AND(INDEX('SKU Catalog'!$F$1:$F$116,MAX(1,U1384))="Hourly",OR(INDEX('SKU Catalog'!$J$1:$J$116,MAX(1,U1384))=0,"PAYG"="PAYG")),I1384,1),"UNPRICED"))))</f>
        <v>0</v>
      </c>
      <c r="W1384" s="24">
        <f>IF(NOT(AND(A1384=$B$2,G1384&gt;0,H1384&gt;0,OR(C1384&lt;&gt;"Recommended baseline",Assumptions!$B$10=1))),0,IF(ISNUMBER(K1384),G1384*H1384*K1384,IF(U1384=0,"UNPRICED",IF(ISNUMBER(INDEX('SKU Catalog'!$L$1:$L$116,MAX(1,U1384))),G1384*H1384*INDEX('SKU Catalog'!$L$1:$L$116,MAX(1,U1384))*IF(AND(INDEX('SKU Catalog'!$F$1:$F$116,MAX(1,U1384))="Hourly",OR(INDEX('SKU Catalog'!$J$1:$J$116,MAX(1,U1384))=0,"1Y"="PAYG")),I1384,1),"UNPRICED"))))</f>
        <v>0</v>
      </c>
      <c r="X1384" s="24">
        <f>IF(NOT(AND(A1384=$B$2,G1384&gt;0,H1384&gt;0,OR(C1384&lt;&gt;"Recommended baseline",Assumptions!$B$10=1))),0,IF(ISNUMBER(K1384),G1384*H1384*K1384,IF(U1384=0,"UNPRICED",IF(ISNUMBER(INDEX('SKU Catalog'!$M$1:$M$116,MAX(1,U1384))),G1384*H1384*INDEX('SKU Catalog'!$M$1:$M$116,MAX(1,U1384))*IF(AND(INDEX('SKU Catalog'!$F$1:$F$116,MAX(1,U1384))="Hourly",OR(INDEX('SKU Catalog'!$J$1:$J$116,MAX(1,U1384))=0,"3Y"="PAYG")),I1384,1),"UNPRICED"))))</f>
        <v>0</v>
      </c>
    </row>
    <row r="1385" spans="1:24" ht="28.8" x14ac:dyDescent="0.35">
      <c r="A1385" s="21" t="s">
        <v>1941</v>
      </c>
      <c r="B1385" s="21" t="s">
        <v>95</v>
      </c>
      <c r="C1385" s="21" t="s">
        <v>2299</v>
      </c>
      <c r="D1385" s="21" t="s">
        <v>1752</v>
      </c>
      <c r="E1385" s="21" t="s">
        <v>1753</v>
      </c>
      <c r="F1385" s="26" t="s">
        <v>188</v>
      </c>
      <c r="G1385" s="27">
        <v>1</v>
      </c>
      <c r="H1385" s="27">
        <v>1</v>
      </c>
      <c r="I1385" s="36">
        <v>1</v>
      </c>
      <c r="J1385" s="26" t="s">
        <v>2297</v>
      </c>
      <c r="K1385" s="37"/>
      <c r="L1385" s="23" t="str">
        <f>IF(U1385=0,"INVALID SKU",IF(INDEX('SKU Catalog'!$J$1:$J$116,MAX(1,U1385))=0,"PAYG",IF(J1385="Default",Assumptions!$B$7,J1385)))</f>
        <v>PAYG</v>
      </c>
      <c r="M1385" s="23" t="str">
        <f>IF(U1385=0,"Review SKU",INDEX('SKU Catalog'!$E$1:$E$116,MAX(1,U1385)))</f>
        <v>resource</v>
      </c>
      <c r="N1385" s="31">
        <f>IF(ISNUMBER(K1385),K1385,IF(U1385=0,"UNPRICED",IF(L1385="PAYG",INDEX('SKU Catalog'!$K$1:$K$116,MAX(1,U1385)),IF(L1385="1Y",INDEX('SKU Catalog'!$L$1:$L$116,MAX(1,U1385)),INDEX('SKU Catalog'!$M$1:$M$116,MAX(1,U1385))))))</f>
        <v>0</v>
      </c>
      <c r="O1385" s="24">
        <f>IF(NOT(AND(A1385=$B$2,G1385&gt;0,H1385&gt;0,OR(C1385&lt;&gt;"Recommended baseline",Assumptions!$B$10=1))),0,IF(ISNUMBER(N1385),G1385*H1385*N1385*IF(ISNUMBER(K1385),1,IF(AND(L1385="PAYG",INDEX('SKU Catalog'!$F$1:$F$116,MAX(1,U1385))="Hourly"),I1385,1)),"UNPRICED"))</f>
        <v>0</v>
      </c>
      <c r="P1385" s="24">
        <f>IF(ISNUMBER(O1385),O1385*Assumptions!$B$8,"UNPRICED")</f>
        <v>0</v>
      </c>
      <c r="Q1385" s="23" t="str">
        <f>IF(NOT(AND(A1385=$B$2,G1385&gt;0,H1385&gt;0,OR(C1385&lt;&gt;"Recommended baseline",Assumptions!$B$10=1))),"Inactive",IF(NOT(ISNUMBER(N1385)),"UNPRICED - select SKU / quote",IF(ISNUMBER(K1385),"Manual quote - verify source",IF(T1385="Covered","Covered by capacity",IF(T1385="Control plane","No direct fee","Priced - verify sizing")))))</f>
        <v>Inactive</v>
      </c>
      <c r="R1385" s="21" t="s">
        <v>2300</v>
      </c>
      <c r="S1385" s="21" t="s">
        <v>971</v>
      </c>
      <c r="T1385" s="21" t="s">
        <v>187</v>
      </c>
      <c r="U1385" s="23">
        <f>IF(COUNTIF('SKU Catalog'!$A$4:$A$116,T1385&amp;"|"&amp;F1385)=0,0,MATCH(T1385&amp;"|"&amp;F1385,'SKU Catalog'!$A$1:$A$116,0))</f>
        <v>5</v>
      </c>
      <c r="V1385" s="24">
        <f>IF(NOT(AND(A1385=$B$2,G1385&gt;0,H1385&gt;0,OR(C1385&lt;&gt;"Recommended baseline",Assumptions!$B$10=1))),0,IF(ISNUMBER(K1385),G1385*H1385*K1385,IF(U1385=0,"UNPRICED",IF(ISNUMBER(INDEX('SKU Catalog'!$K$1:$K$116,MAX(1,U1385))),G1385*H1385*INDEX('SKU Catalog'!$K$1:$K$116,MAX(1,U1385))*IF(AND(INDEX('SKU Catalog'!$F$1:$F$116,MAX(1,U1385))="Hourly",OR(INDEX('SKU Catalog'!$J$1:$J$116,MAX(1,U1385))=0,"PAYG"="PAYG")),I1385,1),"UNPRICED"))))</f>
        <v>0</v>
      </c>
      <c r="W1385" s="24">
        <f>IF(NOT(AND(A1385=$B$2,G1385&gt;0,H1385&gt;0,OR(C1385&lt;&gt;"Recommended baseline",Assumptions!$B$10=1))),0,IF(ISNUMBER(K1385),G1385*H1385*K1385,IF(U1385=0,"UNPRICED",IF(ISNUMBER(INDEX('SKU Catalog'!$L$1:$L$116,MAX(1,U1385))),G1385*H1385*INDEX('SKU Catalog'!$L$1:$L$116,MAX(1,U1385))*IF(AND(INDEX('SKU Catalog'!$F$1:$F$116,MAX(1,U1385))="Hourly",OR(INDEX('SKU Catalog'!$J$1:$J$116,MAX(1,U1385))=0,"1Y"="PAYG")),I1385,1),"UNPRICED"))))</f>
        <v>0</v>
      </c>
      <c r="X1385" s="24">
        <f>IF(NOT(AND(A1385=$B$2,G1385&gt;0,H1385&gt;0,OR(C1385&lt;&gt;"Recommended baseline",Assumptions!$B$10=1))),0,IF(ISNUMBER(K1385),G1385*H1385*K1385,IF(U1385=0,"UNPRICED",IF(ISNUMBER(INDEX('SKU Catalog'!$M$1:$M$116,MAX(1,U1385))),G1385*H1385*INDEX('SKU Catalog'!$M$1:$M$116,MAX(1,U1385))*IF(AND(INDEX('SKU Catalog'!$F$1:$F$116,MAX(1,U1385))="Hourly",OR(INDEX('SKU Catalog'!$J$1:$J$116,MAX(1,U1385))=0,"3Y"="PAYG")),I1385,1),"UNPRICED"))))</f>
        <v>0</v>
      </c>
    </row>
    <row r="1386" spans="1:24" ht="28.8" x14ac:dyDescent="0.35">
      <c r="A1386" s="21" t="s">
        <v>1941</v>
      </c>
      <c r="B1386" s="21" t="s">
        <v>95</v>
      </c>
      <c r="C1386" s="21" t="s">
        <v>2299</v>
      </c>
      <c r="D1386" s="21" t="s">
        <v>1754</v>
      </c>
      <c r="E1386" s="21" t="s">
        <v>1755</v>
      </c>
      <c r="F1386" s="26" t="s">
        <v>188</v>
      </c>
      <c r="G1386" s="27">
        <v>1</v>
      </c>
      <c r="H1386" s="27">
        <v>1</v>
      </c>
      <c r="I1386" s="36">
        <v>1</v>
      </c>
      <c r="J1386" s="26" t="s">
        <v>2297</v>
      </c>
      <c r="K1386" s="37"/>
      <c r="L1386" s="23" t="str">
        <f>IF(U1386=0,"INVALID SKU",IF(INDEX('SKU Catalog'!$J$1:$J$116,MAX(1,U1386))=0,"PAYG",IF(J1386="Default",Assumptions!$B$7,J1386)))</f>
        <v>PAYG</v>
      </c>
      <c r="M1386" s="23" t="str">
        <f>IF(U1386=0,"Review SKU",INDEX('SKU Catalog'!$E$1:$E$116,MAX(1,U1386)))</f>
        <v>resource</v>
      </c>
      <c r="N1386" s="31">
        <f>IF(ISNUMBER(K1386),K1386,IF(U1386=0,"UNPRICED",IF(L1386="PAYG",INDEX('SKU Catalog'!$K$1:$K$116,MAX(1,U1386)),IF(L1386="1Y",INDEX('SKU Catalog'!$L$1:$L$116,MAX(1,U1386)),INDEX('SKU Catalog'!$M$1:$M$116,MAX(1,U1386))))))</f>
        <v>0</v>
      </c>
      <c r="O1386" s="24">
        <f>IF(NOT(AND(A1386=$B$2,G1386&gt;0,H1386&gt;0,OR(C1386&lt;&gt;"Recommended baseline",Assumptions!$B$10=1))),0,IF(ISNUMBER(N1386),G1386*H1386*N1386*IF(ISNUMBER(K1386),1,IF(AND(L1386="PAYG",INDEX('SKU Catalog'!$F$1:$F$116,MAX(1,U1386))="Hourly"),I1386,1)),"UNPRICED"))</f>
        <v>0</v>
      </c>
      <c r="P1386" s="24">
        <f>IF(ISNUMBER(O1386),O1386*Assumptions!$B$8,"UNPRICED")</f>
        <v>0</v>
      </c>
      <c r="Q1386" s="23" t="str">
        <f>IF(NOT(AND(A1386=$B$2,G1386&gt;0,H1386&gt;0,OR(C1386&lt;&gt;"Recommended baseline",Assumptions!$B$10=1))),"Inactive",IF(NOT(ISNUMBER(N1386)),"UNPRICED - select SKU / quote",IF(ISNUMBER(K1386),"Manual quote - verify source",IF(T1386="Covered","Covered by capacity",IF(T1386="Control plane","No direct fee","Priced - verify sizing")))))</f>
        <v>Inactive</v>
      </c>
      <c r="R1386" s="21" t="s">
        <v>2300</v>
      </c>
      <c r="S1386" s="21" t="s">
        <v>971</v>
      </c>
      <c r="T1386" s="21" t="s">
        <v>187</v>
      </c>
      <c r="U1386" s="23">
        <f>IF(COUNTIF('SKU Catalog'!$A$4:$A$116,T1386&amp;"|"&amp;F1386)=0,0,MATCH(T1386&amp;"|"&amp;F1386,'SKU Catalog'!$A$1:$A$116,0))</f>
        <v>5</v>
      </c>
      <c r="V1386" s="24">
        <f>IF(NOT(AND(A1386=$B$2,G1386&gt;0,H1386&gt;0,OR(C1386&lt;&gt;"Recommended baseline",Assumptions!$B$10=1))),0,IF(ISNUMBER(K1386),G1386*H1386*K1386,IF(U1386=0,"UNPRICED",IF(ISNUMBER(INDEX('SKU Catalog'!$K$1:$K$116,MAX(1,U1386))),G1386*H1386*INDEX('SKU Catalog'!$K$1:$K$116,MAX(1,U1386))*IF(AND(INDEX('SKU Catalog'!$F$1:$F$116,MAX(1,U1386))="Hourly",OR(INDEX('SKU Catalog'!$J$1:$J$116,MAX(1,U1386))=0,"PAYG"="PAYG")),I1386,1),"UNPRICED"))))</f>
        <v>0</v>
      </c>
      <c r="W1386" s="24">
        <f>IF(NOT(AND(A1386=$B$2,G1386&gt;0,H1386&gt;0,OR(C1386&lt;&gt;"Recommended baseline",Assumptions!$B$10=1))),0,IF(ISNUMBER(K1386),G1386*H1386*K1386,IF(U1386=0,"UNPRICED",IF(ISNUMBER(INDEX('SKU Catalog'!$L$1:$L$116,MAX(1,U1386))),G1386*H1386*INDEX('SKU Catalog'!$L$1:$L$116,MAX(1,U1386))*IF(AND(INDEX('SKU Catalog'!$F$1:$F$116,MAX(1,U1386))="Hourly",OR(INDEX('SKU Catalog'!$J$1:$J$116,MAX(1,U1386))=0,"1Y"="PAYG")),I1386,1),"UNPRICED"))))</f>
        <v>0</v>
      </c>
      <c r="X1386" s="24">
        <f>IF(NOT(AND(A1386=$B$2,G1386&gt;0,H1386&gt;0,OR(C1386&lt;&gt;"Recommended baseline",Assumptions!$B$10=1))),0,IF(ISNUMBER(K1386),G1386*H1386*K1386,IF(U1386=0,"UNPRICED",IF(ISNUMBER(INDEX('SKU Catalog'!$M$1:$M$116,MAX(1,U1386))),G1386*H1386*INDEX('SKU Catalog'!$M$1:$M$116,MAX(1,U1386))*IF(AND(INDEX('SKU Catalog'!$F$1:$F$116,MAX(1,U1386))="Hourly",OR(INDEX('SKU Catalog'!$J$1:$J$116,MAX(1,U1386))=0,"3Y"="PAYG")),I1386,1),"UNPRICED"))))</f>
        <v>0</v>
      </c>
    </row>
    <row r="1387" spans="1:24" ht="28.8" x14ac:dyDescent="0.35">
      <c r="A1387" s="21" t="s">
        <v>1941</v>
      </c>
      <c r="B1387" s="21" t="s">
        <v>95</v>
      </c>
      <c r="C1387" s="21" t="s">
        <v>2299</v>
      </c>
      <c r="D1387" s="21" t="s">
        <v>1756</v>
      </c>
      <c r="E1387" s="21" t="s">
        <v>1757</v>
      </c>
      <c r="F1387" s="26" t="s">
        <v>188</v>
      </c>
      <c r="G1387" s="27">
        <v>1</v>
      </c>
      <c r="H1387" s="27">
        <v>1</v>
      </c>
      <c r="I1387" s="36">
        <v>1</v>
      </c>
      <c r="J1387" s="26" t="s">
        <v>2297</v>
      </c>
      <c r="K1387" s="37"/>
      <c r="L1387" s="23" t="str">
        <f>IF(U1387=0,"INVALID SKU",IF(INDEX('SKU Catalog'!$J$1:$J$116,MAX(1,U1387))=0,"PAYG",IF(J1387="Default",Assumptions!$B$7,J1387)))</f>
        <v>PAYG</v>
      </c>
      <c r="M1387" s="23" t="str">
        <f>IF(U1387=0,"Review SKU",INDEX('SKU Catalog'!$E$1:$E$116,MAX(1,U1387)))</f>
        <v>resource</v>
      </c>
      <c r="N1387" s="31">
        <f>IF(ISNUMBER(K1387),K1387,IF(U1387=0,"UNPRICED",IF(L1387="PAYG",INDEX('SKU Catalog'!$K$1:$K$116,MAX(1,U1387)),IF(L1387="1Y",INDEX('SKU Catalog'!$L$1:$L$116,MAX(1,U1387)),INDEX('SKU Catalog'!$M$1:$M$116,MAX(1,U1387))))))</f>
        <v>0</v>
      </c>
      <c r="O1387" s="24">
        <f>IF(NOT(AND(A1387=$B$2,G1387&gt;0,H1387&gt;0,OR(C1387&lt;&gt;"Recommended baseline",Assumptions!$B$10=1))),0,IF(ISNUMBER(N1387),G1387*H1387*N1387*IF(ISNUMBER(K1387),1,IF(AND(L1387="PAYG",INDEX('SKU Catalog'!$F$1:$F$116,MAX(1,U1387))="Hourly"),I1387,1)),"UNPRICED"))</f>
        <v>0</v>
      </c>
      <c r="P1387" s="24">
        <f>IF(ISNUMBER(O1387),O1387*Assumptions!$B$8,"UNPRICED")</f>
        <v>0</v>
      </c>
      <c r="Q1387" s="23" t="str">
        <f>IF(NOT(AND(A1387=$B$2,G1387&gt;0,H1387&gt;0,OR(C1387&lt;&gt;"Recommended baseline",Assumptions!$B$10=1))),"Inactive",IF(NOT(ISNUMBER(N1387)),"UNPRICED - select SKU / quote",IF(ISNUMBER(K1387),"Manual quote - verify source",IF(T1387="Covered","Covered by capacity",IF(T1387="Control plane","No direct fee","Priced - verify sizing")))))</f>
        <v>Inactive</v>
      </c>
      <c r="R1387" s="21" t="s">
        <v>2300</v>
      </c>
      <c r="S1387" s="21" t="s">
        <v>971</v>
      </c>
      <c r="T1387" s="21" t="s">
        <v>187</v>
      </c>
      <c r="U1387" s="23">
        <f>IF(COUNTIF('SKU Catalog'!$A$4:$A$116,T1387&amp;"|"&amp;F1387)=0,0,MATCH(T1387&amp;"|"&amp;F1387,'SKU Catalog'!$A$1:$A$116,0))</f>
        <v>5</v>
      </c>
      <c r="V1387" s="24">
        <f>IF(NOT(AND(A1387=$B$2,G1387&gt;0,H1387&gt;0,OR(C1387&lt;&gt;"Recommended baseline",Assumptions!$B$10=1))),0,IF(ISNUMBER(K1387),G1387*H1387*K1387,IF(U1387=0,"UNPRICED",IF(ISNUMBER(INDEX('SKU Catalog'!$K$1:$K$116,MAX(1,U1387))),G1387*H1387*INDEX('SKU Catalog'!$K$1:$K$116,MAX(1,U1387))*IF(AND(INDEX('SKU Catalog'!$F$1:$F$116,MAX(1,U1387))="Hourly",OR(INDEX('SKU Catalog'!$J$1:$J$116,MAX(1,U1387))=0,"PAYG"="PAYG")),I1387,1),"UNPRICED"))))</f>
        <v>0</v>
      </c>
      <c r="W1387" s="24">
        <f>IF(NOT(AND(A1387=$B$2,G1387&gt;0,H1387&gt;0,OR(C1387&lt;&gt;"Recommended baseline",Assumptions!$B$10=1))),0,IF(ISNUMBER(K1387),G1387*H1387*K1387,IF(U1387=0,"UNPRICED",IF(ISNUMBER(INDEX('SKU Catalog'!$L$1:$L$116,MAX(1,U1387))),G1387*H1387*INDEX('SKU Catalog'!$L$1:$L$116,MAX(1,U1387))*IF(AND(INDEX('SKU Catalog'!$F$1:$F$116,MAX(1,U1387))="Hourly",OR(INDEX('SKU Catalog'!$J$1:$J$116,MAX(1,U1387))=0,"1Y"="PAYG")),I1387,1),"UNPRICED"))))</f>
        <v>0</v>
      </c>
      <c r="X1387" s="24">
        <f>IF(NOT(AND(A1387=$B$2,G1387&gt;0,H1387&gt;0,OR(C1387&lt;&gt;"Recommended baseline",Assumptions!$B$10=1))),0,IF(ISNUMBER(K1387),G1387*H1387*K1387,IF(U1387=0,"UNPRICED",IF(ISNUMBER(INDEX('SKU Catalog'!$M$1:$M$116,MAX(1,U1387))),G1387*H1387*INDEX('SKU Catalog'!$M$1:$M$116,MAX(1,U1387))*IF(AND(INDEX('SKU Catalog'!$F$1:$F$116,MAX(1,U1387))="Hourly",OR(INDEX('SKU Catalog'!$J$1:$J$116,MAX(1,U1387))=0,"3Y"="PAYG")),I1387,1),"UNPRICED"))))</f>
        <v>0</v>
      </c>
    </row>
    <row r="1388" spans="1:24" ht="28.8" x14ac:dyDescent="0.35">
      <c r="A1388" s="21" t="s">
        <v>1941</v>
      </c>
      <c r="B1388" s="21" t="s">
        <v>95</v>
      </c>
      <c r="C1388" s="21" t="s">
        <v>2299</v>
      </c>
      <c r="D1388" s="21" t="s">
        <v>1758</v>
      </c>
      <c r="E1388" s="21" t="s">
        <v>1759</v>
      </c>
      <c r="F1388" s="26" t="s">
        <v>188</v>
      </c>
      <c r="G1388" s="27">
        <v>1</v>
      </c>
      <c r="H1388" s="27">
        <v>1</v>
      </c>
      <c r="I1388" s="36">
        <v>1</v>
      </c>
      <c r="J1388" s="26" t="s">
        <v>2297</v>
      </c>
      <c r="K1388" s="37"/>
      <c r="L1388" s="23" t="str">
        <f>IF(U1388=0,"INVALID SKU",IF(INDEX('SKU Catalog'!$J$1:$J$116,MAX(1,U1388))=0,"PAYG",IF(J1388="Default",Assumptions!$B$7,J1388)))</f>
        <v>PAYG</v>
      </c>
      <c r="M1388" s="23" t="str">
        <f>IF(U1388=0,"Review SKU",INDEX('SKU Catalog'!$E$1:$E$116,MAX(1,U1388)))</f>
        <v>resource</v>
      </c>
      <c r="N1388" s="31">
        <f>IF(ISNUMBER(K1388),K1388,IF(U1388=0,"UNPRICED",IF(L1388="PAYG",INDEX('SKU Catalog'!$K$1:$K$116,MAX(1,U1388)),IF(L1388="1Y",INDEX('SKU Catalog'!$L$1:$L$116,MAX(1,U1388)),INDEX('SKU Catalog'!$M$1:$M$116,MAX(1,U1388))))))</f>
        <v>0</v>
      </c>
      <c r="O1388" s="24">
        <f>IF(NOT(AND(A1388=$B$2,G1388&gt;0,H1388&gt;0,OR(C1388&lt;&gt;"Recommended baseline",Assumptions!$B$10=1))),0,IF(ISNUMBER(N1388),G1388*H1388*N1388*IF(ISNUMBER(K1388),1,IF(AND(L1388="PAYG",INDEX('SKU Catalog'!$F$1:$F$116,MAX(1,U1388))="Hourly"),I1388,1)),"UNPRICED"))</f>
        <v>0</v>
      </c>
      <c r="P1388" s="24">
        <f>IF(ISNUMBER(O1388),O1388*Assumptions!$B$8,"UNPRICED")</f>
        <v>0</v>
      </c>
      <c r="Q1388" s="23" t="str">
        <f>IF(NOT(AND(A1388=$B$2,G1388&gt;0,H1388&gt;0,OR(C1388&lt;&gt;"Recommended baseline",Assumptions!$B$10=1))),"Inactive",IF(NOT(ISNUMBER(N1388)),"UNPRICED - select SKU / quote",IF(ISNUMBER(K1388),"Manual quote - verify source",IF(T1388="Covered","Covered by capacity",IF(T1388="Control plane","No direct fee","Priced - verify sizing")))))</f>
        <v>Inactive</v>
      </c>
      <c r="R1388" s="21" t="s">
        <v>2300</v>
      </c>
      <c r="S1388" s="21" t="s">
        <v>971</v>
      </c>
      <c r="T1388" s="21" t="s">
        <v>187</v>
      </c>
      <c r="U1388" s="23">
        <f>IF(COUNTIF('SKU Catalog'!$A$4:$A$116,T1388&amp;"|"&amp;F1388)=0,0,MATCH(T1388&amp;"|"&amp;F1388,'SKU Catalog'!$A$1:$A$116,0))</f>
        <v>5</v>
      </c>
      <c r="V1388" s="24">
        <f>IF(NOT(AND(A1388=$B$2,G1388&gt;0,H1388&gt;0,OR(C1388&lt;&gt;"Recommended baseline",Assumptions!$B$10=1))),0,IF(ISNUMBER(K1388),G1388*H1388*K1388,IF(U1388=0,"UNPRICED",IF(ISNUMBER(INDEX('SKU Catalog'!$K$1:$K$116,MAX(1,U1388))),G1388*H1388*INDEX('SKU Catalog'!$K$1:$K$116,MAX(1,U1388))*IF(AND(INDEX('SKU Catalog'!$F$1:$F$116,MAX(1,U1388))="Hourly",OR(INDEX('SKU Catalog'!$J$1:$J$116,MAX(1,U1388))=0,"PAYG"="PAYG")),I1388,1),"UNPRICED"))))</f>
        <v>0</v>
      </c>
      <c r="W1388" s="24">
        <f>IF(NOT(AND(A1388=$B$2,G1388&gt;0,H1388&gt;0,OR(C1388&lt;&gt;"Recommended baseline",Assumptions!$B$10=1))),0,IF(ISNUMBER(K1388),G1388*H1388*K1388,IF(U1388=0,"UNPRICED",IF(ISNUMBER(INDEX('SKU Catalog'!$L$1:$L$116,MAX(1,U1388))),G1388*H1388*INDEX('SKU Catalog'!$L$1:$L$116,MAX(1,U1388))*IF(AND(INDEX('SKU Catalog'!$F$1:$F$116,MAX(1,U1388))="Hourly",OR(INDEX('SKU Catalog'!$J$1:$J$116,MAX(1,U1388))=0,"1Y"="PAYG")),I1388,1),"UNPRICED"))))</f>
        <v>0</v>
      </c>
      <c r="X1388" s="24">
        <f>IF(NOT(AND(A1388=$B$2,G1388&gt;0,H1388&gt;0,OR(C1388&lt;&gt;"Recommended baseline",Assumptions!$B$10=1))),0,IF(ISNUMBER(K1388),G1388*H1388*K1388,IF(U1388=0,"UNPRICED",IF(ISNUMBER(INDEX('SKU Catalog'!$M$1:$M$116,MAX(1,U1388))),G1388*H1388*INDEX('SKU Catalog'!$M$1:$M$116,MAX(1,U1388))*IF(AND(INDEX('SKU Catalog'!$F$1:$F$116,MAX(1,U1388))="Hourly",OR(INDEX('SKU Catalog'!$J$1:$J$116,MAX(1,U1388))=0,"3Y"="PAYG")),I1388,1),"UNPRICED"))))</f>
        <v>0</v>
      </c>
    </row>
    <row r="1389" spans="1:24" ht="28.8" x14ac:dyDescent="0.35">
      <c r="A1389" s="21" t="s">
        <v>1941</v>
      </c>
      <c r="B1389" s="21" t="s">
        <v>95</v>
      </c>
      <c r="C1389" s="21" t="s">
        <v>2299</v>
      </c>
      <c r="D1389" s="21" t="s">
        <v>1760</v>
      </c>
      <c r="E1389" s="21" t="s">
        <v>1761</v>
      </c>
      <c r="F1389" s="26" t="s">
        <v>188</v>
      </c>
      <c r="G1389" s="27">
        <v>1</v>
      </c>
      <c r="H1389" s="27">
        <v>1</v>
      </c>
      <c r="I1389" s="36">
        <v>1</v>
      </c>
      <c r="J1389" s="26" t="s">
        <v>2297</v>
      </c>
      <c r="K1389" s="37"/>
      <c r="L1389" s="23" t="str">
        <f>IF(U1389=0,"INVALID SKU",IF(INDEX('SKU Catalog'!$J$1:$J$116,MAX(1,U1389))=0,"PAYG",IF(J1389="Default",Assumptions!$B$7,J1389)))</f>
        <v>PAYG</v>
      </c>
      <c r="M1389" s="23" t="str">
        <f>IF(U1389=0,"Review SKU",INDEX('SKU Catalog'!$E$1:$E$116,MAX(1,U1389)))</f>
        <v>resource</v>
      </c>
      <c r="N1389" s="31">
        <f>IF(ISNUMBER(K1389),K1389,IF(U1389=0,"UNPRICED",IF(L1389="PAYG",INDEX('SKU Catalog'!$K$1:$K$116,MAX(1,U1389)),IF(L1389="1Y",INDEX('SKU Catalog'!$L$1:$L$116,MAX(1,U1389)),INDEX('SKU Catalog'!$M$1:$M$116,MAX(1,U1389))))))</f>
        <v>0</v>
      </c>
      <c r="O1389" s="24">
        <f>IF(NOT(AND(A1389=$B$2,G1389&gt;0,H1389&gt;0,OR(C1389&lt;&gt;"Recommended baseline",Assumptions!$B$10=1))),0,IF(ISNUMBER(N1389),G1389*H1389*N1389*IF(ISNUMBER(K1389),1,IF(AND(L1389="PAYG",INDEX('SKU Catalog'!$F$1:$F$116,MAX(1,U1389))="Hourly"),I1389,1)),"UNPRICED"))</f>
        <v>0</v>
      </c>
      <c r="P1389" s="24">
        <f>IF(ISNUMBER(O1389),O1389*Assumptions!$B$8,"UNPRICED")</f>
        <v>0</v>
      </c>
      <c r="Q1389" s="23" t="str">
        <f>IF(NOT(AND(A1389=$B$2,G1389&gt;0,H1389&gt;0,OR(C1389&lt;&gt;"Recommended baseline",Assumptions!$B$10=1))),"Inactive",IF(NOT(ISNUMBER(N1389)),"UNPRICED - select SKU / quote",IF(ISNUMBER(K1389),"Manual quote - verify source",IF(T1389="Covered","Covered by capacity",IF(T1389="Control plane","No direct fee","Priced - verify sizing")))))</f>
        <v>Inactive</v>
      </c>
      <c r="R1389" s="21" t="s">
        <v>2300</v>
      </c>
      <c r="S1389" s="21" t="s">
        <v>971</v>
      </c>
      <c r="T1389" s="21" t="s">
        <v>187</v>
      </c>
      <c r="U1389" s="23">
        <f>IF(COUNTIF('SKU Catalog'!$A$4:$A$116,T1389&amp;"|"&amp;F1389)=0,0,MATCH(T1389&amp;"|"&amp;F1389,'SKU Catalog'!$A$1:$A$116,0))</f>
        <v>5</v>
      </c>
      <c r="V1389" s="24">
        <f>IF(NOT(AND(A1389=$B$2,G1389&gt;0,H1389&gt;0,OR(C1389&lt;&gt;"Recommended baseline",Assumptions!$B$10=1))),0,IF(ISNUMBER(K1389),G1389*H1389*K1389,IF(U1389=0,"UNPRICED",IF(ISNUMBER(INDEX('SKU Catalog'!$K$1:$K$116,MAX(1,U1389))),G1389*H1389*INDEX('SKU Catalog'!$K$1:$K$116,MAX(1,U1389))*IF(AND(INDEX('SKU Catalog'!$F$1:$F$116,MAX(1,U1389))="Hourly",OR(INDEX('SKU Catalog'!$J$1:$J$116,MAX(1,U1389))=0,"PAYG"="PAYG")),I1389,1),"UNPRICED"))))</f>
        <v>0</v>
      </c>
      <c r="W1389" s="24">
        <f>IF(NOT(AND(A1389=$B$2,G1389&gt;0,H1389&gt;0,OR(C1389&lt;&gt;"Recommended baseline",Assumptions!$B$10=1))),0,IF(ISNUMBER(K1389),G1389*H1389*K1389,IF(U1389=0,"UNPRICED",IF(ISNUMBER(INDEX('SKU Catalog'!$L$1:$L$116,MAX(1,U1389))),G1389*H1389*INDEX('SKU Catalog'!$L$1:$L$116,MAX(1,U1389))*IF(AND(INDEX('SKU Catalog'!$F$1:$F$116,MAX(1,U1389))="Hourly",OR(INDEX('SKU Catalog'!$J$1:$J$116,MAX(1,U1389))=0,"1Y"="PAYG")),I1389,1),"UNPRICED"))))</f>
        <v>0</v>
      </c>
      <c r="X1389" s="24">
        <f>IF(NOT(AND(A1389=$B$2,G1389&gt;0,H1389&gt;0,OR(C1389&lt;&gt;"Recommended baseline",Assumptions!$B$10=1))),0,IF(ISNUMBER(K1389),G1389*H1389*K1389,IF(U1389=0,"UNPRICED",IF(ISNUMBER(INDEX('SKU Catalog'!$M$1:$M$116,MAX(1,U1389))),G1389*H1389*INDEX('SKU Catalog'!$M$1:$M$116,MAX(1,U1389))*IF(AND(INDEX('SKU Catalog'!$F$1:$F$116,MAX(1,U1389))="Hourly",OR(INDEX('SKU Catalog'!$J$1:$J$116,MAX(1,U1389))=0,"3Y"="PAYG")),I1389,1),"UNPRICED"))))</f>
        <v>0</v>
      </c>
    </row>
    <row r="1390" spans="1:24" ht="28.8" x14ac:dyDescent="0.35">
      <c r="A1390" s="21" t="s">
        <v>1941</v>
      </c>
      <c r="B1390" s="21" t="s">
        <v>95</v>
      </c>
      <c r="C1390" s="21" t="s">
        <v>2299</v>
      </c>
      <c r="D1390" s="21" t="s">
        <v>1762</v>
      </c>
      <c r="E1390" s="21" t="s">
        <v>1763</v>
      </c>
      <c r="F1390" s="26" t="s">
        <v>188</v>
      </c>
      <c r="G1390" s="27">
        <v>1</v>
      </c>
      <c r="H1390" s="27">
        <v>1</v>
      </c>
      <c r="I1390" s="36">
        <v>1</v>
      </c>
      <c r="J1390" s="26" t="s">
        <v>2297</v>
      </c>
      <c r="K1390" s="37"/>
      <c r="L1390" s="23" t="str">
        <f>IF(U1390=0,"INVALID SKU",IF(INDEX('SKU Catalog'!$J$1:$J$116,MAX(1,U1390))=0,"PAYG",IF(J1390="Default",Assumptions!$B$7,J1390)))</f>
        <v>PAYG</v>
      </c>
      <c r="M1390" s="23" t="str">
        <f>IF(U1390=0,"Review SKU",INDEX('SKU Catalog'!$E$1:$E$116,MAX(1,U1390)))</f>
        <v>resource</v>
      </c>
      <c r="N1390" s="31">
        <f>IF(ISNUMBER(K1390),K1390,IF(U1390=0,"UNPRICED",IF(L1390="PAYG",INDEX('SKU Catalog'!$K$1:$K$116,MAX(1,U1390)),IF(L1390="1Y",INDEX('SKU Catalog'!$L$1:$L$116,MAX(1,U1390)),INDEX('SKU Catalog'!$M$1:$M$116,MAX(1,U1390))))))</f>
        <v>0</v>
      </c>
      <c r="O1390" s="24">
        <f>IF(NOT(AND(A1390=$B$2,G1390&gt;0,H1390&gt;0,OR(C1390&lt;&gt;"Recommended baseline",Assumptions!$B$10=1))),0,IF(ISNUMBER(N1390),G1390*H1390*N1390*IF(ISNUMBER(K1390),1,IF(AND(L1390="PAYG",INDEX('SKU Catalog'!$F$1:$F$116,MAX(1,U1390))="Hourly"),I1390,1)),"UNPRICED"))</f>
        <v>0</v>
      </c>
      <c r="P1390" s="24">
        <f>IF(ISNUMBER(O1390),O1390*Assumptions!$B$8,"UNPRICED")</f>
        <v>0</v>
      </c>
      <c r="Q1390" s="23" t="str">
        <f>IF(NOT(AND(A1390=$B$2,G1390&gt;0,H1390&gt;0,OR(C1390&lt;&gt;"Recommended baseline",Assumptions!$B$10=1))),"Inactive",IF(NOT(ISNUMBER(N1390)),"UNPRICED - select SKU / quote",IF(ISNUMBER(K1390),"Manual quote - verify source",IF(T1390="Covered","Covered by capacity",IF(T1390="Control plane","No direct fee","Priced - verify sizing")))))</f>
        <v>Inactive</v>
      </c>
      <c r="R1390" s="21" t="s">
        <v>2300</v>
      </c>
      <c r="S1390" s="21" t="s">
        <v>971</v>
      </c>
      <c r="T1390" s="21" t="s">
        <v>187</v>
      </c>
      <c r="U1390" s="23">
        <f>IF(COUNTIF('SKU Catalog'!$A$4:$A$116,T1390&amp;"|"&amp;F1390)=0,0,MATCH(T1390&amp;"|"&amp;F1390,'SKU Catalog'!$A$1:$A$116,0))</f>
        <v>5</v>
      </c>
      <c r="V1390" s="24">
        <f>IF(NOT(AND(A1390=$B$2,G1390&gt;0,H1390&gt;0,OR(C1390&lt;&gt;"Recommended baseline",Assumptions!$B$10=1))),0,IF(ISNUMBER(K1390),G1390*H1390*K1390,IF(U1390=0,"UNPRICED",IF(ISNUMBER(INDEX('SKU Catalog'!$K$1:$K$116,MAX(1,U1390))),G1390*H1390*INDEX('SKU Catalog'!$K$1:$K$116,MAX(1,U1390))*IF(AND(INDEX('SKU Catalog'!$F$1:$F$116,MAX(1,U1390))="Hourly",OR(INDEX('SKU Catalog'!$J$1:$J$116,MAX(1,U1390))=0,"PAYG"="PAYG")),I1390,1),"UNPRICED"))))</f>
        <v>0</v>
      </c>
      <c r="W1390" s="24">
        <f>IF(NOT(AND(A1390=$B$2,G1390&gt;0,H1390&gt;0,OR(C1390&lt;&gt;"Recommended baseline",Assumptions!$B$10=1))),0,IF(ISNUMBER(K1390),G1390*H1390*K1390,IF(U1390=0,"UNPRICED",IF(ISNUMBER(INDEX('SKU Catalog'!$L$1:$L$116,MAX(1,U1390))),G1390*H1390*INDEX('SKU Catalog'!$L$1:$L$116,MAX(1,U1390))*IF(AND(INDEX('SKU Catalog'!$F$1:$F$116,MAX(1,U1390))="Hourly",OR(INDEX('SKU Catalog'!$J$1:$J$116,MAX(1,U1390))=0,"1Y"="PAYG")),I1390,1),"UNPRICED"))))</f>
        <v>0</v>
      </c>
      <c r="X1390" s="24">
        <f>IF(NOT(AND(A1390=$B$2,G1390&gt;0,H1390&gt;0,OR(C1390&lt;&gt;"Recommended baseline",Assumptions!$B$10=1))),0,IF(ISNUMBER(K1390),G1390*H1390*K1390,IF(U1390=0,"UNPRICED",IF(ISNUMBER(INDEX('SKU Catalog'!$M$1:$M$116,MAX(1,U1390))),G1390*H1390*INDEX('SKU Catalog'!$M$1:$M$116,MAX(1,U1390))*IF(AND(INDEX('SKU Catalog'!$F$1:$F$116,MAX(1,U1390))="Hourly",OR(INDEX('SKU Catalog'!$J$1:$J$116,MAX(1,U1390))=0,"3Y"="PAYG")),I1390,1),"UNPRICED"))))</f>
        <v>0</v>
      </c>
    </row>
    <row r="1391" spans="1:24" ht="28.8" x14ac:dyDescent="0.35">
      <c r="A1391" s="21" t="s">
        <v>1941</v>
      </c>
      <c r="B1391" s="21" t="s">
        <v>95</v>
      </c>
      <c r="C1391" s="21" t="s">
        <v>2299</v>
      </c>
      <c r="D1391" s="21" t="s">
        <v>1764</v>
      </c>
      <c r="E1391" s="21" t="s">
        <v>1765</v>
      </c>
      <c r="F1391" s="26" t="s">
        <v>188</v>
      </c>
      <c r="G1391" s="27">
        <v>1</v>
      </c>
      <c r="H1391" s="27">
        <v>1</v>
      </c>
      <c r="I1391" s="36">
        <v>1</v>
      </c>
      <c r="J1391" s="26" t="s">
        <v>2297</v>
      </c>
      <c r="K1391" s="37"/>
      <c r="L1391" s="23" t="str">
        <f>IF(U1391=0,"INVALID SKU",IF(INDEX('SKU Catalog'!$J$1:$J$116,MAX(1,U1391))=0,"PAYG",IF(J1391="Default",Assumptions!$B$7,J1391)))</f>
        <v>PAYG</v>
      </c>
      <c r="M1391" s="23" t="str">
        <f>IF(U1391=0,"Review SKU",INDEX('SKU Catalog'!$E$1:$E$116,MAX(1,U1391)))</f>
        <v>resource</v>
      </c>
      <c r="N1391" s="31">
        <f>IF(ISNUMBER(K1391),K1391,IF(U1391=0,"UNPRICED",IF(L1391="PAYG",INDEX('SKU Catalog'!$K$1:$K$116,MAX(1,U1391)),IF(L1391="1Y",INDEX('SKU Catalog'!$L$1:$L$116,MAX(1,U1391)),INDEX('SKU Catalog'!$M$1:$M$116,MAX(1,U1391))))))</f>
        <v>0</v>
      </c>
      <c r="O1391" s="24">
        <f>IF(NOT(AND(A1391=$B$2,G1391&gt;0,H1391&gt;0,OR(C1391&lt;&gt;"Recommended baseline",Assumptions!$B$10=1))),0,IF(ISNUMBER(N1391),G1391*H1391*N1391*IF(ISNUMBER(K1391),1,IF(AND(L1391="PAYG",INDEX('SKU Catalog'!$F$1:$F$116,MAX(1,U1391))="Hourly"),I1391,1)),"UNPRICED"))</f>
        <v>0</v>
      </c>
      <c r="P1391" s="24">
        <f>IF(ISNUMBER(O1391),O1391*Assumptions!$B$8,"UNPRICED")</f>
        <v>0</v>
      </c>
      <c r="Q1391" s="23" t="str">
        <f>IF(NOT(AND(A1391=$B$2,G1391&gt;0,H1391&gt;0,OR(C1391&lt;&gt;"Recommended baseline",Assumptions!$B$10=1))),"Inactive",IF(NOT(ISNUMBER(N1391)),"UNPRICED - select SKU / quote",IF(ISNUMBER(K1391),"Manual quote - verify source",IF(T1391="Covered","Covered by capacity",IF(T1391="Control plane","No direct fee","Priced - verify sizing")))))</f>
        <v>Inactive</v>
      </c>
      <c r="R1391" s="21" t="s">
        <v>2300</v>
      </c>
      <c r="S1391" s="21" t="s">
        <v>971</v>
      </c>
      <c r="T1391" s="21" t="s">
        <v>187</v>
      </c>
      <c r="U1391" s="23">
        <f>IF(COUNTIF('SKU Catalog'!$A$4:$A$116,T1391&amp;"|"&amp;F1391)=0,0,MATCH(T1391&amp;"|"&amp;F1391,'SKU Catalog'!$A$1:$A$116,0))</f>
        <v>5</v>
      </c>
      <c r="V1391" s="24">
        <f>IF(NOT(AND(A1391=$B$2,G1391&gt;0,H1391&gt;0,OR(C1391&lt;&gt;"Recommended baseline",Assumptions!$B$10=1))),0,IF(ISNUMBER(K1391),G1391*H1391*K1391,IF(U1391=0,"UNPRICED",IF(ISNUMBER(INDEX('SKU Catalog'!$K$1:$K$116,MAX(1,U1391))),G1391*H1391*INDEX('SKU Catalog'!$K$1:$K$116,MAX(1,U1391))*IF(AND(INDEX('SKU Catalog'!$F$1:$F$116,MAX(1,U1391))="Hourly",OR(INDEX('SKU Catalog'!$J$1:$J$116,MAX(1,U1391))=0,"PAYG"="PAYG")),I1391,1),"UNPRICED"))))</f>
        <v>0</v>
      </c>
      <c r="W1391" s="24">
        <f>IF(NOT(AND(A1391=$B$2,G1391&gt;0,H1391&gt;0,OR(C1391&lt;&gt;"Recommended baseline",Assumptions!$B$10=1))),0,IF(ISNUMBER(K1391),G1391*H1391*K1391,IF(U1391=0,"UNPRICED",IF(ISNUMBER(INDEX('SKU Catalog'!$L$1:$L$116,MAX(1,U1391))),G1391*H1391*INDEX('SKU Catalog'!$L$1:$L$116,MAX(1,U1391))*IF(AND(INDEX('SKU Catalog'!$F$1:$F$116,MAX(1,U1391))="Hourly",OR(INDEX('SKU Catalog'!$J$1:$J$116,MAX(1,U1391))=0,"1Y"="PAYG")),I1391,1),"UNPRICED"))))</f>
        <v>0</v>
      </c>
      <c r="X1391" s="24">
        <f>IF(NOT(AND(A1391=$B$2,G1391&gt;0,H1391&gt;0,OR(C1391&lt;&gt;"Recommended baseline",Assumptions!$B$10=1))),0,IF(ISNUMBER(K1391),G1391*H1391*K1391,IF(U1391=0,"UNPRICED",IF(ISNUMBER(INDEX('SKU Catalog'!$M$1:$M$116,MAX(1,U1391))),G1391*H1391*INDEX('SKU Catalog'!$M$1:$M$116,MAX(1,U1391))*IF(AND(INDEX('SKU Catalog'!$F$1:$F$116,MAX(1,U1391))="Hourly",OR(INDEX('SKU Catalog'!$J$1:$J$116,MAX(1,U1391))=0,"3Y"="PAYG")),I1391,1),"UNPRICED"))))</f>
        <v>0</v>
      </c>
    </row>
    <row r="1392" spans="1:24" ht="28.8" x14ac:dyDescent="0.35">
      <c r="A1392" s="21" t="s">
        <v>1941</v>
      </c>
      <c r="B1392" s="21" t="s">
        <v>95</v>
      </c>
      <c r="C1392" s="21" t="s">
        <v>2299</v>
      </c>
      <c r="D1392" s="21" t="s">
        <v>1766</v>
      </c>
      <c r="E1392" s="21" t="s">
        <v>1767</v>
      </c>
      <c r="F1392" s="26" t="s">
        <v>188</v>
      </c>
      <c r="G1392" s="27">
        <v>1</v>
      </c>
      <c r="H1392" s="27">
        <v>1</v>
      </c>
      <c r="I1392" s="36">
        <v>1</v>
      </c>
      <c r="J1392" s="26" t="s">
        <v>2297</v>
      </c>
      <c r="K1392" s="37"/>
      <c r="L1392" s="23" t="str">
        <f>IF(U1392=0,"INVALID SKU",IF(INDEX('SKU Catalog'!$J$1:$J$116,MAX(1,U1392))=0,"PAYG",IF(J1392="Default",Assumptions!$B$7,J1392)))</f>
        <v>PAYG</v>
      </c>
      <c r="M1392" s="23" t="str">
        <f>IF(U1392=0,"Review SKU",INDEX('SKU Catalog'!$E$1:$E$116,MAX(1,U1392)))</f>
        <v>resource</v>
      </c>
      <c r="N1392" s="31">
        <f>IF(ISNUMBER(K1392),K1392,IF(U1392=0,"UNPRICED",IF(L1392="PAYG",INDEX('SKU Catalog'!$K$1:$K$116,MAX(1,U1392)),IF(L1392="1Y",INDEX('SKU Catalog'!$L$1:$L$116,MAX(1,U1392)),INDEX('SKU Catalog'!$M$1:$M$116,MAX(1,U1392))))))</f>
        <v>0</v>
      </c>
      <c r="O1392" s="24">
        <f>IF(NOT(AND(A1392=$B$2,G1392&gt;0,H1392&gt;0,OR(C1392&lt;&gt;"Recommended baseline",Assumptions!$B$10=1))),0,IF(ISNUMBER(N1392),G1392*H1392*N1392*IF(ISNUMBER(K1392),1,IF(AND(L1392="PAYG",INDEX('SKU Catalog'!$F$1:$F$116,MAX(1,U1392))="Hourly"),I1392,1)),"UNPRICED"))</f>
        <v>0</v>
      </c>
      <c r="P1392" s="24">
        <f>IF(ISNUMBER(O1392),O1392*Assumptions!$B$8,"UNPRICED")</f>
        <v>0</v>
      </c>
      <c r="Q1392" s="23" t="str">
        <f>IF(NOT(AND(A1392=$B$2,G1392&gt;0,H1392&gt;0,OR(C1392&lt;&gt;"Recommended baseline",Assumptions!$B$10=1))),"Inactive",IF(NOT(ISNUMBER(N1392)),"UNPRICED - select SKU / quote",IF(ISNUMBER(K1392),"Manual quote - verify source",IF(T1392="Covered","Covered by capacity",IF(T1392="Control plane","No direct fee","Priced - verify sizing")))))</f>
        <v>Inactive</v>
      </c>
      <c r="R1392" s="21" t="s">
        <v>2300</v>
      </c>
      <c r="S1392" s="21" t="s">
        <v>971</v>
      </c>
      <c r="T1392" s="21" t="s">
        <v>187</v>
      </c>
      <c r="U1392" s="23">
        <f>IF(COUNTIF('SKU Catalog'!$A$4:$A$116,T1392&amp;"|"&amp;F1392)=0,0,MATCH(T1392&amp;"|"&amp;F1392,'SKU Catalog'!$A$1:$A$116,0))</f>
        <v>5</v>
      </c>
      <c r="V1392" s="24">
        <f>IF(NOT(AND(A1392=$B$2,G1392&gt;0,H1392&gt;0,OR(C1392&lt;&gt;"Recommended baseline",Assumptions!$B$10=1))),0,IF(ISNUMBER(K1392),G1392*H1392*K1392,IF(U1392=0,"UNPRICED",IF(ISNUMBER(INDEX('SKU Catalog'!$K$1:$K$116,MAX(1,U1392))),G1392*H1392*INDEX('SKU Catalog'!$K$1:$K$116,MAX(1,U1392))*IF(AND(INDEX('SKU Catalog'!$F$1:$F$116,MAX(1,U1392))="Hourly",OR(INDEX('SKU Catalog'!$J$1:$J$116,MAX(1,U1392))=0,"PAYG"="PAYG")),I1392,1),"UNPRICED"))))</f>
        <v>0</v>
      </c>
      <c r="W1392" s="24">
        <f>IF(NOT(AND(A1392=$B$2,G1392&gt;0,H1392&gt;0,OR(C1392&lt;&gt;"Recommended baseline",Assumptions!$B$10=1))),0,IF(ISNUMBER(K1392),G1392*H1392*K1392,IF(U1392=0,"UNPRICED",IF(ISNUMBER(INDEX('SKU Catalog'!$L$1:$L$116,MAX(1,U1392))),G1392*H1392*INDEX('SKU Catalog'!$L$1:$L$116,MAX(1,U1392))*IF(AND(INDEX('SKU Catalog'!$F$1:$F$116,MAX(1,U1392))="Hourly",OR(INDEX('SKU Catalog'!$J$1:$J$116,MAX(1,U1392))=0,"1Y"="PAYG")),I1392,1),"UNPRICED"))))</f>
        <v>0</v>
      </c>
      <c r="X1392" s="24">
        <f>IF(NOT(AND(A1392=$B$2,G1392&gt;0,H1392&gt;0,OR(C1392&lt;&gt;"Recommended baseline",Assumptions!$B$10=1))),0,IF(ISNUMBER(K1392),G1392*H1392*K1392,IF(U1392=0,"UNPRICED",IF(ISNUMBER(INDEX('SKU Catalog'!$M$1:$M$116,MAX(1,U1392))),G1392*H1392*INDEX('SKU Catalog'!$M$1:$M$116,MAX(1,U1392))*IF(AND(INDEX('SKU Catalog'!$F$1:$F$116,MAX(1,U1392))="Hourly",OR(INDEX('SKU Catalog'!$J$1:$J$116,MAX(1,U1392))=0,"3Y"="PAYG")),I1392,1),"UNPRICED"))))</f>
        <v>0</v>
      </c>
    </row>
    <row r="1393" spans="1:24" ht="28.8" x14ac:dyDescent="0.35">
      <c r="A1393" s="21" t="s">
        <v>1941</v>
      </c>
      <c r="B1393" s="21" t="s">
        <v>95</v>
      </c>
      <c r="C1393" s="21" t="s">
        <v>2299</v>
      </c>
      <c r="D1393" s="21" t="s">
        <v>1768</v>
      </c>
      <c r="E1393" s="21" t="s">
        <v>1769</v>
      </c>
      <c r="F1393" s="26" t="s">
        <v>188</v>
      </c>
      <c r="G1393" s="27">
        <v>1</v>
      </c>
      <c r="H1393" s="27">
        <v>1</v>
      </c>
      <c r="I1393" s="36">
        <v>1</v>
      </c>
      <c r="J1393" s="26" t="s">
        <v>2297</v>
      </c>
      <c r="K1393" s="37"/>
      <c r="L1393" s="23" t="str">
        <f>IF(U1393=0,"INVALID SKU",IF(INDEX('SKU Catalog'!$J$1:$J$116,MAX(1,U1393))=0,"PAYG",IF(J1393="Default",Assumptions!$B$7,J1393)))</f>
        <v>PAYG</v>
      </c>
      <c r="M1393" s="23" t="str">
        <f>IF(U1393=0,"Review SKU",INDEX('SKU Catalog'!$E$1:$E$116,MAX(1,U1393)))</f>
        <v>resource</v>
      </c>
      <c r="N1393" s="31">
        <f>IF(ISNUMBER(K1393),K1393,IF(U1393=0,"UNPRICED",IF(L1393="PAYG",INDEX('SKU Catalog'!$K$1:$K$116,MAX(1,U1393)),IF(L1393="1Y",INDEX('SKU Catalog'!$L$1:$L$116,MAX(1,U1393)),INDEX('SKU Catalog'!$M$1:$M$116,MAX(1,U1393))))))</f>
        <v>0</v>
      </c>
      <c r="O1393" s="24">
        <f>IF(NOT(AND(A1393=$B$2,G1393&gt;0,H1393&gt;0,OR(C1393&lt;&gt;"Recommended baseline",Assumptions!$B$10=1))),0,IF(ISNUMBER(N1393),G1393*H1393*N1393*IF(ISNUMBER(K1393),1,IF(AND(L1393="PAYG",INDEX('SKU Catalog'!$F$1:$F$116,MAX(1,U1393))="Hourly"),I1393,1)),"UNPRICED"))</f>
        <v>0</v>
      </c>
      <c r="P1393" s="24">
        <f>IF(ISNUMBER(O1393),O1393*Assumptions!$B$8,"UNPRICED")</f>
        <v>0</v>
      </c>
      <c r="Q1393" s="23" t="str">
        <f>IF(NOT(AND(A1393=$B$2,G1393&gt;0,H1393&gt;0,OR(C1393&lt;&gt;"Recommended baseline",Assumptions!$B$10=1))),"Inactive",IF(NOT(ISNUMBER(N1393)),"UNPRICED - select SKU / quote",IF(ISNUMBER(K1393),"Manual quote - verify source",IF(T1393="Covered","Covered by capacity",IF(T1393="Control plane","No direct fee","Priced - verify sizing")))))</f>
        <v>Inactive</v>
      </c>
      <c r="R1393" s="21" t="s">
        <v>2300</v>
      </c>
      <c r="S1393" s="21" t="s">
        <v>971</v>
      </c>
      <c r="T1393" s="21" t="s">
        <v>187</v>
      </c>
      <c r="U1393" s="23">
        <f>IF(COUNTIF('SKU Catalog'!$A$4:$A$116,T1393&amp;"|"&amp;F1393)=0,0,MATCH(T1393&amp;"|"&amp;F1393,'SKU Catalog'!$A$1:$A$116,0))</f>
        <v>5</v>
      </c>
      <c r="V1393" s="24">
        <f>IF(NOT(AND(A1393=$B$2,G1393&gt;0,H1393&gt;0,OR(C1393&lt;&gt;"Recommended baseline",Assumptions!$B$10=1))),0,IF(ISNUMBER(K1393),G1393*H1393*K1393,IF(U1393=0,"UNPRICED",IF(ISNUMBER(INDEX('SKU Catalog'!$K$1:$K$116,MAX(1,U1393))),G1393*H1393*INDEX('SKU Catalog'!$K$1:$K$116,MAX(1,U1393))*IF(AND(INDEX('SKU Catalog'!$F$1:$F$116,MAX(1,U1393))="Hourly",OR(INDEX('SKU Catalog'!$J$1:$J$116,MAX(1,U1393))=0,"PAYG"="PAYG")),I1393,1),"UNPRICED"))))</f>
        <v>0</v>
      </c>
      <c r="W1393" s="24">
        <f>IF(NOT(AND(A1393=$B$2,G1393&gt;0,H1393&gt;0,OR(C1393&lt;&gt;"Recommended baseline",Assumptions!$B$10=1))),0,IF(ISNUMBER(K1393),G1393*H1393*K1393,IF(U1393=0,"UNPRICED",IF(ISNUMBER(INDEX('SKU Catalog'!$L$1:$L$116,MAX(1,U1393))),G1393*H1393*INDEX('SKU Catalog'!$L$1:$L$116,MAX(1,U1393))*IF(AND(INDEX('SKU Catalog'!$F$1:$F$116,MAX(1,U1393))="Hourly",OR(INDEX('SKU Catalog'!$J$1:$J$116,MAX(1,U1393))=0,"1Y"="PAYG")),I1393,1),"UNPRICED"))))</f>
        <v>0</v>
      </c>
      <c r="X1393" s="24">
        <f>IF(NOT(AND(A1393=$B$2,G1393&gt;0,H1393&gt;0,OR(C1393&lt;&gt;"Recommended baseline",Assumptions!$B$10=1))),0,IF(ISNUMBER(K1393),G1393*H1393*K1393,IF(U1393=0,"UNPRICED",IF(ISNUMBER(INDEX('SKU Catalog'!$M$1:$M$116,MAX(1,U1393))),G1393*H1393*INDEX('SKU Catalog'!$M$1:$M$116,MAX(1,U1393))*IF(AND(INDEX('SKU Catalog'!$F$1:$F$116,MAX(1,U1393))="Hourly",OR(INDEX('SKU Catalog'!$J$1:$J$116,MAX(1,U1393))=0,"3Y"="PAYG")),I1393,1),"UNPRICED"))))</f>
        <v>0</v>
      </c>
    </row>
    <row r="1394" spans="1:24" ht="28.8" x14ac:dyDescent="0.35">
      <c r="A1394" s="21" t="s">
        <v>1941</v>
      </c>
      <c r="B1394" s="21" t="s">
        <v>95</v>
      </c>
      <c r="C1394" s="21" t="s">
        <v>2299</v>
      </c>
      <c r="D1394" s="21" t="s">
        <v>1770</v>
      </c>
      <c r="E1394" s="21" t="s">
        <v>1771</v>
      </c>
      <c r="F1394" s="26" t="s">
        <v>188</v>
      </c>
      <c r="G1394" s="27">
        <v>1</v>
      </c>
      <c r="H1394" s="27">
        <v>1</v>
      </c>
      <c r="I1394" s="36">
        <v>1</v>
      </c>
      <c r="J1394" s="26" t="s">
        <v>2297</v>
      </c>
      <c r="K1394" s="37"/>
      <c r="L1394" s="23" t="str">
        <f>IF(U1394=0,"INVALID SKU",IF(INDEX('SKU Catalog'!$J$1:$J$116,MAX(1,U1394))=0,"PAYG",IF(J1394="Default",Assumptions!$B$7,J1394)))</f>
        <v>PAYG</v>
      </c>
      <c r="M1394" s="23" t="str">
        <f>IF(U1394=0,"Review SKU",INDEX('SKU Catalog'!$E$1:$E$116,MAX(1,U1394)))</f>
        <v>resource</v>
      </c>
      <c r="N1394" s="31">
        <f>IF(ISNUMBER(K1394),K1394,IF(U1394=0,"UNPRICED",IF(L1394="PAYG",INDEX('SKU Catalog'!$K$1:$K$116,MAX(1,U1394)),IF(L1394="1Y",INDEX('SKU Catalog'!$L$1:$L$116,MAX(1,U1394)),INDEX('SKU Catalog'!$M$1:$M$116,MAX(1,U1394))))))</f>
        <v>0</v>
      </c>
      <c r="O1394" s="24">
        <f>IF(NOT(AND(A1394=$B$2,G1394&gt;0,H1394&gt;0,OR(C1394&lt;&gt;"Recommended baseline",Assumptions!$B$10=1))),0,IF(ISNUMBER(N1394),G1394*H1394*N1394*IF(ISNUMBER(K1394),1,IF(AND(L1394="PAYG",INDEX('SKU Catalog'!$F$1:$F$116,MAX(1,U1394))="Hourly"),I1394,1)),"UNPRICED"))</f>
        <v>0</v>
      </c>
      <c r="P1394" s="24">
        <f>IF(ISNUMBER(O1394),O1394*Assumptions!$B$8,"UNPRICED")</f>
        <v>0</v>
      </c>
      <c r="Q1394" s="23" t="str">
        <f>IF(NOT(AND(A1394=$B$2,G1394&gt;0,H1394&gt;0,OR(C1394&lt;&gt;"Recommended baseline",Assumptions!$B$10=1))),"Inactive",IF(NOT(ISNUMBER(N1394)),"UNPRICED - select SKU / quote",IF(ISNUMBER(K1394),"Manual quote - verify source",IF(T1394="Covered","Covered by capacity",IF(T1394="Control plane","No direct fee","Priced - verify sizing")))))</f>
        <v>Inactive</v>
      </c>
      <c r="R1394" s="21" t="s">
        <v>2300</v>
      </c>
      <c r="S1394" s="21" t="s">
        <v>971</v>
      </c>
      <c r="T1394" s="21" t="s">
        <v>187</v>
      </c>
      <c r="U1394" s="23">
        <f>IF(COUNTIF('SKU Catalog'!$A$4:$A$116,T1394&amp;"|"&amp;F1394)=0,0,MATCH(T1394&amp;"|"&amp;F1394,'SKU Catalog'!$A$1:$A$116,0))</f>
        <v>5</v>
      </c>
      <c r="V1394" s="24">
        <f>IF(NOT(AND(A1394=$B$2,G1394&gt;0,H1394&gt;0,OR(C1394&lt;&gt;"Recommended baseline",Assumptions!$B$10=1))),0,IF(ISNUMBER(K1394),G1394*H1394*K1394,IF(U1394=0,"UNPRICED",IF(ISNUMBER(INDEX('SKU Catalog'!$K$1:$K$116,MAX(1,U1394))),G1394*H1394*INDEX('SKU Catalog'!$K$1:$K$116,MAX(1,U1394))*IF(AND(INDEX('SKU Catalog'!$F$1:$F$116,MAX(1,U1394))="Hourly",OR(INDEX('SKU Catalog'!$J$1:$J$116,MAX(1,U1394))=0,"PAYG"="PAYG")),I1394,1),"UNPRICED"))))</f>
        <v>0</v>
      </c>
      <c r="W1394" s="24">
        <f>IF(NOT(AND(A1394=$B$2,G1394&gt;0,H1394&gt;0,OR(C1394&lt;&gt;"Recommended baseline",Assumptions!$B$10=1))),0,IF(ISNUMBER(K1394),G1394*H1394*K1394,IF(U1394=0,"UNPRICED",IF(ISNUMBER(INDEX('SKU Catalog'!$L$1:$L$116,MAX(1,U1394))),G1394*H1394*INDEX('SKU Catalog'!$L$1:$L$116,MAX(1,U1394))*IF(AND(INDEX('SKU Catalog'!$F$1:$F$116,MAX(1,U1394))="Hourly",OR(INDEX('SKU Catalog'!$J$1:$J$116,MAX(1,U1394))=0,"1Y"="PAYG")),I1394,1),"UNPRICED"))))</f>
        <v>0</v>
      </c>
      <c r="X1394" s="24">
        <f>IF(NOT(AND(A1394=$B$2,G1394&gt;0,H1394&gt;0,OR(C1394&lt;&gt;"Recommended baseline",Assumptions!$B$10=1))),0,IF(ISNUMBER(K1394),G1394*H1394*K1394,IF(U1394=0,"UNPRICED",IF(ISNUMBER(INDEX('SKU Catalog'!$M$1:$M$116,MAX(1,U1394))),G1394*H1394*INDEX('SKU Catalog'!$M$1:$M$116,MAX(1,U1394))*IF(AND(INDEX('SKU Catalog'!$F$1:$F$116,MAX(1,U1394))="Hourly",OR(INDEX('SKU Catalog'!$J$1:$J$116,MAX(1,U1394))=0,"3Y"="PAYG")),I1394,1),"UNPRICED"))))</f>
        <v>0</v>
      </c>
    </row>
    <row r="1395" spans="1:24" ht="28.8" x14ac:dyDescent="0.35">
      <c r="A1395" s="21" t="s">
        <v>1941</v>
      </c>
      <c r="B1395" s="21" t="s">
        <v>95</v>
      </c>
      <c r="C1395" s="21" t="s">
        <v>2299</v>
      </c>
      <c r="D1395" s="21" t="s">
        <v>1772</v>
      </c>
      <c r="E1395" s="21" t="s">
        <v>1773</v>
      </c>
      <c r="F1395" s="26" t="s">
        <v>188</v>
      </c>
      <c r="G1395" s="27">
        <v>1</v>
      </c>
      <c r="H1395" s="27">
        <v>1</v>
      </c>
      <c r="I1395" s="36">
        <v>1</v>
      </c>
      <c r="J1395" s="26" t="s">
        <v>2297</v>
      </c>
      <c r="K1395" s="37"/>
      <c r="L1395" s="23" t="str">
        <f>IF(U1395=0,"INVALID SKU",IF(INDEX('SKU Catalog'!$J$1:$J$116,MAX(1,U1395))=0,"PAYG",IF(J1395="Default",Assumptions!$B$7,J1395)))</f>
        <v>PAYG</v>
      </c>
      <c r="M1395" s="23" t="str">
        <f>IF(U1395=0,"Review SKU",INDEX('SKU Catalog'!$E$1:$E$116,MAX(1,U1395)))</f>
        <v>resource</v>
      </c>
      <c r="N1395" s="31">
        <f>IF(ISNUMBER(K1395),K1395,IF(U1395=0,"UNPRICED",IF(L1395="PAYG",INDEX('SKU Catalog'!$K$1:$K$116,MAX(1,U1395)),IF(L1395="1Y",INDEX('SKU Catalog'!$L$1:$L$116,MAX(1,U1395)),INDEX('SKU Catalog'!$M$1:$M$116,MAX(1,U1395))))))</f>
        <v>0</v>
      </c>
      <c r="O1395" s="24">
        <f>IF(NOT(AND(A1395=$B$2,G1395&gt;0,H1395&gt;0,OR(C1395&lt;&gt;"Recommended baseline",Assumptions!$B$10=1))),0,IF(ISNUMBER(N1395),G1395*H1395*N1395*IF(ISNUMBER(K1395),1,IF(AND(L1395="PAYG",INDEX('SKU Catalog'!$F$1:$F$116,MAX(1,U1395))="Hourly"),I1395,1)),"UNPRICED"))</f>
        <v>0</v>
      </c>
      <c r="P1395" s="24">
        <f>IF(ISNUMBER(O1395),O1395*Assumptions!$B$8,"UNPRICED")</f>
        <v>0</v>
      </c>
      <c r="Q1395" s="23" t="str">
        <f>IF(NOT(AND(A1395=$B$2,G1395&gt;0,H1395&gt;0,OR(C1395&lt;&gt;"Recommended baseline",Assumptions!$B$10=1))),"Inactive",IF(NOT(ISNUMBER(N1395)),"UNPRICED - select SKU / quote",IF(ISNUMBER(K1395),"Manual quote - verify source",IF(T1395="Covered","Covered by capacity",IF(T1395="Control plane","No direct fee","Priced - verify sizing")))))</f>
        <v>Inactive</v>
      </c>
      <c r="R1395" s="21" t="s">
        <v>2300</v>
      </c>
      <c r="S1395" s="21" t="s">
        <v>971</v>
      </c>
      <c r="T1395" s="21" t="s">
        <v>187</v>
      </c>
      <c r="U1395" s="23">
        <f>IF(COUNTIF('SKU Catalog'!$A$4:$A$116,T1395&amp;"|"&amp;F1395)=0,0,MATCH(T1395&amp;"|"&amp;F1395,'SKU Catalog'!$A$1:$A$116,0))</f>
        <v>5</v>
      </c>
      <c r="V1395" s="24">
        <f>IF(NOT(AND(A1395=$B$2,G1395&gt;0,H1395&gt;0,OR(C1395&lt;&gt;"Recommended baseline",Assumptions!$B$10=1))),0,IF(ISNUMBER(K1395),G1395*H1395*K1395,IF(U1395=0,"UNPRICED",IF(ISNUMBER(INDEX('SKU Catalog'!$K$1:$K$116,MAX(1,U1395))),G1395*H1395*INDEX('SKU Catalog'!$K$1:$K$116,MAX(1,U1395))*IF(AND(INDEX('SKU Catalog'!$F$1:$F$116,MAX(1,U1395))="Hourly",OR(INDEX('SKU Catalog'!$J$1:$J$116,MAX(1,U1395))=0,"PAYG"="PAYG")),I1395,1),"UNPRICED"))))</f>
        <v>0</v>
      </c>
      <c r="W1395" s="24">
        <f>IF(NOT(AND(A1395=$B$2,G1395&gt;0,H1395&gt;0,OR(C1395&lt;&gt;"Recommended baseline",Assumptions!$B$10=1))),0,IF(ISNUMBER(K1395),G1395*H1395*K1395,IF(U1395=0,"UNPRICED",IF(ISNUMBER(INDEX('SKU Catalog'!$L$1:$L$116,MAX(1,U1395))),G1395*H1395*INDEX('SKU Catalog'!$L$1:$L$116,MAX(1,U1395))*IF(AND(INDEX('SKU Catalog'!$F$1:$F$116,MAX(1,U1395))="Hourly",OR(INDEX('SKU Catalog'!$J$1:$J$116,MAX(1,U1395))=0,"1Y"="PAYG")),I1395,1),"UNPRICED"))))</f>
        <v>0</v>
      </c>
      <c r="X1395" s="24">
        <f>IF(NOT(AND(A1395=$B$2,G1395&gt;0,H1395&gt;0,OR(C1395&lt;&gt;"Recommended baseline",Assumptions!$B$10=1))),0,IF(ISNUMBER(K1395),G1395*H1395*K1395,IF(U1395=0,"UNPRICED",IF(ISNUMBER(INDEX('SKU Catalog'!$M$1:$M$116,MAX(1,U1395))),G1395*H1395*INDEX('SKU Catalog'!$M$1:$M$116,MAX(1,U1395))*IF(AND(INDEX('SKU Catalog'!$F$1:$F$116,MAX(1,U1395))="Hourly",OR(INDEX('SKU Catalog'!$J$1:$J$116,MAX(1,U1395))=0,"3Y"="PAYG")),I1395,1),"UNPRICED"))))</f>
        <v>0</v>
      </c>
    </row>
    <row r="1396" spans="1:24" ht="28.8" x14ac:dyDescent="0.35">
      <c r="A1396" s="21" t="s">
        <v>1941</v>
      </c>
      <c r="B1396" s="21" t="s">
        <v>95</v>
      </c>
      <c r="C1396" s="21" t="s">
        <v>2299</v>
      </c>
      <c r="D1396" s="21" t="s">
        <v>1774</v>
      </c>
      <c r="E1396" s="21" t="s">
        <v>1775</v>
      </c>
      <c r="F1396" s="26" t="s">
        <v>188</v>
      </c>
      <c r="G1396" s="27">
        <v>1</v>
      </c>
      <c r="H1396" s="27">
        <v>1</v>
      </c>
      <c r="I1396" s="36">
        <v>1</v>
      </c>
      <c r="J1396" s="26" t="s">
        <v>2297</v>
      </c>
      <c r="K1396" s="37"/>
      <c r="L1396" s="23" t="str">
        <f>IF(U1396=0,"INVALID SKU",IF(INDEX('SKU Catalog'!$J$1:$J$116,MAX(1,U1396))=0,"PAYG",IF(J1396="Default",Assumptions!$B$7,J1396)))</f>
        <v>PAYG</v>
      </c>
      <c r="M1396" s="23" t="str">
        <f>IF(U1396=0,"Review SKU",INDEX('SKU Catalog'!$E$1:$E$116,MAX(1,U1396)))</f>
        <v>resource</v>
      </c>
      <c r="N1396" s="31">
        <f>IF(ISNUMBER(K1396),K1396,IF(U1396=0,"UNPRICED",IF(L1396="PAYG",INDEX('SKU Catalog'!$K$1:$K$116,MAX(1,U1396)),IF(L1396="1Y",INDEX('SKU Catalog'!$L$1:$L$116,MAX(1,U1396)),INDEX('SKU Catalog'!$M$1:$M$116,MAX(1,U1396))))))</f>
        <v>0</v>
      </c>
      <c r="O1396" s="24">
        <f>IF(NOT(AND(A1396=$B$2,G1396&gt;0,H1396&gt;0,OR(C1396&lt;&gt;"Recommended baseline",Assumptions!$B$10=1))),0,IF(ISNUMBER(N1396),G1396*H1396*N1396*IF(ISNUMBER(K1396),1,IF(AND(L1396="PAYG",INDEX('SKU Catalog'!$F$1:$F$116,MAX(1,U1396))="Hourly"),I1396,1)),"UNPRICED"))</f>
        <v>0</v>
      </c>
      <c r="P1396" s="24">
        <f>IF(ISNUMBER(O1396),O1396*Assumptions!$B$8,"UNPRICED")</f>
        <v>0</v>
      </c>
      <c r="Q1396" s="23" t="str">
        <f>IF(NOT(AND(A1396=$B$2,G1396&gt;0,H1396&gt;0,OR(C1396&lt;&gt;"Recommended baseline",Assumptions!$B$10=1))),"Inactive",IF(NOT(ISNUMBER(N1396)),"UNPRICED - select SKU / quote",IF(ISNUMBER(K1396),"Manual quote - verify source",IF(T1396="Covered","Covered by capacity",IF(T1396="Control plane","No direct fee","Priced - verify sizing")))))</f>
        <v>Inactive</v>
      </c>
      <c r="R1396" s="21" t="s">
        <v>2300</v>
      </c>
      <c r="S1396" s="21" t="s">
        <v>971</v>
      </c>
      <c r="T1396" s="21" t="s">
        <v>187</v>
      </c>
      <c r="U1396" s="23">
        <f>IF(COUNTIF('SKU Catalog'!$A$4:$A$116,T1396&amp;"|"&amp;F1396)=0,0,MATCH(T1396&amp;"|"&amp;F1396,'SKU Catalog'!$A$1:$A$116,0))</f>
        <v>5</v>
      </c>
      <c r="V1396" s="24">
        <f>IF(NOT(AND(A1396=$B$2,G1396&gt;0,H1396&gt;0,OR(C1396&lt;&gt;"Recommended baseline",Assumptions!$B$10=1))),0,IF(ISNUMBER(K1396),G1396*H1396*K1396,IF(U1396=0,"UNPRICED",IF(ISNUMBER(INDEX('SKU Catalog'!$K$1:$K$116,MAX(1,U1396))),G1396*H1396*INDEX('SKU Catalog'!$K$1:$K$116,MAX(1,U1396))*IF(AND(INDEX('SKU Catalog'!$F$1:$F$116,MAX(1,U1396))="Hourly",OR(INDEX('SKU Catalog'!$J$1:$J$116,MAX(1,U1396))=0,"PAYG"="PAYG")),I1396,1),"UNPRICED"))))</f>
        <v>0</v>
      </c>
      <c r="W1396" s="24">
        <f>IF(NOT(AND(A1396=$B$2,G1396&gt;0,H1396&gt;0,OR(C1396&lt;&gt;"Recommended baseline",Assumptions!$B$10=1))),0,IF(ISNUMBER(K1396),G1396*H1396*K1396,IF(U1396=0,"UNPRICED",IF(ISNUMBER(INDEX('SKU Catalog'!$L$1:$L$116,MAX(1,U1396))),G1396*H1396*INDEX('SKU Catalog'!$L$1:$L$116,MAX(1,U1396))*IF(AND(INDEX('SKU Catalog'!$F$1:$F$116,MAX(1,U1396))="Hourly",OR(INDEX('SKU Catalog'!$J$1:$J$116,MAX(1,U1396))=0,"1Y"="PAYG")),I1396,1),"UNPRICED"))))</f>
        <v>0</v>
      </c>
      <c r="X1396" s="24">
        <f>IF(NOT(AND(A1396=$B$2,G1396&gt;0,H1396&gt;0,OR(C1396&lt;&gt;"Recommended baseline",Assumptions!$B$10=1))),0,IF(ISNUMBER(K1396),G1396*H1396*K1396,IF(U1396=0,"UNPRICED",IF(ISNUMBER(INDEX('SKU Catalog'!$M$1:$M$116,MAX(1,U1396))),G1396*H1396*INDEX('SKU Catalog'!$M$1:$M$116,MAX(1,U1396))*IF(AND(INDEX('SKU Catalog'!$F$1:$F$116,MAX(1,U1396))="Hourly",OR(INDEX('SKU Catalog'!$J$1:$J$116,MAX(1,U1396))=0,"3Y"="PAYG")),I1396,1),"UNPRICED"))))</f>
        <v>0</v>
      </c>
    </row>
    <row r="1397" spans="1:24" ht="28.8" x14ac:dyDescent="0.35">
      <c r="A1397" s="21" t="s">
        <v>1941</v>
      </c>
      <c r="B1397" s="21" t="s">
        <v>95</v>
      </c>
      <c r="C1397" s="21" t="s">
        <v>2299</v>
      </c>
      <c r="D1397" s="21" t="s">
        <v>1776</v>
      </c>
      <c r="E1397" s="21" t="s">
        <v>1777</v>
      </c>
      <c r="F1397" s="26" t="s">
        <v>188</v>
      </c>
      <c r="G1397" s="27">
        <v>1</v>
      </c>
      <c r="H1397" s="27">
        <v>1</v>
      </c>
      <c r="I1397" s="36">
        <v>1</v>
      </c>
      <c r="J1397" s="26" t="s">
        <v>2297</v>
      </c>
      <c r="K1397" s="37"/>
      <c r="L1397" s="23" t="str">
        <f>IF(U1397=0,"INVALID SKU",IF(INDEX('SKU Catalog'!$J$1:$J$116,MAX(1,U1397))=0,"PAYG",IF(J1397="Default",Assumptions!$B$7,J1397)))</f>
        <v>PAYG</v>
      </c>
      <c r="M1397" s="23" t="str">
        <f>IF(U1397=0,"Review SKU",INDEX('SKU Catalog'!$E$1:$E$116,MAX(1,U1397)))</f>
        <v>resource</v>
      </c>
      <c r="N1397" s="31">
        <f>IF(ISNUMBER(K1397),K1397,IF(U1397=0,"UNPRICED",IF(L1397="PAYG",INDEX('SKU Catalog'!$K$1:$K$116,MAX(1,U1397)),IF(L1397="1Y",INDEX('SKU Catalog'!$L$1:$L$116,MAX(1,U1397)),INDEX('SKU Catalog'!$M$1:$M$116,MAX(1,U1397))))))</f>
        <v>0</v>
      </c>
      <c r="O1397" s="24">
        <f>IF(NOT(AND(A1397=$B$2,G1397&gt;0,H1397&gt;0,OR(C1397&lt;&gt;"Recommended baseline",Assumptions!$B$10=1))),0,IF(ISNUMBER(N1397),G1397*H1397*N1397*IF(ISNUMBER(K1397),1,IF(AND(L1397="PAYG",INDEX('SKU Catalog'!$F$1:$F$116,MAX(1,U1397))="Hourly"),I1397,1)),"UNPRICED"))</f>
        <v>0</v>
      </c>
      <c r="P1397" s="24">
        <f>IF(ISNUMBER(O1397),O1397*Assumptions!$B$8,"UNPRICED")</f>
        <v>0</v>
      </c>
      <c r="Q1397" s="23" t="str">
        <f>IF(NOT(AND(A1397=$B$2,G1397&gt;0,H1397&gt;0,OR(C1397&lt;&gt;"Recommended baseline",Assumptions!$B$10=1))),"Inactive",IF(NOT(ISNUMBER(N1397)),"UNPRICED - select SKU / quote",IF(ISNUMBER(K1397),"Manual quote - verify source",IF(T1397="Covered","Covered by capacity",IF(T1397="Control plane","No direct fee","Priced - verify sizing")))))</f>
        <v>Inactive</v>
      </c>
      <c r="R1397" s="21" t="s">
        <v>2300</v>
      </c>
      <c r="S1397" s="21" t="s">
        <v>971</v>
      </c>
      <c r="T1397" s="21" t="s">
        <v>187</v>
      </c>
      <c r="U1397" s="23">
        <f>IF(COUNTIF('SKU Catalog'!$A$4:$A$116,T1397&amp;"|"&amp;F1397)=0,0,MATCH(T1397&amp;"|"&amp;F1397,'SKU Catalog'!$A$1:$A$116,0))</f>
        <v>5</v>
      </c>
      <c r="V1397" s="24">
        <f>IF(NOT(AND(A1397=$B$2,G1397&gt;0,H1397&gt;0,OR(C1397&lt;&gt;"Recommended baseline",Assumptions!$B$10=1))),0,IF(ISNUMBER(K1397),G1397*H1397*K1397,IF(U1397=0,"UNPRICED",IF(ISNUMBER(INDEX('SKU Catalog'!$K$1:$K$116,MAX(1,U1397))),G1397*H1397*INDEX('SKU Catalog'!$K$1:$K$116,MAX(1,U1397))*IF(AND(INDEX('SKU Catalog'!$F$1:$F$116,MAX(1,U1397))="Hourly",OR(INDEX('SKU Catalog'!$J$1:$J$116,MAX(1,U1397))=0,"PAYG"="PAYG")),I1397,1),"UNPRICED"))))</f>
        <v>0</v>
      </c>
      <c r="W1397" s="24">
        <f>IF(NOT(AND(A1397=$B$2,G1397&gt;0,H1397&gt;0,OR(C1397&lt;&gt;"Recommended baseline",Assumptions!$B$10=1))),0,IF(ISNUMBER(K1397),G1397*H1397*K1397,IF(U1397=0,"UNPRICED",IF(ISNUMBER(INDEX('SKU Catalog'!$L$1:$L$116,MAX(1,U1397))),G1397*H1397*INDEX('SKU Catalog'!$L$1:$L$116,MAX(1,U1397))*IF(AND(INDEX('SKU Catalog'!$F$1:$F$116,MAX(1,U1397))="Hourly",OR(INDEX('SKU Catalog'!$J$1:$J$116,MAX(1,U1397))=0,"1Y"="PAYG")),I1397,1),"UNPRICED"))))</f>
        <v>0</v>
      </c>
      <c r="X1397" s="24">
        <f>IF(NOT(AND(A1397=$B$2,G1397&gt;0,H1397&gt;0,OR(C1397&lt;&gt;"Recommended baseline",Assumptions!$B$10=1))),0,IF(ISNUMBER(K1397),G1397*H1397*K1397,IF(U1397=0,"UNPRICED",IF(ISNUMBER(INDEX('SKU Catalog'!$M$1:$M$116,MAX(1,U1397))),G1397*H1397*INDEX('SKU Catalog'!$M$1:$M$116,MAX(1,U1397))*IF(AND(INDEX('SKU Catalog'!$F$1:$F$116,MAX(1,U1397))="Hourly",OR(INDEX('SKU Catalog'!$J$1:$J$116,MAX(1,U1397))=0,"3Y"="PAYG")),I1397,1),"UNPRICED"))))</f>
        <v>0</v>
      </c>
    </row>
    <row r="1398" spans="1:24" ht="28.8" x14ac:dyDescent="0.35">
      <c r="A1398" s="21" t="s">
        <v>1941</v>
      </c>
      <c r="B1398" s="21" t="s">
        <v>95</v>
      </c>
      <c r="C1398" s="21" t="s">
        <v>2299</v>
      </c>
      <c r="D1398" s="21" t="s">
        <v>1778</v>
      </c>
      <c r="E1398" s="21" t="s">
        <v>1779</v>
      </c>
      <c r="F1398" s="26" t="s">
        <v>188</v>
      </c>
      <c r="G1398" s="27">
        <v>1</v>
      </c>
      <c r="H1398" s="27">
        <v>1</v>
      </c>
      <c r="I1398" s="36">
        <v>1</v>
      </c>
      <c r="J1398" s="26" t="s">
        <v>2297</v>
      </c>
      <c r="K1398" s="37"/>
      <c r="L1398" s="23" t="str">
        <f>IF(U1398=0,"INVALID SKU",IF(INDEX('SKU Catalog'!$J$1:$J$116,MAX(1,U1398))=0,"PAYG",IF(J1398="Default",Assumptions!$B$7,J1398)))</f>
        <v>PAYG</v>
      </c>
      <c r="M1398" s="23" t="str">
        <f>IF(U1398=0,"Review SKU",INDEX('SKU Catalog'!$E$1:$E$116,MAX(1,U1398)))</f>
        <v>resource</v>
      </c>
      <c r="N1398" s="31">
        <f>IF(ISNUMBER(K1398),K1398,IF(U1398=0,"UNPRICED",IF(L1398="PAYG",INDEX('SKU Catalog'!$K$1:$K$116,MAX(1,U1398)),IF(L1398="1Y",INDEX('SKU Catalog'!$L$1:$L$116,MAX(1,U1398)),INDEX('SKU Catalog'!$M$1:$M$116,MAX(1,U1398))))))</f>
        <v>0</v>
      </c>
      <c r="O1398" s="24">
        <f>IF(NOT(AND(A1398=$B$2,G1398&gt;0,H1398&gt;0,OR(C1398&lt;&gt;"Recommended baseline",Assumptions!$B$10=1))),0,IF(ISNUMBER(N1398),G1398*H1398*N1398*IF(ISNUMBER(K1398),1,IF(AND(L1398="PAYG",INDEX('SKU Catalog'!$F$1:$F$116,MAX(1,U1398))="Hourly"),I1398,1)),"UNPRICED"))</f>
        <v>0</v>
      </c>
      <c r="P1398" s="24">
        <f>IF(ISNUMBER(O1398),O1398*Assumptions!$B$8,"UNPRICED")</f>
        <v>0</v>
      </c>
      <c r="Q1398" s="23" t="str">
        <f>IF(NOT(AND(A1398=$B$2,G1398&gt;0,H1398&gt;0,OR(C1398&lt;&gt;"Recommended baseline",Assumptions!$B$10=1))),"Inactive",IF(NOT(ISNUMBER(N1398)),"UNPRICED - select SKU / quote",IF(ISNUMBER(K1398),"Manual quote - verify source",IF(T1398="Covered","Covered by capacity",IF(T1398="Control plane","No direct fee","Priced - verify sizing")))))</f>
        <v>Inactive</v>
      </c>
      <c r="R1398" s="21" t="s">
        <v>2300</v>
      </c>
      <c r="S1398" s="21" t="s">
        <v>971</v>
      </c>
      <c r="T1398" s="21" t="s">
        <v>187</v>
      </c>
      <c r="U1398" s="23">
        <f>IF(COUNTIF('SKU Catalog'!$A$4:$A$116,T1398&amp;"|"&amp;F1398)=0,0,MATCH(T1398&amp;"|"&amp;F1398,'SKU Catalog'!$A$1:$A$116,0))</f>
        <v>5</v>
      </c>
      <c r="V1398" s="24">
        <f>IF(NOT(AND(A1398=$B$2,G1398&gt;0,H1398&gt;0,OR(C1398&lt;&gt;"Recommended baseline",Assumptions!$B$10=1))),0,IF(ISNUMBER(K1398),G1398*H1398*K1398,IF(U1398=0,"UNPRICED",IF(ISNUMBER(INDEX('SKU Catalog'!$K$1:$K$116,MAX(1,U1398))),G1398*H1398*INDEX('SKU Catalog'!$K$1:$K$116,MAX(1,U1398))*IF(AND(INDEX('SKU Catalog'!$F$1:$F$116,MAX(1,U1398))="Hourly",OR(INDEX('SKU Catalog'!$J$1:$J$116,MAX(1,U1398))=0,"PAYG"="PAYG")),I1398,1),"UNPRICED"))))</f>
        <v>0</v>
      </c>
      <c r="W1398" s="24">
        <f>IF(NOT(AND(A1398=$B$2,G1398&gt;0,H1398&gt;0,OR(C1398&lt;&gt;"Recommended baseline",Assumptions!$B$10=1))),0,IF(ISNUMBER(K1398),G1398*H1398*K1398,IF(U1398=0,"UNPRICED",IF(ISNUMBER(INDEX('SKU Catalog'!$L$1:$L$116,MAX(1,U1398))),G1398*H1398*INDEX('SKU Catalog'!$L$1:$L$116,MAX(1,U1398))*IF(AND(INDEX('SKU Catalog'!$F$1:$F$116,MAX(1,U1398))="Hourly",OR(INDEX('SKU Catalog'!$J$1:$J$116,MAX(1,U1398))=0,"1Y"="PAYG")),I1398,1),"UNPRICED"))))</f>
        <v>0</v>
      </c>
      <c r="X1398" s="24">
        <f>IF(NOT(AND(A1398=$B$2,G1398&gt;0,H1398&gt;0,OR(C1398&lt;&gt;"Recommended baseline",Assumptions!$B$10=1))),0,IF(ISNUMBER(K1398),G1398*H1398*K1398,IF(U1398=0,"UNPRICED",IF(ISNUMBER(INDEX('SKU Catalog'!$M$1:$M$116,MAX(1,U1398))),G1398*H1398*INDEX('SKU Catalog'!$M$1:$M$116,MAX(1,U1398))*IF(AND(INDEX('SKU Catalog'!$F$1:$F$116,MAX(1,U1398))="Hourly",OR(INDEX('SKU Catalog'!$J$1:$J$116,MAX(1,U1398))=0,"3Y"="PAYG")),I1398,1),"UNPRICED"))))</f>
        <v>0</v>
      </c>
    </row>
    <row r="1399" spans="1:24" ht="28.8" x14ac:dyDescent="0.35">
      <c r="A1399" s="21" t="s">
        <v>1941</v>
      </c>
      <c r="B1399" s="21" t="s">
        <v>95</v>
      </c>
      <c r="C1399" s="21" t="s">
        <v>2299</v>
      </c>
      <c r="D1399" s="21" t="s">
        <v>1780</v>
      </c>
      <c r="E1399" s="21" t="s">
        <v>1781</v>
      </c>
      <c r="F1399" s="26" t="s">
        <v>188</v>
      </c>
      <c r="G1399" s="27">
        <v>1</v>
      </c>
      <c r="H1399" s="27">
        <v>1</v>
      </c>
      <c r="I1399" s="36">
        <v>1</v>
      </c>
      <c r="J1399" s="26" t="s">
        <v>2297</v>
      </c>
      <c r="K1399" s="37"/>
      <c r="L1399" s="23" t="str">
        <f>IF(U1399=0,"INVALID SKU",IF(INDEX('SKU Catalog'!$J$1:$J$116,MAX(1,U1399))=0,"PAYG",IF(J1399="Default",Assumptions!$B$7,J1399)))</f>
        <v>PAYG</v>
      </c>
      <c r="M1399" s="23" t="str">
        <f>IF(U1399=0,"Review SKU",INDEX('SKU Catalog'!$E$1:$E$116,MAX(1,U1399)))</f>
        <v>resource</v>
      </c>
      <c r="N1399" s="31">
        <f>IF(ISNUMBER(K1399),K1399,IF(U1399=0,"UNPRICED",IF(L1399="PAYG",INDEX('SKU Catalog'!$K$1:$K$116,MAX(1,U1399)),IF(L1399="1Y",INDEX('SKU Catalog'!$L$1:$L$116,MAX(1,U1399)),INDEX('SKU Catalog'!$M$1:$M$116,MAX(1,U1399))))))</f>
        <v>0</v>
      </c>
      <c r="O1399" s="24">
        <f>IF(NOT(AND(A1399=$B$2,G1399&gt;0,H1399&gt;0,OR(C1399&lt;&gt;"Recommended baseline",Assumptions!$B$10=1))),0,IF(ISNUMBER(N1399),G1399*H1399*N1399*IF(ISNUMBER(K1399),1,IF(AND(L1399="PAYG",INDEX('SKU Catalog'!$F$1:$F$116,MAX(1,U1399))="Hourly"),I1399,1)),"UNPRICED"))</f>
        <v>0</v>
      </c>
      <c r="P1399" s="24">
        <f>IF(ISNUMBER(O1399),O1399*Assumptions!$B$8,"UNPRICED")</f>
        <v>0</v>
      </c>
      <c r="Q1399" s="23" t="str">
        <f>IF(NOT(AND(A1399=$B$2,G1399&gt;0,H1399&gt;0,OR(C1399&lt;&gt;"Recommended baseline",Assumptions!$B$10=1))),"Inactive",IF(NOT(ISNUMBER(N1399)),"UNPRICED - select SKU / quote",IF(ISNUMBER(K1399),"Manual quote - verify source",IF(T1399="Covered","Covered by capacity",IF(T1399="Control plane","No direct fee","Priced - verify sizing")))))</f>
        <v>Inactive</v>
      </c>
      <c r="R1399" s="21" t="s">
        <v>2300</v>
      </c>
      <c r="S1399" s="21" t="s">
        <v>971</v>
      </c>
      <c r="T1399" s="21" t="s">
        <v>187</v>
      </c>
      <c r="U1399" s="23">
        <f>IF(COUNTIF('SKU Catalog'!$A$4:$A$116,T1399&amp;"|"&amp;F1399)=0,0,MATCH(T1399&amp;"|"&amp;F1399,'SKU Catalog'!$A$1:$A$116,0))</f>
        <v>5</v>
      </c>
      <c r="V1399" s="24">
        <f>IF(NOT(AND(A1399=$B$2,G1399&gt;0,H1399&gt;0,OR(C1399&lt;&gt;"Recommended baseline",Assumptions!$B$10=1))),0,IF(ISNUMBER(K1399),G1399*H1399*K1399,IF(U1399=0,"UNPRICED",IF(ISNUMBER(INDEX('SKU Catalog'!$K$1:$K$116,MAX(1,U1399))),G1399*H1399*INDEX('SKU Catalog'!$K$1:$K$116,MAX(1,U1399))*IF(AND(INDEX('SKU Catalog'!$F$1:$F$116,MAX(1,U1399))="Hourly",OR(INDEX('SKU Catalog'!$J$1:$J$116,MAX(1,U1399))=0,"PAYG"="PAYG")),I1399,1),"UNPRICED"))))</f>
        <v>0</v>
      </c>
      <c r="W1399" s="24">
        <f>IF(NOT(AND(A1399=$B$2,G1399&gt;0,H1399&gt;0,OR(C1399&lt;&gt;"Recommended baseline",Assumptions!$B$10=1))),0,IF(ISNUMBER(K1399),G1399*H1399*K1399,IF(U1399=0,"UNPRICED",IF(ISNUMBER(INDEX('SKU Catalog'!$L$1:$L$116,MAX(1,U1399))),G1399*H1399*INDEX('SKU Catalog'!$L$1:$L$116,MAX(1,U1399))*IF(AND(INDEX('SKU Catalog'!$F$1:$F$116,MAX(1,U1399))="Hourly",OR(INDEX('SKU Catalog'!$J$1:$J$116,MAX(1,U1399))=0,"1Y"="PAYG")),I1399,1),"UNPRICED"))))</f>
        <v>0</v>
      </c>
      <c r="X1399" s="24">
        <f>IF(NOT(AND(A1399=$B$2,G1399&gt;0,H1399&gt;0,OR(C1399&lt;&gt;"Recommended baseline",Assumptions!$B$10=1))),0,IF(ISNUMBER(K1399),G1399*H1399*K1399,IF(U1399=0,"UNPRICED",IF(ISNUMBER(INDEX('SKU Catalog'!$M$1:$M$116,MAX(1,U1399))),G1399*H1399*INDEX('SKU Catalog'!$M$1:$M$116,MAX(1,U1399))*IF(AND(INDEX('SKU Catalog'!$F$1:$F$116,MAX(1,U1399))="Hourly",OR(INDEX('SKU Catalog'!$J$1:$J$116,MAX(1,U1399))=0,"3Y"="PAYG")),I1399,1),"UNPRICED"))))</f>
        <v>0</v>
      </c>
    </row>
    <row r="1400" spans="1:24" ht="28.8" x14ac:dyDescent="0.35">
      <c r="A1400" s="21" t="s">
        <v>1941</v>
      </c>
      <c r="B1400" s="21" t="s">
        <v>95</v>
      </c>
      <c r="C1400" s="21" t="s">
        <v>2299</v>
      </c>
      <c r="D1400" s="21" t="s">
        <v>1783</v>
      </c>
      <c r="E1400" s="21" t="s">
        <v>1784</v>
      </c>
      <c r="F1400" s="26" t="s">
        <v>188</v>
      </c>
      <c r="G1400" s="27">
        <v>1</v>
      </c>
      <c r="H1400" s="27">
        <v>1</v>
      </c>
      <c r="I1400" s="36">
        <v>1</v>
      </c>
      <c r="J1400" s="26" t="s">
        <v>2297</v>
      </c>
      <c r="K1400" s="37"/>
      <c r="L1400" s="23" t="str">
        <f>IF(U1400=0,"INVALID SKU",IF(INDEX('SKU Catalog'!$J$1:$J$116,MAX(1,U1400))=0,"PAYG",IF(J1400="Default",Assumptions!$B$7,J1400)))</f>
        <v>PAYG</v>
      </c>
      <c r="M1400" s="23" t="str">
        <f>IF(U1400=0,"Review SKU",INDEX('SKU Catalog'!$E$1:$E$116,MAX(1,U1400)))</f>
        <v>resource</v>
      </c>
      <c r="N1400" s="31">
        <f>IF(ISNUMBER(K1400),K1400,IF(U1400=0,"UNPRICED",IF(L1400="PAYG",INDEX('SKU Catalog'!$K$1:$K$116,MAX(1,U1400)),IF(L1400="1Y",INDEX('SKU Catalog'!$L$1:$L$116,MAX(1,U1400)),INDEX('SKU Catalog'!$M$1:$M$116,MAX(1,U1400))))))</f>
        <v>0</v>
      </c>
      <c r="O1400" s="24">
        <f>IF(NOT(AND(A1400=$B$2,G1400&gt;0,H1400&gt;0,OR(C1400&lt;&gt;"Recommended baseline",Assumptions!$B$10=1))),0,IF(ISNUMBER(N1400),G1400*H1400*N1400*IF(ISNUMBER(K1400),1,IF(AND(L1400="PAYG",INDEX('SKU Catalog'!$F$1:$F$116,MAX(1,U1400))="Hourly"),I1400,1)),"UNPRICED"))</f>
        <v>0</v>
      </c>
      <c r="P1400" s="24">
        <f>IF(ISNUMBER(O1400),O1400*Assumptions!$B$8,"UNPRICED")</f>
        <v>0</v>
      </c>
      <c r="Q1400" s="23" t="str">
        <f>IF(NOT(AND(A1400=$B$2,G1400&gt;0,H1400&gt;0,OR(C1400&lt;&gt;"Recommended baseline",Assumptions!$B$10=1))),"Inactive",IF(NOT(ISNUMBER(N1400)),"UNPRICED - select SKU / quote",IF(ISNUMBER(K1400),"Manual quote - verify source",IF(T1400="Covered","Covered by capacity",IF(T1400="Control plane","No direct fee","Priced - verify sizing")))))</f>
        <v>Inactive</v>
      </c>
      <c r="R1400" s="21" t="s">
        <v>2300</v>
      </c>
      <c r="S1400" s="21" t="s">
        <v>971</v>
      </c>
      <c r="T1400" s="21" t="s">
        <v>187</v>
      </c>
      <c r="U1400" s="23">
        <f>IF(COUNTIF('SKU Catalog'!$A$4:$A$116,T1400&amp;"|"&amp;F1400)=0,0,MATCH(T1400&amp;"|"&amp;F1400,'SKU Catalog'!$A$1:$A$116,0))</f>
        <v>5</v>
      </c>
      <c r="V1400" s="24">
        <f>IF(NOT(AND(A1400=$B$2,G1400&gt;0,H1400&gt;0,OR(C1400&lt;&gt;"Recommended baseline",Assumptions!$B$10=1))),0,IF(ISNUMBER(K1400),G1400*H1400*K1400,IF(U1400=0,"UNPRICED",IF(ISNUMBER(INDEX('SKU Catalog'!$K$1:$K$116,MAX(1,U1400))),G1400*H1400*INDEX('SKU Catalog'!$K$1:$K$116,MAX(1,U1400))*IF(AND(INDEX('SKU Catalog'!$F$1:$F$116,MAX(1,U1400))="Hourly",OR(INDEX('SKU Catalog'!$J$1:$J$116,MAX(1,U1400))=0,"PAYG"="PAYG")),I1400,1),"UNPRICED"))))</f>
        <v>0</v>
      </c>
      <c r="W1400" s="24">
        <f>IF(NOT(AND(A1400=$B$2,G1400&gt;0,H1400&gt;0,OR(C1400&lt;&gt;"Recommended baseline",Assumptions!$B$10=1))),0,IF(ISNUMBER(K1400),G1400*H1400*K1400,IF(U1400=0,"UNPRICED",IF(ISNUMBER(INDEX('SKU Catalog'!$L$1:$L$116,MAX(1,U1400))),G1400*H1400*INDEX('SKU Catalog'!$L$1:$L$116,MAX(1,U1400))*IF(AND(INDEX('SKU Catalog'!$F$1:$F$116,MAX(1,U1400))="Hourly",OR(INDEX('SKU Catalog'!$J$1:$J$116,MAX(1,U1400))=0,"1Y"="PAYG")),I1400,1),"UNPRICED"))))</f>
        <v>0</v>
      </c>
      <c r="X1400" s="24">
        <f>IF(NOT(AND(A1400=$B$2,G1400&gt;0,H1400&gt;0,OR(C1400&lt;&gt;"Recommended baseline",Assumptions!$B$10=1))),0,IF(ISNUMBER(K1400),G1400*H1400*K1400,IF(U1400=0,"UNPRICED",IF(ISNUMBER(INDEX('SKU Catalog'!$M$1:$M$116,MAX(1,U1400))),G1400*H1400*INDEX('SKU Catalog'!$M$1:$M$116,MAX(1,U1400))*IF(AND(INDEX('SKU Catalog'!$F$1:$F$116,MAX(1,U1400))="Hourly",OR(INDEX('SKU Catalog'!$J$1:$J$116,MAX(1,U1400))=0,"3Y"="PAYG")),I1400,1),"UNPRICED"))))</f>
        <v>0</v>
      </c>
    </row>
    <row r="1401" spans="1:24" ht="28.8" x14ac:dyDescent="0.35">
      <c r="A1401" s="21" t="s">
        <v>1941</v>
      </c>
      <c r="B1401" s="21" t="s">
        <v>95</v>
      </c>
      <c r="C1401" s="21" t="s">
        <v>2299</v>
      </c>
      <c r="D1401" s="21" t="s">
        <v>1785</v>
      </c>
      <c r="E1401" s="21" t="s">
        <v>1786</v>
      </c>
      <c r="F1401" s="26" t="s">
        <v>188</v>
      </c>
      <c r="G1401" s="27">
        <v>1</v>
      </c>
      <c r="H1401" s="27">
        <v>1</v>
      </c>
      <c r="I1401" s="36">
        <v>1</v>
      </c>
      <c r="J1401" s="26" t="s">
        <v>2297</v>
      </c>
      <c r="K1401" s="37"/>
      <c r="L1401" s="23" t="str">
        <f>IF(U1401=0,"INVALID SKU",IF(INDEX('SKU Catalog'!$J$1:$J$116,MAX(1,U1401))=0,"PAYG",IF(J1401="Default",Assumptions!$B$7,J1401)))</f>
        <v>PAYG</v>
      </c>
      <c r="M1401" s="23" t="str">
        <f>IF(U1401=0,"Review SKU",INDEX('SKU Catalog'!$E$1:$E$116,MAX(1,U1401)))</f>
        <v>resource</v>
      </c>
      <c r="N1401" s="31">
        <f>IF(ISNUMBER(K1401),K1401,IF(U1401=0,"UNPRICED",IF(L1401="PAYG",INDEX('SKU Catalog'!$K$1:$K$116,MAX(1,U1401)),IF(L1401="1Y",INDEX('SKU Catalog'!$L$1:$L$116,MAX(1,U1401)),INDEX('SKU Catalog'!$M$1:$M$116,MAX(1,U1401))))))</f>
        <v>0</v>
      </c>
      <c r="O1401" s="24">
        <f>IF(NOT(AND(A1401=$B$2,G1401&gt;0,H1401&gt;0,OR(C1401&lt;&gt;"Recommended baseline",Assumptions!$B$10=1))),0,IF(ISNUMBER(N1401),G1401*H1401*N1401*IF(ISNUMBER(K1401),1,IF(AND(L1401="PAYG",INDEX('SKU Catalog'!$F$1:$F$116,MAX(1,U1401))="Hourly"),I1401,1)),"UNPRICED"))</f>
        <v>0</v>
      </c>
      <c r="P1401" s="24">
        <f>IF(ISNUMBER(O1401),O1401*Assumptions!$B$8,"UNPRICED")</f>
        <v>0</v>
      </c>
      <c r="Q1401" s="23" t="str">
        <f>IF(NOT(AND(A1401=$B$2,G1401&gt;0,H1401&gt;0,OR(C1401&lt;&gt;"Recommended baseline",Assumptions!$B$10=1))),"Inactive",IF(NOT(ISNUMBER(N1401)),"UNPRICED - select SKU / quote",IF(ISNUMBER(K1401),"Manual quote - verify source",IF(T1401="Covered","Covered by capacity",IF(T1401="Control plane","No direct fee","Priced - verify sizing")))))</f>
        <v>Inactive</v>
      </c>
      <c r="R1401" s="21" t="s">
        <v>2300</v>
      </c>
      <c r="S1401" s="21" t="s">
        <v>971</v>
      </c>
      <c r="T1401" s="21" t="s">
        <v>187</v>
      </c>
      <c r="U1401" s="23">
        <f>IF(COUNTIF('SKU Catalog'!$A$4:$A$116,T1401&amp;"|"&amp;F1401)=0,0,MATCH(T1401&amp;"|"&amp;F1401,'SKU Catalog'!$A$1:$A$116,0))</f>
        <v>5</v>
      </c>
      <c r="V1401" s="24">
        <f>IF(NOT(AND(A1401=$B$2,G1401&gt;0,H1401&gt;0,OR(C1401&lt;&gt;"Recommended baseline",Assumptions!$B$10=1))),0,IF(ISNUMBER(K1401),G1401*H1401*K1401,IF(U1401=0,"UNPRICED",IF(ISNUMBER(INDEX('SKU Catalog'!$K$1:$K$116,MAX(1,U1401))),G1401*H1401*INDEX('SKU Catalog'!$K$1:$K$116,MAX(1,U1401))*IF(AND(INDEX('SKU Catalog'!$F$1:$F$116,MAX(1,U1401))="Hourly",OR(INDEX('SKU Catalog'!$J$1:$J$116,MAX(1,U1401))=0,"PAYG"="PAYG")),I1401,1),"UNPRICED"))))</f>
        <v>0</v>
      </c>
      <c r="W1401" s="24">
        <f>IF(NOT(AND(A1401=$B$2,G1401&gt;0,H1401&gt;0,OR(C1401&lt;&gt;"Recommended baseline",Assumptions!$B$10=1))),0,IF(ISNUMBER(K1401),G1401*H1401*K1401,IF(U1401=0,"UNPRICED",IF(ISNUMBER(INDEX('SKU Catalog'!$L$1:$L$116,MAX(1,U1401))),G1401*H1401*INDEX('SKU Catalog'!$L$1:$L$116,MAX(1,U1401))*IF(AND(INDEX('SKU Catalog'!$F$1:$F$116,MAX(1,U1401))="Hourly",OR(INDEX('SKU Catalog'!$J$1:$J$116,MAX(1,U1401))=0,"1Y"="PAYG")),I1401,1),"UNPRICED"))))</f>
        <v>0</v>
      </c>
      <c r="X1401" s="24">
        <f>IF(NOT(AND(A1401=$B$2,G1401&gt;0,H1401&gt;0,OR(C1401&lt;&gt;"Recommended baseline",Assumptions!$B$10=1))),0,IF(ISNUMBER(K1401),G1401*H1401*K1401,IF(U1401=0,"UNPRICED",IF(ISNUMBER(INDEX('SKU Catalog'!$M$1:$M$116,MAX(1,U1401))),G1401*H1401*INDEX('SKU Catalog'!$M$1:$M$116,MAX(1,U1401))*IF(AND(INDEX('SKU Catalog'!$F$1:$F$116,MAX(1,U1401))="Hourly",OR(INDEX('SKU Catalog'!$J$1:$J$116,MAX(1,U1401))=0,"3Y"="PAYG")),I1401,1),"UNPRICED"))))</f>
        <v>0</v>
      </c>
    </row>
    <row r="1402" spans="1:24" ht="28.8" x14ac:dyDescent="0.35">
      <c r="A1402" s="21" t="s">
        <v>1941</v>
      </c>
      <c r="B1402" s="21" t="s">
        <v>95</v>
      </c>
      <c r="C1402" s="21" t="s">
        <v>2299</v>
      </c>
      <c r="D1402" s="21" t="s">
        <v>1787</v>
      </c>
      <c r="E1402" s="21" t="s">
        <v>1788</v>
      </c>
      <c r="F1402" s="26" t="s">
        <v>188</v>
      </c>
      <c r="G1402" s="27">
        <v>1</v>
      </c>
      <c r="H1402" s="27">
        <v>1</v>
      </c>
      <c r="I1402" s="36">
        <v>1</v>
      </c>
      <c r="J1402" s="26" t="s">
        <v>2297</v>
      </c>
      <c r="K1402" s="37"/>
      <c r="L1402" s="23" t="str">
        <f>IF(U1402=0,"INVALID SKU",IF(INDEX('SKU Catalog'!$J$1:$J$116,MAX(1,U1402))=0,"PAYG",IF(J1402="Default",Assumptions!$B$7,J1402)))</f>
        <v>PAYG</v>
      </c>
      <c r="M1402" s="23" t="str">
        <f>IF(U1402=0,"Review SKU",INDEX('SKU Catalog'!$E$1:$E$116,MAX(1,U1402)))</f>
        <v>resource</v>
      </c>
      <c r="N1402" s="31">
        <f>IF(ISNUMBER(K1402),K1402,IF(U1402=0,"UNPRICED",IF(L1402="PAYG",INDEX('SKU Catalog'!$K$1:$K$116,MAX(1,U1402)),IF(L1402="1Y",INDEX('SKU Catalog'!$L$1:$L$116,MAX(1,U1402)),INDEX('SKU Catalog'!$M$1:$M$116,MAX(1,U1402))))))</f>
        <v>0</v>
      </c>
      <c r="O1402" s="24">
        <f>IF(NOT(AND(A1402=$B$2,G1402&gt;0,H1402&gt;0,OR(C1402&lt;&gt;"Recommended baseline",Assumptions!$B$10=1))),0,IF(ISNUMBER(N1402),G1402*H1402*N1402*IF(ISNUMBER(K1402),1,IF(AND(L1402="PAYG",INDEX('SKU Catalog'!$F$1:$F$116,MAX(1,U1402))="Hourly"),I1402,1)),"UNPRICED"))</f>
        <v>0</v>
      </c>
      <c r="P1402" s="24">
        <f>IF(ISNUMBER(O1402),O1402*Assumptions!$B$8,"UNPRICED")</f>
        <v>0</v>
      </c>
      <c r="Q1402" s="23" t="str">
        <f>IF(NOT(AND(A1402=$B$2,G1402&gt;0,H1402&gt;0,OR(C1402&lt;&gt;"Recommended baseline",Assumptions!$B$10=1))),"Inactive",IF(NOT(ISNUMBER(N1402)),"UNPRICED - select SKU / quote",IF(ISNUMBER(K1402),"Manual quote - verify source",IF(T1402="Covered","Covered by capacity",IF(T1402="Control plane","No direct fee","Priced - verify sizing")))))</f>
        <v>Inactive</v>
      </c>
      <c r="R1402" s="21" t="s">
        <v>2300</v>
      </c>
      <c r="S1402" s="21" t="s">
        <v>971</v>
      </c>
      <c r="T1402" s="21" t="s">
        <v>187</v>
      </c>
      <c r="U1402" s="23">
        <f>IF(COUNTIF('SKU Catalog'!$A$4:$A$116,T1402&amp;"|"&amp;F1402)=0,0,MATCH(T1402&amp;"|"&amp;F1402,'SKU Catalog'!$A$1:$A$116,0))</f>
        <v>5</v>
      </c>
      <c r="V1402" s="24">
        <f>IF(NOT(AND(A1402=$B$2,G1402&gt;0,H1402&gt;0,OR(C1402&lt;&gt;"Recommended baseline",Assumptions!$B$10=1))),0,IF(ISNUMBER(K1402),G1402*H1402*K1402,IF(U1402=0,"UNPRICED",IF(ISNUMBER(INDEX('SKU Catalog'!$K$1:$K$116,MAX(1,U1402))),G1402*H1402*INDEX('SKU Catalog'!$K$1:$K$116,MAX(1,U1402))*IF(AND(INDEX('SKU Catalog'!$F$1:$F$116,MAX(1,U1402))="Hourly",OR(INDEX('SKU Catalog'!$J$1:$J$116,MAX(1,U1402))=0,"PAYG"="PAYG")),I1402,1),"UNPRICED"))))</f>
        <v>0</v>
      </c>
      <c r="W1402" s="24">
        <f>IF(NOT(AND(A1402=$B$2,G1402&gt;0,H1402&gt;0,OR(C1402&lt;&gt;"Recommended baseline",Assumptions!$B$10=1))),0,IF(ISNUMBER(K1402),G1402*H1402*K1402,IF(U1402=0,"UNPRICED",IF(ISNUMBER(INDEX('SKU Catalog'!$L$1:$L$116,MAX(1,U1402))),G1402*H1402*INDEX('SKU Catalog'!$L$1:$L$116,MAX(1,U1402))*IF(AND(INDEX('SKU Catalog'!$F$1:$F$116,MAX(1,U1402))="Hourly",OR(INDEX('SKU Catalog'!$J$1:$J$116,MAX(1,U1402))=0,"1Y"="PAYG")),I1402,1),"UNPRICED"))))</f>
        <v>0</v>
      </c>
      <c r="X1402" s="24">
        <f>IF(NOT(AND(A1402=$B$2,G1402&gt;0,H1402&gt;0,OR(C1402&lt;&gt;"Recommended baseline",Assumptions!$B$10=1))),0,IF(ISNUMBER(K1402),G1402*H1402*K1402,IF(U1402=0,"UNPRICED",IF(ISNUMBER(INDEX('SKU Catalog'!$M$1:$M$116,MAX(1,U1402))),G1402*H1402*INDEX('SKU Catalog'!$M$1:$M$116,MAX(1,U1402))*IF(AND(INDEX('SKU Catalog'!$F$1:$F$116,MAX(1,U1402))="Hourly",OR(INDEX('SKU Catalog'!$J$1:$J$116,MAX(1,U1402))=0,"3Y"="PAYG")),I1402,1),"UNPRICED"))))</f>
        <v>0</v>
      </c>
    </row>
    <row r="1403" spans="1:24" ht="28.8" x14ac:dyDescent="0.35">
      <c r="A1403" s="21" t="s">
        <v>1941</v>
      </c>
      <c r="B1403" s="21" t="s">
        <v>95</v>
      </c>
      <c r="C1403" s="21" t="s">
        <v>2299</v>
      </c>
      <c r="D1403" s="21" t="s">
        <v>1789</v>
      </c>
      <c r="E1403" s="21" t="s">
        <v>1790</v>
      </c>
      <c r="F1403" s="26" t="s">
        <v>188</v>
      </c>
      <c r="G1403" s="27">
        <v>1</v>
      </c>
      <c r="H1403" s="27">
        <v>1</v>
      </c>
      <c r="I1403" s="36">
        <v>1</v>
      </c>
      <c r="J1403" s="26" t="s">
        <v>2297</v>
      </c>
      <c r="K1403" s="37"/>
      <c r="L1403" s="23" t="str">
        <f>IF(U1403=0,"INVALID SKU",IF(INDEX('SKU Catalog'!$J$1:$J$116,MAX(1,U1403))=0,"PAYG",IF(J1403="Default",Assumptions!$B$7,J1403)))</f>
        <v>PAYG</v>
      </c>
      <c r="M1403" s="23" t="str">
        <f>IF(U1403=0,"Review SKU",INDEX('SKU Catalog'!$E$1:$E$116,MAX(1,U1403)))</f>
        <v>resource</v>
      </c>
      <c r="N1403" s="31">
        <f>IF(ISNUMBER(K1403),K1403,IF(U1403=0,"UNPRICED",IF(L1403="PAYG",INDEX('SKU Catalog'!$K$1:$K$116,MAX(1,U1403)),IF(L1403="1Y",INDEX('SKU Catalog'!$L$1:$L$116,MAX(1,U1403)),INDEX('SKU Catalog'!$M$1:$M$116,MAX(1,U1403))))))</f>
        <v>0</v>
      </c>
      <c r="O1403" s="24">
        <f>IF(NOT(AND(A1403=$B$2,G1403&gt;0,H1403&gt;0,OR(C1403&lt;&gt;"Recommended baseline",Assumptions!$B$10=1))),0,IF(ISNUMBER(N1403),G1403*H1403*N1403*IF(ISNUMBER(K1403),1,IF(AND(L1403="PAYG",INDEX('SKU Catalog'!$F$1:$F$116,MAX(1,U1403))="Hourly"),I1403,1)),"UNPRICED"))</f>
        <v>0</v>
      </c>
      <c r="P1403" s="24">
        <f>IF(ISNUMBER(O1403),O1403*Assumptions!$B$8,"UNPRICED")</f>
        <v>0</v>
      </c>
      <c r="Q1403" s="23" t="str">
        <f>IF(NOT(AND(A1403=$B$2,G1403&gt;0,H1403&gt;0,OR(C1403&lt;&gt;"Recommended baseline",Assumptions!$B$10=1))),"Inactive",IF(NOT(ISNUMBER(N1403)),"UNPRICED - select SKU / quote",IF(ISNUMBER(K1403),"Manual quote - verify source",IF(T1403="Covered","Covered by capacity",IF(T1403="Control plane","No direct fee","Priced - verify sizing")))))</f>
        <v>Inactive</v>
      </c>
      <c r="R1403" s="21" t="s">
        <v>2300</v>
      </c>
      <c r="S1403" s="21" t="s">
        <v>971</v>
      </c>
      <c r="T1403" s="21" t="s">
        <v>187</v>
      </c>
      <c r="U1403" s="23">
        <f>IF(COUNTIF('SKU Catalog'!$A$4:$A$116,T1403&amp;"|"&amp;F1403)=0,0,MATCH(T1403&amp;"|"&amp;F1403,'SKU Catalog'!$A$1:$A$116,0))</f>
        <v>5</v>
      </c>
      <c r="V1403" s="24">
        <f>IF(NOT(AND(A1403=$B$2,G1403&gt;0,H1403&gt;0,OR(C1403&lt;&gt;"Recommended baseline",Assumptions!$B$10=1))),0,IF(ISNUMBER(K1403),G1403*H1403*K1403,IF(U1403=0,"UNPRICED",IF(ISNUMBER(INDEX('SKU Catalog'!$K$1:$K$116,MAX(1,U1403))),G1403*H1403*INDEX('SKU Catalog'!$K$1:$K$116,MAX(1,U1403))*IF(AND(INDEX('SKU Catalog'!$F$1:$F$116,MAX(1,U1403))="Hourly",OR(INDEX('SKU Catalog'!$J$1:$J$116,MAX(1,U1403))=0,"PAYG"="PAYG")),I1403,1),"UNPRICED"))))</f>
        <v>0</v>
      </c>
      <c r="W1403" s="24">
        <f>IF(NOT(AND(A1403=$B$2,G1403&gt;0,H1403&gt;0,OR(C1403&lt;&gt;"Recommended baseline",Assumptions!$B$10=1))),0,IF(ISNUMBER(K1403),G1403*H1403*K1403,IF(U1403=0,"UNPRICED",IF(ISNUMBER(INDEX('SKU Catalog'!$L$1:$L$116,MAX(1,U1403))),G1403*H1403*INDEX('SKU Catalog'!$L$1:$L$116,MAX(1,U1403))*IF(AND(INDEX('SKU Catalog'!$F$1:$F$116,MAX(1,U1403))="Hourly",OR(INDEX('SKU Catalog'!$J$1:$J$116,MAX(1,U1403))=0,"1Y"="PAYG")),I1403,1),"UNPRICED"))))</f>
        <v>0</v>
      </c>
      <c r="X1403" s="24">
        <f>IF(NOT(AND(A1403=$B$2,G1403&gt;0,H1403&gt;0,OR(C1403&lt;&gt;"Recommended baseline",Assumptions!$B$10=1))),0,IF(ISNUMBER(K1403),G1403*H1403*K1403,IF(U1403=0,"UNPRICED",IF(ISNUMBER(INDEX('SKU Catalog'!$M$1:$M$116,MAX(1,U1403))),G1403*H1403*INDEX('SKU Catalog'!$M$1:$M$116,MAX(1,U1403))*IF(AND(INDEX('SKU Catalog'!$F$1:$F$116,MAX(1,U1403))="Hourly",OR(INDEX('SKU Catalog'!$J$1:$J$116,MAX(1,U1403))=0,"3Y"="PAYG")),I1403,1),"UNPRICED"))))</f>
        <v>0</v>
      </c>
    </row>
    <row r="1404" spans="1:24" ht="28.8" x14ac:dyDescent="0.35">
      <c r="A1404" s="21" t="s">
        <v>1941</v>
      </c>
      <c r="B1404" s="21" t="s">
        <v>95</v>
      </c>
      <c r="C1404" s="21" t="s">
        <v>2299</v>
      </c>
      <c r="D1404" s="21" t="s">
        <v>1791</v>
      </c>
      <c r="E1404" s="21" t="s">
        <v>1792</v>
      </c>
      <c r="F1404" s="26" t="s">
        <v>188</v>
      </c>
      <c r="G1404" s="27">
        <v>1</v>
      </c>
      <c r="H1404" s="27">
        <v>1</v>
      </c>
      <c r="I1404" s="36">
        <v>1</v>
      </c>
      <c r="J1404" s="26" t="s">
        <v>2297</v>
      </c>
      <c r="K1404" s="37"/>
      <c r="L1404" s="23" t="str">
        <f>IF(U1404=0,"INVALID SKU",IF(INDEX('SKU Catalog'!$J$1:$J$116,MAX(1,U1404))=0,"PAYG",IF(J1404="Default",Assumptions!$B$7,J1404)))</f>
        <v>PAYG</v>
      </c>
      <c r="M1404" s="23" t="str">
        <f>IF(U1404=0,"Review SKU",INDEX('SKU Catalog'!$E$1:$E$116,MAX(1,U1404)))</f>
        <v>resource</v>
      </c>
      <c r="N1404" s="31">
        <f>IF(ISNUMBER(K1404),K1404,IF(U1404=0,"UNPRICED",IF(L1404="PAYG",INDEX('SKU Catalog'!$K$1:$K$116,MAX(1,U1404)),IF(L1404="1Y",INDEX('SKU Catalog'!$L$1:$L$116,MAX(1,U1404)),INDEX('SKU Catalog'!$M$1:$M$116,MAX(1,U1404))))))</f>
        <v>0</v>
      </c>
      <c r="O1404" s="24">
        <f>IF(NOT(AND(A1404=$B$2,G1404&gt;0,H1404&gt;0,OR(C1404&lt;&gt;"Recommended baseline",Assumptions!$B$10=1))),0,IF(ISNUMBER(N1404),G1404*H1404*N1404*IF(ISNUMBER(K1404),1,IF(AND(L1404="PAYG",INDEX('SKU Catalog'!$F$1:$F$116,MAX(1,U1404))="Hourly"),I1404,1)),"UNPRICED"))</f>
        <v>0</v>
      </c>
      <c r="P1404" s="24">
        <f>IF(ISNUMBER(O1404),O1404*Assumptions!$B$8,"UNPRICED")</f>
        <v>0</v>
      </c>
      <c r="Q1404" s="23" t="str">
        <f>IF(NOT(AND(A1404=$B$2,G1404&gt;0,H1404&gt;0,OR(C1404&lt;&gt;"Recommended baseline",Assumptions!$B$10=1))),"Inactive",IF(NOT(ISNUMBER(N1404)),"UNPRICED - select SKU / quote",IF(ISNUMBER(K1404),"Manual quote - verify source",IF(T1404="Covered","Covered by capacity",IF(T1404="Control plane","No direct fee","Priced - verify sizing")))))</f>
        <v>Inactive</v>
      </c>
      <c r="R1404" s="21" t="s">
        <v>2300</v>
      </c>
      <c r="S1404" s="21" t="s">
        <v>971</v>
      </c>
      <c r="T1404" s="21" t="s">
        <v>187</v>
      </c>
      <c r="U1404" s="23">
        <f>IF(COUNTIF('SKU Catalog'!$A$4:$A$116,T1404&amp;"|"&amp;F1404)=0,0,MATCH(T1404&amp;"|"&amp;F1404,'SKU Catalog'!$A$1:$A$116,0))</f>
        <v>5</v>
      </c>
      <c r="V1404" s="24">
        <f>IF(NOT(AND(A1404=$B$2,G1404&gt;0,H1404&gt;0,OR(C1404&lt;&gt;"Recommended baseline",Assumptions!$B$10=1))),0,IF(ISNUMBER(K1404),G1404*H1404*K1404,IF(U1404=0,"UNPRICED",IF(ISNUMBER(INDEX('SKU Catalog'!$K$1:$K$116,MAX(1,U1404))),G1404*H1404*INDEX('SKU Catalog'!$K$1:$K$116,MAX(1,U1404))*IF(AND(INDEX('SKU Catalog'!$F$1:$F$116,MAX(1,U1404))="Hourly",OR(INDEX('SKU Catalog'!$J$1:$J$116,MAX(1,U1404))=0,"PAYG"="PAYG")),I1404,1),"UNPRICED"))))</f>
        <v>0</v>
      </c>
      <c r="W1404" s="24">
        <f>IF(NOT(AND(A1404=$B$2,G1404&gt;0,H1404&gt;0,OR(C1404&lt;&gt;"Recommended baseline",Assumptions!$B$10=1))),0,IF(ISNUMBER(K1404),G1404*H1404*K1404,IF(U1404=0,"UNPRICED",IF(ISNUMBER(INDEX('SKU Catalog'!$L$1:$L$116,MAX(1,U1404))),G1404*H1404*INDEX('SKU Catalog'!$L$1:$L$116,MAX(1,U1404))*IF(AND(INDEX('SKU Catalog'!$F$1:$F$116,MAX(1,U1404))="Hourly",OR(INDEX('SKU Catalog'!$J$1:$J$116,MAX(1,U1404))=0,"1Y"="PAYG")),I1404,1),"UNPRICED"))))</f>
        <v>0</v>
      </c>
      <c r="X1404" s="24">
        <f>IF(NOT(AND(A1404=$B$2,G1404&gt;0,H1404&gt;0,OR(C1404&lt;&gt;"Recommended baseline",Assumptions!$B$10=1))),0,IF(ISNUMBER(K1404),G1404*H1404*K1404,IF(U1404=0,"UNPRICED",IF(ISNUMBER(INDEX('SKU Catalog'!$M$1:$M$116,MAX(1,U1404))),G1404*H1404*INDEX('SKU Catalog'!$M$1:$M$116,MAX(1,U1404))*IF(AND(INDEX('SKU Catalog'!$F$1:$F$116,MAX(1,U1404))="Hourly",OR(INDEX('SKU Catalog'!$J$1:$J$116,MAX(1,U1404))=0,"3Y"="PAYG")),I1404,1),"UNPRICED"))))</f>
        <v>0</v>
      </c>
    </row>
    <row r="1405" spans="1:24" ht="28.8" x14ac:dyDescent="0.35">
      <c r="A1405" s="21" t="s">
        <v>1941</v>
      </c>
      <c r="B1405" s="21" t="s">
        <v>95</v>
      </c>
      <c r="C1405" s="21" t="s">
        <v>2299</v>
      </c>
      <c r="D1405" s="21" t="s">
        <v>1793</v>
      </c>
      <c r="E1405" s="21" t="s">
        <v>1794</v>
      </c>
      <c r="F1405" s="26" t="s">
        <v>188</v>
      </c>
      <c r="G1405" s="27">
        <v>1</v>
      </c>
      <c r="H1405" s="27">
        <v>1</v>
      </c>
      <c r="I1405" s="36">
        <v>1</v>
      </c>
      <c r="J1405" s="26" t="s">
        <v>2297</v>
      </c>
      <c r="K1405" s="37"/>
      <c r="L1405" s="23" t="str">
        <f>IF(U1405=0,"INVALID SKU",IF(INDEX('SKU Catalog'!$J$1:$J$116,MAX(1,U1405))=0,"PAYG",IF(J1405="Default",Assumptions!$B$7,J1405)))</f>
        <v>PAYG</v>
      </c>
      <c r="M1405" s="23" t="str">
        <f>IF(U1405=0,"Review SKU",INDEX('SKU Catalog'!$E$1:$E$116,MAX(1,U1405)))</f>
        <v>resource</v>
      </c>
      <c r="N1405" s="31">
        <f>IF(ISNUMBER(K1405),K1405,IF(U1405=0,"UNPRICED",IF(L1405="PAYG",INDEX('SKU Catalog'!$K$1:$K$116,MAX(1,U1405)),IF(L1405="1Y",INDEX('SKU Catalog'!$L$1:$L$116,MAX(1,U1405)),INDEX('SKU Catalog'!$M$1:$M$116,MAX(1,U1405))))))</f>
        <v>0</v>
      </c>
      <c r="O1405" s="24">
        <f>IF(NOT(AND(A1405=$B$2,G1405&gt;0,H1405&gt;0,OR(C1405&lt;&gt;"Recommended baseline",Assumptions!$B$10=1))),0,IF(ISNUMBER(N1405),G1405*H1405*N1405*IF(ISNUMBER(K1405),1,IF(AND(L1405="PAYG",INDEX('SKU Catalog'!$F$1:$F$116,MAX(1,U1405))="Hourly"),I1405,1)),"UNPRICED"))</f>
        <v>0</v>
      </c>
      <c r="P1405" s="24">
        <f>IF(ISNUMBER(O1405),O1405*Assumptions!$B$8,"UNPRICED")</f>
        <v>0</v>
      </c>
      <c r="Q1405" s="23" t="str">
        <f>IF(NOT(AND(A1405=$B$2,G1405&gt;0,H1405&gt;0,OR(C1405&lt;&gt;"Recommended baseline",Assumptions!$B$10=1))),"Inactive",IF(NOT(ISNUMBER(N1405)),"UNPRICED - select SKU / quote",IF(ISNUMBER(K1405),"Manual quote - verify source",IF(T1405="Covered","Covered by capacity",IF(T1405="Control plane","No direct fee","Priced - verify sizing")))))</f>
        <v>Inactive</v>
      </c>
      <c r="R1405" s="21" t="s">
        <v>2300</v>
      </c>
      <c r="S1405" s="21" t="s">
        <v>971</v>
      </c>
      <c r="T1405" s="21" t="s">
        <v>187</v>
      </c>
      <c r="U1405" s="23">
        <f>IF(COUNTIF('SKU Catalog'!$A$4:$A$116,T1405&amp;"|"&amp;F1405)=0,0,MATCH(T1405&amp;"|"&amp;F1405,'SKU Catalog'!$A$1:$A$116,0))</f>
        <v>5</v>
      </c>
      <c r="V1405" s="24">
        <f>IF(NOT(AND(A1405=$B$2,G1405&gt;0,H1405&gt;0,OR(C1405&lt;&gt;"Recommended baseline",Assumptions!$B$10=1))),0,IF(ISNUMBER(K1405),G1405*H1405*K1405,IF(U1405=0,"UNPRICED",IF(ISNUMBER(INDEX('SKU Catalog'!$K$1:$K$116,MAX(1,U1405))),G1405*H1405*INDEX('SKU Catalog'!$K$1:$K$116,MAX(1,U1405))*IF(AND(INDEX('SKU Catalog'!$F$1:$F$116,MAX(1,U1405))="Hourly",OR(INDEX('SKU Catalog'!$J$1:$J$116,MAX(1,U1405))=0,"PAYG"="PAYG")),I1405,1),"UNPRICED"))))</f>
        <v>0</v>
      </c>
      <c r="W1405" s="24">
        <f>IF(NOT(AND(A1405=$B$2,G1405&gt;0,H1405&gt;0,OR(C1405&lt;&gt;"Recommended baseline",Assumptions!$B$10=1))),0,IF(ISNUMBER(K1405),G1405*H1405*K1405,IF(U1405=0,"UNPRICED",IF(ISNUMBER(INDEX('SKU Catalog'!$L$1:$L$116,MAX(1,U1405))),G1405*H1405*INDEX('SKU Catalog'!$L$1:$L$116,MAX(1,U1405))*IF(AND(INDEX('SKU Catalog'!$F$1:$F$116,MAX(1,U1405))="Hourly",OR(INDEX('SKU Catalog'!$J$1:$J$116,MAX(1,U1405))=0,"1Y"="PAYG")),I1405,1),"UNPRICED"))))</f>
        <v>0</v>
      </c>
      <c r="X1405" s="24">
        <f>IF(NOT(AND(A1405=$B$2,G1405&gt;0,H1405&gt;0,OR(C1405&lt;&gt;"Recommended baseline",Assumptions!$B$10=1))),0,IF(ISNUMBER(K1405),G1405*H1405*K1405,IF(U1405=0,"UNPRICED",IF(ISNUMBER(INDEX('SKU Catalog'!$M$1:$M$116,MAX(1,U1405))),G1405*H1405*INDEX('SKU Catalog'!$M$1:$M$116,MAX(1,U1405))*IF(AND(INDEX('SKU Catalog'!$F$1:$F$116,MAX(1,U1405))="Hourly",OR(INDEX('SKU Catalog'!$J$1:$J$116,MAX(1,U1405))=0,"3Y"="PAYG")),I1405,1),"UNPRICED"))))</f>
        <v>0</v>
      </c>
    </row>
    <row r="1406" spans="1:24" ht="28.8" x14ac:dyDescent="0.35">
      <c r="A1406" s="21" t="s">
        <v>1941</v>
      </c>
      <c r="B1406" s="21" t="s">
        <v>95</v>
      </c>
      <c r="C1406" s="21" t="s">
        <v>2299</v>
      </c>
      <c r="D1406" s="21" t="s">
        <v>1795</v>
      </c>
      <c r="E1406" s="21" t="s">
        <v>1796</v>
      </c>
      <c r="F1406" s="26" t="s">
        <v>188</v>
      </c>
      <c r="G1406" s="27">
        <v>1</v>
      </c>
      <c r="H1406" s="27">
        <v>1</v>
      </c>
      <c r="I1406" s="36">
        <v>1</v>
      </c>
      <c r="J1406" s="26" t="s">
        <v>2297</v>
      </c>
      <c r="K1406" s="37"/>
      <c r="L1406" s="23" t="str">
        <f>IF(U1406=0,"INVALID SKU",IF(INDEX('SKU Catalog'!$J$1:$J$116,MAX(1,U1406))=0,"PAYG",IF(J1406="Default",Assumptions!$B$7,J1406)))</f>
        <v>PAYG</v>
      </c>
      <c r="M1406" s="23" t="str">
        <f>IF(U1406=0,"Review SKU",INDEX('SKU Catalog'!$E$1:$E$116,MAX(1,U1406)))</f>
        <v>resource</v>
      </c>
      <c r="N1406" s="31">
        <f>IF(ISNUMBER(K1406),K1406,IF(U1406=0,"UNPRICED",IF(L1406="PAYG",INDEX('SKU Catalog'!$K$1:$K$116,MAX(1,U1406)),IF(L1406="1Y",INDEX('SKU Catalog'!$L$1:$L$116,MAX(1,U1406)),INDEX('SKU Catalog'!$M$1:$M$116,MAX(1,U1406))))))</f>
        <v>0</v>
      </c>
      <c r="O1406" s="24">
        <f>IF(NOT(AND(A1406=$B$2,G1406&gt;0,H1406&gt;0,OR(C1406&lt;&gt;"Recommended baseline",Assumptions!$B$10=1))),0,IF(ISNUMBER(N1406),G1406*H1406*N1406*IF(ISNUMBER(K1406),1,IF(AND(L1406="PAYG",INDEX('SKU Catalog'!$F$1:$F$116,MAX(1,U1406))="Hourly"),I1406,1)),"UNPRICED"))</f>
        <v>0</v>
      </c>
      <c r="P1406" s="24">
        <f>IF(ISNUMBER(O1406),O1406*Assumptions!$B$8,"UNPRICED")</f>
        <v>0</v>
      </c>
      <c r="Q1406" s="23" t="str">
        <f>IF(NOT(AND(A1406=$B$2,G1406&gt;0,H1406&gt;0,OR(C1406&lt;&gt;"Recommended baseline",Assumptions!$B$10=1))),"Inactive",IF(NOT(ISNUMBER(N1406)),"UNPRICED - select SKU / quote",IF(ISNUMBER(K1406),"Manual quote - verify source",IF(T1406="Covered","Covered by capacity",IF(T1406="Control plane","No direct fee","Priced - verify sizing")))))</f>
        <v>Inactive</v>
      </c>
      <c r="R1406" s="21" t="s">
        <v>2300</v>
      </c>
      <c r="S1406" s="21" t="s">
        <v>971</v>
      </c>
      <c r="T1406" s="21" t="s">
        <v>187</v>
      </c>
      <c r="U1406" s="23">
        <f>IF(COUNTIF('SKU Catalog'!$A$4:$A$116,T1406&amp;"|"&amp;F1406)=0,0,MATCH(T1406&amp;"|"&amp;F1406,'SKU Catalog'!$A$1:$A$116,0))</f>
        <v>5</v>
      </c>
      <c r="V1406" s="24">
        <f>IF(NOT(AND(A1406=$B$2,G1406&gt;0,H1406&gt;0,OR(C1406&lt;&gt;"Recommended baseline",Assumptions!$B$10=1))),0,IF(ISNUMBER(K1406),G1406*H1406*K1406,IF(U1406=0,"UNPRICED",IF(ISNUMBER(INDEX('SKU Catalog'!$K$1:$K$116,MAX(1,U1406))),G1406*H1406*INDEX('SKU Catalog'!$K$1:$K$116,MAX(1,U1406))*IF(AND(INDEX('SKU Catalog'!$F$1:$F$116,MAX(1,U1406))="Hourly",OR(INDEX('SKU Catalog'!$J$1:$J$116,MAX(1,U1406))=0,"PAYG"="PAYG")),I1406,1),"UNPRICED"))))</f>
        <v>0</v>
      </c>
      <c r="W1406" s="24">
        <f>IF(NOT(AND(A1406=$B$2,G1406&gt;0,H1406&gt;0,OR(C1406&lt;&gt;"Recommended baseline",Assumptions!$B$10=1))),0,IF(ISNUMBER(K1406),G1406*H1406*K1406,IF(U1406=0,"UNPRICED",IF(ISNUMBER(INDEX('SKU Catalog'!$L$1:$L$116,MAX(1,U1406))),G1406*H1406*INDEX('SKU Catalog'!$L$1:$L$116,MAX(1,U1406))*IF(AND(INDEX('SKU Catalog'!$F$1:$F$116,MAX(1,U1406))="Hourly",OR(INDEX('SKU Catalog'!$J$1:$J$116,MAX(1,U1406))=0,"1Y"="PAYG")),I1406,1),"UNPRICED"))))</f>
        <v>0</v>
      </c>
      <c r="X1406" s="24">
        <f>IF(NOT(AND(A1406=$B$2,G1406&gt;0,H1406&gt;0,OR(C1406&lt;&gt;"Recommended baseline",Assumptions!$B$10=1))),0,IF(ISNUMBER(K1406),G1406*H1406*K1406,IF(U1406=0,"UNPRICED",IF(ISNUMBER(INDEX('SKU Catalog'!$M$1:$M$116,MAX(1,U1406))),G1406*H1406*INDEX('SKU Catalog'!$M$1:$M$116,MAX(1,U1406))*IF(AND(INDEX('SKU Catalog'!$F$1:$F$116,MAX(1,U1406))="Hourly",OR(INDEX('SKU Catalog'!$J$1:$J$116,MAX(1,U1406))=0,"3Y"="PAYG")),I1406,1),"UNPRICED"))))</f>
        <v>0</v>
      </c>
    </row>
    <row r="1407" spans="1:24" ht="28.8" x14ac:dyDescent="0.35">
      <c r="A1407" s="21" t="s">
        <v>1941</v>
      </c>
      <c r="B1407" s="21" t="s">
        <v>95</v>
      </c>
      <c r="C1407" s="21" t="s">
        <v>2299</v>
      </c>
      <c r="D1407" s="21" t="s">
        <v>1797</v>
      </c>
      <c r="E1407" s="21" t="s">
        <v>1798</v>
      </c>
      <c r="F1407" s="26" t="s">
        <v>188</v>
      </c>
      <c r="G1407" s="27">
        <v>1</v>
      </c>
      <c r="H1407" s="27">
        <v>1</v>
      </c>
      <c r="I1407" s="36">
        <v>1</v>
      </c>
      <c r="J1407" s="26" t="s">
        <v>2297</v>
      </c>
      <c r="K1407" s="37"/>
      <c r="L1407" s="23" t="str">
        <f>IF(U1407=0,"INVALID SKU",IF(INDEX('SKU Catalog'!$J$1:$J$116,MAX(1,U1407))=0,"PAYG",IF(J1407="Default",Assumptions!$B$7,J1407)))</f>
        <v>PAYG</v>
      </c>
      <c r="M1407" s="23" t="str">
        <f>IF(U1407=0,"Review SKU",INDEX('SKU Catalog'!$E$1:$E$116,MAX(1,U1407)))</f>
        <v>resource</v>
      </c>
      <c r="N1407" s="31">
        <f>IF(ISNUMBER(K1407),K1407,IF(U1407=0,"UNPRICED",IF(L1407="PAYG",INDEX('SKU Catalog'!$K$1:$K$116,MAX(1,U1407)),IF(L1407="1Y",INDEX('SKU Catalog'!$L$1:$L$116,MAX(1,U1407)),INDEX('SKU Catalog'!$M$1:$M$116,MAX(1,U1407))))))</f>
        <v>0</v>
      </c>
      <c r="O1407" s="24">
        <f>IF(NOT(AND(A1407=$B$2,G1407&gt;0,H1407&gt;0,OR(C1407&lt;&gt;"Recommended baseline",Assumptions!$B$10=1))),0,IF(ISNUMBER(N1407),G1407*H1407*N1407*IF(ISNUMBER(K1407),1,IF(AND(L1407="PAYG",INDEX('SKU Catalog'!$F$1:$F$116,MAX(1,U1407))="Hourly"),I1407,1)),"UNPRICED"))</f>
        <v>0</v>
      </c>
      <c r="P1407" s="24">
        <f>IF(ISNUMBER(O1407),O1407*Assumptions!$B$8,"UNPRICED")</f>
        <v>0</v>
      </c>
      <c r="Q1407" s="23" t="str">
        <f>IF(NOT(AND(A1407=$B$2,G1407&gt;0,H1407&gt;0,OR(C1407&lt;&gt;"Recommended baseline",Assumptions!$B$10=1))),"Inactive",IF(NOT(ISNUMBER(N1407)),"UNPRICED - select SKU / quote",IF(ISNUMBER(K1407),"Manual quote - verify source",IF(T1407="Covered","Covered by capacity",IF(T1407="Control plane","No direct fee","Priced - verify sizing")))))</f>
        <v>Inactive</v>
      </c>
      <c r="R1407" s="21" t="s">
        <v>2300</v>
      </c>
      <c r="S1407" s="21" t="s">
        <v>971</v>
      </c>
      <c r="T1407" s="21" t="s">
        <v>187</v>
      </c>
      <c r="U1407" s="23">
        <f>IF(COUNTIF('SKU Catalog'!$A$4:$A$116,T1407&amp;"|"&amp;F1407)=0,0,MATCH(T1407&amp;"|"&amp;F1407,'SKU Catalog'!$A$1:$A$116,0))</f>
        <v>5</v>
      </c>
      <c r="V1407" s="24">
        <f>IF(NOT(AND(A1407=$B$2,G1407&gt;0,H1407&gt;0,OR(C1407&lt;&gt;"Recommended baseline",Assumptions!$B$10=1))),0,IF(ISNUMBER(K1407),G1407*H1407*K1407,IF(U1407=0,"UNPRICED",IF(ISNUMBER(INDEX('SKU Catalog'!$K$1:$K$116,MAX(1,U1407))),G1407*H1407*INDEX('SKU Catalog'!$K$1:$K$116,MAX(1,U1407))*IF(AND(INDEX('SKU Catalog'!$F$1:$F$116,MAX(1,U1407))="Hourly",OR(INDEX('SKU Catalog'!$J$1:$J$116,MAX(1,U1407))=0,"PAYG"="PAYG")),I1407,1),"UNPRICED"))))</f>
        <v>0</v>
      </c>
      <c r="W1407" s="24">
        <f>IF(NOT(AND(A1407=$B$2,G1407&gt;0,H1407&gt;0,OR(C1407&lt;&gt;"Recommended baseline",Assumptions!$B$10=1))),0,IF(ISNUMBER(K1407),G1407*H1407*K1407,IF(U1407=0,"UNPRICED",IF(ISNUMBER(INDEX('SKU Catalog'!$L$1:$L$116,MAX(1,U1407))),G1407*H1407*INDEX('SKU Catalog'!$L$1:$L$116,MAX(1,U1407))*IF(AND(INDEX('SKU Catalog'!$F$1:$F$116,MAX(1,U1407))="Hourly",OR(INDEX('SKU Catalog'!$J$1:$J$116,MAX(1,U1407))=0,"1Y"="PAYG")),I1407,1),"UNPRICED"))))</f>
        <v>0</v>
      </c>
      <c r="X1407" s="24">
        <f>IF(NOT(AND(A1407=$B$2,G1407&gt;0,H1407&gt;0,OR(C1407&lt;&gt;"Recommended baseline",Assumptions!$B$10=1))),0,IF(ISNUMBER(K1407),G1407*H1407*K1407,IF(U1407=0,"UNPRICED",IF(ISNUMBER(INDEX('SKU Catalog'!$M$1:$M$116,MAX(1,U1407))),G1407*H1407*INDEX('SKU Catalog'!$M$1:$M$116,MAX(1,U1407))*IF(AND(INDEX('SKU Catalog'!$F$1:$F$116,MAX(1,U1407))="Hourly",OR(INDEX('SKU Catalog'!$J$1:$J$116,MAX(1,U1407))=0,"3Y"="PAYG")),I1407,1),"UNPRICED"))))</f>
        <v>0</v>
      </c>
    </row>
    <row r="1408" spans="1:24" ht="28.8" x14ac:dyDescent="0.35">
      <c r="A1408" s="21" t="s">
        <v>1941</v>
      </c>
      <c r="B1408" s="21" t="s">
        <v>95</v>
      </c>
      <c r="C1408" s="21" t="s">
        <v>2299</v>
      </c>
      <c r="D1408" s="21" t="s">
        <v>1799</v>
      </c>
      <c r="E1408" s="21" t="s">
        <v>1800</v>
      </c>
      <c r="F1408" s="26" t="s">
        <v>188</v>
      </c>
      <c r="G1408" s="27">
        <v>1</v>
      </c>
      <c r="H1408" s="27">
        <v>1</v>
      </c>
      <c r="I1408" s="36">
        <v>1</v>
      </c>
      <c r="J1408" s="26" t="s">
        <v>2297</v>
      </c>
      <c r="K1408" s="37"/>
      <c r="L1408" s="23" t="str">
        <f>IF(U1408=0,"INVALID SKU",IF(INDEX('SKU Catalog'!$J$1:$J$116,MAX(1,U1408))=0,"PAYG",IF(J1408="Default",Assumptions!$B$7,J1408)))</f>
        <v>PAYG</v>
      </c>
      <c r="M1408" s="23" t="str">
        <f>IF(U1408=0,"Review SKU",INDEX('SKU Catalog'!$E$1:$E$116,MAX(1,U1408)))</f>
        <v>resource</v>
      </c>
      <c r="N1408" s="31">
        <f>IF(ISNUMBER(K1408),K1408,IF(U1408=0,"UNPRICED",IF(L1408="PAYG",INDEX('SKU Catalog'!$K$1:$K$116,MAX(1,U1408)),IF(L1408="1Y",INDEX('SKU Catalog'!$L$1:$L$116,MAX(1,U1408)),INDEX('SKU Catalog'!$M$1:$M$116,MAX(1,U1408))))))</f>
        <v>0</v>
      </c>
      <c r="O1408" s="24">
        <f>IF(NOT(AND(A1408=$B$2,G1408&gt;0,H1408&gt;0,OR(C1408&lt;&gt;"Recommended baseline",Assumptions!$B$10=1))),0,IF(ISNUMBER(N1408),G1408*H1408*N1408*IF(ISNUMBER(K1408),1,IF(AND(L1408="PAYG",INDEX('SKU Catalog'!$F$1:$F$116,MAX(1,U1408))="Hourly"),I1408,1)),"UNPRICED"))</f>
        <v>0</v>
      </c>
      <c r="P1408" s="24">
        <f>IF(ISNUMBER(O1408),O1408*Assumptions!$B$8,"UNPRICED")</f>
        <v>0</v>
      </c>
      <c r="Q1408" s="23" t="str">
        <f>IF(NOT(AND(A1408=$B$2,G1408&gt;0,H1408&gt;0,OR(C1408&lt;&gt;"Recommended baseline",Assumptions!$B$10=1))),"Inactive",IF(NOT(ISNUMBER(N1408)),"UNPRICED - select SKU / quote",IF(ISNUMBER(K1408),"Manual quote - verify source",IF(T1408="Covered","Covered by capacity",IF(T1408="Control plane","No direct fee","Priced - verify sizing")))))</f>
        <v>Inactive</v>
      </c>
      <c r="R1408" s="21" t="s">
        <v>2300</v>
      </c>
      <c r="S1408" s="21" t="s">
        <v>971</v>
      </c>
      <c r="T1408" s="21" t="s">
        <v>187</v>
      </c>
      <c r="U1408" s="23">
        <f>IF(COUNTIF('SKU Catalog'!$A$4:$A$116,T1408&amp;"|"&amp;F1408)=0,0,MATCH(T1408&amp;"|"&amp;F1408,'SKU Catalog'!$A$1:$A$116,0))</f>
        <v>5</v>
      </c>
      <c r="V1408" s="24">
        <f>IF(NOT(AND(A1408=$B$2,G1408&gt;0,H1408&gt;0,OR(C1408&lt;&gt;"Recommended baseline",Assumptions!$B$10=1))),0,IF(ISNUMBER(K1408),G1408*H1408*K1408,IF(U1408=0,"UNPRICED",IF(ISNUMBER(INDEX('SKU Catalog'!$K$1:$K$116,MAX(1,U1408))),G1408*H1408*INDEX('SKU Catalog'!$K$1:$K$116,MAX(1,U1408))*IF(AND(INDEX('SKU Catalog'!$F$1:$F$116,MAX(1,U1408))="Hourly",OR(INDEX('SKU Catalog'!$J$1:$J$116,MAX(1,U1408))=0,"PAYG"="PAYG")),I1408,1),"UNPRICED"))))</f>
        <v>0</v>
      </c>
      <c r="W1408" s="24">
        <f>IF(NOT(AND(A1408=$B$2,G1408&gt;0,H1408&gt;0,OR(C1408&lt;&gt;"Recommended baseline",Assumptions!$B$10=1))),0,IF(ISNUMBER(K1408),G1408*H1408*K1408,IF(U1408=0,"UNPRICED",IF(ISNUMBER(INDEX('SKU Catalog'!$L$1:$L$116,MAX(1,U1408))),G1408*H1408*INDEX('SKU Catalog'!$L$1:$L$116,MAX(1,U1408))*IF(AND(INDEX('SKU Catalog'!$F$1:$F$116,MAX(1,U1408))="Hourly",OR(INDEX('SKU Catalog'!$J$1:$J$116,MAX(1,U1408))=0,"1Y"="PAYG")),I1408,1),"UNPRICED"))))</f>
        <v>0</v>
      </c>
      <c r="X1408" s="24">
        <f>IF(NOT(AND(A1408=$B$2,G1408&gt;0,H1408&gt;0,OR(C1408&lt;&gt;"Recommended baseline",Assumptions!$B$10=1))),0,IF(ISNUMBER(K1408),G1408*H1408*K1408,IF(U1408=0,"UNPRICED",IF(ISNUMBER(INDEX('SKU Catalog'!$M$1:$M$116,MAX(1,U1408))),G1408*H1408*INDEX('SKU Catalog'!$M$1:$M$116,MAX(1,U1408))*IF(AND(INDEX('SKU Catalog'!$F$1:$F$116,MAX(1,U1408))="Hourly",OR(INDEX('SKU Catalog'!$J$1:$J$116,MAX(1,U1408))=0,"3Y"="PAYG")),I1408,1),"UNPRICED"))))</f>
        <v>0</v>
      </c>
    </row>
    <row r="1409" spans="1:24" ht="28.8" x14ac:dyDescent="0.35">
      <c r="A1409" s="21" t="s">
        <v>1941</v>
      </c>
      <c r="B1409" s="21" t="s">
        <v>95</v>
      </c>
      <c r="C1409" s="21" t="s">
        <v>2299</v>
      </c>
      <c r="D1409" s="21" t="s">
        <v>1801</v>
      </c>
      <c r="E1409" s="21" t="s">
        <v>1802</v>
      </c>
      <c r="F1409" s="26" t="s">
        <v>188</v>
      </c>
      <c r="G1409" s="27">
        <v>1</v>
      </c>
      <c r="H1409" s="27">
        <v>1</v>
      </c>
      <c r="I1409" s="36">
        <v>1</v>
      </c>
      <c r="J1409" s="26" t="s">
        <v>2297</v>
      </c>
      <c r="K1409" s="37"/>
      <c r="L1409" s="23" t="str">
        <f>IF(U1409=0,"INVALID SKU",IF(INDEX('SKU Catalog'!$J$1:$J$116,MAX(1,U1409))=0,"PAYG",IF(J1409="Default",Assumptions!$B$7,J1409)))</f>
        <v>PAYG</v>
      </c>
      <c r="M1409" s="23" t="str">
        <f>IF(U1409=0,"Review SKU",INDEX('SKU Catalog'!$E$1:$E$116,MAX(1,U1409)))</f>
        <v>resource</v>
      </c>
      <c r="N1409" s="31">
        <f>IF(ISNUMBER(K1409),K1409,IF(U1409=0,"UNPRICED",IF(L1409="PAYG",INDEX('SKU Catalog'!$K$1:$K$116,MAX(1,U1409)),IF(L1409="1Y",INDEX('SKU Catalog'!$L$1:$L$116,MAX(1,U1409)),INDEX('SKU Catalog'!$M$1:$M$116,MAX(1,U1409))))))</f>
        <v>0</v>
      </c>
      <c r="O1409" s="24">
        <f>IF(NOT(AND(A1409=$B$2,G1409&gt;0,H1409&gt;0,OR(C1409&lt;&gt;"Recommended baseline",Assumptions!$B$10=1))),0,IF(ISNUMBER(N1409),G1409*H1409*N1409*IF(ISNUMBER(K1409),1,IF(AND(L1409="PAYG",INDEX('SKU Catalog'!$F$1:$F$116,MAX(1,U1409))="Hourly"),I1409,1)),"UNPRICED"))</f>
        <v>0</v>
      </c>
      <c r="P1409" s="24">
        <f>IF(ISNUMBER(O1409),O1409*Assumptions!$B$8,"UNPRICED")</f>
        <v>0</v>
      </c>
      <c r="Q1409" s="23" t="str">
        <f>IF(NOT(AND(A1409=$B$2,G1409&gt;0,H1409&gt;0,OR(C1409&lt;&gt;"Recommended baseline",Assumptions!$B$10=1))),"Inactive",IF(NOT(ISNUMBER(N1409)),"UNPRICED - select SKU / quote",IF(ISNUMBER(K1409),"Manual quote - verify source",IF(T1409="Covered","Covered by capacity",IF(T1409="Control plane","No direct fee","Priced - verify sizing")))))</f>
        <v>Inactive</v>
      </c>
      <c r="R1409" s="21" t="s">
        <v>2300</v>
      </c>
      <c r="S1409" s="21" t="s">
        <v>971</v>
      </c>
      <c r="T1409" s="21" t="s">
        <v>187</v>
      </c>
      <c r="U1409" s="23">
        <f>IF(COUNTIF('SKU Catalog'!$A$4:$A$116,T1409&amp;"|"&amp;F1409)=0,0,MATCH(T1409&amp;"|"&amp;F1409,'SKU Catalog'!$A$1:$A$116,0))</f>
        <v>5</v>
      </c>
      <c r="V1409" s="24">
        <f>IF(NOT(AND(A1409=$B$2,G1409&gt;0,H1409&gt;0,OR(C1409&lt;&gt;"Recommended baseline",Assumptions!$B$10=1))),0,IF(ISNUMBER(K1409),G1409*H1409*K1409,IF(U1409=0,"UNPRICED",IF(ISNUMBER(INDEX('SKU Catalog'!$K$1:$K$116,MAX(1,U1409))),G1409*H1409*INDEX('SKU Catalog'!$K$1:$K$116,MAX(1,U1409))*IF(AND(INDEX('SKU Catalog'!$F$1:$F$116,MAX(1,U1409))="Hourly",OR(INDEX('SKU Catalog'!$J$1:$J$116,MAX(1,U1409))=0,"PAYG"="PAYG")),I1409,1),"UNPRICED"))))</f>
        <v>0</v>
      </c>
      <c r="W1409" s="24">
        <f>IF(NOT(AND(A1409=$B$2,G1409&gt;0,H1409&gt;0,OR(C1409&lt;&gt;"Recommended baseline",Assumptions!$B$10=1))),0,IF(ISNUMBER(K1409),G1409*H1409*K1409,IF(U1409=0,"UNPRICED",IF(ISNUMBER(INDEX('SKU Catalog'!$L$1:$L$116,MAX(1,U1409))),G1409*H1409*INDEX('SKU Catalog'!$L$1:$L$116,MAX(1,U1409))*IF(AND(INDEX('SKU Catalog'!$F$1:$F$116,MAX(1,U1409))="Hourly",OR(INDEX('SKU Catalog'!$J$1:$J$116,MAX(1,U1409))=0,"1Y"="PAYG")),I1409,1),"UNPRICED"))))</f>
        <v>0</v>
      </c>
      <c r="X1409" s="24">
        <f>IF(NOT(AND(A1409=$B$2,G1409&gt;0,H1409&gt;0,OR(C1409&lt;&gt;"Recommended baseline",Assumptions!$B$10=1))),0,IF(ISNUMBER(K1409),G1409*H1409*K1409,IF(U1409=0,"UNPRICED",IF(ISNUMBER(INDEX('SKU Catalog'!$M$1:$M$116,MAX(1,U1409))),G1409*H1409*INDEX('SKU Catalog'!$M$1:$M$116,MAX(1,U1409))*IF(AND(INDEX('SKU Catalog'!$F$1:$F$116,MAX(1,U1409))="Hourly",OR(INDEX('SKU Catalog'!$J$1:$J$116,MAX(1,U1409))=0,"3Y"="PAYG")),I1409,1),"UNPRICED"))))</f>
        <v>0</v>
      </c>
    </row>
    <row r="1410" spans="1:24" ht="28.8" x14ac:dyDescent="0.35">
      <c r="A1410" s="21" t="s">
        <v>1941</v>
      </c>
      <c r="B1410" s="21" t="s">
        <v>95</v>
      </c>
      <c r="C1410" s="21" t="s">
        <v>2299</v>
      </c>
      <c r="D1410" s="21" t="s">
        <v>1803</v>
      </c>
      <c r="E1410" s="21" t="s">
        <v>1804</v>
      </c>
      <c r="F1410" s="26" t="s">
        <v>188</v>
      </c>
      <c r="G1410" s="27">
        <v>1</v>
      </c>
      <c r="H1410" s="27">
        <v>1</v>
      </c>
      <c r="I1410" s="36">
        <v>1</v>
      </c>
      <c r="J1410" s="26" t="s">
        <v>2297</v>
      </c>
      <c r="K1410" s="37"/>
      <c r="L1410" s="23" t="str">
        <f>IF(U1410=0,"INVALID SKU",IF(INDEX('SKU Catalog'!$J$1:$J$116,MAX(1,U1410))=0,"PAYG",IF(J1410="Default",Assumptions!$B$7,J1410)))</f>
        <v>PAYG</v>
      </c>
      <c r="M1410" s="23" t="str">
        <f>IF(U1410=0,"Review SKU",INDEX('SKU Catalog'!$E$1:$E$116,MAX(1,U1410)))</f>
        <v>resource</v>
      </c>
      <c r="N1410" s="31">
        <f>IF(ISNUMBER(K1410),K1410,IF(U1410=0,"UNPRICED",IF(L1410="PAYG",INDEX('SKU Catalog'!$K$1:$K$116,MAX(1,U1410)),IF(L1410="1Y",INDEX('SKU Catalog'!$L$1:$L$116,MAX(1,U1410)),INDEX('SKU Catalog'!$M$1:$M$116,MAX(1,U1410))))))</f>
        <v>0</v>
      </c>
      <c r="O1410" s="24">
        <f>IF(NOT(AND(A1410=$B$2,G1410&gt;0,H1410&gt;0,OR(C1410&lt;&gt;"Recommended baseline",Assumptions!$B$10=1))),0,IF(ISNUMBER(N1410),G1410*H1410*N1410*IF(ISNUMBER(K1410),1,IF(AND(L1410="PAYG",INDEX('SKU Catalog'!$F$1:$F$116,MAX(1,U1410))="Hourly"),I1410,1)),"UNPRICED"))</f>
        <v>0</v>
      </c>
      <c r="P1410" s="24">
        <f>IF(ISNUMBER(O1410),O1410*Assumptions!$B$8,"UNPRICED")</f>
        <v>0</v>
      </c>
      <c r="Q1410" s="23" t="str">
        <f>IF(NOT(AND(A1410=$B$2,G1410&gt;0,H1410&gt;0,OR(C1410&lt;&gt;"Recommended baseline",Assumptions!$B$10=1))),"Inactive",IF(NOT(ISNUMBER(N1410)),"UNPRICED - select SKU / quote",IF(ISNUMBER(K1410),"Manual quote - verify source",IF(T1410="Covered","Covered by capacity",IF(T1410="Control plane","No direct fee","Priced - verify sizing")))))</f>
        <v>Inactive</v>
      </c>
      <c r="R1410" s="21" t="s">
        <v>2300</v>
      </c>
      <c r="S1410" s="21" t="s">
        <v>971</v>
      </c>
      <c r="T1410" s="21" t="s">
        <v>187</v>
      </c>
      <c r="U1410" s="23">
        <f>IF(COUNTIF('SKU Catalog'!$A$4:$A$116,T1410&amp;"|"&amp;F1410)=0,0,MATCH(T1410&amp;"|"&amp;F1410,'SKU Catalog'!$A$1:$A$116,0))</f>
        <v>5</v>
      </c>
      <c r="V1410" s="24">
        <f>IF(NOT(AND(A1410=$B$2,G1410&gt;0,H1410&gt;0,OR(C1410&lt;&gt;"Recommended baseline",Assumptions!$B$10=1))),0,IF(ISNUMBER(K1410),G1410*H1410*K1410,IF(U1410=0,"UNPRICED",IF(ISNUMBER(INDEX('SKU Catalog'!$K$1:$K$116,MAX(1,U1410))),G1410*H1410*INDEX('SKU Catalog'!$K$1:$K$116,MAX(1,U1410))*IF(AND(INDEX('SKU Catalog'!$F$1:$F$116,MAX(1,U1410))="Hourly",OR(INDEX('SKU Catalog'!$J$1:$J$116,MAX(1,U1410))=0,"PAYG"="PAYG")),I1410,1),"UNPRICED"))))</f>
        <v>0</v>
      </c>
      <c r="W1410" s="24">
        <f>IF(NOT(AND(A1410=$B$2,G1410&gt;0,H1410&gt;0,OR(C1410&lt;&gt;"Recommended baseline",Assumptions!$B$10=1))),0,IF(ISNUMBER(K1410),G1410*H1410*K1410,IF(U1410=0,"UNPRICED",IF(ISNUMBER(INDEX('SKU Catalog'!$L$1:$L$116,MAX(1,U1410))),G1410*H1410*INDEX('SKU Catalog'!$L$1:$L$116,MAX(1,U1410))*IF(AND(INDEX('SKU Catalog'!$F$1:$F$116,MAX(1,U1410))="Hourly",OR(INDEX('SKU Catalog'!$J$1:$J$116,MAX(1,U1410))=0,"1Y"="PAYG")),I1410,1),"UNPRICED"))))</f>
        <v>0</v>
      </c>
      <c r="X1410" s="24">
        <f>IF(NOT(AND(A1410=$B$2,G1410&gt;0,H1410&gt;0,OR(C1410&lt;&gt;"Recommended baseline",Assumptions!$B$10=1))),0,IF(ISNUMBER(K1410),G1410*H1410*K1410,IF(U1410=0,"UNPRICED",IF(ISNUMBER(INDEX('SKU Catalog'!$M$1:$M$116,MAX(1,U1410))),G1410*H1410*INDEX('SKU Catalog'!$M$1:$M$116,MAX(1,U1410))*IF(AND(INDEX('SKU Catalog'!$F$1:$F$116,MAX(1,U1410))="Hourly",OR(INDEX('SKU Catalog'!$J$1:$J$116,MAX(1,U1410))=0,"3Y"="PAYG")),I1410,1),"UNPRICED"))))</f>
        <v>0</v>
      </c>
    </row>
    <row r="1411" spans="1:24" ht="28.8" x14ac:dyDescent="0.35">
      <c r="A1411" s="21" t="s">
        <v>1941</v>
      </c>
      <c r="B1411" s="21" t="s">
        <v>95</v>
      </c>
      <c r="C1411" s="21" t="s">
        <v>2299</v>
      </c>
      <c r="D1411" s="21" t="s">
        <v>1806</v>
      </c>
      <c r="E1411" s="21" t="s">
        <v>1807</v>
      </c>
      <c r="F1411" s="26" t="s">
        <v>188</v>
      </c>
      <c r="G1411" s="27">
        <v>1</v>
      </c>
      <c r="H1411" s="27">
        <v>1</v>
      </c>
      <c r="I1411" s="36">
        <v>1</v>
      </c>
      <c r="J1411" s="26" t="s">
        <v>2297</v>
      </c>
      <c r="K1411" s="37"/>
      <c r="L1411" s="23" t="str">
        <f>IF(U1411=0,"INVALID SKU",IF(INDEX('SKU Catalog'!$J$1:$J$116,MAX(1,U1411))=0,"PAYG",IF(J1411="Default",Assumptions!$B$7,J1411)))</f>
        <v>PAYG</v>
      </c>
      <c r="M1411" s="23" t="str">
        <f>IF(U1411=0,"Review SKU",INDEX('SKU Catalog'!$E$1:$E$116,MAX(1,U1411)))</f>
        <v>resource</v>
      </c>
      <c r="N1411" s="31">
        <f>IF(ISNUMBER(K1411),K1411,IF(U1411=0,"UNPRICED",IF(L1411="PAYG",INDEX('SKU Catalog'!$K$1:$K$116,MAX(1,U1411)),IF(L1411="1Y",INDEX('SKU Catalog'!$L$1:$L$116,MAX(1,U1411)),INDEX('SKU Catalog'!$M$1:$M$116,MAX(1,U1411))))))</f>
        <v>0</v>
      </c>
      <c r="O1411" s="24">
        <f>IF(NOT(AND(A1411=$B$2,G1411&gt;0,H1411&gt;0,OR(C1411&lt;&gt;"Recommended baseline",Assumptions!$B$10=1))),0,IF(ISNUMBER(N1411),G1411*H1411*N1411*IF(ISNUMBER(K1411),1,IF(AND(L1411="PAYG",INDEX('SKU Catalog'!$F$1:$F$116,MAX(1,U1411))="Hourly"),I1411,1)),"UNPRICED"))</f>
        <v>0</v>
      </c>
      <c r="P1411" s="24">
        <f>IF(ISNUMBER(O1411),O1411*Assumptions!$B$8,"UNPRICED")</f>
        <v>0</v>
      </c>
      <c r="Q1411" s="23" t="str">
        <f>IF(NOT(AND(A1411=$B$2,G1411&gt;0,H1411&gt;0,OR(C1411&lt;&gt;"Recommended baseline",Assumptions!$B$10=1))),"Inactive",IF(NOT(ISNUMBER(N1411)),"UNPRICED - select SKU / quote",IF(ISNUMBER(K1411),"Manual quote - verify source",IF(T1411="Covered","Covered by capacity",IF(T1411="Control plane","No direct fee","Priced - verify sizing")))))</f>
        <v>Inactive</v>
      </c>
      <c r="R1411" s="21" t="s">
        <v>2300</v>
      </c>
      <c r="S1411" s="21" t="s">
        <v>971</v>
      </c>
      <c r="T1411" s="21" t="s">
        <v>187</v>
      </c>
      <c r="U1411" s="23">
        <f>IF(COUNTIF('SKU Catalog'!$A$4:$A$116,T1411&amp;"|"&amp;F1411)=0,0,MATCH(T1411&amp;"|"&amp;F1411,'SKU Catalog'!$A$1:$A$116,0))</f>
        <v>5</v>
      </c>
      <c r="V1411" s="24">
        <f>IF(NOT(AND(A1411=$B$2,G1411&gt;0,H1411&gt;0,OR(C1411&lt;&gt;"Recommended baseline",Assumptions!$B$10=1))),0,IF(ISNUMBER(K1411),G1411*H1411*K1411,IF(U1411=0,"UNPRICED",IF(ISNUMBER(INDEX('SKU Catalog'!$K$1:$K$116,MAX(1,U1411))),G1411*H1411*INDEX('SKU Catalog'!$K$1:$K$116,MAX(1,U1411))*IF(AND(INDEX('SKU Catalog'!$F$1:$F$116,MAX(1,U1411))="Hourly",OR(INDEX('SKU Catalog'!$J$1:$J$116,MAX(1,U1411))=0,"PAYG"="PAYG")),I1411,1),"UNPRICED"))))</f>
        <v>0</v>
      </c>
      <c r="W1411" s="24">
        <f>IF(NOT(AND(A1411=$B$2,G1411&gt;0,H1411&gt;0,OR(C1411&lt;&gt;"Recommended baseline",Assumptions!$B$10=1))),0,IF(ISNUMBER(K1411),G1411*H1411*K1411,IF(U1411=0,"UNPRICED",IF(ISNUMBER(INDEX('SKU Catalog'!$L$1:$L$116,MAX(1,U1411))),G1411*H1411*INDEX('SKU Catalog'!$L$1:$L$116,MAX(1,U1411))*IF(AND(INDEX('SKU Catalog'!$F$1:$F$116,MAX(1,U1411))="Hourly",OR(INDEX('SKU Catalog'!$J$1:$J$116,MAX(1,U1411))=0,"1Y"="PAYG")),I1411,1),"UNPRICED"))))</f>
        <v>0</v>
      </c>
      <c r="X1411" s="24">
        <f>IF(NOT(AND(A1411=$B$2,G1411&gt;0,H1411&gt;0,OR(C1411&lt;&gt;"Recommended baseline",Assumptions!$B$10=1))),0,IF(ISNUMBER(K1411),G1411*H1411*K1411,IF(U1411=0,"UNPRICED",IF(ISNUMBER(INDEX('SKU Catalog'!$M$1:$M$116,MAX(1,U1411))),G1411*H1411*INDEX('SKU Catalog'!$M$1:$M$116,MAX(1,U1411))*IF(AND(INDEX('SKU Catalog'!$F$1:$F$116,MAX(1,U1411))="Hourly",OR(INDEX('SKU Catalog'!$J$1:$J$116,MAX(1,U1411))=0,"3Y"="PAYG")),I1411,1),"UNPRICED"))))</f>
        <v>0</v>
      </c>
    </row>
    <row r="1412" spans="1:24" ht="28.8" x14ac:dyDescent="0.35">
      <c r="A1412" s="21" t="s">
        <v>1941</v>
      </c>
      <c r="B1412" s="21" t="s">
        <v>95</v>
      </c>
      <c r="C1412" s="21" t="s">
        <v>2299</v>
      </c>
      <c r="D1412" s="21" t="s">
        <v>1808</v>
      </c>
      <c r="E1412" s="21" t="s">
        <v>1809</v>
      </c>
      <c r="F1412" s="26" t="s">
        <v>188</v>
      </c>
      <c r="G1412" s="27">
        <v>1</v>
      </c>
      <c r="H1412" s="27">
        <v>1</v>
      </c>
      <c r="I1412" s="36">
        <v>1</v>
      </c>
      <c r="J1412" s="26" t="s">
        <v>2297</v>
      </c>
      <c r="K1412" s="37"/>
      <c r="L1412" s="23" t="str">
        <f>IF(U1412=0,"INVALID SKU",IF(INDEX('SKU Catalog'!$J$1:$J$116,MAX(1,U1412))=0,"PAYG",IF(J1412="Default",Assumptions!$B$7,J1412)))</f>
        <v>PAYG</v>
      </c>
      <c r="M1412" s="23" t="str">
        <f>IF(U1412=0,"Review SKU",INDEX('SKU Catalog'!$E$1:$E$116,MAX(1,U1412)))</f>
        <v>resource</v>
      </c>
      <c r="N1412" s="31">
        <f>IF(ISNUMBER(K1412),K1412,IF(U1412=0,"UNPRICED",IF(L1412="PAYG",INDEX('SKU Catalog'!$K$1:$K$116,MAX(1,U1412)),IF(L1412="1Y",INDEX('SKU Catalog'!$L$1:$L$116,MAX(1,U1412)),INDEX('SKU Catalog'!$M$1:$M$116,MAX(1,U1412))))))</f>
        <v>0</v>
      </c>
      <c r="O1412" s="24">
        <f>IF(NOT(AND(A1412=$B$2,G1412&gt;0,H1412&gt;0,OR(C1412&lt;&gt;"Recommended baseline",Assumptions!$B$10=1))),0,IF(ISNUMBER(N1412),G1412*H1412*N1412*IF(ISNUMBER(K1412),1,IF(AND(L1412="PAYG",INDEX('SKU Catalog'!$F$1:$F$116,MAX(1,U1412))="Hourly"),I1412,1)),"UNPRICED"))</f>
        <v>0</v>
      </c>
      <c r="P1412" s="24">
        <f>IF(ISNUMBER(O1412),O1412*Assumptions!$B$8,"UNPRICED")</f>
        <v>0</v>
      </c>
      <c r="Q1412" s="23" t="str">
        <f>IF(NOT(AND(A1412=$B$2,G1412&gt;0,H1412&gt;0,OR(C1412&lt;&gt;"Recommended baseline",Assumptions!$B$10=1))),"Inactive",IF(NOT(ISNUMBER(N1412)),"UNPRICED - select SKU / quote",IF(ISNUMBER(K1412),"Manual quote - verify source",IF(T1412="Covered","Covered by capacity",IF(T1412="Control plane","No direct fee","Priced - verify sizing")))))</f>
        <v>Inactive</v>
      </c>
      <c r="R1412" s="21" t="s">
        <v>2300</v>
      </c>
      <c r="S1412" s="21" t="s">
        <v>971</v>
      </c>
      <c r="T1412" s="21" t="s">
        <v>187</v>
      </c>
      <c r="U1412" s="23">
        <f>IF(COUNTIF('SKU Catalog'!$A$4:$A$116,T1412&amp;"|"&amp;F1412)=0,0,MATCH(T1412&amp;"|"&amp;F1412,'SKU Catalog'!$A$1:$A$116,0))</f>
        <v>5</v>
      </c>
      <c r="V1412" s="24">
        <f>IF(NOT(AND(A1412=$B$2,G1412&gt;0,H1412&gt;0,OR(C1412&lt;&gt;"Recommended baseline",Assumptions!$B$10=1))),0,IF(ISNUMBER(K1412),G1412*H1412*K1412,IF(U1412=0,"UNPRICED",IF(ISNUMBER(INDEX('SKU Catalog'!$K$1:$K$116,MAX(1,U1412))),G1412*H1412*INDEX('SKU Catalog'!$K$1:$K$116,MAX(1,U1412))*IF(AND(INDEX('SKU Catalog'!$F$1:$F$116,MAX(1,U1412))="Hourly",OR(INDEX('SKU Catalog'!$J$1:$J$116,MAX(1,U1412))=0,"PAYG"="PAYG")),I1412,1),"UNPRICED"))))</f>
        <v>0</v>
      </c>
      <c r="W1412" s="24">
        <f>IF(NOT(AND(A1412=$B$2,G1412&gt;0,H1412&gt;0,OR(C1412&lt;&gt;"Recommended baseline",Assumptions!$B$10=1))),0,IF(ISNUMBER(K1412),G1412*H1412*K1412,IF(U1412=0,"UNPRICED",IF(ISNUMBER(INDEX('SKU Catalog'!$L$1:$L$116,MAX(1,U1412))),G1412*H1412*INDEX('SKU Catalog'!$L$1:$L$116,MAX(1,U1412))*IF(AND(INDEX('SKU Catalog'!$F$1:$F$116,MAX(1,U1412))="Hourly",OR(INDEX('SKU Catalog'!$J$1:$J$116,MAX(1,U1412))=0,"1Y"="PAYG")),I1412,1),"UNPRICED"))))</f>
        <v>0</v>
      </c>
      <c r="X1412" s="24">
        <f>IF(NOT(AND(A1412=$B$2,G1412&gt;0,H1412&gt;0,OR(C1412&lt;&gt;"Recommended baseline",Assumptions!$B$10=1))),0,IF(ISNUMBER(K1412),G1412*H1412*K1412,IF(U1412=0,"UNPRICED",IF(ISNUMBER(INDEX('SKU Catalog'!$M$1:$M$116,MAX(1,U1412))),G1412*H1412*INDEX('SKU Catalog'!$M$1:$M$116,MAX(1,U1412))*IF(AND(INDEX('SKU Catalog'!$F$1:$F$116,MAX(1,U1412))="Hourly",OR(INDEX('SKU Catalog'!$J$1:$J$116,MAX(1,U1412))=0,"3Y"="PAYG")),I1412,1),"UNPRICED"))))</f>
        <v>0</v>
      </c>
    </row>
    <row r="1413" spans="1:24" ht="28.8" x14ac:dyDescent="0.35">
      <c r="A1413" s="21" t="s">
        <v>1941</v>
      </c>
      <c r="B1413" s="21" t="s">
        <v>95</v>
      </c>
      <c r="C1413" s="21" t="s">
        <v>2299</v>
      </c>
      <c r="D1413" s="21" t="s">
        <v>1810</v>
      </c>
      <c r="E1413" s="21" t="s">
        <v>1811</v>
      </c>
      <c r="F1413" s="26" t="s">
        <v>188</v>
      </c>
      <c r="G1413" s="27">
        <v>1</v>
      </c>
      <c r="H1413" s="27">
        <v>1</v>
      </c>
      <c r="I1413" s="36">
        <v>1</v>
      </c>
      <c r="J1413" s="26" t="s">
        <v>2297</v>
      </c>
      <c r="K1413" s="37"/>
      <c r="L1413" s="23" t="str">
        <f>IF(U1413=0,"INVALID SKU",IF(INDEX('SKU Catalog'!$J$1:$J$116,MAX(1,U1413))=0,"PAYG",IF(J1413="Default",Assumptions!$B$7,J1413)))</f>
        <v>PAYG</v>
      </c>
      <c r="M1413" s="23" t="str">
        <f>IF(U1413=0,"Review SKU",INDEX('SKU Catalog'!$E$1:$E$116,MAX(1,U1413)))</f>
        <v>resource</v>
      </c>
      <c r="N1413" s="31">
        <f>IF(ISNUMBER(K1413),K1413,IF(U1413=0,"UNPRICED",IF(L1413="PAYG",INDEX('SKU Catalog'!$K$1:$K$116,MAX(1,U1413)),IF(L1413="1Y",INDEX('SKU Catalog'!$L$1:$L$116,MAX(1,U1413)),INDEX('SKU Catalog'!$M$1:$M$116,MAX(1,U1413))))))</f>
        <v>0</v>
      </c>
      <c r="O1413" s="24">
        <f>IF(NOT(AND(A1413=$B$2,G1413&gt;0,H1413&gt;0,OR(C1413&lt;&gt;"Recommended baseline",Assumptions!$B$10=1))),0,IF(ISNUMBER(N1413),G1413*H1413*N1413*IF(ISNUMBER(K1413),1,IF(AND(L1413="PAYG",INDEX('SKU Catalog'!$F$1:$F$116,MAX(1,U1413))="Hourly"),I1413,1)),"UNPRICED"))</f>
        <v>0</v>
      </c>
      <c r="P1413" s="24">
        <f>IF(ISNUMBER(O1413),O1413*Assumptions!$B$8,"UNPRICED")</f>
        <v>0</v>
      </c>
      <c r="Q1413" s="23" t="str">
        <f>IF(NOT(AND(A1413=$B$2,G1413&gt;0,H1413&gt;0,OR(C1413&lt;&gt;"Recommended baseline",Assumptions!$B$10=1))),"Inactive",IF(NOT(ISNUMBER(N1413)),"UNPRICED - select SKU / quote",IF(ISNUMBER(K1413),"Manual quote - verify source",IF(T1413="Covered","Covered by capacity",IF(T1413="Control plane","No direct fee","Priced - verify sizing")))))</f>
        <v>Inactive</v>
      </c>
      <c r="R1413" s="21" t="s">
        <v>2300</v>
      </c>
      <c r="S1413" s="21" t="s">
        <v>971</v>
      </c>
      <c r="T1413" s="21" t="s">
        <v>187</v>
      </c>
      <c r="U1413" s="23">
        <f>IF(COUNTIF('SKU Catalog'!$A$4:$A$116,T1413&amp;"|"&amp;F1413)=0,0,MATCH(T1413&amp;"|"&amp;F1413,'SKU Catalog'!$A$1:$A$116,0))</f>
        <v>5</v>
      </c>
      <c r="V1413" s="24">
        <f>IF(NOT(AND(A1413=$B$2,G1413&gt;0,H1413&gt;0,OR(C1413&lt;&gt;"Recommended baseline",Assumptions!$B$10=1))),0,IF(ISNUMBER(K1413),G1413*H1413*K1413,IF(U1413=0,"UNPRICED",IF(ISNUMBER(INDEX('SKU Catalog'!$K$1:$K$116,MAX(1,U1413))),G1413*H1413*INDEX('SKU Catalog'!$K$1:$K$116,MAX(1,U1413))*IF(AND(INDEX('SKU Catalog'!$F$1:$F$116,MAX(1,U1413))="Hourly",OR(INDEX('SKU Catalog'!$J$1:$J$116,MAX(1,U1413))=0,"PAYG"="PAYG")),I1413,1),"UNPRICED"))))</f>
        <v>0</v>
      </c>
      <c r="W1413" s="24">
        <f>IF(NOT(AND(A1413=$B$2,G1413&gt;0,H1413&gt;0,OR(C1413&lt;&gt;"Recommended baseline",Assumptions!$B$10=1))),0,IF(ISNUMBER(K1413),G1413*H1413*K1413,IF(U1413=0,"UNPRICED",IF(ISNUMBER(INDEX('SKU Catalog'!$L$1:$L$116,MAX(1,U1413))),G1413*H1413*INDEX('SKU Catalog'!$L$1:$L$116,MAX(1,U1413))*IF(AND(INDEX('SKU Catalog'!$F$1:$F$116,MAX(1,U1413))="Hourly",OR(INDEX('SKU Catalog'!$J$1:$J$116,MAX(1,U1413))=0,"1Y"="PAYG")),I1413,1),"UNPRICED"))))</f>
        <v>0</v>
      </c>
      <c r="X1413" s="24">
        <f>IF(NOT(AND(A1413=$B$2,G1413&gt;0,H1413&gt;0,OR(C1413&lt;&gt;"Recommended baseline",Assumptions!$B$10=1))),0,IF(ISNUMBER(K1413),G1413*H1413*K1413,IF(U1413=0,"UNPRICED",IF(ISNUMBER(INDEX('SKU Catalog'!$M$1:$M$116,MAX(1,U1413))),G1413*H1413*INDEX('SKU Catalog'!$M$1:$M$116,MAX(1,U1413))*IF(AND(INDEX('SKU Catalog'!$F$1:$F$116,MAX(1,U1413))="Hourly",OR(INDEX('SKU Catalog'!$J$1:$J$116,MAX(1,U1413))=0,"3Y"="PAYG")),I1413,1),"UNPRICED"))))</f>
        <v>0</v>
      </c>
    </row>
    <row r="1414" spans="1:24" ht="28.8" x14ac:dyDescent="0.35">
      <c r="A1414" s="21" t="s">
        <v>1941</v>
      </c>
      <c r="B1414" s="21" t="s">
        <v>95</v>
      </c>
      <c r="C1414" s="21" t="s">
        <v>2299</v>
      </c>
      <c r="D1414" s="21" t="s">
        <v>1812</v>
      </c>
      <c r="E1414" s="21" t="s">
        <v>1813</v>
      </c>
      <c r="F1414" s="26" t="s">
        <v>188</v>
      </c>
      <c r="G1414" s="27">
        <v>1</v>
      </c>
      <c r="H1414" s="27">
        <v>1</v>
      </c>
      <c r="I1414" s="36">
        <v>1</v>
      </c>
      <c r="J1414" s="26" t="s">
        <v>2297</v>
      </c>
      <c r="K1414" s="37"/>
      <c r="L1414" s="23" t="str">
        <f>IF(U1414=0,"INVALID SKU",IF(INDEX('SKU Catalog'!$J$1:$J$116,MAX(1,U1414))=0,"PAYG",IF(J1414="Default",Assumptions!$B$7,J1414)))</f>
        <v>PAYG</v>
      </c>
      <c r="M1414" s="23" t="str">
        <f>IF(U1414=0,"Review SKU",INDEX('SKU Catalog'!$E$1:$E$116,MAX(1,U1414)))</f>
        <v>resource</v>
      </c>
      <c r="N1414" s="31">
        <f>IF(ISNUMBER(K1414),K1414,IF(U1414=0,"UNPRICED",IF(L1414="PAYG",INDEX('SKU Catalog'!$K$1:$K$116,MAX(1,U1414)),IF(L1414="1Y",INDEX('SKU Catalog'!$L$1:$L$116,MAX(1,U1414)),INDEX('SKU Catalog'!$M$1:$M$116,MAX(1,U1414))))))</f>
        <v>0</v>
      </c>
      <c r="O1414" s="24">
        <f>IF(NOT(AND(A1414=$B$2,G1414&gt;0,H1414&gt;0,OR(C1414&lt;&gt;"Recommended baseline",Assumptions!$B$10=1))),0,IF(ISNUMBER(N1414),G1414*H1414*N1414*IF(ISNUMBER(K1414),1,IF(AND(L1414="PAYG",INDEX('SKU Catalog'!$F$1:$F$116,MAX(1,U1414))="Hourly"),I1414,1)),"UNPRICED"))</f>
        <v>0</v>
      </c>
      <c r="P1414" s="24">
        <f>IF(ISNUMBER(O1414),O1414*Assumptions!$B$8,"UNPRICED")</f>
        <v>0</v>
      </c>
      <c r="Q1414" s="23" t="str">
        <f>IF(NOT(AND(A1414=$B$2,G1414&gt;0,H1414&gt;0,OR(C1414&lt;&gt;"Recommended baseline",Assumptions!$B$10=1))),"Inactive",IF(NOT(ISNUMBER(N1414)),"UNPRICED - select SKU / quote",IF(ISNUMBER(K1414),"Manual quote - verify source",IF(T1414="Covered","Covered by capacity",IF(T1414="Control plane","No direct fee","Priced - verify sizing")))))</f>
        <v>Inactive</v>
      </c>
      <c r="R1414" s="21" t="s">
        <v>2300</v>
      </c>
      <c r="S1414" s="21" t="s">
        <v>971</v>
      </c>
      <c r="T1414" s="21" t="s">
        <v>187</v>
      </c>
      <c r="U1414" s="23">
        <f>IF(COUNTIF('SKU Catalog'!$A$4:$A$116,T1414&amp;"|"&amp;F1414)=0,0,MATCH(T1414&amp;"|"&amp;F1414,'SKU Catalog'!$A$1:$A$116,0))</f>
        <v>5</v>
      </c>
      <c r="V1414" s="24">
        <f>IF(NOT(AND(A1414=$B$2,G1414&gt;0,H1414&gt;0,OR(C1414&lt;&gt;"Recommended baseline",Assumptions!$B$10=1))),0,IF(ISNUMBER(K1414),G1414*H1414*K1414,IF(U1414=0,"UNPRICED",IF(ISNUMBER(INDEX('SKU Catalog'!$K$1:$K$116,MAX(1,U1414))),G1414*H1414*INDEX('SKU Catalog'!$K$1:$K$116,MAX(1,U1414))*IF(AND(INDEX('SKU Catalog'!$F$1:$F$116,MAX(1,U1414))="Hourly",OR(INDEX('SKU Catalog'!$J$1:$J$116,MAX(1,U1414))=0,"PAYG"="PAYG")),I1414,1),"UNPRICED"))))</f>
        <v>0</v>
      </c>
      <c r="W1414" s="24">
        <f>IF(NOT(AND(A1414=$B$2,G1414&gt;0,H1414&gt;0,OR(C1414&lt;&gt;"Recommended baseline",Assumptions!$B$10=1))),0,IF(ISNUMBER(K1414),G1414*H1414*K1414,IF(U1414=0,"UNPRICED",IF(ISNUMBER(INDEX('SKU Catalog'!$L$1:$L$116,MAX(1,U1414))),G1414*H1414*INDEX('SKU Catalog'!$L$1:$L$116,MAX(1,U1414))*IF(AND(INDEX('SKU Catalog'!$F$1:$F$116,MAX(1,U1414))="Hourly",OR(INDEX('SKU Catalog'!$J$1:$J$116,MAX(1,U1414))=0,"1Y"="PAYG")),I1414,1),"UNPRICED"))))</f>
        <v>0</v>
      </c>
      <c r="X1414" s="24">
        <f>IF(NOT(AND(A1414=$B$2,G1414&gt;0,H1414&gt;0,OR(C1414&lt;&gt;"Recommended baseline",Assumptions!$B$10=1))),0,IF(ISNUMBER(K1414),G1414*H1414*K1414,IF(U1414=0,"UNPRICED",IF(ISNUMBER(INDEX('SKU Catalog'!$M$1:$M$116,MAX(1,U1414))),G1414*H1414*INDEX('SKU Catalog'!$M$1:$M$116,MAX(1,U1414))*IF(AND(INDEX('SKU Catalog'!$F$1:$F$116,MAX(1,U1414))="Hourly",OR(INDEX('SKU Catalog'!$J$1:$J$116,MAX(1,U1414))=0,"3Y"="PAYG")),I1414,1),"UNPRICED"))))</f>
        <v>0</v>
      </c>
    </row>
    <row r="1415" spans="1:24" ht="28.8" x14ac:dyDescent="0.35">
      <c r="A1415" s="21" t="s">
        <v>1941</v>
      </c>
      <c r="B1415" s="21" t="s">
        <v>95</v>
      </c>
      <c r="C1415" s="21" t="s">
        <v>2299</v>
      </c>
      <c r="D1415" s="21" t="s">
        <v>1815</v>
      </c>
      <c r="E1415" s="21" t="s">
        <v>1816</v>
      </c>
      <c r="F1415" s="26" t="s">
        <v>188</v>
      </c>
      <c r="G1415" s="27">
        <v>1</v>
      </c>
      <c r="H1415" s="27">
        <v>1</v>
      </c>
      <c r="I1415" s="36">
        <v>1</v>
      </c>
      <c r="J1415" s="26" t="s">
        <v>2297</v>
      </c>
      <c r="K1415" s="37"/>
      <c r="L1415" s="23" t="str">
        <f>IF(U1415=0,"INVALID SKU",IF(INDEX('SKU Catalog'!$J$1:$J$116,MAX(1,U1415))=0,"PAYG",IF(J1415="Default",Assumptions!$B$7,J1415)))</f>
        <v>PAYG</v>
      </c>
      <c r="M1415" s="23" t="str">
        <f>IF(U1415=0,"Review SKU",INDEX('SKU Catalog'!$E$1:$E$116,MAX(1,U1415)))</f>
        <v>resource</v>
      </c>
      <c r="N1415" s="31">
        <f>IF(ISNUMBER(K1415),K1415,IF(U1415=0,"UNPRICED",IF(L1415="PAYG",INDEX('SKU Catalog'!$K$1:$K$116,MAX(1,U1415)),IF(L1415="1Y",INDEX('SKU Catalog'!$L$1:$L$116,MAX(1,U1415)),INDEX('SKU Catalog'!$M$1:$M$116,MAX(1,U1415))))))</f>
        <v>0</v>
      </c>
      <c r="O1415" s="24">
        <f>IF(NOT(AND(A1415=$B$2,G1415&gt;0,H1415&gt;0,OR(C1415&lt;&gt;"Recommended baseline",Assumptions!$B$10=1))),0,IF(ISNUMBER(N1415),G1415*H1415*N1415*IF(ISNUMBER(K1415),1,IF(AND(L1415="PAYG",INDEX('SKU Catalog'!$F$1:$F$116,MAX(1,U1415))="Hourly"),I1415,1)),"UNPRICED"))</f>
        <v>0</v>
      </c>
      <c r="P1415" s="24">
        <f>IF(ISNUMBER(O1415),O1415*Assumptions!$B$8,"UNPRICED")</f>
        <v>0</v>
      </c>
      <c r="Q1415" s="23" t="str">
        <f>IF(NOT(AND(A1415=$B$2,G1415&gt;0,H1415&gt;0,OR(C1415&lt;&gt;"Recommended baseline",Assumptions!$B$10=1))),"Inactive",IF(NOT(ISNUMBER(N1415)),"UNPRICED - select SKU / quote",IF(ISNUMBER(K1415),"Manual quote - verify source",IF(T1415="Covered","Covered by capacity",IF(T1415="Control plane","No direct fee","Priced - verify sizing")))))</f>
        <v>Inactive</v>
      </c>
      <c r="R1415" s="21" t="s">
        <v>2300</v>
      </c>
      <c r="S1415" s="21" t="s">
        <v>971</v>
      </c>
      <c r="T1415" s="21" t="s">
        <v>187</v>
      </c>
      <c r="U1415" s="23">
        <f>IF(COUNTIF('SKU Catalog'!$A$4:$A$116,T1415&amp;"|"&amp;F1415)=0,0,MATCH(T1415&amp;"|"&amp;F1415,'SKU Catalog'!$A$1:$A$116,0))</f>
        <v>5</v>
      </c>
      <c r="V1415" s="24">
        <f>IF(NOT(AND(A1415=$B$2,G1415&gt;0,H1415&gt;0,OR(C1415&lt;&gt;"Recommended baseline",Assumptions!$B$10=1))),0,IF(ISNUMBER(K1415),G1415*H1415*K1415,IF(U1415=0,"UNPRICED",IF(ISNUMBER(INDEX('SKU Catalog'!$K$1:$K$116,MAX(1,U1415))),G1415*H1415*INDEX('SKU Catalog'!$K$1:$K$116,MAX(1,U1415))*IF(AND(INDEX('SKU Catalog'!$F$1:$F$116,MAX(1,U1415))="Hourly",OR(INDEX('SKU Catalog'!$J$1:$J$116,MAX(1,U1415))=0,"PAYG"="PAYG")),I1415,1),"UNPRICED"))))</f>
        <v>0</v>
      </c>
      <c r="W1415" s="24">
        <f>IF(NOT(AND(A1415=$B$2,G1415&gt;0,H1415&gt;0,OR(C1415&lt;&gt;"Recommended baseline",Assumptions!$B$10=1))),0,IF(ISNUMBER(K1415),G1415*H1415*K1415,IF(U1415=0,"UNPRICED",IF(ISNUMBER(INDEX('SKU Catalog'!$L$1:$L$116,MAX(1,U1415))),G1415*H1415*INDEX('SKU Catalog'!$L$1:$L$116,MAX(1,U1415))*IF(AND(INDEX('SKU Catalog'!$F$1:$F$116,MAX(1,U1415))="Hourly",OR(INDEX('SKU Catalog'!$J$1:$J$116,MAX(1,U1415))=0,"1Y"="PAYG")),I1415,1),"UNPRICED"))))</f>
        <v>0</v>
      </c>
      <c r="X1415" s="24">
        <f>IF(NOT(AND(A1415=$B$2,G1415&gt;0,H1415&gt;0,OR(C1415&lt;&gt;"Recommended baseline",Assumptions!$B$10=1))),0,IF(ISNUMBER(K1415),G1415*H1415*K1415,IF(U1415=0,"UNPRICED",IF(ISNUMBER(INDEX('SKU Catalog'!$M$1:$M$116,MAX(1,U1415))),G1415*H1415*INDEX('SKU Catalog'!$M$1:$M$116,MAX(1,U1415))*IF(AND(INDEX('SKU Catalog'!$F$1:$F$116,MAX(1,U1415))="Hourly",OR(INDEX('SKU Catalog'!$J$1:$J$116,MAX(1,U1415))=0,"3Y"="PAYG")),I1415,1),"UNPRICED"))))</f>
        <v>0</v>
      </c>
    </row>
    <row r="1416" spans="1:24" ht="28.8" x14ac:dyDescent="0.35">
      <c r="A1416" s="21" t="s">
        <v>1941</v>
      </c>
      <c r="B1416" s="21" t="s">
        <v>95</v>
      </c>
      <c r="C1416" s="21" t="s">
        <v>2299</v>
      </c>
      <c r="D1416" s="21" t="s">
        <v>1817</v>
      </c>
      <c r="E1416" s="21" t="s">
        <v>1818</v>
      </c>
      <c r="F1416" s="26" t="s">
        <v>188</v>
      </c>
      <c r="G1416" s="27">
        <v>1</v>
      </c>
      <c r="H1416" s="27">
        <v>1</v>
      </c>
      <c r="I1416" s="36">
        <v>1</v>
      </c>
      <c r="J1416" s="26" t="s">
        <v>2297</v>
      </c>
      <c r="K1416" s="37"/>
      <c r="L1416" s="23" t="str">
        <f>IF(U1416=0,"INVALID SKU",IF(INDEX('SKU Catalog'!$J$1:$J$116,MAX(1,U1416))=0,"PAYG",IF(J1416="Default",Assumptions!$B$7,J1416)))</f>
        <v>PAYG</v>
      </c>
      <c r="M1416" s="23" t="str">
        <f>IF(U1416=0,"Review SKU",INDEX('SKU Catalog'!$E$1:$E$116,MAX(1,U1416)))</f>
        <v>resource</v>
      </c>
      <c r="N1416" s="31">
        <f>IF(ISNUMBER(K1416),K1416,IF(U1416=0,"UNPRICED",IF(L1416="PAYG",INDEX('SKU Catalog'!$K$1:$K$116,MAX(1,U1416)),IF(L1416="1Y",INDEX('SKU Catalog'!$L$1:$L$116,MAX(1,U1416)),INDEX('SKU Catalog'!$M$1:$M$116,MAX(1,U1416))))))</f>
        <v>0</v>
      </c>
      <c r="O1416" s="24">
        <f>IF(NOT(AND(A1416=$B$2,G1416&gt;0,H1416&gt;0,OR(C1416&lt;&gt;"Recommended baseline",Assumptions!$B$10=1))),0,IF(ISNUMBER(N1416),G1416*H1416*N1416*IF(ISNUMBER(K1416),1,IF(AND(L1416="PAYG",INDEX('SKU Catalog'!$F$1:$F$116,MAX(1,U1416))="Hourly"),I1416,1)),"UNPRICED"))</f>
        <v>0</v>
      </c>
      <c r="P1416" s="24">
        <f>IF(ISNUMBER(O1416),O1416*Assumptions!$B$8,"UNPRICED")</f>
        <v>0</v>
      </c>
      <c r="Q1416" s="23" t="str">
        <f>IF(NOT(AND(A1416=$B$2,G1416&gt;0,H1416&gt;0,OR(C1416&lt;&gt;"Recommended baseline",Assumptions!$B$10=1))),"Inactive",IF(NOT(ISNUMBER(N1416)),"UNPRICED - select SKU / quote",IF(ISNUMBER(K1416),"Manual quote - verify source",IF(T1416="Covered","Covered by capacity",IF(T1416="Control plane","No direct fee","Priced - verify sizing")))))</f>
        <v>Inactive</v>
      </c>
      <c r="R1416" s="21" t="s">
        <v>2300</v>
      </c>
      <c r="S1416" s="21" t="s">
        <v>971</v>
      </c>
      <c r="T1416" s="21" t="s">
        <v>187</v>
      </c>
      <c r="U1416" s="23">
        <f>IF(COUNTIF('SKU Catalog'!$A$4:$A$116,T1416&amp;"|"&amp;F1416)=0,0,MATCH(T1416&amp;"|"&amp;F1416,'SKU Catalog'!$A$1:$A$116,0))</f>
        <v>5</v>
      </c>
      <c r="V1416" s="24">
        <f>IF(NOT(AND(A1416=$B$2,G1416&gt;0,H1416&gt;0,OR(C1416&lt;&gt;"Recommended baseline",Assumptions!$B$10=1))),0,IF(ISNUMBER(K1416),G1416*H1416*K1416,IF(U1416=0,"UNPRICED",IF(ISNUMBER(INDEX('SKU Catalog'!$K$1:$K$116,MAX(1,U1416))),G1416*H1416*INDEX('SKU Catalog'!$K$1:$K$116,MAX(1,U1416))*IF(AND(INDEX('SKU Catalog'!$F$1:$F$116,MAX(1,U1416))="Hourly",OR(INDEX('SKU Catalog'!$J$1:$J$116,MAX(1,U1416))=0,"PAYG"="PAYG")),I1416,1),"UNPRICED"))))</f>
        <v>0</v>
      </c>
      <c r="W1416" s="24">
        <f>IF(NOT(AND(A1416=$B$2,G1416&gt;0,H1416&gt;0,OR(C1416&lt;&gt;"Recommended baseline",Assumptions!$B$10=1))),0,IF(ISNUMBER(K1416),G1416*H1416*K1416,IF(U1416=0,"UNPRICED",IF(ISNUMBER(INDEX('SKU Catalog'!$L$1:$L$116,MAX(1,U1416))),G1416*H1416*INDEX('SKU Catalog'!$L$1:$L$116,MAX(1,U1416))*IF(AND(INDEX('SKU Catalog'!$F$1:$F$116,MAX(1,U1416))="Hourly",OR(INDEX('SKU Catalog'!$J$1:$J$116,MAX(1,U1416))=0,"1Y"="PAYG")),I1416,1),"UNPRICED"))))</f>
        <v>0</v>
      </c>
      <c r="X1416" s="24">
        <f>IF(NOT(AND(A1416=$B$2,G1416&gt;0,H1416&gt;0,OR(C1416&lt;&gt;"Recommended baseline",Assumptions!$B$10=1))),0,IF(ISNUMBER(K1416),G1416*H1416*K1416,IF(U1416=0,"UNPRICED",IF(ISNUMBER(INDEX('SKU Catalog'!$M$1:$M$116,MAX(1,U1416))),G1416*H1416*INDEX('SKU Catalog'!$M$1:$M$116,MAX(1,U1416))*IF(AND(INDEX('SKU Catalog'!$F$1:$F$116,MAX(1,U1416))="Hourly",OR(INDEX('SKU Catalog'!$J$1:$J$116,MAX(1,U1416))=0,"3Y"="PAYG")),I1416,1),"UNPRICED"))))</f>
        <v>0</v>
      </c>
    </row>
    <row r="1417" spans="1:24" ht="28.8" x14ac:dyDescent="0.35">
      <c r="A1417" s="21" t="s">
        <v>1941</v>
      </c>
      <c r="B1417" s="21" t="s">
        <v>95</v>
      </c>
      <c r="C1417" s="21" t="s">
        <v>2299</v>
      </c>
      <c r="D1417" s="21" t="s">
        <v>1819</v>
      </c>
      <c r="E1417" s="21" t="s">
        <v>1820</v>
      </c>
      <c r="F1417" s="26" t="s">
        <v>188</v>
      </c>
      <c r="G1417" s="27">
        <v>1</v>
      </c>
      <c r="H1417" s="27">
        <v>1</v>
      </c>
      <c r="I1417" s="36">
        <v>1</v>
      </c>
      <c r="J1417" s="26" t="s">
        <v>2297</v>
      </c>
      <c r="K1417" s="37"/>
      <c r="L1417" s="23" t="str">
        <f>IF(U1417=0,"INVALID SKU",IF(INDEX('SKU Catalog'!$J$1:$J$116,MAX(1,U1417))=0,"PAYG",IF(J1417="Default",Assumptions!$B$7,J1417)))</f>
        <v>PAYG</v>
      </c>
      <c r="M1417" s="23" t="str">
        <f>IF(U1417=0,"Review SKU",INDEX('SKU Catalog'!$E$1:$E$116,MAX(1,U1417)))</f>
        <v>resource</v>
      </c>
      <c r="N1417" s="31">
        <f>IF(ISNUMBER(K1417),K1417,IF(U1417=0,"UNPRICED",IF(L1417="PAYG",INDEX('SKU Catalog'!$K$1:$K$116,MAX(1,U1417)),IF(L1417="1Y",INDEX('SKU Catalog'!$L$1:$L$116,MAX(1,U1417)),INDEX('SKU Catalog'!$M$1:$M$116,MAX(1,U1417))))))</f>
        <v>0</v>
      </c>
      <c r="O1417" s="24">
        <f>IF(NOT(AND(A1417=$B$2,G1417&gt;0,H1417&gt;0,OR(C1417&lt;&gt;"Recommended baseline",Assumptions!$B$10=1))),0,IF(ISNUMBER(N1417),G1417*H1417*N1417*IF(ISNUMBER(K1417),1,IF(AND(L1417="PAYG",INDEX('SKU Catalog'!$F$1:$F$116,MAX(1,U1417))="Hourly"),I1417,1)),"UNPRICED"))</f>
        <v>0</v>
      </c>
      <c r="P1417" s="24">
        <f>IF(ISNUMBER(O1417),O1417*Assumptions!$B$8,"UNPRICED")</f>
        <v>0</v>
      </c>
      <c r="Q1417" s="23" t="str">
        <f>IF(NOT(AND(A1417=$B$2,G1417&gt;0,H1417&gt;0,OR(C1417&lt;&gt;"Recommended baseline",Assumptions!$B$10=1))),"Inactive",IF(NOT(ISNUMBER(N1417)),"UNPRICED - select SKU / quote",IF(ISNUMBER(K1417),"Manual quote - verify source",IF(T1417="Covered","Covered by capacity",IF(T1417="Control plane","No direct fee","Priced - verify sizing")))))</f>
        <v>Inactive</v>
      </c>
      <c r="R1417" s="21" t="s">
        <v>2300</v>
      </c>
      <c r="S1417" s="21" t="s">
        <v>971</v>
      </c>
      <c r="T1417" s="21" t="s">
        <v>187</v>
      </c>
      <c r="U1417" s="23">
        <f>IF(COUNTIF('SKU Catalog'!$A$4:$A$116,T1417&amp;"|"&amp;F1417)=0,0,MATCH(T1417&amp;"|"&amp;F1417,'SKU Catalog'!$A$1:$A$116,0))</f>
        <v>5</v>
      </c>
      <c r="V1417" s="24">
        <f>IF(NOT(AND(A1417=$B$2,G1417&gt;0,H1417&gt;0,OR(C1417&lt;&gt;"Recommended baseline",Assumptions!$B$10=1))),0,IF(ISNUMBER(K1417),G1417*H1417*K1417,IF(U1417=0,"UNPRICED",IF(ISNUMBER(INDEX('SKU Catalog'!$K$1:$K$116,MAX(1,U1417))),G1417*H1417*INDEX('SKU Catalog'!$K$1:$K$116,MAX(1,U1417))*IF(AND(INDEX('SKU Catalog'!$F$1:$F$116,MAX(1,U1417))="Hourly",OR(INDEX('SKU Catalog'!$J$1:$J$116,MAX(1,U1417))=0,"PAYG"="PAYG")),I1417,1),"UNPRICED"))))</f>
        <v>0</v>
      </c>
      <c r="W1417" s="24">
        <f>IF(NOT(AND(A1417=$B$2,G1417&gt;0,H1417&gt;0,OR(C1417&lt;&gt;"Recommended baseline",Assumptions!$B$10=1))),0,IF(ISNUMBER(K1417),G1417*H1417*K1417,IF(U1417=0,"UNPRICED",IF(ISNUMBER(INDEX('SKU Catalog'!$L$1:$L$116,MAX(1,U1417))),G1417*H1417*INDEX('SKU Catalog'!$L$1:$L$116,MAX(1,U1417))*IF(AND(INDEX('SKU Catalog'!$F$1:$F$116,MAX(1,U1417))="Hourly",OR(INDEX('SKU Catalog'!$J$1:$J$116,MAX(1,U1417))=0,"1Y"="PAYG")),I1417,1),"UNPRICED"))))</f>
        <v>0</v>
      </c>
      <c r="X1417" s="24">
        <f>IF(NOT(AND(A1417=$B$2,G1417&gt;0,H1417&gt;0,OR(C1417&lt;&gt;"Recommended baseline",Assumptions!$B$10=1))),0,IF(ISNUMBER(K1417),G1417*H1417*K1417,IF(U1417=0,"UNPRICED",IF(ISNUMBER(INDEX('SKU Catalog'!$M$1:$M$116,MAX(1,U1417))),G1417*H1417*INDEX('SKU Catalog'!$M$1:$M$116,MAX(1,U1417))*IF(AND(INDEX('SKU Catalog'!$F$1:$F$116,MAX(1,U1417))="Hourly",OR(INDEX('SKU Catalog'!$J$1:$J$116,MAX(1,U1417))=0,"3Y"="PAYG")),I1417,1),"UNPRICED"))))</f>
        <v>0</v>
      </c>
    </row>
    <row r="1418" spans="1:24" ht="28.8" x14ac:dyDescent="0.35">
      <c r="A1418" s="21" t="s">
        <v>1941</v>
      </c>
      <c r="B1418" s="21" t="s">
        <v>95</v>
      </c>
      <c r="C1418" s="21" t="s">
        <v>2299</v>
      </c>
      <c r="D1418" s="21" t="s">
        <v>1822</v>
      </c>
      <c r="E1418" s="21" t="s">
        <v>1823</v>
      </c>
      <c r="F1418" s="26" t="s">
        <v>188</v>
      </c>
      <c r="G1418" s="27">
        <v>1</v>
      </c>
      <c r="H1418" s="27">
        <v>1</v>
      </c>
      <c r="I1418" s="36">
        <v>1</v>
      </c>
      <c r="J1418" s="26" t="s">
        <v>2297</v>
      </c>
      <c r="K1418" s="37"/>
      <c r="L1418" s="23" t="str">
        <f>IF(U1418=0,"INVALID SKU",IF(INDEX('SKU Catalog'!$J$1:$J$116,MAX(1,U1418))=0,"PAYG",IF(J1418="Default",Assumptions!$B$7,J1418)))</f>
        <v>PAYG</v>
      </c>
      <c r="M1418" s="23" t="str">
        <f>IF(U1418=0,"Review SKU",INDEX('SKU Catalog'!$E$1:$E$116,MAX(1,U1418)))</f>
        <v>resource</v>
      </c>
      <c r="N1418" s="31">
        <f>IF(ISNUMBER(K1418),K1418,IF(U1418=0,"UNPRICED",IF(L1418="PAYG",INDEX('SKU Catalog'!$K$1:$K$116,MAX(1,U1418)),IF(L1418="1Y",INDEX('SKU Catalog'!$L$1:$L$116,MAX(1,U1418)),INDEX('SKU Catalog'!$M$1:$M$116,MAX(1,U1418))))))</f>
        <v>0</v>
      </c>
      <c r="O1418" s="24">
        <f>IF(NOT(AND(A1418=$B$2,G1418&gt;0,H1418&gt;0,OR(C1418&lt;&gt;"Recommended baseline",Assumptions!$B$10=1))),0,IF(ISNUMBER(N1418),G1418*H1418*N1418*IF(ISNUMBER(K1418),1,IF(AND(L1418="PAYG",INDEX('SKU Catalog'!$F$1:$F$116,MAX(1,U1418))="Hourly"),I1418,1)),"UNPRICED"))</f>
        <v>0</v>
      </c>
      <c r="P1418" s="24">
        <f>IF(ISNUMBER(O1418),O1418*Assumptions!$B$8,"UNPRICED")</f>
        <v>0</v>
      </c>
      <c r="Q1418" s="23" t="str">
        <f>IF(NOT(AND(A1418=$B$2,G1418&gt;0,H1418&gt;0,OR(C1418&lt;&gt;"Recommended baseline",Assumptions!$B$10=1))),"Inactive",IF(NOT(ISNUMBER(N1418)),"UNPRICED - select SKU / quote",IF(ISNUMBER(K1418),"Manual quote - verify source",IF(T1418="Covered","Covered by capacity",IF(T1418="Control plane","No direct fee","Priced - verify sizing")))))</f>
        <v>Inactive</v>
      </c>
      <c r="R1418" s="21" t="s">
        <v>2300</v>
      </c>
      <c r="S1418" s="21" t="s">
        <v>971</v>
      </c>
      <c r="T1418" s="21" t="s">
        <v>187</v>
      </c>
      <c r="U1418" s="23">
        <f>IF(COUNTIF('SKU Catalog'!$A$4:$A$116,T1418&amp;"|"&amp;F1418)=0,0,MATCH(T1418&amp;"|"&amp;F1418,'SKU Catalog'!$A$1:$A$116,0))</f>
        <v>5</v>
      </c>
      <c r="V1418" s="24">
        <f>IF(NOT(AND(A1418=$B$2,G1418&gt;0,H1418&gt;0,OR(C1418&lt;&gt;"Recommended baseline",Assumptions!$B$10=1))),0,IF(ISNUMBER(K1418),G1418*H1418*K1418,IF(U1418=0,"UNPRICED",IF(ISNUMBER(INDEX('SKU Catalog'!$K$1:$K$116,MAX(1,U1418))),G1418*H1418*INDEX('SKU Catalog'!$K$1:$K$116,MAX(1,U1418))*IF(AND(INDEX('SKU Catalog'!$F$1:$F$116,MAX(1,U1418))="Hourly",OR(INDEX('SKU Catalog'!$J$1:$J$116,MAX(1,U1418))=0,"PAYG"="PAYG")),I1418,1),"UNPRICED"))))</f>
        <v>0</v>
      </c>
      <c r="W1418" s="24">
        <f>IF(NOT(AND(A1418=$B$2,G1418&gt;0,H1418&gt;0,OR(C1418&lt;&gt;"Recommended baseline",Assumptions!$B$10=1))),0,IF(ISNUMBER(K1418),G1418*H1418*K1418,IF(U1418=0,"UNPRICED",IF(ISNUMBER(INDEX('SKU Catalog'!$L$1:$L$116,MAX(1,U1418))),G1418*H1418*INDEX('SKU Catalog'!$L$1:$L$116,MAX(1,U1418))*IF(AND(INDEX('SKU Catalog'!$F$1:$F$116,MAX(1,U1418))="Hourly",OR(INDEX('SKU Catalog'!$J$1:$J$116,MAX(1,U1418))=0,"1Y"="PAYG")),I1418,1),"UNPRICED"))))</f>
        <v>0</v>
      </c>
      <c r="X1418" s="24">
        <f>IF(NOT(AND(A1418=$B$2,G1418&gt;0,H1418&gt;0,OR(C1418&lt;&gt;"Recommended baseline",Assumptions!$B$10=1))),0,IF(ISNUMBER(K1418),G1418*H1418*K1418,IF(U1418=0,"UNPRICED",IF(ISNUMBER(INDEX('SKU Catalog'!$M$1:$M$116,MAX(1,U1418))),G1418*H1418*INDEX('SKU Catalog'!$M$1:$M$116,MAX(1,U1418))*IF(AND(INDEX('SKU Catalog'!$F$1:$F$116,MAX(1,U1418))="Hourly",OR(INDEX('SKU Catalog'!$J$1:$J$116,MAX(1,U1418))=0,"3Y"="PAYG")),I1418,1),"UNPRICED"))))</f>
        <v>0</v>
      </c>
    </row>
    <row r="1419" spans="1:24" ht="28.8" x14ac:dyDescent="0.35">
      <c r="A1419" s="21" t="s">
        <v>1941</v>
      </c>
      <c r="B1419" s="21" t="s">
        <v>95</v>
      </c>
      <c r="C1419" s="21" t="s">
        <v>2299</v>
      </c>
      <c r="D1419" s="21" t="s">
        <v>1824</v>
      </c>
      <c r="E1419" s="21" t="s">
        <v>1825</v>
      </c>
      <c r="F1419" s="26" t="s">
        <v>188</v>
      </c>
      <c r="G1419" s="27">
        <v>1</v>
      </c>
      <c r="H1419" s="27">
        <v>1</v>
      </c>
      <c r="I1419" s="36">
        <v>1</v>
      </c>
      <c r="J1419" s="26" t="s">
        <v>2297</v>
      </c>
      <c r="K1419" s="37"/>
      <c r="L1419" s="23" t="str">
        <f>IF(U1419=0,"INVALID SKU",IF(INDEX('SKU Catalog'!$J$1:$J$116,MAX(1,U1419))=0,"PAYG",IF(J1419="Default",Assumptions!$B$7,J1419)))</f>
        <v>PAYG</v>
      </c>
      <c r="M1419" s="23" t="str">
        <f>IF(U1419=0,"Review SKU",INDEX('SKU Catalog'!$E$1:$E$116,MAX(1,U1419)))</f>
        <v>resource</v>
      </c>
      <c r="N1419" s="31">
        <f>IF(ISNUMBER(K1419),K1419,IF(U1419=0,"UNPRICED",IF(L1419="PAYG",INDEX('SKU Catalog'!$K$1:$K$116,MAX(1,U1419)),IF(L1419="1Y",INDEX('SKU Catalog'!$L$1:$L$116,MAX(1,U1419)),INDEX('SKU Catalog'!$M$1:$M$116,MAX(1,U1419))))))</f>
        <v>0</v>
      </c>
      <c r="O1419" s="24">
        <f>IF(NOT(AND(A1419=$B$2,G1419&gt;0,H1419&gt;0,OR(C1419&lt;&gt;"Recommended baseline",Assumptions!$B$10=1))),0,IF(ISNUMBER(N1419),G1419*H1419*N1419*IF(ISNUMBER(K1419),1,IF(AND(L1419="PAYG",INDEX('SKU Catalog'!$F$1:$F$116,MAX(1,U1419))="Hourly"),I1419,1)),"UNPRICED"))</f>
        <v>0</v>
      </c>
      <c r="P1419" s="24">
        <f>IF(ISNUMBER(O1419),O1419*Assumptions!$B$8,"UNPRICED")</f>
        <v>0</v>
      </c>
      <c r="Q1419" s="23" t="str">
        <f>IF(NOT(AND(A1419=$B$2,G1419&gt;0,H1419&gt;0,OR(C1419&lt;&gt;"Recommended baseline",Assumptions!$B$10=1))),"Inactive",IF(NOT(ISNUMBER(N1419)),"UNPRICED - select SKU / quote",IF(ISNUMBER(K1419),"Manual quote - verify source",IF(T1419="Covered","Covered by capacity",IF(T1419="Control plane","No direct fee","Priced - verify sizing")))))</f>
        <v>Inactive</v>
      </c>
      <c r="R1419" s="21" t="s">
        <v>2300</v>
      </c>
      <c r="S1419" s="21" t="s">
        <v>971</v>
      </c>
      <c r="T1419" s="21" t="s">
        <v>187</v>
      </c>
      <c r="U1419" s="23">
        <f>IF(COUNTIF('SKU Catalog'!$A$4:$A$116,T1419&amp;"|"&amp;F1419)=0,0,MATCH(T1419&amp;"|"&amp;F1419,'SKU Catalog'!$A$1:$A$116,0))</f>
        <v>5</v>
      </c>
      <c r="V1419" s="24">
        <f>IF(NOT(AND(A1419=$B$2,G1419&gt;0,H1419&gt;0,OR(C1419&lt;&gt;"Recommended baseline",Assumptions!$B$10=1))),0,IF(ISNUMBER(K1419),G1419*H1419*K1419,IF(U1419=0,"UNPRICED",IF(ISNUMBER(INDEX('SKU Catalog'!$K$1:$K$116,MAX(1,U1419))),G1419*H1419*INDEX('SKU Catalog'!$K$1:$K$116,MAX(1,U1419))*IF(AND(INDEX('SKU Catalog'!$F$1:$F$116,MAX(1,U1419))="Hourly",OR(INDEX('SKU Catalog'!$J$1:$J$116,MAX(1,U1419))=0,"PAYG"="PAYG")),I1419,1),"UNPRICED"))))</f>
        <v>0</v>
      </c>
      <c r="W1419" s="24">
        <f>IF(NOT(AND(A1419=$B$2,G1419&gt;0,H1419&gt;0,OR(C1419&lt;&gt;"Recommended baseline",Assumptions!$B$10=1))),0,IF(ISNUMBER(K1419),G1419*H1419*K1419,IF(U1419=0,"UNPRICED",IF(ISNUMBER(INDEX('SKU Catalog'!$L$1:$L$116,MAX(1,U1419))),G1419*H1419*INDEX('SKU Catalog'!$L$1:$L$116,MAX(1,U1419))*IF(AND(INDEX('SKU Catalog'!$F$1:$F$116,MAX(1,U1419))="Hourly",OR(INDEX('SKU Catalog'!$J$1:$J$116,MAX(1,U1419))=0,"1Y"="PAYG")),I1419,1),"UNPRICED"))))</f>
        <v>0</v>
      </c>
      <c r="X1419" s="24">
        <f>IF(NOT(AND(A1419=$B$2,G1419&gt;0,H1419&gt;0,OR(C1419&lt;&gt;"Recommended baseline",Assumptions!$B$10=1))),0,IF(ISNUMBER(K1419),G1419*H1419*K1419,IF(U1419=0,"UNPRICED",IF(ISNUMBER(INDEX('SKU Catalog'!$M$1:$M$116,MAX(1,U1419))),G1419*H1419*INDEX('SKU Catalog'!$M$1:$M$116,MAX(1,U1419))*IF(AND(INDEX('SKU Catalog'!$F$1:$F$116,MAX(1,U1419))="Hourly",OR(INDEX('SKU Catalog'!$J$1:$J$116,MAX(1,U1419))=0,"3Y"="PAYG")),I1419,1),"UNPRICED"))))</f>
        <v>0</v>
      </c>
    </row>
    <row r="1420" spans="1:24" ht="28.8" x14ac:dyDescent="0.35">
      <c r="A1420" s="21" t="s">
        <v>1941</v>
      </c>
      <c r="B1420" s="21" t="s">
        <v>95</v>
      </c>
      <c r="C1420" s="21" t="s">
        <v>2299</v>
      </c>
      <c r="D1420" s="21" t="s">
        <v>1826</v>
      </c>
      <c r="E1420" s="21" t="s">
        <v>1827</v>
      </c>
      <c r="F1420" s="26" t="s">
        <v>188</v>
      </c>
      <c r="G1420" s="27">
        <v>1</v>
      </c>
      <c r="H1420" s="27">
        <v>1</v>
      </c>
      <c r="I1420" s="36">
        <v>1</v>
      </c>
      <c r="J1420" s="26" t="s">
        <v>2297</v>
      </c>
      <c r="K1420" s="37"/>
      <c r="L1420" s="23" t="str">
        <f>IF(U1420=0,"INVALID SKU",IF(INDEX('SKU Catalog'!$J$1:$J$116,MAX(1,U1420))=0,"PAYG",IF(J1420="Default",Assumptions!$B$7,J1420)))</f>
        <v>PAYG</v>
      </c>
      <c r="M1420" s="23" t="str">
        <f>IF(U1420=0,"Review SKU",INDEX('SKU Catalog'!$E$1:$E$116,MAX(1,U1420)))</f>
        <v>resource</v>
      </c>
      <c r="N1420" s="31">
        <f>IF(ISNUMBER(K1420),K1420,IF(U1420=0,"UNPRICED",IF(L1420="PAYG",INDEX('SKU Catalog'!$K$1:$K$116,MAX(1,U1420)),IF(L1420="1Y",INDEX('SKU Catalog'!$L$1:$L$116,MAX(1,U1420)),INDEX('SKU Catalog'!$M$1:$M$116,MAX(1,U1420))))))</f>
        <v>0</v>
      </c>
      <c r="O1420" s="24">
        <f>IF(NOT(AND(A1420=$B$2,G1420&gt;0,H1420&gt;0,OR(C1420&lt;&gt;"Recommended baseline",Assumptions!$B$10=1))),0,IF(ISNUMBER(N1420),G1420*H1420*N1420*IF(ISNUMBER(K1420),1,IF(AND(L1420="PAYG",INDEX('SKU Catalog'!$F$1:$F$116,MAX(1,U1420))="Hourly"),I1420,1)),"UNPRICED"))</f>
        <v>0</v>
      </c>
      <c r="P1420" s="24">
        <f>IF(ISNUMBER(O1420),O1420*Assumptions!$B$8,"UNPRICED")</f>
        <v>0</v>
      </c>
      <c r="Q1420" s="23" t="str">
        <f>IF(NOT(AND(A1420=$B$2,G1420&gt;0,H1420&gt;0,OR(C1420&lt;&gt;"Recommended baseline",Assumptions!$B$10=1))),"Inactive",IF(NOT(ISNUMBER(N1420)),"UNPRICED - select SKU / quote",IF(ISNUMBER(K1420),"Manual quote - verify source",IF(T1420="Covered","Covered by capacity",IF(T1420="Control plane","No direct fee","Priced - verify sizing")))))</f>
        <v>Inactive</v>
      </c>
      <c r="R1420" s="21" t="s">
        <v>2300</v>
      </c>
      <c r="S1420" s="21" t="s">
        <v>971</v>
      </c>
      <c r="T1420" s="21" t="s">
        <v>187</v>
      </c>
      <c r="U1420" s="23">
        <f>IF(COUNTIF('SKU Catalog'!$A$4:$A$116,T1420&amp;"|"&amp;F1420)=0,0,MATCH(T1420&amp;"|"&amp;F1420,'SKU Catalog'!$A$1:$A$116,0))</f>
        <v>5</v>
      </c>
      <c r="V1420" s="24">
        <f>IF(NOT(AND(A1420=$B$2,G1420&gt;0,H1420&gt;0,OR(C1420&lt;&gt;"Recommended baseline",Assumptions!$B$10=1))),0,IF(ISNUMBER(K1420),G1420*H1420*K1420,IF(U1420=0,"UNPRICED",IF(ISNUMBER(INDEX('SKU Catalog'!$K$1:$K$116,MAX(1,U1420))),G1420*H1420*INDEX('SKU Catalog'!$K$1:$K$116,MAX(1,U1420))*IF(AND(INDEX('SKU Catalog'!$F$1:$F$116,MAX(1,U1420))="Hourly",OR(INDEX('SKU Catalog'!$J$1:$J$116,MAX(1,U1420))=0,"PAYG"="PAYG")),I1420,1),"UNPRICED"))))</f>
        <v>0</v>
      </c>
      <c r="W1420" s="24">
        <f>IF(NOT(AND(A1420=$B$2,G1420&gt;0,H1420&gt;0,OR(C1420&lt;&gt;"Recommended baseline",Assumptions!$B$10=1))),0,IF(ISNUMBER(K1420),G1420*H1420*K1420,IF(U1420=0,"UNPRICED",IF(ISNUMBER(INDEX('SKU Catalog'!$L$1:$L$116,MAX(1,U1420))),G1420*H1420*INDEX('SKU Catalog'!$L$1:$L$116,MAX(1,U1420))*IF(AND(INDEX('SKU Catalog'!$F$1:$F$116,MAX(1,U1420))="Hourly",OR(INDEX('SKU Catalog'!$J$1:$J$116,MAX(1,U1420))=0,"1Y"="PAYG")),I1420,1),"UNPRICED"))))</f>
        <v>0</v>
      </c>
      <c r="X1420" s="24">
        <f>IF(NOT(AND(A1420=$B$2,G1420&gt;0,H1420&gt;0,OR(C1420&lt;&gt;"Recommended baseline",Assumptions!$B$10=1))),0,IF(ISNUMBER(K1420),G1420*H1420*K1420,IF(U1420=0,"UNPRICED",IF(ISNUMBER(INDEX('SKU Catalog'!$M$1:$M$116,MAX(1,U1420))),G1420*H1420*INDEX('SKU Catalog'!$M$1:$M$116,MAX(1,U1420))*IF(AND(INDEX('SKU Catalog'!$F$1:$F$116,MAX(1,U1420))="Hourly",OR(INDEX('SKU Catalog'!$J$1:$J$116,MAX(1,U1420))=0,"3Y"="PAYG")),I1420,1),"UNPRICED"))))</f>
        <v>0</v>
      </c>
    </row>
    <row r="1421" spans="1:24" ht="28.8" x14ac:dyDescent="0.35">
      <c r="A1421" s="21" t="s">
        <v>1941</v>
      </c>
      <c r="B1421" s="21" t="s">
        <v>95</v>
      </c>
      <c r="C1421" s="21" t="s">
        <v>2299</v>
      </c>
      <c r="D1421" s="21" t="s">
        <v>1828</v>
      </c>
      <c r="E1421" s="21" t="s">
        <v>1829</v>
      </c>
      <c r="F1421" s="26" t="s">
        <v>188</v>
      </c>
      <c r="G1421" s="27">
        <v>1</v>
      </c>
      <c r="H1421" s="27">
        <v>1</v>
      </c>
      <c r="I1421" s="36">
        <v>1</v>
      </c>
      <c r="J1421" s="26" t="s">
        <v>2297</v>
      </c>
      <c r="K1421" s="37"/>
      <c r="L1421" s="23" t="str">
        <f>IF(U1421=0,"INVALID SKU",IF(INDEX('SKU Catalog'!$J$1:$J$116,MAX(1,U1421))=0,"PAYG",IF(J1421="Default",Assumptions!$B$7,J1421)))</f>
        <v>PAYG</v>
      </c>
      <c r="M1421" s="23" t="str">
        <f>IF(U1421=0,"Review SKU",INDEX('SKU Catalog'!$E$1:$E$116,MAX(1,U1421)))</f>
        <v>resource</v>
      </c>
      <c r="N1421" s="31">
        <f>IF(ISNUMBER(K1421),K1421,IF(U1421=0,"UNPRICED",IF(L1421="PAYG",INDEX('SKU Catalog'!$K$1:$K$116,MAX(1,U1421)),IF(L1421="1Y",INDEX('SKU Catalog'!$L$1:$L$116,MAX(1,U1421)),INDEX('SKU Catalog'!$M$1:$M$116,MAX(1,U1421))))))</f>
        <v>0</v>
      </c>
      <c r="O1421" s="24">
        <f>IF(NOT(AND(A1421=$B$2,G1421&gt;0,H1421&gt;0,OR(C1421&lt;&gt;"Recommended baseline",Assumptions!$B$10=1))),0,IF(ISNUMBER(N1421),G1421*H1421*N1421*IF(ISNUMBER(K1421),1,IF(AND(L1421="PAYG",INDEX('SKU Catalog'!$F$1:$F$116,MAX(1,U1421))="Hourly"),I1421,1)),"UNPRICED"))</f>
        <v>0</v>
      </c>
      <c r="P1421" s="24">
        <f>IF(ISNUMBER(O1421),O1421*Assumptions!$B$8,"UNPRICED")</f>
        <v>0</v>
      </c>
      <c r="Q1421" s="23" t="str">
        <f>IF(NOT(AND(A1421=$B$2,G1421&gt;0,H1421&gt;0,OR(C1421&lt;&gt;"Recommended baseline",Assumptions!$B$10=1))),"Inactive",IF(NOT(ISNUMBER(N1421)),"UNPRICED - select SKU / quote",IF(ISNUMBER(K1421),"Manual quote - verify source",IF(T1421="Covered","Covered by capacity",IF(T1421="Control plane","No direct fee","Priced - verify sizing")))))</f>
        <v>Inactive</v>
      </c>
      <c r="R1421" s="21" t="s">
        <v>2300</v>
      </c>
      <c r="S1421" s="21" t="s">
        <v>971</v>
      </c>
      <c r="T1421" s="21" t="s">
        <v>187</v>
      </c>
      <c r="U1421" s="23">
        <f>IF(COUNTIF('SKU Catalog'!$A$4:$A$116,T1421&amp;"|"&amp;F1421)=0,0,MATCH(T1421&amp;"|"&amp;F1421,'SKU Catalog'!$A$1:$A$116,0))</f>
        <v>5</v>
      </c>
      <c r="V1421" s="24">
        <f>IF(NOT(AND(A1421=$B$2,G1421&gt;0,H1421&gt;0,OR(C1421&lt;&gt;"Recommended baseline",Assumptions!$B$10=1))),0,IF(ISNUMBER(K1421),G1421*H1421*K1421,IF(U1421=0,"UNPRICED",IF(ISNUMBER(INDEX('SKU Catalog'!$K$1:$K$116,MAX(1,U1421))),G1421*H1421*INDEX('SKU Catalog'!$K$1:$K$116,MAX(1,U1421))*IF(AND(INDEX('SKU Catalog'!$F$1:$F$116,MAX(1,U1421))="Hourly",OR(INDEX('SKU Catalog'!$J$1:$J$116,MAX(1,U1421))=0,"PAYG"="PAYG")),I1421,1),"UNPRICED"))))</f>
        <v>0</v>
      </c>
      <c r="W1421" s="24">
        <f>IF(NOT(AND(A1421=$B$2,G1421&gt;0,H1421&gt;0,OR(C1421&lt;&gt;"Recommended baseline",Assumptions!$B$10=1))),0,IF(ISNUMBER(K1421),G1421*H1421*K1421,IF(U1421=0,"UNPRICED",IF(ISNUMBER(INDEX('SKU Catalog'!$L$1:$L$116,MAX(1,U1421))),G1421*H1421*INDEX('SKU Catalog'!$L$1:$L$116,MAX(1,U1421))*IF(AND(INDEX('SKU Catalog'!$F$1:$F$116,MAX(1,U1421))="Hourly",OR(INDEX('SKU Catalog'!$J$1:$J$116,MAX(1,U1421))=0,"1Y"="PAYG")),I1421,1),"UNPRICED"))))</f>
        <v>0</v>
      </c>
      <c r="X1421" s="24">
        <f>IF(NOT(AND(A1421=$B$2,G1421&gt;0,H1421&gt;0,OR(C1421&lt;&gt;"Recommended baseline",Assumptions!$B$10=1))),0,IF(ISNUMBER(K1421),G1421*H1421*K1421,IF(U1421=0,"UNPRICED",IF(ISNUMBER(INDEX('SKU Catalog'!$M$1:$M$116,MAX(1,U1421))),G1421*H1421*INDEX('SKU Catalog'!$M$1:$M$116,MAX(1,U1421))*IF(AND(INDEX('SKU Catalog'!$F$1:$F$116,MAX(1,U1421))="Hourly",OR(INDEX('SKU Catalog'!$J$1:$J$116,MAX(1,U1421))=0,"3Y"="PAYG")),I1421,1),"UNPRICED"))))</f>
        <v>0</v>
      </c>
    </row>
    <row r="1422" spans="1:24" ht="28.8" x14ac:dyDescent="0.35">
      <c r="A1422" s="21" t="s">
        <v>1941</v>
      </c>
      <c r="B1422" s="21" t="s">
        <v>95</v>
      </c>
      <c r="C1422" s="21" t="s">
        <v>2299</v>
      </c>
      <c r="D1422" s="21" t="s">
        <v>1830</v>
      </c>
      <c r="E1422" s="21" t="s">
        <v>1831</v>
      </c>
      <c r="F1422" s="26" t="s">
        <v>188</v>
      </c>
      <c r="G1422" s="27">
        <v>1</v>
      </c>
      <c r="H1422" s="27">
        <v>1</v>
      </c>
      <c r="I1422" s="36">
        <v>1</v>
      </c>
      <c r="J1422" s="26" t="s">
        <v>2297</v>
      </c>
      <c r="K1422" s="37"/>
      <c r="L1422" s="23" t="str">
        <f>IF(U1422=0,"INVALID SKU",IF(INDEX('SKU Catalog'!$J$1:$J$116,MAX(1,U1422))=0,"PAYG",IF(J1422="Default",Assumptions!$B$7,J1422)))</f>
        <v>PAYG</v>
      </c>
      <c r="M1422" s="23" t="str">
        <f>IF(U1422=0,"Review SKU",INDEX('SKU Catalog'!$E$1:$E$116,MAX(1,U1422)))</f>
        <v>resource</v>
      </c>
      <c r="N1422" s="31">
        <f>IF(ISNUMBER(K1422),K1422,IF(U1422=0,"UNPRICED",IF(L1422="PAYG",INDEX('SKU Catalog'!$K$1:$K$116,MAX(1,U1422)),IF(L1422="1Y",INDEX('SKU Catalog'!$L$1:$L$116,MAX(1,U1422)),INDEX('SKU Catalog'!$M$1:$M$116,MAX(1,U1422))))))</f>
        <v>0</v>
      </c>
      <c r="O1422" s="24">
        <f>IF(NOT(AND(A1422=$B$2,G1422&gt;0,H1422&gt;0,OR(C1422&lt;&gt;"Recommended baseline",Assumptions!$B$10=1))),0,IF(ISNUMBER(N1422),G1422*H1422*N1422*IF(ISNUMBER(K1422),1,IF(AND(L1422="PAYG",INDEX('SKU Catalog'!$F$1:$F$116,MAX(1,U1422))="Hourly"),I1422,1)),"UNPRICED"))</f>
        <v>0</v>
      </c>
      <c r="P1422" s="24">
        <f>IF(ISNUMBER(O1422),O1422*Assumptions!$B$8,"UNPRICED")</f>
        <v>0</v>
      </c>
      <c r="Q1422" s="23" t="str">
        <f>IF(NOT(AND(A1422=$B$2,G1422&gt;0,H1422&gt;0,OR(C1422&lt;&gt;"Recommended baseline",Assumptions!$B$10=1))),"Inactive",IF(NOT(ISNUMBER(N1422)),"UNPRICED - select SKU / quote",IF(ISNUMBER(K1422),"Manual quote - verify source",IF(T1422="Covered","Covered by capacity",IF(T1422="Control plane","No direct fee","Priced - verify sizing")))))</f>
        <v>Inactive</v>
      </c>
      <c r="R1422" s="21" t="s">
        <v>2300</v>
      </c>
      <c r="S1422" s="21" t="s">
        <v>971</v>
      </c>
      <c r="T1422" s="21" t="s">
        <v>187</v>
      </c>
      <c r="U1422" s="23">
        <f>IF(COUNTIF('SKU Catalog'!$A$4:$A$116,T1422&amp;"|"&amp;F1422)=0,0,MATCH(T1422&amp;"|"&amp;F1422,'SKU Catalog'!$A$1:$A$116,0))</f>
        <v>5</v>
      </c>
      <c r="V1422" s="24">
        <f>IF(NOT(AND(A1422=$B$2,G1422&gt;0,H1422&gt;0,OR(C1422&lt;&gt;"Recommended baseline",Assumptions!$B$10=1))),0,IF(ISNUMBER(K1422),G1422*H1422*K1422,IF(U1422=0,"UNPRICED",IF(ISNUMBER(INDEX('SKU Catalog'!$K$1:$K$116,MAX(1,U1422))),G1422*H1422*INDEX('SKU Catalog'!$K$1:$K$116,MAX(1,U1422))*IF(AND(INDEX('SKU Catalog'!$F$1:$F$116,MAX(1,U1422))="Hourly",OR(INDEX('SKU Catalog'!$J$1:$J$116,MAX(1,U1422))=0,"PAYG"="PAYG")),I1422,1),"UNPRICED"))))</f>
        <v>0</v>
      </c>
      <c r="W1422" s="24">
        <f>IF(NOT(AND(A1422=$B$2,G1422&gt;0,H1422&gt;0,OR(C1422&lt;&gt;"Recommended baseline",Assumptions!$B$10=1))),0,IF(ISNUMBER(K1422),G1422*H1422*K1422,IF(U1422=0,"UNPRICED",IF(ISNUMBER(INDEX('SKU Catalog'!$L$1:$L$116,MAX(1,U1422))),G1422*H1422*INDEX('SKU Catalog'!$L$1:$L$116,MAX(1,U1422))*IF(AND(INDEX('SKU Catalog'!$F$1:$F$116,MAX(1,U1422))="Hourly",OR(INDEX('SKU Catalog'!$J$1:$J$116,MAX(1,U1422))=0,"1Y"="PAYG")),I1422,1),"UNPRICED"))))</f>
        <v>0</v>
      </c>
      <c r="X1422" s="24">
        <f>IF(NOT(AND(A1422=$B$2,G1422&gt;0,H1422&gt;0,OR(C1422&lt;&gt;"Recommended baseline",Assumptions!$B$10=1))),0,IF(ISNUMBER(K1422),G1422*H1422*K1422,IF(U1422=0,"UNPRICED",IF(ISNUMBER(INDEX('SKU Catalog'!$M$1:$M$116,MAX(1,U1422))),G1422*H1422*INDEX('SKU Catalog'!$M$1:$M$116,MAX(1,U1422))*IF(AND(INDEX('SKU Catalog'!$F$1:$F$116,MAX(1,U1422))="Hourly",OR(INDEX('SKU Catalog'!$J$1:$J$116,MAX(1,U1422))=0,"3Y"="PAYG")),I1422,1),"UNPRICED"))))</f>
        <v>0</v>
      </c>
    </row>
    <row r="1423" spans="1:24" ht="28.8" x14ac:dyDescent="0.35">
      <c r="A1423" s="21" t="s">
        <v>1941</v>
      </c>
      <c r="B1423" s="21" t="s">
        <v>95</v>
      </c>
      <c r="C1423" s="21" t="s">
        <v>2299</v>
      </c>
      <c r="D1423" s="21" t="s">
        <v>1832</v>
      </c>
      <c r="E1423" s="21" t="s">
        <v>1833</v>
      </c>
      <c r="F1423" s="26" t="s">
        <v>188</v>
      </c>
      <c r="G1423" s="27">
        <v>1</v>
      </c>
      <c r="H1423" s="27">
        <v>1</v>
      </c>
      <c r="I1423" s="36">
        <v>1</v>
      </c>
      <c r="J1423" s="26" t="s">
        <v>2297</v>
      </c>
      <c r="K1423" s="37"/>
      <c r="L1423" s="23" t="str">
        <f>IF(U1423=0,"INVALID SKU",IF(INDEX('SKU Catalog'!$J$1:$J$116,MAX(1,U1423))=0,"PAYG",IF(J1423="Default",Assumptions!$B$7,J1423)))</f>
        <v>PAYG</v>
      </c>
      <c r="M1423" s="23" t="str">
        <f>IF(U1423=0,"Review SKU",INDEX('SKU Catalog'!$E$1:$E$116,MAX(1,U1423)))</f>
        <v>resource</v>
      </c>
      <c r="N1423" s="31">
        <f>IF(ISNUMBER(K1423),K1423,IF(U1423=0,"UNPRICED",IF(L1423="PAYG",INDEX('SKU Catalog'!$K$1:$K$116,MAX(1,U1423)),IF(L1423="1Y",INDEX('SKU Catalog'!$L$1:$L$116,MAX(1,U1423)),INDEX('SKU Catalog'!$M$1:$M$116,MAX(1,U1423))))))</f>
        <v>0</v>
      </c>
      <c r="O1423" s="24">
        <f>IF(NOT(AND(A1423=$B$2,G1423&gt;0,H1423&gt;0,OR(C1423&lt;&gt;"Recommended baseline",Assumptions!$B$10=1))),0,IF(ISNUMBER(N1423),G1423*H1423*N1423*IF(ISNUMBER(K1423),1,IF(AND(L1423="PAYG",INDEX('SKU Catalog'!$F$1:$F$116,MAX(1,U1423))="Hourly"),I1423,1)),"UNPRICED"))</f>
        <v>0</v>
      </c>
      <c r="P1423" s="24">
        <f>IF(ISNUMBER(O1423),O1423*Assumptions!$B$8,"UNPRICED")</f>
        <v>0</v>
      </c>
      <c r="Q1423" s="23" t="str">
        <f>IF(NOT(AND(A1423=$B$2,G1423&gt;0,H1423&gt;0,OR(C1423&lt;&gt;"Recommended baseline",Assumptions!$B$10=1))),"Inactive",IF(NOT(ISNUMBER(N1423)),"UNPRICED - select SKU / quote",IF(ISNUMBER(K1423),"Manual quote - verify source",IF(T1423="Covered","Covered by capacity",IF(T1423="Control plane","No direct fee","Priced - verify sizing")))))</f>
        <v>Inactive</v>
      </c>
      <c r="R1423" s="21" t="s">
        <v>2300</v>
      </c>
      <c r="S1423" s="21" t="s">
        <v>971</v>
      </c>
      <c r="T1423" s="21" t="s">
        <v>187</v>
      </c>
      <c r="U1423" s="23">
        <f>IF(COUNTIF('SKU Catalog'!$A$4:$A$116,T1423&amp;"|"&amp;F1423)=0,0,MATCH(T1423&amp;"|"&amp;F1423,'SKU Catalog'!$A$1:$A$116,0))</f>
        <v>5</v>
      </c>
      <c r="V1423" s="24">
        <f>IF(NOT(AND(A1423=$B$2,G1423&gt;0,H1423&gt;0,OR(C1423&lt;&gt;"Recommended baseline",Assumptions!$B$10=1))),0,IF(ISNUMBER(K1423),G1423*H1423*K1423,IF(U1423=0,"UNPRICED",IF(ISNUMBER(INDEX('SKU Catalog'!$K$1:$K$116,MAX(1,U1423))),G1423*H1423*INDEX('SKU Catalog'!$K$1:$K$116,MAX(1,U1423))*IF(AND(INDEX('SKU Catalog'!$F$1:$F$116,MAX(1,U1423))="Hourly",OR(INDEX('SKU Catalog'!$J$1:$J$116,MAX(1,U1423))=0,"PAYG"="PAYG")),I1423,1),"UNPRICED"))))</f>
        <v>0</v>
      </c>
      <c r="W1423" s="24">
        <f>IF(NOT(AND(A1423=$B$2,G1423&gt;0,H1423&gt;0,OR(C1423&lt;&gt;"Recommended baseline",Assumptions!$B$10=1))),0,IF(ISNUMBER(K1423),G1423*H1423*K1423,IF(U1423=0,"UNPRICED",IF(ISNUMBER(INDEX('SKU Catalog'!$L$1:$L$116,MAX(1,U1423))),G1423*H1423*INDEX('SKU Catalog'!$L$1:$L$116,MAX(1,U1423))*IF(AND(INDEX('SKU Catalog'!$F$1:$F$116,MAX(1,U1423))="Hourly",OR(INDEX('SKU Catalog'!$J$1:$J$116,MAX(1,U1423))=0,"1Y"="PAYG")),I1423,1),"UNPRICED"))))</f>
        <v>0</v>
      </c>
      <c r="X1423" s="24">
        <f>IF(NOT(AND(A1423=$B$2,G1423&gt;0,H1423&gt;0,OR(C1423&lt;&gt;"Recommended baseline",Assumptions!$B$10=1))),0,IF(ISNUMBER(K1423),G1423*H1423*K1423,IF(U1423=0,"UNPRICED",IF(ISNUMBER(INDEX('SKU Catalog'!$M$1:$M$116,MAX(1,U1423))),G1423*H1423*INDEX('SKU Catalog'!$M$1:$M$116,MAX(1,U1423))*IF(AND(INDEX('SKU Catalog'!$F$1:$F$116,MAX(1,U1423))="Hourly",OR(INDEX('SKU Catalog'!$J$1:$J$116,MAX(1,U1423))=0,"3Y"="PAYG")),I1423,1),"UNPRICED"))))</f>
        <v>0</v>
      </c>
    </row>
    <row r="1424" spans="1:24" ht="28.8" x14ac:dyDescent="0.35">
      <c r="A1424" s="21" t="s">
        <v>1941</v>
      </c>
      <c r="B1424" s="21" t="s">
        <v>95</v>
      </c>
      <c r="C1424" s="21" t="s">
        <v>2299</v>
      </c>
      <c r="D1424" s="21" t="s">
        <v>1834</v>
      </c>
      <c r="E1424" s="21" t="s">
        <v>1835</v>
      </c>
      <c r="F1424" s="26" t="s">
        <v>188</v>
      </c>
      <c r="G1424" s="27">
        <v>1</v>
      </c>
      <c r="H1424" s="27">
        <v>1</v>
      </c>
      <c r="I1424" s="36">
        <v>1</v>
      </c>
      <c r="J1424" s="26" t="s">
        <v>2297</v>
      </c>
      <c r="K1424" s="37"/>
      <c r="L1424" s="23" t="str">
        <f>IF(U1424=0,"INVALID SKU",IF(INDEX('SKU Catalog'!$J$1:$J$116,MAX(1,U1424))=0,"PAYG",IF(J1424="Default",Assumptions!$B$7,J1424)))</f>
        <v>PAYG</v>
      </c>
      <c r="M1424" s="23" t="str">
        <f>IF(U1424=0,"Review SKU",INDEX('SKU Catalog'!$E$1:$E$116,MAX(1,U1424)))</f>
        <v>resource</v>
      </c>
      <c r="N1424" s="31">
        <f>IF(ISNUMBER(K1424),K1424,IF(U1424=0,"UNPRICED",IF(L1424="PAYG",INDEX('SKU Catalog'!$K$1:$K$116,MAX(1,U1424)),IF(L1424="1Y",INDEX('SKU Catalog'!$L$1:$L$116,MAX(1,U1424)),INDEX('SKU Catalog'!$M$1:$M$116,MAX(1,U1424))))))</f>
        <v>0</v>
      </c>
      <c r="O1424" s="24">
        <f>IF(NOT(AND(A1424=$B$2,G1424&gt;0,H1424&gt;0,OR(C1424&lt;&gt;"Recommended baseline",Assumptions!$B$10=1))),0,IF(ISNUMBER(N1424),G1424*H1424*N1424*IF(ISNUMBER(K1424),1,IF(AND(L1424="PAYG",INDEX('SKU Catalog'!$F$1:$F$116,MAX(1,U1424))="Hourly"),I1424,1)),"UNPRICED"))</f>
        <v>0</v>
      </c>
      <c r="P1424" s="24">
        <f>IF(ISNUMBER(O1424),O1424*Assumptions!$B$8,"UNPRICED")</f>
        <v>0</v>
      </c>
      <c r="Q1424" s="23" t="str">
        <f>IF(NOT(AND(A1424=$B$2,G1424&gt;0,H1424&gt;0,OR(C1424&lt;&gt;"Recommended baseline",Assumptions!$B$10=1))),"Inactive",IF(NOT(ISNUMBER(N1424)),"UNPRICED - select SKU / quote",IF(ISNUMBER(K1424),"Manual quote - verify source",IF(T1424="Covered","Covered by capacity",IF(T1424="Control plane","No direct fee","Priced - verify sizing")))))</f>
        <v>Inactive</v>
      </c>
      <c r="R1424" s="21" t="s">
        <v>2300</v>
      </c>
      <c r="S1424" s="21" t="s">
        <v>971</v>
      </c>
      <c r="T1424" s="21" t="s">
        <v>187</v>
      </c>
      <c r="U1424" s="23">
        <f>IF(COUNTIF('SKU Catalog'!$A$4:$A$116,T1424&amp;"|"&amp;F1424)=0,0,MATCH(T1424&amp;"|"&amp;F1424,'SKU Catalog'!$A$1:$A$116,0))</f>
        <v>5</v>
      </c>
      <c r="V1424" s="24">
        <f>IF(NOT(AND(A1424=$B$2,G1424&gt;0,H1424&gt;0,OR(C1424&lt;&gt;"Recommended baseline",Assumptions!$B$10=1))),0,IF(ISNUMBER(K1424),G1424*H1424*K1424,IF(U1424=0,"UNPRICED",IF(ISNUMBER(INDEX('SKU Catalog'!$K$1:$K$116,MAX(1,U1424))),G1424*H1424*INDEX('SKU Catalog'!$K$1:$K$116,MAX(1,U1424))*IF(AND(INDEX('SKU Catalog'!$F$1:$F$116,MAX(1,U1424))="Hourly",OR(INDEX('SKU Catalog'!$J$1:$J$116,MAX(1,U1424))=0,"PAYG"="PAYG")),I1424,1),"UNPRICED"))))</f>
        <v>0</v>
      </c>
      <c r="W1424" s="24">
        <f>IF(NOT(AND(A1424=$B$2,G1424&gt;0,H1424&gt;0,OR(C1424&lt;&gt;"Recommended baseline",Assumptions!$B$10=1))),0,IF(ISNUMBER(K1424),G1424*H1424*K1424,IF(U1424=0,"UNPRICED",IF(ISNUMBER(INDEX('SKU Catalog'!$L$1:$L$116,MAX(1,U1424))),G1424*H1424*INDEX('SKU Catalog'!$L$1:$L$116,MAX(1,U1424))*IF(AND(INDEX('SKU Catalog'!$F$1:$F$116,MAX(1,U1424))="Hourly",OR(INDEX('SKU Catalog'!$J$1:$J$116,MAX(1,U1424))=0,"1Y"="PAYG")),I1424,1),"UNPRICED"))))</f>
        <v>0</v>
      </c>
      <c r="X1424" s="24">
        <f>IF(NOT(AND(A1424=$B$2,G1424&gt;0,H1424&gt;0,OR(C1424&lt;&gt;"Recommended baseline",Assumptions!$B$10=1))),0,IF(ISNUMBER(K1424),G1424*H1424*K1424,IF(U1424=0,"UNPRICED",IF(ISNUMBER(INDEX('SKU Catalog'!$M$1:$M$116,MAX(1,U1424))),G1424*H1424*INDEX('SKU Catalog'!$M$1:$M$116,MAX(1,U1424))*IF(AND(INDEX('SKU Catalog'!$F$1:$F$116,MAX(1,U1424))="Hourly",OR(INDEX('SKU Catalog'!$J$1:$J$116,MAX(1,U1424))=0,"3Y"="PAYG")),I1424,1),"UNPRICED"))))</f>
        <v>0</v>
      </c>
    </row>
    <row r="1425" spans="1:24" ht="28.8" x14ac:dyDescent="0.35">
      <c r="A1425" s="21" t="s">
        <v>1941</v>
      </c>
      <c r="B1425" s="21" t="s">
        <v>95</v>
      </c>
      <c r="C1425" s="21" t="s">
        <v>2299</v>
      </c>
      <c r="D1425" s="21" t="s">
        <v>1836</v>
      </c>
      <c r="E1425" s="21" t="s">
        <v>1837</v>
      </c>
      <c r="F1425" s="26" t="s">
        <v>188</v>
      </c>
      <c r="G1425" s="27">
        <v>1</v>
      </c>
      <c r="H1425" s="27">
        <v>1</v>
      </c>
      <c r="I1425" s="36">
        <v>1</v>
      </c>
      <c r="J1425" s="26" t="s">
        <v>2297</v>
      </c>
      <c r="K1425" s="37"/>
      <c r="L1425" s="23" t="str">
        <f>IF(U1425=0,"INVALID SKU",IF(INDEX('SKU Catalog'!$J$1:$J$116,MAX(1,U1425))=0,"PAYG",IF(J1425="Default",Assumptions!$B$7,J1425)))</f>
        <v>PAYG</v>
      </c>
      <c r="M1425" s="23" t="str">
        <f>IF(U1425=0,"Review SKU",INDEX('SKU Catalog'!$E$1:$E$116,MAX(1,U1425)))</f>
        <v>resource</v>
      </c>
      <c r="N1425" s="31">
        <f>IF(ISNUMBER(K1425),K1425,IF(U1425=0,"UNPRICED",IF(L1425="PAYG",INDEX('SKU Catalog'!$K$1:$K$116,MAX(1,U1425)),IF(L1425="1Y",INDEX('SKU Catalog'!$L$1:$L$116,MAX(1,U1425)),INDEX('SKU Catalog'!$M$1:$M$116,MAX(1,U1425))))))</f>
        <v>0</v>
      </c>
      <c r="O1425" s="24">
        <f>IF(NOT(AND(A1425=$B$2,G1425&gt;0,H1425&gt;0,OR(C1425&lt;&gt;"Recommended baseline",Assumptions!$B$10=1))),0,IF(ISNUMBER(N1425),G1425*H1425*N1425*IF(ISNUMBER(K1425),1,IF(AND(L1425="PAYG",INDEX('SKU Catalog'!$F$1:$F$116,MAX(1,U1425))="Hourly"),I1425,1)),"UNPRICED"))</f>
        <v>0</v>
      </c>
      <c r="P1425" s="24">
        <f>IF(ISNUMBER(O1425),O1425*Assumptions!$B$8,"UNPRICED")</f>
        <v>0</v>
      </c>
      <c r="Q1425" s="23" t="str">
        <f>IF(NOT(AND(A1425=$B$2,G1425&gt;0,H1425&gt;0,OR(C1425&lt;&gt;"Recommended baseline",Assumptions!$B$10=1))),"Inactive",IF(NOT(ISNUMBER(N1425)),"UNPRICED - select SKU / quote",IF(ISNUMBER(K1425),"Manual quote - verify source",IF(T1425="Covered","Covered by capacity",IF(T1425="Control plane","No direct fee","Priced - verify sizing")))))</f>
        <v>Inactive</v>
      </c>
      <c r="R1425" s="21" t="s">
        <v>2300</v>
      </c>
      <c r="S1425" s="21" t="s">
        <v>971</v>
      </c>
      <c r="T1425" s="21" t="s">
        <v>187</v>
      </c>
      <c r="U1425" s="23">
        <f>IF(COUNTIF('SKU Catalog'!$A$4:$A$116,T1425&amp;"|"&amp;F1425)=0,0,MATCH(T1425&amp;"|"&amp;F1425,'SKU Catalog'!$A$1:$A$116,0))</f>
        <v>5</v>
      </c>
      <c r="V1425" s="24">
        <f>IF(NOT(AND(A1425=$B$2,G1425&gt;0,H1425&gt;0,OR(C1425&lt;&gt;"Recommended baseline",Assumptions!$B$10=1))),0,IF(ISNUMBER(K1425),G1425*H1425*K1425,IF(U1425=0,"UNPRICED",IF(ISNUMBER(INDEX('SKU Catalog'!$K$1:$K$116,MAX(1,U1425))),G1425*H1425*INDEX('SKU Catalog'!$K$1:$K$116,MAX(1,U1425))*IF(AND(INDEX('SKU Catalog'!$F$1:$F$116,MAX(1,U1425))="Hourly",OR(INDEX('SKU Catalog'!$J$1:$J$116,MAX(1,U1425))=0,"PAYG"="PAYG")),I1425,1),"UNPRICED"))))</f>
        <v>0</v>
      </c>
      <c r="W1425" s="24">
        <f>IF(NOT(AND(A1425=$B$2,G1425&gt;0,H1425&gt;0,OR(C1425&lt;&gt;"Recommended baseline",Assumptions!$B$10=1))),0,IF(ISNUMBER(K1425),G1425*H1425*K1425,IF(U1425=0,"UNPRICED",IF(ISNUMBER(INDEX('SKU Catalog'!$L$1:$L$116,MAX(1,U1425))),G1425*H1425*INDEX('SKU Catalog'!$L$1:$L$116,MAX(1,U1425))*IF(AND(INDEX('SKU Catalog'!$F$1:$F$116,MAX(1,U1425))="Hourly",OR(INDEX('SKU Catalog'!$J$1:$J$116,MAX(1,U1425))=0,"1Y"="PAYG")),I1425,1),"UNPRICED"))))</f>
        <v>0</v>
      </c>
      <c r="X1425" s="24">
        <f>IF(NOT(AND(A1425=$B$2,G1425&gt;0,H1425&gt;0,OR(C1425&lt;&gt;"Recommended baseline",Assumptions!$B$10=1))),0,IF(ISNUMBER(K1425),G1425*H1425*K1425,IF(U1425=0,"UNPRICED",IF(ISNUMBER(INDEX('SKU Catalog'!$M$1:$M$116,MAX(1,U1425))),G1425*H1425*INDEX('SKU Catalog'!$M$1:$M$116,MAX(1,U1425))*IF(AND(INDEX('SKU Catalog'!$F$1:$F$116,MAX(1,U1425))="Hourly",OR(INDEX('SKU Catalog'!$J$1:$J$116,MAX(1,U1425))=0,"3Y"="PAYG")),I1425,1),"UNPRICED"))))</f>
        <v>0</v>
      </c>
    </row>
    <row r="1426" spans="1:24" ht="28.8" x14ac:dyDescent="0.35">
      <c r="A1426" s="21" t="s">
        <v>1941</v>
      </c>
      <c r="B1426" s="21" t="s">
        <v>95</v>
      </c>
      <c r="C1426" s="21" t="s">
        <v>2299</v>
      </c>
      <c r="D1426" s="21" t="s">
        <v>1838</v>
      </c>
      <c r="E1426" s="21" t="s">
        <v>1839</v>
      </c>
      <c r="F1426" s="26" t="s">
        <v>188</v>
      </c>
      <c r="G1426" s="27">
        <v>1</v>
      </c>
      <c r="H1426" s="27">
        <v>1</v>
      </c>
      <c r="I1426" s="36">
        <v>1</v>
      </c>
      <c r="J1426" s="26" t="s">
        <v>2297</v>
      </c>
      <c r="K1426" s="37"/>
      <c r="L1426" s="23" t="str">
        <f>IF(U1426=0,"INVALID SKU",IF(INDEX('SKU Catalog'!$J$1:$J$116,MAX(1,U1426))=0,"PAYG",IF(J1426="Default",Assumptions!$B$7,J1426)))</f>
        <v>PAYG</v>
      </c>
      <c r="M1426" s="23" t="str">
        <f>IF(U1426=0,"Review SKU",INDEX('SKU Catalog'!$E$1:$E$116,MAX(1,U1426)))</f>
        <v>resource</v>
      </c>
      <c r="N1426" s="31">
        <f>IF(ISNUMBER(K1426),K1426,IF(U1426=0,"UNPRICED",IF(L1426="PAYG",INDEX('SKU Catalog'!$K$1:$K$116,MAX(1,U1426)),IF(L1426="1Y",INDEX('SKU Catalog'!$L$1:$L$116,MAX(1,U1426)),INDEX('SKU Catalog'!$M$1:$M$116,MAX(1,U1426))))))</f>
        <v>0</v>
      </c>
      <c r="O1426" s="24">
        <f>IF(NOT(AND(A1426=$B$2,G1426&gt;0,H1426&gt;0,OR(C1426&lt;&gt;"Recommended baseline",Assumptions!$B$10=1))),0,IF(ISNUMBER(N1426),G1426*H1426*N1426*IF(ISNUMBER(K1426),1,IF(AND(L1426="PAYG",INDEX('SKU Catalog'!$F$1:$F$116,MAX(1,U1426))="Hourly"),I1426,1)),"UNPRICED"))</f>
        <v>0</v>
      </c>
      <c r="P1426" s="24">
        <f>IF(ISNUMBER(O1426),O1426*Assumptions!$B$8,"UNPRICED")</f>
        <v>0</v>
      </c>
      <c r="Q1426" s="23" t="str">
        <f>IF(NOT(AND(A1426=$B$2,G1426&gt;0,H1426&gt;0,OR(C1426&lt;&gt;"Recommended baseline",Assumptions!$B$10=1))),"Inactive",IF(NOT(ISNUMBER(N1426)),"UNPRICED - select SKU / quote",IF(ISNUMBER(K1426),"Manual quote - verify source",IF(T1426="Covered","Covered by capacity",IF(T1426="Control plane","No direct fee","Priced - verify sizing")))))</f>
        <v>Inactive</v>
      </c>
      <c r="R1426" s="21" t="s">
        <v>2300</v>
      </c>
      <c r="S1426" s="21" t="s">
        <v>971</v>
      </c>
      <c r="T1426" s="21" t="s">
        <v>187</v>
      </c>
      <c r="U1426" s="23">
        <f>IF(COUNTIF('SKU Catalog'!$A$4:$A$116,T1426&amp;"|"&amp;F1426)=0,0,MATCH(T1426&amp;"|"&amp;F1426,'SKU Catalog'!$A$1:$A$116,0))</f>
        <v>5</v>
      </c>
      <c r="V1426" s="24">
        <f>IF(NOT(AND(A1426=$B$2,G1426&gt;0,H1426&gt;0,OR(C1426&lt;&gt;"Recommended baseline",Assumptions!$B$10=1))),0,IF(ISNUMBER(K1426),G1426*H1426*K1426,IF(U1426=0,"UNPRICED",IF(ISNUMBER(INDEX('SKU Catalog'!$K$1:$K$116,MAX(1,U1426))),G1426*H1426*INDEX('SKU Catalog'!$K$1:$K$116,MAX(1,U1426))*IF(AND(INDEX('SKU Catalog'!$F$1:$F$116,MAX(1,U1426))="Hourly",OR(INDEX('SKU Catalog'!$J$1:$J$116,MAX(1,U1426))=0,"PAYG"="PAYG")),I1426,1),"UNPRICED"))))</f>
        <v>0</v>
      </c>
      <c r="W1426" s="24">
        <f>IF(NOT(AND(A1426=$B$2,G1426&gt;0,H1426&gt;0,OR(C1426&lt;&gt;"Recommended baseline",Assumptions!$B$10=1))),0,IF(ISNUMBER(K1426),G1426*H1426*K1426,IF(U1426=0,"UNPRICED",IF(ISNUMBER(INDEX('SKU Catalog'!$L$1:$L$116,MAX(1,U1426))),G1426*H1426*INDEX('SKU Catalog'!$L$1:$L$116,MAX(1,U1426))*IF(AND(INDEX('SKU Catalog'!$F$1:$F$116,MAX(1,U1426))="Hourly",OR(INDEX('SKU Catalog'!$J$1:$J$116,MAX(1,U1426))=0,"1Y"="PAYG")),I1426,1),"UNPRICED"))))</f>
        <v>0</v>
      </c>
      <c r="X1426" s="24">
        <f>IF(NOT(AND(A1426=$B$2,G1426&gt;0,H1426&gt;0,OR(C1426&lt;&gt;"Recommended baseline",Assumptions!$B$10=1))),0,IF(ISNUMBER(K1426),G1426*H1426*K1426,IF(U1426=0,"UNPRICED",IF(ISNUMBER(INDEX('SKU Catalog'!$M$1:$M$116,MAX(1,U1426))),G1426*H1426*INDEX('SKU Catalog'!$M$1:$M$116,MAX(1,U1426))*IF(AND(INDEX('SKU Catalog'!$F$1:$F$116,MAX(1,U1426))="Hourly",OR(INDEX('SKU Catalog'!$J$1:$J$116,MAX(1,U1426))=0,"3Y"="PAYG")),I1426,1),"UNPRICED"))))</f>
        <v>0</v>
      </c>
    </row>
    <row r="1427" spans="1:24" ht="28.8" x14ac:dyDescent="0.35">
      <c r="A1427" s="21" t="s">
        <v>1941</v>
      </c>
      <c r="B1427" s="21" t="s">
        <v>95</v>
      </c>
      <c r="C1427" s="21" t="s">
        <v>2299</v>
      </c>
      <c r="D1427" s="21" t="s">
        <v>1841</v>
      </c>
      <c r="E1427" s="21" t="s">
        <v>1842</v>
      </c>
      <c r="F1427" s="26" t="s">
        <v>188</v>
      </c>
      <c r="G1427" s="27">
        <v>1</v>
      </c>
      <c r="H1427" s="27">
        <v>1</v>
      </c>
      <c r="I1427" s="36">
        <v>1</v>
      </c>
      <c r="J1427" s="26" t="s">
        <v>2297</v>
      </c>
      <c r="K1427" s="37"/>
      <c r="L1427" s="23" t="str">
        <f>IF(U1427=0,"INVALID SKU",IF(INDEX('SKU Catalog'!$J$1:$J$116,MAX(1,U1427))=0,"PAYG",IF(J1427="Default",Assumptions!$B$7,J1427)))</f>
        <v>PAYG</v>
      </c>
      <c r="M1427" s="23" t="str">
        <f>IF(U1427=0,"Review SKU",INDEX('SKU Catalog'!$E$1:$E$116,MAX(1,U1427)))</f>
        <v>resource</v>
      </c>
      <c r="N1427" s="31">
        <f>IF(ISNUMBER(K1427),K1427,IF(U1427=0,"UNPRICED",IF(L1427="PAYG",INDEX('SKU Catalog'!$K$1:$K$116,MAX(1,U1427)),IF(L1427="1Y",INDEX('SKU Catalog'!$L$1:$L$116,MAX(1,U1427)),INDEX('SKU Catalog'!$M$1:$M$116,MAX(1,U1427))))))</f>
        <v>0</v>
      </c>
      <c r="O1427" s="24">
        <f>IF(NOT(AND(A1427=$B$2,G1427&gt;0,H1427&gt;0,OR(C1427&lt;&gt;"Recommended baseline",Assumptions!$B$10=1))),0,IF(ISNUMBER(N1427),G1427*H1427*N1427*IF(ISNUMBER(K1427),1,IF(AND(L1427="PAYG",INDEX('SKU Catalog'!$F$1:$F$116,MAX(1,U1427))="Hourly"),I1427,1)),"UNPRICED"))</f>
        <v>0</v>
      </c>
      <c r="P1427" s="24">
        <f>IF(ISNUMBER(O1427),O1427*Assumptions!$B$8,"UNPRICED")</f>
        <v>0</v>
      </c>
      <c r="Q1427" s="23" t="str">
        <f>IF(NOT(AND(A1427=$B$2,G1427&gt;0,H1427&gt;0,OR(C1427&lt;&gt;"Recommended baseline",Assumptions!$B$10=1))),"Inactive",IF(NOT(ISNUMBER(N1427)),"UNPRICED - select SKU / quote",IF(ISNUMBER(K1427),"Manual quote - verify source",IF(T1427="Covered","Covered by capacity",IF(T1427="Control plane","No direct fee","Priced - verify sizing")))))</f>
        <v>Inactive</v>
      </c>
      <c r="R1427" s="21" t="s">
        <v>2300</v>
      </c>
      <c r="S1427" s="21" t="s">
        <v>971</v>
      </c>
      <c r="T1427" s="21" t="s">
        <v>187</v>
      </c>
      <c r="U1427" s="23">
        <f>IF(COUNTIF('SKU Catalog'!$A$4:$A$116,T1427&amp;"|"&amp;F1427)=0,0,MATCH(T1427&amp;"|"&amp;F1427,'SKU Catalog'!$A$1:$A$116,0))</f>
        <v>5</v>
      </c>
      <c r="V1427" s="24">
        <f>IF(NOT(AND(A1427=$B$2,G1427&gt;0,H1427&gt;0,OR(C1427&lt;&gt;"Recommended baseline",Assumptions!$B$10=1))),0,IF(ISNUMBER(K1427),G1427*H1427*K1427,IF(U1427=0,"UNPRICED",IF(ISNUMBER(INDEX('SKU Catalog'!$K$1:$K$116,MAX(1,U1427))),G1427*H1427*INDEX('SKU Catalog'!$K$1:$K$116,MAX(1,U1427))*IF(AND(INDEX('SKU Catalog'!$F$1:$F$116,MAX(1,U1427))="Hourly",OR(INDEX('SKU Catalog'!$J$1:$J$116,MAX(1,U1427))=0,"PAYG"="PAYG")),I1427,1),"UNPRICED"))))</f>
        <v>0</v>
      </c>
      <c r="W1427" s="24">
        <f>IF(NOT(AND(A1427=$B$2,G1427&gt;0,H1427&gt;0,OR(C1427&lt;&gt;"Recommended baseline",Assumptions!$B$10=1))),0,IF(ISNUMBER(K1427),G1427*H1427*K1427,IF(U1427=0,"UNPRICED",IF(ISNUMBER(INDEX('SKU Catalog'!$L$1:$L$116,MAX(1,U1427))),G1427*H1427*INDEX('SKU Catalog'!$L$1:$L$116,MAX(1,U1427))*IF(AND(INDEX('SKU Catalog'!$F$1:$F$116,MAX(1,U1427))="Hourly",OR(INDEX('SKU Catalog'!$J$1:$J$116,MAX(1,U1427))=0,"1Y"="PAYG")),I1427,1),"UNPRICED"))))</f>
        <v>0</v>
      </c>
      <c r="X1427" s="24">
        <f>IF(NOT(AND(A1427=$B$2,G1427&gt;0,H1427&gt;0,OR(C1427&lt;&gt;"Recommended baseline",Assumptions!$B$10=1))),0,IF(ISNUMBER(K1427),G1427*H1427*K1427,IF(U1427=0,"UNPRICED",IF(ISNUMBER(INDEX('SKU Catalog'!$M$1:$M$116,MAX(1,U1427))),G1427*H1427*INDEX('SKU Catalog'!$M$1:$M$116,MAX(1,U1427))*IF(AND(INDEX('SKU Catalog'!$F$1:$F$116,MAX(1,U1427))="Hourly",OR(INDEX('SKU Catalog'!$J$1:$J$116,MAX(1,U1427))=0,"3Y"="PAYG")),I1427,1),"UNPRICED"))))</f>
        <v>0</v>
      </c>
    </row>
    <row r="1428" spans="1:24" ht="28.8" x14ac:dyDescent="0.35">
      <c r="A1428" s="21" t="s">
        <v>1941</v>
      </c>
      <c r="B1428" s="21" t="s">
        <v>95</v>
      </c>
      <c r="C1428" s="21" t="s">
        <v>2299</v>
      </c>
      <c r="D1428" s="21" t="s">
        <v>1843</v>
      </c>
      <c r="E1428" s="21" t="s">
        <v>1844</v>
      </c>
      <c r="F1428" s="26" t="s">
        <v>188</v>
      </c>
      <c r="G1428" s="27">
        <v>1</v>
      </c>
      <c r="H1428" s="27">
        <v>1</v>
      </c>
      <c r="I1428" s="36">
        <v>1</v>
      </c>
      <c r="J1428" s="26" t="s">
        <v>2297</v>
      </c>
      <c r="K1428" s="37"/>
      <c r="L1428" s="23" t="str">
        <f>IF(U1428=0,"INVALID SKU",IF(INDEX('SKU Catalog'!$J$1:$J$116,MAX(1,U1428))=0,"PAYG",IF(J1428="Default",Assumptions!$B$7,J1428)))</f>
        <v>PAYG</v>
      </c>
      <c r="M1428" s="23" t="str">
        <f>IF(U1428=0,"Review SKU",INDEX('SKU Catalog'!$E$1:$E$116,MAX(1,U1428)))</f>
        <v>resource</v>
      </c>
      <c r="N1428" s="31">
        <f>IF(ISNUMBER(K1428),K1428,IF(U1428=0,"UNPRICED",IF(L1428="PAYG",INDEX('SKU Catalog'!$K$1:$K$116,MAX(1,U1428)),IF(L1428="1Y",INDEX('SKU Catalog'!$L$1:$L$116,MAX(1,U1428)),INDEX('SKU Catalog'!$M$1:$M$116,MAX(1,U1428))))))</f>
        <v>0</v>
      </c>
      <c r="O1428" s="24">
        <f>IF(NOT(AND(A1428=$B$2,G1428&gt;0,H1428&gt;0,OR(C1428&lt;&gt;"Recommended baseline",Assumptions!$B$10=1))),0,IF(ISNUMBER(N1428),G1428*H1428*N1428*IF(ISNUMBER(K1428),1,IF(AND(L1428="PAYG",INDEX('SKU Catalog'!$F$1:$F$116,MAX(1,U1428))="Hourly"),I1428,1)),"UNPRICED"))</f>
        <v>0</v>
      </c>
      <c r="P1428" s="24">
        <f>IF(ISNUMBER(O1428),O1428*Assumptions!$B$8,"UNPRICED")</f>
        <v>0</v>
      </c>
      <c r="Q1428" s="23" t="str">
        <f>IF(NOT(AND(A1428=$B$2,G1428&gt;0,H1428&gt;0,OR(C1428&lt;&gt;"Recommended baseline",Assumptions!$B$10=1))),"Inactive",IF(NOT(ISNUMBER(N1428)),"UNPRICED - select SKU / quote",IF(ISNUMBER(K1428),"Manual quote - verify source",IF(T1428="Covered","Covered by capacity",IF(T1428="Control plane","No direct fee","Priced - verify sizing")))))</f>
        <v>Inactive</v>
      </c>
      <c r="R1428" s="21" t="s">
        <v>2300</v>
      </c>
      <c r="S1428" s="21" t="s">
        <v>971</v>
      </c>
      <c r="T1428" s="21" t="s">
        <v>187</v>
      </c>
      <c r="U1428" s="23">
        <f>IF(COUNTIF('SKU Catalog'!$A$4:$A$116,T1428&amp;"|"&amp;F1428)=0,0,MATCH(T1428&amp;"|"&amp;F1428,'SKU Catalog'!$A$1:$A$116,0))</f>
        <v>5</v>
      </c>
      <c r="V1428" s="24">
        <f>IF(NOT(AND(A1428=$B$2,G1428&gt;0,H1428&gt;0,OR(C1428&lt;&gt;"Recommended baseline",Assumptions!$B$10=1))),0,IF(ISNUMBER(K1428),G1428*H1428*K1428,IF(U1428=0,"UNPRICED",IF(ISNUMBER(INDEX('SKU Catalog'!$K$1:$K$116,MAX(1,U1428))),G1428*H1428*INDEX('SKU Catalog'!$K$1:$K$116,MAX(1,U1428))*IF(AND(INDEX('SKU Catalog'!$F$1:$F$116,MAX(1,U1428))="Hourly",OR(INDEX('SKU Catalog'!$J$1:$J$116,MAX(1,U1428))=0,"PAYG"="PAYG")),I1428,1),"UNPRICED"))))</f>
        <v>0</v>
      </c>
      <c r="W1428" s="24">
        <f>IF(NOT(AND(A1428=$B$2,G1428&gt;0,H1428&gt;0,OR(C1428&lt;&gt;"Recommended baseline",Assumptions!$B$10=1))),0,IF(ISNUMBER(K1428),G1428*H1428*K1428,IF(U1428=0,"UNPRICED",IF(ISNUMBER(INDEX('SKU Catalog'!$L$1:$L$116,MAX(1,U1428))),G1428*H1428*INDEX('SKU Catalog'!$L$1:$L$116,MAX(1,U1428))*IF(AND(INDEX('SKU Catalog'!$F$1:$F$116,MAX(1,U1428))="Hourly",OR(INDEX('SKU Catalog'!$J$1:$J$116,MAX(1,U1428))=0,"1Y"="PAYG")),I1428,1),"UNPRICED"))))</f>
        <v>0</v>
      </c>
      <c r="X1428" s="24">
        <f>IF(NOT(AND(A1428=$B$2,G1428&gt;0,H1428&gt;0,OR(C1428&lt;&gt;"Recommended baseline",Assumptions!$B$10=1))),0,IF(ISNUMBER(K1428),G1428*H1428*K1428,IF(U1428=0,"UNPRICED",IF(ISNUMBER(INDEX('SKU Catalog'!$M$1:$M$116,MAX(1,U1428))),G1428*H1428*INDEX('SKU Catalog'!$M$1:$M$116,MAX(1,U1428))*IF(AND(INDEX('SKU Catalog'!$F$1:$F$116,MAX(1,U1428))="Hourly",OR(INDEX('SKU Catalog'!$J$1:$J$116,MAX(1,U1428))=0,"3Y"="PAYG")),I1428,1),"UNPRICED"))))</f>
        <v>0</v>
      </c>
    </row>
    <row r="1429" spans="1:24" ht="28.8" x14ac:dyDescent="0.35">
      <c r="A1429" s="21" t="s">
        <v>1941</v>
      </c>
      <c r="B1429" s="21" t="s">
        <v>95</v>
      </c>
      <c r="C1429" s="21" t="s">
        <v>2299</v>
      </c>
      <c r="D1429" s="21" t="s">
        <v>1845</v>
      </c>
      <c r="E1429" s="21" t="s">
        <v>1846</v>
      </c>
      <c r="F1429" s="26" t="s">
        <v>188</v>
      </c>
      <c r="G1429" s="27">
        <v>1</v>
      </c>
      <c r="H1429" s="27">
        <v>1</v>
      </c>
      <c r="I1429" s="36">
        <v>1</v>
      </c>
      <c r="J1429" s="26" t="s">
        <v>2297</v>
      </c>
      <c r="K1429" s="37"/>
      <c r="L1429" s="23" t="str">
        <f>IF(U1429=0,"INVALID SKU",IF(INDEX('SKU Catalog'!$J$1:$J$116,MAX(1,U1429))=0,"PAYG",IF(J1429="Default",Assumptions!$B$7,J1429)))</f>
        <v>PAYG</v>
      </c>
      <c r="M1429" s="23" t="str">
        <f>IF(U1429=0,"Review SKU",INDEX('SKU Catalog'!$E$1:$E$116,MAX(1,U1429)))</f>
        <v>resource</v>
      </c>
      <c r="N1429" s="31">
        <f>IF(ISNUMBER(K1429),K1429,IF(U1429=0,"UNPRICED",IF(L1429="PAYG",INDEX('SKU Catalog'!$K$1:$K$116,MAX(1,U1429)),IF(L1429="1Y",INDEX('SKU Catalog'!$L$1:$L$116,MAX(1,U1429)),INDEX('SKU Catalog'!$M$1:$M$116,MAX(1,U1429))))))</f>
        <v>0</v>
      </c>
      <c r="O1429" s="24">
        <f>IF(NOT(AND(A1429=$B$2,G1429&gt;0,H1429&gt;0,OR(C1429&lt;&gt;"Recommended baseline",Assumptions!$B$10=1))),0,IF(ISNUMBER(N1429),G1429*H1429*N1429*IF(ISNUMBER(K1429),1,IF(AND(L1429="PAYG",INDEX('SKU Catalog'!$F$1:$F$116,MAX(1,U1429))="Hourly"),I1429,1)),"UNPRICED"))</f>
        <v>0</v>
      </c>
      <c r="P1429" s="24">
        <f>IF(ISNUMBER(O1429),O1429*Assumptions!$B$8,"UNPRICED")</f>
        <v>0</v>
      </c>
      <c r="Q1429" s="23" t="str">
        <f>IF(NOT(AND(A1429=$B$2,G1429&gt;0,H1429&gt;0,OR(C1429&lt;&gt;"Recommended baseline",Assumptions!$B$10=1))),"Inactive",IF(NOT(ISNUMBER(N1429)),"UNPRICED - select SKU / quote",IF(ISNUMBER(K1429),"Manual quote - verify source",IF(T1429="Covered","Covered by capacity",IF(T1429="Control plane","No direct fee","Priced - verify sizing")))))</f>
        <v>Inactive</v>
      </c>
      <c r="R1429" s="21" t="s">
        <v>2300</v>
      </c>
      <c r="S1429" s="21" t="s">
        <v>971</v>
      </c>
      <c r="T1429" s="21" t="s">
        <v>187</v>
      </c>
      <c r="U1429" s="23">
        <f>IF(COUNTIF('SKU Catalog'!$A$4:$A$116,T1429&amp;"|"&amp;F1429)=0,0,MATCH(T1429&amp;"|"&amp;F1429,'SKU Catalog'!$A$1:$A$116,0))</f>
        <v>5</v>
      </c>
      <c r="V1429" s="24">
        <f>IF(NOT(AND(A1429=$B$2,G1429&gt;0,H1429&gt;0,OR(C1429&lt;&gt;"Recommended baseline",Assumptions!$B$10=1))),0,IF(ISNUMBER(K1429),G1429*H1429*K1429,IF(U1429=0,"UNPRICED",IF(ISNUMBER(INDEX('SKU Catalog'!$K$1:$K$116,MAX(1,U1429))),G1429*H1429*INDEX('SKU Catalog'!$K$1:$K$116,MAX(1,U1429))*IF(AND(INDEX('SKU Catalog'!$F$1:$F$116,MAX(1,U1429))="Hourly",OR(INDEX('SKU Catalog'!$J$1:$J$116,MAX(1,U1429))=0,"PAYG"="PAYG")),I1429,1),"UNPRICED"))))</f>
        <v>0</v>
      </c>
      <c r="W1429" s="24">
        <f>IF(NOT(AND(A1429=$B$2,G1429&gt;0,H1429&gt;0,OR(C1429&lt;&gt;"Recommended baseline",Assumptions!$B$10=1))),0,IF(ISNUMBER(K1429),G1429*H1429*K1429,IF(U1429=0,"UNPRICED",IF(ISNUMBER(INDEX('SKU Catalog'!$L$1:$L$116,MAX(1,U1429))),G1429*H1429*INDEX('SKU Catalog'!$L$1:$L$116,MAX(1,U1429))*IF(AND(INDEX('SKU Catalog'!$F$1:$F$116,MAX(1,U1429))="Hourly",OR(INDEX('SKU Catalog'!$J$1:$J$116,MAX(1,U1429))=0,"1Y"="PAYG")),I1429,1),"UNPRICED"))))</f>
        <v>0</v>
      </c>
      <c r="X1429" s="24">
        <f>IF(NOT(AND(A1429=$B$2,G1429&gt;0,H1429&gt;0,OR(C1429&lt;&gt;"Recommended baseline",Assumptions!$B$10=1))),0,IF(ISNUMBER(K1429),G1429*H1429*K1429,IF(U1429=0,"UNPRICED",IF(ISNUMBER(INDEX('SKU Catalog'!$M$1:$M$116,MAX(1,U1429))),G1429*H1429*INDEX('SKU Catalog'!$M$1:$M$116,MAX(1,U1429))*IF(AND(INDEX('SKU Catalog'!$F$1:$F$116,MAX(1,U1429))="Hourly",OR(INDEX('SKU Catalog'!$J$1:$J$116,MAX(1,U1429))=0,"3Y"="PAYG")),I1429,1),"UNPRICED"))))</f>
        <v>0</v>
      </c>
    </row>
    <row r="1430" spans="1:24" ht="28.8" x14ac:dyDescent="0.35">
      <c r="A1430" s="21" t="s">
        <v>1941</v>
      </c>
      <c r="B1430" s="21" t="s">
        <v>95</v>
      </c>
      <c r="C1430" s="21" t="s">
        <v>2299</v>
      </c>
      <c r="D1430" s="21" t="s">
        <v>1847</v>
      </c>
      <c r="E1430" s="21" t="s">
        <v>1848</v>
      </c>
      <c r="F1430" s="26" t="s">
        <v>188</v>
      </c>
      <c r="G1430" s="27">
        <v>1</v>
      </c>
      <c r="H1430" s="27">
        <v>1</v>
      </c>
      <c r="I1430" s="36">
        <v>1</v>
      </c>
      <c r="J1430" s="26" t="s">
        <v>2297</v>
      </c>
      <c r="K1430" s="37"/>
      <c r="L1430" s="23" t="str">
        <f>IF(U1430=0,"INVALID SKU",IF(INDEX('SKU Catalog'!$J$1:$J$116,MAX(1,U1430))=0,"PAYG",IF(J1430="Default",Assumptions!$B$7,J1430)))</f>
        <v>PAYG</v>
      </c>
      <c r="M1430" s="23" t="str">
        <f>IF(U1430=0,"Review SKU",INDEX('SKU Catalog'!$E$1:$E$116,MAX(1,U1430)))</f>
        <v>resource</v>
      </c>
      <c r="N1430" s="31">
        <f>IF(ISNUMBER(K1430),K1430,IF(U1430=0,"UNPRICED",IF(L1430="PAYG",INDEX('SKU Catalog'!$K$1:$K$116,MAX(1,U1430)),IF(L1430="1Y",INDEX('SKU Catalog'!$L$1:$L$116,MAX(1,U1430)),INDEX('SKU Catalog'!$M$1:$M$116,MAX(1,U1430))))))</f>
        <v>0</v>
      </c>
      <c r="O1430" s="24">
        <f>IF(NOT(AND(A1430=$B$2,G1430&gt;0,H1430&gt;0,OR(C1430&lt;&gt;"Recommended baseline",Assumptions!$B$10=1))),0,IF(ISNUMBER(N1430),G1430*H1430*N1430*IF(ISNUMBER(K1430),1,IF(AND(L1430="PAYG",INDEX('SKU Catalog'!$F$1:$F$116,MAX(1,U1430))="Hourly"),I1430,1)),"UNPRICED"))</f>
        <v>0</v>
      </c>
      <c r="P1430" s="24">
        <f>IF(ISNUMBER(O1430),O1430*Assumptions!$B$8,"UNPRICED")</f>
        <v>0</v>
      </c>
      <c r="Q1430" s="23" t="str">
        <f>IF(NOT(AND(A1430=$B$2,G1430&gt;0,H1430&gt;0,OR(C1430&lt;&gt;"Recommended baseline",Assumptions!$B$10=1))),"Inactive",IF(NOT(ISNUMBER(N1430)),"UNPRICED - select SKU / quote",IF(ISNUMBER(K1430),"Manual quote - verify source",IF(T1430="Covered","Covered by capacity",IF(T1430="Control plane","No direct fee","Priced - verify sizing")))))</f>
        <v>Inactive</v>
      </c>
      <c r="R1430" s="21" t="s">
        <v>2300</v>
      </c>
      <c r="S1430" s="21" t="s">
        <v>971</v>
      </c>
      <c r="T1430" s="21" t="s">
        <v>187</v>
      </c>
      <c r="U1430" s="23">
        <f>IF(COUNTIF('SKU Catalog'!$A$4:$A$116,T1430&amp;"|"&amp;F1430)=0,0,MATCH(T1430&amp;"|"&amp;F1430,'SKU Catalog'!$A$1:$A$116,0))</f>
        <v>5</v>
      </c>
      <c r="V1430" s="24">
        <f>IF(NOT(AND(A1430=$B$2,G1430&gt;0,H1430&gt;0,OR(C1430&lt;&gt;"Recommended baseline",Assumptions!$B$10=1))),0,IF(ISNUMBER(K1430),G1430*H1430*K1430,IF(U1430=0,"UNPRICED",IF(ISNUMBER(INDEX('SKU Catalog'!$K$1:$K$116,MAX(1,U1430))),G1430*H1430*INDEX('SKU Catalog'!$K$1:$K$116,MAX(1,U1430))*IF(AND(INDEX('SKU Catalog'!$F$1:$F$116,MAX(1,U1430))="Hourly",OR(INDEX('SKU Catalog'!$J$1:$J$116,MAX(1,U1430))=0,"PAYG"="PAYG")),I1430,1),"UNPRICED"))))</f>
        <v>0</v>
      </c>
      <c r="W1430" s="24">
        <f>IF(NOT(AND(A1430=$B$2,G1430&gt;0,H1430&gt;0,OR(C1430&lt;&gt;"Recommended baseline",Assumptions!$B$10=1))),0,IF(ISNUMBER(K1430),G1430*H1430*K1430,IF(U1430=0,"UNPRICED",IF(ISNUMBER(INDEX('SKU Catalog'!$L$1:$L$116,MAX(1,U1430))),G1430*H1430*INDEX('SKU Catalog'!$L$1:$L$116,MAX(1,U1430))*IF(AND(INDEX('SKU Catalog'!$F$1:$F$116,MAX(1,U1430))="Hourly",OR(INDEX('SKU Catalog'!$J$1:$J$116,MAX(1,U1430))=0,"1Y"="PAYG")),I1430,1),"UNPRICED"))))</f>
        <v>0</v>
      </c>
      <c r="X1430" s="24">
        <f>IF(NOT(AND(A1430=$B$2,G1430&gt;0,H1430&gt;0,OR(C1430&lt;&gt;"Recommended baseline",Assumptions!$B$10=1))),0,IF(ISNUMBER(K1430),G1430*H1430*K1430,IF(U1430=0,"UNPRICED",IF(ISNUMBER(INDEX('SKU Catalog'!$M$1:$M$116,MAX(1,U1430))),G1430*H1430*INDEX('SKU Catalog'!$M$1:$M$116,MAX(1,U1430))*IF(AND(INDEX('SKU Catalog'!$F$1:$F$116,MAX(1,U1430))="Hourly",OR(INDEX('SKU Catalog'!$J$1:$J$116,MAX(1,U1430))=0,"3Y"="PAYG")),I1430,1),"UNPRICED"))))</f>
        <v>0</v>
      </c>
    </row>
    <row r="1431" spans="1:24" ht="28.8" x14ac:dyDescent="0.35">
      <c r="A1431" s="21" t="s">
        <v>1941</v>
      </c>
      <c r="B1431" s="21" t="s">
        <v>95</v>
      </c>
      <c r="C1431" s="21" t="s">
        <v>2299</v>
      </c>
      <c r="D1431" s="21" t="s">
        <v>1849</v>
      </c>
      <c r="E1431" s="21" t="s">
        <v>1850</v>
      </c>
      <c r="F1431" s="26" t="s">
        <v>188</v>
      </c>
      <c r="G1431" s="27">
        <v>1</v>
      </c>
      <c r="H1431" s="27">
        <v>1</v>
      </c>
      <c r="I1431" s="36">
        <v>1</v>
      </c>
      <c r="J1431" s="26" t="s">
        <v>2297</v>
      </c>
      <c r="K1431" s="37"/>
      <c r="L1431" s="23" t="str">
        <f>IF(U1431=0,"INVALID SKU",IF(INDEX('SKU Catalog'!$J$1:$J$116,MAX(1,U1431))=0,"PAYG",IF(J1431="Default",Assumptions!$B$7,J1431)))</f>
        <v>PAYG</v>
      </c>
      <c r="M1431" s="23" t="str">
        <f>IF(U1431=0,"Review SKU",INDEX('SKU Catalog'!$E$1:$E$116,MAX(1,U1431)))</f>
        <v>resource</v>
      </c>
      <c r="N1431" s="31">
        <f>IF(ISNUMBER(K1431),K1431,IF(U1431=0,"UNPRICED",IF(L1431="PAYG",INDEX('SKU Catalog'!$K$1:$K$116,MAX(1,U1431)),IF(L1431="1Y",INDEX('SKU Catalog'!$L$1:$L$116,MAX(1,U1431)),INDEX('SKU Catalog'!$M$1:$M$116,MAX(1,U1431))))))</f>
        <v>0</v>
      </c>
      <c r="O1431" s="24">
        <f>IF(NOT(AND(A1431=$B$2,G1431&gt;0,H1431&gt;0,OR(C1431&lt;&gt;"Recommended baseline",Assumptions!$B$10=1))),0,IF(ISNUMBER(N1431),G1431*H1431*N1431*IF(ISNUMBER(K1431),1,IF(AND(L1431="PAYG",INDEX('SKU Catalog'!$F$1:$F$116,MAX(1,U1431))="Hourly"),I1431,1)),"UNPRICED"))</f>
        <v>0</v>
      </c>
      <c r="P1431" s="24">
        <f>IF(ISNUMBER(O1431),O1431*Assumptions!$B$8,"UNPRICED")</f>
        <v>0</v>
      </c>
      <c r="Q1431" s="23" t="str">
        <f>IF(NOT(AND(A1431=$B$2,G1431&gt;0,H1431&gt;0,OR(C1431&lt;&gt;"Recommended baseline",Assumptions!$B$10=1))),"Inactive",IF(NOT(ISNUMBER(N1431)),"UNPRICED - select SKU / quote",IF(ISNUMBER(K1431),"Manual quote - verify source",IF(T1431="Covered","Covered by capacity",IF(T1431="Control plane","No direct fee","Priced - verify sizing")))))</f>
        <v>Inactive</v>
      </c>
      <c r="R1431" s="21" t="s">
        <v>2300</v>
      </c>
      <c r="S1431" s="21" t="s">
        <v>971</v>
      </c>
      <c r="T1431" s="21" t="s">
        <v>187</v>
      </c>
      <c r="U1431" s="23">
        <f>IF(COUNTIF('SKU Catalog'!$A$4:$A$116,T1431&amp;"|"&amp;F1431)=0,0,MATCH(T1431&amp;"|"&amp;F1431,'SKU Catalog'!$A$1:$A$116,0))</f>
        <v>5</v>
      </c>
      <c r="V1431" s="24">
        <f>IF(NOT(AND(A1431=$B$2,G1431&gt;0,H1431&gt;0,OR(C1431&lt;&gt;"Recommended baseline",Assumptions!$B$10=1))),0,IF(ISNUMBER(K1431),G1431*H1431*K1431,IF(U1431=0,"UNPRICED",IF(ISNUMBER(INDEX('SKU Catalog'!$K$1:$K$116,MAX(1,U1431))),G1431*H1431*INDEX('SKU Catalog'!$K$1:$K$116,MAX(1,U1431))*IF(AND(INDEX('SKU Catalog'!$F$1:$F$116,MAX(1,U1431))="Hourly",OR(INDEX('SKU Catalog'!$J$1:$J$116,MAX(1,U1431))=0,"PAYG"="PAYG")),I1431,1),"UNPRICED"))))</f>
        <v>0</v>
      </c>
      <c r="W1431" s="24">
        <f>IF(NOT(AND(A1431=$B$2,G1431&gt;0,H1431&gt;0,OR(C1431&lt;&gt;"Recommended baseline",Assumptions!$B$10=1))),0,IF(ISNUMBER(K1431),G1431*H1431*K1431,IF(U1431=0,"UNPRICED",IF(ISNUMBER(INDEX('SKU Catalog'!$L$1:$L$116,MAX(1,U1431))),G1431*H1431*INDEX('SKU Catalog'!$L$1:$L$116,MAX(1,U1431))*IF(AND(INDEX('SKU Catalog'!$F$1:$F$116,MAX(1,U1431))="Hourly",OR(INDEX('SKU Catalog'!$J$1:$J$116,MAX(1,U1431))=0,"1Y"="PAYG")),I1431,1),"UNPRICED"))))</f>
        <v>0</v>
      </c>
      <c r="X1431" s="24">
        <f>IF(NOT(AND(A1431=$B$2,G1431&gt;0,H1431&gt;0,OR(C1431&lt;&gt;"Recommended baseline",Assumptions!$B$10=1))),0,IF(ISNUMBER(K1431),G1431*H1431*K1431,IF(U1431=0,"UNPRICED",IF(ISNUMBER(INDEX('SKU Catalog'!$M$1:$M$116,MAX(1,U1431))),G1431*H1431*INDEX('SKU Catalog'!$M$1:$M$116,MAX(1,U1431))*IF(AND(INDEX('SKU Catalog'!$F$1:$F$116,MAX(1,U1431))="Hourly",OR(INDEX('SKU Catalog'!$J$1:$J$116,MAX(1,U1431))=0,"3Y"="PAYG")),I1431,1),"UNPRICED"))))</f>
        <v>0</v>
      </c>
    </row>
    <row r="1432" spans="1:24" ht="28.8" x14ac:dyDescent="0.35">
      <c r="A1432" s="21" t="s">
        <v>1941</v>
      </c>
      <c r="B1432" s="21" t="s">
        <v>95</v>
      </c>
      <c r="C1432" s="21" t="s">
        <v>2299</v>
      </c>
      <c r="D1432" s="21" t="s">
        <v>1851</v>
      </c>
      <c r="E1432" s="21" t="s">
        <v>1852</v>
      </c>
      <c r="F1432" s="26" t="s">
        <v>188</v>
      </c>
      <c r="G1432" s="27">
        <v>1</v>
      </c>
      <c r="H1432" s="27">
        <v>1</v>
      </c>
      <c r="I1432" s="36">
        <v>1</v>
      </c>
      <c r="J1432" s="26" t="s">
        <v>2297</v>
      </c>
      <c r="K1432" s="37"/>
      <c r="L1432" s="23" t="str">
        <f>IF(U1432=0,"INVALID SKU",IF(INDEX('SKU Catalog'!$J$1:$J$116,MAX(1,U1432))=0,"PAYG",IF(J1432="Default",Assumptions!$B$7,J1432)))</f>
        <v>PAYG</v>
      </c>
      <c r="M1432" s="23" t="str">
        <f>IF(U1432=0,"Review SKU",INDEX('SKU Catalog'!$E$1:$E$116,MAX(1,U1432)))</f>
        <v>resource</v>
      </c>
      <c r="N1432" s="31">
        <f>IF(ISNUMBER(K1432),K1432,IF(U1432=0,"UNPRICED",IF(L1432="PAYG",INDEX('SKU Catalog'!$K$1:$K$116,MAX(1,U1432)),IF(L1432="1Y",INDEX('SKU Catalog'!$L$1:$L$116,MAX(1,U1432)),INDEX('SKU Catalog'!$M$1:$M$116,MAX(1,U1432))))))</f>
        <v>0</v>
      </c>
      <c r="O1432" s="24">
        <f>IF(NOT(AND(A1432=$B$2,G1432&gt;0,H1432&gt;0,OR(C1432&lt;&gt;"Recommended baseline",Assumptions!$B$10=1))),0,IF(ISNUMBER(N1432),G1432*H1432*N1432*IF(ISNUMBER(K1432),1,IF(AND(L1432="PAYG",INDEX('SKU Catalog'!$F$1:$F$116,MAX(1,U1432))="Hourly"),I1432,1)),"UNPRICED"))</f>
        <v>0</v>
      </c>
      <c r="P1432" s="24">
        <f>IF(ISNUMBER(O1432),O1432*Assumptions!$B$8,"UNPRICED")</f>
        <v>0</v>
      </c>
      <c r="Q1432" s="23" t="str">
        <f>IF(NOT(AND(A1432=$B$2,G1432&gt;0,H1432&gt;0,OR(C1432&lt;&gt;"Recommended baseline",Assumptions!$B$10=1))),"Inactive",IF(NOT(ISNUMBER(N1432)),"UNPRICED - select SKU / quote",IF(ISNUMBER(K1432),"Manual quote - verify source",IF(T1432="Covered","Covered by capacity",IF(T1432="Control plane","No direct fee","Priced - verify sizing")))))</f>
        <v>Inactive</v>
      </c>
      <c r="R1432" s="21" t="s">
        <v>2300</v>
      </c>
      <c r="S1432" s="21" t="s">
        <v>971</v>
      </c>
      <c r="T1432" s="21" t="s">
        <v>187</v>
      </c>
      <c r="U1432" s="23">
        <f>IF(COUNTIF('SKU Catalog'!$A$4:$A$116,T1432&amp;"|"&amp;F1432)=0,0,MATCH(T1432&amp;"|"&amp;F1432,'SKU Catalog'!$A$1:$A$116,0))</f>
        <v>5</v>
      </c>
      <c r="V1432" s="24">
        <f>IF(NOT(AND(A1432=$B$2,G1432&gt;0,H1432&gt;0,OR(C1432&lt;&gt;"Recommended baseline",Assumptions!$B$10=1))),0,IF(ISNUMBER(K1432),G1432*H1432*K1432,IF(U1432=0,"UNPRICED",IF(ISNUMBER(INDEX('SKU Catalog'!$K$1:$K$116,MAX(1,U1432))),G1432*H1432*INDEX('SKU Catalog'!$K$1:$K$116,MAX(1,U1432))*IF(AND(INDEX('SKU Catalog'!$F$1:$F$116,MAX(1,U1432))="Hourly",OR(INDEX('SKU Catalog'!$J$1:$J$116,MAX(1,U1432))=0,"PAYG"="PAYG")),I1432,1),"UNPRICED"))))</f>
        <v>0</v>
      </c>
      <c r="W1432" s="24">
        <f>IF(NOT(AND(A1432=$B$2,G1432&gt;0,H1432&gt;0,OR(C1432&lt;&gt;"Recommended baseline",Assumptions!$B$10=1))),0,IF(ISNUMBER(K1432),G1432*H1432*K1432,IF(U1432=0,"UNPRICED",IF(ISNUMBER(INDEX('SKU Catalog'!$L$1:$L$116,MAX(1,U1432))),G1432*H1432*INDEX('SKU Catalog'!$L$1:$L$116,MAX(1,U1432))*IF(AND(INDEX('SKU Catalog'!$F$1:$F$116,MAX(1,U1432))="Hourly",OR(INDEX('SKU Catalog'!$J$1:$J$116,MAX(1,U1432))=0,"1Y"="PAYG")),I1432,1),"UNPRICED"))))</f>
        <v>0</v>
      </c>
      <c r="X1432" s="24">
        <f>IF(NOT(AND(A1432=$B$2,G1432&gt;0,H1432&gt;0,OR(C1432&lt;&gt;"Recommended baseline",Assumptions!$B$10=1))),0,IF(ISNUMBER(K1432),G1432*H1432*K1432,IF(U1432=0,"UNPRICED",IF(ISNUMBER(INDEX('SKU Catalog'!$M$1:$M$116,MAX(1,U1432))),G1432*H1432*INDEX('SKU Catalog'!$M$1:$M$116,MAX(1,U1432))*IF(AND(INDEX('SKU Catalog'!$F$1:$F$116,MAX(1,U1432))="Hourly",OR(INDEX('SKU Catalog'!$J$1:$J$116,MAX(1,U1432))=0,"3Y"="PAYG")),I1432,1),"UNPRICED"))))</f>
        <v>0</v>
      </c>
    </row>
    <row r="1433" spans="1:24" ht="28.8" x14ac:dyDescent="0.35">
      <c r="A1433" s="21" t="s">
        <v>1941</v>
      </c>
      <c r="B1433" s="21" t="s">
        <v>95</v>
      </c>
      <c r="C1433" s="21" t="s">
        <v>2299</v>
      </c>
      <c r="D1433" s="21" t="s">
        <v>1854</v>
      </c>
      <c r="E1433" s="21" t="s">
        <v>1855</v>
      </c>
      <c r="F1433" s="26" t="s">
        <v>188</v>
      </c>
      <c r="G1433" s="27">
        <v>1</v>
      </c>
      <c r="H1433" s="27">
        <v>1</v>
      </c>
      <c r="I1433" s="36">
        <v>1</v>
      </c>
      <c r="J1433" s="26" t="s">
        <v>2297</v>
      </c>
      <c r="K1433" s="37"/>
      <c r="L1433" s="23" t="str">
        <f>IF(U1433=0,"INVALID SKU",IF(INDEX('SKU Catalog'!$J$1:$J$116,MAX(1,U1433))=0,"PAYG",IF(J1433="Default",Assumptions!$B$7,J1433)))</f>
        <v>PAYG</v>
      </c>
      <c r="M1433" s="23" t="str">
        <f>IF(U1433=0,"Review SKU",INDEX('SKU Catalog'!$E$1:$E$116,MAX(1,U1433)))</f>
        <v>resource</v>
      </c>
      <c r="N1433" s="31">
        <f>IF(ISNUMBER(K1433),K1433,IF(U1433=0,"UNPRICED",IF(L1433="PAYG",INDEX('SKU Catalog'!$K$1:$K$116,MAX(1,U1433)),IF(L1433="1Y",INDEX('SKU Catalog'!$L$1:$L$116,MAX(1,U1433)),INDEX('SKU Catalog'!$M$1:$M$116,MAX(1,U1433))))))</f>
        <v>0</v>
      </c>
      <c r="O1433" s="24">
        <f>IF(NOT(AND(A1433=$B$2,G1433&gt;0,H1433&gt;0,OR(C1433&lt;&gt;"Recommended baseline",Assumptions!$B$10=1))),0,IF(ISNUMBER(N1433),G1433*H1433*N1433*IF(ISNUMBER(K1433),1,IF(AND(L1433="PAYG",INDEX('SKU Catalog'!$F$1:$F$116,MAX(1,U1433))="Hourly"),I1433,1)),"UNPRICED"))</f>
        <v>0</v>
      </c>
      <c r="P1433" s="24">
        <f>IF(ISNUMBER(O1433),O1433*Assumptions!$B$8,"UNPRICED")</f>
        <v>0</v>
      </c>
      <c r="Q1433" s="23" t="str">
        <f>IF(NOT(AND(A1433=$B$2,G1433&gt;0,H1433&gt;0,OR(C1433&lt;&gt;"Recommended baseline",Assumptions!$B$10=1))),"Inactive",IF(NOT(ISNUMBER(N1433)),"UNPRICED - select SKU / quote",IF(ISNUMBER(K1433),"Manual quote - verify source",IF(T1433="Covered","Covered by capacity",IF(T1433="Control plane","No direct fee","Priced - verify sizing")))))</f>
        <v>Inactive</v>
      </c>
      <c r="R1433" s="21" t="s">
        <v>2300</v>
      </c>
      <c r="S1433" s="21" t="s">
        <v>971</v>
      </c>
      <c r="T1433" s="21" t="s">
        <v>187</v>
      </c>
      <c r="U1433" s="23">
        <f>IF(COUNTIF('SKU Catalog'!$A$4:$A$116,T1433&amp;"|"&amp;F1433)=0,0,MATCH(T1433&amp;"|"&amp;F1433,'SKU Catalog'!$A$1:$A$116,0))</f>
        <v>5</v>
      </c>
      <c r="V1433" s="24">
        <f>IF(NOT(AND(A1433=$B$2,G1433&gt;0,H1433&gt;0,OR(C1433&lt;&gt;"Recommended baseline",Assumptions!$B$10=1))),0,IF(ISNUMBER(K1433),G1433*H1433*K1433,IF(U1433=0,"UNPRICED",IF(ISNUMBER(INDEX('SKU Catalog'!$K$1:$K$116,MAX(1,U1433))),G1433*H1433*INDEX('SKU Catalog'!$K$1:$K$116,MAX(1,U1433))*IF(AND(INDEX('SKU Catalog'!$F$1:$F$116,MAX(1,U1433))="Hourly",OR(INDEX('SKU Catalog'!$J$1:$J$116,MAX(1,U1433))=0,"PAYG"="PAYG")),I1433,1),"UNPRICED"))))</f>
        <v>0</v>
      </c>
      <c r="W1433" s="24">
        <f>IF(NOT(AND(A1433=$B$2,G1433&gt;0,H1433&gt;0,OR(C1433&lt;&gt;"Recommended baseline",Assumptions!$B$10=1))),0,IF(ISNUMBER(K1433),G1433*H1433*K1433,IF(U1433=0,"UNPRICED",IF(ISNUMBER(INDEX('SKU Catalog'!$L$1:$L$116,MAX(1,U1433))),G1433*H1433*INDEX('SKU Catalog'!$L$1:$L$116,MAX(1,U1433))*IF(AND(INDEX('SKU Catalog'!$F$1:$F$116,MAX(1,U1433))="Hourly",OR(INDEX('SKU Catalog'!$J$1:$J$116,MAX(1,U1433))=0,"1Y"="PAYG")),I1433,1),"UNPRICED"))))</f>
        <v>0</v>
      </c>
      <c r="X1433" s="24">
        <f>IF(NOT(AND(A1433=$B$2,G1433&gt;0,H1433&gt;0,OR(C1433&lt;&gt;"Recommended baseline",Assumptions!$B$10=1))),0,IF(ISNUMBER(K1433),G1433*H1433*K1433,IF(U1433=0,"UNPRICED",IF(ISNUMBER(INDEX('SKU Catalog'!$M$1:$M$116,MAX(1,U1433))),G1433*H1433*INDEX('SKU Catalog'!$M$1:$M$116,MAX(1,U1433))*IF(AND(INDEX('SKU Catalog'!$F$1:$F$116,MAX(1,U1433))="Hourly",OR(INDEX('SKU Catalog'!$J$1:$J$116,MAX(1,U1433))=0,"3Y"="PAYG")),I1433,1),"UNPRICED"))))</f>
        <v>0</v>
      </c>
    </row>
    <row r="1434" spans="1:24" ht="28.8" x14ac:dyDescent="0.35">
      <c r="A1434" s="21" t="s">
        <v>1941</v>
      </c>
      <c r="B1434" s="21" t="s">
        <v>95</v>
      </c>
      <c r="C1434" s="21" t="s">
        <v>2299</v>
      </c>
      <c r="D1434" s="21" t="s">
        <v>1856</v>
      </c>
      <c r="E1434" s="21" t="s">
        <v>1857</v>
      </c>
      <c r="F1434" s="26" t="s">
        <v>188</v>
      </c>
      <c r="G1434" s="27">
        <v>1</v>
      </c>
      <c r="H1434" s="27">
        <v>1</v>
      </c>
      <c r="I1434" s="36">
        <v>1</v>
      </c>
      <c r="J1434" s="26" t="s">
        <v>2297</v>
      </c>
      <c r="K1434" s="37"/>
      <c r="L1434" s="23" t="str">
        <f>IF(U1434=0,"INVALID SKU",IF(INDEX('SKU Catalog'!$J$1:$J$116,MAX(1,U1434))=0,"PAYG",IF(J1434="Default",Assumptions!$B$7,J1434)))</f>
        <v>PAYG</v>
      </c>
      <c r="M1434" s="23" t="str">
        <f>IF(U1434=0,"Review SKU",INDEX('SKU Catalog'!$E$1:$E$116,MAX(1,U1434)))</f>
        <v>resource</v>
      </c>
      <c r="N1434" s="31">
        <f>IF(ISNUMBER(K1434),K1434,IF(U1434=0,"UNPRICED",IF(L1434="PAYG",INDEX('SKU Catalog'!$K$1:$K$116,MAX(1,U1434)),IF(L1434="1Y",INDEX('SKU Catalog'!$L$1:$L$116,MAX(1,U1434)),INDEX('SKU Catalog'!$M$1:$M$116,MAX(1,U1434))))))</f>
        <v>0</v>
      </c>
      <c r="O1434" s="24">
        <f>IF(NOT(AND(A1434=$B$2,G1434&gt;0,H1434&gt;0,OR(C1434&lt;&gt;"Recommended baseline",Assumptions!$B$10=1))),0,IF(ISNUMBER(N1434),G1434*H1434*N1434*IF(ISNUMBER(K1434),1,IF(AND(L1434="PAYG",INDEX('SKU Catalog'!$F$1:$F$116,MAX(1,U1434))="Hourly"),I1434,1)),"UNPRICED"))</f>
        <v>0</v>
      </c>
      <c r="P1434" s="24">
        <f>IF(ISNUMBER(O1434),O1434*Assumptions!$B$8,"UNPRICED")</f>
        <v>0</v>
      </c>
      <c r="Q1434" s="23" t="str">
        <f>IF(NOT(AND(A1434=$B$2,G1434&gt;0,H1434&gt;0,OR(C1434&lt;&gt;"Recommended baseline",Assumptions!$B$10=1))),"Inactive",IF(NOT(ISNUMBER(N1434)),"UNPRICED - select SKU / quote",IF(ISNUMBER(K1434),"Manual quote - verify source",IF(T1434="Covered","Covered by capacity",IF(T1434="Control plane","No direct fee","Priced - verify sizing")))))</f>
        <v>Inactive</v>
      </c>
      <c r="R1434" s="21" t="s">
        <v>2300</v>
      </c>
      <c r="S1434" s="21" t="s">
        <v>971</v>
      </c>
      <c r="T1434" s="21" t="s">
        <v>187</v>
      </c>
      <c r="U1434" s="23">
        <f>IF(COUNTIF('SKU Catalog'!$A$4:$A$116,T1434&amp;"|"&amp;F1434)=0,0,MATCH(T1434&amp;"|"&amp;F1434,'SKU Catalog'!$A$1:$A$116,0))</f>
        <v>5</v>
      </c>
      <c r="V1434" s="24">
        <f>IF(NOT(AND(A1434=$B$2,G1434&gt;0,H1434&gt;0,OR(C1434&lt;&gt;"Recommended baseline",Assumptions!$B$10=1))),0,IF(ISNUMBER(K1434),G1434*H1434*K1434,IF(U1434=0,"UNPRICED",IF(ISNUMBER(INDEX('SKU Catalog'!$K$1:$K$116,MAX(1,U1434))),G1434*H1434*INDEX('SKU Catalog'!$K$1:$K$116,MAX(1,U1434))*IF(AND(INDEX('SKU Catalog'!$F$1:$F$116,MAX(1,U1434))="Hourly",OR(INDEX('SKU Catalog'!$J$1:$J$116,MAX(1,U1434))=0,"PAYG"="PAYG")),I1434,1),"UNPRICED"))))</f>
        <v>0</v>
      </c>
      <c r="W1434" s="24">
        <f>IF(NOT(AND(A1434=$B$2,G1434&gt;0,H1434&gt;0,OR(C1434&lt;&gt;"Recommended baseline",Assumptions!$B$10=1))),0,IF(ISNUMBER(K1434),G1434*H1434*K1434,IF(U1434=0,"UNPRICED",IF(ISNUMBER(INDEX('SKU Catalog'!$L$1:$L$116,MAX(1,U1434))),G1434*H1434*INDEX('SKU Catalog'!$L$1:$L$116,MAX(1,U1434))*IF(AND(INDEX('SKU Catalog'!$F$1:$F$116,MAX(1,U1434))="Hourly",OR(INDEX('SKU Catalog'!$J$1:$J$116,MAX(1,U1434))=0,"1Y"="PAYG")),I1434,1),"UNPRICED"))))</f>
        <v>0</v>
      </c>
      <c r="X1434" s="24">
        <f>IF(NOT(AND(A1434=$B$2,G1434&gt;0,H1434&gt;0,OR(C1434&lt;&gt;"Recommended baseline",Assumptions!$B$10=1))),0,IF(ISNUMBER(K1434),G1434*H1434*K1434,IF(U1434=0,"UNPRICED",IF(ISNUMBER(INDEX('SKU Catalog'!$M$1:$M$116,MAX(1,U1434))),G1434*H1434*INDEX('SKU Catalog'!$M$1:$M$116,MAX(1,U1434))*IF(AND(INDEX('SKU Catalog'!$F$1:$F$116,MAX(1,U1434))="Hourly",OR(INDEX('SKU Catalog'!$J$1:$J$116,MAX(1,U1434))=0,"3Y"="PAYG")),I1434,1),"UNPRICED"))))</f>
        <v>0</v>
      </c>
    </row>
    <row r="1435" spans="1:24" ht="28.8" x14ac:dyDescent="0.35">
      <c r="A1435" s="21" t="s">
        <v>1941</v>
      </c>
      <c r="B1435" s="21" t="s">
        <v>95</v>
      </c>
      <c r="C1435" s="21" t="s">
        <v>2299</v>
      </c>
      <c r="D1435" s="21" t="s">
        <v>1858</v>
      </c>
      <c r="E1435" s="21" t="s">
        <v>1859</v>
      </c>
      <c r="F1435" s="26" t="s">
        <v>188</v>
      </c>
      <c r="G1435" s="27">
        <v>1</v>
      </c>
      <c r="H1435" s="27">
        <v>1</v>
      </c>
      <c r="I1435" s="36">
        <v>1</v>
      </c>
      <c r="J1435" s="26" t="s">
        <v>2297</v>
      </c>
      <c r="K1435" s="37"/>
      <c r="L1435" s="23" t="str">
        <f>IF(U1435=0,"INVALID SKU",IF(INDEX('SKU Catalog'!$J$1:$J$116,MAX(1,U1435))=0,"PAYG",IF(J1435="Default",Assumptions!$B$7,J1435)))</f>
        <v>PAYG</v>
      </c>
      <c r="M1435" s="23" t="str">
        <f>IF(U1435=0,"Review SKU",INDEX('SKU Catalog'!$E$1:$E$116,MAX(1,U1435)))</f>
        <v>resource</v>
      </c>
      <c r="N1435" s="31">
        <f>IF(ISNUMBER(K1435),K1435,IF(U1435=0,"UNPRICED",IF(L1435="PAYG",INDEX('SKU Catalog'!$K$1:$K$116,MAX(1,U1435)),IF(L1435="1Y",INDEX('SKU Catalog'!$L$1:$L$116,MAX(1,U1435)),INDEX('SKU Catalog'!$M$1:$M$116,MAX(1,U1435))))))</f>
        <v>0</v>
      </c>
      <c r="O1435" s="24">
        <f>IF(NOT(AND(A1435=$B$2,G1435&gt;0,H1435&gt;0,OR(C1435&lt;&gt;"Recommended baseline",Assumptions!$B$10=1))),0,IF(ISNUMBER(N1435),G1435*H1435*N1435*IF(ISNUMBER(K1435),1,IF(AND(L1435="PAYG",INDEX('SKU Catalog'!$F$1:$F$116,MAX(1,U1435))="Hourly"),I1435,1)),"UNPRICED"))</f>
        <v>0</v>
      </c>
      <c r="P1435" s="24">
        <f>IF(ISNUMBER(O1435),O1435*Assumptions!$B$8,"UNPRICED")</f>
        <v>0</v>
      </c>
      <c r="Q1435" s="23" t="str">
        <f>IF(NOT(AND(A1435=$B$2,G1435&gt;0,H1435&gt;0,OR(C1435&lt;&gt;"Recommended baseline",Assumptions!$B$10=1))),"Inactive",IF(NOT(ISNUMBER(N1435)),"UNPRICED - select SKU / quote",IF(ISNUMBER(K1435),"Manual quote - verify source",IF(T1435="Covered","Covered by capacity",IF(T1435="Control plane","No direct fee","Priced - verify sizing")))))</f>
        <v>Inactive</v>
      </c>
      <c r="R1435" s="21" t="s">
        <v>2300</v>
      </c>
      <c r="S1435" s="21" t="s">
        <v>971</v>
      </c>
      <c r="T1435" s="21" t="s">
        <v>187</v>
      </c>
      <c r="U1435" s="23">
        <f>IF(COUNTIF('SKU Catalog'!$A$4:$A$116,T1435&amp;"|"&amp;F1435)=0,0,MATCH(T1435&amp;"|"&amp;F1435,'SKU Catalog'!$A$1:$A$116,0))</f>
        <v>5</v>
      </c>
      <c r="V1435" s="24">
        <f>IF(NOT(AND(A1435=$B$2,G1435&gt;0,H1435&gt;0,OR(C1435&lt;&gt;"Recommended baseline",Assumptions!$B$10=1))),0,IF(ISNUMBER(K1435),G1435*H1435*K1435,IF(U1435=0,"UNPRICED",IF(ISNUMBER(INDEX('SKU Catalog'!$K$1:$K$116,MAX(1,U1435))),G1435*H1435*INDEX('SKU Catalog'!$K$1:$K$116,MAX(1,U1435))*IF(AND(INDEX('SKU Catalog'!$F$1:$F$116,MAX(1,U1435))="Hourly",OR(INDEX('SKU Catalog'!$J$1:$J$116,MAX(1,U1435))=0,"PAYG"="PAYG")),I1435,1),"UNPRICED"))))</f>
        <v>0</v>
      </c>
      <c r="W1435" s="24">
        <f>IF(NOT(AND(A1435=$B$2,G1435&gt;0,H1435&gt;0,OR(C1435&lt;&gt;"Recommended baseline",Assumptions!$B$10=1))),0,IF(ISNUMBER(K1435),G1435*H1435*K1435,IF(U1435=0,"UNPRICED",IF(ISNUMBER(INDEX('SKU Catalog'!$L$1:$L$116,MAX(1,U1435))),G1435*H1435*INDEX('SKU Catalog'!$L$1:$L$116,MAX(1,U1435))*IF(AND(INDEX('SKU Catalog'!$F$1:$F$116,MAX(1,U1435))="Hourly",OR(INDEX('SKU Catalog'!$J$1:$J$116,MAX(1,U1435))=0,"1Y"="PAYG")),I1435,1),"UNPRICED"))))</f>
        <v>0</v>
      </c>
      <c r="X1435" s="24">
        <f>IF(NOT(AND(A1435=$B$2,G1435&gt;0,H1435&gt;0,OR(C1435&lt;&gt;"Recommended baseline",Assumptions!$B$10=1))),0,IF(ISNUMBER(K1435),G1435*H1435*K1435,IF(U1435=0,"UNPRICED",IF(ISNUMBER(INDEX('SKU Catalog'!$M$1:$M$116,MAX(1,U1435))),G1435*H1435*INDEX('SKU Catalog'!$M$1:$M$116,MAX(1,U1435))*IF(AND(INDEX('SKU Catalog'!$F$1:$F$116,MAX(1,U1435))="Hourly",OR(INDEX('SKU Catalog'!$J$1:$J$116,MAX(1,U1435))=0,"3Y"="PAYG")),I1435,1),"UNPRICED"))))</f>
        <v>0</v>
      </c>
    </row>
    <row r="1436" spans="1:24" ht="28.8" x14ac:dyDescent="0.35">
      <c r="A1436" s="21" t="s">
        <v>1941</v>
      </c>
      <c r="B1436" s="21" t="s">
        <v>95</v>
      </c>
      <c r="C1436" s="21" t="s">
        <v>2299</v>
      </c>
      <c r="D1436" s="21" t="s">
        <v>1860</v>
      </c>
      <c r="E1436" s="21" t="s">
        <v>1861</v>
      </c>
      <c r="F1436" s="26" t="s">
        <v>188</v>
      </c>
      <c r="G1436" s="27">
        <v>1</v>
      </c>
      <c r="H1436" s="27">
        <v>1</v>
      </c>
      <c r="I1436" s="36">
        <v>1</v>
      </c>
      <c r="J1436" s="26" t="s">
        <v>2297</v>
      </c>
      <c r="K1436" s="37"/>
      <c r="L1436" s="23" t="str">
        <f>IF(U1436=0,"INVALID SKU",IF(INDEX('SKU Catalog'!$J$1:$J$116,MAX(1,U1436))=0,"PAYG",IF(J1436="Default",Assumptions!$B$7,J1436)))</f>
        <v>PAYG</v>
      </c>
      <c r="M1436" s="23" t="str">
        <f>IF(U1436=0,"Review SKU",INDEX('SKU Catalog'!$E$1:$E$116,MAX(1,U1436)))</f>
        <v>resource</v>
      </c>
      <c r="N1436" s="31">
        <f>IF(ISNUMBER(K1436),K1436,IF(U1436=0,"UNPRICED",IF(L1436="PAYG",INDEX('SKU Catalog'!$K$1:$K$116,MAX(1,U1436)),IF(L1436="1Y",INDEX('SKU Catalog'!$L$1:$L$116,MAX(1,U1436)),INDEX('SKU Catalog'!$M$1:$M$116,MAX(1,U1436))))))</f>
        <v>0</v>
      </c>
      <c r="O1436" s="24">
        <f>IF(NOT(AND(A1436=$B$2,G1436&gt;0,H1436&gt;0,OR(C1436&lt;&gt;"Recommended baseline",Assumptions!$B$10=1))),0,IF(ISNUMBER(N1436),G1436*H1436*N1436*IF(ISNUMBER(K1436),1,IF(AND(L1436="PAYG",INDEX('SKU Catalog'!$F$1:$F$116,MAX(1,U1436))="Hourly"),I1436,1)),"UNPRICED"))</f>
        <v>0</v>
      </c>
      <c r="P1436" s="24">
        <f>IF(ISNUMBER(O1436),O1436*Assumptions!$B$8,"UNPRICED")</f>
        <v>0</v>
      </c>
      <c r="Q1436" s="23" t="str">
        <f>IF(NOT(AND(A1436=$B$2,G1436&gt;0,H1436&gt;0,OR(C1436&lt;&gt;"Recommended baseline",Assumptions!$B$10=1))),"Inactive",IF(NOT(ISNUMBER(N1436)),"UNPRICED - select SKU / quote",IF(ISNUMBER(K1436),"Manual quote - verify source",IF(T1436="Covered","Covered by capacity",IF(T1436="Control plane","No direct fee","Priced - verify sizing")))))</f>
        <v>Inactive</v>
      </c>
      <c r="R1436" s="21" t="s">
        <v>2300</v>
      </c>
      <c r="S1436" s="21" t="s">
        <v>971</v>
      </c>
      <c r="T1436" s="21" t="s">
        <v>187</v>
      </c>
      <c r="U1436" s="23">
        <f>IF(COUNTIF('SKU Catalog'!$A$4:$A$116,T1436&amp;"|"&amp;F1436)=0,0,MATCH(T1436&amp;"|"&amp;F1436,'SKU Catalog'!$A$1:$A$116,0))</f>
        <v>5</v>
      </c>
      <c r="V1436" s="24">
        <f>IF(NOT(AND(A1436=$B$2,G1436&gt;0,H1436&gt;0,OR(C1436&lt;&gt;"Recommended baseline",Assumptions!$B$10=1))),0,IF(ISNUMBER(K1436),G1436*H1436*K1436,IF(U1436=0,"UNPRICED",IF(ISNUMBER(INDEX('SKU Catalog'!$K$1:$K$116,MAX(1,U1436))),G1436*H1436*INDEX('SKU Catalog'!$K$1:$K$116,MAX(1,U1436))*IF(AND(INDEX('SKU Catalog'!$F$1:$F$116,MAX(1,U1436))="Hourly",OR(INDEX('SKU Catalog'!$J$1:$J$116,MAX(1,U1436))=0,"PAYG"="PAYG")),I1436,1),"UNPRICED"))))</f>
        <v>0</v>
      </c>
      <c r="W1436" s="24">
        <f>IF(NOT(AND(A1436=$B$2,G1436&gt;0,H1436&gt;0,OR(C1436&lt;&gt;"Recommended baseline",Assumptions!$B$10=1))),0,IF(ISNUMBER(K1436),G1436*H1436*K1436,IF(U1436=0,"UNPRICED",IF(ISNUMBER(INDEX('SKU Catalog'!$L$1:$L$116,MAX(1,U1436))),G1436*H1436*INDEX('SKU Catalog'!$L$1:$L$116,MAX(1,U1436))*IF(AND(INDEX('SKU Catalog'!$F$1:$F$116,MAX(1,U1436))="Hourly",OR(INDEX('SKU Catalog'!$J$1:$J$116,MAX(1,U1436))=0,"1Y"="PAYG")),I1436,1),"UNPRICED"))))</f>
        <v>0</v>
      </c>
      <c r="X1436" s="24">
        <f>IF(NOT(AND(A1436=$B$2,G1436&gt;0,H1436&gt;0,OR(C1436&lt;&gt;"Recommended baseline",Assumptions!$B$10=1))),0,IF(ISNUMBER(K1436),G1436*H1436*K1436,IF(U1436=0,"UNPRICED",IF(ISNUMBER(INDEX('SKU Catalog'!$M$1:$M$116,MAX(1,U1436))),G1436*H1436*INDEX('SKU Catalog'!$M$1:$M$116,MAX(1,U1436))*IF(AND(INDEX('SKU Catalog'!$F$1:$F$116,MAX(1,U1436))="Hourly",OR(INDEX('SKU Catalog'!$J$1:$J$116,MAX(1,U1436))=0,"3Y"="PAYG")),I1436,1),"UNPRICED"))))</f>
        <v>0</v>
      </c>
    </row>
    <row r="1437" spans="1:24" ht="28.8" x14ac:dyDescent="0.35">
      <c r="A1437" s="21" t="s">
        <v>1941</v>
      </c>
      <c r="B1437" s="21" t="s">
        <v>95</v>
      </c>
      <c r="C1437" s="21" t="s">
        <v>2299</v>
      </c>
      <c r="D1437" s="21" t="s">
        <v>1863</v>
      </c>
      <c r="E1437" s="21" t="s">
        <v>1864</v>
      </c>
      <c r="F1437" s="26" t="s">
        <v>188</v>
      </c>
      <c r="G1437" s="27">
        <v>1</v>
      </c>
      <c r="H1437" s="27">
        <v>1</v>
      </c>
      <c r="I1437" s="36">
        <v>1</v>
      </c>
      <c r="J1437" s="26" t="s">
        <v>2297</v>
      </c>
      <c r="K1437" s="37"/>
      <c r="L1437" s="23" t="str">
        <f>IF(U1437=0,"INVALID SKU",IF(INDEX('SKU Catalog'!$J$1:$J$116,MAX(1,U1437))=0,"PAYG",IF(J1437="Default",Assumptions!$B$7,J1437)))</f>
        <v>PAYG</v>
      </c>
      <c r="M1437" s="23" t="str">
        <f>IF(U1437=0,"Review SKU",INDEX('SKU Catalog'!$E$1:$E$116,MAX(1,U1437)))</f>
        <v>resource</v>
      </c>
      <c r="N1437" s="31">
        <f>IF(ISNUMBER(K1437),K1437,IF(U1437=0,"UNPRICED",IF(L1437="PAYG",INDEX('SKU Catalog'!$K$1:$K$116,MAX(1,U1437)),IF(L1437="1Y",INDEX('SKU Catalog'!$L$1:$L$116,MAX(1,U1437)),INDEX('SKU Catalog'!$M$1:$M$116,MAX(1,U1437))))))</f>
        <v>0</v>
      </c>
      <c r="O1437" s="24">
        <f>IF(NOT(AND(A1437=$B$2,G1437&gt;0,H1437&gt;0,OR(C1437&lt;&gt;"Recommended baseline",Assumptions!$B$10=1))),0,IF(ISNUMBER(N1437),G1437*H1437*N1437*IF(ISNUMBER(K1437),1,IF(AND(L1437="PAYG",INDEX('SKU Catalog'!$F$1:$F$116,MAX(1,U1437))="Hourly"),I1437,1)),"UNPRICED"))</f>
        <v>0</v>
      </c>
      <c r="P1437" s="24">
        <f>IF(ISNUMBER(O1437),O1437*Assumptions!$B$8,"UNPRICED")</f>
        <v>0</v>
      </c>
      <c r="Q1437" s="23" t="str">
        <f>IF(NOT(AND(A1437=$B$2,G1437&gt;0,H1437&gt;0,OR(C1437&lt;&gt;"Recommended baseline",Assumptions!$B$10=1))),"Inactive",IF(NOT(ISNUMBER(N1437)),"UNPRICED - select SKU / quote",IF(ISNUMBER(K1437),"Manual quote - verify source",IF(T1437="Covered","Covered by capacity",IF(T1437="Control plane","No direct fee","Priced - verify sizing")))))</f>
        <v>Inactive</v>
      </c>
      <c r="R1437" s="21" t="s">
        <v>2300</v>
      </c>
      <c r="S1437" s="21" t="s">
        <v>971</v>
      </c>
      <c r="T1437" s="21" t="s">
        <v>187</v>
      </c>
      <c r="U1437" s="23">
        <f>IF(COUNTIF('SKU Catalog'!$A$4:$A$116,T1437&amp;"|"&amp;F1437)=0,0,MATCH(T1437&amp;"|"&amp;F1437,'SKU Catalog'!$A$1:$A$116,0))</f>
        <v>5</v>
      </c>
      <c r="V1437" s="24">
        <f>IF(NOT(AND(A1437=$B$2,G1437&gt;0,H1437&gt;0,OR(C1437&lt;&gt;"Recommended baseline",Assumptions!$B$10=1))),0,IF(ISNUMBER(K1437),G1437*H1437*K1437,IF(U1437=0,"UNPRICED",IF(ISNUMBER(INDEX('SKU Catalog'!$K$1:$K$116,MAX(1,U1437))),G1437*H1437*INDEX('SKU Catalog'!$K$1:$K$116,MAX(1,U1437))*IF(AND(INDEX('SKU Catalog'!$F$1:$F$116,MAX(1,U1437))="Hourly",OR(INDEX('SKU Catalog'!$J$1:$J$116,MAX(1,U1437))=0,"PAYG"="PAYG")),I1437,1),"UNPRICED"))))</f>
        <v>0</v>
      </c>
      <c r="W1437" s="24">
        <f>IF(NOT(AND(A1437=$B$2,G1437&gt;0,H1437&gt;0,OR(C1437&lt;&gt;"Recommended baseline",Assumptions!$B$10=1))),0,IF(ISNUMBER(K1437),G1437*H1437*K1437,IF(U1437=0,"UNPRICED",IF(ISNUMBER(INDEX('SKU Catalog'!$L$1:$L$116,MAX(1,U1437))),G1437*H1437*INDEX('SKU Catalog'!$L$1:$L$116,MAX(1,U1437))*IF(AND(INDEX('SKU Catalog'!$F$1:$F$116,MAX(1,U1437))="Hourly",OR(INDEX('SKU Catalog'!$J$1:$J$116,MAX(1,U1437))=0,"1Y"="PAYG")),I1437,1),"UNPRICED"))))</f>
        <v>0</v>
      </c>
      <c r="X1437" s="24">
        <f>IF(NOT(AND(A1437=$B$2,G1437&gt;0,H1437&gt;0,OR(C1437&lt;&gt;"Recommended baseline",Assumptions!$B$10=1))),0,IF(ISNUMBER(K1437),G1437*H1437*K1437,IF(U1437=0,"UNPRICED",IF(ISNUMBER(INDEX('SKU Catalog'!$M$1:$M$116,MAX(1,U1437))),G1437*H1437*INDEX('SKU Catalog'!$M$1:$M$116,MAX(1,U1437))*IF(AND(INDEX('SKU Catalog'!$F$1:$F$116,MAX(1,U1437))="Hourly",OR(INDEX('SKU Catalog'!$J$1:$J$116,MAX(1,U1437))=0,"3Y"="PAYG")),I1437,1),"UNPRICED"))))</f>
        <v>0</v>
      </c>
    </row>
    <row r="1438" spans="1:24" ht="28.8" x14ac:dyDescent="0.35">
      <c r="A1438" s="21" t="s">
        <v>1941</v>
      </c>
      <c r="B1438" s="21" t="s">
        <v>95</v>
      </c>
      <c r="C1438" s="21" t="s">
        <v>2299</v>
      </c>
      <c r="D1438" s="21" t="s">
        <v>1865</v>
      </c>
      <c r="E1438" s="21" t="s">
        <v>1866</v>
      </c>
      <c r="F1438" s="26" t="s">
        <v>188</v>
      </c>
      <c r="G1438" s="27">
        <v>1</v>
      </c>
      <c r="H1438" s="27">
        <v>1</v>
      </c>
      <c r="I1438" s="36">
        <v>1</v>
      </c>
      <c r="J1438" s="26" t="s">
        <v>2297</v>
      </c>
      <c r="K1438" s="37"/>
      <c r="L1438" s="23" t="str">
        <f>IF(U1438=0,"INVALID SKU",IF(INDEX('SKU Catalog'!$J$1:$J$116,MAX(1,U1438))=0,"PAYG",IF(J1438="Default",Assumptions!$B$7,J1438)))</f>
        <v>PAYG</v>
      </c>
      <c r="M1438" s="23" t="str">
        <f>IF(U1438=0,"Review SKU",INDEX('SKU Catalog'!$E$1:$E$116,MAX(1,U1438)))</f>
        <v>resource</v>
      </c>
      <c r="N1438" s="31">
        <f>IF(ISNUMBER(K1438),K1438,IF(U1438=0,"UNPRICED",IF(L1438="PAYG",INDEX('SKU Catalog'!$K$1:$K$116,MAX(1,U1438)),IF(L1438="1Y",INDEX('SKU Catalog'!$L$1:$L$116,MAX(1,U1438)),INDEX('SKU Catalog'!$M$1:$M$116,MAX(1,U1438))))))</f>
        <v>0</v>
      </c>
      <c r="O1438" s="24">
        <f>IF(NOT(AND(A1438=$B$2,G1438&gt;0,H1438&gt;0,OR(C1438&lt;&gt;"Recommended baseline",Assumptions!$B$10=1))),0,IF(ISNUMBER(N1438),G1438*H1438*N1438*IF(ISNUMBER(K1438),1,IF(AND(L1438="PAYG",INDEX('SKU Catalog'!$F$1:$F$116,MAX(1,U1438))="Hourly"),I1438,1)),"UNPRICED"))</f>
        <v>0</v>
      </c>
      <c r="P1438" s="24">
        <f>IF(ISNUMBER(O1438),O1438*Assumptions!$B$8,"UNPRICED")</f>
        <v>0</v>
      </c>
      <c r="Q1438" s="23" t="str">
        <f>IF(NOT(AND(A1438=$B$2,G1438&gt;0,H1438&gt;0,OR(C1438&lt;&gt;"Recommended baseline",Assumptions!$B$10=1))),"Inactive",IF(NOT(ISNUMBER(N1438)),"UNPRICED - select SKU / quote",IF(ISNUMBER(K1438),"Manual quote - verify source",IF(T1438="Covered","Covered by capacity",IF(T1438="Control plane","No direct fee","Priced - verify sizing")))))</f>
        <v>Inactive</v>
      </c>
      <c r="R1438" s="21" t="s">
        <v>2300</v>
      </c>
      <c r="S1438" s="21" t="s">
        <v>971</v>
      </c>
      <c r="T1438" s="21" t="s">
        <v>187</v>
      </c>
      <c r="U1438" s="23">
        <f>IF(COUNTIF('SKU Catalog'!$A$4:$A$116,T1438&amp;"|"&amp;F1438)=0,0,MATCH(T1438&amp;"|"&amp;F1438,'SKU Catalog'!$A$1:$A$116,0))</f>
        <v>5</v>
      </c>
      <c r="V1438" s="24">
        <f>IF(NOT(AND(A1438=$B$2,G1438&gt;0,H1438&gt;0,OR(C1438&lt;&gt;"Recommended baseline",Assumptions!$B$10=1))),0,IF(ISNUMBER(K1438),G1438*H1438*K1438,IF(U1438=0,"UNPRICED",IF(ISNUMBER(INDEX('SKU Catalog'!$K$1:$K$116,MAX(1,U1438))),G1438*H1438*INDEX('SKU Catalog'!$K$1:$K$116,MAX(1,U1438))*IF(AND(INDEX('SKU Catalog'!$F$1:$F$116,MAX(1,U1438))="Hourly",OR(INDEX('SKU Catalog'!$J$1:$J$116,MAX(1,U1438))=0,"PAYG"="PAYG")),I1438,1),"UNPRICED"))))</f>
        <v>0</v>
      </c>
      <c r="W1438" s="24">
        <f>IF(NOT(AND(A1438=$B$2,G1438&gt;0,H1438&gt;0,OR(C1438&lt;&gt;"Recommended baseline",Assumptions!$B$10=1))),0,IF(ISNUMBER(K1438),G1438*H1438*K1438,IF(U1438=0,"UNPRICED",IF(ISNUMBER(INDEX('SKU Catalog'!$L$1:$L$116,MAX(1,U1438))),G1438*H1438*INDEX('SKU Catalog'!$L$1:$L$116,MAX(1,U1438))*IF(AND(INDEX('SKU Catalog'!$F$1:$F$116,MAX(1,U1438))="Hourly",OR(INDEX('SKU Catalog'!$J$1:$J$116,MAX(1,U1438))=0,"1Y"="PAYG")),I1438,1),"UNPRICED"))))</f>
        <v>0</v>
      </c>
      <c r="X1438" s="24">
        <f>IF(NOT(AND(A1438=$B$2,G1438&gt;0,H1438&gt;0,OR(C1438&lt;&gt;"Recommended baseline",Assumptions!$B$10=1))),0,IF(ISNUMBER(K1438),G1438*H1438*K1438,IF(U1438=0,"UNPRICED",IF(ISNUMBER(INDEX('SKU Catalog'!$M$1:$M$116,MAX(1,U1438))),G1438*H1438*INDEX('SKU Catalog'!$M$1:$M$116,MAX(1,U1438))*IF(AND(INDEX('SKU Catalog'!$F$1:$F$116,MAX(1,U1438))="Hourly",OR(INDEX('SKU Catalog'!$J$1:$J$116,MAX(1,U1438))=0,"3Y"="PAYG")),I1438,1),"UNPRICED"))))</f>
        <v>0</v>
      </c>
    </row>
    <row r="1439" spans="1:24" ht="28.8" x14ac:dyDescent="0.35">
      <c r="A1439" s="21" t="s">
        <v>1941</v>
      </c>
      <c r="B1439" s="21" t="s">
        <v>95</v>
      </c>
      <c r="C1439" s="21" t="s">
        <v>2299</v>
      </c>
      <c r="D1439" s="21" t="s">
        <v>1867</v>
      </c>
      <c r="E1439" s="21" t="s">
        <v>1868</v>
      </c>
      <c r="F1439" s="26" t="s">
        <v>188</v>
      </c>
      <c r="G1439" s="27">
        <v>1</v>
      </c>
      <c r="H1439" s="27">
        <v>1</v>
      </c>
      <c r="I1439" s="36">
        <v>1</v>
      </c>
      <c r="J1439" s="26" t="s">
        <v>2297</v>
      </c>
      <c r="K1439" s="37"/>
      <c r="L1439" s="23" t="str">
        <f>IF(U1439=0,"INVALID SKU",IF(INDEX('SKU Catalog'!$J$1:$J$116,MAX(1,U1439))=0,"PAYG",IF(J1439="Default",Assumptions!$B$7,J1439)))</f>
        <v>PAYG</v>
      </c>
      <c r="M1439" s="23" t="str">
        <f>IF(U1439=0,"Review SKU",INDEX('SKU Catalog'!$E$1:$E$116,MAX(1,U1439)))</f>
        <v>resource</v>
      </c>
      <c r="N1439" s="31">
        <f>IF(ISNUMBER(K1439),K1439,IF(U1439=0,"UNPRICED",IF(L1439="PAYG",INDEX('SKU Catalog'!$K$1:$K$116,MAX(1,U1439)),IF(L1439="1Y",INDEX('SKU Catalog'!$L$1:$L$116,MAX(1,U1439)),INDEX('SKU Catalog'!$M$1:$M$116,MAX(1,U1439))))))</f>
        <v>0</v>
      </c>
      <c r="O1439" s="24">
        <f>IF(NOT(AND(A1439=$B$2,G1439&gt;0,H1439&gt;0,OR(C1439&lt;&gt;"Recommended baseline",Assumptions!$B$10=1))),0,IF(ISNUMBER(N1439),G1439*H1439*N1439*IF(ISNUMBER(K1439),1,IF(AND(L1439="PAYG",INDEX('SKU Catalog'!$F$1:$F$116,MAX(1,U1439))="Hourly"),I1439,1)),"UNPRICED"))</f>
        <v>0</v>
      </c>
      <c r="P1439" s="24">
        <f>IF(ISNUMBER(O1439),O1439*Assumptions!$B$8,"UNPRICED")</f>
        <v>0</v>
      </c>
      <c r="Q1439" s="23" t="str">
        <f>IF(NOT(AND(A1439=$B$2,G1439&gt;0,H1439&gt;0,OR(C1439&lt;&gt;"Recommended baseline",Assumptions!$B$10=1))),"Inactive",IF(NOT(ISNUMBER(N1439)),"UNPRICED - select SKU / quote",IF(ISNUMBER(K1439),"Manual quote - verify source",IF(T1439="Covered","Covered by capacity",IF(T1439="Control plane","No direct fee","Priced - verify sizing")))))</f>
        <v>Inactive</v>
      </c>
      <c r="R1439" s="21" t="s">
        <v>2300</v>
      </c>
      <c r="S1439" s="21" t="s">
        <v>971</v>
      </c>
      <c r="T1439" s="21" t="s">
        <v>187</v>
      </c>
      <c r="U1439" s="23">
        <f>IF(COUNTIF('SKU Catalog'!$A$4:$A$116,T1439&amp;"|"&amp;F1439)=0,0,MATCH(T1439&amp;"|"&amp;F1439,'SKU Catalog'!$A$1:$A$116,0))</f>
        <v>5</v>
      </c>
      <c r="V1439" s="24">
        <f>IF(NOT(AND(A1439=$B$2,G1439&gt;0,H1439&gt;0,OR(C1439&lt;&gt;"Recommended baseline",Assumptions!$B$10=1))),0,IF(ISNUMBER(K1439),G1439*H1439*K1439,IF(U1439=0,"UNPRICED",IF(ISNUMBER(INDEX('SKU Catalog'!$K$1:$K$116,MAX(1,U1439))),G1439*H1439*INDEX('SKU Catalog'!$K$1:$K$116,MAX(1,U1439))*IF(AND(INDEX('SKU Catalog'!$F$1:$F$116,MAX(1,U1439))="Hourly",OR(INDEX('SKU Catalog'!$J$1:$J$116,MAX(1,U1439))=0,"PAYG"="PAYG")),I1439,1),"UNPRICED"))))</f>
        <v>0</v>
      </c>
      <c r="W1439" s="24">
        <f>IF(NOT(AND(A1439=$B$2,G1439&gt;0,H1439&gt;0,OR(C1439&lt;&gt;"Recommended baseline",Assumptions!$B$10=1))),0,IF(ISNUMBER(K1439),G1439*H1439*K1439,IF(U1439=0,"UNPRICED",IF(ISNUMBER(INDEX('SKU Catalog'!$L$1:$L$116,MAX(1,U1439))),G1439*H1439*INDEX('SKU Catalog'!$L$1:$L$116,MAX(1,U1439))*IF(AND(INDEX('SKU Catalog'!$F$1:$F$116,MAX(1,U1439))="Hourly",OR(INDEX('SKU Catalog'!$J$1:$J$116,MAX(1,U1439))=0,"1Y"="PAYG")),I1439,1),"UNPRICED"))))</f>
        <v>0</v>
      </c>
      <c r="X1439" s="24">
        <f>IF(NOT(AND(A1439=$B$2,G1439&gt;0,H1439&gt;0,OR(C1439&lt;&gt;"Recommended baseline",Assumptions!$B$10=1))),0,IF(ISNUMBER(K1439),G1439*H1439*K1439,IF(U1439=0,"UNPRICED",IF(ISNUMBER(INDEX('SKU Catalog'!$M$1:$M$116,MAX(1,U1439))),G1439*H1439*INDEX('SKU Catalog'!$M$1:$M$116,MAX(1,U1439))*IF(AND(INDEX('SKU Catalog'!$F$1:$F$116,MAX(1,U1439))="Hourly",OR(INDEX('SKU Catalog'!$J$1:$J$116,MAX(1,U1439))=0,"3Y"="PAYG")),I1439,1),"UNPRICED"))))</f>
        <v>0</v>
      </c>
    </row>
    <row r="1440" spans="1:24" ht="28.8" x14ac:dyDescent="0.35">
      <c r="A1440" s="21" t="s">
        <v>1941</v>
      </c>
      <c r="B1440" s="21" t="s">
        <v>95</v>
      </c>
      <c r="C1440" s="21" t="s">
        <v>2299</v>
      </c>
      <c r="D1440" s="21" t="s">
        <v>1869</v>
      </c>
      <c r="E1440" s="21" t="s">
        <v>1870</v>
      </c>
      <c r="F1440" s="26" t="s">
        <v>188</v>
      </c>
      <c r="G1440" s="27">
        <v>1</v>
      </c>
      <c r="H1440" s="27">
        <v>1</v>
      </c>
      <c r="I1440" s="36">
        <v>1</v>
      </c>
      <c r="J1440" s="26" t="s">
        <v>2297</v>
      </c>
      <c r="K1440" s="37"/>
      <c r="L1440" s="23" t="str">
        <f>IF(U1440=0,"INVALID SKU",IF(INDEX('SKU Catalog'!$J$1:$J$116,MAX(1,U1440))=0,"PAYG",IF(J1440="Default",Assumptions!$B$7,J1440)))</f>
        <v>PAYG</v>
      </c>
      <c r="M1440" s="23" t="str">
        <f>IF(U1440=0,"Review SKU",INDEX('SKU Catalog'!$E$1:$E$116,MAX(1,U1440)))</f>
        <v>resource</v>
      </c>
      <c r="N1440" s="31">
        <f>IF(ISNUMBER(K1440),K1440,IF(U1440=0,"UNPRICED",IF(L1440="PAYG",INDEX('SKU Catalog'!$K$1:$K$116,MAX(1,U1440)),IF(L1440="1Y",INDEX('SKU Catalog'!$L$1:$L$116,MAX(1,U1440)),INDEX('SKU Catalog'!$M$1:$M$116,MAX(1,U1440))))))</f>
        <v>0</v>
      </c>
      <c r="O1440" s="24">
        <f>IF(NOT(AND(A1440=$B$2,G1440&gt;0,H1440&gt;0,OR(C1440&lt;&gt;"Recommended baseline",Assumptions!$B$10=1))),0,IF(ISNUMBER(N1440),G1440*H1440*N1440*IF(ISNUMBER(K1440),1,IF(AND(L1440="PAYG",INDEX('SKU Catalog'!$F$1:$F$116,MAX(1,U1440))="Hourly"),I1440,1)),"UNPRICED"))</f>
        <v>0</v>
      </c>
      <c r="P1440" s="24">
        <f>IF(ISNUMBER(O1440),O1440*Assumptions!$B$8,"UNPRICED")</f>
        <v>0</v>
      </c>
      <c r="Q1440" s="23" t="str">
        <f>IF(NOT(AND(A1440=$B$2,G1440&gt;0,H1440&gt;0,OR(C1440&lt;&gt;"Recommended baseline",Assumptions!$B$10=1))),"Inactive",IF(NOT(ISNUMBER(N1440)),"UNPRICED - select SKU / quote",IF(ISNUMBER(K1440),"Manual quote - verify source",IF(T1440="Covered","Covered by capacity",IF(T1440="Control plane","No direct fee","Priced - verify sizing")))))</f>
        <v>Inactive</v>
      </c>
      <c r="R1440" s="21" t="s">
        <v>2300</v>
      </c>
      <c r="S1440" s="21" t="s">
        <v>971</v>
      </c>
      <c r="T1440" s="21" t="s">
        <v>187</v>
      </c>
      <c r="U1440" s="23">
        <f>IF(COUNTIF('SKU Catalog'!$A$4:$A$116,T1440&amp;"|"&amp;F1440)=0,0,MATCH(T1440&amp;"|"&amp;F1440,'SKU Catalog'!$A$1:$A$116,0))</f>
        <v>5</v>
      </c>
      <c r="V1440" s="24">
        <f>IF(NOT(AND(A1440=$B$2,G1440&gt;0,H1440&gt;0,OR(C1440&lt;&gt;"Recommended baseline",Assumptions!$B$10=1))),0,IF(ISNUMBER(K1440),G1440*H1440*K1440,IF(U1440=0,"UNPRICED",IF(ISNUMBER(INDEX('SKU Catalog'!$K$1:$K$116,MAX(1,U1440))),G1440*H1440*INDEX('SKU Catalog'!$K$1:$K$116,MAX(1,U1440))*IF(AND(INDEX('SKU Catalog'!$F$1:$F$116,MAX(1,U1440))="Hourly",OR(INDEX('SKU Catalog'!$J$1:$J$116,MAX(1,U1440))=0,"PAYG"="PAYG")),I1440,1),"UNPRICED"))))</f>
        <v>0</v>
      </c>
      <c r="W1440" s="24">
        <f>IF(NOT(AND(A1440=$B$2,G1440&gt;0,H1440&gt;0,OR(C1440&lt;&gt;"Recommended baseline",Assumptions!$B$10=1))),0,IF(ISNUMBER(K1440),G1440*H1440*K1440,IF(U1440=0,"UNPRICED",IF(ISNUMBER(INDEX('SKU Catalog'!$L$1:$L$116,MAX(1,U1440))),G1440*H1440*INDEX('SKU Catalog'!$L$1:$L$116,MAX(1,U1440))*IF(AND(INDEX('SKU Catalog'!$F$1:$F$116,MAX(1,U1440))="Hourly",OR(INDEX('SKU Catalog'!$J$1:$J$116,MAX(1,U1440))=0,"1Y"="PAYG")),I1440,1),"UNPRICED"))))</f>
        <v>0</v>
      </c>
      <c r="X1440" s="24">
        <f>IF(NOT(AND(A1440=$B$2,G1440&gt;0,H1440&gt;0,OR(C1440&lt;&gt;"Recommended baseline",Assumptions!$B$10=1))),0,IF(ISNUMBER(K1440),G1440*H1440*K1440,IF(U1440=0,"UNPRICED",IF(ISNUMBER(INDEX('SKU Catalog'!$M$1:$M$116,MAX(1,U1440))),G1440*H1440*INDEX('SKU Catalog'!$M$1:$M$116,MAX(1,U1440))*IF(AND(INDEX('SKU Catalog'!$F$1:$F$116,MAX(1,U1440))="Hourly",OR(INDEX('SKU Catalog'!$J$1:$J$116,MAX(1,U1440))=0,"3Y"="PAYG")),I1440,1),"UNPRICED"))))</f>
        <v>0</v>
      </c>
    </row>
    <row r="1441" spans="1:24" ht="28.8" x14ac:dyDescent="0.35">
      <c r="A1441" s="21" t="s">
        <v>1941</v>
      </c>
      <c r="B1441" s="21" t="s">
        <v>95</v>
      </c>
      <c r="C1441" s="21" t="s">
        <v>2299</v>
      </c>
      <c r="D1441" s="21" t="s">
        <v>1871</v>
      </c>
      <c r="E1441" s="21" t="s">
        <v>1872</v>
      </c>
      <c r="F1441" s="26" t="s">
        <v>188</v>
      </c>
      <c r="G1441" s="27">
        <v>1</v>
      </c>
      <c r="H1441" s="27">
        <v>1</v>
      </c>
      <c r="I1441" s="36">
        <v>1</v>
      </c>
      <c r="J1441" s="26" t="s">
        <v>2297</v>
      </c>
      <c r="K1441" s="37"/>
      <c r="L1441" s="23" t="str">
        <f>IF(U1441=0,"INVALID SKU",IF(INDEX('SKU Catalog'!$J$1:$J$116,MAX(1,U1441))=0,"PAYG",IF(J1441="Default",Assumptions!$B$7,J1441)))</f>
        <v>PAYG</v>
      </c>
      <c r="M1441" s="23" t="str">
        <f>IF(U1441=0,"Review SKU",INDEX('SKU Catalog'!$E$1:$E$116,MAX(1,U1441)))</f>
        <v>resource</v>
      </c>
      <c r="N1441" s="31">
        <f>IF(ISNUMBER(K1441),K1441,IF(U1441=0,"UNPRICED",IF(L1441="PAYG",INDEX('SKU Catalog'!$K$1:$K$116,MAX(1,U1441)),IF(L1441="1Y",INDEX('SKU Catalog'!$L$1:$L$116,MAX(1,U1441)),INDEX('SKU Catalog'!$M$1:$M$116,MAX(1,U1441))))))</f>
        <v>0</v>
      </c>
      <c r="O1441" s="24">
        <f>IF(NOT(AND(A1441=$B$2,G1441&gt;0,H1441&gt;0,OR(C1441&lt;&gt;"Recommended baseline",Assumptions!$B$10=1))),0,IF(ISNUMBER(N1441),G1441*H1441*N1441*IF(ISNUMBER(K1441),1,IF(AND(L1441="PAYG",INDEX('SKU Catalog'!$F$1:$F$116,MAX(1,U1441))="Hourly"),I1441,1)),"UNPRICED"))</f>
        <v>0</v>
      </c>
      <c r="P1441" s="24">
        <f>IF(ISNUMBER(O1441),O1441*Assumptions!$B$8,"UNPRICED")</f>
        <v>0</v>
      </c>
      <c r="Q1441" s="23" t="str">
        <f>IF(NOT(AND(A1441=$B$2,G1441&gt;0,H1441&gt;0,OR(C1441&lt;&gt;"Recommended baseline",Assumptions!$B$10=1))),"Inactive",IF(NOT(ISNUMBER(N1441)),"UNPRICED - select SKU / quote",IF(ISNUMBER(K1441),"Manual quote - verify source",IF(T1441="Covered","Covered by capacity",IF(T1441="Control plane","No direct fee","Priced - verify sizing")))))</f>
        <v>Inactive</v>
      </c>
      <c r="R1441" s="21" t="s">
        <v>2300</v>
      </c>
      <c r="S1441" s="21" t="s">
        <v>971</v>
      </c>
      <c r="T1441" s="21" t="s">
        <v>187</v>
      </c>
      <c r="U1441" s="23">
        <f>IF(COUNTIF('SKU Catalog'!$A$4:$A$116,T1441&amp;"|"&amp;F1441)=0,0,MATCH(T1441&amp;"|"&amp;F1441,'SKU Catalog'!$A$1:$A$116,0))</f>
        <v>5</v>
      </c>
      <c r="V1441" s="24">
        <f>IF(NOT(AND(A1441=$B$2,G1441&gt;0,H1441&gt;0,OR(C1441&lt;&gt;"Recommended baseline",Assumptions!$B$10=1))),0,IF(ISNUMBER(K1441),G1441*H1441*K1441,IF(U1441=0,"UNPRICED",IF(ISNUMBER(INDEX('SKU Catalog'!$K$1:$K$116,MAX(1,U1441))),G1441*H1441*INDEX('SKU Catalog'!$K$1:$K$116,MAX(1,U1441))*IF(AND(INDEX('SKU Catalog'!$F$1:$F$116,MAX(1,U1441))="Hourly",OR(INDEX('SKU Catalog'!$J$1:$J$116,MAX(1,U1441))=0,"PAYG"="PAYG")),I1441,1),"UNPRICED"))))</f>
        <v>0</v>
      </c>
      <c r="W1441" s="24">
        <f>IF(NOT(AND(A1441=$B$2,G1441&gt;0,H1441&gt;0,OR(C1441&lt;&gt;"Recommended baseline",Assumptions!$B$10=1))),0,IF(ISNUMBER(K1441),G1441*H1441*K1441,IF(U1441=0,"UNPRICED",IF(ISNUMBER(INDEX('SKU Catalog'!$L$1:$L$116,MAX(1,U1441))),G1441*H1441*INDEX('SKU Catalog'!$L$1:$L$116,MAX(1,U1441))*IF(AND(INDEX('SKU Catalog'!$F$1:$F$116,MAX(1,U1441))="Hourly",OR(INDEX('SKU Catalog'!$J$1:$J$116,MAX(1,U1441))=0,"1Y"="PAYG")),I1441,1),"UNPRICED"))))</f>
        <v>0</v>
      </c>
      <c r="X1441" s="24">
        <f>IF(NOT(AND(A1441=$B$2,G1441&gt;0,H1441&gt;0,OR(C1441&lt;&gt;"Recommended baseline",Assumptions!$B$10=1))),0,IF(ISNUMBER(K1441),G1441*H1441*K1441,IF(U1441=0,"UNPRICED",IF(ISNUMBER(INDEX('SKU Catalog'!$M$1:$M$116,MAX(1,U1441))),G1441*H1441*INDEX('SKU Catalog'!$M$1:$M$116,MAX(1,U1441))*IF(AND(INDEX('SKU Catalog'!$F$1:$F$116,MAX(1,U1441))="Hourly",OR(INDEX('SKU Catalog'!$J$1:$J$116,MAX(1,U1441))=0,"3Y"="PAYG")),I1441,1),"UNPRICED"))))</f>
        <v>0</v>
      </c>
    </row>
    <row r="1442" spans="1:24" ht="28.8" x14ac:dyDescent="0.35">
      <c r="A1442" s="21" t="s">
        <v>1941</v>
      </c>
      <c r="B1442" s="21" t="s">
        <v>95</v>
      </c>
      <c r="C1442" s="21" t="s">
        <v>2299</v>
      </c>
      <c r="D1442" s="21" t="s">
        <v>1873</v>
      </c>
      <c r="E1442" s="21" t="s">
        <v>1874</v>
      </c>
      <c r="F1442" s="26" t="s">
        <v>188</v>
      </c>
      <c r="G1442" s="27">
        <v>1</v>
      </c>
      <c r="H1442" s="27">
        <v>1</v>
      </c>
      <c r="I1442" s="36">
        <v>1</v>
      </c>
      <c r="J1442" s="26" t="s">
        <v>2297</v>
      </c>
      <c r="K1442" s="37"/>
      <c r="L1442" s="23" t="str">
        <f>IF(U1442=0,"INVALID SKU",IF(INDEX('SKU Catalog'!$J$1:$J$116,MAX(1,U1442))=0,"PAYG",IF(J1442="Default",Assumptions!$B$7,J1442)))</f>
        <v>PAYG</v>
      </c>
      <c r="M1442" s="23" t="str">
        <f>IF(U1442=0,"Review SKU",INDEX('SKU Catalog'!$E$1:$E$116,MAX(1,U1442)))</f>
        <v>resource</v>
      </c>
      <c r="N1442" s="31">
        <f>IF(ISNUMBER(K1442),K1442,IF(U1442=0,"UNPRICED",IF(L1442="PAYG",INDEX('SKU Catalog'!$K$1:$K$116,MAX(1,U1442)),IF(L1442="1Y",INDEX('SKU Catalog'!$L$1:$L$116,MAX(1,U1442)),INDEX('SKU Catalog'!$M$1:$M$116,MAX(1,U1442))))))</f>
        <v>0</v>
      </c>
      <c r="O1442" s="24">
        <f>IF(NOT(AND(A1442=$B$2,G1442&gt;0,H1442&gt;0,OR(C1442&lt;&gt;"Recommended baseline",Assumptions!$B$10=1))),0,IF(ISNUMBER(N1442),G1442*H1442*N1442*IF(ISNUMBER(K1442),1,IF(AND(L1442="PAYG",INDEX('SKU Catalog'!$F$1:$F$116,MAX(1,U1442))="Hourly"),I1442,1)),"UNPRICED"))</f>
        <v>0</v>
      </c>
      <c r="P1442" s="24">
        <f>IF(ISNUMBER(O1442),O1442*Assumptions!$B$8,"UNPRICED")</f>
        <v>0</v>
      </c>
      <c r="Q1442" s="23" t="str">
        <f>IF(NOT(AND(A1442=$B$2,G1442&gt;0,H1442&gt;0,OR(C1442&lt;&gt;"Recommended baseline",Assumptions!$B$10=1))),"Inactive",IF(NOT(ISNUMBER(N1442)),"UNPRICED - select SKU / quote",IF(ISNUMBER(K1442),"Manual quote - verify source",IF(T1442="Covered","Covered by capacity",IF(T1442="Control plane","No direct fee","Priced - verify sizing")))))</f>
        <v>Inactive</v>
      </c>
      <c r="R1442" s="21" t="s">
        <v>2300</v>
      </c>
      <c r="S1442" s="21" t="s">
        <v>971</v>
      </c>
      <c r="T1442" s="21" t="s">
        <v>187</v>
      </c>
      <c r="U1442" s="23">
        <f>IF(COUNTIF('SKU Catalog'!$A$4:$A$116,T1442&amp;"|"&amp;F1442)=0,0,MATCH(T1442&amp;"|"&amp;F1442,'SKU Catalog'!$A$1:$A$116,0))</f>
        <v>5</v>
      </c>
      <c r="V1442" s="24">
        <f>IF(NOT(AND(A1442=$B$2,G1442&gt;0,H1442&gt;0,OR(C1442&lt;&gt;"Recommended baseline",Assumptions!$B$10=1))),0,IF(ISNUMBER(K1442),G1442*H1442*K1442,IF(U1442=0,"UNPRICED",IF(ISNUMBER(INDEX('SKU Catalog'!$K$1:$K$116,MAX(1,U1442))),G1442*H1442*INDEX('SKU Catalog'!$K$1:$K$116,MAX(1,U1442))*IF(AND(INDEX('SKU Catalog'!$F$1:$F$116,MAX(1,U1442))="Hourly",OR(INDEX('SKU Catalog'!$J$1:$J$116,MAX(1,U1442))=0,"PAYG"="PAYG")),I1442,1),"UNPRICED"))))</f>
        <v>0</v>
      </c>
      <c r="W1442" s="24">
        <f>IF(NOT(AND(A1442=$B$2,G1442&gt;0,H1442&gt;0,OR(C1442&lt;&gt;"Recommended baseline",Assumptions!$B$10=1))),0,IF(ISNUMBER(K1442),G1442*H1442*K1442,IF(U1442=0,"UNPRICED",IF(ISNUMBER(INDEX('SKU Catalog'!$L$1:$L$116,MAX(1,U1442))),G1442*H1442*INDEX('SKU Catalog'!$L$1:$L$116,MAX(1,U1442))*IF(AND(INDEX('SKU Catalog'!$F$1:$F$116,MAX(1,U1442))="Hourly",OR(INDEX('SKU Catalog'!$J$1:$J$116,MAX(1,U1442))=0,"1Y"="PAYG")),I1442,1),"UNPRICED"))))</f>
        <v>0</v>
      </c>
      <c r="X1442" s="24">
        <f>IF(NOT(AND(A1442=$B$2,G1442&gt;0,H1442&gt;0,OR(C1442&lt;&gt;"Recommended baseline",Assumptions!$B$10=1))),0,IF(ISNUMBER(K1442),G1442*H1442*K1442,IF(U1442=0,"UNPRICED",IF(ISNUMBER(INDEX('SKU Catalog'!$M$1:$M$116,MAX(1,U1442))),G1442*H1442*INDEX('SKU Catalog'!$M$1:$M$116,MAX(1,U1442))*IF(AND(INDEX('SKU Catalog'!$F$1:$F$116,MAX(1,U1442))="Hourly",OR(INDEX('SKU Catalog'!$J$1:$J$116,MAX(1,U1442))=0,"3Y"="PAYG")),I1442,1),"UNPRICED"))))</f>
        <v>0</v>
      </c>
    </row>
    <row r="1443" spans="1:24" ht="28.8" x14ac:dyDescent="0.35">
      <c r="A1443" s="21" t="s">
        <v>1941</v>
      </c>
      <c r="B1443" s="21" t="s">
        <v>95</v>
      </c>
      <c r="C1443" s="21" t="s">
        <v>2299</v>
      </c>
      <c r="D1443" s="21" t="s">
        <v>1875</v>
      </c>
      <c r="E1443" s="21" t="s">
        <v>1876</v>
      </c>
      <c r="F1443" s="26" t="s">
        <v>188</v>
      </c>
      <c r="G1443" s="27">
        <v>1</v>
      </c>
      <c r="H1443" s="27">
        <v>1</v>
      </c>
      <c r="I1443" s="36">
        <v>1</v>
      </c>
      <c r="J1443" s="26" t="s">
        <v>2297</v>
      </c>
      <c r="K1443" s="37"/>
      <c r="L1443" s="23" t="str">
        <f>IF(U1443=0,"INVALID SKU",IF(INDEX('SKU Catalog'!$J$1:$J$116,MAX(1,U1443))=0,"PAYG",IF(J1443="Default",Assumptions!$B$7,J1443)))</f>
        <v>PAYG</v>
      </c>
      <c r="M1443" s="23" t="str">
        <f>IF(U1443=0,"Review SKU",INDEX('SKU Catalog'!$E$1:$E$116,MAX(1,U1443)))</f>
        <v>resource</v>
      </c>
      <c r="N1443" s="31">
        <f>IF(ISNUMBER(K1443),K1443,IF(U1443=0,"UNPRICED",IF(L1443="PAYG",INDEX('SKU Catalog'!$K$1:$K$116,MAX(1,U1443)),IF(L1443="1Y",INDEX('SKU Catalog'!$L$1:$L$116,MAX(1,U1443)),INDEX('SKU Catalog'!$M$1:$M$116,MAX(1,U1443))))))</f>
        <v>0</v>
      </c>
      <c r="O1443" s="24">
        <f>IF(NOT(AND(A1443=$B$2,G1443&gt;0,H1443&gt;0,OR(C1443&lt;&gt;"Recommended baseline",Assumptions!$B$10=1))),0,IF(ISNUMBER(N1443),G1443*H1443*N1443*IF(ISNUMBER(K1443),1,IF(AND(L1443="PAYG",INDEX('SKU Catalog'!$F$1:$F$116,MAX(1,U1443))="Hourly"),I1443,1)),"UNPRICED"))</f>
        <v>0</v>
      </c>
      <c r="P1443" s="24">
        <f>IF(ISNUMBER(O1443),O1443*Assumptions!$B$8,"UNPRICED")</f>
        <v>0</v>
      </c>
      <c r="Q1443" s="23" t="str">
        <f>IF(NOT(AND(A1443=$B$2,G1443&gt;0,H1443&gt;0,OR(C1443&lt;&gt;"Recommended baseline",Assumptions!$B$10=1))),"Inactive",IF(NOT(ISNUMBER(N1443)),"UNPRICED - select SKU / quote",IF(ISNUMBER(K1443),"Manual quote - verify source",IF(T1443="Covered","Covered by capacity",IF(T1443="Control plane","No direct fee","Priced - verify sizing")))))</f>
        <v>Inactive</v>
      </c>
      <c r="R1443" s="21" t="s">
        <v>2300</v>
      </c>
      <c r="S1443" s="21" t="s">
        <v>971</v>
      </c>
      <c r="T1443" s="21" t="s">
        <v>187</v>
      </c>
      <c r="U1443" s="23">
        <f>IF(COUNTIF('SKU Catalog'!$A$4:$A$116,T1443&amp;"|"&amp;F1443)=0,0,MATCH(T1443&amp;"|"&amp;F1443,'SKU Catalog'!$A$1:$A$116,0))</f>
        <v>5</v>
      </c>
      <c r="V1443" s="24">
        <f>IF(NOT(AND(A1443=$B$2,G1443&gt;0,H1443&gt;0,OR(C1443&lt;&gt;"Recommended baseline",Assumptions!$B$10=1))),0,IF(ISNUMBER(K1443),G1443*H1443*K1443,IF(U1443=0,"UNPRICED",IF(ISNUMBER(INDEX('SKU Catalog'!$K$1:$K$116,MAX(1,U1443))),G1443*H1443*INDEX('SKU Catalog'!$K$1:$K$116,MAX(1,U1443))*IF(AND(INDEX('SKU Catalog'!$F$1:$F$116,MAX(1,U1443))="Hourly",OR(INDEX('SKU Catalog'!$J$1:$J$116,MAX(1,U1443))=0,"PAYG"="PAYG")),I1443,1),"UNPRICED"))))</f>
        <v>0</v>
      </c>
      <c r="W1443" s="24">
        <f>IF(NOT(AND(A1443=$B$2,G1443&gt;0,H1443&gt;0,OR(C1443&lt;&gt;"Recommended baseline",Assumptions!$B$10=1))),0,IF(ISNUMBER(K1443),G1443*H1443*K1443,IF(U1443=0,"UNPRICED",IF(ISNUMBER(INDEX('SKU Catalog'!$L$1:$L$116,MAX(1,U1443))),G1443*H1443*INDEX('SKU Catalog'!$L$1:$L$116,MAX(1,U1443))*IF(AND(INDEX('SKU Catalog'!$F$1:$F$116,MAX(1,U1443))="Hourly",OR(INDEX('SKU Catalog'!$J$1:$J$116,MAX(1,U1443))=0,"1Y"="PAYG")),I1443,1),"UNPRICED"))))</f>
        <v>0</v>
      </c>
      <c r="X1443" s="24">
        <f>IF(NOT(AND(A1443=$B$2,G1443&gt;0,H1443&gt;0,OR(C1443&lt;&gt;"Recommended baseline",Assumptions!$B$10=1))),0,IF(ISNUMBER(K1443),G1443*H1443*K1443,IF(U1443=0,"UNPRICED",IF(ISNUMBER(INDEX('SKU Catalog'!$M$1:$M$116,MAX(1,U1443))),G1443*H1443*INDEX('SKU Catalog'!$M$1:$M$116,MAX(1,U1443))*IF(AND(INDEX('SKU Catalog'!$F$1:$F$116,MAX(1,U1443))="Hourly",OR(INDEX('SKU Catalog'!$J$1:$J$116,MAX(1,U1443))=0,"3Y"="PAYG")),I1443,1),"UNPRICED"))))</f>
        <v>0</v>
      </c>
    </row>
    <row r="1444" spans="1:24" ht="28.8" x14ac:dyDescent="0.35">
      <c r="A1444" s="21" t="s">
        <v>1941</v>
      </c>
      <c r="B1444" s="21" t="s">
        <v>95</v>
      </c>
      <c r="C1444" s="21" t="s">
        <v>2299</v>
      </c>
      <c r="D1444" s="21" t="s">
        <v>1877</v>
      </c>
      <c r="E1444" s="21" t="s">
        <v>1878</v>
      </c>
      <c r="F1444" s="26" t="s">
        <v>188</v>
      </c>
      <c r="G1444" s="27">
        <v>1</v>
      </c>
      <c r="H1444" s="27">
        <v>1</v>
      </c>
      <c r="I1444" s="36">
        <v>1</v>
      </c>
      <c r="J1444" s="26" t="s">
        <v>2297</v>
      </c>
      <c r="K1444" s="37"/>
      <c r="L1444" s="23" t="str">
        <f>IF(U1444=0,"INVALID SKU",IF(INDEX('SKU Catalog'!$J$1:$J$116,MAX(1,U1444))=0,"PAYG",IF(J1444="Default",Assumptions!$B$7,J1444)))</f>
        <v>PAYG</v>
      </c>
      <c r="M1444" s="23" t="str">
        <f>IF(U1444=0,"Review SKU",INDEX('SKU Catalog'!$E$1:$E$116,MAX(1,U1444)))</f>
        <v>resource</v>
      </c>
      <c r="N1444" s="31">
        <f>IF(ISNUMBER(K1444),K1444,IF(U1444=0,"UNPRICED",IF(L1444="PAYG",INDEX('SKU Catalog'!$K$1:$K$116,MAX(1,U1444)),IF(L1444="1Y",INDEX('SKU Catalog'!$L$1:$L$116,MAX(1,U1444)),INDEX('SKU Catalog'!$M$1:$M$116,MAX(1,U1444))))))</f>
        <v>0</v>
      </c>
      <c r="O1444" s="24">
        <f>IF(NOT(AND(A1444=$B$2,G1444&gt;0,H1444&gt;0,OR(C1444&lt;&gt;"Recommended baseline",Assumptions!$B$10=1))),0,IF(ISNUMBER(N1444),G1444*H1444*N1444*IF(ISNUMBER(K1444),1,IF(AND(L1444="PAYG",INDEX('SKU Catalog'!$F$1:$F$116,MAX(1,U1444))="Hourly"),I1444,1)),"UNPRICED"))</f>
        <v>0</v>
      </c>
      <c r="P1444" s="24">
        <f>IF(ISNUMBER(O1444),O1444*Assumptions!$B$8,"UNPRICED")</f>
        <v>0</v>
      </c>
      <c r="Q1444" s="23" t="str">
        <f>IF(NOT(AND(A1444=$B$2,G1444&gt;0,H1444&gt;0,OR(C1444&lt;&gt;"Recommended baseline",Assumptions!$B$10=1))),"Inactive",IF(NOT(ISNUMBER(N1444)),"UNPRICED - select SKU / quote",IF(ISNUMBER(K1444),"Manual quote - verify source",IF(T1444="Covered","Covered by capacity",IF(T1444="Control plane","No direct fee","Priced - verify sizing")))))</f>
        <v>Inactive</v>
      </c>
      <c r="R1444" s="21" t="s">
        <v>2300</v>
      </c>
      <c r="S1444" s="21" t="s">
        <v>971</v>
      </c>
      <c r="T1444" s="21" t="s">
        <v>187</v>
      </c>
      <c r="U1444" s="23">
        <f>IF(COUNTIF('SKU Catalog'!$A$4:$A$116,T1444&amp;"|"&amp;F1444)=0,0,MATCH(T1444&amp;"|"&amp;F1444,'SKU Catalog'!$A$1:$A$116,0))</f>
        <v>5</v>
      </c>
      <c r="V1444" s="24">
        <f>IF(NOT(AND(A1444=$B$2,G1444&gt;0,H1444&gt;0,OR(C1444&lt;&gt;"Recommended baseline",Assumptions!$B$10=1))),0,IF(ISNUMBER(K1444),G1444*H1444*K1444,IF(U1444=0,"UNPRICED",IF(ISNUMBER(INDEX('SKU Catalog'!$K$1:$K$116,MAX(1,U1444))),G1444*H1444*INDEX('SKU Catalog'!$K$1:$K$116,MAX(1,U1444))*IF(AND(INDEX('SKU Catalog'!$F$1:$F$116,MAX(1,U1444))="Hourly",OR(INDEX('SKU Catalog'!$J$1:$J$116,MAX(1,U1444))=0,"PAYG"="PAYG")),I1444,1),"UNPRICED"))))</f>
        <v>0</v>
      </c>
      <c r="W1444" s="24">
        <f>IF(NOT(AND(A1444=$B$2,G1444&gt;0,H1444&gt;0,OR(C1444&lt;&gt;"Recommended baseline",Assumptions!$B$10=1))),0,IF(ISNUMBER(K1444),G1444*H1444*K1444,IF(U1444=0,"UNPRICED",IF(ISNUMBER(INDEX('SKU Catalog'!$L$1:$L$116,MAX(1,U1444))),G1444*H1444*INDEX('SKU Catalog'!$L$1:$L$116,MAX(1,U1444))*IF(AND(INDEX('SKU Catalog'!$F$1:$F$116,MAX(1,U1444))="Hourly",OR(INDEX('SKU Catalog'!$J$1:$J$116,MAX(1,U1444))=0,"1Y"="PAYG")),I1444,1),"UNPRICED"))))</f>
        <v>0</v>
      </c>
      <c r="X1444" s="24">
        <f>IF(NOT(AND(A1444=$B$2,G1444&gt;0,H1444&gt;0,OR(C1444&lt;&gt;"Recommended baseline",Assumptions!$B$10=1))),0,IF(ISNUMBER(K1444),G1444*H1444*K1444,IF(U1444=0,"UNPRICED",IF(ISNUMBER(INDEX('SKU Catalog'!$M$1:$M$116,MAX(1,U1444))),G1444*H1444*INDEX('SKU Catalog'!$M$1:$M$116,MAX(1,U1444))*IF(AND(INDEX('SKU Catalog'!$F$1:$F$116,MAX(1,U1444))="Hourly",OR(INDEX('SKU Catalog'!$J$1:$J$116,MAX(1,U1444))=0,"3Y"="PAYG")),I1444,1),"UNPRICED"))))</f>
        <v>0</v>
      </c>
    </row>
    <row r="1445" spans="1:24" ht="28.8" x14ac:dyDescent="0.35">
      <c r="A1445" s="21" t="s">
        <v>1941</v>
      </c>
      <c r="B1445" s="21" t="s">
        <v>95</v>
      </c>
      <c r="C1445" s="21" t="s">
        <v>2299</v>
      </c>
      <c r="D1445" s="21" t="s">
        <v>1879</v>
      </c>
      <c r="E1445" s="21" t="s">
        <v>1880</v>
      </c>
      <c r="F1445" s="26" t="s">
        <v>188</v>
      </c>
      <c r="G1445" s="27">
        <v>1</v>
      </c>
      <c r="H1445" s="27">
        <v>1</v>
      </c>
      <c r="I1445" s="36">
        <v>1</v>
      </c>
      <c r="J1445" s="26" t="s">
        <v>2297</v>
      </c>
      <c r="K1445" s="37"/>
      <c r="L1445" s="23" t="str">
        <f>IF(U1445=0,"INVALID SKU",IF(INDEX('SKU Catalog'!$J$1:$J$116,MAX(1,U1445))=0,"PAYG",IF(J1445="Default",Assumptions!$B$7,J1445)))</f>
        <v>PAYG</v>
      </c>
      <c r="M1445" s="23" t="str">
        <f>IF(U1445=0,"Review SKU",INDEX('SKU Catalog'!$E$1:$E$116,MAX(1,U1445)))</f>
        <v>resource</v>
      </c>
      <c r="N1445" s="31">
        <f>IF(ISNUMBER(K1445),K1445,IF(U1445=0,"UNPRICED",IF(L1445="PAYG",INDEX('SKU Catalog'!$K$1:$K$116,MAX(1,U1445)),IF(L1445="1Y",INDEX('SKU Catalog'!$L$1:$L$116,MAX(1,U1445)),INDEX('SKU Catalog'!$M$1:$M$116,MAX(1,U1445))))))</f>
        <v>0</v>
      </c>
      <c r="O1445" s="24">
        <f>IF(NOT(AND(A1445=$B$2,G1445&gt;0,H1445&gt;0,OR(C1445&lt;&gt;"Recommended baseline",Assumptions!$B$10=1))),0,IF(ISNUMBER(N1445),G1445*H1445*N1445*IF(ISNUMBER(K1445),1,IF(AND(L1445="PAYG",INDEX('SKU Catalog'!$F$1:$F$116,MAX(1,U1445))="Hourly"),I1445,1)),"UNPRICED"))</f>
        <v>0</v>
      </c>
      <c r="P1445" s="24">
        <f>IF(ISNUMBER(O1445),O1445*Assumptions!$B$8,"UNPRICED")</f>
        <v>0</v>
      </c>
      <c r="Q1445" s="23" t="str">
        <f>IF(NOT(AND(A1445=$B$2,G1445&gt;0,H1445&gt;0,OR(C1445&lt;&gt;"Recommended baseline",Assumptions!$B$10=1))),"Inactive",IF(NOT(ISNUMBER(N1445)),"UNPRICED - select SKU / quote",IF(ISNUMBER(K1445),"Manual quote - verify source",IF(T1445="Covered","Covered by capacity",IF(T1445="Control plane","No direct fee","Priced - verify sizing")))))</f>
        <v>Inactive</v>
      </c>
      <c r="R1445" s="21" t="s">
        <v>2300</v>
      </c>
      <c r="S1445" s="21" t="s">
        <v>971</v>
      </c>
      <c r="T1445" s="21" t="s">
        <v>187</v>
      </c>
      <c r="U1445" s="23">
        <f>IF(COUNTIF('SKU Catalog'!$A$4:$A$116,T1445&amp;"|"&amp;F1445)=0,0,MATCH(T1445&amp;"|"&amp;F1445,'SKU Catalog'!$A$1:$A$116,0))</f>
        <v>5</v>
      </c>
      <c r="V1445" s="24">
        <f>IF(NOT(AND(A1445=$B$2,G1445&gt;0,H1445&gt;0,OR(C1445&lt;&gt;"Recommended baseline",Assumptions!$B$10=1))),0,IF(ISNUMBER(K1445),G1445*H1445*K1445,IF(U1445=0,"UNPRICED",IF(ISNUMBER(INDEX('SKU Catalog'!$K$1:$K$116,MAX(1,U1445))),G1445*H1445*INDEX('SKU Catalog'!$K$1:$K$116,MAX(1,U1445))*IF(AND(INDEX('SKU Catalog'!$F$1:$F$116,MAX(1,U1445))="Hourly",OR(INDEX('SKU Catalog'!$J$1:$J$116,MAX(1,U1445))=0,"PAYG"="PAYG")),I1445,1),"UNPRICED"))))</f>
        <v>0</v>
      </c>
      <c r="W1445" s="24">
        <f>IF(NOT(AND(A1445=$B$2,G1445&gt;0,H1445&gt;0,OR(C1445&lt;&gt;"Recommended baseline",Assumptions!$B$10=1))),0,IF(ISNUMBER(K1445),G1445*H1445*K1445,IF(U1445=0,"UNPRICED",IF(ISNUMBER(INDEX('SKU Catalog'!$L$1:$L$116,MAX(1,U1445))),G1445*H1445*INDEX('SKU Catalog'!$L$1:$L$116,MAX(1,U1445))*IF(AND(INDEX('SKU Catalog'!$F$1:$F$116,MAX(1,U1445))="Hourly",OR(INDEX('SKU Catalog'!$J$1:$J$116,MAX(1,U1445))=0,"1Y"="PAYG")),I1445,1),"UNPRICED"))))</f>
        <v>0</v>
      </c>
      <c r="X1445" s="24">
        <f>IF(NOT(AND(A1445=$B$2,G1445&gt;0,H1445&gt;0,OR(C1445&lt;&gt;"Recommended baseline",Assumptions!$B$10=1))),0,IF(ISNUMBER(K1445),G1445*H1445*K1445,IF(U1445=0,"UNPRICED",IF(ISNUMBER(INDEX('SKU Catalog'!$M$1:$M$116,MAX(1,U1445))),G1445*H1445*INDEX('SKU Catalog'!$M$1:$M$116,MAX(1,U1445))*IF(AND(INDEX('SKU Catalog'!$F$1:$F$116,MAX(1,U1445))="Hourly",OR(INDEX('SKU Catalog'!$J$1:$J$116,MAX(1,U1445))=0,"3Y"="PAYG")),I1445,1),"UNPRICED"))))</f>
        <v>0</v>
      </c>
    </row>
    <row r="1446" spans="1:24" ht="28.8" x14ac:dyDescent="0.35">
      <c r="A1446" s="21" t="s">
        <v>1941</v>
      </c>
      <c r="B1446" s="21" t="s">
        <v>95</v>
      </c>
      <c r="C1446" s="21" t="s">
        <v>2299</v>
      </c>
      <c r="D1446" s="21" t="s">
        <v>1881</v>
      </c>
      <c r="E1446" s="21" t="s">
        <v>1882</v>
      </c>
      <c r="F1446" s="26" t="s">
        <v>188</v>
      </c>
      <c r="G1446" s="27">
        <v>1</v>
      </c>
      <c r="H1446" s="27">
        <v>1</v>
      </c>
      <c r="I1446" s="36">
        <v>1</v>
      </c>
      <c r="J1446" s="26" t="s">
        <v>2297</v>
      </c>
      <c r="K1446" s="37"/>
      <c r="L1446" s="23" t="str">
        <f>IF(U1446=0,"INVALID SKU",IF(INDEX('SKU Catalog'!$J$1:$J$116,MAX(1,U1446))=0,"PAYG",IF(J1446="Default",Assumptions!$B$7,J1446)))</f>
        <v>PAYG</v>
      </c>
      <c r="M1446" s="23" t="str">
        <f>IF(U1446=0,"Review SKU",INDEX('SKU Catalog'!$E$1:$E$116,MAX(1,U1446)))</f>
        <v>resource</v>
      </c>
      <c r="N1446" s="31">
        <f>IF(ISNUMBER(K1446),K1446,IF(U1446=0,"UNPRICED",IF(L1446="PAYG",INDEX('SKU Catalog'!$K$1:$K$116,MAX(1,U1446)),IF(L1446="1Y",INDEX('SKU Catalog'!$L$1:$L$116,MAX(1,U1446)),INDEX('SKU Catalog'!$M$1:$M$116,MAX(1,U1446))))))</f>
        <v>0</v>
      </c>
      <c r="O1446" s="24">
        <f>IF(NOT(AND(A1446=$B$2,G1446&gt;0,H1446&gt;0,OR(C1446&lt;&gt;"Recommended baseline",Assumptions!$B$10=1))),0,IF(ISNUMBER(N1446),G1446*H1446*N1446*IF(ISNUMBER(K1446),1,IF(AND(L1446="PAYG",INDEX('SKU Catalog'!$F$1:$F$116,MAX(1,U1446))="Hourly"),I1446,1)),"UNPRICED"))</f>
        <v>0</v>
      </c>
      <c r="P1446" s="24">
        <f>IF(ISNUMBER(O1446),O1446*Assumptions!$B$8,"UNPRICED")</f>
        <v>0</v>
      </c>
      <c r="Q1446" s="23" t="str">
        <f>IF(NOT(AND(A1446=$B$2,G1446&gt;0,H1446&gt;0,OR(C1446&lt;&gt;"Recommended baseline",Assumptions!$B$10=1))),"Inactive",IF(NOT(ISNUMBER(N1446)),"UNPRICED - select SKU / quote",IF(ISNUMBER(K1446),"Manual quote - verify source",IF(T1446="Covered","Covered by capacity",IF(T1446="Control plane","No direct fee","Priced - verify sizing")))))</f>
        <v>Inactive</v>
      </c>
      <c r="R1446" s="21" t="s">
        <v>2300</v>
      </c>
      <c r="S1446" s="21" t="s">
        <v>971</v>
      </c>
      <c r="T1446" s="21" t="s">
        <v>187</v>
      </c>
      <c r="U1446" s="23">
        <f>IF(COUNTIF('SKU Catalog'!$A$4:$A$116,T1446&amp;"|"&amp;F1446)=0,0,MATCH(T1446&amp;"|"&amp;F1446,'SKU Catalog'!$A$1:$A$116,0))</f>
        <v>5</v>
      </c>
      <c r="V1446" s="24">
        <f>IF(NOT(AND(A1446=$B$2,G1446&gt;0,H1446&gt;0,OR(C1446&lt;&gt;"Recommended baseline",Assumptions!$B$10=1))),0,IF(ISNUMBER(K1446),G1446*H1446*K1446,IF(U1446=0,"UNPRICED",IF(ISNUMBER(INDEX('SKU Catalog'!$K$1:$K$116,MAX(1,U1446))),G1446*H1446*INDEX('SKU Catalog'!$K$1:$K$116,MAX(1,U1446))*IF(AND(INDEX('SKU Catalog'!$F$1:$F$116,MAX(1,U1446))="Hourly",OR(INDEX('SKU Catalog'!$J$1:$J$116,MAX(1,U1446))=0,"PAYG"="PAYG")),I1446,1),"UNPRICED"))))</f>
        <v>0</v>
      </c>
      <c r="W1446" s="24">
        <f>IF(NOT(AND(A1446=$B$2,G1446&gt;0,H1446&gt;0,OR(C1446&lt;&gt;"Recommended baseline",Assumptions!$B$10=1))),0,IF(ISNUMBER(K1446),G1446*H1446*K1446,IF(U1446=0,"UNPRICED",IF(ISNUMBER(INDEX('SKU Catalog'!$L$1:$L$116,MAX(1,U1446))),G1446*H1446*INDEX('SKU Catalog'!$L$1:$L$116,MAX(1,U1446))*IF(AND(INDEX('SKU Catalog'!$F$1:$F$116,MAX(1,U1446))="Hourly",OR(INDEX('SKU Catalog'!$J$1:$J$116,MAX(1,U1446))=0,"1Y"="PAYG")),I1446,1),"UNPRICED"))))</f>
        <v>0</v>
      </c>
      <c r="X1446" s="24">
        <f>IF(NOT(AND(A1446=$B$2,G1446&gt;0,H1446&gt;0,OR(C1446&lt;&gt;"Recommended baseline",Assumptions!$B$10=1))),0,IF(ISNUMBER(K1446),G1446*H1446*K1446,IF(U1446=0,"UNPRICED",IF(ISNUMBER(INDEX('SKU Catalog'!$M$1:$M$116,MAX(1,U1446))),G1446*H1446*INDEX('SKU Catalog'!$M$1:$M$116,MAX(1,U1446))*IF(AND(INDEX('SKU Catalog'!$F$1:$F$116,MAX(1,U1446))="Hourly",OR(INDEX('SKU Catalog'!$J$1:$J$116,MAX(1,U1446))=0,"3Y"="PAYG")),I1446,1),"UNPRICED"))))</f>
        <v>0</v>
      </c>
    </row>
    <row r="1447" spans="1:24" ht="28.8" x14ac:dyDescent="0.35">
      <c r="A1447" s="21" t="s">
        <v>1941</v>
      </c>
      <c r="B1447" s="21" t="s">
        <v>95</v>
      </c>
      <c r="C1447" s="21" t="s">
        <v>2299</v>
      </c>
      <c r="D1447" s="21" t="s">
        <v>1883</v>
      </c>
      <c r="E1447" s="21" t="s">
        <v>1884</v>
      </c>
      <c r="F1447" s="26" t="s">
        <v>188</v>
      </c>
      <c r="G1447" s="27">
        <v>1</v>
      </c>
      <c r="H1447" s="27">
        <v>1</v>
      </c>
      <c r="I1447" s="36">
        <v>1</v>
      </c>
      <c r="J1447" s="26" t="s">
        <v>2297</v>
      </c>
      <c r="K1447" s="37"/>
      <c r="L1447" s="23" t="str">
        <f>IF(U1447=0,"INVALID SKU",IF(INDEX('SKU Catalog'!$J$1:$J$116,MAX(1,U1447))=0,"PAYG",IF(J1447="Default",Assumptions!$B$7,J1447)))</f>
        <v>PAYG</v>
      </c>
      <c r="M1447" s="23" t="str">
        <f>IF(U1447=0,"Review SKU",INDEX('SKU Catalog'!$E$1:$E$116,MAX(1,U1447)))</f>
        <v>resource</v>
      </c>
      <c r="N1447" s="31">
        <f>IF(ISNUMBER(K1447),K1447,IF(U1447=0,"UNPRICED",IF(L1447="PAYG",INDEX('SKU Catalog'!$K$1:$K$116,MAX(1,U1447)),IF(L1447="1Y",INDEX('SKU Catalog'!$L$1:$L$116,MAX(1,U1447)),INDEX('SKU Catalog'!$M$1:$M$116,MAX(1,U1447))))))</f>
        <v>0</v>
      </c>
      <c r="O1447" s="24">
        <f>IF(NOT(AND(A1447=$B$2,G1447&gt;0,H1447&gt;0,OR(C1447&lt;&gt;"Recommended baseline",Assumptions!$B$10=1))),0,IF(ISNUMBER(N1447),G1447*H1447*N1447*IF(ISNUMBER(K1447),1,IF(AND(L1447="PAYG",INDEX('SKU Catalog'!$F$1:$F$116,MAX(1,U1447))="Hourly"),I1447,1)),"UNPRICED"))</f>
        <v>0</v>
      </c>
      <c r="P1447" s="24">
        <f>IF(ISNUMBER(O1447),O1447*Assumptions!$B$8,"UNPRICED")</f>
        <v>0</v>
      </c>
      <c r="Q1447" s="23" t="str">
        <f>IF(NOT(AND(A1447=$B$2,G1447&gt;0,H1447&gt;0,OR(C1447&lt;&gt;"Recommended baseline",Assumptions!$B$10=1))),"Inactive",IF(NOT(ISNUMBER(N1447)),"UNPRICED - select SKU / quote",IF(ISNUMBER(K1447),"Manual quote - verify source",IF(T1447="Covered","Covered by capacity",IF(T1447="Control plane","No direct fee","Priced - verify sizing")))))</f>
        <v>Inactive</v>
      </c>
      <c r="R1447" s="21" t="s">
        <v>2300</v>
      </c>
      <c r="S1447" s="21" t="s">
        <v>971</v>
      </c>
      <c r="T1447" s="21" t="s">
        <v>187</v>
      </c>
      <c r="U1447" s="23">
        <f>IF(COUNTIF('SKU Catalog'!$A$4:$A$116,T1447&amp;"|"&amp;F1447)=0,0,MATCH(T1447&amp;"|"&amp;F1447,'SKU Catalog'!$A$1:$A$116,0))</f>
        <v>5</v>
      </c>
      <c r="V1447" s="24">
        <f>IF(NOT(AND(A1447=$B$2,G1447&gt;0,H1447&gt;0,OR(C1447&lt;&gt;"Recommended baseline",Assumptions!$B$10=1))),0,IF(ISNUMBER(K1447),G1447*H1447*K1447,IF(U1447=0,"UNPRICED",IF(ISNUMBER(INDEX('SKU Catalog'!$K$1:$K$116,MAX(1,U1447))),G1447*H1447*INDEX('SKU Catalog'!$K$1:$K$116,MAX(1,U1447))*IF(AND(INDEX('SKU Catalog'!$F$1:$F$116,MAX(1,U1447))="Hourly",OR(INDEX('SKU Catalog'!$J$1:$J$116,MAX(1,U1447))=0,"PAYG"="PAYG")),I1447,1),"UNPRICED"))))</f>
        <v>0</v>
      </c>
      <c r="W1447" s="24">
        <f>IF(NOT(AND(A1447=$B$2,G1447&gt;0,H1447&gt;0,OR(C1447&lt;&gt;"Recommended baseline",Assumptions!$B$10=1))),0,IF(ISNUMBER(K1447),G1447*H1447*K1447,IF(U1447=0,"UNPRICED",IF(ISNUMBER(INDEX('SKU Catalog'!$L$1:$L$116,MAX(1,U1447))),G1447*H1447*INDEX('SKU Catalog'!$L$1:$L$116,MAX(1,U1447))*IF(AND(INDEX('SKU Catalog'!$F$1:$F$116,MAX(1,U1447))="Hourly",OR(INDEX('SKU Catalog'!$J$1:$J$116,MAX(1,U1447))=0,"1Y"="PAYG")),I1447,1),"UNPRICED"))))</f>
        <v>0</v>
      </c>
      <c r="X1447" s="24">
        <f>IF(NOT(AND(A1447=$B$2,G1447&gt;0,H1447&gt;0,OR(C1447&lt;&gt;"Recommended baseline",Assumptions!$B$10=1))),0,IF(ISNUMBER(K1447),G1447*H1447*K1447,IF(U1447=0,"UNPRICED",IF(ISNUMBER(INDEX('SKU Catalog'!$M$1:$M$116,MAX(1,U1447))),G1447*H1447*INDEX('SKU Catalog'!$M$1:$M$116,MAX(1,U1447))*IF(AND(INDEX('SKU Catalog'!$F$1:$F$116,MAX(1,U1447))="Hourly",OR(INDEX('SKU Catalog'!$J$1:$J$116,MAX(1,U1447))=0,"3Y"="PAYG")),I1447,1),"UNPRICED"))))</f>
        <v>0</v>
      </c>
    </row>
    <row r="1448" spans="1:24" ht="28.8" x14ac:dyDescent="0.35">
      <c r="A1448" s="21" t="s">
        <v>1941</v>
      </c>
      <c r="B1448" s="21" t="s">
        <v>95</v>
      </c>
      <c r="C1448" s="21" t="s">
        <v>2299</v>
      </c>
      <c r="D1448" s="21" t="s">
        <v>1885</v>
      </c>
      <c r="E1448" s="21" t="s">
        <v>1886</v>
      </c>
      <c r="F1448" s="26" t="s">
        <v>188</v>
      </c>
      <c r="G1448" s="27">
        <v>1</v>
      </c>
      <c r="H1448" s="27">
        <v>1</v>
      </c>
      <c r="I1448" s="36">
        <v>1</v>
      </c>
      <c r="J1448" s="26" t="s">
        <v>2297</v>
      </c>
      <c r="K1448" s="37"/>
      <c r="L1448" s="23" t="str">
        <f>IF(U1448=0,"INVALID SKU",IF(INDEX('SKU Catalog'!$J$1:$J$116,MAX(1,U1448))=0,"PAYG",IF(J1448="Default",Assumptions!$B$7,J1448)))</f>
        <v>PAYG</v>
      </c>
      <c r="M1448" s="23" t="str">
        <f>IF(U1448=0,"Review SKU",INDEX('SKU Catalog'!$E$1:$E$116,MAX(1,U1448)))</f>
        <v>resource</v>
      </c>
      <c r="N1448" s="31">
        <f>IF(ISNUMBER(K1448),K1448,IF(U1448=0,"UNPRICED",IF(L1448="PAYG",INDEX('SKU Catalog'!$K$1:$K$116,MAX(1,U1448)),IF(L1448="1Y",INDEX('SKU Catalog'!$L$1:$L$116,MAX(1,U1448)),INDEX('SKU Catalog'!$M$1:$M$116,MAX(1,U1448))))))</f>
        <v>0</v>
      </c>
      <c r="O1448" s="24">
        <f>IF(NOT(AND(A1448=$B$2,G1448&gt;0,H1448&gt;0,OR(C1448&lt;&gt;"Recommended baseline",Assumptions!$B$10=1))),0,IF(ISNUMBER(N1448),G1448*H1448*N1448*IF(ISNUMBER(K1448),1,IF(AND(L1448="PAYG",INDEX('SKU Catalog'!$F$1:$F$116,MAX(1,U1448))="Hourly"),I1448,1)),"UNPRICED"))</f>
        <v>0</v>
      </c>
      <c r="P1448" s="24">
        <f>IF(ISNUMBER(O1448),O1448*Assumptions!$B$8,"UNPRICED")</f>
        <v>0</v>
      </c>
      <c r="Q1448" s="23" t="str">
        <f>IF(NOT(AND(A1448=$B$2,G1448&gt;0,H1448&gt;0,OR(C1448&lt;&gt;"Recommended baseline",Assumptions!$B$10=1))),"Inactive",IF(NOT(ISNUMBER(N1448)),"UNPRICED - select SKU / quote",IF(ISNUMBER(K1448),"Manual quote - verify source",IF(T1448="Covered","Covered by capacity",IF(T1448="Control plane","No direct fee","Priced - verify sizing")))))</f>
        <v>Inactive</v>
      </c>
      <c r="R1448" s="21" t="s">
        <v>2300</v>
      </c>
      <c r="S1448" s="21" t="s">
        <v>971</v>
      </c>
      <c r="T1448" s="21" t="s">
        <v>187</v>
      </c>
      <c r="U1448" s="23">
        <f>IF(COUNTIF('SKU Catalog'!$A$4:$A$116,T1448&amp;"|"&amp;F1448)=0,0,MATCH(T1448&amp;"|"&amp;F1448,'SKU Catalog'!$A$1:$A$116,0))</f>
        <v>5</v>
      </c>
      <c r="V1448" s="24">
        <f>IF(NOT(AND(A1448=$B$2,G1448&gt;0,H1448&gt;0,OR(C1448&lt;&gt;"Recommended baseline",Assumptions!$B$10=1))),0,IF(ISNUMBER(K1448),G1448*H1448*K1448,IF(U1448=0,"UNPRICED",IF(ISNUMBER(INDEX('SKU Catalog'!$K$1:$K$116,MAX(1,U1448))),G1448*H1448*INDEX('SKU Catalog'!$K$1:$K$116,MAX(1,U1448))*IF(AND(INDEX('SKU Catalog'!$F$1:$F$116,MAX(1,U1448))="Hourly",OR(INDEX('SKU Catalog'!$J$1:$J$116,MAX(1,U1448))=0,"PAYG"="PAYG")),I1448,1),"UNPRICED"))))</f>
        <v>0</v>
      </c>
      <c r="W1448" s="24">
        <f>IF(NOT(AND(A1448=$B$2,G1448&gt;0,H1448&gt;0,OR(C1448&lt;&gt;"Recommended baseline",Assumptions!$B$10=1))),0,IF(ISNUMBER(K1448),G1448*H1448*K1448,IF(U1448=0,"UNPRICED",IF(ISNUMBER(INDEX('SKU Catalog'!$L$1:$L$116,MAX(1,U1448))),G1448*H1448*INDEX('SKU Catalog'!$L$1:$L$116,MAX(1,U1448))*IF(AND(INDEX('SKU Catalog'!$F$1:$F$116,MAX(1,U1448))="Hourly",OR(INDEX('SKU Catalog'!$J$1:$J$116,MAX(1,U1448))=0,"1Y"="PAYG")),I1448,1),"UNPRICED"))))</f>
        <v>0</v>
      </c>
      <c r="X1448" s="24">
        <f>IF(NOT(AND(A1448=$B$2,G1448&gt;0,H1448&gt;0,OR(C1448&lt;&gt;"Recommended baseline",Assumptions!$B$10=1))),0,IF(ISNUMBER(K1448),G1448*H1448*K1448,IF(U1448=0,"UNPRICED",IF(ISNUMBER(INDEX('SKU Catalog'!$M$1:$M$116,MAX(1,U1448))),G1448*H1448*INDEX('SKU Catalog'!$M$1:$M$116,MAX(1,U1448))*IF(AND(INDEX('SKU Catalog'!$F$1:$F$116,MAX(1,U1448))="Hourly",OR(INDEX('SKU Catalog'!$J$1:$J$116,MAX(1,U1448))=0,"3Y"="PAYG")),I1448,1),"UNPRICED"))))</f>
        <v>0</v>
      </c>
    </row>
    <row r="1449" spans="1:24" ht="28.8" x14ac:dyDescent="0.35">
      <c r="A1449" s="21" t="s">
        <v>1941</v>
      </c>
      <c r="B1449" s="21" t="s">
        <v>95</v>
      </c>
      <c r="C1449" s="21" t="s">
        <v>2299</v>
      </c>
      <c r="D1449" s="21" t="s">
        <v>1887</v>
      </c>
      <c r="E1449" s="21" t="s">
        <v>1888</v>
      </c>
      <c r="F1449" s="26" t="s">
        <v>188</v>
      </c>
      <c r="G1449" s="27">
        <v>1</v>
      </c>
      <c r="H1449" s="27">
        <v>1</v>
      </c>
      <c r="I1449" s="36">
        <v>1</v>
      </c>
      <c r="J1449" s="26" t="s">
        <v>2297</v>
      </c>
      <c r="K1449" s="37"/>
      <c r="L1449" s="23" t="str">
        <f>IF(U1449=0,"INVALID SKU",IF(INDEX('SKU Catalog'!$J$1:$J$116,MAX(1,U1449))=0,"PAYG",IF(J1449="Default",Assumptions!$B$7,J1449)))</f>
        <v>PAYG</v>
      </c>
      <c r="M1449" s="23" t="str">
        <f>IF(U1449=0,"Review SKU",INDEX('SKU Catalog'!$E$1:$E$116,MAX(1,U1449)))</f>
        <v>resource</v>
      </c>
      <c r="N1449" s="31">
        <f>IF(ISNUMBER(K1449),K1449,IF(U1449=0,"UNPRICED",IF(L1449="PAYG",INDEX('SKU Catalog'!$K$1:$K$116,MAX(1,U1449)),IF(L1449="1Y",INDEX('SKU Catalog'!$L$1:$L$116,MAX(1,U1449)),INDEX('SKU Catalog'!$M$1:$M$116,MAX(1,U1449))))))</f>
        <v>0</v>
      </c>
      <c r="O1449" s="24">
        <f>IF(NOT(AND(A1449=$B$2,G1449&gt;0,H1449&gt;0,OR(C1449&lt;&gt;"Recommended baseline",Assumptions!$B$10=1))),0,IF(ISNUMBER(N1449),G1449*H1449*N1449*IF(ISNUMBER(K1449),1,IF(AND(L1449="PAYG",INDEX('SKU Catalog'!$F$1:$F$116,MAX(1,U1449))="Hourly"),I1449,1)),"UNPRICED"))</f>
        <v>0</v>
      </c>
      <c r="P1449" s="24">
        <f>IF(ISNUMBER(O1449),O1449*Assumptions!$B$8,"UNPRICED")</f>
        <v>0</v>
      </c>
      <c r="Q1449" s="23" t="str">
        <f>IF(NOT(AND(A1449=$B$2,G1449&gt;0,H1449&gt;0,OR(C1449&lt;&gt;"Recommended baseline",Assumptions!$B$10=1))),"Inactive",IF(NOT(ISNUMBER(N1449)),"UNPRICED - select SKU / quote",IF(ISNUMBER(K1449),"Manual quote - verify source",IF(T1449="Covered","Covered by capacity",IF(T1449="Control plane","No direct fee","Priced - verify sizing")))))</f>
        <v>Inactive</v>
      </c>
      <c r="R1449" s="21" t="s">
        <v>2300</v>
      </c>
      <c r="S1449" s="21" t="s">
        <v>971</v>
      </c>
      <c r="T1449" s="21" t="s">
        <v>187</v>
      </c>
      <c r="U1449" s="23">
        <f>IF(COUNTIF('SKU Catalog'!$A$4:$A$116,T1449&amp;"|"&amp;F1449)=0,0,MATCH(T1449&amp;"|"&amp;F1449,'SKU Catalog'!$A$1:$A$116,0))</f>
        <v>5</v>
      </c>
      <c r="V1449" s="24">
        <f>IF(NOT(AND(A1449=$B$2,G1449&gt;0,H1449&gt;0,OR(C1449&lt;&gt;"Recommended baseline",Assumptions!$B$10=1))),0,IF(ISNUMBER(K1449),G1449*H1449*K1449,IF(U1449=0,"UNPRICED",IF(ISNUMBER(INDEX('SKU Catalog'!$K$1:$K$116,MAX(1,U1449))),G1449*H1449*INDEX('SKU Catalog'!$K$1:$K$116,MAX(1,U1449))*IF(AND(INDEX('SKU Catalog'!$F$1:$F$116,MAX(1,U1449))="Hourly",OR(INDEX('SKU Catalog'!$J$1:$J$116,MAX(1,U1449))=0,"PAYG"="PAYG")),I1449,1),"UNPRICED"))))</f>
        <v>0</v>
      </c>
      <c r="W1449" s="24">
        <f>IF(NOT(AND(A1449=$B$2,G1449&gt;0,H1449&gt;0,OR(C1449&lt;&gt;"Recommended baseline",Assumptions!$B$10=1))),0,IF(ISNUMBER(K1449),G1449*H1449*K1449,IF(U1449=0,"UNPRICED",IF(ISNUMBER(INDEX('SKU Catalog'!$L$1:$L$116,MAX(1,U1449))),G1449*H1449*INDEX('SKU Catalog'!$L$1:$L$116,MAX(1,U1449))*IF(AND(INDEX('SKU Catalog'!$F$1:$F$116,MAX(1,U1449))="Hourly",OR(INDEX('SKU Catalog'!$J$1:$J$116,MAX(1,U1449))=0,"1Y"="PAYG")),I1449,1),"UNPRICED"))))</f>
        <v>0</v>
      </c>
      <c r="X1449" s="24">
        <f>IF(NOT(AND(A1449=$B$2,G1449&gt;0,H1449&gt;0,OR(C1449&lt;&gt;"Recommended baseline",Assumptions!$B$10=1))),0,IF(ISNUMBER(K1449),G1449*H1449*K1449,IF(U1449=0,"UNPRICED",IF(ISNUMBER(INDEX('SKU Catalog'!$M$1:$M$116,MAX(1,U1449))),G1449*H1449*INDEX('SKU Catalog'!$M$1:$M$116,MAX(1,U1449))*IF(AND(INDEX('SKU Catalog'!$F$1:$F$116,MAX(1,U1449))="Hourly",OR(INDEX('SKU Catalog'!$J$1:$J$116,MAX(1,U1449))=0,"3Y"="PAYG")),I1449,1),"UNPRICED"))))</f>
        <v>0</v>
      </c>
    </row>
    <row r="1450" spans="1:24" ht="28.8" x14ac:dyDescent="0.35">
      <c r="A1450" s="21" t="s">
        <v>1941</v>
      </c>
      <c r="B1450" s="21" t="s">
        <v>95</v>
      </c>
      <c r="C1450" s="21" t="s">
        <v>2299</v>
      </c>
      <c r="D1450" s="21" t="s">
        <v>1889</v>
      </c>
      <c r="E1450" s="21" t="s">
        <v>1890</v>
      </c>
      <c r="F1450" s="26" t="s">
        <v>188</v>
      </c>
      <c r="G1450" s="27">
        <v>1</v>
      </c>
      <c r="H1450" s="27">
        <v>1</v>
      </c>
      <c r="I1450" s="36">
        <v>1</v>
      </c>
      <c r="J1450" s="26" t="s">
        <v>2297</v>
      </c>
      <c r="K1450" s="37"/>
      <c r="L1450" s="23" t="str">
        <f>IF(U1450=0,"INVALID SKU",IF(INDEX('SKU Catalog'!$J$1:$J$116,MAX(1,U1450))=0,"PAYG",IF(J1450="Default",Assumptions!$B$7,J1450)))</f>
        <v>PAYG</v>
      </c>
      <c r="M1450" s="23" t="str">
        <f>IF(U1450=0,"Review SKU",INDEX('SKU Catalog'!$E$1:$E$116,MAX(1,U1450)))</f>
        <v>resource</v>
      </c>
      <c r="N1450" s="31">
        <f>IF(ISNUMBER(K1450),K1450,IF(U1450=0,"UNPRICED",IF(L1450="PAYG",INDEX('SKU Catalog'!$K$1:$K$116,MAX(1,U1450)),IF(L1450="1Y",INDEX('SKU Catalog'!$L$1:$L$116,MAX(1,U1450)),INDEX('SKU Catalog'!$M$1:$M$116,MAX(1,U1450))))))</f>
        <v>0</v>
      </c>
      <c r="O1450" s="24">
        <f>IF(NOT(AND(A1450=$B$2,G1450&gt;0,H1450&gt;0,OR(C1450&lt;&gt;"Recommended baseline",Assumptions!$B$10=1))),0,IF(ISNUMBER(N1450),G1450*H1450*N1450*IF(ISNUMBER(K1450),1,IF(AND(L1450="PAYG",INDEX('SKU Catalog'!$F$1:$F$116,MAX(1,U1450))="Hourly"),I1450,1)),"UNPRICED"))</f>
        <v>0</v>
      </c>
      <c r="P1450" s="24">
        <f>IF(ISNUMBER(O1450),O1450*Assumptions!$B$8,"UNPRICED")</f>
        <v>0</v>
      </c>
      <c r="Q1450" s="23" t="str">
        <f>IF(NOT(AND(A1450=$B$2,G1450&gt;0,H1450&gt;0,OR(C1450&lt;&gt;"Recommended baseline",Assumptions!$B$10=1))),"Inactive",IF(NOT(ISNUMBER(N1450)),"UNPRICED - select SKU / quote",IF(ISNUMBER(K1450),"Manual quote - verify source",IF(T1450="Covered","Covered by capacity",IF(T1450="Control plane","No direct fee","Priced - verify sizing")))))</f>
        <v>Inactive</v>
      </c>
      <c r="R1450" s="21" t="s">
        <v>2300</v>
      </c>
      <c r="S1450" s="21" t="s">
        <v>971</v>
      </c>
      <c r="T1450" s="21" t="s">
        <v>187</v>
      </c>
      <c r="U1450" s="23">
        <f>IF(COUNTIF('SKU Catalog'!$A$4:$A$116,T1450&amp;"|"&amp;F1450)=0,0,MATCH(T1450&amp;"|"&amp;F1450,'SKU Catalog'!$A$1:$A$116,0))</f>
        <v>5</v>
      </c>
      <c r="V1450" s="24">
        <f>IF(NOT(AND(A1450=$B$2,G1450&gt;0,H1450&gt;0,OR(C1450&lt;&gt;"Recommended baseline",Assumptions!$B$10=1))),0,IF(ISNUMBER(K1450),G1450*H1450*K1450,IF(U1450=0,"UNPRICED",IF(ISNUMBER(INDEX('SKU Catalog'!$K$1:$K$116,MAX(1,U1450))),G1450*H1450*INDEX('SKU Catalog'!$K$1:$K$116,MAX(1,U1450))*IF(AND(INDEX('SKU Catalog'!$F$1:$F$116,MAX(1,U1450))="Hourly",OR(INDEX('SKU Catalog'!$J$1:$J$116,MAX(1,U1450))=0,"PAYG"="PAYG")),I1450,1),"UNPRICED"))))</f>
        <v>0</v>
      </c>
      <c r="W1450" s="24">
        <f>IF(NOT(AND(A1450=$B$2,G1450&gt;0,H1450&gt;0,OR(C1450&lt;&gt;"Recommended baseline",Assumptions!$B$10=1))),0,IF(ISNUMBER(K1450),G1450*H1450*K1450,IF(U1450=0,"UNPRICED",IF(ISNUMBER(INDEX('SKU Catalog'!$L$1:$L$116,MAX(1,U1450))),G1450*H1450*INDEX('SKU Catalog'!$L$1:$L$116,MAX(1,U1450))*IF(AND(INDEX('SKU Catalog'!$F$1:$F$116,MAX(1,U1450))="Hourly",OR(INDEX('SKU Catalog'!$J$1:$J$116,MAX(1,U1450))=0,"1Y"="PAYG")),I1450,1),"UNPRICED"))))</f>
        <v>0</v>
      </c>
      <c r="X1450" s="24">
        <f>IF(NOT(AND(A1450=$B$2,G1450&gt;0,H1450&gt;0,OR(C1450&lt;&gt;"Recommended baseline",Assumptions!$B$10=1))),0,IF(ISNUMBER(K1450),G1450*H1450*K1450,IF(U1450=0,"UNPRICED",IF(ISNUMBER(INDEX('SKU Catalog'!$M$1:$M$116,MAX(1,U1450))),G1450*H1450*INDEX('SKU Catalog'!$M$1:$M$116,MAX(1,U1450))*IF(AND(INDEX('SKU Catalog'!$F$1:$F$116,MAX(1,U1450))="Hourly",OR(INDEX('SKU Catalog'!$J$1:$J$116,MAX(1,U1450))=0,"3Y"="PAYG")),I1450,1),"UNPRICED"))))</f>
        <v>0</v>
      </c>
    </row>
    <row r="1451" spans="1:24" ht="28.8" x14ac:dyDescent="0.35">
      <c r="A1451" s="21" t="s">
        <v>1941</v>
      </c>
      <c r="B1451" s="21" t="s">
        <v>95</v>
      </c>
      <c r="C1451" s="21" t="s">
        <v>2299</v>
      </c>
      <c r="D1451" s="21" t="s">
        <v>1891</v>
      </c>
      <c r="E1451" s="21" t="s">
        <v>1892</v>
      </c>
      <c r="F1451" s="26" t="s">
        <v>188</v>
      </c>
      <c r="G1451" s="27">
        <v>1</v>
      </c>
      <c r="H1451" s="27">
        <v>1</v>
      </c>
      <c r="I1451" s="36">
        <v>1</v>
      </c>
      <c r="J1451" s="26" t="s">
        <v>2297</v>
      </c>
      <c r="K1451" s="37"/>
      <c r="L1451" s="23" t="str">
        <f>IF(U1451=0,"INVALID SKU",IF(INDEX('SKU Catalog'!$J$1:$J$116,MAX(1,U1451))=0,"PAYG",IF(J1451="Default",Assumptions!$B$7,J1451)))</f>
        <v>PAYG</v>
      </c>
      <c r="M1451" s="23" t="str">
        <f>IF(U1451=0,"Review SKU",INDEX('SKU Catalog'!$E$1:$E$116,MAX(1,U1451)))</f>
        <v>resource</v>
      </c>
      <c r="N1451" s="31">
        <f>IF(ISNUMBER(K1451),K1451,IF(U1451=0,"UNPRICED",IF(L1451="PAYG",INDEX('SKU Catalog'!$K$1:$K$116,MAX(1,U1451)),IF(L1451="1Y",INDEX('SKU Catalog'!$L$1:$L$116,MAX(1,U1451)),INDEX('SKU Catalog'!$M$1:$M$116,MAX(1,U1451))))))</f>
        <v>0</v>
      </c>
      <c r="O1451" s="24">
        <f>IF(NOT(AND(A1451=$B$2,G1451&gt;0,H1451&gt;0,OR(C1451&lt;&gt;"Recommended baseline",Assumptions!$B$10=1))),0,IF(ISNUMBER(N1451),G1451*H1451*N1451*IF(ISNUMBER(K1451),1,IF(AND(L1451="PAYG",INDEX('SKU Catalog'!$F$1:$F$116,MAX(1,U1451))="Hourly"),I1451,1)),"UNPRICED"))</f>
        <v>0</v>
      </c>
      <c r="P1451" s="24">
        <f>IF(ISNUMBER(O1451),O1451*Assumptions!$B$8,"UNPRICED")</f>
        <v>0</v>
      </c>
      <c r="Q1451" s="23" t="str">
        <f>IF(NOT(AND(A1451=$B$2,G1451&gt;0,H1451&gt;0,OR(C1451&lt;&gt;"Recommended baseline",Assumptions!$B$10=1))),"Inactive",IF(NOT(ISNUMBER(N1451)),"UNPRICED - select SKU / quote",IF(ISNUMBER(K1451),"Manual quote - verify source",IF(T1451="Covered","Covered by capacity",IF(T1451="Control plane","No direct fee","Priced - verify sizing")))))</f>
        <v>Inactive</v>
      </c>
      <c r="R1451" s="21" t="s">
        <v>2300</v>
      </c>
      <c r="S1451" s="21" t="s">
        <v>971</v>
      </c>
      <c r="T1451" s="21" t="s">
        <v>187</v>
      </c>
      <c r="U1451" s="23">
        <f>IF(COUNTIF('SKU Catalog'!$A$4:$A$116,T1451&amp;"|"&amp;F1451)=0,0,MATCH(T1451&amp;"|"&amp;F1451,'SKU Catalog'!$A$1:$A$116,0))</f>
        <v>5</v>
      </c>
      <c r="V1451" s="24">
        <f>IF(NOT(AND(A1451=$B$2,G1451&gt;0,H1451&gt;0,OR(C1451&lt;&gt;"Recommended baseline",Assumptions!$B$10=1))),0,IF(ISNUMBER(K1451),G1451*H1451*K1451,IF(U1451=0,"UNPRICED",IF(ISNUMBER(INDEX('SKU Catalog'!$K$1:$K$116,MAX(1,U1451))),G1451*H1451*INDEX('SKU Catalog'!$K$1:$K$116,MAX(1,U1451))*IF(AND(INDEX('SKU Catalog'!$F$1:$F$116,MAX(1,U1451))="Hourly",OR(INDEX('SKU Catalog'!$J$1:$J$116,MAX(1,U1451))=0,"PAYG"="PAYG")),I1451,1),"UNPRICED"))))</f>
        <v>0</v>
      </c>
      <c r="W1451" s="24">
        <f>IF(NOT(AND(A1451=$B$2,G1451&gt;0,H1451&gt;0,OR(C1451&lt;&gt;"Recommended baseline",Assumptions!$B$10=1))),0,IF(ISNUMBER(K1451),G1451*H1451*K1451,IF(U1451=0,"UNPRICED",IF(ISNUMBER(INDEX('SKU Catalog'!$L$1:$L$116,MAX(1,U1451))),G1451*H1451*INDEX('SKU Catalog'!$L$1:$L$116,MAX(1,U1451))*IF(AND(INDEX('SKU Catalog'!$F$1:$F$116,MAX(1,U1451))="Hourly",OR(INDEX('SKU Catalog'!$J$1:$J$116,MAX(1,U1451))=0,"1Y"="PAYG")),I1451,1),"UNPRICED"))))</f>
        <v>0</v>
      </c>
      <c r="X1451" s="24">
        <f>IF(NOT(AND(A1451=$B$2,G1451&gt;0,H1451&gt;0,OR(C1451&lt;&gt;"Recommended baseline",Assumptions!$B$10=1))),0,IF(ISNUMBER(K1451),G1451*H1451*K1451,IF(U1451=0,"UNPRICED",IF(ISNUMBER(INDEX('SKU Catalog'!$M$1:$M$116,MAX(1,U1451))),G1451*H1451*INDEX('SKU Catalog'!$M$1:$M$116,MAX(1,U1451))*IF(AND(INDEX('SKU Catalog'!$F$1:$F$116,MAX(1,U1451))="Hourly",OR(INDEX('SKU Catalog'!$J$1:$J$116,MAX(1,U1451))=0,"3Y"="PAYG")),I1451,1),"UNPRICED"))))</f>
        <v>0</v>
      </c>
    </row>
    <row r="1452" spans="1:24" ht="28.8" x14ac:dyDescent="0.35">
      <c r="A1452" s="21" t="s">
        <v>1941</v>
      </c>
      <c r="B1452" s="21" t="s">
        <v>95</v>
      </c>
      <c r="C1452" s="21" t="s">
        <v>2299</v>
      </c>
      <c r="D1452" s="21" t="s">
        <v>1893</v>
      </c>
      <c r="E1452" s="21" t="s">
        <v>1894</v>
      </c>
      <c r="F1452" s="26" t="s">
        <v>188</v>
      </c>
      <c r="G1452" s="27">
        <v>1</v>
      </c>
      <c r="H1452" s="27">
        <v>1</v>
      </c>
      <c r="I1452" s="36">
        <v>1</v>
      </c>
      <c r="J1452" s="26" t="s">
        <v>2297</v>
      </c>
      <c r="K1452" s="37"/>
      <c r="L1452" s="23" t="str">
        <f>IF(U1452=0,"INVALID SKU",IF(INDEX('SKU Catalog'!$J$1:$J$116,MAX(1,U1452))=0,"PAYG",IF(J1452="Default",Assumptions!$B$7,J1452)))</f>
        <v>PAYG</v>
      </c>
      <c r="M1452" s="23" t="str">
        <f>IF(U1452=0,"Review SKU",INDEX('SKU Catalog'!$E$1:$E$116,MAX(1,U1452)))</f>
        <v>resource</v>
      </c>
      <c r="N1452" s="31">
        <f>IF(ISNUMBER(K1452),K1452,IF(U1452=0,"UNPRICED",IF(L1452="PAYG",INDEX('SKU Catalog'!$K$1:$K$116,MAX(1,U1452)),IF(L1452="1Y",INDEX('SKU Catalog'!$L$1:$L$116,MAX(1,U1452)),INDEX('SKU Catalog'!$M$1:$M$116,MAX(1,U1452))))))</f>
        <v>0</v>
      </c>
      <c r="O1452" s="24">
        <f>IF(NOT(AND(A1452=$B$2,G1452&gt;0,H1452&gt;0,OR(C1452&lt;&gt;"Recommended baseline",Assumptions!$B$10=1))),0,IF(ISNUMBER(N1452),G1452*H1452*N1452*IF(ISNUMBER(K1452),1,IF(AND(L1452="PAYG",INDEX('SKU Catalog'!$F$1:$F$116,MAX(1,U1452))="Hourly"),I1452,1)),"UNPRICED"))</f>
        <v>0</v>
      </c>
      <c r="P1452" s="24">
        <f>IF(ISNUMBER(O1452),O1452*Assumptions!$B$8,"UNPRICED")</f>
        <v>0</v>
      </c>
      <c r="Q1452" s="23" t="str">
        <f>IF(NOT(AND(A1452=$B$2,G1452&gt;0,H1452&gt;0,OR(C1452&lt;&gt;"Recommended baseline",Assumptions!$B$10=1))),"Inactive",IF(NOT(ISNUMBER(N1452)),"UNPRICED - select SKU / quote",IF(ISNUMBER(K1452),"Manual quote - verify source",IF(T1452="Covered","Covered by capacity",IF(T1452="Control plane","No direct fee","Priced - verify sizing")))))</f>
        <v>Inactive</v>
      </c>
      <c r="R1452" s="21" t="s">
        <v>2300</v>
      </c>
      <c r="S1452" s="21" t="s">
        <v>971</v>
      </c>
      <c r="T1452" s="21" t="s">
        <v>187</v>
      </c>
      <c r="U1452" s="23">
        <f>IF(COUNTIF('SKU Catalog'!$A$4:$A$116,T1452&amp;"|"&amp;F1452)=0,0,MATCH(T1452&amp;"|"&amp;F1452,'SKU Catalog'!$A$1:$A$116,0))</f>
        <v>5</v>
      </c>
      <c r="V1452" s="24">
        <f>IF(NOT(AND(A1452=$B$2,G1452&gt;0,H1452&gt;0,OR(C1452&lt;&gt;"Recommended baseline",Assumptions!$B$10=1))),0,IF(ISNUMBER(K1452),G1452*H1452*K1452,IF(U1452=0,"UNPRICED",IF(ISNUMBER(INDEX('SKU Catalog'!$K$1:$K$116,MAX(1,U1452))),G1452*H1452*INDEX('SKU Catalog'!$K$1:$K$116,MAX(1,U1452))*IF(AND(INDEX('SKU Catalog'!$F$1:$F$116,MAX(1,U1452))="Hourly",OR(INDEX('SKU Catalog'!$J$1:$J$116,MAX(1,U1452))=0,"PAYG"="PAYG")),I1452,1),"UNPRICED"))))</f>
        <v>0</v>
      </c>
      <c r="W1452" s="24">
        <f>IF(NOT(AND(A1452=$B$2,G1452&gt;0,H1452&gt;0,OR(C1452&lt;&gt;"Recommended baseline",Assumptions!$B$10=1))),0,IF(ISNUMBER(K1452),G1452*H1452*K1452,IF(U1452=0,"UNPRICED",IF(ISNUMBER(INDEX('SKU Catalog'!$L$1:$L$116,MAX(1,U1452))),G1452*H1452*INDEX('SKU Catalog'!$L$1:$L$116,MAX(1,U1452))*IF(AND(INDEX('SKU Catalog'!$F$1:$F$116,MAX(1,U1452))="Hourly",OR(INDEX('SKU Catalog'!$J$1:$J$116,MAX(1,U1452))=0,"1Y"="PAYG")),I1452,1),"UNPRICED"))))</f>
        <v>0</v>
      </c>
      <c r="X1452" s="24">
        <f>IF(NOT(AND(A1452=$B$2,G1452&gt;0,H1452&gt;0,OR(C1452&lt;&gt;"Recommended baseline",Assumptions!$B$10=1))),0,IF(ISNUMBER(K1452),G1452*H1452*K1452,IF(U1452=0,"UNPRICED",IF(ISNUMBER(INDEX('SKU Catalog'!$M$1:$M$116,MAX(1,U1452))),G1452*H1452*INDEX('SKU Catalog'!$M$1:$M$116,MAX(1,U1452))*IF(AND(INDEX('SKU Catalog'!$F$1:$F$116,MAX(1,U1452))="Hourly",OR(INDEX('SKU Catalog'!$J$1:$J$116,MAX(1,U1452))=0,"3Y"="PAYG")),I1452,1),"UNPRICED"))))</f>
        <v>0</v>
      </c>
    </row>
    <row r="1453" spans="1:24" ht="28.8" x14ac:dyDescent="0.35">
      <c r="A1453" s="21" t="s">
        <v>1941</v>
      </c>
      <c r="B1453" s="21" t="s">
        <v>95</v>
      </c>
      <c r="C1453" s="21" t="s">
        <v>2299</v>
      </c>
      <c r="D1453" s="21" t="s">
        <v>1896</v>
      </c>
      <c r="E1453" s="21" t="s">
        <v>1897</v>
      </c>
      <c r="F1453" s="26" t="s">
        <v>188</v>
      </c>
      <c r="G1453" s="27">
        <v>1</v>
      </c>
      <c r="H1453" s="27">
        <v>1</v>
      </c>
      <c r="I1453" s="36">
        <v>1</v>
      </c>
      <c r="J1453" s="26" t="s">
        <v>2297</v>
      </c>
      <c r="K1453" s="37"/>
      <c r="L1453" s="23" t="str">
        <f>IF(U1453=0,"INVALID SKU",IF(INDEX('SKU Catalog'!$J$1:$J$116,MAX(1,U1453))=0,"PAYG",IF(J1453="Default",Assumptions!$B$7,J1453)))</f>
        <v>PAYG</v>
      </c>
      <c r="M1453" s="23" t="str">
        <f>IF(U1453=0,"Review SKU",INDEX('SKU Catalog'!$E$1:$E$116,MAX(1,U1453)))</f>
        <v>resource</v>
      </c>
      <c r="N1453" s="31">
        <f>IF(ISNUMBER(K1453),K1453,IF(U1453=0,"UNPRICED",IF(L1453="PAYG",INDEX('SKU Catalog'!$K$1:$K$116,MAX(1,U1453)),IF(L1453="1Y",INDEX('SKU Catalog'!$L$1:$L$116,MAX(1,U1453)),INDEX('SKU Catalog'!$M$1:$M$116,MAX(1,U1453))))))</f>
        <v>0</v>
      </c>
      <c r="O1453" s="24">
        <f>IF(NOT(AND(A1453=$B$2,G1453&gt;0,H1453&gt;0,OR(C1453&lt;&gt;"Recommended baseline",Assumptions!$B$10=1))),0,IF(ISNUMBER(N1453),G1453*H1453*N1453*IF(ISNUMBER(K1453),1,IF(AND(L1453="PAYG",INDEX('SKU Catalog'!$F$1:$F$116,MAX(1,U1453))="Hourly"),I1453,1)),"UNPRICED"))</f>
        <v>0</v>
      </c>
      <c r="P1453" s="24">
        <f>IF(ISNUMBER(O1453),O1453*Assumptions!$B$8,"UNPRICED")</f>
        <v>0</v>
      </c>
      <c r="Q1453" s="23" t="str">
        <f>IF(NOT(AND(A1453=$B$2,G1453&gt;0,H1453&gt;0,OR(C1453&lt;&gt;"Recommended baseline",Assumptions!$B$10=1))),"Inactive",IF(NOT(ISNUMBER(N1453)),"UNPRICED - select SKU / quote",IF(ISNUMBER(K1453),"Manual quote - verify source",IF(T1453="Covered","Covered by capacity",IF(T1453="Control plane","No direct fee","Priced - verify sizing")))))</f>
        <v>Inactive</v>
      </c>
      <c r="R1453" s="21" t="s">
        <v>2300</v>
      </c>
      <c r="S1453" s="21" t="s">
        <v>971</v>
      </c>
      <c r="T1453" s="21" t="s">
        <v>187</v>
      </c>
      <c r="U1453" s="23">
        <f>IF(COUNTIF('SKU Catalog'!$A$4:$A$116,T1453&amp;"|"&amp;F1453)=0,0,MATCH(T1453&amp;"|"&amp;F1453,'SKU Catalog'!$A$1:$A$116,0))</f>
        <v>5</v>
      </c>
      <c r="V1453" s="24">
        <f>IF(NOT(AND(A1453=$B$2,G1453&gt;0,H1453&gt;0,OR(C1453&lt;&gt;"Recommended baseline",Assumptions!$B$10=1))),0,IF(ISNUMBER(K1453),G1453*H1453*K1453,IF(U1453=0,"UNPRICED",IF(ISNUMBER(INDEX('SKU Catalog'!$K$1:$K$116,MAX(1,U1453))),G1453*H1453*INDEX('SKU Catalog'!$K$1:$K$116,MAX(1,U1453))*IF(AND(INDEX('SKU Catalog'!$F$1:$F$116,MAX(1,U1453))="Hourly",OR(INDEX('SKU Catalog'!$J$1:$J$116,MAX(1,U1453))=0,"PAYG"="PAYG")),I1453,1),"UNPRICED"))))</f>
        <v>0</v>
      </c>
      <c r="W1453" s="24">
        <f>IF(NOT(AND(A1453=$B$2,G1453&gt;0,H1453&gt;0,OR(C1453&lt;&gt;"Recommended baseline",Assumptions!$B$10=1))),0,IF(ISNUMBER(K1453),G1453*H1453*K1453,IF(U1453=0,"UNPRICED",IF(ISNUMBER(INDEX('SKU Catalog'!$L$1:$L$116,MAX(1,U1453))),G1453*H1453*INDEX('SKU Catalog'!$L$1:$L$116,MAX(1,U1453))*IF(AND(INDEX('SKU Catalog'!$F$1:$F$116,MAX(1,U1453))="Hourly",OR(INDEX('SKU Catalog'!$J$1:$J$116,MAX(1,U1453))=0,"1Y"="PAYG")),I1453,1),"UNPRICED"))))</f>
        <v>0</v>
      </c>
      <c r="X1453" s="24">
        <f>IF(NOT(AND(A1453=$B$2,G1453&gt;0,H1453&gt;0,OR(C1453&lt;&gt;"Recommended baseline",Assumptions!$B$10=1))),0,IF(ISNUMBER(K1453),G1453*H1453*K1453,IF(U1453=0,"UNPRICED",IF(ISNUMBER(INDEX('SKU Catalog'!$M$1:$M$116,MAX(1,U1453))),G1453*H1453*INDEX('SKU Catalog'!$M$1:$M$116,MAX(1,U1453))*IF(AND(INDEX('SKU Catalog'!$F$1:$F$116,MAX(1,U1453))="Hourly",OR(INDEX('SKU Catalog'!$J$1:$J$116,MAX(1,U1453))=0,"3Y"="PAYG")),I1453,1),"UNPRICED"))))</f>
        <v>0</v>
      </c>
    </row>
    <row r="1454" spans="1:24" ht="28.8" x14ac:dyDescent="0.35">
      <c r="A1454" s="21" t="s">
        <v>1941</v>
      </c>
      <c r="B1454" s="21" t="s">
        <v>95</v>
      </c>
      <c r="C1454" s="21" t="s">
        <v>2299</v>
      </c>
      <c r="D1454" s="21" t="s">
        <v>1898</v>
      </c>
      <c r="E1454" s="21" t="s">
        <v>1899</v>
      </c>
      <c r="F1454" s="26" t="s">
        <v>188</v>
      </c>
      <c r="G1454" s="27">
        <v>1</v>
      </c>
      <c r="H1454" s="27">
        <v>1</v>
      </c>
      <c r="I1454" s="36">
        <v>1</v>
      </c>
      <c r="J1454" s="26" t="s">
        <v>2297</v>
      </c>
      <c r="K1454" s="37"/>
      <c r="L1454" s="23" t="str">
        <f>IF(U1454=0,"INVALID SKU",IF(INDEX('SKU Catalog'!$J$1:$J$116,MAX(1,U1454))=0,"PAYG",IF(J1454="Default",Assumptions!$B$7,J1454)))</f>
        <v>PAYG</v>
      </c>
      <c r="M1454" s="23" t="str">
        <f>IF(U1454=0,"Review SKU",INDEX('SKU Catalog'!$E$1:$E$116,MAX(1,U1454)))</f>
        <v>resource</v>
      </c>
      <c r="N1454" s="31">
        <f>IF(ISNUMBER(K1454),K1454,IF(U1454=0,"UNPRICED",IF(L1454="PAYG",INDEX('SKU Catalog'!$K$1:$K$116,MAX(1,U1454)),IF(L1454="1Y",INDEX('SKU Catalog'!$L$1:$L$116,MAX(1,U1454)),INDEX('SKU Catalog'!$M$1:$M$116,MAX(1,U1454))))))</f>
        <v>0</v>
      </c>
      <c r="O1454" s="24">
        <f>IF(NOT(AND(A1454=$B$2,G1454&gt;0,H1454&gt;0,OR(C1454&lt;&gt;"Recommended baseline",Assumptions!$B$10=1))),0,IF(ISNUMBER(N1454),G1454*H1454*N1454*IF(ISNUMBER(K1454),1,IF(AND(L1454="PAYG",INDEX('SKU Catalog'!$F$1:$F$116,MAX(1,U1454))="Hourly"),I1454,1)),"UNPRICED"))</f>
        <v>0</v>
      </c>
      <c r="P1454" s="24">
        <f>IF(ISNUMBER(O1454),O1454*Assumptions!$B$8,"UNPRICED")</f>
        <v>0</v>
      </c>
      <c r="Q1454" s="23" t="str">
        <f>IF(NOT(AND(A1454=$B$2,G1454&gt;0,H1454&gt;0,OR(C1454&lt;&gt;"Recommended baseline",Assumptions!$B$10=1))),"Inactive",IF(NOT(ISNUMBER(N1454)),"UNPRICED - select SKU / quote",IF(ISNUMBER(K1454),"Manual quote - verify source",IF(T1454="Covered","Covered by capacity",IF(T1454="Control plane","No direct fee","Priced - verify sizing")))))</f>
        <v>Inactive</v>
      </c>
      <c r="R1454" s="21" t="s">
        <v>2300</v>
      </c>
      <c r="S1454" s="21" t="s">
        <v>971</v>
      </c>
      <c r="T1454" s="21" t="s">
        <v>187</v>
      </c>
      <c r="U1454" s="23">
        <f>IF(COUNTIF('SKU Catalog'!$A$4:$A$116,T1454&amp;"|"&amp;F1454)=0,0,MATCH(T1454&amp;"|"&amp;F1454,'SKU Catalog'!$A$1:$A$116,0))</f>
        <v>5</v>
      </c>
      <c r="V1454" s="24">
        <f>IF(NOT(AND(A1454=$B$2,G1454&gt;0,H1454&gt;0,OR(C1454&lt;&gt;"Recommended baseline",Assumptions!$B$10=1))),0,IF(ISNUMBER(K1454),G1454*H1454*K1454,IF(U1454=0,"UNPRICED",IF(ISNUMBER(INDEX('SKU Catalog'!$K$1:$K$116,MAX(1,U1454))),G1454*H1454*INDEX('SKU Catalog'!$K$1:$K$116,MAX(1,U1454))*IF(AND(INDEX('SKU Catalog'!$F$1:$F$116,MAX(1,U1454))="Hourly",OR(INDEX('SKU Catalog'!$J$1:$J$116,MAX(1,U1454))=0,"PAYG"="PAYG")),I1454,1),"UNPRICED"))))</f>
        <v>0</v>
      </c>
      <c r="W1454" s="24">
        <f>IF(NOT(AND(A1454=$B$2,G1454&gt;0,H1454&gt;0,OR(C1454&lt;&gt;"Recommended baseline",Assumptions!$B$10=1))),0,IF(ISNUMBER(K1454),G1454*H1454*K1454,IF(U1454=0,"UNPRICED",IF(ISNUMBER(INDEX('SKU Catalog'!$L$1:$L$116,MAX(1,U1454))),G1454*H1454*INDEX('SKU Catalog'!$L$1:$L$116,MAX(1,U1454))*IF(AND(INDEX('SKU Catalog'!$F$1:$F$116,MAX(1,U1454))="Hourly",OR(INDEX('SKU Catalog'!$J$1:$J$116,MAX(1,U1454))=0,"1Y"="PAYG")),I1454,1),"UNPRICED"))))</f>
        <v>0</v>
      </c>
      <c r="X1454" s="24">
        <f>IF(NOT(AND(A1454=$B$2,G1454&gt;0,H1454&gt;0,OR(C1454&lt;&gt;"Recommended baseline",Assumptions!$B$10=1))),0,IF(ISNUMBER(K1454),G1454*H1454*K1454,IF(U1454=0,"UNPRICED",IF(ISNUMBER(INDEX('SKU Catalog'!$M$1:$M$116,MAX(1,U1454))),G1454*H1454*INDEX('SKU Catalog'!$M$1:$M$116,MAX(1,U1454))*IF(AND(INDEX('SKU Catalog'!$F$1:$F$116,MAX(1,U1454))="Hourly",OR(INDEX('SKU Catalog'!$J$1:$J$116,MAX(1,U1454))=0,"3Y"="PAYG")),I1454,1),"UNPRICED"))))</f>
        <v>0</v>
      </c>
    </row>
    <row r="1455" spans="1:24" ht="28.8" x14ac:dyDescent="0.35">
      <c r="A1455" s="21" t="s">
        <v>1941</v>
      </c>
      <c r="B1455" s="21" t="s">
        <v>95</v>
      </c>
      <c r="C1455" s="21" t="s">
        <v>2299</v>
      </c>
      <c r="D1455" s="21" t="s">
        <v>1900</v>
      </c>
      <c r="E1455" s="21" t="s">
        <v>1901</v>
      </c>
      <c r="F1455" s="26" t="s">
        <v>188</v>
      </c>
      <c r="G1455" s="27">
        <v>1</v>
      </c>
      <c r="H1455" s="27">
        <v>1</v>
      </c>
      <c r="I1455" s="36">
        <v>1</v>
      </c>
      <c r="J1455" s="26" t="s">
        <v>2297</v>
      </c>
      <c r="K1455" s="37"/>
      <c r="L1455" s="23" t="str">
        <f>IF(U1455=0,"INVALID SKU",IF(INDEX('SKU Catalog'!$J$1:$J$116,MAX(1,U1455))=0,"PAYG",IF(J1455="Default",Assumptions!$B$7,J1455)))</f>
        <v>PAYG</v>
      </c>
      <c r="M1455" s="23" t="str">
        <f>IF(U1455=0,"Review SKU",INDEX('SKU Catalog'!$E$1:$E$116,MAX(1,U1455)))</f>
        <v>resource</v>
      </c>
      <c r="N1455" s="31">
        <f>IF(ISNUMBER(K1455),K1455,IF(U1455=0,"UNPRICED",IF(L1455="PAYG",INDEX('SKU Catalog'!$K$1:$K$116,MAX(1,U1455)),IF(L1455="1Y",INDEX('SKU Catalog'!$L$1:$L$116,MAX(1,U1455)),INDEX('SKU Catalog'!$M$1:$M$116,MAX(1,U1455))))))</f>
        <v>0</v>
      </c>
      <c r="O1455" s="24">
        <f>IF(NOT(AND(A1455=$B$2,G1455&gt;0,H1455&gt;0,OR(C1455&lt;&gt;"Recommended baseline",Assumptions!$B$10=1))),0,IF(ISNUMBER(N1455),G1455*H1455*N1455*IF(ISNUMBER(K1455),1,IF(AND(L1455="PAYG",INDEX('SKU Catalog'!$F$1:$F$116,MAX(1,U1455))="Hourly"),I1455,1)),"UNPRICED"))</f>
        <v>0</v>
      </c>
      <c r="P1455" s="24">
        <f>IF(ISNUMBER(O1455),O1455*Assumptions!$B$8,"UNPRICED")</f>
        <v>0</v>
      </c>
      <c r="Q1455" s="23" t="str">
        <f>IF(NOT(AND(A1455=$B$2,G1455&gt;0,H1455&gt;0,OR(C1455&lt;&gt;"Recommended baseline",Assumptions!$B$10=1))),"Inactive",IF(NOT(ISNUMBER(N1455)),"UNPRICED - select SKU / quote",IF(ISNUMBER(K1455),"Manual quote - verify source",IF(T1455="Covered","Covered by capacity",IF(T1455="Control plane","No direct fee","Priced - verify sizing")))))</f>
        <v>Inactive</v>
      </c>
      <c r="R1455" s="21" t="s">
        <v>2300</v>
      </c>
      <c r="S1455" s="21" t="s">
        <v>971</v>
      </c>
      <c r="T1455" s="21" t="s">
        <v>187</v>
      </c>
      <c r="U1455" s="23">
        <f>IF(COUNTIF('SKU Catalog'!$A$4:$A$116,T1455&amp;"|"&amp;F1455)=0,0,MATCH(T1455&amp;"|"&amp;F1455,'SKU Catalog'!$A$1:$A$116,0))</f>
        <v>5</v>
      </c>
      <c r="V1455" s="24">
        <f>IF(NOT(AND(A1455=$B$2,G1455&gt;0,H1455&gt;0,OR(C1455&lt;&gt;"Recommended baseline",Assumptions!$B$10=1))),0,IF(ISNUMBER(K1455),G1455*H1455*K1455,IF(U1455=0,"UNPRICED",IF(ISNUMBER(INDEX('SKU Catalog'!$K$1:$K$116,MAX(1,U1455))),G1455*H1455*INDEX('SKU Catalog'!$K$1:$K$116,MAX(1,U1455))*IF(AND(INDEX('SKU Catalog'!$F$1:$F$116,MAX(1,U1455))="Hourly",OR(INDEX('SKU Catalog'!$J$1:$J$116,MAX(1,U1455))=0,"PAYG"="PAYG")),I1455,1),"UNPRICED"))))</f>
        <v>0</v>
      </c>
      <c r="W1455" s="24">
        <f>IF(NOT(AND(A1455=$B$2,G1455&gt;0,H1455&gt;0,OR(C1455&lt;&gt;"Recommended baseline",Assumptions!$B$10=1))),0,IF(ISNUMBER(K1455),G1455*H1455*K1455,IF(U1455=0,"UNPRICED",IF(ISNUMBER(INDEX('SKU Catalog'!$L$1:$L$116,MAX(1,U1455))),G1455*H1455*INDEX('SKU Catalog'!$L$1:$L$116,MAX(1,U1455))*IF(AND(INDEX('SKU Catalog'!$F$1:$F$116,MAX(1,U1455))="Hourly",OR(INDEX('SKU Catalog'!$J$1:$J$116,MAX(1,U1455))=0,"1Y"="PAYG")),I1455,1),"UNPRICED"))))</f>
        <v>0</v>
      </c>
      <c r="X1455" s="24">
        <f>IF(NOT(AND(A1455=$B$2,G1455&gt;0,H1455&gt;0,OR(C1455&lt;&gt;"Recommended baseline",Assumptions!$B$10=1))),0,IF(ISNUMBER(K1455),G1455*H1455*K1455,IF(U1455=0,"UNPRICED",IF(ISNUMBER(INDEX('SKU Catalog'!$M$1:$M$116,MAX(1,U1455))),G1455*H1455*INDEX('SKU Catalog'!$M$1:$M$116,MAX(1,U1455))*IF(AND(INDEX('SKU Catalog'!$F$1:$F$116,MAX(1,U1455))="Hourly",OR(INDEX('SKU Catalog'!$J$1:$J$116,MAX(1,U1455))=0,"3Y"="PAYG")),I1455,1),"UNPRICED"))))</f>
        <v>0</v>
      </c>
    </row>
    <row r="1456" spans="1:24" ht="28.8" x14ac:dyDescent="0.35">
      <c r="A1456" s="21" t="s">
        <v>1941</v>
      </c>
      <c r="B1456" s="21" t="s">
        <v>95</v>
      </c>
      <c r="C1456" s="21" t="s">
        <v>2299</v>
      </c>
      <c r="D1456" s="21" t="s">
        <v>1902</v>
      </c>
      <c r="E1456" s="21" t="s">
        <v>1903</v>
      </c>
      <c r="F1456" s="26" t="s">
        <v>188</v>
      </c>
      <c r="G1456" s="27">
        <v>1</v>
      </c>
      <c r="H1456" s="27">
        <v>1</v>
      </c>
      <c r="I1456" s="36">
        <v>1</v>
      </c>
      <c r="J1456" s="26" t="s">
        <v>2297</v>
      </c>
      <c r="K1456" s="37"/>
      <c r="L1456" s="23" t="str">
        <f>IF(U1456=0,"INVALID SKU",IF(INDEX('SKU Catalog'!$J$1:$J$116,MAX(1,U1456))=0,"PAYG",IF(J1456="Default",Assumptions!$B$7,J1456)))</f>
        <v>PAYG</v>
      </c>
      <c r="M1456" s="23" t="str">
        <f>IF(U1456=0,"Review SKU",INDEX('SKU Catalog'!$E$1:$E$116,MAX(1,U1456)))</f>
        <v>resource</v>
      </c>
      <c r="N1456" s="31">
        <f>IF(ISNUMBER(K1456),K1456,IF(U1456=0,"UNPRICED",IF(L1456="PAYG",INDEX('SKU Catalog'!$K$1:$K$116,MAX(1,U1456)),IF(L1456="1Y",INDEX('SKU Catalog'!$L$1:$L$116,MAX(1,U1456)),INDEX('SKU Catalog'!$M$1:$M$116,MAX(1,U1456))))))</f>
        <v>0</v>
      </c>
      <c r="O1456" s="24">
        <f>IF(NOT(AND(A1456=$B$2,G1456&gt;0,H1456&gt;0,OR(C1456&lt;&gt;"Recommended baseline",Assumptions!$B$10=1))),0,IF(ISNUMBER(N1456),G1456*H1456*N1456*IF(ISNUMBER(K1456),1,IF(AND(L1456="PAYG",INDEX('SKU Catalog'!$F$1:$F$116,MAX(1,U1456))="Hourly"),I1456,1)),"UNPRICED"))</f>
        <v>0</v>
      </c>
      <c r="P1456" s="24">
        <f>IF(ISNUMBER(O1456),O1456*Assumptions!$B$8,"UNPRICED")</f>
        <v>0</v>
      </c>
      <c r="Q1456" s="23" t="str">
        <f>IF(NOT(AND(A1456=$B$2,G1456&gt;0,H1456&gt;0,OR(C1456&lt;&gt;"Recommended baseline",Assumptions!$B$10=1))),"Inactive",IF(NOT(ISNUMBER(N1456)),"UNPRICED - select SKU / quote",IF(ISNUMBER(K1456),"Manual quote - verify source",IF(T1456="Covered","Covered by capacity",IF(T1456="Control plane","No direct fee","Priced - verify sizing")))))</f>
        <v>Inactive</v>
      </c>
      <c r="R1456" s="21" t="s">
        <v>2300</v>
      </c>
      <c r="S1456" s="21" t="s">
        <v>971</v>
      </c>
      <c r="T1456" s="21" t="s">
        <v>187</v>
      </c>
      <c r="U1456" s="23">
        <f>IF(COUNTIF('SKU Catalog'!$A$4:$A$116,T1456&amp;"|"&amp;F1456)=0,0,MATCH(T1456&amp;"|"&amp;F1456,'SKU Catalog'!$A$1:$A$116,0))</f>
        <v>5</v>
      </c>
      <c r="V1456" s="24">
        <f>IF(NOT(AND(A1456=$B$2,G1456&gt;0,H1456&gt;0,OR(C1456&lt;&gt;"Recommended baseline",Assumptions!$B$10=1))),0,IF(ISNUMBER(K1456),G1456*H1456*K1456,IF(U1456=0,"UNPRICED",IF(ISNUMBER(INDEX('SKU Catalog'!$K$1:$K$116,MAX(1,U1456))),G1456*H1456*INDEX('SKU Catalog'!$K$1:$K$116,MAX(1,U1456))*IF(AND(INDEX('SKU Catalog'!$F$1:$F$116,MAX(1,U1456))="Hourly",OR(INDEX('SKU Catalog'!$J$1:$J$116,MAX(1,U1456))=0,"PAYG"="PAYG")),I1456,1),"UNPRICED"))))</f>
        <v>0</v>
      </c>
      <c r="W1456" s="24">
        <f>IF(NOT(AND(A1456=$B$2,G1456&gt;0,H1456&gt;0,OR(C1456&lt;&gt;"Recommended baseline",Assumptions!$B$10=1))),0,IF(ISNUMBER(K1456),G1456*H1456*K1456,IF(U1456=0,"UNPRICED",IF(ISNUMBER(INDEX('SKU Catalog'!$L$1:$L$116,MAX(1,U1456))),G1456*H1456*INDEX('SKU Catalog'!$L$1:$L$116,MAX(1,U1456))*IF(AND(INDEX('SKU Catalog'!$F$1:$F$116,MAX(1,U1456))="Hourly",OR(INDEX('SKU Catalog'!$J$1:$J$116,MAX(1,U1456))=0,"1Y"="PAYG")),I1456,1),"UNPRICED"))))</f>
        <v>0</v>
      </c>
      <c r="X1456" s="24">
        <f>IF(NOT(AND(A1456=$B$2,G1456&gt;0,H1456&gt;0,OR(C1456&lt;&gt;"Recommended baseline",Assumptions!$B$10=1))),0,IF(ISNUMBER(K1456),G1456*H1456*K1456,IF(U1456=0,"UNPRICED",IF(ISNUMBER(INDEX('SKU Catalog'!$M$1:$M$116,MAX(1,U1456))),G1456*H1456*INDEX('SKU Catalog'!$M$1:$M$116,MAX(1,U1456))*IF(AND(INDEX('SKU Catalog'!$F$1:$F$116,MAX(1,U1456))="Hourly",OR(INDEX('SKU Catalog'!$J$1:$J$116,MAX(1,U1456))=0,"3Y"="PAYG")),I1456,1),"UNPRICED"))))</f>
        <v>0</v>
      </c>
    </row>
    <row r="1457" spans="1:24" ht="28.8" x14ac:dyDescent="0.35">
      <c r="A1457" s="21" t="s">
        <v>1941</v>
      </c>
      <c r="B1457" s="21" t="s">
        <v>95</v>
      </c>
      <c r="C1457" s="21" t="s">
        <v>2299</v>
      </c>
      <c r="D1457" s="21" t="s">
        <v>1904</v>
      </c>
      <c r="E1457" s="21" t="s">
        <v>1905</v>
      </c>
      <c r="F1457" s="26" t="s">
        <v>188</v>
      </c>
      <c r="G1457" s="27">
        <v>1</v>
      </c>
      <c r="H1457" s="27">
        <v>1</v>
      </c>
      <c r="I1457" s="36">
        <v>1</v>
      </c>
      <c r="J1457" s="26" t="s">
        <v>2297</v>
      </c>
      <c r="K1457" s="37"/>
      <c r="L1457" s="23" t="str">
        <f>IF(U1457=0,"INVALID SKU",IF(INDEX('SKU Catalog'!$J$1:$J$116,MAX(1,U1457))=0,"PAYG",IF(J1457="Default",Assumptions!$B$7,J1457)))</f>
        <v>PAYG</v>
      </c>
      <c r="M1457" s="23" t="str">
        <f>IF(U1457=0,"Review SKU",INDEX('SKU Catalog'!$E$1:$E$116,MAX(1,U1457)))</f>
        <v>resource</v>
      </c>
      <c r="N1457" s="31">
        <f>IF(ISNUMBER(K1457),K1457,IF(U1457=0,"UNPRICED",IF(L1457="PAYG",INDEX('SKU Catalog'!$K$1:$K$116,MAX(1,U1457)),IF(L1457="1Y",INDEX('SKU Catalog'!$L$1:$L$116,MAX(1,U1457)),INDEX('SKU Catalog'!$M$1:$M$116,MAX(1,U1457))))))</f>
        <v>0</v>
      </c>
      <c r="O1457" s="24">
        <f>IF(NOT(AND(A1457=$B$2,G1457&gt;0,H1457&gt;0,OR(C1457&lt;&gt;"Recommended baseline",Assumptions!$B$10=1))),0,IF(ISNUMBER(N1457),G1457*H1457*N1457*IF(ISNUMBER(K1457),1,IF(AND(L1457="PAYG",INDEX('SKU Catalog'!$F$1:$F$116,MAX(1,U1457))="Hourly"),I1457,1)),"UNPRICED"))</f>
        <v>0</v>
      </c>
      <c r="P1457" s="24">
        <f>IF(ISNUMBER(O1457),O1457*Assumptions!$B$8,"UNPRICED")</f>
        <v>0</v>
      </c>
      <c r="Q1457" s="23" t="str">
        <f>IF(NOT(AND(A1457=$B$2,G1457&gt;0,H1457&gt;0,OR(C1457&lt;&gt;"Recommended baseline",Assumptions!$B$10=1))),"Inactive",IF(NOT(ISNUMBER(N1457)),"UNPRICED - select SKU / quote",IF(ISNUMBER(K1457),"Manual quote - verify source",IF(T1457="Covered","Covered by capacity",IF(T1457="Control plane","No direct fee","Priced - verify sizing")))))</f>
        <v>Inactive</v>
      </c>
      <c r="R1457" s="21" t="s">
        <v>2300</v>
      </c>
      <c r="S1457" s="21" t="s">
        <v>971</v>
      </c>
      <c r="T1457" s="21" t="s">
        <v>187</v>
      </c>
      <c r="U1457" s="23">
        <f>IF(COUNTIF('SKU Catalog'!$A$4:$A$116,T1457&amp;"|"&amp;F1457)=0,0,MATCH(T1457&amp;"|"&amp;F1457,'SKU Catalog'!$A$1:$A$116,0))</f>
        <v>5</v>
      </c>
      <c r="V1457" s="24">
        <f>IF(NOT(AND(A1457=$B$2,G1457&gt;0,H1457&gt;0,OR(C1457&lt;&gt;"Recommended baseline",Assumptions!$B$10=1))),0,IF(ISNUMBER(K1457),G1457*H1457*K1457,IF(U1457=0,"UNPRICED",IF(ISNUMBER(INDEX('SKU Catalog'!$K$1:$K$116,MAX(1,U1457))),G1457*H1457*INDEX('SKU Catalog'!$K$1:$K$116,MAX(1,U1457))*IF(AND(INDEX('SKU Catalog'!$F$1:$F$116,MAX(1,U1457))="Hourly",OR(INDEX('SKU Catalog'!$J$1:$J$116,MAX(1,U1457))=0,"PAYG"="PAYG")),I1457,1),"UNPRICED"))))</f>
        <v>0</v>
      </c>
      <c r="W1457" s="24">
        <f>IF(NOT(AND(A1457=$B$2,G1457&gt;0,H1457&gt;0,OR(C1457&lt;&gt;"Recommended baseline",Assumptions!$B$10=1))),0,IF(ISNUMBER(K1457),G1457*H1457*K1457,IF(U1457=0,"UNPRICED",IF(ISNUMBER(INDEX('SKU Catalog'!$L$1:$L$116,MAX(1,U1457))),G1457*H1457*INDEX('SKU Catalog'!$L$1:$L$116,MAX(1,U1457))*IF(AND(INDEX('SKU Catalog'!$F$1:$F$116,MAX(1,U1457))="Hourly",OR(INDEX('SKU Catalog'!$J$1:$J$116,MAX(1,U1457))=0,"1Y"="PAYG")),I1457,1),"UNPRICED"))))</f>
        <v>0</v>
      </c>
      <c r="X1457" s="24">
        <f>IF(NOT(AND(A1457=$B$2,G1457&gt;0,H1457&gt;0,OR(C1457&lt;&gt;"Recommended baseline",Assumptions!$B$10=1))),0,IF(ISNUMBER(K1457),G1457*H1457*K1457,IF(U1457=0,"UNPRICED",IF(ISNUMBER(INDEX('SKU Catalog'!$M$1:$M$116,MAX(1,U1457))),G1457*H1457*INDEX('SKU Catalog'!$M$1:$M$116,MAX(1,U1457))*IF(AND(INDEX('SKU Catalog'!$F$1:$F$116,MAX(1,U1457))="Hourly",OR(INDEX('SKU Catalog'!$J$1:$J$116,MAX(1,U1457))=0,"3Y"="PAYG")),I1457,1),"UNPRICED"))))</f>
        <v>0</v>
      </c>
    </row>
    <row r="1458" spans="1:24" ht="28.8" x14ac:dyDescent="0.35">
      <c r="A1458" s="21" t="s">
        <v>1941</v>
      </c>
      <c r="B1458" s="21" t="s">
        <v>95</v>
      </c>
      <c r="C1458" s="21" t="s">
        <v>2299</v>
      </c>
      <c r="D1458" s="21" t="s">
        <v>1907</v>
      </c>
      <c r="E1458" s="21" t="s">
        <v>1908</v>
      </c>
      <c r="F1458" s="26" t="s">
        <v>188</v>
      </c>
      <c r="G1458" s="27">
        <v>1</v>
      </c>
      <c r="H1458" s="27">
        <v>1</v>
      </c>
      <c r="I1458" s="36">
        <v>1</v>
      </c>
      <c r="J1458" s="26" t="s">
        <v>2297</v>
      </c>
      <c r="K1458" s="37"/>
      <c r="L1458" s="23" t="str">
        <f>IF(U1458=0,"INVALID SKU",IF(INDEX('SKU Catalog'!$J$1:$J$116,MAX(1,U1458))=0,"PAYG",IF(J1458="Default",Assumptions!$B$7,J1458)))</f>
        <v>PAYG</v>
      </c>
      <c r="M1458" s="23" t="str">
        <f>IF(U1458=0,"Review SKU",INDEX('SKU Catalog'!$E$1:$E$116,MAX(1,U1458)))</f>
        <v>resource</v>
      </c>
      <c r="N1458" s="31">
        <f>IF(ISNUMBER(K1458),K1458,IF(U1458=0,"UNPRICED",IF(L1458="PAYG",INDEX('SKU Catalog'!$K$1:$K$116,MAX(1,U1458)),IF(L1458="1Y",INDEX('SKU Catalog'!$L$1:$L$116,MAX(1,U1458)),INDEX('SKU Catalog'!$M$1:$M$116,MAX(1,U1458))))))</f>
        <v>0</v>
      </c>
      <c r="O1458" s="24">
        <f>IF(NOT(AND(A1458=$B$2,G1458&gt;0,H1458&gt;0,OR(C1458&lt;&gt;"Recommended baseline",Assumptions!$B$10=1))),0,IF(ISNUMBER(N1458),G1458*H1458*N1458*IF(ISNUMBER(K1458),1,IF(AND(L1458="PAYG",INDEX('SKU Catalog'!$F$1:$F$116,MAX(1,U1458))="Hourly"),I1458,1)),"UNPRICED"))</f>
        <v>0</v>
      </c>
      <c r="P1458" s="24">
        <f>IF(ISNUMBER(O1458),O1458*Assumptions!$B$8,"UNPRICED")</f>
        <v>0</v>
      </c>
      <c r="Q1458" s="23" t="str">
        <f>IF(NOT(AND(A1458=$B$2,G1458&gt;0,H1458&gt;0,OR(C1458&lt;&gt;"Recommended baseline",Assumptions!$B$10=1))),"Inactive",IF(NOT(ISNUMBER(N1458)),"UNPRICED - select SKU / quote",IF(ISNUMBER(K1458),"Manual quote - verify source",IF(T1458="Covered","Covered by capacity",IF(T1458="Control plane","No direct fee","Priced - verify sizing")))))</f>
        <v>Inactive</v>
      </c>
      <c r="R1458" s="21" t="s">
        <v>2300</v>
      </c>
      <c r="S1458" s="21" t="s">
        <v>971</v>
      </c>
      <c r="T1458" s="21" t="s">
        <v>187</v>
      </c>
      <c r="U1458" s="23">
        <f>IF(COUNTIF('SKU Catalog'!$A$4:$A$116,T1458&amp;"|"&amp;F1458)=0,0,MATCH(T1458&amp;"|"&amp;F1458,'SKU Catalog'!$A$1:$A$116,0))</f>
        <v>5</v>
      </c>
      <c r="V1458" s="24">
        <f>IF(NOT(AND(A1458=$B$2,G1458&gt;0,H1458&gt;0,OR(C1458&lt;&gt;"Recommended baseline",Assumptions!$B$10=1))),0,IF(ISNUMBER(K1458),G1458*H1458*K1458,IF(U1458=0,"UNPRICED",IF(ISNUMBER(INDEX('SKU Catalog'!$K$1:$K$116,MAX(1,U1458))),G1458*H1458*INDEX('SKU Catalog'!$K$1:$K$116,MAX(1,U1458))*IF(AND(INDEX('SKU Catalog'!$F$1:$F$116,MAX(1,U1458))="Hourly",OR(INDEX('SKU Catalog'!$J$1:$J$116,MAX(1,U1458))=0,"PAYG"="PAYG")),I1458,1),"UNPRICED"))))</f>
        <v>0</v>
      </c>
      <c r="W1458" s="24">
        <f>IF(NOT(AND(A1458=$B$2,G1458&gt;0,H1458&gt;0,OR(C1458&lt;&gt;"Recommended baseline",Assumptions!$B$10=1))),0,IF(ISNUMBER(K1458),G1458*H1458*K1458,IF(U1458=0,"UNPRICED",IF(ISNUMBER(INDEX('SKU Catalog'!$L$1:$L$116,MAX(1,U1458))),G1458*H1458*INDEX('SKU Catalog'!$L$1:$L$116,MAX(1,U1458))*IF(AND(INDEX('SKU Catalog'!$F$1:$F$116,MAX(1,U1458))="Hourly",OR(INDEX('SKU Catalog'!$J$1:$J$116,MAX(1,U1458))=0,"1Y"="PAYG")),I1458,1),"UNPRICED"))))</f>
        <v>0</v>
      </c>
      <c r="X1458" s="24">
        <f>IF(NOT(AND(A1458=$B$2,G1458&gt;0,H1458&gt;0,OR(C1458&lt;&gt;"Recommended baseline",Assumptions!$B$10=1))),0,IF(ISNUMBER(K1458),G1458*H1458*K1458,IF(U1458=0,"UNPRICED",IF(ISNUMBER(INDEX('SKU Catalog'!$M$1:$M$116,MAX(1,U1458))),G1458*H1458*INDEX('SKU Catalog'!$M$1:$M$116,MAX(1,U1458))*IF(AND(INDEX('SKU Catalog'!$F$1:$F$116,MAX(1,U1458))="Hourly",OR(INDEX('SKU Catalog'!$J$1:$J$116,MAX(1,U1458))=0,"3Y"="PAYG")),I1458,1),"UNPRICED"))))</f>
        <v>0</v>
      </c>
    </row>
    <row r="1459" spans="1:24" ht="28.8" x14ac:dyDescent="0.35">
      <c r="A1459" s="21" t="s">
        <v>1941</v>
      </c>
      <c r="B1459" s="21" t="s">
        <v>95</v>
      </c>
      <c r="C1459" s="21" t="s">
        <v>2299</v>
      </c>
      <c r="D1459" s="21" t="s">
        <v>1910</v>
      </c>
      <c r="E1459" s="21" t="s">
        <v>1911</v>
      </c>
      <c r="F1459" s="26" t="s">
        <v>188</v>
      </c>
      <c r="G1459" s="27">
        <v>1</v>
      </c>
      <c r="H1459" s="27">
        <v>1</v>
      </c>
      <c r="I1459" s="36">
        <v>1</v>
      </c>
      <c r="J1459" s="26" t="s">
        <v>2297</v>
      </c>
      <c r="K1459" s="37"/>
      <c r="L1459" s="23" t="str">
        <f>IF(U1459=0,"INVALID SKU",IF(INDEX('SKU Catalog'!$J$1:$J$116,MAX(1,U1459))=0,"PAYG",IF(J1459="Default",Assumptions!$B$7,J1459)))</f>
        <v>PAYG</v>
      </c>
      <c r="M1459" s="23" t="str">
        <f>IF(U1459=0,"Review SKU",INDEX('SKU Catalog'!$E$1:$E$116,MAX(1,U1459)))</f>
        <v>resource</v>
      </c>
      <c r="N1459" s="31">
        <f>IF(ISNUMBER(K1459),K1459,IF(U1459=0,"UNPRICED",IF(L1459="PAYG",INDEX('SKU Catalog'!$K$1:$K$116,MAX(1,U1459)),IF(L1459="1Y",INDEX('SKU Catalog'!$L$1:$L$116,MAX(1,U1459)),INDEX('SKU Catalog'!$M$1:$M$116,MAX(1,U1459))))))</f>
        <v>0</v>
      </c>
      <c r="O1459" s="24">
        <f>IF(NOT(AND(A1459=$B$2,G1459&gt;0,H1459&gt;0,OR(C1459&lt;&gt;"Recommended baseline",Assumptions!$B$10=1))),0,IF(ISNUMBER(N1459),G1459*H1459*N1459*IF(ISNUMBER(K1459),1,IF(AND(L1459="PAYG",INDEX('SKU Catalog'!$F$1:$F$116,MAX(1,U1459))="Hourly"),I1459,1)),"UNPRICED"))</f>
        <v>0</v>
      </c>
      <c r="P1459" s="24">
        <f>IF(ISNUMBER(O1459),O1459*Assumptions!$B$8,"UNPRICED")</f>
        <v>0</v>
      </c>
      <c r="Q1459" s="23" t="str">
        <f>IF(NOT(AND(A1459=$B$2,G1459&gt;0,H1459&gt;0,OR(C1459&lt;&gt;"Recommended baseline",Assumptions!$B$10=1))),"Inactive",IF(NOT(ISNUMBER(N1459)),"UNPRICED - select SKU / quote",IF(ISNUMBER(K1459),"Manual quote - verify source",IF(T1459="Covered","Covered by capacity",IF(T1459="Control plane","No direct fee","Priced - verify sizing")))))</f>
        <v>Inactive</v>
      </c>
      <c r="R1459" s="21" t="s">
        <v>2300</v>
      </c>
      <c r="S1459" s="21" t="s">
        <v>971</v>
      </c>
      <c r="T1459" s="21" t="s">
        <v>187</v>
      </c>
      <c r="U1459" s="23">
        <f>IF(COUNTIF('SKU Catalog'!$A$4:$A$116,T1459&amp;"|"&amp;F1459)=0,0,MATCH(T1459&amp;"|"&amp;F1459,'SKU Catalog'!$A$1:$A$116,0))</f>
        <v>5</v>
      </c>
      <c r="V1459" s="24">
        <f>IF(NOT(AND(A1459=$B$2,G1459&gt;0,H1459&gt;0,OR(C1459&lt;&gt;"Recommended baseline",Assumptions!$B$10=1))),0,IF(ISNUMBER(K1459),G1459*H1459*K1459,IF(U1459=0,"UNPRICED",IF(ISNUMBER(INDEX('SKU Catalog'!$K$1:$K$116,MAX(1,U1459))),G1459*H1459*INDEX('SKU Catalog'!$K$1:$K$116,MAX(1,U1459))*IF(AND(INDEX('SKU Catalog'!$F$1:$F$116,MAX(1,U1459))="Hourly",OR(INDEX('SKU Catalog'!$J$1:$J$116,MAX(1,U1459))=0,"PAYG"="PAYG")),I1459,1),"UNPRICED"))))</f>
        <v>0</v>
      </c>
      <c r="W1459" s="24">
        <f>IF(NOT(AND(A1459=$B$2,G1459&gt;0,H1459&gt;0,OR(C1459&lt;&gt;"Recommended baseline",Assumptions!$B$10=1))),0,IF(ISNUMBER(K1459),G1459*H1459*K1459,IF(U1459=0,"UNPRICED",IF(ISNUMBER(INDEX('SKU Catalog'!$L$1:$L$116,MAX(1,U1459))),G1459*H1459*INDEX('SKU Catalog'!$L$1:$L$116,MAX(1,U1459))*IF(AND(INDEX('SKU Catalog'!$F$1:$F$116,MAX(1,U1459))="Hourly",OR(INDEX('SKU Catalog'!$J$1:$J$116,MAX(1,U1459))=0,"1Y"="PAYG")),I1459,1),"UNPRICED"))))</f>
        <v>0</v>
      </c>
      <c r="X1459" s="24">
        <f>IF(NOT(AND(A1459=$B$2,G1459&gt;0,H1459&gt;0,OR(C1459&lt;&gt;"Recommended baseline",Assumptions!$B$10=1))),0,IF(ISNUMBER(K1459),G1459*H1459*K1459,IF(U1459=0,"UNPRICED",IF(ISNUMBER(INDEX('SKU Catalog'!$M$1:$M$116,MAX(1,U1459))),G1459*H1459*INDEX('SKU Catalog'!$M$1:$M$116,MAX(1,U1459))*IF(AND(INDEX('SKU Catalog'!$F$1:$F$116,MAX(1,U1459))="Hourly",OR(INDEX('SKU Catalog'!$J$1:$J$116,MAX(1,U1459))=0,"3Y"="PAYG")),I1459,1),"UNPRICED"))))</f>
        <v>0</v>
      </c>
    </row>
    <row r="1460" spans="1:24" ht="28.8" x14ac:dyDescent="0.35">
      <c r="A1460" s="21" t="s">
        <v>1941</v>
      </c>
      <c r="B1460" s="21" t="s">
        <v>95</v>
      </c>
      <c r="C1460" s="21" t="s">
        <v>2299</v>
      </c>
      <c r="D1460" s="21" t="s">
        <v>1912</v>
      </c>
      <c r="E1460" s="21" t="s">
        <v>1913</v>
      </c>
      <c r="F1460" s="26" t="s">
        <v>188</v>
      </c>
      <c r="G1460" s="27">
        <v>1</v>
      </c>
      <c r="H1460" s="27">
        <v>1</v>
      </c>
      <c r="I1460" s="36">
        <v>1</v>
      </c>
      <c r="J1460" s="26" t="s">
        <v>2297</v>
      </c>
      <c r="K1460" s="37"/>
      <c r="L1460" s="23" t="str">
        <f>IF(U1460=0,"INVALID SKU",IF(INDEX('SKU Catalog'!$J$1:$J$116,MAX(1,U1460))=0,"PAYG",IF(J1460="Default",Assumptions!$B$7,J1460)))</f>
        <v>PAYG</v>
      </c>
      <c r="M1460" s="23" t="str">
        <f>IF(U1460=0,"Review SKU",INDEX('SKU Catalog'!$E$1:$E$116,MAX(1,U1460)))</f>
        <v>resource</v>
      </c>
      <c r="N1460" s="31">
        <f>IF(ISNUMBER(K1460),K1460,IF(U1460=0,"UNPRICED",IF(L1460="PAYG",INDEX('SKU Catalog'!$K$1:$K$116,MAX(1,U1460)),IF(L1460="1Y",INDEX('SKU Catalog'!$L$1:$L$116,MAX(1,U1460)),INDEX('SKU Catalog'!$M$1:$M$116,MAX(1,U1460))))))</f>
        <v>0</v>
      </c>
      <c r="O1460" s="24">
        <f>IF(NOT(AND(A1460=$B$2,G1460&gt;0,H1460&gt;0,OR(C1460&lt;&gt;"Recommended baseline",Assumptions!$B$10=1))),0,IF(ISNUMBER(N1460),G1460*H1460*N1460*IF(ISNUMBER(K1460),1,IF(AND(L1460="PAYG",INDEX('SKU Catalog'!$F$1:$F$116,MAX(1,U1460))="Hourly"),I1460,1)),"UNPRICED"))</f>
        <v>0</v>
      </c>
      <c r="P1460" s="24">
        <f>IF(ISNUMBER(O1460),O1460*Assumptions!$B$8,"UNPRICED")</f>
        <v>0</v>
      </c>
      <c r="Q1460" s="23" t="str">
        <f>IF(NOT(AND(A1460=$B$2,G1460&gt;0,H1460&gt;0,OR(C1460&lt;&gt;"Recommended baseline",Assumptions!$B$10=1))),"Inactive",IF(NOT(ISNUMBER(N1460)),"UNPRICED - select SKU / quote",IF(ISNUMBER(K1460),"Manual quote - verify source",IF(T1460="Covered","Covered by capacity",IF(T1460="Control plane","No direct fee","Priced - verify sizing")))))</f>
        <v>Inactive</v>
      </c>
      <c r="R1460" s="21" t="s">
        <v>2300</v>
      </c>
      <c r="S1460" s="21" t="s">
        <v>971</v>
      </c>
      <c r="T1460" s="21" t="s">
        <v>187</v>
      </c>
      <c r="U1460" s="23">
        <f>IF(COUNTIF('SKU Catalog'!$A$4:$A$116,T1460&amp;"|"&amp;F1460)=0,0,MATCH(T1460&amp;"|"&amp;F1460,'SKU Catalog'!$A$1:$A$116,0))</f>
        <v>5</v>
      </c>
      <c r="V1460" s="24">
        <f>IF(NOT(AND(A1460=$B$2,G1460&gt;0,H1460&gt;0,OR(C1460&lt;&gt;"Recommended baseline",Assumptions!$B$10=1))),0,IF(ISNUMBER(K1460),G1460*H1460*K1460,IF(U1460=0,"UNPRICED",IF(ISNUMBER(INDEX('SKU Catalog'!$K$1:$K$116,MAX(1,U1460))),G1460*H1460*INDEX('SKU Catalog'!$K$1:$K$116,MAX(1,U1460))*IF(AND(INDEX('SKU Catalog'!$F$1:$F$116,MAX(1,U1460))="Hourly",OR(INDEX('SKU Catalog'!$J$1:$J$116,MAX(1,U1460))=0,"PAYG"="PAYG")),I1460,1),"UNPRICED"))))</f>
        <v>0</v>
      </c>
      <c r="W1460" s="24">
        <f>IF(NOT(AND(A1460=$B$2,G1460&gt;0,H1460&gt;0,OR(C1460&lt;&gt;"Recommended baseline",Assumptions!$B$10=1))),0,IF(ISNUMBER(K1460),G1460*H1460*K1460,IF(U1460=0,"UNPRICED",IF(ISNUMBER(INDEX('SKU Catalog'!$L$1:$L$116,MAX(1,U1460))),G1460*H1460*INDEX('SKU Catalog'!$L$1:$L$116,MAX(1,U1460))*IF(AND(INDEX('SKU Catalog'!$F$1:$F$116,MAX(1,U1460))="Hourly",OR(INDEX('SKU Catalog'!$J$1:$J$116,MAX(1,U1460))=0,"1Y"="PAYG")),I1460,1),"UNPRICED"))))</f>
        <v>0</v>
      </c>
      <c r="X1460" s="24">
        <f>IF(NOT(AND(A1460=$B$2,G1460&gt;0,H1460&gt;0,OR(C1460&lt;&gt;"Recommended baseline",Assumptions!$B$10=1))),0,IF(ISNUMBER(K1460),G1460*H1460*K1460,IF(U1460=0,"UNPRICED",IF(ISNUMBER(INDEX('SKU Catalog'!$M$1:$M$116,MAX(1,U1460))),G1460*H1460*INDEX('SKU Catalog'!$M$1:$M$116,MAX(1,U1460))*IF(AND(INDEX('SKU Catalog'!$F$1:$F$116,MAX(1,U1460))="Hourly",OR(INDEX('SKU Catalog'!$J$1:$J$116,MAX(1,U1460))=0,"3Y"="PAYG")),I1460,1),"UNPRICED"))))</f>
        <v>0</v>
      </c>
    </row>
    <row r="1461" spans="1:24" ht="28.8" x14ac:dyDescent="0.35">
      <c r="A1461" s="21" t="s">
        <v>1941</v>
      </c>
      <c r="B1461" s="21" t="s">
        <v>95</v>
      </c>
      <c r="C1461" s="21" t="s">
        <v>2299</v>
      </c>
      <c r="D1461" s="21" t="s">
        <v>1914</v>
      </c>
      <c r="E1461" s="21" t="s">
        <v>1915</v>
      </c>
      <c r="F1461" s="26" t="s">
        <v>188</v>
      </c>
      <c r="G1461" s="27">
        <v>1</v>
      </c>
      <c r="H1461" s="27">
        <v>1</v>
      </c>
      <c r="I1461" s="36">
        <v>1</v>
      </c>
      <c r="J1461" s="26" t="s">
        <v>2297</v>
      </c>
      <c r="K1461" s="37"/>
      <c r="L1461" s="23" t="str">
        <f>IF(U1461=0,"INVALID SKU",IF(INDEX('SKU Catalog'!$J$1:$J$116,MAX(1,U1461))=0,"PAYG",IF(J1461="Default",Assumptions!$B$7,J1461)))</f>
        <v>PAYG</v>
      </c>
      <c r="M1461" s="23" t="str">
        <f>IF(U1461=0,"Review SKU",INDEX('SKU Catalog'!$E$1:$E$116,MAX(1,U1461)))</f>
        <v>resource</v>
      </c>
      <c r="N1461" s="31">
        <f>IF(ISNUMBER(K1461),K1461,IF(U1461=0,"UNPRICED",IF(L1461="PAYG",INDEX('SKU Catalog'!$K$1:$K$116,MAX(1,U1461)),IF(L1461="1Y",INDEX('SKU Catalog'!$L$1:$L$116,MAX(1,U1461)),INDEX('SKU Catalog'!$M$1:$M$116,MAX(1,U1461))))))</f>
        <v>0</v>
      </c>
      <c r="O1461" s="24">
        <f>IF(NOT(AND(A1461=$B$2,G1461&gt;0,H1461&gt;0,OR(C1461&lt;&gt;"Recommended baseline",Assumptions!$B$10=1))),0,IF(ISNUMBER(N1461),G1461*H1461*N1461*IF(ISNUMBER(K1461),1,IF(AND(L1461="PAYG",INDEX('SKU Catalog'!$F$1:$F$116,MAX(1,U1461))="Hourly"),I1461,1)),"UNPRICED"))</f>
        <v>0</v>
      </c>
      <c r="P1461" s="24">
        <f>IF(ISNUMBER(O1461),O1461*Assumptions!$B$8,"UNPRICED")</f>
        <v>0</v>
      </c>
      <c r="Q1461" s="23" t="str">
        <f>IF(NOT(AND(A1461=$B$2,G1461&gt;0,H1461&gt;0,OR(C1461&lt;&gt;"Recommended baseline",Assumptions!$B$10=1))),"Inactive",IF(NOT(ISNUMBER(N1461)),"UNPRICED - select SKU / quote",IF(ISNUMBER(K1461),"Manual quote - verify source",IF(T1461="Covered","Covered by capacity",IF(T1461="Control plane","No direct fee","Priced - verify sizing")))))</f>
        <v>Inactive</v>
      </c>
      <c r="R1461" s="21" t="s">
        <v>2300</v>
      </c>
      <c r="S1461" s="21" t="s">
        <v>971</v>
      </c>
      <c r="T1461" s="21" t="s">
        <v>187</v>
      </c>
      <c r="U1461" s="23">
        <f>IF(COUNTIF('SKU Catalog'!$A$4:$A$116,T1461&amp;"|"&amp;F1461)=0,0,MATCH(T1461&amp;"|"&amp;F1461,'SKU Catalog'!$A$1:$A$116,0))</f>
        <v>5</v>
      </c>
      <c r="V1461" s="24">
        <f>IF(NOT(AND(A1461=$B$2,G1461&gt;0,H1461&gt;0,OR(C1461&lt;&gt;"Recommended baseline",Assumptions!$B$10=1))),0,IF(ISNUMBER(K1461),G1461*H1461*K1461,IF(U1461=0,"UNPRICED",IF(ISNUMBER(INDEX('SKU Catalog'!$K$1:$K$116,MAX(1,U1461))),G1461*H1461*INDEX('SKU Catalog'!$K$1:$K$116,MAX(1,U1461))*IF(AND(INDEX('SKU Catalog'!$F$1:$F$116,MAX(1,U1461))="Hourly",OR(INDEX('SKU Catalog'!$J$1:$J$116,MAX(1,U1461))=0,"PAYG"="PAYG")),I1461,1),"UNPRICED"))))</f>
        <v>0</v>
      </c>
      <c r="W1461" s="24">
        <f>IF(NOT(AND(A1461=$B$2,G1461&gt;0,H1461&gt;0,OR(C1461&lt;&gt;"Recommended baseline",Assumptions!$B$10=1))),0,IF(ISNUMBER(K1461),G1461*H1461*K1461,IF(U1461=0,"UNPRICED",IF(ISNUMBER(INDEX('SKU Catalog'!$L$1:$L$116,MAX(1,U1461))),G1461*H1461*INDEX('SKU Catalog'!$L$1:$L$116,MAX(1,U1461))*IF(AND(INDEX('SKU Catalog'!$F$1:$F$116,MAX(1,U1461))="Hourly",OR(INDEX('SKU Catalog'!$J$1:$J$116,MAX(1,U1461))=0,"1Y"="PAYG")),I1461,1),"UNPRICED"))))</f>
        <v>0</v>
      </c>
      <c r="X1461" s="24">
        <f>IF(NOT(AND(A1461=$B$2,G1461&gt;0,H1461&gt;0,OR(C1461&lt;&gt;"Recommended baseline",Assumptions!$B$10=1))),0,IF(ISNUMBER(K1461),G1461*H1461*K1461,IF(U1461=0,"UNPRICED",IF(ISNUMBER(INDEX('SKU Catalog'!$M$1:$M$116,MAX(1,U1461))),G1461*H1461*INDEX('SKU Catalog'!$M$1:$M$116,MAX(1,U1461))*IF(AND(INDEX('SKU Catalog'!$F$1:$F$116,MAX(1,U1461))="Hourly",OR(INDEX('SKU Catalog'!$J$1:$J$116,MAX(1,U1461))=0,"3Y"="PAYG")),I1461,1),"UNPRICED"))))</f>
        <v>0</v>
      </c>
    </row>
    <row r="1462" spans="1:24" ht="43.2" x14ac:dyDescent="0.35">
      <c r="A1462" s="21" t="s">
        <v>1941</v>
      </c>
      <c r="B1462" s="21" t="s">
        <v>95</v>
      </c>
      <c r="C1462" s="21" t="s">
        <v>2299</v>
      </c>
      <c r="D1462" s="21" t="s">
        <v>2350</v>
      </c>
      <c r="E1462" s="21" t="s">
        <v>1916</v>
      </c>
      <c r="F1462" s="26" t="s">
        <v>188</v>
      </c>
      <c r="G1462" s="27">
        <v>1</v>
      </c>
      <c r="H1462" s="27">
        <v>1</v>
      </c>
      <c r="I1462" s="36">
        <v>1</v>
      </c>
      <c r="J1462" s="26" t="s">
        <v>2297</v>
      </c>
      <c r="K1462" s="37"/>
      <c r="L1462" s="23" t="str">
        <f>IF(U1462=0,"INVALID SKU",IF(INDEX('SKU Catalog'!$J$1:$J$116,MAX(1,U1462))=0,"PAYG",IF(J1462="Default",Assumptions!$B$7,J1462)))</f>
        <v>PAYG</v>
      </c>
      <c r="M1462" s="23" t="str">
        <f>IF(U1462=0,"Review SKU",INDEX('SKU Catalog'!$E$1:$E$116,MAX(1,U1462)))</f>
        <v>resource</v>
      </c>
      <c r="N1462" s="31">
        <f>IF(ISNUMBER(K1462),K1462,IF(U1462=0,"UNPRICED",IF(L1462="PAYG",INDEX('SKU Catalog'!$K$1:$K$116,MAX(1,U1462)),IF(L1462="1Y",INDEX('SKU Catalog'!$L$1:$L$116,MAX(1,U1462)),INDEX('SKU Catalog'!$M$1:$M$116,MAX(1,U1462))))))</f>
        <v>0</v>
      </c>
      <c r="O1462" s="24">
        <f>IF(NOT(AND(A1462=$B$2,G1462&gt;0,H1462&gt;0,OR(C1462&lt;&gt;"Recommended baseline",Assumptions!$B$10=1))),0,IF(ISNUMBER(N1462),G1462*H1462*N1462*IF(ISNUMBER(K1462),1,IF(AND(L1462="PAYG",INDEX('SKU Catalog'!$F$1:$F$116,MAX(1,U1462))="Hourly"),I1462,1)),"UNPRICED"))</f>
        <v>0</v>
      </c>
      <c r="P1462" s="24">
        <f>IF(ISNUMBER(O1462),O1462*Assumptions!$B$8,"UNPRICED")</f>
        <v>0</v>
      </c>
      <c r="Q1462" s="23" t="str">
        <f>IF(NOT(AND(A1462=$B$2,G1462&gt;0,H1462&gt;0,OR(C1462&lt;&gt;"Recommended baseline",Assumptions!$B$10=1))),"Inactive",IF(NOT(ISNUMBER(N1462)),"UNPRICED - select SKU / quote",IF(ISNUMBER(K1462),"Manual quote - verify source",IF(T1462="Covered","Covered by capacity",IF(T1462="Control plane","No direct fee","Priced - verify sizing")))))</f>
        <v>Inactive</v>
      </c>
      <c r="R1462" s="21" t="s">
        <v>2351</v>
      </c>
      <c r="S1462" s="21" t="s">
        <v>971</v>
      </c>
      <c r="T1462" s="21" t="s">
        <v>187</v>
      </c>
      <c r="U1462" s="23">
        <f>IF(COUNTIF('SKU Catalog'!$A$4:$A$116,T1462&amp;"|"&amp;F1462)=0,0,MATCH(T1462&amp;"|"&amp;F1462,'SKU Catalog'!$A$1:$A$116,0))</f>
        <v>5</v>
      </c>
      <c r="V1462" s="24">
        <f>IF(NOT(AND(A1462=$B$2,G1462&gt;0,H1462&gt;0,OR(C1462&lt;&gt;"Recommended baseline",Assumptions!$B$10=1))),0,IF(ISNUMBER(K1462),G1462*H1462*K1462,IF(U1462=0,"UNPRICED",IF(ISNUMBER(INDEX('SKU Catalog'!$K$1:$K$116,MAX(1,U1462))),G1462*H1462*INDEX('SKU Catalog'!$K$1:$K$116,MAX(1,U1462))*IF(AND(INDEX('SKU Catalog'!$F$1:$F$116,MAX(1,U1462))="Hourly",OR(INDEX('SKU Catalog'!$J$1:$J$116,MAX(1,U1462))=0,"PAYG"="PAYG")),I1462,1),"UNPRICED"))))</f>
        <v>0</v>
      </c>
      <c r="W1462" s="24">
        <f>IF(NOT(AND(A1462=$B$2,G1462&gt;0,H1462&gt;0,OR(C1462&lt;&gt;"Recommended baseline",Assumptions!$B$10=1))),0,IF(ISNUMBER(K1462),G1462*H1462*K1462,IF(U1462=0,"UNPRICED",IF(ISNUMBER(INDEX('SKU Catalog'!$L$1:$L$116,MAX(1,U1462))),G1462*H1462*INDEX('SKU Catalog'!$L$1:$L$116,MAX(1,U1462))*IF(AND(INDEX('SKU Catalog'!$F$1:$F$116,MAX(1,U1462))="Hourly",OR(INDEX('SKU Catalog'!$J$1:$J$116,MAX(1,U1462))=0,"1Y"="PAYG")),I1462,1),"UNPRICED"))))</f>
        <v>0</v>
      </c>
      <c r="X1462" s="24">
        <f>IF(NOT(AND(A1462=$B$2,G1462&gt;0,H1462&gt;0,OR(C1462&lt;&gt;"Recommended baseline",Assumptions!$B$10=1))),0,IF(ISNUMBER(K1462),G1462*H1462*K1462,IF(U1462=0,"UNPRICED",IF(ISNUMBER(INDEX('SKU Catalog'!$M$1:$M$116,MAX(1,U1462))),G1462*H1462*INDEX('SKU Catalog'!$M$1:$M$116,MAX(1,U1462))*IF(AND(INDEX('SKU Catalog'!$F$1:$F$116,MAX(1,U1462))="Hourly",OR(INDEX('SKU Catalog'!$J$1:$J$116,MAX(1,U1462))=0,"3Y"="PAYG")),I1462,1),"UNPRICED"))))</f>
        <v>0</v>
      </c>
    </row>
    <row r="1463" spans="1:24" ht="43.2" x14ac:dyDescent="0.35">
      <c r="A1463" s="21" t="s">
        <v>1941</v>
      </c>
      <c r="B1463" s="21" t="s">
        <v>95</v>
      </c>
      <c r="C1463" s="21" t="s">
        <v>2299</v>
      </c>
      <c r="D1463" s="21" t="s">
        <v>2352</v>
      </c>
      <c r="E1463" s="21" t="s">
        <v>1919</v>
      </c>
      <c r="F1463" s="26" t="s">
        <v>188</v>
      </c>
      <c r="G1463" s="27">
        <v>1</v>
      </c>
      <c r="H1463" s="27">
        <v>1</v>
      </c>
      <c r="I1463" s="36">
        <v>1</v>
      </c>
      <c r="J1463" s="26" t="s">
        <v>2297</v>
      </c>
      <c r="K1463" s="37"/>
      <c r="L1463" s="23" t="str">
        <f>IF(U1463=0,"INVALID SKU",IF(INDEX('SKU Catalog'!$J$1:$J$116,MAX(1,U1463))=0,"PAYG",IF(J1463="Default",Assumptions!$B$7,J1463)))</f>
        <v>PAYG</v>
      </c>
      <c r="M1463" s="23" t="str">
        <f>IF(U1463=0,"Review SKU",INDEX('SKU Catalog'!$E$1:$E$116,MAX(1,U1463)))</f>
        <v>resource</v>
      </c>
      <c r="N1463" s="31">
        <f>IF(ISNUMBER(K1463),K1463,IF(U1463=0,"UNPRICED",IF(L1463="PAYG",INDEX('SKU Catalog'!$K$1:$K$116,MAX(1,U1463)),IF(L1463="1Y",INDEX('SKU Catalog'!$L$1:$L$116,MAX(1,U1463)),INDEX('SKU Catalog'!$M$1:$M$116,MAX(1,U1463))))))</f>
        <v>0</v>
      </c>
      <c r="O1463" s="24">
        <f>IF(NOT(AND(A1463=$B$2,G1463&gt;0,H1463&gt;0,OR(C1463&lt;&gt;"Recommended baseline",Assumptions!$B$10=1))),0,IF(ISNUMBER(N1463),G1463*H1463*N1463*IF(ISNUMBER(K1463),1,IF(AND(L1463="PAYG",INDEX('SKU Catalog'!$F$1:$F$116,MAX(1,U1463))="Hourly"),I1463,1)),"UNPRICED"))</f>
        <v>0</v>
      </c>
      <c r="P1463" s="24">
        <f>IF(ISNUMBER(O1463),O1463*Assumptions!$B$8,"UNPRICED")</f>
        <v>0</v>
      </c>
      <c r="Q1463" s="23" t="str">
        <f>IF(NOT(AND(A1463=$B$2,G1463&gt;0,H1463&gt;0,OR(C1463&lt;&gt;"Recommended baseline",Assumptions!$B$10=1))),"Inactive",IF(NOT(ISNUMBER(N1463)),"UNPRICED - select SKU / quote",IF(ISNUMBER(K1463),"Manual quote - verify source",IF(T1463="Covered","Covered by capacity",IF(T1463="Control plane","No direct fee","Priced - verify sizing")))))</f>
        <v>Inactive</v>
      </c>
      <c r="R1463" s="21" t="s">
        <v>2351</v>
      </c>
      <c r="S1463" s="21" t="s">
        <v>971</v>
      </c>
      <c r="T1463" s="21" t="s">
        <v>187</v>
      </c>
      <c r="U1463" s="23">
        <f>IF(COUNTIF('SKU Catalog'!$A$4:$A$116,T1463&amp;"|"&amp;F1463)=0,0,MATCH(T1463&amp;"|"&amp;F1463,'SKU Catalog'!$A$1:$A$116,0))</f>
        <v>5</v>
      </c>
      <c r="V1463" s="24">
        <f>IF(NOT(AND(A1463=$B$2,G1463&gt;0,H1463&gt;0,OR(C1463&lt;&gt;"Recommended baseline",Assumptions!$B$10=1))),0,IF(ISNUMBER(K1463),G1463*H1463*K1463,IF(U1463=0,"UNPRICED",IF(ISNUMBER(INDEX('SKU Catalog'!$K$1:$K$116,MAX(1,U1463))),G1463*H1463*INDEX('SKU Catalog'!$K$1:$K$116,MAX(1,U1463))*IF(AND(INDEX('SKU Catalog'!$F$1:$F$116,MAX(1,U1463))="Hourly",OR(INDEX('SKU Catalog'!$J$1:$J$116,MAX(1,U1463))=0,"PAYG"="PAYG")),I1463,1),"UNPRICED"))))</f>
        <v>0</v>
      </c>
      <c r="W1463" s="24">
        <f>IF(NOT(AND(A1463=$B$2,G1463&gt;0,H1463&gt;0,OR(C1463&lt;&gt;"Recommended baseline",Assumptions!$B$10=1))),0,IF(ISNUMBER(K1463),G1463*H1463*K1463,IF(U1463=0,"UNPRICED",IF(ISNUMBER(INDEX('SKU Catalog'!$L$1:$L$116,MAX(1,U1463))),G1463*H1463*INDEX('SKU Catalog'!$L$1:$L$116,MAX(1,U1463))*IF(AND(INDEX('SKU Catalog'!$F$1:$F$116,MAX(1,U1463))="Hourly",OR(INDEX('SKU Catalog'!$J$1:$J$116,MAX(1,U1463))=0,"1Y"="PAYG")),I1463,1),"UNPRICED"))))</f>
        <v>0</v>
      </c>
      <c r="X1463" s="24">
        <f>IF(NOT(AND(A1463=$B$2,G1463&gt;0,H1463&gt;0,OR(C1463&lt;&gt;"Recommended baseline",Assumptions!$B$10=1))),0,IF(ISNUMBER(K1463),G1463*H1463*K1463,IF(U1463=0,"UNPRICED",IF(ISNUMBER(INDEX('SKU Catalog'!$M$1:$M$116,MAX(1,U1463))),G1463*H1463*INDEX('SKU Catalog'!$M$1:$M$116,MAX(1,U1463))*IF(AND(INDEX('SKU Catalog'!$F$1:$F$116,MAX(1,U1463))="Hourly",OR(INDEX('SKU Catalog'!$J$1:$J$116,MAX(1,U1463))=0,"3Y"="PAYG")),I1463,1),"UNPRICED"))))</f>
        <v>0</v>
      </c>
    </row>
    <row r="1464" spans="1:24" ht="43.2" x14ac:dyDescent="0.35">
      <c r="A1464" s="21" t="s">
        <v>1941</v>
      </c>
      <c r="B1464" s="21" t="s">
        <v>95</v>
      </c>
      <c r="C1464" s="21" t="s">
        <v>2299</v>
      </c>
      <c r="D1464" s="21" t="s">
        <v>2353</v>
      </c>
      <c r="E1464" s="21" t="s">
        <v>1921</v>
      </c>
      <c r="F1464" s="26" t="s">
        <v>188</v>
      </c>
      <c r="G1464" s="27">
        <v>1</v>
      </c>
      <c r="H1464" s="27">
        <v>1</v>
      </c>
      <c r="I1464" s="36">
        <v>1</v>
      </c>
      <c r="J1464" s="26" t="s">
        <v>2297</v>
      </c>
      <c r="K1464" s="37"/>
      <c r="L1464" s="23" t="str">
        <f>IF(U1464=0,"INVALID SKU",IF(INDEX('SKU Catalog'!$J$1:$J$116,MAX(1,U1464))=0,"PAYG",IF(J1464="Default",Assumptions!$B$7,J1464)))</f>
        <v>PAYG</v>
      </c>
      <c r="M1464" s="23" t="str">
        <f>IF(U1464=0,"Review SKU",INDEX('SKU Catalog'!$E$1:$E$116,MAX(1,U1464)))</f>
        <v>resource</v>
      </c>
      <c r="N1464" s="31">
        <f>IF(ISNUMBER(K1464),K1464,IF(U1464=0,"UNPRICED",IF(L1464="PAYG",INDEX('SKU Catalog'!$K$1:$K$116,MAX(1,U1464)),IF(L1464="1Y",INDEX('SKU Catalog'!$L$1:$L$116,MAX(1,U1464)),INDEX('SKU Catalog'!$M$1:$M$116,MAX(1,U1464))))))</f>
        <v>0</v>
      </c>
      <c r="O1464" s="24">
        <f>IF(NOT(AND(A1464=$B$2,G1464&gt;0,H1464&gt;0,OR(C1464&lt;&gt;"Recommended baseline",Assumptions!$B$10=1))),0,IF(ISNUMBER(N1464),G1464*H1464*N1464*IF(ISNUMBER(K1464),1,IF(AND(L1464="PAYG",INDEX('SKU Catalog'!$F$1:$F$116,MAX(1,U1464))="Hourly"),I1464,1)),"UNPRICED"))</f>
        <v>0</v>
      </c>
      <c r="P1464" s="24">
        <f>IF(ISNUMBER(O1464),O1464*Assumptions!$B$8,"UNPRICED")</f>
        <v>0</v>
      </c>
      <c r="Q1464" s="23" t="str">
        <f>IF(NOT(AND(A1464=$B$2,G1464&gt;0,H1464&gt;0,OR(C1464&lt;&gt;"Recommended baseline",Assumptions!$B$10=1))),"Inactive",IF(NOT(ISNUMBER(N1464)),"UNPRICED - select SKU / quote",IF(ISNUMBER(K1464),"Manual quote - verify source",IF(T1464="Covered","Covered by capacity",IF(T1464="Control plane","No direct fee","Priced - verify sizing")))))</f>
        <v>Inactive</v>
      </c>
      <c r="R1464" s="21" t="s">
        <v>2351</v>
      </c>
      <c r="S1464" s="21" t="s">
        <v>971</v>
      </c>
      <c r="T1464" s="21" t="s">
        <v>187</v>
      </c>
      <c r="U1464" s="23">
        <f>IF(COUNTIF('SKU Catalog'!$A$4:$A$116,T1464&amp;"|"&amp;F1464)=0,0,MATCH(T1464&amp;"|"&amp;F1464,'SKU Catalog'!$A$1:$A$116,0))</f>
        <v>5</v>
      </c>
      <c r="V1464" s="24">
        <f>IF(NOT(AND(A1464=$B$2,G1464&gt;0,H1464&gt;0,OR(C1464&lt;&gt;"Recommended baseline",Assumptions!$B$10=1))),0,IF(ISNUMBER(K1464),G1464*H1464*K1464,IF(U1464=0,"UNPRICED",IF(ISNUMBER(INDEX('SKU Catalog'!$K$1:$K$116,MAX(1,U1464))),G1464*H1464*INDEX('SKU Catalog'!$K$1:$K$116,MAX(1,U1464))*IF(AND(INDEX('SKU Catalog'!$F$1:$F$116,MAX(1,U1464))="Hourly",OR(INDEX('SKU Catalog'!$J$1:$J$116,MAX(1,U1464))=0,"PAYG"="PAYG")),I1464,1),"UNPRICED"))))</f>
        <v>0</v>
      </c>
      <c r="W1464" s="24">
        <f>IF(NOT(AND(A1464=$B$2,G1464&gt;0,H1464&gt;0,OR(C1464&lt;&gt;"Recommended baseline",Assumptions!$B$10=1))),0,IF(ISNUMBER(K1464),G1464*H1464*K1464,IF(U1464=0,"UNPRICED",IF(ISNUMBER(INDEX('SKU Catalog'!$L$1:$L$116,MAX(1,U1464))),G1464*H1464*INDEX('SKU Catalog'!$L$1:$L$116,MAX(1,U1464))*IF(AND(INDEX('SKU Catalog'!$F$1:$F$116,MAX(1,U1464))="Hourly",OR(INDEX('SKU Catalog'!$J$1:$J$116,MAX(1,U1464))=0,"1Y"="PAYG")),I1464,1),"UNPRICED"))))</f>
        <v>0</v>
      </c>
      <c r="X1464" s="24">
        <f>IF(NOT(AND(A1464=$B$2,G1464&gt;0,H1464&gt;0,OR(C1464&lt;&gt;"Recommended baseline",Assumptions!$B$10=1))),0,IF(ISNUMBER(K1464),G1464*H1464*K1464,IF(U1464=0,"UNPRICED",IF(ISNUMBER(INDEX('SKU Catalog'!$M$1:$M$116,MAX(1,U1464))),G1464*H1464*INDEX('SKU Catalog'!$M$1:$M$116,MAX(1,U1464))*IF(AND(INDEX('SKU Catalog'!$F$1:$F$116,MAX(1,U1464))="Hourly",OR(INDEX('SKU Catalog'!$J$1:$J$116,MAX(1,U1464))=0,"3Y"="PAYG")),I1464,1),"UNPRICED"))))</f>
        <v>0</v>
      </c>
    </row>
    <row r="1465" spans="1:24" ht="43.2" x14ac:dyDescent="0.35">
      <c r="A1465" s="21" t="s">
        <v>1941</v>
      </c>
      <c r="B1465" s="21" t="s">
        <v>95</v>
      </c>
      <c r="C1465" s="21" t="s">
        <v>2299</v>
      </c>
      <c r="D1465" s="21" t="s">
        <v>2354</v>
      </c>
      <c r="E1465" s="21" t="s">
        <v>1923</v>
      </c>
      <c r="F1465" s="26" t="s">
        <v>188</v>
      </c>
      <c r="G1465" s="27">
        <v>1</v>
      </c>
      <c r="H1465" s="27">
        <v>1</v>
      </c>
      <c r="I1465" s="36">
        <v>1</v>
      </c>
      <c r="J1465" s="26" t="s">
        <v>2297</v>
      </c>
      <c r="K1465" s="37"/>
      <c r="L1465" s="23" t="str">
        <f>IF(U1465=0,"INVALID SKU",IF(INDEX('SKU Catalog'!$J$1:$J$116,MAX(1,U1465))=0,"PAYG",IF(J1465="Default",Assumptions!$B$7,J1465)))</f>
        <v>PAYG</v>
      </c>
      <c r="M1465" s="23" t="str">
        <f>IF(U1465=0,"Review SKU",INDEX('SKU Catalog'!$E$1:$E$116,MAX(1,U1465)))</f>
        <v>resource</v>
      </c>
      <c r="N1465" s="31">
        <f>IF(ISNUMBER(K1465),K1465,IF(U1465=0,"UNPRICED",IF(L1465="PAYG",INDEX('SKU Catalog'!$K$1:$K$116,MAX(1,U1465)),IF(L1465="1Y",INDEX('SKU Catalog'!$L$1:$L$116,MAX(1,U1465)),INDEX('SKU Catalog'!$M$1:$M$116,MAX(1,U1465))))))</f>
        <v>0</v>
      </c>
      <c r="O1465" s="24">
        <f>IF(NOT(AND(A1465=$B$2,G1465&gt;0,H1465&gt;0,OR(C1465&lt;&gt;"Recommended baseline",Assumptions!$B$10=1))),0,IF(ISNUMBER(N1465),G1465*H1465*N1465*IF(ISNUMBER(K1465),1,IF(AND(L1465="PAYG",INDEX('SKU Catalog'!$F$1:$F$116,MAX(1,U1465))="Hourly"),I1465,1)),"UNPRICED"))</f>
        <v>0</v>
      </c>
      <c r="P1465" s="24">
        <f>IF(ISNUMBER(O1465),O1465*Assumptions!$B$8,"UNPRICED")</f>
        <v>0</v>
      </c>
      <c r="Q1465" s="23" t="str">
        <f>IF(NOT(AND(A1465=$B$2,G1465&gt;0,H1465&gt;0,OR(C1465&lt;&gt;"Recommended baseline",Assumptions!$B$10=1))),"Inactive",IF(NOT(ISNUMBER(N1465)),"UNPRICED - select SKU / quote",IF(ISNUMBER(K1465),"Manual quote - verify source",IF(T1465="Covered","Covered by capacity",IF(T1465="Control plane","No direct fee","Priced - verify sizing")))))</f>
        <v>Inactive</v>
      </c>
      <c r="R1465" s="21" t="s">
        <v>2351</v>
      </c>
      <c r="S1465" s="21" t="s">
        <v>971</v>
      </c>
      <c r="T1465" s="21" t="s">
        <v>187</v>
      </c>
      <c r="U1465" s="23">
        <f>IF(COUNTIF('SKU Catalog'!$A$4:$A$116,T1465&amp;"|"&amp;F1465)=0,0,MATCH(T1465&amp;"|"&amp;F1465,'SKU Catalog'!$A$1:$A$116,0))</f>
        <v>5</v>
      </c>
      <c r="V1465" s="24">
        <f>IF(NOT(AND(A1465=$B$2,G1465&gt;0,H1465&gt;0,OR(C1465&lt;&gt;"Recommended baseline",Assumptions!$B$10=1))),0,IF(ISNUMBER(K1465),G1465*H1465*K1465,IF(U1465=0,"UNPRICED",IF(ISNUMBER(INDEX('SKU Catalog'!$K$1:$K$116,MAX(1,U1465))),G1465*H1465*INDEX('SKU Catalog'!$K$1:$K$116,MAX(1,U1465))*IF(AND(INDEX('SKU Catalog'!$F$1:$F$116,MAX(1,U1465))="Hourly",OR(INDEX('SKU Catalog'!$J$1:$J$116,MAX(1,U1465))=0,"PAYG"="PAYG")),I1465,1),"UNPRICED"))))</f>
        <v>0</v>
      </c>
      <c r="W1465" s="24">
        <f>IF(NOT(AND(A1465=$B$2,G1465&gt;0,H1465&gt;0,OR(C1465&lt;&gt;"Recommended baseline",Assumptions!$B$10=1))),0,IF(ISNUMBER(K1465),G1465*H1465*K1465,IF(U1465=0,"UNPRICED",IF(ISNUMBER(INDEX('SKU Catalog'!$L$1:$L$116,MAX(1,U1465))),G1465*H1465*INDEX('SKU Catalog'!$L$1:$L$116,MAX(1,U1465))*IF(AND(INDEX('SKU Catalog'!$F$1:$F$116,MAX(1,U1465))="Hourly",OR(INDEX('SKU Catalog'!$J$1:$J$116,MAX(1,U1465))=0,"1Y"="PAYG")),I1465,1),"UNPRICED"))))</f>
        <v>0</v>
      </c>
      <c r="X1465" s="24">
        <f>IF(NOT(AND(A1465=$B$2,G1465&gt;0,H1465&gt;0,OR(C1465&lt;&gt;"Recommended baseline",Assumptions!$B$10=1))),0,IF(ISNUMBER(K1465),G1465*H1465*K1465,IF(U1465=0,"UNPRICED",IF(ISNUMBER(INDEX('SKU Catalog'!$M$1:$M$116,MAX(1,U1465))),G1465*H1465*INDEX('SKU Catalog'!$M$1:$M$116,MAX(1,U1465))*IF(AND(INDEX('SKU Catalog'!$F$1:$F$116,MAX(1,U1465))="Hourly",OR(INDEX('SKU Catalog'!$J$1:$J$116,MAX(1,U1465))=0,"3Y"="PAYG")),I1465,1),"UNPRICED"))))</f>
        <v>0</v>
      </c>
    </row>
    <row r="1466" spans="1:24" ht="43.2" x14ac:dyDescent="0.35">
      <c r="A1466" s="21" t="s">
        <v>1941</v>
      </c>
      <c r="B1466" s="21" t="s">
        <v>95</v>
      </c>
      <c r="C1466" s="21" t="s">
        <v>2299</v>
      </c>
      <c r="D1466" s="21" t="s">
        <v>2355</v>
      </c>
      <c r="E1466" s="21" t="s">
        <v>1925</v>
      </c>
      <c r="F1466" s="26" t="s">
        <v>188</v>
      </c>
      <c r="G1466" s="27">
        <v>1</v>
      </c>
      <c r="H1466" s="27">
        <v>1</v>
      </c>
      <c r="I1466" s="36">
        <v>1</v>
      </c>
      <c r="J1466" s="26" t="s">
        <v>2297</v>
      </c>
      <c r="K1466" s="37"/>
      <c r="L1466" s="23" t="str">
        <f>IF(U1466=0,"INVALID SKU",IF(INDEX('SKU Catalog'!$J$1:$J$116,MAX(1,U1466))=0,"PAYG",IF(J1466="Default",Assumptions!$B$7,J1466)))</f>
        <v>PAYG</v>
      </c>
      <c r="M1466" s="23" t="str">
        <f>IF(U1466=0,"Review SKU",INDEX('SKU Catalog'!$E$1:$E$116,MAX(1,U1466)))</f>
        <v>resource</v>
      </c>
      <c r="N1466" s="31">
        <f>IF(ISNUMBER(K1466),K1466,IF(U1466=0,"UNPRICED",IF(L1466="PAYG",INDEX('SKU Catalog'!$K$1:$K$116,MAX(1,U1466)),IF(L1466="1Y",INDEX('SKU Catalog'!$L$1:$L$116,MAX(1,U1466)),INDEX('SKU Catalog'!$M$1:$M$116,MAX(1,U1466))))))</f>
        <v>0</v>
      </c>
      <c r="O1466" s="24">
        <f>IF(NOT(AND(A1466=$B$2,G1466&gt;0,H1466&gt;0,OR(C1466&lt;&gt;"Recommended baseline",Assumptions!$B$10=1))),0,IF(ISNUMBER(N1466),G1466*H1466*N1466*IF(ISNUMBER(K1466),1,IF(AND(L1466="PAYG",INDEX('SKU Catalog'!$F$1:$F$116,MAX(1,U1466))="Hourly"),I1466,1)),"UNPRICED"))</f>
        <v>0</v>
      </c>
      <c r="P1466" s="24">
        <f>IF(ISNUMBER(O1466),O1466*Assumptions!$B$8,"UNPRICED")</f>
        <v>0</v>
      </c>
      <c r="Q1466" s="23" t="str">
        <f>IF(NOT(AND(A1466=$B$2,G1466&gt;0,H1466&gt;0,OR(C1466&lt;&gt;"Recommended baseline",Assumptions!$B$10=1))),"Inactive",IF(NOT(ISNUMBER(N1466)),"UNPRICED - select SKU / quote",IF(ISNUMBER(K1466),"Manual quote - verify source",IF(T1466="Covered","Covered by capacity",IF(T1466="Control plane","No direct fee","Priced - verify sizing")))))</f>
        <v>Inactive</v>
      </c>
      <c r="R1466" s="21" t="s">
        <v>2351</v>
      </c>
      <c r="S1466" s="21" t="s">
        <v>971</v>
      </c>
      <c r="T1466" s="21" t="s">
        <v>187</v>
      </c>
      <c r="U1466" s="23">
        <f>IF(COUNTIF('SKU Catalog'!$A$4:$A$116,T1466&amp;"|"&amp;F1466)=0,0,MATCH(T1466&amp;"|"&amp;F1466,'SKU Catalog'!$A$1:$A$116,0))</f>
        <v>5</v>
      </c>
      <c r="V1466" s="24">
        <f>IF(NOT(AND(A1466=$B$2,G1466&gt;0,H1466&gt;0,OR(C1466&lt;&gt;"Recommended baseline",Assumptions!$B$10=1))),0,IF(ISNUMBER(K1466),G1466*H1466*K1466,IF(U1466=0,"UNPRICED",IF(ISNUMBER(INDEX('SKU Catalog'!$K$1:$K$116,MAX(1,U1466))),G1466*H1466*INDEX('SKU Catalog'!$K$1:$K$116,MAX(1,U1466))*IF(AND(INDEX('SKU Catalog'!$F$1:$F$116,MAX(1,U1466))="Hourly",OR(INDEX('SKU Catalog'!$J$1:$J$116,MAX(1,U1466))=0,"PAYG"="PAYG")),I1466,1),"UNPRICED"))))</f>
        <v>0</v>
      </c>
      <c r="W1466" s="24">
        <f>IF(NOT(AND(A1466=$B$2,G1466&gt;0,H1466&gt;0,OR(C1466&lt;&gt;"Recommended baseline",Assumptions!$B$10=1))),0,IF(ISNUMBER(K1466),G1466*H1466*K1466,IF(U1466=0,"UNPRICED",IF(ISNUMBER(INDEX('SKU Catalog'!$L$1:$L$116,MAX(1,U1466))),G1466*H1466*INDEX('SKU Catalog'!$L$1:$L$116,MAX(1,U1466))*IF(AND(INDEX('SKU Catalog'!$F$1:$F$116,MAX(1,U1466))="Hourly",OR(INDEX('SKU Catalog'!$J$1:$J$116,MAX(1,U1466))=0,"1Y"="PAYG")),I1466,1),"UNPRICED"))))</f>
        <v>0</v>
      </c>
      <c r="X1466" s="24">
        <f>IF(NOT(AND(A1466=$B$2,G1466&gt;0,H1466&gt;0,OR(C1466&lt;&gt;"Recommended baseline",Assumptions!$B$10=1))),0,IF(ISNUMBER(K1466),G1466*H1466*K1466,IF(U1466=0,"UNPRICED",IF(ISNUMBER(INDEX('SKU Catalog'!$M$1:$M$116,MAX(1,U1466))),G1466*H1466*INDEX('SKU Catalog'!$M$1:$M$116,MAX(1,U1466))*IF(AND(INDEX('SKU Catalog'!$F$1:$F$116,MAX(1,U1466))="Hourly",OR(INDEX('SKU Catalog'!$J$1:$J$116,MAX(1,U1466))=0,"3Y"="PAYG")),I1466,1),"UNPRICED"))))</f>
        <v>0</v>
      </c>
    </row>
    <row r="1467" spans="1:24" ht="28.8" x14ac:dyDescent="0.35">
      <c r="A1467" s="21" t="s">
        <v>1941</v>
      </c>
      <c r="B1467" s="21" t="s">
        <v>87</v>
      </c>
      <c r="C1467" s="21" t="s">
        <v>2301</v>
      </c>
      <c r="D1467" s="21" t="s">
        <v>335</v>
      </c>
      <c r="E1467" s="21" t="s">
        <v>2302</v>
      </c>
      <c r="F1467" s="26" t="s">
        <v>287</v>
      </c>
      <c r="G1467" s="27">
        <v>1</v>
      </c>
      <c r="H1467" s="38">
        <f>Assumptions!$B$17</f>
        <v>3</v>
      </c>
      <c r="I1467" s="36">
        <v>1</v>
      </c>
      <c r="J1467" s="26" t="s">
        <v>2297</v>
      </c>
      <c r="K1467" s="37"/>
      <c r="L1467" s="23" t="str">
        <f>IF(U1467=0,"INVALID SKU",IF(INDEX('SKU Catalog'!$J$1:$J$116,MAX(1,U1467))=0,"PAYG",IF(J1467="Default",Assumptions!$B$7,J1467)))</f>
        <v>PAYG</v>
      </c>
      <c r="M1467" s="23" t="str">
        <f>IF(U1467=0,"Review SKU",INDEX('SKU Catalog'!$E$1:$E$116,MAX(1,U1467)))</f>
        <v>endpoint</v>
      </c>
      <c r="N1467" s="31">
        <f>IF(ISNUMBER(K1467),K1467,IF(U1467=0,"UNPRICED",IF(L1467="PAYG",INDEX('SKU Catalog'!$K$1:$K$116,MAX(1,U1467)),IF(L1467="1Y",INDEX('SKU Catalog'!$L$1:$L$116,MAX(1,U1467)),INDEX('SKU Catalog'!$M$1:$M$116,MAX(1,U1467))))))</f>
        <v>7.3</v>
      </c>
      <c r="O1467" s="24">
        <f>IF(NOT(AND(A1467=$B$2,G1467&gt;0,H1467&gt;0,OR(C1467&lt;&gt;"Recommended baseline",Assumptions!$B$10=1))),0,IF(ISNUMBER(N1467),G1467*H1467*N1467*IF(ISNUMBER(K1467),1,IF(AND(L1467="PAYG",INDEX('SKU Catalog'!$F$1:$F$116,MAX(1,U1467))="Hourly"),I1467,1)),"UNPRICED"))</f>
        <v>0</v>
      </c>
      <c r="P1467" s="24">
        <f>IF(ISNUMBER(O1467),O1467*Assumptions!$B$8,"UNPRICED")</f>
        <v>0</v>
      </c>
      <c r="Q1467" s="23" t="str">
        <f>IF(NOT(AND(A1467=$B$2,G1467&gt;0,H1467&gt;0,OR(C1467&lt;&gt;"Recommended baseline",Assumptions!$B$10=1))),"Inactive",IF(NOT(ISNUMBER(N1467)),"UNPRICED - select SKU / quote",IF(ISNUMBER(K1467),"Manual quote - verify source",IF(T1467="Covered","Covered by capacity",IF(T1467="Control plane","No direct fee","Priced - verify sizing")))))</f>
        <v>Inactive</v>
      </c>
      <c r="R1467" s="21" t="s">
        <v>2303</v>
      </c>
      <c r="S1467" s="21" t="s">
        <v>2304</v>
      </c>
      <c r="T1467" s="21" t="s">
        <v>335</v>
      </c>
      <c r="U1467" s="23">
        <f>IF(COUNTIF('SKU Catalog'!$A$4:$A$116,T1467&amp;"|"&amp;F1467)=0,0,MATCH(T1467&amp;"|"&amp;F1467,'SKU Catalog'!$A$1:$A$116,0))</f>
        <v>63</v>
      </c>
      <c r="V1467" s="24">
        <f>IF(NOT(AND(A1467=$B$2,G1467&gt;0,H1467&gt;0,OR(C1467&lt;&gt;"Recommended baseline",Assumptions!$B$10=1))),0,IF(ISNUMBER(K1467),G1467*H1467*K1467,IF(U1467=0,"UNPRICED",IF(ISNUMBER(INDEX('SKU Catalog'!$K$1:$K$116,MAX(1,U1467))),G1467*H1467*INDEX('SKU Catalog'!$K$1:$K$116,MAX(1,U1467))*IF(AND(INDEX('SKU Catalog'!$F$1:$F$116,MAX(1,U1467))="Hourly",OR(INDEX('SKU Catalog'!$J$1:$J$116,MAX(1,U1467))=0,"PAYG"="PAYG")),I1467,1),"UNPRICED"))))</f>
        <v>0</v>
      </c>
      <c r="W1467" s="24">
        <f>IF(NOT(AND(A1467=$B$2,G1467&gt;0,H1467&gt;0,OR(C1467&lt;&gt;"Recommended baseline",Assumptions!$B$10=1))),0,IF(ISNUMBER(K1467),G1467*H1467*K1467,IF(U1467=0,"UNPRICED",IF(ISNUMBER(INDEX('SKU Catalog'!$L$1:$L$116,MAX(1,U1467))),G1467*H1467*INDEX('SKU Catalog'!$L$1:$L$116,MAX(1,U1467))*IF(AND(INDEX('SKU Catalog'!$F$1:$F$116,MAX(1,U1467))="Hourly",OR(INDEX('SKU Catalog'!$J$1:$J$116,MAX(1,U1467))=0,"1Y"="PAYG")),I1467,1),"UNPRICED"))))</f>
        <v>0</v>
      </c>
      <c r="X1467" s="24">
        <f>IF(NOT(AND(A1467=$B$2,G1467&gt;0,H1467&gt;0,OR(C1467&lt;&gt;"Recommended baseline",Assumptions!$B$10=1))),0,IF(ISNUMBER(K1467),G1467*H1467*K1467,IF(U1467=0,"UNPRICED",IF(ISNUMBER(INDEX('SKU Catalog'!$M$1:$M$116,MAX(1,U1467))),G1467*H1467*INDEX('SKU Catalog'!$M$1:$M$116,MAX(1,U1467))*IF(AND(INDEX('SKU Catalog'!$F$1:$F$116,MAX(1,U1467))="Hourly",OR(INDEX('SKU Catalog'!$J$1:$J$116,MAX(1,U1467))=0,"3Y"="PAYG")),I1467,1),"UNPRICED"))))</f>
        <v>0</v>
      </c>
    </row>
    <row r="1468" spans="1:24" ht="43.2" x14ac:dyDescent="0.35">
      <c r="A1468" s="21" t="s">
        <v>1941</v>
      </c>
      <c r="B1468" s="21" t="s">
        <v>87</v>
      </c>
      <c r="C1468" s="21" t="s">
        <v>2301</v>
      </c>
      <c r="D1468" s="21" t="s">
        <v>338</v>
      </c>
      <c r="E1468" s="21" t="s">
        <v>2302</v>
      </c>
      <c r="F1468" s="26" t="s">
        <v>287</v>
      </c>
      <c r="G1468" s="27">
        <v>1</v>
      </c>
      <c r="H1468" s="27">
        <v>100</v>
      </c>
      <c r="I1468" s="36">
        <v>1</v>
      </c>
      <c r="J1468" s="26" t="s">
        <v>2297</v>
      </c>
      <c r="K1468" s="37"/>
      <c r="L1468" s="23" t="str">
        <f>IF(U1468=0,"INVALID SKU",IF(INDEX('SKU Catalog'!$J$1:$J$116,MAX(1,U1468))=0,"PAYG",IF(J1468="Default",Assumptions!$B$7,J1468)))</f>
        <v>PAYG</v>
      </c>
      <c r="M1468" s="23" t="str">
        <f>IF(U1468=0,"Review SKU",INDEX('SKU Catalog'!$E$1:$E$116,MAX(1,U1468)))</f>
        <v>GB processed</v>
      </c>
      <c r="N1468" s="31">
        <f>IF(ISNUMBER(K1468),K1468,IF(U1468=0,"UNPRICED",IF(L1468="PAYG",INDEX('SKU Catalog'!$K$1:$K$116,MAX(1,U1468)),IF(L1468="1Y",INDEX('SKU Catalog'!$L$1:$L$116,MAX(1,U1468)),INDEX('SKU Catalog'!$M$1:$M$116,MAX(1,U1468))))))</f>
        <v>0.01</v>
      </c>
      <c r="O1468" s="24">
        <f>IF(NOT(AND(A1468=$B$2,G1468&gt;0,H1468&gt;0,OR(C1468&lt;&gt;"Recommended baseline",Assumptions!$B$10=1))),0,IF(ISNUMBER(N1468),G1468*H1468*N1468*IF(ISNUMBER(K1468),1,IF(AND(L1468="PAYG",INDEX('SKU Catalog'!$F$1:$F$116,MAX(1,U1468))="Hourly"),I1468,1)),"UNPRICED"))</f>
        <v>0</v>
      </c>
      <c r="P1468" s="24">
        <f>IF(ISNUMBER(O1468),O1468*Assumptions!$B$8,"UNPRICED")</f>
        <v>0</v>
      </c>
      <c r="Q1468" s="23" t="str">
        <f>IF(NOT(AND(A1468=$B$2,G1468&gt;0,H1468&gt;0,OR(C1468&lt;&gt;"Recommended baseline",Assumptions!$B$10=1))),"Inactive",IF(NOT(ISNUMBER(N1468)),"UNPRICED - select SKU / quote",IF(ISNUMBER(K1468),"Manual quote - verify source",IF(T1468="Covered","Covered by capacity",IF(T1468="Control plane","No direct fee","Priced - verify sizing")))))</f>
        <v>Inactive</v>
      </c>
      <c r="R1468" s="21" t="s">
        <v>2303</v>
      </c>
      <c r="S1468" s="21" t="s">
        <v>2304</v>
      </c>
      <c r="T1468" s="21" t="s">
        <v>338</v>
      </c>
      <c r="U1468" s="23">
        <f>IF(COUNTIF('SKU Catalog'!$A$4:$A$116,T1468&amp;"|"&amp;F1468)=0,0,MATCH(T1468&amp;"|"&amp;F1468,'SKU Catalog'!$A$1:$A$116,0))</f>
        <v>64</v>
      </c>
      <c r="V1468" s="24">
        <f>IF(NOT(AND(A1468=$B$2,G1468&gt;0,H1468&gt;0,OR(C1468&lt;&gt;"Recommended baseline",Assumptions!$B$10=1))),0,IF(ISNUMBER(K1468),G1468*H1468*K1468,IF(U1468=0,"UNPRICED",IF(ISNUMBER(INDEX('SKU Catalog'!$K$1:$K$116,MAX(1,U1468))),G1468*H1468*INDEX('SKU Catalog'!$K$1:$K$116,MAX(1,U1468))*IF(AND(INDEX('SKU Catalog'!$F$1:$F$116,MAX(1,U1468))="Hourly",OR(INDEX('SKU Catalog'!$J$1:$J$116,MAX(1,U1468))=0,"PAYG"="PAYG")),I1468,1),"UNPRICED"))))</f>
        <v>0</v>
      </c>
      <c r="W1468" s="24">
        <f>IF(NOT(AND(A1468=$B$2,G1468&gt;0,H1468&gt;0,OR(C1468&lt;&gt;"Recommended baseline",Assumptions!$B$10=1))),0,IF(ISNUMBER(K1468),G1468*H1468*K1468,IF(U1468=0,"UNPRICED",IF(ISNUMBER(INDEX('SKU Catalog'!$L$1:$L$116,MAX(1,U1468))),G1468*H1468*INDEX('SKU Catalog'!$L$1:$L$116,MAX(1,U1468))*IF(AND(INDEX('SKU Catalog'!$F$1:$F$116,MAX(1,U1468))="Hourly",OR(INDEX('SKU Catalog'!$J$1:$J$116,MAX(1,U1468))=0,"1Y"="PAYG")),I1468,1),"UNPRICED"))))</f>
        <v>0</v>
      </c>
      <c r="X1468" s="24">
        <f>IF(NOT(AND(A1468=$B$2,G1468&gt;0,H1468&gt;0,OR(C1468&lt;&gt;"Recommended baseline",Assumptions!$B$10=1))),0,IF(ISNUMBER(K1468),G1468*H1468*K1468,IF(U1468=0,"UNPRICED",IF(ISNUMBER(INDEX('SKU Catalog'!$M$1:$M$116,MAX(1,U1468))),G1468*H1468*INDEX('SKU Catalog'!$M$1:$M$116,MAX(1,U1468))*IF(AND(INDEX('SKU Catalog'!$F$1:$F$116,MAX(1,U1468))="Hourly",OR(INDEX('SKU Catalog'!$J$1:$J$116,MAX(1,U1468))=0,"3Y"="PAYG")),I1468,1),"UNPRICED"))))</f>
        <v>0</v>
      </c>
    </row>
    <row r="1469" spans="1:24" ht="28.8" x14ac:dyDescent="0.35">
      <c r="A1469" s="21" t="s">
        <v>1941</v>
      </c>
      <c r="B1469" s="21" t="s">
        <v>87</v>
      </c>
      <c r="C1469" s="21" t="s">
        <v>2301</v>
      </c>
      <c r="D1469" s="21" t="s">
        <v>346</v>
      </c>
      <c r="E1469" s="21" t="s">
        <v>2302</v>
      </c>
      <c r="F1469" s="26" t="s">
        <v>343</v>
      </c>
      <c r="G1469" s="27">
        <v>1</v>
      </c>
      <c r="H1469" s="27">
        <v>1</v>
      </c>
      <c r="I1469" s="36">
        <v>1</v>
      </c>
      <c r="J1469" s="26" t="s">
        <v>2297</v>
      </c>
      <c r="K1469" s="37"/>
      <c r="L1469" s="23" t="str">
        <f>IF(U1469=0,"INVALID SKU",IF(INDEX('SKU Catalog'!$J$1:$J$116,MAX(1,U1469))=0,"PAYG",IF(J1469="Default",Assumptions!$B$7,J1469)))</f>
        <v>PAYG</v>
      </c>
      <c r="M1469" s="23" t="str">
        <f>IF(U1469=0,"Review SKU",INDEX('SKU Catalog'!$E$1:$E$116,MAX(1,U1469)))</f>
        <v>million queries</v>
      </c>
      <c r="N1469" s="31">
        <f>IF(ISNUMBER(K1469),K1469,IF(U1469=0,"UNPRICED",IF(L1469="PAYG",INDEX('SKU Catalog'!$K$1:$K$116,MAX(1,U1469)),IF(L1469="1Y",INDEX('SKU Catalog'!$L$1:$L$116,MAX(1,U1469)),INDEX('SKU Catalog'!$M$1:$M$116,MAX(1,U1469))))))</f>
        <v>0.4</v>
      </c>
      <c r="O1469" s="24">
        <f>IF(NOT(AND(A1469=$B$2,G1469&gt;0,H1469&gt;0,OR(C1469&lt;&gt;"Recommended baseline",Assumptions!$B$10=1))),0,IF(ISNUMBER(N1469),G1469*H1469*N1469*IF(ISNUMBER(K1469),1,IF(AND(L1469="PAYG",INDEX('SKU Catalog'!$F$1:$F$116,MAX(1,U1469))="Hourly"),I1469,1)),"UNPRICED"))</f>
        <v>0</v>
      </c>
      <c r="P1469" s="24">
        <f>IF(ISNUMBER(O1469),O1469*Assumptions!$B$8,"UNPRICED")</f>
        <v>0</v>
      </c>
      <c r="Q1469" s="23" t="str">
        <f>IF(NOT(AND(A1469=$B$2,G1469&gt;0,H1469&gt;0,OR(C1469&lt;&gt;"Recommended baseline",Assumptions!$B$10=1))),"Inactive",IF(NOT(ISNUMBER(N1469)),"UNPRICED - select SKU / quote",IF(ISNUMBER(K1469),"Manual quote - verify source",IF(T1469="Covered","Covered by capacity",IF(T1469="Control plane","No direct fee","Priced - verify sizing")))))</f>
        <v>Inactive</v>
      </c>
      <c r="R1469" s="21" t="s">
        <v>2303</v>
      </c>
      <c r="S1469" s="21" t="s">
        <v>2304</v>
      </c>
      <c r="T1469" s="21" t="s">
        <v>346</v>
      </c>
      <c r="U1469" s="23">
        <f>IF(COUNTIF('SKU Catalog'!$A$4:$A$116,T1469&amp;"|"&amp;F1469)=0,0,MATCH(T1469&amp;"|"&amp;F1469,'SKU Catalog'!$A$1:$A$116,0))</f>
        <v>66</v>
      </c>
      <c r="V1469" s="24">
        <f>IF(NOT(AND(A1469=$B$2,G1469&gt;0,H1469&gt;0,OR(C1469&lt;&gt;"Recommended baseline",Assumptions!$B$10=1))),0,IF(ISNUMBER(K1469),G1469*H1469*K1469,IF(U1469=0,"UNPRICED",IF(ISNUMBER(INDEX('SKU Catalog'!$K$1:$K$116,MAX(1,U1469))),G1469*H1469*INDEX('SKU Catalog'!$K$1:$K$116,MAX(1,U1469))*IF(AND(INDEX('SKU Catalog'!$F$1:$F$116,MAX(1,U1469))="Hourly",OR(INDEX('SKU Catalog'!$J$1:$J$116,MAX(1,U1469))=0,"PAYG"="PAYG")),I1469,1),"UNPRICED"))))</f>
        <v>0</v>
      </c>
      <c r="W1469" s="24">
        <f>IF(NOT(AND(A1469=$B$2,G1469&gt;0,H1469&gt;0,OR(C1469&lt;&gt;"Recommended baseline",Assumptions!$B$10=1))),0,IF(ISNUMBER(K1469),G1469*H1469*K1469,IF(U1469=0,"UNPRICED",IF(ISNUMBER(INDEX('SKU Catalog'!$L$1:$L$116,MAX(1,U1469))),G1469*H1469*INDEX('SKU Catalog'!$L$1:$L$116,MAX(1,U1469))*IF(AND(INDEX('SKU Catalog'!$F$1:$F$116,MAX(1,U1469))="Hourly",OR(INDEX('SKU Catalog'!$J$1:$J$116,MAX(1,U1469))=0,"1Y"="PAYG")),I1469,1),"UNPRICED"))))</f>
        <v>0</v>
      </c>
      <c r="X1469" s="24">
        <f>IF(NOT(AND(A1469=$B$2,G1469&gt;0,H1469&gt;0,OR(C1469&lt;&gt;"Recommended baseline",Assumptions!$B$10=1))),0,IF(ISNUMBER(K1469),G1469*H1469*K1469,IF(U1469=0,"UNPRICED",IF(ISNUMBER(INDEX('SKU Catalog'!$M$1:$M$116,MAX(1,U1469))),G1469*H1469*INDEX('SKU Catalog'!$M$1:$M$116,MAX(1,U1469))*IF(AND(INDEX('SKU Catalog'!$F$1:$F$116,MAX(1,U1469))="Hourly",OR(INDEX('SKU Catalog'!$J$1:$J$116,MAX(1,U1469))=0,"3Y"="PAYG")),I1469,1),"UNPRICED"))))</f>
        <v>0</v>
      </c>
    </row>
    <row r="1470" spans="1:24" ht="28.8" x14ac:dyDescent="0.35">
      <c r="A1470" s="21" t="s">
        <v>1941</v>
      </c>
      <c r="B1470" s="21" t="s">
        <v>87</v>
      </c>
      <c r="C1470" s="21" t="s">
        <v>2301</v>
      </c>
      <c r="D1470" s="21" t="s">
        <v>352</v>
      </c>
      <c r="E1470" s="21" t="s">
        <v>2302</v>
      </c>
      <c r="F1470" s="26" t="s">
        <v>353</v>
      </c>
      <c r="G1470" s="27">
        <v>1</v>
      </c>
      <c r="H1470" s="38">
        <f>Assumptions!$B$16</f>
        <v>100</v>
      </c>
      <c r="I1470" s="36">
        <v>1</v>
      </c>
      <c r="J1470" s="26" t="s">
        <v>2297</v>
      </c>
      <c r="K1470" s="37"/>
      <c r="L1470" s="23" t="str">
        <f>IF(U1470=0,"INVALID SKU",IF(INDEX('SKU Catalog'!$J$1:$J$116,MAX(1,U1470))=0,"PAYG",IF(J1470="Default",Assumptions!$B$7,J1470)))</f>
        <v>PAYG</v>
      </c>
      <c r="M1470" s="23" t="str">
        <f>IF(U1470=0,"Review SKU",INDEX('SKU Catalog'!$E$1:$E$116,MAX(1,U1470)))</f>
        <v>billable GB</v>
      </c>
      <c r="N1470" s="31">
        <f>IF(ISNUMBER(K1470),K1470,IF(U1470=0,"UNPRICED",IF(L1470="PAYG",INDEX('SKU Catalog'!$K$1:$K$116,MAX(1,U1470)),IF(L1470="1Y",INDEX('SKU Catalog'!$L$1:$L$116,MAX(1,U1470)),INDEX('SKU Catalog'!$M$1:$M$116,MAX(1,U1470))))))</f>
        <v>8.6999999999999994E-2</v>
      </c>
      <c r="O1470" s="24">
        <f>IF(NOT(AND(A1470=$B$2,G1470&gt;0,H1470&gt;0,OR(C1470&lt;&gt;"Recommended baseline",Assumptions!$B$10=1))),0,IF(ISNUMBER(N1470),G1470*H1470*N1470*IF(ISNUMBER(K1470),1,IF(AND(L1470="PAYG",INDEX('SKU Catalog'!$F$1:$F$116,MAX(1,U1470))="Hourly"),I1470,1)),"UNPRICED"))</f>
        <v>0</v>
      </c>
      <c r="P1470" s="24">
        <f>IF(ISNUMBER(O1470),O1470*Assumptions!$B$8,"UNPRICED")</f>
        <v>0</v>
      </c>
      <c r="Q1470" s="23" t="str">
        <f>IF(NOT(AND(A1470=$B$2,G1470&gt;0,H1470&gt;0,OR(C1470&lt;&gt;"Recommended baseline",Assumptions!$B$10=1))),"Inactive",IF(NOT(ISNUMBER(N1470)),"UNPRICED - select SKU / quote",IF(ISNUMBER(K1470),"Manual quote - verify source",IF(T1470="Covered","Covered by capacity",IF(T1470="Control plane","No direct fee","Priced - verify sizing")))))</f>
        <v>Inactive</v>
      </c>
      <c r="R1470" s="21" t="s">
        <v>2303</v>
      </c>
      <c r="S1470" s="21" t="s">
        <v>2304</v>
      </c>
      <c r="T1470" s="21" t="s">
        <v>352</v>
      </c>
      <c r="U1470" s="23">
        <f>IF(COUNTIF('SKU Catalog'!$A$4:$A$116,T1470&amp;"|"&amp;F1470)=0,0,MATCH(T1470&amp;"|"&amp;F1470,'SKU Catalog'!$A$1:$A$116,0))</f>
        <v>69</v>
      </c>
      <c r="V1470" s="24">
        <f>IF(NOT(AND(A1470=$B$2,G1470&gt;0,H1470&gt;0,OR(C1470&lt;&gt;"Recommended baseline",Assumptions!$B$10=1))),0,IF(ISNUMBER(K1470),G1470*H1470*K1470,IF(U1470=0,"UNPRICED",IF(ISNUMBER(INDEX('SKU Catalog'!$K$1:$K$116,MAX(1,U1470))),G1470*H1470*INDEX('SKU Catalog'!$K$1:$K$116,MAX(1,U1470))*IF(AND(INDEX('SKU Catalog'!$F$1:$F$116,MAX(1,U1470))="Hourly",OR(INDEX('SKU Catalog'!$J$1:$J$116,MAX(1,U1470))=0,"PAYG"="PAYG")),I1470,1),"UNPRICED"))))</f>
        <v>0</v>
      </c>
      <c r="W1470" s="24">
        <f>IF(NOT(AND(A1470=$B$2,G1470&gt;0,H1470&gt;0,OR(C1470&lt;&gt;"Recommended baseline",Assumptions!$B$10=1))),0,IF(ISNUMBER(K1470),G1470*H1470*K1470,IF(U1470=0,"UNPRICED",IF(ISNUMBER(INDEX('SKU Catalog'!$L$1:$L$116,MAX(1,U1470))),G1470*H1470*INDEX('SKU Catalog'!$L$1:$L$116,MAX(1,U1470))*IF(AND(INDEX('SKU Catalog'!$F$1:$F$116,MAX(1,U1470))="Hourly",OR(INDEX('SKU Catalog'!$J$1:$J$116,MAX(1,U1470))=0,"1Y"="PAYG")),I1470,1),"UNPRICED"))))</f>
        <v>0</v>
      </c>
      <c r="X1470" s="24">
        <f>IF(NOT(AND(A1470=$B$2,G1470&gt;0,H1470&gt;0,OR(C1470&lt;&gt;"Recommended baseline",Assumptions!$B$10=1))),0,IF(ISNUMBER(K1470),G1470*H1470*K1470,IF(U1470=0,"UNPRICED",IF(ISNUMBER(INDEX('SKU Catalog'!$M$1:$M$116,MAX(1,U1470))),G1470*H1470*INDEX('SKU Catalog'!$M$1:$M$116,MAX(1,U1470))*IF(AND(INDEX('SKU Catalog'!$F$1:$F$116,MAX(1,U1470))="Hourly",OR(INDEX('SKU Catalog'!$J$1:$J$116,MAX(1,U1470))=0,"3Y"="PAYG")),I1470,1),"UNPRICED"))))</f>
        <v>0</v>
      </c>
    </row>
    <row r="1471" spans="1:24" ht="28.8" x14ac:dyDescent="0.35">
      <c r="A1471" s="21" t="s">
        <v>1941</v>
      </c>
      <c r="B1471" s="21" t="s">
        <v>90</v>
      </c>
      <c r="C1471" s="21" t="s">
        <v>2301</v>
      </c>
      <c r="D1471" s="21" t="s">
        <v>326</v>
      </c>
      <c r="E1471" s="21" t="s">
        <v>2302</v>
      </c>
      <c r="F1471" s="26" t="s">
        <v>327</v>
      </c>
      <c r="G1471" s="27">
        <v>1</v>
      </c>
      <c r="H1471" s="38">
        <f>Assumptions!$B$20</f>
        <v>1</v>
      </c>
      <c r="I1471" s="36">
        <v>1</v>
      </c>
      <c r="J1471" s="26" t="s">
        <v>2297</v>
      </c>
      <c r="K1471" s="37"/>
      <c r="L1471" s="23" t="str">
        <f>IF(U1471=0,"INVALID SKU",IF(INDEX('SKU Catalog'!$J$1:$J$116,MAX(1,U1471))=0,"PAYG",IF(J1471="Default",Assumptions!$B$7,J1471)))</f>
        <v>PAYG</v>
      </c>
      <c r="M1471" s="23" t="str">
        <f>IF(U1471=0,"Review SKU",INDEX('SKU Catalog'!$E$1:$E$116,MAX(1,U1471)))</f>
        <v>search unit (replicas x partitions)</v>
      </c>
      <c r="N1471" s="31">
        <f>IF(ISNUMBER(K1471),K1471,IF(U1471=0,"UNPRICED",IF(L1471="PAYG",INDEX('SKU Catalog'!$K$1:$K$116,MAX(1,U1471)),IF(L1471="1Y",INDEX('SKU Catalog'!$L$1:$L$116,MAX(1,U1471)),INDEX('SKU Catalog'!$M$1:$M$116,MAX(1,U1471))))))</f>
        <v>73.73</v>
      </c>
      <c r="O1471" s="24">
        <f>IF(NOT(AND(A1471=$B$2,G1471&gt;0,H1471&gt;0,OR(C1471&lt;&gt;"Recommended baseline",Assumptions!$B$10=1))),0,IF(ISNUMBER(N1471),G1471*H1471*N1471*IF(ISNUMBER(K1471),1,IF(AND(L1471="PAYG",INDEX('SKU Catalog'!$F$1:$F$116,MAX(1,U1471))="Hourly"),I1471,1)),"UNPRICED"))</f>
        <v>0</v>
      </c>
      <c r="P1471" s="24">
        <f>IF(ISNUMBER(O1471),O1471*Assumptions!$B$8,"UNPRICED")</f>
        <v>0</v>
      </c>
      <c r="Q1471" s="23" t="str">
        <f>IF(NOT(AND(A1471=$B$2,G1471&gt;0,H1471&gt;0,OR(C1471&lt;&gt;"Recommended baseline",Assumptions!$B$10=1))),"Inactive",IF(NOT(ISNUMBER(N1471)),"UNPRICED - select SKU / quote",IF(ISNUMBER(K1471),"Manual quote - verify source",IF(T1471="Covered","Covered by capacity",IF(T1471="Control plane","No direct fee","Priced - verify sizing")))))</f>
        <v>Inactive</v>
      </c>
      <c r="R1471" s="21" t="s">
        <v>2303</v>
      </c>
      <c r="S1471" s="21" t="s">
        <v>2304</v>
      </c>
      <c r="T1471" s="21" t="s">
        <v>326</v>
      </c>
      <c r="U1471" s="23">
        <f>IF(COUNTIF('SKU Catalog'!$A$4:$A$116,T1471&amp;"|"&amp;F1471)=0,0,MATCH(T1471&amp;"|"&amp;F1471,'SKU Catalog'!$A$1:$A$116,0))</f>
        <v>60</v>
      </c>
      <c r="V1471" s="24">
        <f>IF(NOT(AND(A1471=$B$2,G1471&gt;0,H1471&gt;0,OR(C1471&lt;&gt;"Recommended baseline",Assumptions!$B$10=1))),0,IF(ISNUMBER(K1471),G1471*H1471*K1471,IF(U1471=0,"UNPRICED",IF(ISNUMBER(INDEX('SKU Catalog'!$K$1:$K$116,MAX(1,U1471))),G1471*H1471*INDEX('SKU Catalog'!$K$1:$K$116,MAX(1,U1471))*IF(AND(INDEX('SKU Catalog'!$F$1:$F$116,MAX(1,U1471))="Hourly",OR(INDEX('SKU Catalog'!$J$1:$J$116,MAX(1,U1471))=0,"PAYG"="PAYG")),I1471,1),"UNPRICED"))))</f>
        <v>0</v>
      </c>
      <c r="W1471" s="24">
        <f>IF(NOT(AND(A1471=$B$2,G1471&gt;0,H1471&gt;0,OR(C1471&lt;&gt;"Recommended baseline",Assumptions!$B$10=1))),0,IF(ISNUMBER(K1471),G1471*H1471*K1471,IF(U1471=0,"UNPRICED",IF(ISNUMBER(INDEX('SKU Catalog'!$L$1:$L$116,MAX(1,U1471))),G1471*H1471*INDEX('SKU Catalog'!$L$1:$L$116,MAX(1,U1471))*IF(AND(INDEX('SKU Catalog'!$F$1:$F$116,MAX(1,U1471))="Hourly",OR(INDEX('SKU Catalog'!$J$1:$J$116,MAX(1,U1471))=0,"1Y"="PAYG")),I1471,1),"UNPRICED"))))</f>
        <v>0</v>
      </c>
      <c r="X1471" s="24">
        <f>IF(NOT(AND(A1471=$B$2,G1471&gt;0,H1471&gt;0,OR(C1471&lt;&gt;"Recommended baseline",Assumptions!$B$10=1))),0,IF(ISNUMBER(K1471),G1471*H1471*K1471,IF(U1471=0,"UNPRICED",IF(ISNUMBER(INDEX('SKU Catalog'!$M$1:$M$116,MAX(1,U1471))),G1471*H1471*INDEX('SKU Catalog'!$M$1:$M$116,MAX(1,U1471))*IF(AND(INDEX('SKU Catalog'!$F$1:$F$116,MAX(1,U1471))="Hourly",OR(INDEX('SKU Catalog'!$J$1:$J$116,MAX(1,U1471))=0,"3Y"="PAYG")),I1471,1),"UNPRICED"))))</f>
        <v>0</v>
      </c>
    </row>
    <row r="1472" spans="1:24" ht="43.2" x14ac:dyDescent="0.35">
      <c r="A1472" s="21" t="s">
        <v>1941</v>
      </c>
      <c r="B1472" s="21" t="s">
        <v>88</v>
      </c>
      <c r="C1472" s="21" t="s">
        <v>2301</v>
      </c>
      <c r="D1472" s="21" t="s">
        <v>307</v>
      </c>
      <c r="E1472" s="21" t="s">
        <v>2302</v>
      </c>
      <c r="F1472" s="26" t="s">
        <v>312</v>
      </c>
      <c r="G1472" s="27">
        <v>1</v>
      </c>
      <c r="H1472" s="38">
        <f>Assumptions!$B$19</f>
        <v>1</v>
      </c>
      <c r="I1472" s="36">
        <v>1</v>
      </c>
      <c r="J1472" s="26" t="s">
        <v>2297</v>
      </c>
      <c r="K1472" s="37"/>
      <c r="L1472" s="23" t="str">
        <f>IF(U1472=0,"INVALID SKU",IF(INDEX('SKU Catalog'!$J$1:$J$116,MAX(1,U1472))=0,"PAYG",IF(J1472="Default",Assumptions!$B$7,J1472)))</f>
        <v>PAYG</v>
      </c>
      <c r="M1472" s="23" t="str">
        <f>IF(U1472=0,"Review SKU",INDEX('SKU Catalog'!$E$1:$E$116,MAX(1,U1472)))</f>
        <v>protected storage account</v>
      </c>
      <c r="N1472" s="31" t="str">
        <f>IF(ISNUMBER(K1472),K1472,IF(U1472=0,"UNPRICED",IF(L1472="PAYG",INDEX('SKU Catalog'!$K$1:$K$116,MAX(1,U1472)),IF(L1472="1Y",INDEX('SKU Catalog'!$L$1:$L$116,MAX(1,U1472)),INDEX('SKU Catalog'!$M$1:$M$116,MAX(1,U1472))))))</f>
        <v>UNPRICED</v>
      </c>
      <c r="O1472" s="24">
        <f>IF(NOT(AND(A1472=$B$2,G1472&gt;0,H1472&gt;0,OR(C1472&lt;&gt;"Recommended baseline",Assumptions!$B$10=1))),0,IF(ISNUMBER(N1472),G1472*H1472*N1472*IF(ISNUMBER(K1472),1,IF(AND(L1472="PAYG",INDEX('SKU Catalog'!$F$1:$F$116,MAX(1,U1472))="Hourly"),I1472,1)),"UNPRICED"))</f>
        <v>0</v>
      </c>
      <c r="P1472" s="24">
        <f>IF(ISNUMBER(O1472),O1472*Assumptions!$B$8,"UNPRICED")</f>
        <v>0</v>
      </c>
      <c r="Q1472" s="23" t="str">
        <f>IF(NOT(AND(A1472=$B$2,G1472&gt;0,H1472&gt;0,OR(C1472&lt;&gt;"Recommended baseline",Assumptions!$B$10=1))),"Inactive",IF(NOT(ISNUMBER(N1472)),"UNPRICED - select SKU / quote",IF(ISNUMBER(K1472),"Manual quote - verify source",IF(T1472="Covered","Covered by capacity",IF(T1472="Control plane","No direct fee","Priced - verify sizing")))))</f>
        <v>Inactive</v>
      </c>
      <c r="R1472" s="21" t="s">
        <v>2307</v>
      </c>
      <c r="S1472" s="21" t="s">
        <v>2304</v>
      </c>
      <c r="T1472" s="21" t="s">
        <v>307</v>
      </c>
      <c r="U1472" s="23">
        <f>IF(COUNTIF('SKU Catalog'!$A$4:$A$116,T1472&amp;"|"&amp;F1472)=0,0,MATCH(T1472&amp;"|"&amp;F1472,'SKU Catalog'!$A$1:$A$116,0))</f>
        <v>55</v>
      </c>
      <c r="V1472" s="24">
        <f>IF(NOT(AND(A1472=$B$2,G1472&gt;0,H1472&gt;0,OR(C1472&lt;&gt;"Recommended baseline",Assumptions!$B$10=1))),0,IF(ISNUMBER(K1472),G1472*H1472*K1472,IF(U1472=0,"UNPRICED",IF(ISNUMBER(INDEX('SKU Catalog'!$K$1:$K$116,MAX(1,U1472))),G1472*H1472*INDEX('SKU Catalog'!$K$1:$K$116,MAX(1,U1472))*IF(AND(INDEX('SKU Catalog'!$F$1:$F$116,MAX(1,U1472))="Hourly",OR(INDEX('SKU Catalog'!$J$1:$J$116,MAX(1,U1472))=0,"PAYG"="PAYG")),I1472,1),"UNPRICED"))))</f>
        <v>0</v>
      </c>
      <c r="W1472" s="24">
        <f>IF(NOT(AND(A1472=$B$2,G1472&gt;0,H1472&gt;0,OR(C1472&lt;&gt;"Recommended baseline",Assumptions!$B$10=1))),0,IF(ISNUMBER(K1472),G1472*H1472*K1472,IF(U1472=0,"UNPRICED",IF(ISNUMBER(INDEX('SKU Catalog'!$L$1:$L$116,MAX(1,U1472))),G1472*H1472*INDEX('SKU Catalog'!$L$1:$L$116,MAX(1,U1472))*IF(AND(INDEX('SKU Catalog'!$F$1:$F$116,MAX(1,U1472))="Hourly",OR(INDEX('SKU Catalog'!$J$1:$J$116,MAX(1,U1472))=0,"1Y"="PAYG")),I1472,1),"UNPRICED"))))</f>
        <v>0</v>
      </c>
      <c r="X1472" s="24">
        <f>IF(NOT(AND(A1472=$B$2,G1472&gt;0,H1472&gt;0,OR(C1472&lt;&gt;"Recommended baseline",Assumptions!$B$10=1))),0,IF(ISNUMBER(K1472),G1472*H1472*K1472,IF(U1472=0,"UNPRICED",IF(ISNUMBER(INDEX('SKU Catalog'!$M$1:$M$116,MAX(1,U1472))),G1472*H1472*INDEX('SKU Catalog'!$M$1:$M$116,MAX(1,U1472))*IF(AND(INDEX('SKU Catalog'!$F$1:$F$116,MAX(1,U1472))="Hourly",OR(INDEX('SKU Catalog'!$J$1:$J$116,MAX(1,U1472))=0,"3Y"="PAYG")),I1472,1),"UNPRICED"))))</f>
        <v>0</v>
      </c>
    </row>
    <row r="1473" spans="1:24" ht="72" x14ac:dyDescent="0.35">
      <c r="A1473" s="21" t="s">
        <v>1941</v>
      </c>
      <c r="B1473" s="21" t="s">
        <v>96</v>
      </c>
      <c r="C1473" s="21" t="s">
        <v>2301</v>
      </c>
      <c r="D1473" s="21" t="s">
        <v>96</v>
      </c>
      <c r="E1473" s="21" t="s">
        <v>2302</v>
      </c>
      <c r="F1473" s="26" t="s">
        <v>191</v>
      </c>
      <c r="G1473" s="27">
        <v>1</v>
      </c>
      <c r="H1473" s="27">
        <v>1</v>
      </c>
      <c r="I1473" s="36">
        <v>1</v>
      </c>
      <c r="J1473" s="26" t="s">
        <v>2297</v>
      </c>
      <c r="K1473" s="37"/>
      <c r="L1473" s="23" t="str">
        <f>IF(U1473=0,"INVALID SKU",IF(INDEX('SKU Catalog'!$J$1:$J$116,MAX(1,U1473))=0,"PAYG",IF(J1473="Default",Assumptions!$B$7,J1473)))</f>
        <v>PAYG</v>
      </c>
      <c r="M1473" s="23" t="str">
        <f>IF(U1473=0,"Review SKU",INDEX('SKU Catalog'!$E$1:$E$116,MAX(1,U1473)))</f>
        <v>quoted unit</v>
      </c>
      <c r="N1473" s="31" t="str">
        <f>IF(ISNUMBER(K1473),K1473,IF(U1473=0,"UNPRICED",IF(L1473="PAYG",INDEX('SKU Catalog'!$K$1:$K$116,MAX(1,U1473)),IF(L1473="1Y",INDEX('SKU Catalog'!$L$1:$L$116,MAX(1,U1473)),INDEX('SKU Catalog'!$M$1:$M$116,MAX(1,U1473))))))</f>
        <v>UNPRICED</v>
      </c>
      <c r="O1473" s="24">
        <f>IF(NOT(AND(A1473=$B$2,G1473&gt;0,H1473&gt;0,OR(C1473&lt;&gt;"Recommended baseline",Assumptions!$B$10=1))),0,IF(ISNUMBER(N1473),G1473*H1473*N1473*IF(ISNUMBER(K1473),1,IF(AND(L1473="PAYG",INDEX('SKU Catalog'!$F$1:$F$116,MAX(1,U1473))="Hourly"),I1473,1)),"UNPRICED"))</f>
        <v>0</v>
      </c>
      <c r="P1473" s="24">
        <f>IF(ISNUMBER(O1473),O1473*Assumptions!$B$8,"UNPRICED")</f>
        <v>0</v>
      </c>
      <c r="Q1473" s="23" t="str">
        <f>IF(NOT(AND(A1473=$B$2,G1473&gt;0,H1473&gt;0,OR(C1473&lt;&gt;"Recommended baseline",Assumptions!$B$10=1))),"Inactive",IF(NOT(ISNUMBER(N1473)),"UNPRICED - select SKU / quote",IF(ISNUMBER(K1473),"Manual quote - verify source",IF(T1473="Covered","Covered by capacity",IF(T1473="Control plane","No direct fee","Priced - verify sizing")))))</f>
        <v>Inactive</v>
      </c>
      <c r="R1473" s="21" t="s">
        <v>2308</v>
      </c>
      <c r="S1473" s="21" t="s">
        <v>2304</v>
      </c>
      <c r="T1473" s="21" t="s">
        <v>96</v>
      </c>
      <c r="U1473" s="23">
        <f>IF(COUNTIF('SKU Catalog'!$A$4:$A$116,T1473&amp;"|"&amp;F1473)=0,0,MATCH(T1473&amp;"|"&amp;F1473,'SKU Catalog'!$A$1:$A$116,0))</f>
        <v>6</v>
      </c>
      <c r="V1473" s="24">
        <f>IF(NOT(AND(A1473=$B$2,G1473&gt;0,H1473&gt;0,OR(C1473&lt;&gt;"Recommended baseline",Assumptions!$B$10=1))),0,IF(ISNUMBER(K1473),G1473*H1473*K1473,IF(U1473=0,"UNPRICED",IF(ISNUMBER(INDEX('SKU Catalog'!$K$1:$K$116,MAX(1,U1473))),G1473*H1473*INDEX('SKU Catalog'!$K$1:$K$116,MAX(1,U1473))*IF(AND(INDEX('SKU Catalog'!$F$1:$F$116,MAX(1,U1473))="Hourly",OR(INDEX('SKU Catalog'!$J$1:$J$116,MAX(1,U1473))=0,"PAYG"="PAYG")),I1473,1),"UNPRICED"))))</f>
        <v>0</v>
      </c>
      <c r="W1473" s="24">
        <f>IF(NOT(AND(A1473=$B$2,G1473&gt;0,H1473&gt;0,OR(C1473&lt;&gt;"Recommended baseline",Assumptions!$B$10=1))),0,IF(ISNUMBER(K1473),G1473*H1473*K1473,IF(U1473=0,"UNPRICED",IF(ISNUMBER(INDEX('SKU Catalog'!$L$1:$L$116,MAX(1,U1473))),G1473*H1473*INDEX('SKU Catalog'!$L$1:$L$116,MAX(1,U1473))*IF(AND(INDEX('SKU Catalog'!$F$1:$F$116,MAX(1,U1473))="Hourly",OR(INDEX('SKU Catalog'!$J$1:$J$116,MAX(1,U1473))=0,"1Y"="PAYG")),I1473,1),"UNPRICED"))))</f>
        <v>0</v>
      </c>
      <c r="X1473" s="24">
        <f>IF(NOT(AND(A1473=$B$2,G1473&gt;0,H1473&gt;0,OR(C1473&lt;&gt;"Recommended baseline",Assumptions!$B$10=1))),0,IF(ISNUMBER(K1473),G1473*H1473*K1473,IF(U1473=0,"UNPRICED",IF(ISNUMBER(INDEX('SKU Catalog'!$M$1:$M$116,MAX(1,U1473))),G1473*H1473*INDEX('SKU Catalog'!$M$1:$M$116,MAX(1,U1473))*IF(AND(INDEX('SKU Catalog'!$F$1:$F$116,MAX(1,U1473))="Hourly",OR(INDEX('SKU Catalog'!$J$1:$J$116,MAX(1,U1473))=0,"3Y"="PAYG")),I1473,1),"UNPRICED"))))</f>
        <v>0</v>
      </c>
    </row>
  </sheetData>
  <autoFilter ref="A5:S1473" xr:uid="{00000000-0009-0000-0000-00000A000000}"/>
  <mergeCells count="2">
    <mergeCell ref="A3:S3"/>
    <mergeCell ref="A1:S1"/>
  </mergeCells>
  <conditionalFormatting sqref="O6:P1473">
    <cfRule type="cellIs" dxfId="14" priority="1" operator="equal">
      <formula>"UNPRICED"</formula>
    </cfRule>
  </conditionalFormatting>
  <dataValidations count="59">
    <dataValidation type="list" showErrorMessage="1" errorTitle="Invalid model input" error="Use the supplied options or a non-negative value in the allowed range." sqref="B2" xr:uid="{00000000-0002-0000-0A00-000000000000}">
      <formula1>"dev,staging,prod,existing"</formula1>
    </dataValidation>
    <dataValidation type="list" showErrorMessage="1" errorTitle="Invalid model input" error="Use the supplied options or a non-negative value in the allowed range." sqref="F6 F1107 F740 F373" xr:uid="{00000000-0002-0000-0A00-000001000000}">
      <formula1>SKU_4</formula1>
    </dataValidation>
    <dataValidation type="list" showErrorMessage="1" errorTitle="Invalid model input" error="Use the supplied options or a non-negative value in the allowed range." sqref="J6:J1473" xr:uid="{00000000-0002-0000-0A00-000002000000}">
      <formula1>"Default,PAYG,1Y,3Y"</formula1>
    </dataValidation>
    <dataValidation type="decimal" showErrorMessage="1" errorTitle="Invalid model input" error="Use the supplied options or a non-negative value in the allowed range." sqref="G6:H1473 K6:K1473" xr:uid="{00000000-0002-0000-0A00-000003000000}">
      <formula1>0</formula1>
      <formula2>1000000000000</formula2>
    </dataValidation>
    <dataValidation type="decimal" showErrorMessage="1" errorTitle="Invalid model input" error="Use the supplied options or a non-negative value in the allowed range." sqref="I6:I1473" xr:uid="{00000000-0002-0000-0A00-000006000000}">
      <formula1>0</formula1>
      <formula2>1</formula2>
    </dataValidation>
    <dataValidation type="list" showErrorMessage="1" errorTitle="Invalid model input" error="Use the supplied options or a non-negative value in the allowed range." sqref="F7 F1108 F741 F374" xr:uid="{00000000-0002-0000-0A00-000007000000}">
      <formula1>SKU_5</formula1>
    </dataValidation>
    <dataValidation type="list" showErrorMessage="1" errorTitle="Invalid model input" error="Use the supplied options or a non-negative value in the allowed range." sqref="F1109:F1168 F742:F801 F375:F434 F8:F67" xr:uid="{00000000-0002-0000-0A00-00000D000000}">
      <formula1>SKU_1</formula1>
    </dataValidation>
    <dataValidation type="list" showErrorMessage="1" errorTitle="Invalid model input" error="Use the supplied options or a non-negative value in the allowed range." sqref="F1283:F1466 F1279:F1280 F1269:F1271 F1267 F1254:F1257 F1252 F1248:F1249 F1241 F1239 F1237 F1235 F1191:F1192 F1169:F1186 F916:F1099 F912:F913 F902:F904 F900 F887:F890 F885 F881:F882 F874 F872 F870 F868 F824:F825 F802:F819 F549:F732 F545:F546 F535:F537 F533 F520:F523 F518 F514:F515 F507 F505 F503 F501 F457:F458 F435:F452 F182:F365 F178:F179 F168:F170 F166 F153:F156 F151 F147:F148 F140 F138 F136 F134 F90:F91 F68:F85" xr:uid="{00000000-0002-0000-0A00-000075010000}">
      <formula1>SKU_2</formula1>
    </dataValidation>
    <dataValidation type="list" showErrorMessage="1" errorTitle="Invalid model input" error="Use the supplied options or a non-negative value in the allowed range." sqref="F86 F1208 F1187 F841 F820 F474 F453 F107" xr:uid="{00000000-0002-0000-0A00-0000E1010000}">
      <formula1>SKU_6</formula1>
    </dataValidation>
    <dataValidation type="list" showErrorMessage="1" errorTitle="Invalid model input" error="Use the supplied options or a non-negative value in the allowed range." sqref="F87 F1209 F1188 F842 F821 F475 F454 F108" xr:uid="{00000000-0002-0000-0A00-0000E7010000}">
      <formula1>SKU_7</formula1>
    </dataValidation>
    <dataValidation type="list" showErrorMessage="1" errorTitle="Invalid model input" error="Use the supplied options or a non-negative value in the allowed range." sqref="F88 F1210 F1189 F843 F822 F476 F455 F109" xr:uid="{00000000-0002-0000-0A00-0000ED010000}">
      <formula1>SKU_8</formula1>
    </dataValidation>
    <dataValidation type="list" showErrorMessage="1" errorTitle="Invalid model input" error="Use the supplied options or a non-negative value in the allowed range." sqref="F89 F1473 F1276 F1272:F1273 F1258:F1266 F1253 F1247 F1242 F1240 F1238 F1232 F1230 F1228 F1223 F1218 F1216 F1206:F1207 F1200 F1197 F1190 F1106 F909 F905:F906 F891:F899 F886 F880 F875 F873 F871 F865 F863 F861 F856 F851 F849 F839:F840 F833 F830 F823 F739 F542 F538:F539 F524:F532 F519 F513 F508 F506 F504 F498 F496 F494 F489 F484 F482 F472:F473 F466 F463 F456 F372 F175 F171:F172 F157:F165 F152 F146 F141 F139 F137 F131 F129 F127 F122 F117 F115 F105:F106 F99 F96" xr:uid="{00000000-0002-0000-0A00-0000F3010000}">
      <formula1>SKU_3</formula1>
    </dataValidation>
    <dataValidation type="list" showErrorMessage="1" errorTitle="Invalid model input" error="Use the supplied options or a non-negative value in the allowed range." sqref="F92 F1193 F826 F459" xr:uid="{00000000-0002-0000-0A00-000005020000}">
      <formula1>SKU_42</formula1>
    </dataValidation>
    <dataValidation type="list" showErrorMessage="1" errorTitle="Invalid model input" error="Use the supplied options or a non-negative value in the allowed range." sqref="F93 F1194 F827 F460" xr:uid="{00000000-0002-0000-0A00-00000B020000}">
      <formula1>SKU_43</formula1>
    </dataValidation>
    <dataValidation type="list" showErrorMessage="1" errorTitle="Invalid model input" error="Use the supplied options or a non-negative value in the allowed range." sqref="F94 F1198 F1195 F831 F828 F464 F461 F97" xr:uid="{00000000-0002-0000-0A00-000011020000}">
      <formula1>SKU_44</formula1>
    </dataValidation>
    <dataValidation type="list" showErrorMessage="1" errorTitle="Invalid model input" error="Use the supplied options or a non-negative value in the allowed range." sqref="F95 F1199 F1196 F832 F829 F465 F462 F98" xr:uid="{00000000-0002-0000-0A00-000017020000}">
      <formula1>SKU_45</formula1>
    </dataValidation>
    <dataValidation type="list" showErrorMessage="1" errorTitle="Invalid model input" error="Use the supplied options or a non-negative value in the allowed range." sqref="F100 F1201 F834 F467" xr:uid="{00000000-0002-0000-0A00-000035020000}">
      <formula1>SKU_37</formula1>
    </dataValidation>
    <dataValidation type="list" showErrorMessage="1" errorTitle="Invalid model input" error="Use the supplied options or a non-negative value in the allowed range." sqref="F101 F1202 F835 F468" xr:uid="{00000000-0002-0000-0A00-00003B020000}">
      <formula1>SKU_38</formula1>
    </dataValidation>
    <dataValidation type="list" showErrorMessage="1" errorTitle="Invalid model input" error="Use the supplied options or a non-negative value in the allowed range." sqref="F102 F1203 F836 F469" xr:uid="{00000000-0002-0000-0A00-000041020000}">
      <formula1>SKU_39</formula1>
    </dataValidation>
    <dataValidation type="list" showErrorMessage="1" errorTitle="Invalid model input" error="Use the supplied options or a non-negative value in the allowed range." sqref="F103 F1204 F837 F470" xr:uid="{00000000-0002-0000-0A00-000047020000}">
      <formula1>SKU_40</formula1>
    </dataValidation>
    <dataValidation type="list" showErrorMessage="1" errorTitle="Invalid model input" error="Use the supplied options or a non-negative value in the allowed range." sqref="F104 F1205 F838 F471" xr:uid="{00000000-0002-0000-0A00-00004D020000}">
      <formula1>SKU_41</formula1>
    </dataValidation>
    <dataValidation type="list" showErrorMessage="1" errorTitle="Invalid model input" error="Use the supplied options or a non-negative value in the allowed range." sqref="F110 F1211 F844 F477" xr:uid="{00000000-0002-0000-0A00-000071020000}">
      <formula1>SKU_9</formula1>
    </dataValidation>
    <dataValidation type="list" showErrorMessage="1" errorTitle="Invalid model input" error="Use the supplied options or a non-negative value in the allowed range." sqref="F111 F1212 F845 F478" xr:uid="{00000000-0002-0000-0A00-000077020000}">
      <formula1>SKU_10</formula1>
    </dataValidation>
    <dataValidation type="list" showErrorMessage="1" errorTitle="Invalid model input" error="Use the supplied options or a non-negative value in the allowed range." sqref="F112 F1213 F846 F479" xr:uid="{00000000-0002-0000-0A00-00007D020000}">
      <formula1>SKU_11</formula1>
    </dataValidation>
    <dataValidation type="list" showErrorMessage="1" errorTitle="Invalid model input" error="Use the supplied options or a non-negative value in the allowed range." sqref="F113 F1214 F847 F480" xr:uid="{00000000-0002-0000-0A00-000083020000}">
      <formula1>SKU_12</formula1>
    </dataValidation>
    <dataValidation type="list" showErrorMessage="1" errorTitle="Invalid model input" error="Use the supplied options or a non-negative value in the allowed range." sqref="F114 F1215 F848 F481" xr:uid="{00000000-0002-0000-0A00-000089020000}">
      <formula1>SKU_13</formula1>
    </dataValidation>
    <dataValidation type="list" showErrorMessage="1" errorTitle="Invalid model input" error="Use the supplied options or a non-negative value in the allowed range." sqref="F116 F1217 F850 F483" xr:uid="{00000000-0002-0000-0A00-000095020000}">
      <formula1>SKU_14</formula1>
    </dataValidation>
    <dataValidation type="list" showErrorMessage="1" errorTitle="Invalid model input" error="Use the supplied options or a non-negative value in the allowed range." sqref="F118 F1219 F852 F485" xr:uid="{00000000-0002-0000-0A00-0000A1020000}">
      <formula1>SKU_46</formula1>
    </dataValidation>
    <dataValidation type="list" showErrorMessage="1" errorTitle="Invalid model input" error="Use the supplied options or a non-negative value in the allowed range." sqref="F119 F1220 F853 F486" xr:uid="{00000000-0002-0000-0A00-0000A7020000}">
      <formula1>SKU_47</formula1>
    </dataValidation>
    <dataValidation type="list" showErrorMessage="1" errorTitle="Invalid model input" error="Use the supplied options or a non-negative value in the allowed range." sqref="F120 F1221 F854 F487" xr:uid="{00000000-0002-0000-0A00-0000AD020000}">
      <formula1>SKU_52</formula1>
    </dataValidation>
    <dataValidation type="list" showErrorMessage="1" errorTitle="Invalid model input" error="Use the supplied options or a non-negative value in the allowed range." sqref="F121 F1222 F855 F488" xr:uid="{00000000-0002-0000-0A00-0000B3020000}">
      <formula1>SKU_53</formula1>
    </dataValidation>
    <dataValidation type="list" showErrorMessage="1" errorTitle="Invalid model input" error="Use the supplied options or a non-negative value in the allowed range." sqref="F123 F1224 F857 F490" xr:uid="{00000000-0002-0000-0A00-0000BF020000}">
      <formula1>SKU_48</formula1>
    </dataValidation>
    <dataValidation type="list" showErrorMessage="1" errorTitle="Invalid model input" error="Use the supplied options or a non-negative value in the allowed range." sqref="F124 F1225 F858 F491" xr:uid="{00000000-0002-0000-0A00-0000C5020000}">
      <formula1>SKU_50</formula1>
    </dataValidation>
    <dataValidation type="list" showErrorMessage="1" errorTitle="Invalid model input" error="Use the supplied options or a non-negative value in the allowed range." sqref="F125 F1226 F859 F492" xr:uid="{00000000-0002-0000-0A00-0000CB020000}">
      <formula1>SKU_49</formula1>
    </dataValidation>
    <dataValidation type="list" showErrorMessage="1" errorTitle="Invalid model input" error="Use the supplied options or a non-negative value in the allowed range." sqref="F126 F1227 F860 F493" xr:uid="{00000000-0002-0000-0A00-0000D1020000}">
      <formula1>SKU_51</formula1>
    </dataValidation>
    <dataValidation type="list" showErrorMessage="1" errorTitle="Invalid model input" error="Use the supplied options or a non-negative value in the allowed range." sqref="F128 F1229 F862 F495" xr:uid="{00000000-0002-0000-0A00-0000DD020000}">
      <formula1>SKU_54</formula1>
    </dataValidation>
    <dataValidation type="list" showErrorMessage="1" errorTitle="Invalid model input" error="Use the supplied options or a non-negative value in the allowed range." sqref="F130 F1231 F864 F497" xr:uid="{00000000-0002-0000-0A00-0000E9020000}">
      <formula1>SKU_55</formula1>
    </dataValidation>
    <dataValidation type="list" showErrorMessage="1" errorTitle="Invalid model input" error="Use the supplied options or a non-negative value in the allowed range." sqref="F132 F1233 F866 F499" xr:uid="{00000000-0002-0000-0A00-0000F5020000}">
      <formula1>SKU_56</formula1>
    </dataValidation>
    <dataValidation type="list" showErrorMessage="1" errorTitle="Invalid model input" error="Use the supplied options or a non-negative value in the allowed range." sqref="F133 F1234 F867 F500" xr:uid="{00000000-0002-0000-0A00-0000FB020000}">
      <formula1>SKU_15</formula1>
    </dataValidation>
    <dataValidation type="list" showErrorMessage="1" errorTitle="Invalid model input" error="Use the supplied options or a non-negative value in the allowed range." sqref="F135 F1236 F869 F502" xr:uid="{00000000-0002-0000-0A00-000007030000}">
      <formula1>SKU_19</formula1>
    </dataValidation>
    <dataValidation type="list" showErrorMessage="1" errorTitle="Invalid model input" error="Use the supplied options or a non-negative value in the allowed range." sqref="F142 F1243 F876 F509" xr:uid="{00000000-0002-0000-0A00-000031030000}">
      <formula1>SKU_18</formula1>
    </dataValidation>
    <dataValidation type="list" showErrorMessage="1" errorTitle="Invalid model input" error="Use the supplied options or a non-negative value in the allowed range." sqref="F143 F1244 F877 F510" xr:uid="{00000000-0002-0000-0A00-000037030000}">
      <formula1>SKU_59</formula1>
    </dataValidation>
    <dataValidation type="list" showErrorMessage="1" errorTitle="Invalid model input" error="Use the supplied options or a non-negative value in the allowed range." sqref="F144 F1245 F878 F511" xr:uid="{00000000-0002-0000-0A00-00003D030000}">
      <formula1>SKU_22</formula1>
    </dataValidation>
    <dataValidation type="list" showErrorMessage="1" errorTitle="Invalid model input" error="Use the supplied options or a non-negative value in the allowed range." sqref="F145 F1246 F879 F512" xr:uid="{00000000-0002-0000-0A00-000043030000}">
      <formula1>SKU_23</formula1>
    </dataValidation>
    <dataValidation type="list" showErrorMessage="1" errorTitle="Invalid model input" error="Use the supplied options or a non-negative value in the allowed range." sqref="F149 F1250 F883 F516" xr:uid="{00000000-0002-0000-0A00-00005B030000}">
      <formula1>SKU_16</formula1>
    </dataValidation>
    <dataValidation type="list" showErrorMessage="1" errorTitle="Invalid model input" error="Use the supplied options or a non-negative value in the allowed range." sqref="F150 F1251 F884 F517" xr:uid="{00000000-0002-0000-0A00-000061030000}">
      <formula1>SKU_17</formula1>
    </dataValidation>
    <dataValidation type="list" showErrorMessage="1" errorTitle="Invalid model input" error="Use the supplied options or a non-negative value in the allowed range." sqref="F167 F1268 F901 F534" xr:uid="{00000000-0002-0000-0A00-0000C7030000}">
      <formula1>SKU_32</formula1>
    </dataValidation>
    <dataValidation type="list" showErrorMessage="1" errorTitle="Invalid model input" error="Use the supplied options or a non-negative value in the allowed range." sqref="F173 F1274 F907 F540" xr:uid="{00000000-0002-0000-0A00-0000EB030000}">
      <formula1>SKU_33</formula1>
    </dataValidation>
    <dataValidation type="list" showErrorMessage="1" errorTitle="Invalid model input" error="Use the supplied options or a non-negative value in the allowed range." sqref="F174 F1275 F908 F541" xr:uid="{00000000-0002-0000-0A00-0000F1030000}">
      <formula1>SKU_34</formula1>
    </dataValidation>
    <dataValidation type="list" showErrorMessage="1" errorTitle="Invalid model input" error="Use the supplied options or a non-negative value in the allowed range." sqref="F176 F1277 F910 F543" xr:uid="{00000000-0002-0000-0A00-0000FD030000}">
      <formula1>SKU_30</formula1>
    </dataValidation>
    <dataValidation type="list" showErrorMessage="1" errorTitle="Invalid model input" error="Use the supplied options or a non-negative value in the allowed range." sqref="F177 F1278 F911 F544" xr:uid="{00000000-0002-0000-0A00-000003040000}">
      <formula1>SKU_31</formula1>
    </dataValidation>
    <dataValidation type="list" showErrorMessage="1" errorTitle="Invalid model input" error="Use the supplied options or a non-negative value in the allowed range." sqref="F180 F1281 F914 F547" xr:uid="{00000000-0002-0000-0A00-000015040000}">
      <formula1>SKU_35</formula1>
    </dataValidation>
    <dataValidation type="list" showErrorMessage="1" errorTitle="Invalid model input" error="Use the supplied options or a non-negative value in the allowed range." sqref="F181 F1282 F915 F548" xr:uid="{00000000-0002-0000-0A00-00001B040000}">
      <formula1>SKU_36</formula1>
    </dataValidation>
    <dataValidation type="list" showErrorMessage="1" errorTitle="Invalid model input" error="Use the supplied options or a non-negative value in the allowed range." sqref="F366 F1467 F1100 F733" xr:uid="{00000000-0002-0000-0A00-000071080000}">
      <formula1>SKU_25</formula1>
    </dataValidation>
    <dataValidation type="list" showErrorMessage="1" errorTitle="Invalid model input" error="Use the supplied options or a non-negative value in the allowed range." sqref="F367 F1468 F1101 F734" xr:uid="{00000000-0002-0000-0A00-000077080000}">
      <formula1>SKU_26</formula1>
    </dataValidation>
    <dataValidation type="list" showErrorMessage="1" errorTitle="Invalid model input" error="Use the supplied options or a non-negative value in the allowed range." sqref="F368 F1469 F1102 F735" xr:uid="{00000000-0002-0000-0A00-00007D080000}">
      <formula1>SKU_28</formula1>
    </dataValidation>
    <dataValidation type="list" showErrorMessage="1" errorTitle="Invalid model input" error="Use the supplied options or a non-negative value in the allowed range." sqref="F369 F1470 F1103 F736" xr:uid="{00000000-0002-0000-0A00-000083080000}">
      <formula1>SKU_29</formula1>
    </dataValidation>
    <dataValidation type="list" showErrorMessage="1" errorTitle="Invalid model input" error="Use the supplied options or a non-negative value in the allowed range." sqref="F370 F1471 F1104 F737" xr:uid="{00000000-0002-0000-0A00-000089080000}">
      <formula1>SKU_24</formula1>
    </dataValidation>
    <dataValidation type="list" showErrorMessage="1" errorTitle="Invalid model input" error="Use the supplied options or a non-negative value in the allowed range." sqref="F371 F1472 F1105 F738" xr:uid="{00000000-0002-0000-0A00-00008F080000}">
      <formula1>SKU_20</formula1>
    </dataValidation>
  </dataValidations>
  <pageMargins left="0.75" right="0.75" top="1" bottom="1" header="0.5" footer="0.5"/>
  <pageSetup paperSize="8" fitToHeight="0"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25"/>
  <sheetViews>
    <sheetView showGridLines="0" workbookViewId="0">
      <pane xSplit="3" ySplit="5" topLeftCell="D11" activePane="bottomRight" state="frozen"/>
      <selection pane="topRight"/>
      <selection pane="bottomLeft"/>
      <selection pane="bottomRight" activeCell="B12" sqref="B12"/>
    </sheetView>
  </sheetViews>
  <sheetFormatPr defaultRowHeight="16.2" x14ac:dyDescent="0.35"/>
  <cols>
    <col min="1" max="1" width="12" style="19" customWidth="1"/>
    <col min="2" max="2" width="17" style="19" customWidth="1"/>
    <col min="3" max="3" width="24" style="19" customWidth="1"/>
    <col min="4" max="4" width="33" style="19" customWidth="1"/>
    <col min="5" max="5" width="43" style="19" customWidth="1"/>
    <col min="6" max="6" width="31" style="19" customWidth="1"/>
    <col min="7" max="7" width="12" style="19" customWidth="1"/>
    <col min="8" max="8" width="20" style="19" customWidth="1"/>
    <col min="9" max="9" width="15" style="19" customWidth="1"/>
    <col min="10" max="10" width="16" style="19" customWidth="1"/>
    <col min="11" max="11" width="21" style="19" customWidth="1"/>
    <col min="12" max="12" width="15" style="19" customWidth="1"/>
    <col min="13" max="13" width="28" style="19" customWidth="1"/>
    <col min="14" max="15" width="20" style="19" customWidth="1"/>
    <col min="16" max="16" width="21" style="19" customWidth="1"/>
    <col min="17" max="17" width="31" style="19" customWidth="1"/>
    <col min="18" max="18" width="84" style="19" customWidth="1"/>
    <col min="19" max="19" width="55" style="19" customWidth="1"/>
    <col min="20" max="24" width="13" style="19" hidden="1" customWidth="1"/>
    <col min="25" max="16384" width="8.88671875" style="19"/>
  </cols>
  <sheetData>
    <row r="1" spans="1:24" ht="28.8" x14ac:dyDescent="0.6">
      <c r="A1" s="17" t="s">
        <v>2356</v>
      </c>
      <c r="B1" s="18"/>
      <c r="C1" s="18"/>
      <c r="D1" s="18"/>
      <c r="E1" s="18"/>
      <c r="F1" s="18"/>
      <c r="G1" s="18"/>
      <c r="H1" s="18"/>
      <c r="I1" s="18"/>
      <c r="J1" s="18"/>
      <c r="K1" s="18"/>
      <c r="L1" s="18"/>
      <c r="M1" s="18"/>
      <c r="N1" s="18"/>
      <c r="O1" s="18"/>
      <c r="P1" s="18"/>
      <c r="Q1" s="18"/>
      <c r="R1" s="18"/>
      <c r="S1" s="18"/>
    </row>
    <row r="2" spans="1:24" ht="43.2" x14ac:dyDescent="0.35">
      <c r="A2" s="21" t="s">
        <v>54</v>
      </c>
      <c r="B2" s="26" t="s">
        <v>967</v>
      </c>
      <c r="D2" s="21" t="s">
        <v>2271</v>
      </c>
      <c r="E2" s="23" t="str">
        <f>Assumptions!B7</f>
        <v>PAYG</v>
      </c>
      <c r="G2" s="21" t="s">
        <v>2272</v>
      </c>
      <c r="H2" s="34">
        <f>SUM(O6:O25)</f>
        <v>8766.6579999999994</v>
      </c>
      <c r="J2" s="21" t="s">
        <v>97</v>
      </c>
      <c r="K2" s="35">
        <f>COUNTIFS(A6:A25,B2,Q6:Q25,"UNPRICED*")</f>
        <v>2</v>
      </c>
      <c r="M2" s="21" t="s">
        <v>58</v>
      </c>
      <c r="N2" s="28" t="str">
        <f>IF(K2&gt;0,"INCOMPLETE","COMPLETE")</f>
        <v>INCOMPLETE</v>
      </c>
    </row>
    <row r="3" spans="1:24" x14ac:dyDescent="0.35">
      <c r="A3" s="22" t="s">
        <v>2273</v>
      </c>
      <c r="B3" s="18"/>
      <c r="C3" s="18"/>
      <c r="D3" s="18"/>
      <c r="E3" s="18"/>
      <c r="F3" s="18"/>
      <c r="G3" s="18"/>
      <c r="H3" s="18"/>
      <c r="I3" s="18"/>
      <c r="J3" s="18"/>
      <c r="K3" s="18"/>
      <c r="L3" s="18"/>
      <c r="M3" s="18"/>
      <c r="N3" s="18"/>
      <c r="O3" s="18"/>
      <c r="P3" s="18"/>
      <c r="Q3" s="18"/>
      <c r="R3" s="18"/>
      <c r="S3" s="18"/>
    </row>
    <row r="5" spans="1:24" ht="43.2" x14ac:dyDescent="0.35">
      <c r="A5" s="20" t="s">
        <v>85</v>
      </c>
      <c r="B5" s="20" t="s">
        <v>169</v>
      </c>
      <c r="C5" s="20" t="s">
        <v>2274</v>
      </c>
      <c r="D5" s="20" t="s">
        <v>2275</v>
      </c>
      <c r="E5" s="20" t="s">
        <v>2276</v>
      </c>
      <c r="F5" s="20" t="s">
        <v>2277</v>
      </c>
      <c r="G5" s="20" t="s">
        <v>2278</v>
      </c>
      <c r="H5" s="20" t="s">
        <v>2279</v>
      </c>
      <c r="I5" s="20" t="s">
        <v>2280</v>
      </c>
      <c r="J5" s="20" t="s">
        <v>2281</v>
      </c>
      <c r="K5" s="20" t="s">
        <v>2282</v>
      </c>
      <c r="L5" s="20" t="s">
        <v>2283</v>
      </c>
      <c r="M5" s="20" t="s">
        <v>170</v>
      </c>
      <c r="N5" s="20" t="s">
        <v>2284</v>
      </c>
      <c r="O5" s="20" t="s">
        <v>2285</v>
      </c>
      <c r="P5" s="20" t="s">
        <v>2286</v>
      </c>
      <c r="Q5" s="20" t="s">
        <v>2287</v>
      </c>
      <c r="R5" s="20" t="s">
        <v>2288</v>
      </c>
      <c r="S5" s="20" t="s">
        <v>2222</v>
      </c>
      <c r="T5" s="20" t="s">
        <v>2289</v>
      </c>
      <c r="U5" s="20" t="s">
        <v>2290</v>
      </c>
      <c r="V5" s="20" t="s">
        <v>2291</v>
      </c>
      <c r="W5" s="20" t="s">
        <v>2292</v>
      </c>
      <c r="X5" s="20" t="s">
        <v>2293</v>
      </c>
    </row>
    <row r="6" spans="1:24" ht="43.2" x14ac:dyDescent="0.35">
      <c r="A6" s="21" t="s">
        <v>967</v>
      </c>
      <c r="B6" s="21" t="s">
        <v>86</v>
      </c>
      <c r="C6" s="21" t="s">
        <v>2294</v>
      </c>
      <c r="D6" s="21" t="s">
        <v>2295</v>
      </c>
      <c r="E6" s="21" t="s">
        <v>2296</v>
      </c>
      <c r="F6" s="26" t="s">
        <v>213</v>
      </c>
      <c r="G6" s="27">
        <v>1</v>
      </c>
      <c r="H6" s="27">
        <v>1</v>
      </c>
      <c r="I6" s="36">
        <v>1</v>
      </c>
      <c r="J6" s="26" t="s">
        <v>2297</v>
      </c>
      <c r="K6" s="37"/>
      <c r="L6" s="23" t="str">
        <f>IF(U6=0,"INVALID SKU",IF(INDEX('SKU Catalog'!$J$1:$J$116,MAX(1,U6))=0,"PAYG",IF(J6="Default",Assumptions!$B$7,J6)))</f>
        <v>PAYG</v>
      </c>
      <c r="M6" s="23" t="str">
        <f>IF(U6=0,"Review SKU",INDEX('SKU Catalog'!$E$1:$E$116,MAX(1,U6)))</f>
        <v>capacity</v>
      </c>
      <c r="N6" s="31">
        <f>IF(ISNUMBER(K6),K6,IF(U6=0,"UNPRICED",IF(L6="PAYG",INDEX('SKU Catalog'!$K$1:$K$116,MAX(1,U6)),IF(L6="1Y",INDEX('SKU Catalog'!$L$1:$L$116,MAX(1,U6)),INDEX('SKU Catalog'!$M$1:$M$116,MAX(1,U6))))))</f>
        <v>8409.6</v>
      </c>
      <c r="O6" s="24">
        <f>IF(NOT(AND(A6=$B$2,G6&gt;0,H6&gt;0,OR(C6&lt;&gt;"Recommended baseline",Assumptions!$B$10=1))),0,IF(ISNUMBER(N6),G6*H6*N6*IF(ISNUMBER(K6),1,IF(AND(L6="PAYG",INDEX('SKU Catalog'!$F$1:$F$116,MAX(1,U6))="Hourly"),I6,1)),"UNPRICED"))</f>
        <v>8409.6</v>
      </c>
      <c r="P6" s="24">
        <f>IF(ISNUMBER(O6),O6*Assumptions!$B$8,"UNPRICED")</f>
        <v>100915.20000000001</v>
      </c>
      <c r="Q6" s="23" t="str">
        <f>IF(NOT(AND(A6=$B$2,G6&gt;0,H6&gt;0,OR(C6&lt;&gt;"Recommended baseline",Assumptions!$B$10=1))),"Inactive",IF(NOT(ISNUMBER(N6)),"UNPRICED - select SKU / quote",IF(ISNUMBER(K6),"Manual quote - verify source",IF(T6="Covered","Covered by capacity",IF(T6="Control plane","No direct fee","Priced - verify sizing")))))</f>
        <v>Priced - verify sizing</v>
      </c>
      <c r="R6" s="21" t="s">
        <v>2298</v>
      </c>
      <c r="S6" s="21" t="s">
        <v>1944</v>
      </c>
      <c r="T6" s="21" t="s">
        <v>196</v>
      </c>
      <c r="U6" s="23">
        <f>IF(COUNTIF('SKU Catalog'!$A$4:$A$116,T6&amp;"|"&amp;F6)=0,0,MATCH(T6&amp;"|"&amp;F6,'SKU Catalog'!$A$1:$A$116,0))</f>
        <v>13</v>
      </c>
      <c r="V6" s="24">
        <f>IF(NOT(AND(A6=$B$2,G6&gt;0,H6&gt;0,OR(C6&lt;&gt;"Recommended baseline",Assumptions!$B$10=1))),0,IF(ISNUMBER(K6),G6*H6*K6,IF(U6=0,"UNPRICED",IF(ISNUMBER(INDEX('SKU Catalog'!$K$1:$K$116,MAX(1,U6))),G6*H6*INDEX('SKU Catalog'!$K$1:$K$116,MAX(1,U6))*IF(AND(INDEX('SKU Catalog'!$F$1:$F$116,MAX(1,U6))="Hourly",OR(INDEX('SKU Catalog'!$J$1:$J$116,MAX(1,U6))=0,"PAYG"="PAYG")),I6,1),"UNPRICED"))))</f>
        <v>8409.6</v>
      </c>
      <c r="W6" s="24">
        <f>IF(NOT(AND(A6=$B$2,G6&gt;0,H6&gt;0,OR(C6&lt;&gt;"Recommended baseline",Assumptions!$B$10=1))),0,IF(ISNUMBER(K6),G6*H6*K6,IF(U6=0,"UNPRICED",IF(ISNUMBER(INDEX('SKU Catalog'!$L$1:$L$116,MAX(1,U6))),G6*H6*INDEX('SKU Catalog'!$L$1:$L$116,MAX(1,U6))*IF(AND(INDEX('SKU Catalog'!$F$1:$F$116,MAX(1,U6))="Hourly",OR(INDEX('SKU Catalog'!$J$1:$J$116,MAX(1,U6))=0,"1Y"="PAYG")),I6,1),"UNPRICED"))))</f>
        <v>5002.666666666667</v>
      </c>
      <c r="X6" s="24">
        <f>IF(NOT(AND(A6=$B$2,G6&gt;0,H6&gt;0,OR(C6&lt;&gt;"Recommended baseline",Assumptions!$B$10=1))),0,IF(ISNUMBER(K6),G6*H6*K6,IF(U6=0,"UNPRICED",IF(ISNUMBER(INDEX('SKU Catalog'!$M$1:$M$116,MAX(1,U6))),G6*H6*INDEX('SKU Catalog'!$M$1:$M$116,MAX(1,U6))*IF(AND(INDEX('SKU Catalog'!$F$1:$F$116,MAX(1,U6))="Hourly",OR(INDEX('SKU Catalog'!$J$1:$J$116,MAX(1,U6))=0,"3Y"="PAYG")),I6,1),"UNPRICED"))))</f>
        <v>5002.666666666667</v>
      </c>
    </row>
    <row r="7" spans="1:24" ht="28.8" x14ac:dyDescent="0.35">
      <c r="A7" s="21" t="s">
        <v>967</v>
      </c>
      <c r="B7" s="21" t="s">
        <v>89</v>
      </c>
      <c r="C7" s="21" t="s">
        <v>2310</v>
      </c>
      <c r="D7" s="21" t="s">
        <v>2311</v>
      </c>
      <c r="E7" s="21" t="s">
        <v>2312</v>
      </c>
      <c r="F7" s="26" t="s">
        <v>230</v>
      </c>
      <c r="G7" s="27">
        <v>1</v>
      </c>
      <c r="H7" s="38">
        <f>Assumptions!$B$11</f>
        <v>1024</v>
      </c>
      <c r="I7" s="36">
        <v>1</v>
      </c>
      <c r="J7" s="26" t="s">
        <v>2297</v>
      </c>
      <c r="K7" s="37"/>
      <c r="L7" s="23" t="str">
        <f>IF(U7=0,"INVALID SKU",IF(INDEX('SKU Catalog'!$J$1:$J$116,MAX(1,U7))=0,"PAYG",IF(J7="Default",Assumptions!$B$7,J7)))</f>
        <v>PAYG</v>
      </c>
      <c r="M7" s="23" t="str">
        <f>IF(U7=0,"Review SKU",INDEX('SKU Catalog'!$E$1:$E$116,MAX(1,U7)))</f>
        <v>GB-month</v>
      </c>
      <c r="N7" s="31">
        <f>IF(ISNUMBER(K7),K7,IF(U7=0,"UNPRICED",IF(L7="PAYG",INDEX('SKU Catalog'!$K$1:$K$116,MAX(1,U7)),IF(L7="1Y",INDEX('SKU Catalog'!$L$1:$L$116,MAX(1,U7)),INDEX('SKU Catalog'!$M$1:$M$116,MAX(1,U7))))))</f>
        <v>2.5999999999999999E-2</v>
      </c>
      <c r="O7" s="24">
        <f>IF(NOT(AND(A7=$B$2,G7&gt;0,H7&gt;0,OR(C7&lt;&gt;"Recommended baseline",Assumptions!$B$10=1))),0,IF(ISNUMBER(N7),G7*H7*N7*IF(ISNUMBER(K7),1,IF(AND(L7="PAYG",INDEX('SKU Catalog'!$F$1:$F$116,MAX(1,U7))="Hourly"),I7,1)),"UNPRICED"))</f>
        <v>26.623999999999999</v>
      </c>
      <c r="P7" s="24">
        <f>IF(ISNUMBER(O7),O7*Assumptions!$B$8,"UNPRICED")</f>
        <v>319.488</v>
      </c>
      <c r="Q7" s="23" t="str">
        <f>IF(NOT(AND(A7=$B$2,G7&gt;0,H7&gt;0,OR(C7&lt;&gt;"Recommended baseline",Assumptions!$B$10=1))),"Inactive",IF(NOT(ISNUMBER(N7)),"UNPRICED - select SKU / quote",IF(ISNUMBER(K7),"Manual quote - verify source",IF(T7="Covered","Covered by capacity",IF(T7="Control plane","No direct fee","Priced - verify sizing")))))</f>
        <v>Priced - verify sizing</v>
      </c>
      <c r="R7" s="21" t="s">
        <v>2313</v>
      </c>
      <c r="S7" s="21" t="s">
        <v>1944</v>
      </c>
      <c r="T7" s="21" t="s">
        <v>229</v>
      </c>
      <c r="U7" s="23">
        <f>IF(COUNTIF('SKU Catalog'!$A$4:$A$116,T7&amp;"|"&amp;F7)=0,0,MATCH(T7&amp;"|"&amp;F7,'SKU Catalog'!$A$1:$A$116,0))</f>
        <v>21</v>
      </c>
      <c r="V7" s="2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2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2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43.2" x14ac:dyDescent="0.35">
      <c r="A8" s="21" t="s">
        <v>967</v>
      </c>
      <c r="B8" s="21" t="s">
        <v>86</v>
      </c>
      <c r="C8" s="21" t="s">
        <v>2299</v>
      </c>
      <c r="D8" s="21" t="s">
        <v>1942</v>
      </c>
      <c r="E8" s="21" t="s">
        <v>1943</v>
      </c>
      <c r="F8" s="26" t="s">
        <v>182</v>
      </c>
      <c r="G8" s="27">
        <v>1</v>
      </c>
      <c r="H8" s="27">
        <v>1</v>
      </c>
      <c r="I8" s="36">
        <v>1</v>
      </c>
      <c r="J8" s="26" t="s">
        <v>2297</v>
      </c>
      <c r="K8" s="37"/>
      <c r="L8" s="23" t="str">
        <f>IF(U8=0,"INVALID SKU",IF(INDEX('SKU Catalog'!$J$1:$J$116,MAX(1,U8))=0,"PAYG",IF(J8="Default",Assumptions!$B$7,J8)))</f>
        <v>PAYG</v>
      </c>
      <c r="M8" s="23" t="str">
        <f>IF(U8=0,"Review SKU",INDEX('SKU Catalog'!$E$1:$E$116,MAX(1,U8)))</f>
        <v>resource</v>
      </c>
      <c r="N8" s="31">
        <f>IF(ISNUMBER(K8),K8,IF(U8=0,"UNPRICED",IF(L8="PAYG",INDEX('SKU Catalog'!$K$1:$K$116,MAX(1,U8)),IF(L8="1Y",INDEX('SKU Catalog'!$L$1:$L$116,MAX(1,U8)),INDEX('SKU Catalog'!$M$1:$M$116,MAX(1,U8))))))</f>
        <v>0</v>
      </c>
      <c r="O8" s="24">
        <f>IF(NOT(AND(A8=$B$2,G8&gt;0,H8&gt;0,OR(C8&lt;&gt;"Recommended baseline",Assumptions!$B$10=1))),0,IF(ISNUMBER(N8),G8*H8*N8*IF(ISNUMBER(K8),1,IF(AND(L8="PAYG",INDEX('SKU Catalog'!$F$1:$F$116,MAX(1,U8))="Hourly"),I8,1)),"UNPRICED"))</f>
        <v>0</v>
      </c>
      <c r="P8" s="24">
        <f>IF(ISNUMBER(O8),O8*Assumptions!$B$8,"UNPRICED")</f>
        <v>0</v>
      </c>
      <c r="Q8" s="23" t="str">
        <f>IF(NOT(AND(A8=$B$2,G8&gt;0,H8&gt;0,OR(C8&lt;&gt;"Recommended baseline",Assumptions!$B$10=1))),"Inactive",IF(NOT(ISNUMBER(N8)),"UNPRICED - select SKU / quote",IF(ISNUMBER(K8),"Manual quote - verify source",IF(T8="Covered","Covered by capacity",IF(T8="Control plane","No direct fee","Priced - verify sizing")))))</f>
        <v>Covered by capacity</v>
      </c>
      <c r="R8" s="21" t="s">
        <v>2314</v>
      </c>
      <c r="S8" s="21" t="s">
        <v>1944</v>
      </c>
      <c r="T8" s="21" t="s">
        <v>181</v>
      </c>
      <c r="U8" s="23">
        <f>IF(COUNTIF('SKU Catalog'!$A$4:$A$116,T8&amp;"|"&amp;F8)=0,0,MATCH(T8&amp;"|"&amp;F8,'SKU Catalog'!$A$1:$A$116,0))</f>
        <v>4</v>
      </c>
      <c r="V8" s="24">
        <f>IF(NOT(AND(A8=$B$2,G8&gt;0,H8&gt;0,OR(C8&lt;&gt;"Recommended baseline",Assumptions!$B$10=1))),0,IF(ISNUMBER(K8),G8*H8*K8,IF(U8=0,"UNPRICED",IF(ISNUMBER(INDEX('SKU Catalog'!$K$1:$K$116,MAX(1,U8))),G8*H8*INDEX('SKU Catalog'!$K$1:$K$116,MAX(1,U8))*IF(AND(INDEX('SKU Catalog'!$F$1:$F$116,MAX(1,U8))="Hourly",OR(INDEX('SKU Catalog'!$J$1:$J$116,MAX(1,U8))=0,"PAYG"="PAYG")),I8,1),"UNPRICED"))))</f>
        <v>0</v>
      </c>
      <c r="W8" s="24">
        <f>IF(NOT(AND(A8=$B$2,G8&gt;0,H8&gt;0,OR(C8&lt;&gt;"Recommended baseline",Assumptions!$B$10=1))),0,IF(ISNUMBER(K8),G8*H8*K8,IF(U8=0,"UNPRICED",IF(ISNUMBER(INDEX('SKU Catalog'!$L$1:$L$116,MAX(1,U8))),G8*H8*INDEX('SKU Catalog'!$L$1:$L$116,MAX(1,U8))*IF(AND(INDEX('SKU Catalog'!$F$1:$F$116,MAX(1,U8))="Hourly",OR(INDEX('SKU Catalog'!$J$1:$J$116,MAX(1,U8))=0,"1Y"="PAYG")),I8,1),"UNPRICED"))))</f>
        <v>0</v>
      </c>
      <c r="X8" s="2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43.2" x14ac:dyDescent="0.35">
      <c r="A9" s="21" t="s">
        <v>967</v>
      </c>
      <c r="B9" s="21" t="s">
        <v>86</v>
      </c>
      <c r="C9" s="21" t="s">
        <v>2299</v>
      </c>
      <c r="D9" s="21" t="s">
        <v>1946</v>
      </c>
      <c r="E9" s="21" t="s">
        <v>1947</v>
      </c>
      <c r="F9" s="26" t="s">
        <v>182</v>
      </c>
      <c r="G9" s="27">
        <v>1</v>
      </c>
      <c r="H9" s="27">
        <v>1</v>
      </c>
      <c r="I9" s="36">
        <v>1</v>
      </c>
      <c r="J9" s="26" t="s">
        <v>2297</v>
      </c>
      <c r="K9" s="37"/>
      <c r="L9" s="23" t="str">
        <f>IF(U9=0,"INVALID SKU",IF(INDEX('SKU Catalog'!$J$1:$J$116,MAX(1,U9))=0,"PAYG",IF(J9="Default",Assumptions!$B$7,J9)))</f>
        <v>PAYG</v>
      </c>
      <c r="M9" s="23" t="str">
        <f>IF(U9=0,"Review SKU",INDEX('SKU Catalog'!$E$1:$E$116,MAX(1,U9)))</f>
        <v>resource</v>
      </c>
      <c r="N9" s="31">
        <f>IF(ISNUMBER(K9),K9,IF(U9=0,"UNPRICED",IF(L9="PAYG",INDEX('SKU Catalog'!$K$1:$K$116,MAX(1,U9)),IF(L9="1Y",INDEX('SKU Catalog'!$L$1:$L$116,MAX(1,U9)),INDEX('SKU Catalog'!$M$1:$M$116,MAX(1,U9))))))</f>
        <v>0</v>
      </c>
      <c r="O9" s="24">
        <f>IF(NOT(AND(A9=$B$2,G9&gt;0,H9&gt;0,OR(C9&lt;&gt;"Recommended baseline",Assumptions!$B$10=1))),0,IF(ISNUMBER(N9),G9*H9*N9*IF(ISNUMBER(K9),1,IF(AND(L9="PAYG",INDEX('SKU Catalog'!$F$1:$F$116,MAX(1,U9))="Hourly"),I9,1)),"UNPRICED"))</f>
        <v>0</v>
      </c>
      <c r="P9" s="24">
        <f>IF(ISNUMBER(O9),O9*Assumptions!$B$8,"UNPRICED")</f>
        <v>0</v>
      </c>
      <c r="Q9" s="23" t="str">
        <f>IF(NOT(AND(A9=$B$2,G9&gt;0,H9&gt;0,OR(C9&lt;&gt;"Recommended baseline",Assumptions!$B$10=1))),"Inactive",IF(NOT(ISNUMBER(N9)),"UNPRICED - select SKU / quote",IF(ISNUMBER(K9),"Manual quote - verify source",IF(T9="Covered","Covered by capacity",IF(T9="Control plane","No direct fee","Priced - verify sizing")))))</f>
        <v>Covered by capacity</v>
      </c>
      <c r="R9" s="21" t="s">
        <v>2314</v>
      </c>
      <c r="S9" s="21" t="s">
        <v>1944</v>
      </c>
      <c r="T9" s="21" t="s">
        <v>181</v>
      </c>
      <c r="U9" s="23">
        <f>IF(COUNTIF('SKU Catalog'!$A$4:$A$116,T9&amp;"|"&amp;F9)=0,0,MATCH(T9&amp;"|"&amp;F9,'SKU Catalog'!$A$1:$A$116,0))</f>
        <v>4</v>
      </c>
      <c r="V9" s="24">
        <f>IF(NOT(AND(A9=$B$2,G9&gt;0,H9&gt;0,OR(C9&lt;&gt;"Recommended baseline",Assumptions!$B$10=1))),0,IF(ISNUMBER(K9),G9*H9*K9,IF(U9=0,"UNPRICED",IF(ISNUMBER(INDEX('SKU Catalog'!$K$1:$K$116,MAX(1,U9))),G9*H9*INDEX('SKU Catalog'!$K$1:$K$116,MAX(1,U9))*IF(AND(INDEX('SKU Catalog'!$F$1:$F$116,MAX(1,U9))="Hourly",OR(INDEX('SKU Catalog'!$J$1:$J$116,MAX(1,U9))=0,"PAYG"="PAYG")),I9,1),"UNPRICED"))))</f>
        <v>0</v>
      </c>
      <c r="W9" s="24">
        <f>IF(NOT(AND(A9=$B$2,G9&gt;0,H9&gt;0,OR(C9&lt;&gt;"Recommended baseline",Assumptions!$B$10=1))),0,IF(ISNUMBER(K9),G9*H9*K9,IF(U9=0,"UNPRICED",IF(ISNUMBER(INDEX('SKU Catalog'!$L$1:$L$116,MAX(1,U9))),G9*H9*INDEX('SKU Catalog'!$L$1:$L$116,MAX(1,U9))*IF(AND(INDEX('SKU Catalog'!$F$1:$F$116,MAX(1,U9))="Hourly",OR(INDEX('SKU Catalog'!$J$1:$J$116,MAX(1,U9))=0,"1Y"="PAYG")),I9,1),"UNPRICED"))))</f>
        <v>0</v>
      </c>
      <c r="X9" s="2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28.8" x14ac:dyDescent="0.35">
      <c r="A10" s="21" t="s">
        <v>967</v>
      </c>
      <c r="B10" s="21" t="s">
        <v>89</v>
      </c>
      <c r="C10" s="21" t="s">
        <v>2301</v>
      </c>
      <c r="D10" s="21" t="s">
        <v>262</v>
      </c>
      <c r="E10" s="21" t="s">
        <v>2302</v>
      </c>
      <c r="F10" s="26" t="s">
        <v>239</v>
      </c>
      <c r="G10" s="27">
        <v>1</v>
      </c>
      <c r="H10" s="38">
        <f>Assumptions!$B$15</f>
        <v>1024</v>
      </c>
      <c r="I10" s="36">
        <v>1</v>
      </c>
      <c r="J10" s="26" t="s">
        <v>2297</v>
      </c>
      <c r="K10" s="37"/>
      <c r="L10" s="23" t="str">
        <f>IF(U10=0,"INVALID SKU",IF(INDEX('SKU Catalog'!$J$1:$J$116,MAX(1,U10))=0,"PAYG",IF(J10="Default",Assumptions!$B$7,J10)))</f>
        <v>PAYG</v>
      </c>
      <c r="M10" s="23" t="str">
        <f>IF(U10=0,"Review SKU",INDEX('SKU Catalog'!$E$1:$E$116,MAX(1,U10)))</f>
        <v>GB-month</v>
      </c>
      <c r="N10" s="31">
        <f>IF(ISNUMBER(K10),K10,IF(U10=0,"UNPRICED",IF(L10="PAYG",INDEX('SKU Catalog'!$K$1:$K$116,MAX(1,U10)),IF(L10="1Y",INDEX('SKU Catalog'!$L$1:$L$116,MAX(1,U10)),INDEX('SKU Catalog'!$M$1:$M$116,MAX(1,U10))))))</f>
        <v>2.1000000000000001E-2</v>
      </c>
      <c r="O10" s="24">
        <f>IF(NOT(AND(A10=$B$2,G10&gt;0,H10&gt;0,OR(C10&lt;&gt;"Recommended baseline",Assumptions!$B$10=1))),0,IF(ISNUMBER(N10),G10*H10*N10*IF(ISNUMBER(K10),1,IF(AND(L10="PAYG",INDEX('SKU Catalog'!$F$1:$F$116,MAX(1,U10))="Hourly"),I10,1)),"UNPRICED"))</f>
        <v>21.504000000000001</v>
      </c>
      <c r="P10" s="24">
        <f>IF(ISNUMBER(O10),O10*Assumptions!$B$8,"UNPRICED")</f>
        <v>258.048</v>
      </c>
      <c r="Q10" s="23" t="str">
        <f>IF(NOT(AND(A10=$B$2,G10&gt;0,H10&gt;0,OR(C10&lt;&gt;"Recommended baseline",Assumptions!$B$10=1))),"Inactive",IF(NOT(ISNUMBER(N10)),"UNPRICED - select SKU / quote",IF(ISNUMBER(K10),"Manual quote - verify source",IF(T10="Covered","Covered by capacity",IF(T10="Control plane","No direct fee","Priced - verify sizing")))))</f>
        <v>Priced - verify sizing</v>
      </c>
      <c r="R10" s="21" t="s">
        <v>2303</v>
      </c>
      <c r="S10" s="21" t="s">
        <v>2304</v>
      </c>
      <c r="T10" s="21" t="s">
        <v>262</v>
      </c>
      <c r="U10" s="23">
        <f>IF(COUNTIF('SKU Catalog'!$A$4:$A$116,T10&amp;"|"&amp;F10)=0,0,MATCH(T10&amp;"|"&amp;F10,'SKU Catalog'!$A$1:$A$116,0))</f>
        <v>34</v>
      </c>
      <c r="V10" s="24">
        <f>IF(NOT(AND(A10=$B$2,G10&gt;0,H10&gt;0,OR(C10&lt;&gt;"Recommended baseline",Assumptions!$B$10=1))),0,IF(ISNUMBER(K10),G10*H10*K10,IF(U10=0,"UNPRICED",IF(ISNUMBER(INDEX('SKU Catalog'!$K$1:$K$116,MAX(1,U10))),G10*H10*INDEX('SKU Catalog'!$K$1:$K$116,MAX(1,U10))*IF(AND(INDEX('SKU Catalog'!$F$1:$F$116,MAX(1,U10))="Hourly",OR(INDEX('SKU Catalog'!$J$1:$J$116,MAX(1,U10))=0,"PAYG"="PAYG")),I10,1),"UNPRICED"))))</f>
        <v>21.504000000000001</v>
      </c>
      <c r="W10" s="24">
        <f>IF(NOT(AND(A10=$B$2,G10&gt;0,H10&gt;0,OR(C10&lt;&gt;"Recommended baseline",Assumptions!$B$10=1))),0,IF(ISNUMBER(K10),G10*H10*K10,IF(U10=0,"UNPRICED",IF(ISNUMBER(INDEX('SKU Catalog'!$L$1:$L$116,MAX(1,U10))),G10*H10*INDEX('SKU Catalog'!$L$1:$L$116,MAX(1,U10))*IF(AND(INDEX('SKU Catalog'!$F$1:$F$116,MAX(1,U10))="Hourly",OR(INDEX('SKU Catalog'!$J$1:$J$116,MAX(1,U10))=0,"1Y"="PAYG")),I10,1),"UNPRICED"))))</f>
        <v>21.504000000000001</v>
      </c>
      <c r="X10" s="24">
        <f>IF(NOT(AND(A10=$B$2,G10&gt;0,H10&gt;0,OR(C10&lt;&gt;"Recommended baseline",Assumptions!$B$10=1))),0,IF(ISNUMBER(K10),G10*H10*K10,IF(U10=0,"UNPRICED",IF(ISNUMBER(INDEX('SKU Catalog'!$M$1:$M$116,MAX(1,U10))),G10*H10*INDEX('SKU Catalog'!$M$1:$M$116,MAX(1,U10))*IF(AND(INDEX('SKU Catalog'!$F$1:$F$116,MAX(1,U10))="Hourly",OR(INDEX('SKU Catalog'!$J$1:$J$116,MAX(1,U10))=0,"3Y"="PAYG")),I10,1),"UNPRICED"))))</f>
        <v>21.504000000000001</v>
      </c>
    </row>
    <row r="11" spans="1:24" ht="43.2" x14ac:dyDescent="0.35">
      <c r="A11" s="21" t="s">
        <v>967</v>
      </c>
      <c r="B11" s="21" t="s">
        <v>89</v>
      </c>
      <c r="C11" s="21" t="s">
        <v>2301</v>
      </c>
      <c r="D11" s="21" t="s">
        <v>271</v>
      </c>
      <c r="E11" s="21" t="s">
        <v>2302</v>
      </c>
      <c r="F11" s="26" t="s">
        <v>239</v>
      </c>
      <c r="G11" s="27">
        <v>1</v>
      </c>
      <c r="H11" s="27">
        <v>10</v>
      </c>
      <c r="I11" s="36">
        <v>1</v>
      </c>
      <c r="J11" s="26" t="s">
        <v>2297</v>
      </c>
      <c r="K11" s="37"/>
      <c r="L11" s="23" t="str">
        <f>IF(U11=0,"INVALID SKU",IF(INDEX('SKU Catalog'!$J$1:$J$116,MAX(1,U11))=0,"PAYG",IF(J11="Default",Assumptions!$B$7,J11)))</f>
        <v>PAYG</v>
      </c>
      <c r="M11" s="23" t="str">
        <f>IF(U11=0,"Review SKU",INDEX('SKU Catalog'!$E$1:$E$116,MAX(1,U11)))</f>
        <v>10K operations</v>
      </c>
      <c r="N11" s="31">
        <f>IF(ISNUMBER(K11),K11,IF(U11=0,"UNPRICED",IF(L11="PAYG",INDEX('SKU Catalog'!$K$1:$K$116,MAX(1,U11)),IF(L11="1Y",INDEX('SKU Catalog'!$L$1:$L$116,MAX(1,U11)),INDEX('SKU Catalog'!$M$1:$M$116,MAX(1,U11))))))</f>
        <v>6.5000000000000002E-2</v>
      </c>
      <c r="O11" s="24">
        <f>IF(NOT(AND(A11=$B$2,G11&gt;0,H11&gt;0,OR(C11&lt;&gt;"Recommended baseline",Assumptions!$B$10=1))),0,IF(ISNUMBER(N11),G11*H11*N11*IF(ISNUMBER(K11),1,IF(AND(L11="PAYG",INDEX('SKU Catalog'!$F$1:$F$116,MAX(1,U11))="Hourly"),I11,1)),"UNPRICED"))</f>
        <v>0.65</v>
      </c>
      <c r="P11" s="24">
        <f>IF(ISNUMBER(O11),O11*Assumptions!$B$8,"UNPRICED")</f>
        <v>7.8000000000000007</v>
      </c>
      <c r="Q11" s="2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1" t="s">
        <v>2303</v>
      </c>
      <c r="S11" s="21" t="s">
        <v>2304</v>
      </c>
      <c r="T11" s="21" t="s">
        <v>271</v>
      </c>
      <c r="U11" s="23">
        <f>IF(COUNTIF('SKU Catalog'!$A$4:$A$116,T11&amp;"|"&amp;F11)=0,0,MATCH(T11&amp;"|"&amp;F11,'SKU Catalog'!$A$1:$A$116,0))</f>
        <v>42</v>
      </c>
      <c r="V11" s="24">
        <f>IF(NOT(AND(A11=$B$2,G11&gt;0,H11&gt;0,OR(C11&lt;&gt;"Recommended baseline",Assumptions!$B$10=1))),0,IF(ISNUMBER(K11),G11*H11*K11,IF(U11=0,"UNPRICED",IF(ISNUMBER(INDEX('SKU Catalog'!$K$1:$K$116,MAX(1,U11))),G11*H11*INDEX('SKU Catalog'!$K$1:$K$116,MAX(1,U11))*IF(AND(INDEX('SKU Catalog'!$F$1:$F$116,MAX(1,U11))="Hourly",OR(INDEX('SKU Catalog'!$J$1:$J$116,MAX(1,U11))=0,"PAYG"="PAYG")),I11,1),"UNPRICED"))))</f>
        <v>0.65</v>
      </c>
      <c r="W11" s="24">
        <f>IF(NOT(AND(A11=$B$2,G11&gt;0,H11&gt;0,OR(C11&lt;&gt;"Recommended baseline",Assumptions!$B$10=1))),0,IF(ISNUMBER(K11),G11*H11*K11,IF(U11=0,"UNPRICED",IF(ISNUMBER(INDEX('SKU Catalog'!$L$1:$L$116,MAX(1,U11))),G11*H11*INDEX('SKU Catalog'!$L$1:$L$116,MAX(1,U11))*IF(AND(INDEX('SKU Catalog'!$F$1:$F$116,MAX(1,U11))="Hourly",OR(INDEX('SKU Catalog'!$J$1:$J$116,MAX(1,U11))=0,"1Y"="PAYG")),I11,1),"UNPRICED"))))</f>
        <v>0.65</v>
      </c>
      <c r="X11" s="24">
        <f>IF(NOT(AND(A11=$B$2,G11&gt;0,H11&gt;0,OR(C11&lt;&gt;"Recommended baseline",Assumptions!$B$10=1))),0,IF(ISNUMBER(K11),G11*H11*K11,IF(U11=0,"UNPRICED",IF(ISNUMBER(INDEX('SKU Catalog'!$M$1:$M$116,MAX(1,U11))),G11*H11*INDEX('SKU Catalog'!$M$1:$M$116,MAX(1,U11))*IF(AND(INDEX('SKU Catalog'!$F$1:$F$116,MAX(1,U11))="Hourly",OR(INDEX('SKU Catalog'!$J$1:$J$116,MAX(1,U11))=0,"3Y"="PAYG")),I11,1),"UNPRICED"))))</f>
        <v>0.65</v>
      </c>
    </row>
    <row r="12" spans="1:24" ht="43.2" x14ac:dyDescent="0.35">
      <c r="A12" s="21" t="s">
        <v>967</v>
      </c>
      <c r="B12" s="21" t="s">
        <v>89</v>
      </c>
      <c r="C12" s="21" t="s">
        <v>2301</v>
      </c>
      <c r="D12" s="21" t="s">
        <v>273</v>
      </c>
      <c r="E12" s="21" t="s">
        <v>2302</v>
      </c>
      <c r="F12" s="26" t="s">
        <v>239</v>
      </c>
      <c r="G12" s="27">
        <v>1</v>
      </c>
      <c r="H12" s="27">
        <v>10</v>
      </c>
      <c r="I12" s="36">
        <v>1</v>
      </c>
      <c r="J12" s="26" t="s">
        <v>2297</v>
      </c>
      <c r="K12" s="37"/>
      <c r="L12" s="23" t="str">
        <f>IF(U12=0,"INVALID SKU",IF(INDEX('SKU Catalog'!$J$1:$J$116,MAX(1,U12))=0,"PAYG",IF(J12="Default",Assumptions!$B$7,J12)))</f>
        <v>PAYG</v>
      </c>
      <c r="M12" s="23" t="str">
        <f>IF(U12=0,"Review SKU",INDEX('SKU Catalog'!$E$1:$E$116,MAX(1,U12)))</f>
        <v>10K operations</v>
      </c>
      <c r="N12" s="31">
        <f>IF(ISNUMBER(K12),K12,IF(U12=0,"UNPRICED",IF(L12="PAYG",INDEX('SKU Catalog'!$K$1:$K$116,MAX(1,U12)),IF(L12="1Y",INDEX('SKU Catalog'!$L$1:$L$116,MAX(1,U12)),INDEX('SKU Catalog'!$M$1:$M$116,MAX(1,U12))))))</f>
        <v>5.0000000000000001E-3</v>
      </c>
      <c r="O12" s="24">
        <f>IF(NOT(AND(A12=$B$2,G12&gt;0,H12&gt;0,OR(C12&lt;&gt;"Recommended baseline",Assumptions!$B$10=1))),0,IF(ISNUMBER(N12),G12*H12*N12*IF(ISNUMBER(K12),1,IF(AND(L12="PAYG",INDEX('SKU Catalog'!$F$1:$F$116,MAX(1,U12))="Hourly"),I12,1)),"UNPRICED"))</f>
        <v>0.05</v>
      </c>
      <c r="P12" s="24">
        <f>IF(ISNUMBER(O12),O12*Assumptions!$B$8,"UNPRICED")</f>
        <v>0.60000000000000009</v>
      </c>
      <c r="Q12" s="2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1" t="s">
        <v>2303</v>
      </c>
      <c r="S12" s="21" t="s">
        <v>2304</v>
      </c>
      <c r="T12" s="21" t="s">
        <v>273</v>
      </c>
      <c r="U12" s="23">
        <f>IF(COUNTIF('SKU Catalog'!$A$4:$A$116,T12&amp;"|"&amp;F12)=0,0,MATCH(T12&amp;"|"&amp;F12,'SKU Catalog'!$A$1:$A$116,0))</f>
        <v>43</v>
      </c>
      <c r="V12" s="24">
        <f>IF(NOT(AND(A12=$B$2,G12&gt;0,H12&gt;0,OR(C12&lt;&gt;"Recommended baseline",Assumptions!$B$10=1))),0,IF(ISNUMBER(K12),G12*H12*K12,IF(U12=0,"UNPRICED",IF(ISNUMBER(INDEX('SKU Catalog'!$K$1:$K$116,MAX(1,U12))),G12*H12*INDEX('SKU Catalog'!$K$1:$K$116,MAX(1,U12))*IF(AND(INDEX('SKU Catalog'!$F$1:$F$116,MAX(1,U12))="Hourly",OR(INDEX('SKU Catalog'!$J$1:$J$116,MAX(1,U12))=0,"PAYG"="PAYG")),I12,1),"UNPRICED"))))</f>
        <v>0.05</v>
      </c>
      <c r="W12" s="24">
        <f>IF(NOT(AND(A12=$B$2,G12&gt;0,H12&gt;0,OR(C12&lt;&gt;"Recommended baseline",Assumptions!$B$10=1))),0,IF(ISNUMBER(K12),G12*H12*K12,IF(U12=0,"UNPRICED",IF(ISNUMBER(INDEX('SKU Catalog'!$L$1:$L$116,MAX(1,U12))),G12*H12*INDEX('SKU Catalog'!$L$1:$L$116,MAX(1,U12))*IF(AND(INDEX('SKU Catalog'!$F$1:$F$116,MAX(1,U12))="Hourly",OR(INDEX('SKU Catalog'!$J$1:$J$116,MAX(1,U12))=0,"1Y"="PAYG")),I12,1),"UNPRICED"))))</f>
        <v>0.05</v>
      </c>
      <c r="X12" s="24">
        <f>IF(NOT(AND(A12=$B$2,G12&gt;0,H12&gt;0,OR(C12&lt;&gt;"Recommended baseline",Assumptions!$B$10=1))),0,IF(ISNUMBER(K12),G12*H12*K12,IF(U12=0,"UNPRICED",IF(ISNUMBER(INDEX('SKU Catalog'!$M$1:$M$116,MAX(1,U12))),G12*H12*INDEX('SKU Catalog'!$M$1:$M$116,MAX(1,U12))*IF(AND(INDEX('SKU Catalog'!$F$1:$F$116,MAX(1,U12))="Hourly",OR(INDEX('SKU Catalog'!$J$1:$J$116,MAX(1,U12))=0,"3Y"="PAYG")),I12,1),"UNPRICED"))))</f>
        <v>0.05</v>
      </c>
    </row>
    <row r="13" spans="1:24" ht="28.8" x14ac:dyDescent="0.35">
      <c r="A13" s="21" t="s">
        <v>967</v>
      </c>
      <c r="B13" s="21" t="s">
        <v>88</v>
      </c>
      <c r="C13" s="21" t="s">
        <v>2301</v>
      </c>
      <c r="D13" s="21" t="s">
        <v>286</v>
      </c>
      <c r="E13" s="21" t="s">
        <v>2302</v>
      </c>
      <c r="F13" s="26" t="s">
        <v>287</v>
      </c>
      <c r="G13" s="27">
        <v>1</v>
      </c>
      <c r="H13" s="38">
        <f>Assumptions!$B$23</f>
        <v>10</v>
      </c>
      <c r="I13" s="36">
        <v>1</v>
      </c>
      <c r="J13" s="26" t="s">
        <v>2297</v>
      </c>
      <c r="K13" s="37"/>
      <c r="L13" s="23" t="str">
        <f>IF(U13=0,"INVALID SKU",IF(INDEX('SKU Catalog'!$J$1:$J$116,MAX(1,U13))=0,"PAYG",IF(J13="Default",Assumptions!$B$7,J13)))</f>
        <v>PAYG</v>
      </c>
      <c r="M13" s="23" t="str">
        <f>IF(U13=0,"Review SKU",INDEX('SKU Catalog'!$E$1:$E$116,MAX(1,U13)))</f>
        <v>10K operations</v>
      </c>
      <c r="N13" s="31">
        <f>IF(ISNUMBER(K13),K13,IF(U13=0,"UNPRICED",IF(L13="PAYG",INDEX('SKU Catalog'!$K$1:$K$116,MAX(1,U13)),IF(L13="1Y",INDEX('SKU Catalog'!$L$1:$L$116,MAX(1,U13)),INDEX('SKU Catalog'!$M$1:$M$116,MAX(1,U13))))))</f>
        <v>0.03</v>
      </c>
      <c r="O13" s="24">
        <f>IF(NOT(AND(A13=$B$2,G13&gt;0,H13&gt;0,OR(C13&lt;&gt;"Recommended baseline",Assumptions!$B$10=1))),0,IF(ISNUMBER(N13),G13*H13*N13*IF(ISNUMBER(K13),1,IF(AND(L13="PAYG",INDEX('SKU Catalog'!$F$1:$F$116,MAX(1,U13))="Hourly"),I13,1)),"UNPRICED"))</f>
        <v>0.3</v>
      </c>
      <c r="P13" s="24">
        <f>IF(ISNUMBER(O13),O13*Assumptions!$B$8,"UNPRICED")</f>
        <v>3.5999999999999996</v>
      </c>
      <c r="Q13" s="2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1" t="s">
        <v>2303</v>
      </c>
      <c r="S13" s="21" t="s">
        <v>2304</v>
      </c>
      <c r="T13" s="21" t="s">
        <v>286</v>
      </c>
      <c r="U13" s="23">
        <f>IF(COUNTIF('SKU Catalog'!$A$4:$A$116,T13&amp;"|"&amp;F13)=0,0,MATCH(T13&amp;"|"&amp;F13,'SKU Catalog'!$A$1:$A$116,0))</f>
        <v>48</v>
      </c>
      <c r="V13" s="24">
        <f>IF(NOT(AND(A13=$B$2,G13&gt;0,H13&gt;0,OR(C13&lt;&gt;"Recommended baseline",Assumptions!$B$10=1))),0,IF(ISNUMBER(K13),G13*H13*K13,IF(U13=0,"UNPRICED",IF(ISNUMBER(INDEX('SKU Catalog'!$K$1:$K$116,MAX(1,U13))),G13*H13*INDEX('SKU Catalog'!$K$1:$K$116,MAX(1,U13))*IF(AND(INDEX('SKU Catalog'!$F$1:$F$116,MAX(1,U13))="Hourly",OR(INDEX('SKU Catalog'!$J$1:$J$116,MAX(1,U13))=0,"PAYG"="PAYG")),I13,1),"UNPRICED"))))</f>
        <v>0.3</v>
      </c>
      <c r="W13" s="24">
        <f>IF(NOT(AND(A13=$B$2,G13&gt;0,H13&gt;0,OR(C13&lt;&gt;"Recommended baseline",Assumptions!$B$10=1))),0,IF(ISNUMBER(K13),G13*H13*K13,IF(U13=0,"UNPRICED",IF(ISNUMBER(INDEX('SKU Catalog'!$L$1:$L$116,MAX(1,U13))),G13*H13*INDEX('SKU Catalog'!$L$1:$L$116,MAX(1,U13))*IF(AND(INDEX('SKU Catalog'!$F$1:$F$116,MAX(1,U13))="Hourly",OR(INDEX('SKU Catalog'!$J$1:$J$116,MAX(1,U13))=0,"1Y"="PAYG")),I13,1),"UNPRICED"))))</f>
        <v>0.3</v>
      </c>
      <c r="X13" s="24">
        <f>IF(NOT(AND(A13=$B$2,G13&gt;0,H13&gt;0,OR(C13&lt;&gt;"Recommended baseline",Assumptions!$B$10=1))),0,IF(ISNUMBER(K13),G13*H13*K13,IF(U13=0,"UNPRICED",IF(ISNUMBER(INDEX('SKU Catalog'!$M$1:$M$116,MAX(1,U13))),G13*H13*INDEX('SKU Catalog'!$M$1:$M$116,MAX(1,U13))*IF(AND(INDEX('SKU Catalog'!$F$1:$F$116,MAX(1,U13))="Hourly",OR(INDEX('SKU Catalog'!$J$1:$J$116,MAX(1,U13))=0,"3Y"="PAYG")),I13,1),"UNPRICED"))))</f>
        <v>0.3</v>
      </c>
    </row>
    <row r="14" spans="1:24" ht="43.2" x14ac:dyDescent="0.35">
      <c r="A14" s="21" t="s">
        <v>967</v>
      </c>
      <c r="B14" s="21" t="s">
        <v>88</v>
      </c>
      <c r="C14" s="21" t="s">
        <v>2301</v>
      </c>
      <c r="D14" s="21" t="s">
        <v>297</v>
      </c>
      <c r="E14" s="21" t="s">
        <v>2302</v>
      </c>
      <c r="F14" s="26" t="s">
        <v>298</v>
      </c>
      <c r="G14" s="27">
        <v>1</v>
      </c>
      <c r="H14" s="38">
        <f>Assumptions!$B$12</f>
        <v>30</v>
      </c>
      <c r="I14" s="36">
        <v>1</v>
      </c>
      <c r="J14" s="26" t="s">
        <v>2297</v>
      </c>
      <c r="K14" s="37"/>
      <c r="L14" s="23" t="str">
        <f>IF(U14=0,"INVALID SKU",IF(INDEX('SKU Catalog'!$J$1:$J$116,MAX(1,U14))=0,"PAYG",IF(J14="Default",Assumptions!$B$7,J14)))</f>
        <v>PAYG</v>
      </c>
      <c r="M14" s="23" t="str">
        <f>IF(U14=0,"Review SKU",INDEX('SKU Catalog'!$E$1:$E$116,MAX(1,U14)))</f>
        <v>GB analyzed</v>
      </c>
      <c r="N14" s="31">
        <f>IF(ISNUMBER(K14),K14,IF(U14=0,"UNPRICED",IF(L14="PAYG",INDEX('SKU Catalog'!$K$1:$K$116,MAX(1,U14)),IF(L14="1Y",INDEX('SKU Catalog'!$L$1:$L$116,MAX(1,U14)),INDEX('SKU Catalog'!$M$1:$M$116,MAX(1,U14))))))</f>
        <v>4.3</v>
      </c>
      <c r="O14" s="24">
        <f>IF(NOT(AND(A14=$B$2,G14&gt;0,H14&gt;0,OR(C14&lt;&gt;"Recommended baseline",Assumptions!$B$10=1))),0,IF(ISNUMBER(N14),G14*H14*N14*IF(ISNUMBER(K14),1,IF(AND(L14="PAYG",INDEX('SKU Catalog'!$F$1:$F$116,MAX(1,U14))="Hourly"),I14,1)),"UNPRICED"))</f>
        <v>129</v>
      </c>
      <c r="P14" s="24">
        <f>IF(ISNUMBER(O14),O14*Assumptions!$B$8,"UNPRICED")</f>
        <v>1548</v>
      </c>
      <c r="Q14" s="2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1" t="s">
        <v>2305</v>
      </c>
      <c r="S14" s="21" t="s">
        <v>2304</v>
      </c>
      <c r="T14" s="21" t="s">
        <v>297</v>
      </c>
      <c r="U14" s="23">
        <f>IF(COUNTIF('SKU Catalog'!$A$4:$A$116,T14&amp;"|"&amp;F14)=0,0,MATCH(T14&amp;"|"&amp;F14,'SKU Catalog'!$A$1:$A$116,0))</f>
        <v>51</v>
      </c>
      <c r="V14" s="24">
        <f>IF(NOT(AND(A14=$B$2,G14&gt;0,H14&gt;0,OR(C14&lt;&gt;"Recommended baseline",Assumptions!$B$10=1))),0,IF(ISNUMBER(K14),G14*H14*K14,IF(U14=0,"UNPRICED",IF(ISNUMBER(INDEX('SKU Catalog'!$K$1:$K$116,MAX(1,U14))),G14*H14*INDEX('SKU Catalog'!$K$1:$K$116,MAX(1,U14))*IF(AND(INDEX('SKU Catalog'!$F$1:$F$116,MAX(1,U14))="Hourly",OR(INDEX('SKU Catalog'!$J$1:$J$116,MAX(1,U14))=0,"PAYG"="PAYG")),I14,1),"UNPRICED"))))</f>
        <v>129</v>
      </c>
      <c r="W14" s="24">
        <f>IF(NOT(AND(A14=$B$2,G14&gt;0,H14&gt;0,OR(C14&lt;&gt;"Recommended baseline",Assumptions!$B$10=1))),0,IF(ISNUMBER(K14),G14*H14*K14,IF(U14=0,"UNPRICED",IF(ISNUMBER(INDEX('SKU Catalog'!$L$1:$L$116,MAX(1,U14))),G14*H14*INDEX('SKU Catalog'!$L$1:$L$116,MAX(1,U14))*IF(AND(INDEX('SKU Catalog'!$F$1:$F$116,MAX(1,U14))="Hourly",OR(INDEX('SKU Catalog'!$J$1:$J$116,MAX(1,U14))=0,"1Y"="PAYG")),I14,1),"UNPRICED"))))</f>
        <v>129</v>
      </c>
      <c r="X14" s="24">
        <f>IF(NOT(AND(A14=$B$2,G14&gt;0,H14&gt;0,OR(C14&lt;&gt;"Recommended baseline",Assumptions!$B$10=1))),0,IF(ISNUMBER(K14),G14*H14*K14,IF(U14=0,"UNPRICED",IF(ISNUMBER(INDEX('SKU Catalog'!$M$1:$M$116,MAX(1,U14))),G14*H14*INDEX('SKU Catalog'!$M$1:$M$116,MAX(1,U14))*IF(AND(INDEX('SKU Catalog'!$F$1:$F$116,MAX(1,U14))="Hourly",OR(INDEX('SKU Catalog'!$J$1:$J$116,MAX(1,U14))=0,"3Y"="PAYG")),I14,1),"UNPRICED"))))</f>
        <v>129</v>
      </c>
    </row>
    <row r="15" spans="1:24" ht="43.2" x14ac:dyDescent="0.35">
      <c r="A15" s="21" t="s">
        <v>967</v>
      </c>
      <c r="B15" s="21" t="s">
        <v>94</v>
      </c>
      <c r="C15" s="21" t="s">
        <v>2301</v>
      </c>
      <c r="D15" s="21" t="s">
        <v>289</v>
      </c>
      <c r="E15" s="21" t="s">
        <v>2302</v>
      </c>
      <c r="F15" s="26" t="s">
        <v>290</v>
      </c>
      <c r="G15" s="27">
        <v>1</v>
      </c>
      <c r="H15" s="38">
        <f>Assumptions!$B$12</f>
        <v>30</v>
      </c>
      <c r="I15" s="36">
        <v>1</v>
      </c>
      <c r="J15" s="26" t="s">
        <v>2297</v>
      </c>
      <c r="K15" s="37"/>
      <c r="L15" s="23" t="str">
        <f>IF(U15=0,"INVALID SKU",IF(INDEX('SKU Catalog'!$J$1:$J$116,MAX(1,U15))=0,"PAYG",IF(J15="Default",Assumptions!$B$7,J15)))</f>
        <v>PAYG</v>
      </c>
      <c r="M15" s="23" t="str">
        <f>IF(U15=0,"Review SKU",INDEX('SKU Catalog'!$E$1:$E$116,MAX(1,U15)))</f>
        <v>GB ingested</v>
      </c>
      <c r="N15" s="31">
        <f>IF(ISNUMBER(K15),K15,IF(U15=0,"UNPRICED",IF(L15="PAYG",INDEX('SKU Catalog'!$K$1:$K$116,MAX(1,U15)),IF(L15="1Y",INDEX('SKU Catalog'!$L$1:$L$116,MAX(1,U15)),INDEX('SKU Catalog'!$M$1:$M$116,MAX(1,U15))))))</f>
        <v>2.2999999999999998</v>
      </c>
      <c r="O15" s="24">
        <f>IF(NOT(AND(A15=$B$2,G15&gt;0,H15&gt;0,OR(C15&lt;&gt;"Recommended baseline",Assumptions!$B$10=1))),0,IF(ISNUMBER(N15),G15*H15*N15*IF(ISNUMBER(K15),1,IF(AND(L15="PAYG",INDEX('SKU Catalog'!$F$1:$F$116,MAX(1,U15))="Hourly"),I15,1)),"UNPRICED"))</f>
        <v>69</v>
      </c>
      <c r="P15" s="24">
        <f>IF(ISNUMBER(O15),O15*Assumptions!$B$8,"UNPRICED")</f>
        <v>828</v>
      </c>
      <c r="Q15" s="2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1" t="s">
        <v>2306</v>
      </c>
      <c r="S15" s="21" t="s">
        <v>2304</v>
      </c>
      <c r="T15" s="21" t="s">
        <v>289</v>
      </c>
      <c r="U15" s="23">
        <f>IF(COUNTIF('SKU Catalog'!$A$4:$A$116,T15&amp;"|"&amp;F15)=0,0,MATCH(T15&amp;"|"&amp;F15,'SKU Catalog'!$A$1:$A$116,0))</f>
        <v>49</v>
      </c>
      <c r="V15" s="24">
        <f>IF(NOT(AND(A15=$B$2,G15&gt;0,H15&gt;0,OR(C15&lt;&gt;"Recommended baseline",Assumptions!$B$10=1))),0,IF(ISNUMBER(K15),G15*H15*K15,IF(U15=0,"UNPRICED",IF(ISNUMBER(INDEX('SKU Catalog'!$K$1:$K$116,MAX(1,U15))),G15*H15*INDEX('SKU Catalog'!$K$1:$K$116,MAX(1,U15))*IF(AND(INDEX('SKU Catalog'!$F$1:$F$116,MAX(1,U15))="Hourly",OR(INDEX('SKU Catalog'!$J$1:$J$116,MAX(1,U15))=0,"PAYG"="PAYG")),I15,1),"UNPRICED"))))</f>
        <v>69</v>
      </c>
      <c r="W15" s="24">
        <f>IF(NOT(AND(A15=$B$2,G15&gt;0,H15&gt;0,OR(C15&lt;&gt;"Recommended baseline",Assumptions!$B$10=1))),0,IF(ISNUMBER(K15),G15*H15*K15,IF(U15=0,"UNPRICED",IF(ISNUMBER(INDEX('SKU Catalog'!$L$1:$L$116,MAX(1,U15))),G15*H15*INDEX('SKU Catalog'!$L$1:$L$116,MAX(1,U15))*IF(AND(INDEX('SKU Catalog'!$F$1:$F$116,MAX(1,U15))="Hourly",OR(INDEX('SKU Catalog'!$J$1:$J$116,MAX(1,U15))=0,"1Y"="PAYG")),I15,1),"UNPRICED"))))</f>
        <v>69</v>
      </c>
      <c r="X15" s="24">
        <f>IF(NOT(AND(A15=$B$2,G15&gt;0,H15&gt;0,OR(C15&lt;&gt;"Recommended baseline",Assumptions!$B$10=1))),0,IF(ISNUMBER(K15),G15*H15*K15,IF(U15=0,"UNPRICED",IF(ISNUMBER(INDEX('SKU Catalog'!$M$1:$M$116,MAX(1,U15))),G15*H15*INDEX('SKU Catalog'!$M$1:$M$116,MAX(1,U15))*IF(AND(INDEX('SKU Catalog'!$F$1:$F$116,MAX(1,U15))="Hourly",OR(INDEX('SKU Catalog'!$J$1:$J$116,MAX(1,U15))=0,"3Y"="PAYG")),I15,1),"UNPRICED"))))</f>
        <v>69</v>
      </c>
    </row>
    <row r="16" spans="1:24" ht="28.8" x14ac:dyDescent="0.35">
      <c r="A16" s="21" t="s">
        <v>967</v>
      </c>
      <c r="B16" s="21" t="s">
        <v>87</v>
      </c>
      <c r="C16" s="21" t="s">
        <v>2301</v>
      </c>
      <c r="D16" s="21" t="s">
        <v>335</v>
      </c>
      <c r="E16" s="21" t="s">
        <v>2302</v>
      </c>
      <c r="F16" s="26" t="s">
        <v>287</v>
      </c>
      <c r="G16" s="27">
        <v>1</v>
      </c>
      <c r="H16" s="38">
        <f>Assumptions!$B$17</f>
        <v>3</v>
      </c>
      <c r="I16" s="36">
        <v>1</v>
      </c>
      <c r="J16" s="26" t="s">
        <v>2297</v>
      </c>
      <c r="K16" s="37"/>
      <c r="L16" s="23" t="str">
        <f>IF(U16=0,"INVALID SKU",IF(INDEX('SKU Catalog'!$J$1:$J$116,MAX(1,U16))=0,"PAYG",IF(J16="Default",Assumptions!$B$7,J16)))</f>
        <v>PAYG</v>
      </c>
      <c r="M16" s="23" t="str">
        <f>IF(U16=0,"Review SKU",INDEX('SKU Catalog'!$E$1:$E$116,MAX(1,U16)))</f>
        <v>endpoint</v>
      </c>
      <c r="N16" s="31">
        <f>IF(ISNUMBER(K16),K16,IF(U16=0,"UNPRICED",IF(L16="PAYG",INDEX('SKU Catalog'!$K$1:$K$116,MAX(1,U16)),IF(L16="1Y",INDEX('SKU Catalog'!$L$1:$L$116,MAX(1,U16)),INDEX('SKU Catalog'!$M$1:$M$116,MAX(1,U16))))))</f>
        <v>7.3</v>
      </c>
      <c r="O16" s="24">
        <f>IF(NOT(AND(A16=$B$2,G16&gt;0,H16&gt;0,OR(C16&lt;&gt;"Recommended baseline",Assumptions!$B$10=1))),0,IF(ISNUMBER(N16),G16*H16*N16*IF(ISNUMBER(K16),1,IF(AND(L16="PAYG",INDEX('SKU Catalog'!$F$1:$F$116,MAX(1,U16))="Hourly"),I16,1)),"UNPRICED"))</f>
        <v>21.9</v>
      </c>
      <c r="P16" s="24">
        <f>IF(ISNUMBER(O16),O16*Assumptions!$B$8,"UNPRICED")</f>
        <v>262.79999999999995</v>
      </c>
      <c r="Q16" s="2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1" t="s">
        <v>2303</v>
      </c>
      <c r="S16" s="21" t="s">
        <v>2304</v>
      </c>
      <c r="T16" s="21" t="s">
        <v>335</v>
      </c>
      <c r="U16" s="23">
        <f>IF(COUNTIF('SKU Catalog'!$A$4:$A$116,T16&amp;"|"&amp;F16)=0,0,MATCH(T16&amp;"|"&amp;F16,'SKU Catalog'!$A$1:$A$116,0))</f>
        <v>63</v>
      </c>
      <c r="V16" s="24">
        <f>IF(NOT(AND(A16=$B$2,G16&gt;0,H16&gt;0,OR(C16&lt;&gt;"Recommended baseline",Assumptions!$B$10=1))),0,IF(ISNUMBER(K16),G16*H16*K16,IF(U16=0,"UNPRICED",IF(ISNUMBER(INDEX('SKU Catalog'!$K$1:$K$116,MAX(1,U16))),G16*H16*INDEX('SKU Catalog'!$K$1:$K$116,MAX(1,U16))*IF(AND(INDEX('SKU Catalog'!$F$1:$F$116,MAX(1,U16))="Hourly",OR(INDEX('SKU Catalog'!$J$1:$J$116,MAX(1,U16))=0,"PAYG"="PAYG")),I16,1),"UNPRICED"))))</f>
        <v>21.9</v>
      </c>
      <c r="W16" s="24">
        <f>IF(NOT(AND(A16=$B$2,G16&gt;0,H16&gt;0,OR(C16&lt;&gt;"Recommended baseline",Assumptions!$B$10=1))),0,IF(ISNUMBER(K16),G16*H16*K16,IF(U16=0,"UNPRICED",IF(ISNUMBER(INDEX('SKU Catalog'!$L$1:$L$116,MAX(1,U16))),G16*H16*INDEX('SKU Catalog'!$L$1:$L$116,MAX(1,U16))*IF(AND(INDEX('SKU Catalog'!$F$1:$F$116,MAX(1,U16))="Hourly",OR(INDEX('SKU Catalog'!$J$1:$J$116,MAX(1,U16))=0,"1Y"="PAYG")),I16,1),"UNPRICED"))))</f>
        <v>21.9</v>
      </c>
      <c r="X16" s="24">
        <f>IF(NOT(AND(A16=$B$2,G16&gt;0,H16&gt;0,OR(C16&lt;&gt;"Recommended baseline",Assumptions!$B$10=1))),0,IF(ISNUMBER(K16),G16*H16*K16,IF(U16=0,"UNPRICED",IF(ISNUMBER(INDEX('SKU Catalog'!$M$1:$M$116,MAX(1,U16))),G16*H16*INDEX('SKU Catalog'!$M$1:$M$116,MAX(1,U16))*IF(AND(INDEX('SKU Catalog'!$F$1:$F$116,MAX(1,U16))="Hourly",OR(INDEX('SKU Catalog'!$J$1:$J$116,MAX(1,U16))=0,"3Y"="PAYG")),I16,1),"UNPRICED"))))</f>
        <v>21.9</v>
      </c>
    </row>
    <row r="17" spans="1:24" ht="43.2" x14ac:dyDescent="0.35">
      <c r="A17" s="21" t="s">
        <v>967</v>
      </c>
      <c r="B17" s="21" t="s">
        <v>87</v>
      </c>
      <c r="C17" s="21" t="s">
        <v>2301</v>
      </c>
      <c r="D17" s="21" t="s">
        <v>338</v>
      </c>
      <c r="E17" s="21" t="s">
        <v>2302</v>
      </c>
      <c r="F17" s="26" t="s">
        <v>287</v>
      </c>
      <c r="G17" s="27">
        <v>1</v>
      </c>
      <c r="H17" s="27">
        <v>100</v>
      </c>
      <c r="I17" s="36">
        <v>1</v>
      </c>
      <c r="J17" s="26" t="s">
        <v>2297</v>
      </c>
      <c r="K17" s="37"/>
      <c r="L17" s="23" t="str">
        <f>IF(U17=0,"INVALID SKU",IF(INDEX('SKU Catalog'!$J$1:$J$116,MAX(1,U17))=0,"PAYG",IF(J17="Default",Assumptions!$B$7,J17)))</f>
        <v>PAYG</v>
      </c>
      <c r="M17" s="23" t="str">
        <f>IF(U17=0,"Review SKU",INDEX('SKU Catalog'!$E$1:$E$116,MAX(1,U17)))</f>
        <v>GB processed</v>
      </c>
      <c r="N17" s="31">
        <f>IF(ISNUMBER(K17),K17,IF(U17=0,"UNPRICED",IF(L17="PAYG",INDEX('SKU Catalog'!$K$1:$K$116,MAX(1,U17)),IF(L17="1Y",INDEX('SKU Catalog'!$L$1:$L$116,MAX(1,U17)),INDEX('SKU Catalog'!$M$1:$M$116,MAX(1,U17))))))</f>
        <v>0.01</v>
      </c>
      <c r="O17" s="24">
        <f>IF(NOT(AND(A17=$B$2,G17&gt;0,H17&gt;0,OR(C17&lt;&gt;"Recommended baseline",Assumptions!$B$10=1))),0,IF(ISNUMBER(N17),G17*H17*N17*IF(ISNUMBER(K17),1,IF(AND(L17="PAYG",INDEX('SKU Catalog'!$F$1:$F$116,MAX(1,U17))="Hourly"),I17,1)),"UNPRICED"))</f>
        <v>1</v>
      </c>
      <c r="P17" s="24">
        <f>IF(ISNUMBER(O17),O17*Assumptions!$B$8,"UNPRICED")</f>
        <v>12</v>
      </c>
      <c r="Q17" s="2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1" t="s">
        <v>2303</v>
      </c>
      <c r="S17" s="21" t="s">
        <v>2304</v>
      </c>
      <c r="T17" s="21" t="s">
        <v>338</v>
      </c>
      <c r="U17" s="23">
        <f>IF(COUNTIF('SKU Catalog'!$A$4:$A$116,T17&amp;"|"&amp;F17)=0,0,MATCH(T17&amp;"|"&amp;F17,'SKU Catalog'!$A$1:$A$116,0))</f>
        <v>64</v>
      </c>
      <c r="V17" s="24">
        <f>IF(NOT(AND(A17=$B$2,G17&gt;0,H17&gt;0,OR(C17&lt;&gt;"Recommended baseline",Assumptions!$B$10=1))),0,IF(ISNUMBER(K17),G17*H17*K17,IF(U17=0,"UNPRICED",IF(ISNUMBER(INDEX('SKU Catalog'!$K$1:$K$116,MAX(1,U17))),G17*H17*INDEX('SKU Catalog'!$K$1:$K$116,MAX(1,U17))*IF(AND(INDEX('SKU Catalog'!$F$1:$F$116,MAX(1,U17))="Hourly",OR(INDEX('SKU Catalog'!$J$1:$J$116,MAX(1,U17))=0,"PAYG"="PAYG")),I17,1),"UNPRICED"))))</f>
        <v>1</v>
      </c>
      <c r="W17" s="24">
        <f>IF(NOT(AND(A17=$B$2,G17&gt;0,H17&gt;0,OR(C17&lt;&gt;"Recommended baseline",Assumptions!$B$10=1))),0,IF(ISNUMBER(K17),G17*H17*K17,IF(U17=0,"UNPRICED",IF(ISNUMBER(INDEX('SKU Catalog'!$L$1:$L$116,MAX(1,U17))),G17*H17*INDEX('SKU Catalog'!$L$1:$L$116,MAX(1,U17))*IF(AND(INDEX('SKU Catalog'!$F$1:$F$116,MAX(1,U17))="Hourly",OR(INDEX('SKU Catalog'!$J$1:$J$116,MAX(1,U17))=0,"1Y"="PAYG")),I17,1),"UNPRICED"))))</f>
        <v>1</v>
      </c>
      <c r="X17" s="24">
        <f>IF(NOT(AND(A17=$B$2,G17&gt;0,H17&gt;0,OR(C17&lt;&gt;"Recommended baseline",Assumptions!$B$10=1))),0,IF(ISNUMBER(K17),G17*H17*K17,IF(U17=0,"UNPRICED",IF(ISNUMBER(INDEX('SKU Catalog'!$M$1:$M$116,MAX(1,U17))),G17*H17*INDEX('SKU Catalog'!$M$1:$M$116,MAX(1,U17))*IF(AND(INDEX('SKU Catalog'!$F$1:$F$116,MAX(1,U17))="Hourly",OR(INDEX('SKU Catalog'!$J$1:$J$116,MAX(1,U17))=0,"3Y"="PAYG")),I17,1),"UNPRICED"))))</f>
        <v>1</v>
      </c>
    </row>
    <row r="18" spans="1:24" ht="28.8" x14ac:dyDescent="0.35">
      <c r="A18" s="21" t="s">
        <v>967</v>
      </c>
      <c r="B18" s="21" t="s">
        <v>87</v>
      </c>
      <c r="C18" s="21" t="s">
        <v>2301</v>
      </c>
      <c r="D18" s="21" t="s">
        <v>342</v>
      </c>
      <c r="E18" s="21" t="s">
        <v>2302</v>
      </c>
      <c r="F18" s="26" t="s">
        <v>343</v>
      </c>
      <c r="G18" s="27">
        <v>1</v>
      </c>
      <c r="H18" s="38">
        <f>Assumptions!$B$18</f>
        <v>3</v>
      </c>
      <c r="I18" s="36">
        <v>1</v>
      </c>
      <c r="J18" s="26" t="s">
        <v>2297</v>
      </c>
      <c r="K18" s="37"/>
      <c r="L18" s="23" t="str">
        <f>IF(U18=0,"INVALID SKU",IF(INDEX('SKU Catalog'!$J$1:$J$116,MAX(1,U18))=0,"PAYG",IF(J18="Default",Assumptions!$B$7,J18)))</f>
        <v>PAYG</v>
      </c>
      <c r="M18" s="23" t="str">
        <f>IF(U18=0,"Review SKU",INDEX('SKU Catalog'!$E$1:$E$116,MAX(1,U18)))</f>
        <v>zone</v>
      </c>
      <c r="N18" s="31">
        <f>IF(ISNUMBER(K18),K18,IF(U18=0,"UNPRICED",IF(L18="PAYG",INDEX('SKU Catalog'!$K$1:$K$116,MAX(1,U18)),IF(L18="1Y",INDEX('SKU Catalog'!$L$1:$L$116,MAX(1,U18)),INDEX('SKU Catalog'!$M$1:$M$116,MAX(1,U18))))))</f>
        <v>0.5</v>
      </c>
      <c r="O18" s="24">
        <f>IF(NOT(AND(A18=$B$2,G18&gt;0,H18&gt;0,OR(C18&lt;&gt;"Recommended baseline",Assumptions!$B$10=1))),0,IF(ISNUMBER(N18),G18*H18*N18*IF(ISNUMBER(K18),1,IF(AND(L18="PAYG",INDEX('SKU Catalog'!$F$1:$F$116,MAX(1,U18))="Hourly"),I18,1)),"UNPRICED"))</f>
        <v>1.5</v>
      </c>
      <c r="P18" s="24">
        <f>IF(ISNUMBER(O18),O18*Assumptions!$B$8,"UNPRICED")</f>
        <v>18</v>
      </c>
      <c r="Q18" s="2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1" t="s">
        <v>2303</v>
      </c>
      <c r="S18" s="21" t="s">
        <v>2304</v>
      </c>
      <c r="T18" s="21" t="s">
        <v>342</v>
      </c>
      <c r="U18" s="23">
        <f>IF(COUNTIF('SKU Catalog'!$A$4:$A$116,T18&amp;"|"&amp;F18)=0,0,MATCH(T18&amp;"|"&amp;F18,'SKU Catalog'!$A$1:$A$116,0))</f>
        <v>65</v>
      </c>
      <c r="V18" s="24">
        <f>IF(NOT(AND(A18=$B$2,G18&gt;0,H18&gt;0,OR(C18&lt;&gt;"Recommended baseline",Assumptions!$B$10=1))),0,IF(ISNUMBER(K18),G18*H18*K18,IF(U18=0,"UNPRICED",IF(ISNUMBER(INDEX('SKU Catalog'!$K$1:$K$116,MAX(1,U18))),G18*H18*INDEX('SKU Catalog'!$K$1:$K$116,MAX(1,U18))*IF(AND(INDEX('SKU Catalog'!$F$1:$F$116,MAX(1,U18))="Hourly",OR(INDEX('SKU Catalog'!$J$1:$J$116,MAX(1,U18))=0,"PAYG"="PAYG")),I18,1),"UNPRICED"))))</f>
        <v>1.5</v>
      </c>
      <c r="W18" s="24">
        <f>IF(NOT(AND(A18=$B$2,G18&gt;0,H18&gt;0,OR(C18&lt;&gt;"Recommended baseline",Assumptions!$B$10=1))),0,IF(ISNUMBER(K18),G18*H18*K18,IF(U18=0,"UNPRICED",IF(ISNUMBER(INDEX('SKU Catalog'!$L$1:$L$116,MAX(1,U18))),G18*H18*INDEX('SKU Catalog'!$L$1:$L$116,MAX(1,U18))*IF(AND(INDEX('SKU Catalog'!$F$1:$F$116,MAX(1,U18))="Hourly",OR(INDEX('SKU Catalog'!$J$1:$J$116,MAX(1,U18))=0,"1Y"="PAYG")),I18,1),"UNPRICED"))))</f>
        <v>1.5</v>
      </c>
      <c r="X18" s="24">
        <f>IF(NOT(AND(A18=$B$2,G18&gt;0,H18&gt;0,OR(C18&lt;&gt;"Recommended baseline",Assumptions!$B$10=1))),0,IF(ISNUMBER(K18),G18*H18*K18,IF(U18=0,"UNPRICED",IF(ISNUMBER(INDEX('SKU Catalog'!$M$1:$M$116,MAX(1,U18))),G18*H18*INDEX('SKU Catalog'!$M$1:$M$116,MAX(1,U18))*IF(AND(INDEX('SKU Catalog'!$F$1:$F$116,MAX(1,U18))="Hourly",OR(INDEX('SKU Catalog'!$J$1:$J$116,MAX(1,U18))=0,"3Y"="PAYG")),I18,1),"UNPRICED"))))</f>
        <v>1.5</v>
      </c>
    </row>
    <row r="19" spans="1:24" ht="28.8" x14ac:dyDescent="0.35">
      <c r="A19" s="21" t="s">
        <v>967</v>
      </c>
      <c r="B19" s="21" t="s">
        <v>87</v>
      </c>
      <c r="C19" s="21" t="s">
        <v>2301</v>
      </c>
      <c r="D19" s="21" t="s">
        <v>346</v>
      </c>
      <c r="E19" s="21" t="s">
        <v>2302</v>
      </c>
      <c r="F19" s="26" t="s">
        <v>343</v>
      </c>
      <c r="G19" s="27">
        <v>1</v>
      </c>
      <c r="H19" s="27">
        <v>1</v>
      </c>
      <c r="I19" s="36">
        <v>1</v>
      </c>
      <c r="J19" s="26" t="s">
        <v>2297</v>
      </c>
      <c r="K19" s="37"/>
      <c r="L19" s="23" t="str">
        <f>IF(U19=0,"INVALID SKU",IF(INDEX('SKU Catalog'!$J$1:$J$116,MAX(1,U19))=0,"PAYG",IF(J19="Default",Assumptions!$B$7,J19)))</f>
        <v>PAYG</v>
      </c>
      <c r="M19" s="23" t="str">
        <f>IF(U19=0,"Review SKU",INDEX('SKU Catalog'!$E$1:$E$116,MAX(1,U19)))</f>
        <v>million queries</v>
      </c>
      <c r="N19" s="31">
        <f>IF(ISNUMBER(K19),K19,IF(U19=0,"UNPRICED",IF(L19="PAYG",INDEX('SKU Catalog'!$K$1:$K$116,MAX(1,U19)),IF(L19="1Y",INDEX('SKU Catalog'!$L$1:$L$116,MAX(1,U19)),INDEX('SKU Catalog'!$M$1:$M$116,MAX(1,U19))))))</f>
        <v>0.4</v>
      </c>
      <c r="O19" s="24">
        <f>IF(NOT(AND(A19=$B$2,G19&gt;0,H19&gt;0,OR(C19&lt;&gt;"Recommended baseline",Assumptions!$B$10=1))),0,IF(ISNUMBER(N19),G19*H19*N19*IF(ISNUMBER(K19),1,IF(AND(L19="PAYG",INDEX('SKU Catalog'!$F$1:$F$116,MAX(1,U19))="Hourly"),I19,1)),"UNPRICED"))</f>
        <v>0.4</v>
      </c>
      <c r="P19" s="24">
        <f>IF(ISNUMBER(O19),O19*Assumptions!$B$8,"UNPRICED")</f>
        <v>4.8000000000000007</v>
      </c>
      <c r="Q19" s="2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1" t="s">
        <v>2303</v>
      </c>
      <c r="S19" s="21" t="s">
        <v>2304</v>
      </c>
      <c r="T19" s="21" t="s">
        <v>346</v>
      </c>
      <c r="U19" s="23">
        <f>IF(COUNTIF('SKU Catalog'!$A$4:$A$116,T19&amp;"|"&amp;F19)=0,0,MATCH(T19&amp;"|"&amp;F19,'SKU Catalog'!$A$1:$A$116,0))</f>
        <v>66</v>
      </c>
      <c r="V19" s="24">
        <f>IF(NOT(AND(A19=$B$2,G19&gt;0,H19&gt;0,OR(C19&lt;&gt;"Recommended baseline",Assumptions!$B$10=1))),0,IF(ISNUMBER(K19),G19*H19*K19,IF(U19=0,"UNPRICED",IF(ISNUMBER(INDEX('SKU Catalog'!$K$1:$K$116,MAX(1,U19))),G19*H19*INDEX('SKU Catalog'!$K$1:$K$116,MAX(1,U19))*IF(AND(INDEX('SKU Catalog'!$F$1:$F$116,MAX(1,U19))="Hourly",OR(INDEX('SKU Catalog'!$J$1:$J$116,MAX(1,U19))=0,"PAYG"="PAYG")),I19,1),"UNPRICED"))))</f>
        <v>0.4</v>
      </c>
      <c r="W19" s="24">
        <f>IF(NOT(AND(A19=$B$2,G19&gt;0,H19&gt;0,OR(C19&lt;&gt;"Recommended baseline",Assumptions!$B$10=1))),0,IF(ISNUMBER(K19),G19*H19*K19,IF(U19=0,"UNPRICED",IF(ISNUMBER(INDEX('SKU Catalog'!$L$1:$L$116,MAX(1,U19))),G19*H19*INDEX('SKU Catalog'!$L$1:$L$116,MAX(1,U19))*IF(AND(INDEX('SKU Catalog'!$F$1:$F$116,MAX(1,U19))="Hourly",OR(INDEX('SKU Catalog'!$J$1:$J$116,MAX(1,U19))=0,"1Y"="PAYG")),I19,1),"UNPRICED"))))</f>
        <v>0.4</v>
      </c>
      <c r="X19" s="24">
        <f>IF(NOT(AND(A19=$B$2,G19&gt;0,H19&gt;0,OR(C19&lt;&gt;"Recommended baseline",Assumptions!$B$10=1))),0,IF(ISNUMBER(K19),G19*H19*K19,IF(U19=0,"UNPRICED",IF(ISNUMBER(INDEX('SKU Catalog'!$M$1:$M$116,MAX(1,U19))),G19*H19*INDEX('SKU Catalog'!$M$1:$M$116,MAX(1,U19))*IF(AND(INDEX('SKU Catalog'!$F$1:$F$116,MAX(1,U19))="Hourly",OR(INDEX('SKU Catalog'!$J$1:$J$116,MAX(1,U19))=0,"3Y"="PAYG")),I19,1),"UNPRICED"))))</f>
        <v>0.4</v>
      </c>
    </row>
    <row r="20" spans="1:24" ht="28.8" x14ac:dyDescent="0.35">
      <c r="A20" s="21" t="s">
        <v>967</v>
      </c>
      <c r="B20" s="21" t="s">
        <v>87</v>
      </c>
      <c r="C20" s="21" t="s">
        <v>2301</v>
      </c>
      <c r="D20" s="21" t="s">
        <v>352</v>
      </c>
      <c r="E20" s="21" t="s">
        <v>2302</v>
      </c>
      <c r="F20" s="26" t="s">
        <v>353</v>
      </c>
      <c r="G20" s="27">
        <v>1</v>
      </c>
      <c r="H20" s="38">
        <f>Assumptions!$B$16</f>
        <v>100</v>
      </c>
      <c r="I20" s="36">
        <v>1</v>
      </c>
      <c r="J20" s="26" t="s">
        <v>2297</v>
      </c>
      <c r="K20" s="37"/>
      <c r="L20" s="23" t="str">
        <f>IF(U20=0,"INVALID SKU",IF(INDEX('SKU Catalog'!$J$1:$J$116,MAX(1,U20))=0,"PAYG",IF(J20="Default",Assumptions!$B$7,J20)))</f>
        <v>PAYG</v>
      </c>
      <c r="M20" s="23" t="str">
        <f>IF(U20=0,"Review SKU",INDEX('SKU Catalog'!$E$1:$E$116,MAX(1,U20)))</f>
        <v>billable GB</v>
      </c>
      <c r="N20" s="31">
        <f>IF(ISNUMBER(K20),K20,IF(U20=0,"UNPRICED",IF(L20="PAYG",INDEX('SKU Catalog'!$K$1:$K$116,MAX(1,U20)),IF(L20="1Y",INDEX('SKU Catalog'!$L$1:$L$116,MAX(1,U20)),INDEX('SKU Catalog'!$M$1:$M$116,MAX(1,U20))))))</f>
        <v>8.6999999999999994E-2</v>
      </c>
      <c r="O20" s="24">
        <f>IF(NOT(AND(A20=$B$2,G20&gt;0,H20&gt;0,OR(C20&lt;&gt;"Recommended baseline",Assumptions!$B$10=1))),0,IF(ISNUMBER(N20),G20*H20*N20*IF(ISNUMBER(K20),1,IF(AND(L20="PAYG",INDEX('SKU Catalog'!$F$1:$F$116,MAX(1,U20))="Hourly"),I20,1)),"UNPRICED"))</f>
        <v>8.6999999999999993</v>
      </c>
      <c r="P20" s="24">
        <f>IF(ISNUMBER(O20),O20*Assumptions!$B$8,"UNPRICED")</f>
        <v>104.39999999999999</v>
      </c>
      <c r="Q20" s="2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1" t="s">
        <v>2303</v>
      </c>
      <c r="S20" s="21" t="s">
        <v>2304</v>
      </c>
      <c r="T20" s="21" t="s">
        <v>352</v>
      </c>
      <c r="U20" s="23">
        <f>IF(COUNTIF('SKU Catalog'!$A$4:$A$116,T20&amp;"|"&amp;F20)=0,0,MATCH(T20&amp;"|"&amp;F20,'SKU Catalog'!$A$1:$A$116,0))</f>
        <v>69</v>
      </c>
      <c r="V20" s="24">
        <f>IF(NOT(AND(A20=$B$2,G20&gt;0,H20&gt;0,OR(C20&lt;&gt;"Recommended baseline",Assumptions!$B$10=1))),0,IF(ISNUMBER(K20),G20*H20*K20,IF(U20=0,"UNPRICED",IF(ISNUMBER(INDEX('SKU Catalog'!$K$1:$K$116,MAX(1,U20))),G20*H20*INDEX('SKU Catalog'!$K$1:$K$116,MAX(1,U20))*IF(AND(INDEX('SKU Catalog'!$F$1:$F$116,MAX(1,U20))="Hourly",OR(INDEX('SKU Catalog'!$J$1:$J$116,MAX(1,U20))=0,"PAYG"="PAYG")),I20,1),"UNPRICED"))))</f>
        <v>8.6999999999999993</v>
      </c>
      <c r="W20" s="24">
        <f>IF(NOT(AND(A20=$B$2,G20&gt;0,H20&gt;0,OR(C20&lt;&gt;"Recommended baseline",Assumptions!$B$10=1))),0,IF(ISNUMBER(K20),G20*H20*K20,IF(U20=0,"UNPRICED",IF(ISNUMBER(INDEX('SKU Catalog'!$L$1:$L$116,MAX(1,U20))),G20*H20*INDEX('SKU Catalog'!$L$1:$L$116,MAX(1,U20))*IF(AND(INDEX('SKU Catalog'!$F$1:$F$116,MAX(1,U20))="Hourly",OR(INDEX('SKU Catalog'!$J$1:$J$116,MAX(1,U20))=0,"1Y"="PAYG")),I20,1),"UNPRICED"))))</f>
        <v>8.6999999999999993</v>
      </c>
      <c r="X20" s="24">
        <f>IF(NOT(AND(A20=$B$2,G20&gt;0,H20&gt;0,OR(C20&lt;&gt;"Recommended baseline",Assumptions!$B$10=1))),0,IF(ISNUMBER(K20),G20*H20*K20,IF(U20=0,"UNPRICED",IF(ISNUMBER(INDEX('SKU Catalog'!$M$1:$M$116,MAX(1,U20))),G20*H20*INDEX('SKU Catalog'!$M$1:$M$116,MAX(1,U20))*IF(AND(INDEX('SKU Catalog'!$F$1:$F$116,MAX(1,U20))="Hourly",OR(INDEX('SKU Catalog'!$J$1:$J$116,MAX(1,U20))=0,"3Y"="PAYG")),I20,1),"UNPRICED"))))</f>
        <v>8.6999999999999993</v>
      </c>
    </row>
    <row r="21" spans="1:24" ht="28.8" x14ac:dyDescent="0.35">
      <c r="A21" s="21" t="s">
        <v>967</v>
      </c>
      <c r="B21" s="21" t="s">
        <v>90</v>
      </c>
      <c r="C21" s="21" t="s">
        <v>2301</v>
      </c>
      <c r="D21" s="21" t="s">
        <v>316</v>
      </c>
      <c r="E21" s="21" t="s">
        <v>2302</v>
      </c>
      <c r="F21" s="26" t="s">
        <v>317</v>
      </c>
      <c r="G21" s="27">
        <v>1</v>
      </c>
      <c r="H21" s="38">
        <f>Assumptions!$B$13</f>
        <v>10</v>
      </c>
      <c r="I21" s="36">
        <v>1</v>
      </c>
      <c r="J21" s="26" t="s">
        <v>2297</v>
      </c>
      <c r="K21" s="37"/>
      <c r="L21" s="23" t="str">
        <f>IF(U21=0,"INVALID SKU",IF(INDEX('SKU Catalog'!$J$1:$J$116,MAX(1,U21))=0,"PAYG",IF(J21="Default",Assumptions!$B$7,J21)))</f>
        <v>PAYG</v>
      </c>
      <c r="M21" s="23" t="str">
        <f>IF(U21=0,"Review SKU",INDEX('SKU Catalog'!$E$1:$E$116,MAX(1,U21)))</f>
        <v>million tokens</v>
      </c>
      <c r="N21" s="31">
        <f>IF(ISNUMBER(K21),K21,IF(U21=0,"UNPRICED",IF(L21="PAYG",INDEX('SKU Catalog'!$K$1:$K$116,MAX(1,U21)),IF(L21="1Y",INDEX('SKU Catalog'!$L$1:$L$116,MAX(1,U21)),INDEX('SKU Catalog'!$M$1:$M$116,MAX(1,U21))))))</f>
        <v>0.15</v>
      </c>
      <c r="O21" s="24">
        <f>IF(NOT(AND(A21=$B$2,G21&gt;0,H21&gt;0,OR(C21&lt;&gt;"Recommended baseline",Assumptions!$B$10=1))),0,IF(ISNUMBER(N21),G21*H21*N21*IF(ISNUMBER(K21),1,IF(AND(L21="PAYG",INDEX('SKU Catalog'!$F$1:$F$116,MAX(1,U21))="Hourly"),I21,1)),"UNPRICED"))</f>
        <v>1.5</v>
      </c>
      <c r="P21" s="24">
        <f>IF(ISNUMBER(O21),O21*Assumptions!$B$8,"UNPRICED")</f>
        <v>18</v>
      </c>
      <c r="Q21" s="2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1" t="s">
        <v>2303</v>
      </c>
      <c r="S21" s="21" t="s">
        <v>2304</v>
      </c>
      <c r="T21" s="21" t="s">
        <v>316</v>
      </c>
      <c r="U21" s="23">
        <f>IF(COUNTIF('SKU Catalog'!$A$4:$A$116,T21&amp;"|"&amp;F21)=0,0,MATCH(T21&amp;"|"&amp;F21,'SKU Catalog'!$A$1:$A$116,0))</f>
        <v>56</v>
      </c>
      <c r="V21" s="24">
        <f>IF(NOT(AND(A21=$B$2,G21&gt;0,H21&gt;0,OR(C21&lt;&gt;"Recommended baseline",Assumptions!$B$10=1))),0,IF(ISNUMBER(K21),G21*H21*K21,IF(U21=0,"UNPRICED",IF(ISNUMBER(INDEX('SKU Catalog'!$K$1:$K$116,MAX(1,U21))),G21*H21*INDEX('SKU Catalog'!$K$1:$K$116,MAX(1,U21))*IF(AND(INDEX('SKU Catalog'!$F$1:$F$116,MAX(1,U21))="Hourly",OR(INDEX('SKU Catalog'!$J$1:$J$116,MAX(1,U21))=0,"PAYG"="PAYG")),I21,1),"UNPRICED"))))</f>
        <v>1.5</v>
      </c>
      <c r="W21" s="24">
        <f>IF(NOT(AND(A21=$B$2,G21&gt;0,H21&gt;0,OR(C21&lt;&gt;"Recommended baseline",Assumptions!$B$10=1))),0,IF(ISNUMBER(K21),G21*H21*K21,IF(U21=0,"UNPRICED",IF(ISNUMBER(INDEX('SKU Catalog'!$L$1:$L$116,MAX(1,U21))),G21*H21*INDEX('SKU Catalog'!$L$1:$L$116,MAX(1,U21))*IF(AND(INDEX('SKU Catalog'!$F$1:$F$116,MAX(1,U21))="Hourly",OR(INDEX('SKU Catalog'!$J$1:$J$116,MAX(1,U21))=0,"1Y"="PAYG")),I21,1),"UNPRICED"))))</f>
        <v>1.5</v>
      </c>
      <c r="X21" s="24">
        <f>IF(NOT(AND(A21=$B$2,G21&gt;0,H21&gt;0,OR(C21&lt;&gt;"Recommended baseline",Assumptions!$B$10=1))),0,IF(ISNUMBER(K21),G21*H21*K21,IF(U21=0,"UNPRICED",IF(ISNUMBER(INDEX('SKU Catalog'!$M$1:$M$116,MAX(1,U21))),G21*H21*INDEX('SKU Catalog'!$M$1:$M$116,MAX(1,U21))*IF(AND(INDEX('SKU Catalog'!$F$1:$F$116,MAX(1,U21))="Hourly",OR(INDEX('SKU Catalog'!$J$1:$J$116,MAX(1,U21))=0,"3Y"="PAYG")),I21,1),"UNPRICED"))))</f>
        <v>1.5</v>
      </c>
    </row>
    <row r="22" spans="1:24" ht="28.8" x14ac:dyDescent="0.35">
      <c r="A22" s="21" t="s">
        <v>967</v>
      </c>
      <c r="B22" s="21" t="s">
        <v>90</v>
      </c>
      <c r="C22" s="21" t="s">
        <v>2301</v>
      </c>
      <c r="D22" s="21" t="s">
        <v>323</v>
      </c>
      <c r="E22" s="21" t="s">
        <v>2302</v>
      </c>
      <c r="F22" s="26" t="s">
        <v>317</v>
      </c>
      <c r="G22" s="27">
        <v>1</v>
      </c>
      <c r="H22" s="38">
        <f>Assumptions!$B$14</f>
        <v>2</v>
      </c>
      <c r="I22" s="36">
        <v>1</v>
      </c>
      <c r="J22" s="26" t="s">
        <v>2297</v>
      </c>
      <c r="K22" s="37"/>
      <c r="L22" s="23" t="str">
        <f>IF(U22=0,"INVALID SKU",IF(INDEX('SKU Catalog'!$J$1:$J$116,MAX(1,U22))=0,"PAYG",IF(J22="Default",Assumptions!$B$7,J22)))</f>
        <v>PAYG</v>
      </c>
      <c r="M22" s="23" t="str">
        <f>IF(U22=0,"Review SKU",INDEX('SKU Catalog'!$E$1:$E$116,MAX(1,U22)))</f>
        <v>million tokens</v>
      </c>
      <c r="N22" s="31">
        <f>IF(ISNUMBER(K22),K22,IF(U22=0,"UNPRICED",IF(L22="PAYG",INDEX('SKU Catalog'!$K$1:$K$116,MAX(1,U22)),IF(L22="1Y",INDEX('SKU Catalog'!$L$1:$L$116,MAX(1,U22)),INDEX('SKU Catalog'!$M$1:$M$116,MAX(1,U22))))))</f>
        <v>0.6</v>
      </c>
      <c r="O22" s="24">
        <f>IF(NOT(AND(A22=$B$2,G22&gt;0,H22&gt;0,OR(C22&lt;&gt;"Recommended baseline",Assumptions!$B$10=1))),0,IF(ISNUMBER(N22),G22*H22*N22*IF(ISNUMBER(K22),1,IF(AND(L22="PAYG",INDEX('SKU Catalog'!$F$1:$F$116,MAX(1,U22))="Hourly"),I22,1)),"UNPRICED"))</f>
        <v>1.2</v>
      </c>
      <c r="P22" s="24">
        <f>IF(ISNUMBER(O22),O22*Assumptions!$B$8,"UNPRICED")</f>
        <v>14.399999999999999</v>
      </c>
      <c r="Q22" s="2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1" t="s">
        <v>2303</v>
      </c>
      <c r="S22" s="21" t="s">
        <v>2304</v>
      </c>
      <c r="T22" s="21" t="s">
        <v>323</v>
      </c>
      <c r="U22" s="23">
        <f>IF(COUNTIF('SKU Catalog'!$A$4:$A$116,T22&amp;"|"&amp;F22)=0,0,MATCH(T22&amp;"|"&amp;F22,'SKU Catalog'!$A$1:$A$116,0))</f>
        <v>58</v>
      </c>
      <c r="V22" s="24">
        <f>IF(NOT(AND(A22=$B$2,G22&gt;0,H22&gt;0,OR(C22&lt;&gt;"Recommended baseline",Assumptions!$B$10=1))),0,IF(ISNUMBER(K22),G22*H22*K22,IF(U22=0,"UNPRICED",IF(ISNUMBER(INDEX('SKU Catalog'!$K$1:$K$116,MAX(1,U22))),G22*H22*INDEX('SKU Catalog'!$K$1:$K$116,MAX(1,U22))*IF(AND(INDEX('SKU Catalog'!$F$1:$F$116,MAX(1,U22))="Hourly",OR(INDEX('SKU Catalog'!$J$1:$J$116,MAX(1,U22))=0,"PAYG"="PAYG")),I22,1),"UNPRICED"))))</f>
        <v>1.2</v>
      </c>
      <c r="W22" s="24">
        <f>IF(NOT(AND(A22=$B$2,G22&gt;0,H22&gt;0,OR(C22&lt;&gt;"Recommended baseline",Assumptions!$B$10=1))),0,IF(ISNUMBER(K22),G22*H22*K22,IF(U22=0,"UNPRICED",IF(ISNUMBER(INDEX('SKU Catalog'!$L$1:$L$116,MAX(1,U22))),G22*H22*INDEX('SKU Catalog'!$L$1:$L$116,MAX(1,U22))*IF(AND(INDEX('SKU Catalog'!$F$1:$F$116,MAX(1,U22))="Hourly",OR(INDEX('SKU Catalog'!$J$1:$J$116,MAX(1,U22))=0,"1Y"="PAYG")),I22,1),"UNPRICED"))))</f>
        <v>1.2</v>
      </c>
      <c r="X22" s="24">
        <f>IF(NOT(AND(A22=$B$2,G22&gt;0,H22&gt;0,OR(C22&lt;&gt;"Recommended baseline",Assumptions!$B$10=1))),0,IF(ISNUMBER(K22),G22*H22*K22,IF(U22=0,"UNPRICED",IF(ISNUMBER(INDEX('SKU Catalog'!$M$1:$M$116,MAX(1,U22))),G22*H22*INDEX('SKU Catalog'!$M$1:$M$116,MAX(1,U22))*IF(AND(INDEX('SKU Catalog'!$F$1:$F$116,MAX(1,U22))="Hourly",OR(INDEX('SKU Catalog'!$J$1:$J$116,MAX(1,U22))=0,"3Y"="PAYG")),I22,1),"UNPRICED"))))</f>
        <v>1.2</v>
      </c>
    </row>
    <row r="23" spans="1:24" ht="28.8" x14ac:dyDescent="0.35">
      <c r="A23" s="21" t="s">
        <v>967</v>
      </c>
      <c r="B23" s="21" t="s">
        <v>90</v>
      </c>
      <c r="C23" s="21" t="s">
        <v>2301</v>
      </c>
      <c r="D23" s="21" t="s">
        <v>326</v>
      </c>
      <c r="E23" s="21" t="s">
        <v>2302</v>
      </c>
      <c r="F23" s="26" t="s">
        <v>327</v>
      </c>
      <c r="G23" s="27">
        <v>1</v>
      </c>
      <c r="H23" s="38">
        <f>Assumptions!$B$20</f>
        <v>1</v>
      </c>
      <c r="I23" s="36">
        <v>1</v>
      </c>
      <c r="J23" s="26" t="s">
        <v>2297</v>
      </c>
      <c r="K23" s="37"/>
      <c r="L23" s="23" t="str">
        <f>IF(U23=0,"INVALID SKU",IF(INDEX('SKU Catalog'!$J$1:$J$116,MAX(1,U23))=0,"PAYG",IF(J23="Default",Assumptions!$B$7,J23)))</f>
        <v>PAYG</v>
      </c>
      <c r="M23" s="23" t="str">
        <f>IF(U23=0,"Review SKU",INDEX('SKU Catalog'!$E$1:$E$116,MAX(1,U23)))</f>
        <v>search unit (replicas x partitions)</v>
      </c>
      <c r="N23" s="31">
        <f>IF(ISNUMBER(K23),K23,IF(U23=0,"UNPRICED",IF(L23="PAYG",INDEX('SKU Catalog'!$K$1:$K$116,MAX(1,U23)),IF(L23="1Y",INDEX('SKU Catalog'!$L$1:$L$116,MAX(1,U23)),INDEX('SKU Catalog'!$M$1:$M$116,MAX(1,U23))))))</f>
        <v>73.73</v>
      </c>
      <c r="O23" s="24">
        <f>IF(NOT(AND(A23=$B$2,G23&gt;0,H23&gt;0,OR(C23&lt;&gt;"Recommended baseline",Assumptions!$B$10=1))),0,IF(ISNUMBER(N23),G23*H23*N23*IF(ISNUMBER(K23),1,IF(AND(L23="PAYG",INDEX('SKU Catalog'!$F$1:$F$116,MAX(1,U23))="Hourly"),I23,1)),"UNPRICED"))</f>
        <v>73.73</v>
      </c>
      <c r="P23" s="24">
        <f>IF(ISNUMBER(O23),O23*Assumptions!$B$8,"UNPRICED")</f>
        <v>884.76</v>
      </c>
      <c r="Q23" s="2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1" t="s">
        <v>2303</v>
      </c>
      <c r="S23" s="21" t="s">
        <v>2304</v>
      </c>
      <c r="T23" s="21" t="s">
        <v>326</v>
      </c>
      <c r="U23" s="23">
        <f>IF(COUNTIF('SKU Catalog'!$A$4:$A$116,T23&amp;"|"&amp;F23)=0,0,MATCH(T23&amp;"|"&amp;F23,'SKU Catalog'!$A$1:$A$116,0))</f>
        <v>60</v>
      </c>
      <c r="V23" s="24">
        <f>IF(NOT(AND(A23=$B$2,G23&gt;0,H23&gt;0,OR(C23&lt;&gt;"Recommended baseline",Assumptions!$B$10=1))),0,IF(ISNUMBER(K23),G23*H23*K23,IF(U23=0,"UNPRICED",IF(ISNUMBER(INDEX('SKU Catalog'!$K$1:$K$116,MAX(1,U23))),G23*H23*INDEX('SKU Catalog'!$K$1:$K$116,MAX(1,U23))*IF(AND(INDEX('SKU Catalog'!$F$1:$F$116,MAX(1,U23))="Hourly",OR(INDEX('SKU Catalog'!$J$1:$J$116,MAX(1,U23))=0,"PAYG"="PAYG")),I23,1),"UNPRICED"))))</f>
        <v>73.73</v>
      </c>
      <c r="W23" s="24">
        <f>IF(NOT(AND(A23=$B$2,G23&gt;0,H23&gt;0,OR(C23&lt;&gt;"Recommended baseline",Assumptions!$B$10=1))),0,IF(ISNUMBER(K23),G23*H23*K23,IF(U23=0,"UNPRICED",IF(ISNUMBER(INDEX('SKU Catalog'!$L$1:$L$116,MAX(1,U23))),G23*H23*INDEX('SKU Catalog'!$L$1:$L$116,MAX(1,U23))*IF(AND(INDEX('SKU Catalog'!$F$1:$F$116,MAX(1,U23))="Hourly",OR(INDEX('SKU Catalog'!$J$1:$J$116,MAX(1,U23))=0,"1Y"="PAYG")),I23,1),"UNPRICED"))))</f>
        <v>73.73</v>
      </c>
      <c r="X23" s="24">
        <f>IF(NOT(AND(A23=$B$2,G23&gt;0,H23&gt;0,OR(C23&lt;&gt;"Recommended baseline",Assumptions!$B$10=1))),0,IF(ISNUMBER(K23),G23*H23*K23,IF(U23=0,"UNPRICED",IF(ISNUMBER(INDEX('SKU Catalog'!$M$1:$M$116,MAX(1,U23))),G23*H23*INDEX('SKU Catalog'!$M$1:$M$116,MAX(1,U23))*IF(AND(INDEX('SKU Catalog'!$F$1:$F$116,MAX(1,U23))="Hourly",OR(INDEX('SKU Catalog'!$J$1:$J$116,MAX(1,U23))=0,"3Y"="PAYG")),I23,1),"UNPRICED"))))</f>
        <v>73.73</v>
      </c>
    </row>
    <row r="24" spans="1:24" ht="43.2" x14ac:dyDescent="0.35">
      <c r="A24" s="21" t="s">
        <v>967</v>
      </c>
      <c r="B24" s="21" t="s">
        <v>88</v>
      </c>
      <c r="C24" s="21" t="s">
        <v>2301</v>
      </c>
      <c r="D24" s="21" t="s">
        <v>307</v>
      </c>
      <c r="E24" s="21" t="s">
        <v>2302</v>
      </c>
      <c r="F24" s="26" t="s">
        <v>312</v>
      </c>
      <c r="G24" s="27">
        <v>1</v>
      </c>
      <c r="H24" s="38">
        <f>Assumptions!$B$19</f>
        <v>1</v>
      </c>
      <c r="I24" s="36">
        <v>1</v>
      </c>
      <c r="J24" s="26" t="s">
        <v>2297</v>
      </c>
      <c r="K24" s="37"/>
      <c r="L24" s="23" t="str">
        <f>IF(U24=0,"INVALID SKU",IF(INDEX('SKU Catalog'!$J$1:$J$116,MAX(1,U24))=0,"PAYG",IF(J24="Default",Assumptions!$B$7,J24)))</f>
        <v>PAYG</v>
      </c>
      <c r="M24" s="23" t="str">
        <f>IF(U24=0,"Review SKU",INDEX('SKU Catalog'!$E$1:$E$116,MAX(1,U24)))</f>
        <v>protected storage account</v>
      </c>
      <c r="N24" s="31" t="str">
        <f>IF(ISNUMBER(K24),K24,IF(U24=0,"UNPRICED",IF(L24="PAYG",INDEX('SKU Catalog'!$K$1:$K$116,MAX(1,U24)),IF(L24="1Y",INDEX('SKU Catalog'!$L$1:$L$116,MAX(1,U24)),INDEX('SKU Catalog'!$M$1:$M$116,MAX(1,U24))))))</f>
        <v>UNPRICED</v>
      </c>
      <c r="O24" s="24" t="str">
        <f>IF(NOT(AND(A24=$B$2,G24&gt;0,H24&gt;0,OR(C24&lt;&gt;"Recommended baseline",Assumptions!$B$10=1))),0,IF(ISNUMBER(N24),G24*H24*N24*IF(ISNUMBER(K24),1,IF(AND(L24="PAYG",INDEX('SKU Catalog'!$F$1:$F$116,MAX(1,U24))="Hourly"),I24,1)),"UNPRICED"))</f>
        <v>UNPRICED</v>
      </c>
      <c r="P24" s="24" t="str">
        <f>IF(ISNUMBER(O24),O24*Assumptions!$B$8,"UNPRICED")</f>
        <v>UNPRICED</v>
      </c>
      <c r="Q24" s="23" t="str">
        <f>IF(NOT(AND(A24=$B$2,G24&gt;0,H24&gt;0,OR(C24&lt;&gt;"Recommended baseline",Assumptions!$B$10=1))),"Inactive",IF(NOT(ISNUMBER(N24)),"UNPRICED - select SKU / quote",IF(ISNUMBER(K24),"Manual quote - verify source",IF(T24="Covered","Covered by capacity",IF(T24="Control plane","No direct fee","Priced - verify sizing")))))</f>
        <v>UNPRICED - select SKU / quote</v>
      </c>
      <c r="R24" s="21" t="s">
        <v>2307</v>
      </c>
      <c r="S24" s="21" t="s">
        <v>2304</v>
      </c>
      <c r="T24" s="21" t="s">
        <v>307</v>
      </c>
      <c r="U24" s="23">
        <f>IF(COUNTIF('SKU Catalog'!$A$4:$A$116,T24&amp;"|"&amp;F24)=0,0,MATCH(T24&amp;"|"&amp;F24,'SKU Catalog'!$A$1:$A$116,0))</f>
        <v>55</v>
      </c>
      <c r="V24" s="24" t="str">
        <f>IF(NOT(AND(A24=$B$2,G24&gt;0,H24&gt;0,OR(C24&lt;&gt;"Recommended baseline",Assumptions!$B$10=1))),0,IF(ISNUMBER(K24),G24*H24*K24,IF(U24=0,"UNPRICED",IF(ISNUMBER(INDEX('SKU Catalog'!$K$1:$K$116,MAX(1,U24))),G24*H24*INDEX('SKU Catalog'!$K$1:$K$116,MAX(1,U24))*IF(AND(INDEX('SKU Catalog'!$F$1:$F$116,MAX(1,U24))="Hourly",OR(INDEX('SKU Catalog'!$J$1:$J$116,MAX(1,U24))=0,"PAYG"="PAYG")),I24,1),"UNPRICED"))))</f>
        <v>UNPRICED</v>
      </c>
      <c r="W24" s="24" t="str">
        <f>IF(NOT(AND(A24=$B$2,G24&gt;0,H24&gt;0,OR(C24&lt;&gt;"Recommended baseline",Assumptions!$B$10=1))),0,IF(ISNUMBER(K24),G24*H24*K24,IF(U24=0,"UNPRICED",IF(ISNUMBER(INDEX('SKU Catalog'!$L$1:$L$116,MAX(1,U24))),G24*H24*INDEX('SKU Catalog'!$L$1:$L$116,MAX(1,U24))*IF(AND(INDEX('SKU Catalog'!$F$1:$F$116,MAX(1,U24))="Hourly",OR(INDEX('SKU Catalog'!$J$1:$J$116,MAX(1,U24))=0,"1Y"="PAYG")),I24,1),"UNPRICED"))))</f>
        <v>UNPRICED</v>
      </c>
      <c r="X24" s="24" t="str">
        <f>IF(NOT(AND(A24=$B$2,G24&gt;0,H24&gt;0,OR(C24&lt;&gt;"Recommended baseline",Assumptions!$B$10=1))),0,IF(ISNUMBER(K24),G24*H24*K24,IF(U24=0,"UNPRICED",IF(ISNUMBER(INDEX('SKU Catalog'!$M$1:$M$116,MAX(1,U24))),G24*H24*INDEX('SKU Catalog'!$M$1:$M$116,MAX(1,U24))*IF(AND(INDEX('SKU Catalog'!$F$1:$F$116,MAX(1,U24))="Hourly",OR(INDEX('SKU Catalog'!$J$1:$J$116,MAX(1,U24))=0,"3Y"="PAYG")),I24,1),"UNPRICED"))))</f>
        <v>UNPRICED</v>
      </c>
    </row>
    <row r="25" spans="1:24" ht="72" x14ac:dyDescent="0.35">
      <c r="A25" s="21" t="s">
        <v>967</v>
      </c>
      <c r="B25" s="21" t="s">
        <v>96</v>
      </c>
      <c r="C25" s="21" t="s">
        <v>2301</v>
      </c>
      <c r="D25" s="21" t="s">
        <v>96</v>
      </c>
      <c r="E25" s="21" t="s">
        <v>2302</v>
      </c>
      <c r="F25" s="26" t="s">
        <v>191</v>
      </c>
      <c r="G25" s="27">
        <v>1</v>
      </c>
      <c r="H25" s="27">
        <v>1</v>
      </c>
      <c r="I25" s="36">
        <v>1</v>
      </c>
      <c r="J25" s="26" t="s">
        <v>2297</v>
      </c>
      <c r="K25" s="37"/>
      <c r="L25" s="23" t="str">
        <f>IF(U25=0,"INVALID SKU",IF(INDEX('SKU Catalog'!$J$1:$J$116,MAX(1,U25))=0,"PAYG",IF(J25="Default",Assumptions!$B$7,J25)))</f>
        <v>PAYG</v>
      </c>
      <c r="M25" s="23" t="str">
        <f>IF(U25=0,"Review SKU",INDEX('SKU Catalog'!$E$1:$E$116,MAX(1,U25)))</f>
        <v>quoted unit</v>
      </c>
      <c r="N25" s="31" t="str">
        <f>IF(ISNUMBER(K25),K25,IF(U25=0,"UNPRICED",IF(L25="PAYG",INDEX('SKU Catalog'!$K$1:$K$116,MAX(1,U25)),IF(L25="1Y",INDEX('SKU Catalog'!$L$1:$L$116,MAX(1,U25)),INDEX('SKU Catalog'!$M$1:$M$116,MAX(1,U25))))))</f>
        <v>UNPRICED</v>
      </c>
      <c r="O25" s="24" t="str">
        <f>IF(NOT(AND(A25=$B$2,G25&gt;0,H25&gt;0,OR(C25&lt;&gt;"Recommended baseline",Assumptions!$B$10=1))),0,IF(ISNUMBER(N25),G25*H25*N25*IF(ISNUMBER(K25),1,IF(AND(L25="PAYG",INDEX('SKU Catalog'!$F$1:$F$116,MAX(1,U25))="Hourly"),I25,1)),"UNPRICED"))</f>
        <v>UNPRICED</v>
      </c>
      <c r="P25" s="24" t="str">
        <f>IF(ISNUMBER(O25),O25*Assumptions!$B$8,"UNPRICED")</f>
        <v>UNPRICED</v>
      </c>
      <c r="Q25" s="23" t="str">
        <f>IF(NOT(AND(A25=$B$2,G25&gt;0,H25&gt;0,OR(C25&lt;&gt;"Recommended baseline",Assumptions!$B$10=1))),"Inactive",IF(NOT(ISNUMBER(N25)),"UNPRICED - select SKU / quote",IF(ISNUMBER(K25),"Manual quote - verify source",IF(T25="Covered","Covered by capacity",IF(T25="Control plane","No direct fee","Priced - verify sizing")))))</f>
        <v>UNPRICED - select SKU / quote</v>
      </c>
      <c r="R25" s="21" t="s">
        <v>2308</v>
      </c>
      <c r="S25" s="21" t="s">
        <v>2304</v>
      </c>
      <c r="T25" s="21" t="s">
        <v>96</v>
      </c>
      <c r="U25" s="23">
        <f>IF(COUNTIF('SKU Catalog'!$A$4:$A$116,T25&amp;"|"&amp;F25)=0,0,MATCH(T25&amp;"|"&amp;F25,'SKU Catalog'!$A$1:$A$116,0))</f>
        <v>6</v>
      </c>
      <c r="V25" s="24" t="str">
        <f>IF(NOT(AND(A25=$B$2,G25&gt;0,H25&gt;0,OR(C25&lt;&gt;"Recommended baseline",Assumptions!$B$10=1))),0,IF(ISNUMBER(K25),G25*H25*K25,IF(U25=0,"UNPRICED",IF(ISNUMBER(INDEX('SKU Catalog'!$K$1:$K$116,MAX(1,U25))),G25*H25*INDEX('SKU Catalog'!$K$1:$K$116,MAX(1,U25))*IF(AND(INDEX('SKU Catalog'!$F$1:$F$116,MAX(1,U25))="Hourly",OR(INDEX('SKU Catalog'!$J$1:$J$116,MAX(1,U25))=0,"PAYG"="PAYG")),I25,1),"UNPRICED"))))</f>
        <v>UNPRICED</v>
      </c>
      <c r="W25" s="24" t="str">
        <f>IF(NOT(AND(A25=$B$2,G25&gt;0,H25&gt;0,OR(C25&lt;&gt;"Recommended baseline",Assumptions!$B$10=1))),0,IF(ISNUMBER(K25),G25*H25*K25,IF(U25=0,"UNPRICED",IF(ISNUMBER(INDEX('SKU Catalog'!$L$1:$L$116,MAX(1,U25))),G25*H25*INDEX('SKU Catalog'!$L$1:$L$116,MAX(1,U25))*IF(AND(INDEX('SKU Catalog'!$F$1:$F$116,MAX(1,U25))="Hourly",OR(INDEX('SKU Catalog'!$J$1:$J$116,MAX(1,U25))=0,"1Y"="PAYG")),I25,1),"UNPRICED"))))</f>
        <v>UNPRICED</v>
      </c>
      <c r="X25" s="24" t="str">
        <f>IF(NOT(AND(A25=$B$2,G25&gt;0,H25&gt;0,OR(C25&lt;&gt;"Recommended baseline",Assumptions!$B$10=1))),0,IF(ISNUMBER(K25),G25*H25*K25,IF(U25=0,"UNPRICED",IF(ISNUMBER(INDEX('SKU Catalog'!$M$1:$M$116,MAX(1,U25))),G25*H25*INDEX('SKU Catalog'!$M$1:$M$116,MAX(1,U25))*IF(AND(INDEX('SKU Catalog'!$F$1:$F$116,MAX(1,U25))="Hourly",OR(INDEX('SKU Catalog'!$J$1:$J$116,MAX(1,U25))=0,"3Y"="PAYG")),I25,1),"UNPRICED"))))</f>
        <v>UNPRICED</v>
      </c>
    </row>
  </sheetData>
  <autoFilter ref="A5:S25" xr:uid="{00000000-0009-0000-0000-00000B000000}"/>
  <mergeCells count="2">
    <mergeCell ref="A3:S3"/>
    <mergeCell ref="A1:S1"/>
  </mergeCells>
  <conditionalFormatting sqref="O6:P25">
    <cfRule type="cellIs" dxfId="13" priority="1" operator="equal">
      <formula>"UNPRICED"</formula>
    </cfRule>
  </conditionalFormatting>
  <dataValidations count="23">
    <dataValidation type="list" showErrorMessage="1" errorTitle="Invalid model input" error="Use the supplied options or a non-negative value in the allowed range." sqref="B2" xr:uid="{00000000-0002-0000-0B00-000000000000}">
      <formula1>"dev"</formula1>
    </dataValidation>
    <dataValidation type="list" showErrorMessage="1" errorTitle="Invalid model input" error="Use the supplied options or a non-negative value in the allowed range." sqref="F6" xr:uid="{00000000-0002-0000-0B00-000001000000}">
      <formula1>SKU_4</formula1>
    </dataValidation>
    <dataValidation type="list" showErrorMessage="1" errorTitle="Invalid model input" error="Use the supplied options or a non-negative value in the allowed range." sqref="J6:J25" xr:uid="{00000000-0002-0000-0B00-000002000000}">
      <formula1>"Default,PAYG,1Y,3Y"</formula1>
    </dataValidation>
    <dataValidation type="decimal" showErrorMessage="1" errorTitle="Invalid model input" error="Use the supplied options or a non-negative value in the allowed range." sqref="G6:H25 K6:K25" xr:uid="{00000000-0002-0000-0B00-000003000000}">
      <formula1>0</formula1>
      <formula2>1000000000000</formula2>
    </dataValidation>
    <dataValidation type="decimal" showErrorMessage="1" errorTitle="Invalid model input" error="Use the supplied options or a non-negative value in the allowed range." sqref="I6:I25" xr:uid="{00000000-0002-0000-0B00-000006000000}">
      <formula1>0</formula1>
      <formula2>1</formula2>
    </dataValidation>
    <dataValidation type="list" showErrorMessage="1" errorTitle="Invalid model input" error="Use the supplied options or a non-negative value in the allowed range." sqref="F7" xr:uid="{00000000-0002-0000-0B00-000007000000}">
      <formula1>SKU_5</formula1>
    </dataValidation>
    <dataValidation type="list" showErrorMessage="1" errorTitle="Invalid model input" error="Use the supplied options or a non-negative value in the allowed range." sqref="F8:F9" xr:uid="{00000000-0002-0000-0B00-00000D000000}">
      <formula1>SKU_1</formula1>
    </dataValidation>
    <dataValidation type="list" showErrorMessage="1" errorTitle="Invalid model input" error="Use the supplied options or a non-negative value in the allowed range." sqref="F10" xr:uid="{00000000-0002-0000-0B00-000019000000}">
      <formula1>SKU_9</formula1>
    </dataValidation>
    <dataValidation type="list" showErrorMessage="1" errorTitle="Invalid model input" error="Use the supplied options or a non-negative value in the allowed range." sqref="F11" xr:uid="{00000000-0002-0000-0B00-00001F000000}">
      <formula1>SKU_10</formula1>
    </dataValidation>
    <dataValidation type="list" showErrorMessage="1" errorTitle="Invalid model input" error="Use the supplied options or a non-negative value in the allowed range." sqref="F12" xr:uid="{00000000-0002-0000-0B00-000025000000}">
      <formula1>SKU_11</formula1>
    </dataValidation>
    <dataValidation type="list" showErrorMessage="1" errorTitle="Invalid model input" error="Use the supplied options or a non-negative value in the allowed range." sqref="F13" xr:uid="{00000000-0002-0000-0B00-00002B000000}">
      <formula1>SKU_15</formula1>
    </dataValidation>
    <dataValidation type="list" showErrorMessage="1" errorTitle="Invalid model input" error="Use the supplied options or a non-negative value in the allowed range." sqref="F14" xr:uid="{00000000-0002-0000-0B00-000031000000}">
      <formula1>SKU_18</formula1>
    </dataValidation>
    <dataValidation type="list" showErrorMessage="1" errorTitle="Invalid model input" error="Use the supplied options or a non-negative value in the allowed range." sqref="F15" xr:uid="{00000000-0002-0000-0B00-000037000000}">
      <formula1>SKU_16</formula1>
    </dataValidation>
    <dataValidation type="list" showErrorMessage="1" errorTitle="Invalid model input" error="Use the supplied options or a non-negative value in the allowed range." sqref="F16" xr:uid="{00000000-0002-0000-0B00-00003D000000}">
      <formula1>SKU_25</formula1>
    </dataValidation>
    <dataValidation type="list" showErrorMessage="1" errorTitle="Invalid model input" error="Use the supplied options or a non-negative value in the allowed range." sqref="F17" xr:uid="{00000000-0002-0000-0B00-000043000000}">
      <formula1>SKU_26</formula1>
    </dataValidation>
    <dataValidation type="list" showErrorMessage="1" errorTitle="Invalid model input" error="Use the supplied options or a non-negative value in the allowed range." sqref="F18" xr:uid="{00000000-0002-0000-0B00-000049000000}">
      <formula1>SKU_27</formula1>
    </dataValidation>
    <dataValidation type="list" showErrorMessage="1" errorTitle="Invalid model input" error="Use the supplied options or a non-negative value in the allowed range." sqref="F19" xr:uid="{00000000-0002-0000-0B00-00004F000000}">
      <formula1>SKU_28</formula1>
    </dataValidation>
    <dataValidation type="list" showErrorMessage="1" errorTitle="Invalid model input" error="Use the supplied options or a non-negative value in the allowed range." sqref="F20" xr:uid="{00000000-0002-0000-0B00-000055000000}">
      <formula1>SKU_29</formula1>
    </dataValidation>
    <dataValidation type="list" showErrorMessage="1" errorTitle="Invalid model input" error="Use the supplied options or a non-negative value in the allowed range." sqref="F21" xr:uid="{00000000-0002-0000-0B00-00005B000000}">
      <formula1>SKU_22</formula1>
    </dataValidation>
    <dataValidation type="list" showErrorMessage="1" errorTitle="Invalid model input" error="Use the supplied options or a non-negative value in the allowed range." sqref="F22" xr:uid="{00000000-0002-0000-0B00-000061000000}">
      <formula1>SKU_23</formula1>
    </dataValidation>
    <dataValidation type="list" showErrorMessage="1" errorTitle="Invalid model input" error="Use the supplied options or a non-negative value in the allowed range." sqref="F23" xr:uid="{00000000-0002-0000-0B00-000067000000}">
      <formula1>SKU_24</formula1>
    </dataValidation>
    <dataValidation type="list" showErrorMessage="1" errorTitle="Invalid model input" error="Use the supplied options or a non-negative value in the allowed range." sqref="F24" xr:uid="{00000000-0002-0000-0B00-00006D000000}">
      <formula1>SKU_20</formula1>
    </dataValidation>
    <dataValidation type="list" showErrorMessage="1" errorTitle="Invalid model input" error="Use the supplied options or a non-negative value in the allowed range." sqref="F25" xr:uid="{00000000-0002-0000-0B00-000073000000}">
      <formula1>SKU_3</formula1>
    </dataValidation>
  </dataValidations>
  <pageMargins left="0.75" right="0.75" top="1" bottom="1" header="0.5" footer="0.5"/>
  <pageSetup paperSize="8" fitToHeight="0"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95"/>
  <sheetViews>
    <sheetView showGridLines="0" workbookViewId="0">
      <pane xSplit="3" ySplit="5" topLeftCell="D6" activePane="bottomRight" state="frozen"/>
      <selection pane="topRight"/>
      <selection pane="bottomLeft"/>
      <selection pane="bottomRight" activeCell="B7" sqref="B7"/>
    </sheetView>
  </sheetViews>
  <sheetFormatPr defaultRowHeight="16.2" x14ac:dyDescent="0.35"/>
  <cols>
    <col min="1" max="1" width="12" style="19" customWidth="1"/>
    <col min="2" max="2" width="17" style="19" customWidth="1"/>
    <col min="3" max="3" width="24" style="19" customWidth="1"/>
    <col min="4" max="4" width="33" style="19" customWidth="1"/>
    <col min="5" max="5" width="43" style="19" customWidth="1"/>
    <col min="6" max="6" width="31" style="19" customWidth="1"/>
    <col min="7" max="7" width="12" style="19" customWidth="1"/>
    <col min="8" max="8" width="20" style="19" customWidth="1"/>
    <col min="9" max="9" width="15" style="19" customWidth="1"/>
    <col min="10" max="10" width="16" style="19" customWidth="1"/>
    <col min="11" max="11" width="21" style="19" customWidth="1"/>
    <col min="12" max="12" width="15" style="19" customWidth="1"/>
    <col min="13" max="13" width="28" style="19" customWidth="1"/>
    <col min="14" max="15" width="20" style="19" customWidth="1"/>
    <col min="16" max="16" width="21" style="19" customWidth="1"/>
    <col min="17" max="17" width="31" style="19" customWidth="1"/>
    <col min="18" max="18" width="84" style="19" customWidth="1"/>
    <col min="19" max="19" width="55" style="19" customWidth="1"/>
    <col min="20" max="24" width="13" style="19" hidden="1" customWidth="1"/>
    <col min="25" max="16384" width="8.88671875" style="19"/>
  </cols>
  <sheetData>
    <row r="1" spans="1:24" ht="28.8" x14ac:dyDescent="0.6">
      <c r="A1" s="17" t="s">
        <v>2357</v>
      </c>
      <c r="B1" s="18"/>
      <c r="C1" s="18"/>
      <c r="D1" s="18"/>
      <c r="E1" s="18"/>
      <c r="F1" s="18"/>
      <c r="G1" s="18"/>
      <c r="H1" s="18"/>
      <c r="I1" s="18"/>
      <c r="J1" s="18"/>
      <c r="K1" s="18"/>
      <c r="L1" s="18"/>
      <c r="M1" s="18"/>
      <c r="N1" s="18"/>
      <c r="O1" s="18"/>
      <c r="P1" s="18"/>
      <c r="Q1" s="18"/>
      <c r="R1" s="18"/>
      <c r="S1" s="18"/>
    </row>
    <row r="2" spans="1:24" ht="43.2" x14ac:dyDescent="0.35">
      <c r="A2" s="21" t="s">
        <v>54</v>
      </c>
      <c r="B2" s="26" t="s">
        <v>967</v>
      </c>
      <c r="D2" s="21" t="s">
        <v>2271</v>
      </c>
      <c r="E2" s="23" t="str">
        <f>Assumptions!B7</f>
        <v>PAYG</v>
      </c>
      <c r="G2" s="21" t="s">
        <v>2272</v>
      </c>
      <c r="H2" s="34">
        <f>SUM(O6:O95)</f>
        <v>357.05799999999994</v>
      </c>
      <c r="J2" s="21" t="s">
        <v>97</v>
      </c>
      <c r="K2" s="35">
        <f>COUNTIFS(A6:A95,B2,Q6:Q95,"UNPRICED*")</f>
        <v>3</v>
      </c>
      <c r="M2" s="21" t="s">
        <v>58</v>
      </c>
      <c r="N2" s="28" t="str">
        <f>IF(K2&gt;0,"INCOMPLETE","COMPLETE")</f>
        <v>INCOMPLETE</v>
      </c>
    </row>
    <row r="3" spans="1:24" x14ac:dyDescent="0.35">
      <c r="A3" s="22" t="s">
        <v>2273</v>
      </c>
      <c r="B3" s="18"/>
      <c r="C3" s="18"/>
      <c r="D3" s="18"/>
      <c r="E3" s="18"/>
      <c r="F3" s="18"/>
      <c r="G3" s="18"/>
      <c r="H3" s="18"/>
      <c r="I3" s="18"/>
      <c r="J3" s="18"/>
      <c r="K3" s="18"/>
      <c r="L3" s="18"/>
      <c r="M3" s="18"/>
      <c r="N3" s="18"/>
      <c r="O3" s="18"/>
      <c r="P3" s="18"/>
      <c r="Q3" s="18"/>
      <c r="R3" s="18"/>
      <c r="S3" s="18"/>
    </row>
    <row r="5" spans="1:24" ht="43.2" x14ac:dyDescent="0.35">
      <c r="A5" s="20" t="s">
        <v>85</v>
      </c>
      <c r="B5" s="20" t="s">
        <v>169</v>
      </c>
      <c r="C5" s="20" t="s">
        <v>2274</v>
      </c>
      <c r="D5" s="20" t="s">
        <v>2275</v>
      </c>
      <c r="E5" s="20" t="s">
        <v>2276</v>
      </c>
      <c r="F5" s="20" t="s">
        <v>2277</v>
      </c>
      <c r="G5" s="20" t="s">
        <v>2278</v>
      </c>
      <c r="H5" s="20" t="s">
        <v>2279</v>
      </c>
      <c r="I5" s="20" t="s">
        <v>2280</v>
      </c>
      <c r="J5" s="20" t="s">
        <v>2281</v>
      </c>
      <c r="K5" s="20" t="s">
        <v>2282</v>
      </c>
      <c r="L5" s="20" t="s">
        <v>2283</v>
      </c>
      <c r="M5" s="20" t="s">
        <v>170</v>
      </c>
      <c r="N5" s="20" t="s">
        <v>2284</v>
      </c>
      <c r="O5" s="20" t="s">
        <v>2285</v>
      </c>
      <c r="P5" s="20" t="s">
        <v>2286</v>
      </c>
      <c r="Q5" s="20" t="s">
        <v>2287</v>
      </c>
      <c r="R5" s="20" t="s">
        <v>2288</v>
      </c>
      <c r="S5" s="20" t="s">
        <v>2222</v>
      </c>
      <c r="T5" s="20" t="s">
        <v>2289</v>
      </c>
      <c r="U5" s="20" t="s">
        <v>2290</v>
      </c>
      <c r="V5" s="20" t="s">
        <v>2291</v>
      </c>
      <c r="W5" s="20" t="s">
        <v>2292</v>
      </c>
      <c r="X5" s="20" t="s">
        <v>2293</v>
      </c>
    </row>
    <row r="6" spans="1:24" ht="43.2" x14ac:dyDescent="0.35">
      <c r="A6" s="21" t="s">
        <v>967</v>
      </c>
      <c r="B6" s="21" t="s">
        <v>86</v>
      </c>
      <c r="C6" s="21" t="s">
        <v>2294</v>
      </c>
      <c r="D6" s="21" t="s">
        <v>2295</v>
      </c>
      <c r="E6" s="21" t="s">
        <v>2296</v>
      </c>
      <c r="F6" s="26" t="s">
        <v>197</v>
      </c>
      <c r="G6" s="27">
        <v>1</v>
      </c>
      <c r="H6" s="27">
        <v>1</v>
      </c>
      <c r="I6" s="36">
        <v>1</v>
      </c>
      <c r="J6" s="26" t="s">
        <v>2297</v>
      </c>
      <c r="K6" s="37"/>
      <c r="L6" s="23" t="str">
        <f>IF(U6=0,"INVALID SKU",IF(INDEX('SKU Catalog'!$J$1:$J$116,MAX(1,U6))=0,"PAYG",IF(J6="Default",Assumptions!$B$7,J6)))</f>
        <v>PAYG</v>
      </c>
      <c r="M6" s="23" t="str">
        <f>IF(U6=0,"Review SKU",INDEX('SKU Catalog'!$E$1:$E$116,MAX(1,U6)))</f>
        <v>capacity</v>
      </c>
      <c r="N6" s="31" t="str">
        <f>IF(ISNUMBER(K6),K6,IF(U6=0,"UNPRICED",IF(L6="PAYG",INDEX('SKU Catalog'!$K$1:$K$116,MAX(1,U6)),IF(L6="1Y",INDEX('SKU Catalog'!$L$1:$L$116,MAX(1,U6)),INDEX('SKU Catalog'!$M$1:$M$116,MAX(1,U6))))))</f>
        <v>UNPRICED</v>
      </c>
      <c r="O6" s="24" t="str">
        <f>IF(NOT(AND(A6=$B$2,G6&gt;0,H6&gt;0,OR(C6&lt;&gt;"Recommended baseline",Assumptions!$B$10=1))),0,IF(ISNUMBER(N6),G6*H6*N6*IF(ISNUMBER(K6),1,IF(AND(L6="PAYG",INDEX('SKU Catalog'!$F$1:$F$116,MAX(1,U6))="Hourly"),I6,1)),"UNPRICED"))</f>
        <v>UNPRICED</v>
      </c>
      <c r="P6" s="24" t="str">
        <f>IF(ISNUMBER(O6),O6*Assumptions!$B$8,"UNPRICED")</f>
        <v>UNPRICED</v>
      </c>
      <c r="Q6" s="2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1" t="s">
        <v>2298</v>
      </c>
      <c r="S6" s="21" t="s">
        <v>1949</v>
      </c>
      <c r="T6" s="21" t="s">
        <v>196</v>
      </c>
      <c r="U6" s="23">
        <f>IF(COUNTIF('SKU Catalog'!$A$4:$A$116,T6&amp;"|"&amp;F6)=0,0,MATCH(T6&amp;"|"&amp;F6,'SKU Catalog'!$A$1:$A$116,0))</f>
        <v>7</v>
      </c>
      <c r="V6" s="2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2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2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28.8" x14ac:dyDescent="0.35">
      <c r="A7" s="21" t="s">
        <v>967</v>
      </c>
      <c r="B7" s="21" t="s">
        <v>89</v>
      </c>
      <c r="C7" s="21" t="s">
        <v>2310</v>
      </c>
      <c r="D7" s="21" t="s">
        <v>2311</v>
      </c>
      <c r="E7" s="21" t="s">
        <v>2312</v>
      </c>
      <c r="F7" s="26" t="s">
        <v>230</v>
      </c>
      <c r="G7" s="27">
        <v>1</v>
      </c>
      <c r="H7" s="38">
        <f>Assumptions!$B$11</f>
        <v>1024</v>
      </c>
      <c r="I7" s="36">
        <v>1</v>
      </c>
      <c r="J7" s="26" t="s">
        <v>2297</v>
      </c>
      <c r="K7" s="37"/>
      <c r="L7" s="23" t="str">
        <f>IF(U7=0,"INVALID SKU",IF(INDEX('SKU Catalog'!$J$1:$J$116,MAX(1,U7))=0,"PAYG",IF(J7="Default",Assumptions!$B$7,J7)))</f>
        <v>PAYG</v>
      </c>
      <c r="M7" s="23" t="str">
        <f>IF(U7=0,"Review SKU",INDEX('SKU Catalog'!$E$1:$E$116,MAX(1,U7)))</f>
        <v>GB-month</v>
      </c>
      <c r="N7" s="31">
        <f>IF(ISNUMBER(K7),K7,IF(U7=0,"UNPRICED",IF(L7="PAYG",INDEX('SKU Catalog'!$K$1:$K$116,MAX(1,U7)),IF(L7="1Y",INDEX('SKU Catalog'!$L$1:$L$116,MAX(1,U7)),INDEX('SKU Catalog'!$M$1:$M$116,MAX(1,U7))))))</f>
        <v>2.5999999999999999E-2</v>
      </c>
      <c r="O7" s="24">
        <f>IF(NOT(AND(A7=$B$2,G7&gt;0,H7&gt;0,OR(C7&lt;&gt;"Recommended baseline",Assumptions!$B$10=1))),0,IF(ISNUMBER(N7),G7*H7*N7*IF(ISNUMBER(K7),1,IF(AND(L7="PAYG",INDEX('SKU Catalog'!$F$1:$F$116,MAX(1,U7))="Hourly"),I7,1)),"UNPRICED"))</f>
        <v>26.623999999999999</v>
      </c>
      <c r="P7" s="24">
        <f>IF(ISNUMBER(O7),O7*Assumptions!$B$8,"UNPRICED")</f>
        <v>319.488</v>
      </c>
      <c r="Q7" s="23" t="str">
        <f>IF(NOT(AND(A7=$B$2,G7&gt;0,H7&gt;0,OR(C7&lt;&gt;"Recommended baseline",Assumptions!$B$10=1))),"Inactive",IF(NOT(ISNUMBER(N7)),"UNPRICED - select SKU / quote",IF(ISNUMBER(K7),"Manual quote - verify source",IF(T7="Covered","Covered by capacity",IF(T7="Control plane","No direct fee","Priced - verify sizing")))))</f>
        <v>Priced - verify sizing</v>
      </c>
      <c r="R7" s="21" t="s">
        <v>2313</v>
      </c>
      <c r="S7" s="21" t="s">
        <v>1949</v>
      </c>
      <c r="T7" s="21" t="s">
        <v>229</v>
      </c>
      <c r="U7" s="23">
        <f>IF(COUNTIF('SKU Catalog'!$A$4:$A$116,T7&amp;"|"&amp;F7)=0,0,MATCH(T7&amp;"|"&amp;F7,'SKU Catalog'!$A$1:$A$116,0))</f>
        <v>21</v>
      </c>
      <c r="V7" s="2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2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2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43.2" x14ac:dyDescent="0.35">
      <c r="A8" s="21" t="s">
        <v>967</v>
      </c>
      <c r="B8" s="21" t="s">
        <v>86</v>
      </c>
      <c r="C8" s="21" t="s">
        <v>2299</v>
      </c>
      <c r="D8" s="21" t="s">
        <v>969</v>
      </c>
      <c r="E8" s="21" t="s">
        <v>970</v>
      </c>
      <c r="F8" s="26" t="s">
        <v>182</v>
      </c>
      <c r="G8" s="27">
        <v>1</v>
      </c>
      <c r="H8" s="27">
        <v>1</v>
      </c>
      <c r="I8" s="36">
        <v>1</v>
      </c>
      <c r="J8" s="26" t="s">
        <v>2297</v>
      </c>
      <c r="K8" s="37"/>
      <c r="L8" s="23" t="str">
        <f>IF(U8=0,"INVALID SKU",IF(INDEX('SKU Catalog'!$J$1:$J$116,MAX(1,U8))=0,"PAYG",IF(J8="Default",Assumptions!$B$7,J8)))</f>
        <v>PAYG</v>
      </c>
      <c r="M8" s="23" t="str">
        <f>IF(U8=0,"Review SKU",INDEX('SKU Catalog'!$E$1:$E$116,MAX(1,U8)))</f>
        <v>resource</v>
      </c>
      <c r="N8" s="31">
        <f>IF(ISNUMBER(K8),K8,IF(U8=0,"UNPRICED",IF(L8="PAYG",INDEX('SKU Catalog'!$K$1:$K$116,MAX(1,U8)),IF(L8="1Y",INDEX('SKU Catalog'!$L$1:$L$116,MAX(1,U8)),INDEX('SKU Catalog'!$M$1:$M$116,MAX(1,U8))))))</f>
        <v>0</v>
      </c>
      <c r="O8" s="24">
        <f>IF(NOT(AND(A8=$B$2,G8&gt;0,H8&gt;0,OR(C8&lt;&gt;"Recommended baseline",Assumptions!$B$10=1))),0,IF(ISNUMBER(N8),G8*H8*N8*IF(ISNUMBER(K8),1,IF(AND(L8="PAYG",INDEX('SKU Catalog'!$F$1:$F$116,MAX(1,U8))="Hourly"),I8,1)),"UNPRICED"))</f>
        <v>0</v>
      </c>
      <c r="P8" s="24">
        <f>IF(ISNUMBER(O8),O8*Assumptions!$B$8,"UNPRICED")</f>
        <v>0</v>
      </c>
      <c r="Q8" s="23" t="str">
        <f>IF(NOT(AND(A8=$B$2,G8&gt;0,H8&gt;0,OR(C8&lt;&gt;"Recommended baseline",Assumptions!$B$10=1))),"Inactive",IF(NOT(ISNUMBER(N8)),"UNPRICED - select SKU / quote",IF(ISNUMBER(K8),"Manual quote - verify source",IF(T8="Covered","Covered by capacity",IF(T8="Control plane","No direct fee","Priced - verify sizing")))))</f>
        <v>Covered by capacity</v>
      </c>
      <c r="R8" s="21" t="s">
        <v>2314</v>
      </c>
      <c r="S8" s="21" t="s">
        <v>1949</v>
      </c>
      <c r="T8" s="21" t="s">
        <v>181</v>
      </c>
      <c r="U8" s="23">
        <f>IF(COUNTIF('SKU Catalog'!$A$4:$A$116,T8&amp;"|"&amp;F8)=0,0,MATCH(T8&amp;"|"&amp;F8,'SKU Catalog'!$A$1:$A$116,0))</f>
        <v>4</v>
      </c>
      <c r="V8" s="24">
        <f>IF(NOT(AND(A8=$B$2,G8&gt;0,H8&gt;0,OR(C8&lt;&gt;"Recommended baseline",Assumptions!$B$10=1))),0,IF(ISNUMBER(K8),G8*H8*K8,IF(U8=0,"UNPRICED",IF(ISNUMBER(INDEX('SKU Catalog'!$K$1:$K$116,MAX(1,U8))),G8*H8*INDEX('SKU Catalog'!$K$1:$K$116,MAX(1,U8))*IF(AND(INDEX('SKU Catalog'!$F$1:$F$116,MAX(1,U8))="Hourly",OR(INDEX('SKU Catalog'!$J$1:$J$116,MAX(1,U8))=0,"PAYG"="PAYG")),I8,1),"UNPRICED"))))</f>
        <v>0</v>
      </c>
      <c r="W8" s="24">
        <f>IF(NOT(AND(A8=$B$2,G8&gt;0,H8&gt;0,OR(C8&lt;&gt;"Recommended baseline",Assumptions!$B$10=1))),0,IF(ISNUMBER(K8),G8*H8*K8,IF(U8=0,"UNPRICED",IF(ISNUMBER(INDEX('SKU Catalog'!$L$1:$L$116,MAX(1,U8))),G8*H8*INDEX('SKU Catalog'!$L$1:$L$116,MAX(1,U8))*IF(AND(INDEX('SKU Catalog'!$F$1:$F$116,MAX(1,U8))="Hourly",OR(INDEX('SKU Catalog'!$J$1:$J$116,MAX(1,U8))=0,"1Y"="PAYG")),I8,1),"UNPRICED"))))</f>
        <v>0</v>
      </c>
      <c r="X8" s="2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43.2" x14ac:dyDescent="0.35">
      <c r="A9" s="21" t="s">
        <v>967</v>
      </c>
      <c r="B9" s="21" t="s">
        <v>86</v>
      </c>
      <c r="C9" s="21" t="s">
        <v>2299</v>
      </c>
      <c r="D9" s="21" t="s">
        <v>1951</v>
      </c>
      <c r="E9" s="21" t="s">
        <v>1952</v>
      </c>
      <c r="F9" s="26" t="s">
        <v>182</v>
      </c>
      <c r="G9" s="27">
        <v>1</v>
      </c>
      <c r="H9" s="27">
        <v>1</v>
      </c>
      <c r="I9" s="36">
        <v>1</v>
      </c>
      <c r="J9" s="26" t="s">
        <v>2297</v>
      </c>
      <c r="K9" s="37"/>
      <c r="L9" s="23" t="str">
        <f>IF(U9=0,"INVALID SKU",IF(INDEX('SKU Catalog'!$J$1:$J$116,MAX(1,U9))=0,"PAYG",IF(J9="Default",Assumptions!$B$7,J9)))</f>
        <v>PAYG</v>
      </c>
      <c r="M9" s="23" t="str">
        <f>IF(U9=0,"Review SKU",INDEX('SKU Catalog'!$E$1:$E$116,MAX(1,U9)))</f>
        <v>resource</v>
      </c>
      <c r="N9" s="31">
        <f>IF(ISNUMBER(K9),K9,IF(U9=0,"UNPRICED",IF(L9="PAYG",INDEX('SKU Catalog'!$K$1:$K$116,MAX(1,U9)),IF(L9="1Y",INDEX('SKU Catalog'!$L$1:$L$116,MAX(1,U9)),INDEX('SKU Catalog'!$M$1:$M$116,MAX(1,U9))))))</f>
        <v>0</v>
      </c>
      <c r="O9" s="24">
        <f>IF(NOT(AND(A9=$B$2,G9&gt;0,H9&gt;0,OR(C9&lt;&gt;"Recommended baseline",Assumptions!$B$10=1))),0,IF(ISNUMBER(N9),G9*H9*N9*IF(ISNUMBER(K9),1,IF(AND(L9="PAYG",INDEX('SKU Catalog'!$F$1:$F$116,MAX(1,U9))="Hourly"),I9,1)),"UNPRICED"))</f>
        <v>0</v>
      </c>
      <c r="P9" s="24">
        <f>IF(ISNUMBER(O9),O9*Assumptions!$B$8,"UNPRICED")</f>
        <v>0</v>
      </c>
      <c r="Q9" s="23" t="str">
        <f>IF(NOT(AND(A9=$B$2,G9&gt;0,H9&gt;0,OR(C9&lt;&gt;"Recommended baseline",Assumptions!$B$10=1))),"Inactive",IF(NOT(ISNUMBER(N9)),"UNPRICED - select SKU / quote",IF(ISNUMBER(K9),"Manual quote - verify source",IF(T9="Covered","Covered by capacity",IF(T9="Control plane","No direct fee","Priced - verify sizing")))))</f>
        <v>Covered by capacity</v>
      </c>
      <c r="R9" s="21" t="s">
        <v>2314</v>
      </c>
      <c r="S9" s="21" t="s">
        <v>1949</v>
      </c>
      <c r="T9" s="21" t="s">
        <v>181</v>
      </c>
      <c r="U9" s="23">
        <f>IF(COUNTIF('SKU Catalog'!$A$4:$A$116,T9&amp;"|"&amp;F9)=0,0,MATCH(T9&amp;"|"&amp;F9,'SKU Catalog'!$A$1:$A$116,0))</f>
        <v>4</v>
      </c>
      <c r="V9" s="24">
        <f>IF(NOT(AND(A9=$B$2,G9&gt;0,H9&gt;0,OR(C9&lt;&gt;"Recommended baseline",Assumptions!$B$10=1))),0,IF(ISNUMBER(K9),G9*H9*K9,IF(U9=0,"UNPRICED",IF(ISNUMBER(INDEX('SKU Catalog'!$K$1:$K$116,MAX(1,U9))),G9*H9*INDEX('SKU Catalog'!$K$1:$K$116,MAX(1,U9))*IF(AND(INDEX('SKU Catalog'!$F$1:$F$116,MAX(1,U9))="Hourly",OR(INDEX('SKU Catalog'!$J$1:$J$116,MAX(1,U9))=0,"PAYG"="PAYG")),I9,1),"UNPRICED"))))</f>
        <v>0</v>
      </c>
      <c r="W9" s="24">
        <f>IF(NOT(AND(A9=$B$2,G9&gt;0,H9&gt;0,OR(C9&lt;&gt;"Recommended baseline",Assumptions!$B$10=1))),0,IF(ISNUMBER(K9),G9*H9*K9,IF(U9=0,"UNPRICED",IF(ISNUMBER(INDEX('SKU Catalog'!$L$1:$L$116,MAX(1,U9))),G9*H9*INDEX('SKU Catalog'!$L$1:$L$116,MAX(1,U9))*IF(AND(INDEX('SKU Catalog'!$F$1:$F$116,MAX(1,U9))="Hourly",OR(INDEX('SKU Catalog'!$J$1:$J$116,MAX(1,U9))=0,"1Y"="PAYG")),I9,1),"UNPRICED"))))</f>
        <v>0</v>
      </c>
      <c r="X9" s="2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43.2" x14ac:dyDescent="0.35">
      <c r="A10" s="21" t="s">
        <v>967</v>
      </c>
      <c r="B10" s="21" t="s">
        <v>86</v>
      </c>
      <c r="C10" s="21" t="s">
        <v>2299</v>
      </c>
      <c r="D10" s="21" t="s">
        <v>1954</v>
      </c>
      <c r="E10" s="21" t="s">
        <v>1955</v>
      </c>
      <c r="F10" s="26" t="s">
        <v>182</v>
      </c>
      <c r="G10" s="27">
        <v>1</v>
      </c>
      <c r="H10" s="27">
        <v>1</v>
      </c>
      <c r="I10" s="36">
        <v>1</v>
      </c>
      <c r="J10" s="26" t="s">
        <v>2297</v>
      </c>
      <c r="K10" s="37"/>
      <c r="L10" s="23" t="str">
        <f>IF(U10=0,"INVALID SKU",IF(INDEX('SKU Catalog'!$J$1:$J$116,MAX(1,U10))=0,"PAYG",IF(J10="Default",Assumptions!$B$7,J10)))</f>
        <v>PAYG</v>
      </c>
      <c r="M10" s="23" t="str">
        <f>IF(U10=0,"Review SKU",INDEX('SKU Catalog'!$E$1:$E$116,MAX(1,U10)))</f>
        <v>resource</v>
      </c>
      <c r="N10" s="31">
        <f>IF(ISNUMBER(K10),K10,IF(U10=0,"UNPRICED",IF(L10="PAYG",INDEX('SKU Catalog'!$K$1:$K$116,MAX(1,U10)),IF(L10="1Y",INDEX('SKU Catalog'!$L$1:$L$116,MAX(1,U10)),INDEX('SKU Catalog'!$M$1:$M$116,MAX(1,U10))))))</f>
        <v>0</v>
      </c>
      <c r="O10" s="24">
        <f>IF(NOT(AND(A10=$B$2,G10&gt;0,H10&gt;0,OR(C10&lt;&gt;"Recommended baseline",Assumptions!$B$10=1))),0,IF(ISNUMBER(N10),G10*H10*N10*IF(ISNUMBER(K10),1,IF(AND(L10="PAYG",INDEX('SKU Catalog'!$F$1:$F$116,MAX(1,U10))="Hourly"),I10,1)),"UNPRICED"))</f>
        <v>0</v>
      </c>
      <c r="P10" s="24">
        <f>IF(ISNUMBER(O10),O10*Assumptions!$B$8,"UNPRICED")</f>
        <v>0</v>
      </c>
      <c r="Q10" s="2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1" t="s">
        <v>2314</v>
      </c>
      <c r="S10" s="21" t="s">
        <v>1949</v>
      </c>
      <c r="T10" s="21" t="s">
        <v>181</v>
      </c>
      <c r="U10" s="23">
        <f>IF(COUNTIF('SKU Catalog'!$A$4:$A$116,T10&amp;"|"&amp;F10)=0,0,MATCH(T10&amp;"|"&amp;F10,'SKU Catalog'!$A$1:$A$116,0))</f>
        <v>4</v>
      </c>
      <c r="V10" s="2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2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2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43.2" x14ac:dyDescent="0.35">
      <c r="A11" s="21" t="s">
        <v>967</v>
      </c>
      <c r="B11" s="21" t="s">
        <v>86</v>
      </c>
      <c r="C11" s="21" t="s">
        <v>2299</v>
      </c>
      <c r="D11" s="21" t="s">
        <v>1957</v>
      </c>
      <c r="E11" s="21" t="s">
        <v>1958</v>
      </c>
      <c r="F11" s="26" t="s">
        <v>182</v>
      </c>
      <c r="G11" s="27">
        <v>1</v>
      </c>
      <c r="H11" s="27">
        <v>1</v>
      </c>
      <c r="I11" s="36">
        <v>1</v>
      </c>
      <c r="J11" s="26" t="s">
        <v>2297</v>
      </c>
      <c r="K11" s="37"/>
      <c r="L11" s="23" t="str">
        <f>IF(U11=0,"INVALID SKU",IF(INDEX('SKU Catalog'!$J$1:$J$116,MAX(1,U11))=0,"PAYG",IF(J11="Default",Assumptions!$B$7,J11)))</f>
        <v>PAYG</v>
      </c>
      <c r="M11" s="23" t="str">
        <f>IF(U11=0,"Review SKU",INDEX('SKU Catalog'!$E$1:$E$116,MAX(1,U11)))</f>
        <v>resource</v>
      </c>
      <c r="N11" s="31">
        <f>IF(ISNUMBER(K11),K11,IF(U11=0,"UNPRICED",IF(L11="PAYG",INDEX('SKU Catalog'!$K$1:$K$116,MAX(1,U11)),IF(L11="1Y",INDEX('SKU Catalog'!$L$1:$L$116,MAX(1,U11)),INDEX('SKU Catalog'!$M$1:$M$116,MAX(1,U11))))))</f>
        <v>0</v>
      </c>
      <c r="O11" s="24">
        <f>IF(NOT(AND(A11=$B$2,G11&gt;0,H11&gt;0,OR(C11&lt;&gt;"Recommended baseline",Assumptions!$B$10=1))),0,IF(ISNUMBER(N11),G11*H11*N11*IF(ISNUMBER(K11),1,IF(AND(L11="PAYG",INDEX('SKU Catalog'!$F$1:$F$116,MAX(1,U11))="Hourly"),I11,1)),"UNPRICED"))</f>
        <v>0</v>
      </c>
      <c r="P11" s="24">
        <f>IF(ISNUMBER(O11),O11*Assumptions!$B$8,"UNPRICED")</f>
        <v>0</v>
      </c>
      <c r="Q11" s="2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1" t="s">
        <v>2314</v>
      </c>
      <c r="S11" s="21" t="s">
        <v>1949</v>
      </c>
      <c r="T11" s="21" t="s">
        <v>181</v>
      </c>
      <c r="U11" s="23">
        <f>IF(COUNTIF('SKU Catalog'!$A$4:$A$116,T11&amp;"|"&amp;F11)=0,0,MATCH(T11&amp;"|"&amp;F11,'SKU Catalog'!$A$1:$A$116,0))</f>
        <v>4</v>
      </c>
      <c r="V11" s="2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2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2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43.2" x14ac:dyDescent="0.35">
      <c r="A12" s="21" t="s">
        <v>967</v>
      </c>
      <c r="B12" s="21" t="s">
        <v>86</v>
      </c>
      <c r="C12" s="21" t="s">
        <v>2299</v>
      </c>
      <c r="D12" s="21" t="s">
        <v>1960</v>
      </c>
      <c r="E12" s="21" t="s">
        <v>1961</v>
      </c>
      <c r="F12" s="26" t="s">
        <v>182</v>
      </c>
      <c r="G12" s="27">
        <v>1</v>
      </c>
      <c r="H12" s="27">
        <v>1</v>
      </c>
      <c r="I12" s="36">
        <v>1</v>
      </c>
      <c r="J12" s="26" t="s">
        <v>2297</v>
      </c>
      <c r="K12" s="37"/>
      <c r="L12" s="23" t="str">
        <f>IF(U12=0,"INVALID SKU",IF(INDEX('SKU Catalog'!$J$1:$J$116,MAX(1,U12))=0,"PAYG",IF(J12="Default",Assumptions!$B$7,J12)))</f>
        <v>PAYG</v>
      </c>
      <c r="M12" s="23" t="str">
        <f>IF(U12=0,"Review SKU",INDEX('SKU Catalog'!$E$1:$E$116,MAX(1,U12)))</f>
        <v>resource</v>
      </c>
      <c r="N12" s="31">
        <f>IF(ISNUMBER(K12),K12,IF(U12=0,"UNPRICED",IF(L12="PAYG",INDEX('SKU Catalog'!$K$1:$K$116,MAX(1,U12)),IF(L12="1Y",INDEX('SKU Catalog'!$L$1:$L$116,MAX(1,U12)),INDEX('SKU Catalog'!$M$1:$M$116,MAX(1,U12))))))</f>
        <v>0</v>
      </c>
      <c r="O12" s="24">
        <f>IF(NOT(AND(A12=$B$2,G12&gt;0,H12&gt;0,OR(C12&lt;&gt;"Recommended baseline",Assumptions!$B$10=1))),0,IF(ISNUMBER(N12),G12*H12*N12*IF(ISNUMBER(K12),1,IF(AND(L12="PAYG",INDEX('SKU Catalog'!$F$1:$F$116,MAX(1,U12))="Hourly"),I12,1)),"UNPRICED"))</f>
        <v>0</v>
      </c>
      <c r="P12" s="24">
        <f>IF(ISNUMBER(O12),O12*Assumptions!$B$8,"UNPRICED")</f>
        <v>0</v>
      </c>
      <c r="Q12" s="2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1" t="s">
        <v>2314</v>
      </c>
      <c r="S12" s="21" t="s">
        <v>1949</v>
      </c>
      <c r="T12" s="21" t="s">
        <v>181</v>
      </c>
      <c r="U12" s="23">
        <f>IF(COUNTIF('SKU Catalog'!$A$4:$A$116,T12&amp;"|"&amp;F12)=0,0,MATCH(T12&amp;"|"&amp;F12,'SKU Catalog'!$A$1:$A$116,0))</f>
        <v>4</v>
      </c>
      <c r="V12" s="2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2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2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43.2" x14ac:dyDescent="0.35">
      <c r="A13" s="21" t="s">
        <v>967</v>
      </c>
      <c r="B13" s="21" t="s">
        <v>86</v>
      </c>
      <c r="C13" s="21" t="s">
        <v>2299</v>
      </c>
      <c r="D13" s="21" t="s">
        <v>1963</v>
      </c>
      <c r="E13" s="21" t="s">
        <v>1964</v>
      </c>
      <c r="F13" s="26" t="s">
        <v>182</v>
      </c>
      <c r="G13" s="27">
        <v>1</v>
      </c>
      <c r="H13" s="27">
        <v>1</v>
      </c>
      <c r="I13" s="36">
        <v>1</v>
      </c>
      <c r="J13" s="26" t="s">
        <v>2297</v>
      </c>
      <c r="K13" s="37"/>
      <c r="L13" s="23" t="str">
        <f>IF(U13=0,"INVALID SKU",IF(INDEX('SKU Catalog'!$J$1:$J$116,MAX(1,U13))=0,"PAYG",IF(J13="Default",Assumptions!$B$7,J13)))</f>
        <v>PAYG</v>
      </c>
      <c r="M13" s="23" t="str">
        <f>IF(U13=0,"Review SKU",INDEX('SKU Catalog'!$E$1:$E$116,MAX(1,U13)))</f>
        <v>resource</v>
      </c>
      <c r="N13" s="31">
        <f>IF(ISNUMBER(K13),K13,IF(U13=0,"UNPRICED",IF(L13="PAYG",INDEX('SKU Catalog'!$K$1:$K$116,MAX(1,U13)),IF(L13="1Y",INDEX('SKU Catalog'!$L$1:$L$116,MAX(1,U13)),INDEX('SKU Catalog'!$M$1:$M$116,MAX(1,U13))))))</f>
        <v>0</v>
      </c>
      <c r="O13" s="24">
        <f>IF(NOT(AND(A13=$B$2,G13&gt;0,H13&gt;0,OR(C13&lt;&gt;"Recommended baseline",Assumptions!$B$10=1))),0,IF(ISNUMBER(N13),G13*H13*N13*IF(ISNUMBER(K13),1,IF(AND(L13="PAYG",INDEX('SKU Catalog'!$F$1:$F$116,MAX(1,U13))="Hourly"),I13,1)),"UNPRICED"))</f>
        <v>0</v>
      </c>
      <c r="P13" s="24">
        <f>IF(ISNUMBER(O13),O13*Assumptions!$B$8,"UNPRICED")</f>
        <v>0</v>
      </c>
      <c r="Q13" s="2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1" t="s">
        <v>2314</v>
      </c>
      <c r="S13" s="21" t="s">
        <v>1949</v>
      </c>
      <c r="T13" s="21" t="s">
        <v>181</v>
      </c>
      <c r="U13" s="23">
        <f>IF(COUNTIF('SKU Catalog'!$A$4:$A$116,T13&amp;"|"&amp;F13)=0,0,MATCH(T13&amp;"|"&amp;F13,'SKU Catalog'!$A$1:$A$116,0))</f>
        <v>4</v>
      </c>
      <c r="V13" s="2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2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2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43.2" x14ac:dyDescent="0.35">
      <c r="A14" s="21" t="s">
        <v>967</v>
      </c>
      <c r="B14" s="21" t="s">
        <v>86</v>
      </c>
      <c r="C14" s="21" t="s">
        <v>2299</v>
      </c>
      <c r="D14" s="21" t="s">
        <v>1966</v>
      </c>
      <c r="E14" s="21" t="s">
        <v>1967</v>
      </c>
      <c r="F14" s="26" t="s">
        <v>182</v>
      </c>
      <c r="G14" s="27">
        <v>1</v>
      </c>
      <c r="H14" s="27">
        <v>1</v>
      </c>
      <c r="I14" s="36">
        <v>1</v>
      </c>
      <c r="J14" s="26" t="s">
        <v>2297</v>
      </c>
      <c r="K14" s="37"/>
      <c r="L14" s="23" t="str">
        <f>IF(U14=0,"INVALID SKU",IF(INDEX('SKU Catalog'!$J$1:$J$116,MAX(1,U14))=0,"PAYG",IF(J14="Default",Assumptions!$B$7,J14)))</f>
        <v>PAYG</v>
      </c>
      <c r="M14" s="23" t="str">
        <f>IF(U14=0,"Review SKU",INDEX('SKU Catalog'!$E$1:$E$116,MAX(1,U14)))</f>
        <v>resource</v>
      </c>
      <c r="N14" s="31">
        <f>IF(ISNUMBER(K14),K14,IF(U14=0,"UNPRICED",IF(L14="PAYG",INDEX('SKU Catalog'!$K$1:$K$116,MAX(1,U14)),IF(L14="1Y",INDEX('SKU Catalog'!$L$1:$L$116,MAX(1,U14)),INDEX('SKU Catalog'!$M$1:$M$116,MAX(1,U14))))))</f>
        <v>0</v>
      </c>
      <c r="O14" s="24">
        <f>IF(NOT(AND(A14=$B$2,G14&gt;0,H14&gt;0,OR(C14&lt;&gt;"Recommended baseline",Assumptions!$B$10=1))),0,IF(ISNUMBER(N14),G14*H14*N14*IF(ISNUMBER(K14),1,IF(AND(L14="PAYG",INDEX('SKU Catalog'!$F$1:$F$116,MAX(1,U14))="Hourly"),I14,1)),"UNPRICED"))</f>
        <v>0</v>
      </c>
      <c r="P14" s="24">
        <f>IF(ISNUMBER(O14),O14*Assumptions!$B$8,"UNPRICED")</f>
        <v>0</v>
      </c>
      <c r="Q14" s="23" t="str">
        <f>IF(NOT(AND(A14=$B$2,G14&gt;0,H14&gt;0,OR(C14&lt;&gt;"Recommended baseline",Assumptions!$B$10=1))),"Inactive",IF(NOT(ISNUMBER(N14)),"UNPRICED - select SKU / quote",IF(ISNUMBER(K14),"Manual quote - verify source",IF(T14="Covered","Covered by capacity",IF(T14="Control plane","No direct fee","Priced - verify sizing")))))</f>
        <v>Covered by capacity</v>
      </c>
      <c r="R14" s="21" t="s">
        <v>2314</v>
      </c>
      <c r="S14" s="21" t="s">
        <v>1949</v>
      </c>
      <c r="T14" s="21" t="s">
        <v>181</v>
      </c>
      <c r="U14" s="23">
        <f>IF(COUNTIF('SKU Catalog'!$A$4:$A$116,T14&amp;"|"&amp;F14)=0,0,MATCH(T14&amp;"|"&amp;F14,'SKU Catalog'!$A$1:$A$116,0))</f>
        <v>4</v>
      </c>
      <c r="V14" s="2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2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2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43.2" x14ac:dyDescent="0.35">
      <c r="A15" s="21" t="s">
        <v>967</v>
      </c>
      <c r="B15" s="21" t="s">
        <v>86</v>
      </c>
      <c r="C15" s="21" t="s">
        <v>2299</v>
      </c>
      <c r="D15" s="21" t="s">
        <v>1969</v>
      </c>
      <c r="E15" s="21" t="s">
        <v>1970</v>
      </c>
      <c r="F15" s="26" t="s">
        <v>182</v>
      </c>
      <c r="G15" s="27">
        <v>1</v>
      </c>
      <c r="H15" s="27">
        <v>1</v>
      </c>
      <c r="I15" s="36">
        <v>1</v>
      </c>
      <c r="J15" s="26" t="s">
        <v>2297</v>
      </c>
      <c r="K15" s="37"/>
      <c r="L15" s="23" t="str">
        <f>IF(U15=0,"INVALID SKU",IF(INDEX('SKU Catalog'!$J$1:$J$116,MAX(1,U15))=0,"PAYG",IF(J15="Default",Assumptions!$B$7,J15)))</f>
        <v>PAYG</v>
      </c>
      <c r="M15" s="23" t="str">
        <f>IF(U15=0,"Review SKU",INDEX('SKU Catalog'!$E$1:$E$116,MAX(1,U15)))</f>
        <v>resource</v>
      </c>
      <c r="N15" s="31">
        <f>IF(ISNUMBER(K15),K15,IF(U15=0,"UNPRICED",IF(L15="PAYG",INDEX('SKU Catalog'!$K$1:$K$116,MAX(1,U15)),IF(L15="1Y",INDEX('SKU Catalog'!$L$1:$L$116,MAX(1,U15)),INDEX('SKU Catalog'!$M$1:$M$116,MAX(1,U15))))))</f>
        <v>0</v>
      </c>
      <c r="O15" s="24">
        <f>IF(NOT(AND(A15=$B$2,G15&gt;0,H15&gt;0,OR(C15&lt;&gt;"Recommended baseline",Assumptions!$B$10=1))),0,IF(ISNUMBER(N15),G15*H15*N15*IF(ISNUMBER(K15),1,IF(AND(L15="PAYG",INDEX('SKU Catalog'!$F$1:$F$116,MAX(1,U15))="Hourly"),I15,1)),"UNPRICED"))</f>
        <v>0</v>
      </c>
      <c r="P15" s="24">
        <f>IF(ISNUMBER(O15),O15*Assumptions!$B$8,"UNPRICED")</f>
        <v>0</v>
      </c>
      <c r="Q15" s="23" t="str">
        <f>IF(NOT(AND(A15=$B$2,G15&gt;0,H15&gt;0,OR(C15&lt;&gt;"Recommended baseline",Assumptions!$B$10=1))),"Inactive",IF(NOT(ISNUMBER(N15)),"UNPRICED - select SKU / quote",IF(ISNUMBER(K15),"Manual quote - verify source",IF(T15="Covered","Covered by capacity",IF(T15="Control plane","No direct fee","Priced - verify sizing")))))</f>
        <v>Covered by capacity</v>
      </c>
      <c r="R15" s="21" t="s">
        <v>2314</v>
      </c>
      <c r="S15" s="21" t="s">
        <v>1949</v>
      </c>
      <c r="T15" s="21" t="s">
        <v>181</v>
      </c>
      <c r="U15" s="23">
        <f>IF(COUNTIF('SKU Catalog'!$A$4:$A$116,T15&amp;"|"&amp;F15)=0,0,MATCH(T15&amp;"|"&amp;F15,'SKU Catalog'!$A$1:$A$116,0))</f>
        <v>4</v>
      </c>
      <c r="V15" s="24">
        <f>IF(NOT(AND(A15=$B$2,G15&gt;0,H15&gt;0,OR(C15&lt;&gt;"Recommended baseline",Assumptions!$B$10=1))),0,IF(ISNUMBER(K15),G15*H15*K15,IF(U15=0,"UNPRICED",IF(ISNUMBER(INDEX('SKU Catalog'!$K$1:$K$116,MAX(1,U15))),G15*H15*INDEX('SKU Catalog'!$K$1:$K$116,MAX(1,U15))*IF(AND(INDEX('SKU Catalog'!$F$1:$F$116,MAX(1,U15))="Hourly",OR(INDEX('SKU Catalog'!$J$1:$J$116,MAX(1,U15))=0,"PAYG"="PAYG")),I15,1),"UNPRICED"))))</f>
        <v>0</v>
      </c>
      <c r="W15" s="24">
        <f>IF(NOT(AND(A15=$B$2,G15&gt;0,H15&gt;0,OR(C15&lt;&gt;"Recommended baseline",Assumptions!$B$10=1))),0,IF(ISNUMBER(K15),G15*H15*K15,IF(U15=0,"UNPRICED",IF(ISNUMBER(INDEX('SKU Catalog'!$L$1:$L$116,MAX(1,U15))),G15*H15*INDEX('SKU Catalog'!$L$1:$L$116,MAX(1,U15))*IF(AND(INDEX('SKU Catalog'!$F$1:$F$116,MAX(1,U15))="Hourly",OR(INDEX('SKU Catalog'!$J$1:$J$116,MAX(1,U15))=0,"1Y"="PAYG")),I15,1),"UNPRICED"))))</f>
        <v>0</v>
      </c>
      <c r="X15" s="24">
        <f>IF(NOT(AND(A15=$B$2,G15&gt;0,H15&gt;0,OR(C15&lt;&gt;"Recommended baseline",Assumptions!$B$10=1))),0,IF(ISNUMBER(K15),G15*H15*K15,IF(U15=0,"UNPRICED",IF(ISNUMBER(INDEX('SKU Catalog'!$M$1:$M$116,MAX(1,U15))),G15*H15*INDEX('SKU Catalog'!$M$1:$M$116,MAX(1,U15))*IF(AND(INDEX('SKU Catalog'!$F$1:$F$116,MAX(1,U15))="Hourly",OR(INDEX('SKU Catalog'!$J$1:$J$116,MAX(1,U15))=0,"3Y"="PAYG")),I15,1),"UNPRICED"))))</f>
        <v>0</v>
      </c>
    </row>
    <row r="16" spans="1:24" ht="43.2" x14ac:dyDescent="0.35">
      <c r="A16" s="21" t="s">
        <v>967</v>
      </c>
      <c r="B16" s="21" t="s">
        <v>86</v>
      </c>
      <c r="C16" s="21" t="s">
        <v>2299</v>
      </c>
      <c r="D16" s="21" t="s">
        <v>1062</v>
      </c>
      <c r="E16" s="21" t="s">
        <v>1063</v>
      </c>
      <c r="F16" s="26" t="s">
        <v>182</v>
      </c>
      <c r="G16" s="27">
        <v>1</v>
      </c>
      <c r="H16" s="27">
        <v>1</v>
      </c>
      <c r="I16" s="36">
        <v>1</v>
      </c>
      <c r="J16" s="26" t="s">
        <v>2297</v>
      </c>
      <c r="K16" s="37"/>
      <c r="L16" s="23" t="str">
        <f>IF(U16=0,"INVALID SKU",IF(INDEX('SKU Catalog'!$J$1:$J$116,MAX(1,U16))=0,"PAYG",IF(J16="Default",Assumptions!$B$7,J16)))</f>
        <v>PAYG</v>
      </c>
      <c r="M16" s="23" t="str">
        <f>IF(U16=0,"Review SKU",INDEX('SKU Catalog'!$E$1:$E$116,MAX(1,U16)))</f>
        <v>resource</v>
      </c>
      <c r="N16" s="31">
        <f>IF(ISNUMBER(K16),K16,IF(U16=0,"UNPRICED",IF(L16="PAYG",INDEX('SKU Catalog'!$K$1:$K$116,MAX(1,U16)),IF(L16="1Y",INDEX('SKU Catalog'!$L$1:$L$116,MAX(1,U16)),INDEX('SKU Catalog'!$M$1:$M$116,MAX(1,U16))))))</f>
        <v>0</v>
      </c>
      <c r="O16" s="24">
        <f>IF(NOT(AND(A16=$B$2,G16&gt;0,H16&gt;0,OR(C16&lt;&gt;"Recommended baseline",Assumptions!$B$10=1))),0,IF(ISNUMBER(N16),G16*H16*N16*IF(ISNUMBER(K16),1,IF(AND(L16="PAYG",INDEX('SKU Catalog'!$F$1:$F$116,MAX(1,U16))="Hourly"),I16,1)),"UNPRICED"))</f>
        <v>0</v>
      </c>
      <c r="P16" s="24">
        <f>IF(ISNUMBER(O16),O16*Assumptions!$B$8,"UNPRICED")</f>
        <v>0</v>
      </c>
      <c r="Q16" s="23" t="str">
        <f>IF(NOT(AND(A16=$B$2,G16&gt;0,H16&gt;0,OR(C16&lt;&gt;"Recommended baseline",Assumptions!$B$10=1))),"Inactive",IF(NOT(ISNUMBER(N16)),"UNPRICED - select SKU / quote",IF(ISNUMBER(K16),"Manual quote - verify source",IF(T16="Covered","Covered by capacity",IF(T16="Control plane","No direct fee","Priced - verify sizing")))))</f>
        <v>Covered by capacity</v>
      </c>
      <c r="R16" s="21" t="s">
        <v>2314</v>
      </c>
      <c r="S16" s="21" t="s">
        <v>1949</v>
      </c>
      <c r="T16" s="21" t="s">
        <v>181</v>
      </c>
      <c r="U16" s="23">
        <f>IF(COUNTIF('SKU Catalog'!$A$4:$A$116,T16&amp;"|"&amp;F16)=0,0,MATCH(T16&amp;"|"&amp;F16,'SKU Catalog'!$A$1:$A$116,0))</f>
        <v>4</v>
      </c>
      <c r="V16" s="24">
        <f>IF(NOT(AND(A16=$B$2,G16&gt;0,H16&gt;0,OR(C16&lt;&gt;"Recommended baseline",Assumptions!$B$10=1))),0,IF(ISNUMBER(K16),G16*H16*K16,IF(U16=0,"UNPRICED",IF(ISNUMBER(INDEX('SKU Catalog'!$K$1:$K$116,MAX(1,U16))),G16*H16*INDEX('SKU Catalog'!$K$1:$K$116,MAX(1,U16))*IF(AND(INDEX('SKU Catalog'!$F$1:$F$116,MAX(1,U16))="Hourly",OR(INDEX('SKU Catalog'!$J$1:$J$116,MAX(1,U16))=0,"PAYG"="PAYG")),I16,1),"UNPRICED"))))</f>
        <v>0</v>
      </c>
      <c r="W16" s="24">
        <f>IF(NOT(AND(A16=$B$2,G16&gt;0,H16&gt;0,OR(C16&lt;&gt;"Recommended baseline",Assumptions!$B$10=1))),0,IF(ISNUMBER(K16),G16*H16*K16,IF(U16=0,"UNPRICED",IF(ISNUMBER(INDEX('SKU Catalog'!$L$1:$L$116,MAX(1,U16))),G16*H16*INDEX('SKU Catalog'!$L$1:$L$116,MAX(1,U16))*IF(AND(INDEX('SKU Catalog'!$F$1:$F$116,MAX(1,U16))="Hourly",OR(INDEX('SKU Catalog'!$J$1:$J$116,MAX(1,U16))=0,"1Y"="PAYG")),I16,1),"UNPRICED"))))</f>
        <v>0</v>
      </c>
      <c r="X16" s="24">
        <f>IF(NOT(AND(A16=$B$2,G16&gt;0,H16&gt;0,OR(C16&lt;&gt;"Recommended baseline",Assumptions!$B$10=1))),0,IF(ISNUMBER(K16),G16*H16*K16,IF(U16=0,"UNPRICED",IF(ISNUMBER(INDEX('SKU Catalog'!$M$1:$M$116,MAX(1,U16))),G16*H16*INDEX('SKU Catalog'!$M$1:$M$116,MAX(1,U16))*IF(AND(INDEX('SKU Catalog'!$F$1:$F$116,MAX(1,U16))="Hourly",OR(INDEX('SKU Catalog'!$J$1:$J$116,MAX(1,U16))=0,"3Y"="PAYG")),I16,1),"UNPRICED"))))</f>
        <v>0</v>
      </c>
    </row>
    <row r="17" spans="1:24" ht="43.2" x14ac:dyDescent="0.35">
      <c r="A17" s="21" t="s">
        <v>967</v>
      </c>
      <c r="B17" s="21" t="s">
        <v>86</v>
      </c>
      <c r="C17" s="21" t="s">
        <v>2299</v>
      </c>
      <c r="D17" s="21" t="s">
        <v>1973</v>
      </c>
      <c r="E17" s="21" t="s">
        <v>1974</v>
      </c>
      <c r="F17" s="26" t="s">
        <v>182</v>
      </c>
      <c r="G17" s="27">
        <v>1</v>
      </c>
      <c r="H17" s="27">
        <v>1</v>
      </c>
      <c r="I17" s="36">
        <v>1</v>
      </c>
      <c r="J17" s="26" t="s">
        <v>2297</v>
      </c>
      <c r="K17" s="37"/>
      <c r="L17" s="23" t="str">
        <f>IF(U17=0,"INVALID SKU",IF(INDEX('SKU Catalog'!$J$1:$J$116,MAX(1,U17))=0,"PAYG",IF(J17="Default",Assumptions!$B$7,J17)))</f>
        <v>PAYG</v>
      </c>
      <c r="M17" s="23" t="str">
        <f>IF(U17=0,"Review SKU",INDEX('SKU Catalog'!$E$1:$E$116,MAX(1,U17)))</f>
        <v>resource</v>
      </c>
      <c r="N17" s="31">
        <f>IF(ISNUMBER(K17),K17,IF(U17=0,"UNPRICED",IF(L17="PAYG",INDEX('SKU Catalog'!$K$1:$K$116,MAX(1,U17)),IF(L17="1Y",INDEX('SKU Catalog'!$L$1:$L$116,MAX(1,U17)),INDEX('SKU Catalog'!$M$1:$M$116,MAX(1,U17))))))</f>
        <v>0</v>
      </c>
      <c r="O17" s="24">
        <f>IF(NOT(AND(A17=$B$2,G17&gt;0,H17&gt;0,OR(C17&lt;&gt;"Recommended baseline",Assumptions!$B$10=1))),0,IF(ISNUMBER(N17),G17*H17*N17*IF(ISNUMBER(K17),1,IF(AND(L17="PAYG",INDEX('SKU Catalog'!$F$1:$F$116,MAX(1,U17))="Hourly"),I17,1)),"UNPRICED"))</f>
        <v>0</v>
      </c>
      <c r="P17" s="24">
        <f>IF(ISNUMBER(O17),O17*Assumptions!$B$8,"UNPRICED")</f>
        <v>0</v>
      </c>
      <c r="Q17" s="23" t="str">
        <f>IF(NOT(AND(A17=$B$2,G17&gt;0,H17&gt;0,OR(C17&lt;&gt;"Recommended baseline",Assumptions!$B$10=1))),"Inactive",IF(NOT(ISNUMBER(N17)),"UNPRICED - select SKU / quote",IF(ISNUMBER(K17),"Manual quote - verify source",IF(T17="Covered","Covered by capacity",IF(T17="Control plane","No direct fee","Priced - verify sizing")))))</f>
        <v>Covered by capacity</v>
      </c>
      <c r="R17" s="21" t="s">
        <v>2314</v>
      </c>
      <c r="S17" s="21" t="s">
        <v>1949</v>
      </c>
      <c r="T17" s="21" t="s">
        <v>181</v>
      </c>
      <c r="U17" s="23">
        <f>IF(COUNTIF('SKU Catalog'!$A$4:$A$116,T17&amp;"|"&amp;F17)=0,0,MATCH(T17&amp;"|"&amp;F17,'SKU Catalog'!$A$1:$A$116,0))</f>
        <v>4</v>
      </c>
      <c r="V17" s="24">
        <f>IF(NOT(AND(A17=$B$2,G17&gt;0,H17&gt;0,OR(C17&lt;&gt;"Recommended baseline",Assumptions!$B$10=1))),0,IF(ISNUMBER(K17),G17*H17*K17,IF(U17=0,"UNPRICED",IF(ISNUMBER(INDEX('SKU Catalog'!$K$1:$K$116,MAX(1,U17))),G17*H17*INDEX('SKU Catalog'!$K$1:$K$116,MAX(1,U17))*IF(AND(INDEX('SKU Catalog'!$F$1:$F$116,MAX(1,U17))="Hourly",OR(INDEX('SKU Catalog'!$J$1:$J$116,MAX(1,U17))=0,"PAYG"="PAYG")),I17,1),"UNPRICED"))))</f>
        <v>0</v>
      </c>
      <c r="W17" s="24">
        <f>IF(NOT(AND(A17=$B$2,G17&gt;0,H17&gt;0,OR(C17&lt;&gt;"Recommended baseline",Assumptions!$B$10=1))),0,IF(ISNUMBER(K17),G17*H17*K17,IF(U17=0,"UNPRICED",IF(ISNUMBER(INDEX('SKU Catalog'!$L$1:$L$116,MAX(1,U17))),G17*H17*INDEX('SKU Catalog'!$L$1:$L$116,MAX(1,U17))*IF(AND(INDEX('SKU Catalog'!$F$1:$F$116,MAX(1,U17))="Hourly",OR(INDEX('SKU Catalog'!$J$1:$J$116,MAX(1,U17))=0,"1Y"="PAYG")),I17,1),"UNPRICED"))))</f>
        <v>0</v>
      </c>
      <c r="X17" s="24">
        <f>IF(NOT(AND(A17=$B$2,G17&gt;0,H17&gt;0,OR(C17&lt;&gt;"Recommended baseline",Assumptions!$B$10=1))),0,IF(ISNUMBER(K17),G17*H17*K17,IF(U17=0,"UNPRICED",IF(ISNUMBER(INDEX('SKU Catalog'!$M$1:$M$116,MAX(1,U17))),G17*H17*INDEX('SKU Catalog'!$M$1:$M$116,MAX(1,U17))*IF(AND(INDEX('SKU Catalog'!$F$1:$F$116,MAX(1,U17))="Hourly",OR(INDEX('SKU Catalog'!$J$1:$J$116,MAX(1,U17))=0,"3Y"="PAYG")),I17,1),"UNPRICED"))))</f>
        <v>0</v>
      </c>
    </row>
    <row r="18" spans="1:24" ht="43.2" x14ac:dyDescent="0.35">
      <c r="A18" s="21" t="s">
        <v>967</v>
      </c>
      <c r="B18" s="21" t="s">
        <v>86</v>
      </c>
      <c r="C18" s="21" t="s">
        <v>2299</v>
      </c>
      <c r="D18" s="21" t="s">
        <v>1165</v>
      </c>
      <c r="E18" s="21" t="s">
        <v>1166</v>
      </c>
      <c r="F18" s="26" t="s">
        <v>182</v>
      </c>
      <c r="G18" s="27">
        <v>1</v>
      </c>
      <c r="H18" s="27">
        <v>1</v>
      </c>
      <c r="I18" s="36">
        <v>1</v>
      </c>
      <c r="J18" s="26" t="s">
        <v>2297</v>
      </c>
      <c r="K18" s="37"/>
      <c r="L18" s="23" t="str">
        <f>IF(U18=0,"INVALID SKU",IF(INDEX('SKU Catalog'!$J$1:$J$116,MAX(1,U18))=0,"PAYG",IF(J18="Default",Assumptions!$B$7,J18)))</f>
        <v>PAYG</v>
      </c>
      <c r="M18" s="23" t="str">
        <f>IF(U18=0,"Review SKU",INDEX('SKU Catalog'!$E$1:$E$116,MAX(1,U18)))</f>
        <v>resource</v>
      </c>
      <c r="N18" s="31">
        <f>IF(ISNUMBER(K18),K18,IF(U18=0,"UNPRICED",IF(L18="PAYG",INDEX('SKU Catalog'!$K$1:$K$116,MAX(1,U18)),IF(L18="1Y",INDEX('SKU Catalog'!$L$1:$L$116,MAX(1,U18)),INDEX('SKU Catalog'!$M$1:$M$116,MAX(1,U18))))))</f>
        <v>0</v>
      </c>
      <c r="O18" s="24">
        <f>IF(NOT(AND(A18=$B$2,G18&gt;0,H18&gt;0,OR(C18&lt;&gt;"Recommended baseline",Assumptions!$B$10=1))),0,IF(ISNUMBER(N18),G18*H18*N18*IF(ISNUMBER(K18),1,IF(AND(L18="PAYG",INDEX('SKU Catalog'!$F$1:$F$116,MAX(1,U18))="Hourly"),I18,1)),"UNPRICED"))</f>
        <v>0</v>
      </c>
      <c r="P18" s="24">
        <f>IF(ISNUMBER(O18),O18*Assumptions!$B$8,"UNPRICED")</f>
        <v>0</v>
      </c>
      <c r="Q18" s="23" t="str">
        <f>IF(NOT(AND(A18=$B$2,G18&gt;0,H18&gt;0,OR(C18&lt;&gt;"Recommended baseline",Assumptions!$B$10=1))),"Inactive",IF(NOT(ISNUMBER(N18)),"UNPRICED - select SKU / quote",IF(ISNUMBER(K18),"Manual quote - verify source",IF(T18="Covered","Covered by capacity",IF(T18="Control plane","No direct fee","Priced - verify sizing")))))</f>
        <v>Covered by capacity</v>
      </c>
      <c r="R18" s="21" t="s">
        <v>2314</v>
      </c>
      <c r="S18" s="21" t="s">
        <v>1949</v>
      </c>
      <c r="T18" s="21" t="s">
        <v>181</v>
      </c>
      <c r="U18" s="23">
        <f>IF(COUNTIF('SKU Catalog'!$A$4:$A$116,T18&amp;"|"&amp;F18)=0,0,MATCH(T18&amp;"|"&amp;F18,'SKU Catalog'!$A$1:$A$116,0))</f>
        <v>4</v>
      </c>
      <c r="V18" s="24">
        <f>IF(NOT(AND(A18=$B$2,G18&gt;0,H18&gt;0,OR(C18&lt;&gt;"Recommended baseline",Assumptions!$B$10=1))),0,IF(ISNUMBER(K18),G18*H18*K18,IF(U18=0,"UNPRICED",IF(ISNUMBER(INDEX('SKU Catalog'!$K$1:$K$116,MAX(1,U18))),G18*H18*INDEX('SKU Catalog'!$K$1:$K$116,MAX(1,U18))*IF(AND(INDEX('SKU Catalog'!$F$1:$F$116,MAX(1,U18))="Hourly",OR(INDEX('SKU Catalog'!$J$1:$J$116,MAX(1,U18))=0,"PAYG"="PAYG")),I18,1),"UNPRICED"))))</f>
        <v>0</v>
      </c>
      <c r="W18" s="24">
        <f>IF(NOT(AND(A18=$B$2,G18&gt;0,H18&gt;0,OR(C18&lt;&gt;"Recommended baseline",Assumptions!$B$10=1))),0,IF(ISNUMBER(K18),G18*H18*K18,IF(U18=0,"UNPRICED",IF(ISNUMBER(INDEX('SKU Catalog'!$L$1:$L$116,MAX(1,U18))),G18*H18*INDEX('SKU Catalog'!$L$1:$L$116,MAX(1,U18))*IF(AND(INDEX('SKU Catalog'!$F$1:$F$116,MAX(1,U18))="Hourly",OR(INDEX('SKU Catalog'!$J$1:$J$116,MAX(1,U18))=0,"1Y"="PAYG")),I18,1),"UNPRICED"))))</f>
        <v>0</v>
      </c>
      <c r="X18" s="24">
        <f>IF(NOT(AND(A18=$B$2,G18&gt;0,H18&gt;0,OR(C18&lt;&gt;"Recommended baseline",Assumptions!$B$10=1))),0,IF(ISNUMBER(K18),G18*H18*K18,IF(U18=0,"UNPRICED",IF(ISNUMBER(INDEX('SKU Catalog'!$M$1:$M$116,MAX(1,U18))),G18*H18*INDEX('SKU Catalog'!$M$1:$M$116,MAX(1,U18))*IF(AND(INDEX('SKU Catalog'!$F$1:$F$116,MAX(1,U18))="Hourly",OR(INDEX('SKU Catalog'!$J$1:$J$116,MAX(1,U18))=0,"3Y"="PAYG")),I18,1),"UNPRICED"))))</f>
        <v>0</v>
      </c>
    </row>
    <row r="19" spans="1:24" ht="43.2" x14ac:dyDescent="0.35">
      <c r="A19" s="21" t="s">
        <v>967</v>
      </c>
      <c r="B19" s="21" t="s">
        <v>95</v>
      </c>
      <c r="C19" s="21" t="s">
        <v>2299</v>
      </c>
      <c r="D19" s="21" t="s">
        <v>2350</v>
      </c>
      <c r="E19" s="21" t="s">
        <v>1916</v>
      </c>
      <c r="F19" s="26" t="s">
        <v>188</v>
      </c>
      <c r="G19" s="27">
        <v>1</v>
      </c>
      <c r="H19" s="27">
        <v>1</v>
      </c>
      <c r="I19" s="36">
        <v>1</v>
      </c>
      <c r="J19" s="26" t="s">
        <v>2297</v>
      </c>
      <c r="K19" s="37"/>
      <c r="L19" s="23" t="str">
        <f>IF(U19=0,"INVALID SKU",IF(INDEX('SKU Catalog'!$J$1:$J$116,MAX(1,U19))=0,"PAYG",IF(J19="Default",Assumptions!$B$7,J19)))</f>
        <v>PAYG</v>
      </c>
      <c r="M19" s="23" t="str">
        <f>IF(U19=0,"Review SKU",INDEX('SKU Catalog'!$E$1:$E$116,MAX(1,U19)))</f>
        <v>resource</v>
      </c>
      <c r="N19" s="31">
        <f>IF(ISNUMBER(K19),K19,IF(U19=0,"UNPRICED",IF(L19="PAYG",INDEX('SKU Catalog'!$K$1:$K$116,MAX(1,U19)),IF(L19="1Y",INDEX('SKU Catalog'!$L$1:$L$116,MAX(1,U19)),INDEX('SKU Catalog'!$M$1:$M$116,MAX(1,U19))))))</f>
        <v>0</v>
      </c>
      <c r="O19" s="24">
        <f>IF(NOT(AND(A19=$B$2,G19&gt;0,H19&gt;0,OR(C19&lt;&gt;"Recommended baseline",Assumptions!$B$10=1))),0,IF(ISNUMBER(N19),G19*H19*N19*IF(ISNUMBER(K19),1,IF(AND(L19="PAYG",INDEX('SKU Catalog'!$F$1:$F$116,MAX(1,U19))="Hourly"),I19,1)),"UNPRICED"))</f>
        <v>0</v>
      </c>
      <c r="P19" s="24">
        <f>IF(ISNUMBER(O19),O19*Assumptions!$B$8,"UNPRICED")</f>
        <v>0</v>
      </c>
      <c r="Q19" s="23" t="str">
        <f>IF(NOT(AND(A19=$B$2,G19&gt;0,H19&gt;0,OR(C19&lt;&gt;"Recommended baseline",Assumptions!$B$10=1))),"Inactive",IF(NOT(ISNUMBER(N19)),"UNPRICED - select SKU / quote",IF(ISNUMBER(K19),"Manual quote - verify source",IF(T19="Covered","Covered by capacity",IF(T19="Control plane","No direct fee","Priced - verify sizing")))))</f>
        <v>No direct fee</v>
      </c>
      <c r="R19" s="21" t="s">
        <v>2351</v>
      </c>
      <c r="S19" s="21" t="s">
        <v>1949</v>
      </c>
      <c r="T19" s="21" t="s">
        <v>187</v>
      </c>
      <c r="U19" s="23">
        <f>IF(COUNTIF('SKU Catalog'!$A$4:$A$116,T19&amp;"|"&amp;F19)=0,0,MATCH(T19&amp;"|"&amp;F19,'SKU Catalog'!$A$1:$A$116,0))</f>
        <v>5</v>
      </c>
      <c r="V19" s="24">
        <f>IF(NOT(AND(A19=$B$2,G19&gt;0,H19&gt;0,OR(C19&lt;&gt;"Recommended baseline",Assumptions!$B$10=1))),0,IF(ISNUMBER(K19),G19*H19*K19,IF(U19=0,"UNPRICED",IF(ISNUMBER(INDEX('SKU Catalog'!$K$1:$K$116,MAX(1,U19))),G19*H19*INDEX('SKU Catalog'!$K$1:$K$116,MAX(1,U19))*IF(AND(INDEX('SKU Catalog'!$F$1:$F$116,MAX(1,U19))="Hourly",OR(INDEX('SKU Catalog'!$J$1:$J$116,MAX(1,U19))=0,"PAYG"="PAYG")),I19,1),"UNPRICED"))))</f>
        <v>0</v>
      </c>
      <c r="W19" s="24">
        <f>IF(NOT(AND(A19=$B$2,G19&gt;0,H19&gt;0,OR(C19&lt;&gt;"Recommended baseline",Assumptions!$B$10=1))),0,IF(ISNUMBER(K19),G19*H19*K19,IF(U19=0,"UNPRICED",IF(ISNUMBER(INDEX('SKU Catalog'!$L$1:$L$116,MAX(1,U19))),G19*H19*INDEX('SKU Catalog'!$L$1:$L$116,MAX(1,U19))*IF(AND(INDEX('SKU Catalog'!$F$1:$F$116,MAX(1,U19))="Hourly",OR(INDEX('SKU Catalog'!$J$1:$J$116,MAX(1,U19))=0,"1Y"="PAYG")),I19,1),"UNPRICED"))))</f>
        <v>0</v>
      </c>
      <c r="X19" s="24">
        <f>IF(NOT(AND(A19=$B$2,G19&gt;0,H19&gt;0,OR(C19&lt;&gt;"Recommended baseline",Assumptions!$B$10=1))),0,IF(ISNUMBER(K19),G19*H19*K19,IF(U19=0,"UNPRICED",IF(ISNUMBER(INDEX('SKU Catalog'!$M$1:$M$116,MAX(1,U19))),G19*H19*INDEX('SKU Catalog'!$M$1:$M$116,MAX(1,U19))*IF(AND(INDEX('SKU Catalog'!$F$1:$F$116,MAX(1,U19))="Hourly",OR(INDEX('SKU Catalog'!$J$1:$J$116,MAX(1,U19))=0,"3Y"="PAYG")),I19,1),"UNPRICED"))))</f>
        <v>0</v>
      </c>
    </row>
    <row r="20" spans="1:24" ht="28.8" x14ac:dyDescent="0.35">
      <c r="A20" s="21" t="s">
        <v>967</v>
      </c>
      <c r="B20" s="21" t="s">
        <v>89</v>
      </c>
      <c r="C20" s="21" t="s">
        <v>2301</v>
      </c>
      <c r="D20" s="21" t="s">
        <v>262</v>
      </c>
      <c r="E20" s="21" t="s">
        <v>2302</v>
      </c>
      <c r="F20" s="26" t="s">
        <v>239</v>
      </c>
      <c r="G20" s="27">
        <v>1</v>
      </c>
      <c r="H20" s="38">
        <f>Assumptions!$B$15</f>
        <v>1024</v>
      </c>
      <c r="I20" s="36">
        <v>1</v>
      </c>
      <c r="J20" s="26" t="s">
        <v>2297</v>
      </c>
      <c r="K20" s="37"/>
      <c r="L20" s="23" t="str">
        <f>IF(U20=0,"INVALID SKU",IF(INDEX('SKU Catalog'!$J$1:$J$116,MAX(1,U20))=0,"PAYG",IF(J20="Default",Assumptions!$B$7,J20)))</f>
        <v>PAYG</v>
      </c>
      <c r="M20" s="23" t="str">
        <f>IF(U20=0,"Review SKU",INDEX('SKU Catalog'!$E$1:$E$116,MAX(1,U20)))</f>
        <v>GB-month</v>
      </c>
      <c r="N20" s="31">
        <f>IF(ISNUMBER(K20),K20,IF(U20=0,"UNPRICED",IF(L20="PAYG",INDEX('SKU Catalog'!$K$1:$K$116,MAX(1,U20)),IF(L20="1Y",INDEX('SKU Catalog'!$L$1:$L$116,MAX(1,U20)),INDEX('SKU Catalog'!$M$1:$M$116,MAX(1,U20))))))</f>
        <v>2.1000000000000001E-2</v>
      </c>
      <c r="O20" s="24">
        <f>IF(NOT(AND(A20=$B$2,G20&gt;0,H20&gt;0,OR(C20&lt;&gt;"Recommended baseline",Assumptions!$B$10=1))),0,IF(ISNUMBER(N20),G20*H20*N20*IF(ISNUMBER(K20),1,IF(AND(L20="PAYG",INDEX('SKU Catalog'!$F$1:$F$116,MAX(1,U20))="Hourly"),I20,1)),"UNPRICED"))</f>
        <v>21.504000000000001</v>
      </c>
      <c r="P20" s="24">
        <f>IF(ISNUMBER(O20),O20*Assumptions!$B$8,"UNPRICED")</f>
        <v>258.048</v>
      </c>
      <c r="Q20" s="2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1" t="s">
        <v>2303</v>
      </c>
      <c r="S20" s="21" t="s">
        <v>2304</v>
      </c>
      <c r="T20" s="21" t="s">
        <v>262</v>
      </c>
      <c r="U20" s="23">
        <f>IF(COUNTIF('SKU Catalog'!$A$4:$A$116,T20&amp;"|"&amp;F20)=0,0,MATCH(T20&amp;"|"&amp;F20,'SKU Catalog'!$A$1:$A$116,0))</f>
        <v>34</v>
      </c>
      <c r="V20" s="24">
        <f>IF(NOT(AND(A20=$B$2,G20&gt;0,H20&gt;0,OR(C20&lt;&gt;"Recommended baseline",Assumptions!$B$10=1))),0,IF(ISNUMBER(K20),G20*H20*K20,IF(U20=0,"UNPRICED",IF(ISNUMBER(INDEX('SKU Catalog'!$K$1:$K$116,MAX(1,U20))),G20*H20*INDEX('SKU Catalog'!$K$1:$K$116,MAX(1,U20))*IF(AND(INDEX('SKU Catalog'!$F$1:$F$116,MAX(1,U20))="Hourly",OR(INDEX('SKU Catalog'!$J$1:$J$116,MAX(1,U20))=0,"PAYG"="PAYG")),I20,1),"UNPRICED"))))</f>
        <v>21.504000000000001</v>
      </c>
      <c r="W20" s="24">
        <f>IF(NOT(AND(A20=$B$2,G20&gt;0,H20&gt;0,OR(C20&lt;&gt;"Recommended baseline",Assumptions!$B$10=1))),0,IF(ISNUMBER(K20),G20*H20*K20,IF(U20=0,"UNPRICED",IF(ISNUMBER(INDEX('SKU Catalog'!$L$1:$L$116,MAX(1,U20))),G20*H20*INDEX('SKU Catalog'!$L$1:$L$116,MAX(1,U20))*IF(AND(INDEX('SKU Catalog'!$F$1:$F$116,MAX(1,U20))="Hourly",OR(INDEX('SKU Catalog'!$J$1:$J$116,MAX(1,U20))=0,"1Y"="PAYG")),I20,1),"UNPRICED"))))</f>
        <v>21.504000000000001</v>
      </c>
      <c r="X20" s="24">
        <f>IF(NOT(AND(A20=$B$2,G20&gt;0,H20&gt;0,OR(C20&lt;&gt;"Recommended baseline",Assumptions!$B$10=1))),0,IF(ISNUMBER(K20),G20*H20*K20,IF(U20=0,"UNPRICED",IF(ISNUMBER(INDEX('SKU Catalog'!$M$1:$M$116,MAX(1,U20))),G20*H20*INDEX('SKU Catalog'!$M$1:$M$116,MAX(1,U20))*IF(AND(INDEX('SKU Catalog'!$F$1:$F$116,MAX(1,U20))="Hourly",OR(INDEX('SKU Catalog'!$J$1:$J$116,MAX(1,U20))=0,"3Y"="PAYG")),I20,1),"UNPRICED"))))</f>
        <v>21.504000000000001</v>
      </c>
    </row>
    <row r="21" spans="1:24" ht="43.2" x14ac:dyDescent="0.35">
      <c r="A21" s="21" t="s">
        <v>967</v>
      </c>
      <c r="B21" s="21" t="s">
        <v>89</v>
      </c>
      <c r="C21" s="21" t="s">
        <v>2301</v>
      </c>
      <c r="D21" s="21" t="s">
        <v>271</v>
      </c>
      <c r="E21" s="21" t="s">
        <v>2302</v>
      </c>
      <c r="F21" s="26" t="s">
        <v>239</v>
      </c>
      <c r="G21" s="27">
        <v>1</v>
      </c>
      <c r="H21" s="27">
        <v>10</v>
      </c>
      <c r="I21" s="36">
        <v>1</v>
      </c>
      <c r="J21" s="26" t="s">
        <v>2297</v>
      </c>
      <c r="K21" s="37"/>
      <c r="L21" s="23" t="str">
        <f>IF(U21=0,"INVALID SKU",IF(INDEX('SKU Catalog'!$J$1:$J$116,MAX(1,U21))=0,"PAYG",IF(J21="Default",Assumptions!$B$7,J21)))</f>
        <v>PAYG</v>
      </c>
      <c r="M21" s="23" t="str">
        <f>IF(U21=0,"Review SKU",INDEX('SKU Catalog'!$E$1:$E$116,MAX(1,U21)))</f>
        <v>10K operations</v>
      </c>
      <c r="N21" s="31">
        <f>IF(ISNUMBER(K21),K21,IF(U21=0,"UNPRICED",IF(L21="PAYG",INDEX('SKU Catalog'!$K$1:$K$116,MAX(1,U21)),IF(L21="1Y",INDEX('SKU Catalog'!$L$1:$L$116,MAX(1,U21)),INDEX('SKU Catalog'!$M$1:$M$116,MAX(1,U21))))))</f>
        <v>6.5000000000000002E-2</v>
      </c>
      <c r="O21" s="24">
        <f>IF(NOT(AND(A21=$B$2,G21&gt;0,H21&gt;0,OR(C21&lt;&gt;"Recommended baseline",Assumptions!$B$10=1))),0,IF(ISNUMBER(N21),G21*H21*N21*IF(ISNUMBER(K21),1,IF(AND(L21="PAYG",INDEX('SKU Catalog'!$F$1:$F$116,MAX(1,U21))="Hourly"),I21,1)),"UNPRICED"))</f>
        <v>0.65</v>
      </c>
      <c r="P21" s="24">
        <f>IF(ISNUMBER(O21),O21*Assumptions!$B$8,"UNPRICED")</f>
        <v>7.8000000000000007</v>
      </c>
      <c r="Q21" s="2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1" t="s">
        <v>2303</v>
      </c>
      <c r="S21" s="21" t="s">
        <v>2304</v>
      </c>
      <c r="T21" s="21" t="s">
        <v>271</v>
      </c>
      <c r="U21" s="23">
        <f>IF(COUNTIF('SKU Catalog'!$A$4:$A$116,T21&amp;"|"&amp;F21)=0,0,MATCH(T21&amp;"|"&amp;F21,'SKU Catalog'!$A$1:$A$116,0))</f>
        <v>42</v>
      </c>
      <c r="V21" s="24">
        <f>IF(NOT(AND(A21=$B$2,G21&gt;0,H21&gt;0,OR(C21&lt;&gt;"Recommended baseline",Assumptions!$B$10=1))),0,IF(ISNUMBER(K21),G21*H21*K21,IF(U21=0,"UNPRICED",IF(ISNUMBER(INDEX('SKU Catalog'!$K$1:$K$116,MAX(1,U21))),G21*H21*INDEX('SKU Catalog'!$K$1:$K$116,MAX(1,U21))*IF(AND(INDEX('SKU Catalog'!$F$1:$F$116,MAX(1,U21))="Hourly",OR(INDEX('SKU Catalog'!$J$1:$J$116,MAX(1,U21))=0,"PAYG"="PAYG")),I21,1),"UNPRICED"))))</f>
        <v>0.65</v>
      </c>
      <c r="W21" s="24">
        <f>IF(NOT(AND(A21=$B$2,G21&gt;0,H21&gt;0,OR(C21&lt;&gt;"Recommended baseline",Assumptions!$B$10=1))),0,IF(ISNUMBER(K21),G21*H21*K21,IF(U21=0,"UNPRICED",IF(ISNUMBER(INDEX('SKU Catalog'!$L$1:$L$116,MAX(1,U21))),G21*H21*INDEX('SKU Catalog'!$L$1:$L$116,MAX(1,U21))*IF(AND(INDEX('SKU Catalog'!$F$1:$F$116,MAX(1,U21))="Hourly",OR(INDEX('SKU Catalog'!$J$1:$J$116,MAX(1,U21))=0,"1Y"="PAYG")),I21,1),"UNPRICED"))))</f>
        <v>0.65</v>
      </c>
      <c r="X21" s="24">
        <f>IF(NOT(AND(A21=$B$2,G21&gt;0,H21&gt;0,OR(C21&lt;&gt;"Recommended baseline",Assumptions!$B$10=1))),0,IF(ISNUMBER(K21),G21*H21*K21,IF(U21=0,"UNPRICED",IF(ISNUMBER(INDEX('SKU Catalog'!$M$1:$M$116,MAX(1,U21))),G21*H21*INDEX('SKU Catalog'!$M$1:$M$116,MAX(1,U21))*IF(AND(INDEX('SKU Catalog'!$F$1:$F$116,MAX(1,U21))="Hourly",OR(INDEX('SKU Catalog'!$J$1:$J$116,MAX(1,U21))=0,"3Y"="PAYG")),I21,1),"UNPRICED"))))</f>
        <v>0.65</v>
      </c>
    </row>
    <row r="22" spans="1:24" ht="43.2" x14ac:dyDescent="0.35">
      <c r="A22" s="21" t="s">
        <v>967</v>
      </c>
      <c r="B22" s="21" t="s">
        <v>89</v>
      </c>
      <c r="C22" s="21" t="s">
        <v>2301</v>
      </c>
      <c r="D22" s="21" t="s">
        <v>273</v>
      </c>
      <c r="E22" s="21" t="s">
        <v>2302</v>
      </c>
      <c r="F22" s="26" t="s">
        <v>239</v>
      </c>
      <c r="G22" s="27">
        <v>1</v>
      </c>
      <c r="H22" s="27">
        <v>10</v>
      </c>
      <c r="I22" s="36">
        <v>1</v>
      </c>
      <c r="J22" s="26" t="s">
        <v>2297</v>
      </c>
      <c r="K22" s="37"/>
      <c r="L22" s="23" t="str">
        <f>IF(U22=0,"INVALID SKU",IF(INDEX('SKU Catalog'!$J$1:$J$116,MAX(1,U22))=0,"PAYG",IF(J22="Default",Assumptions!$B$7,J22)))</f>
        <v>PAYG</v>
      </c>
      <c r="M22" s="23" t="str">
        <f>IF(U22=0,"Review SKU",INDEX('SKU Catalog'!$E$1:$E$116,MAX(1,U22)))</f>
        <v>10K operations</v>
      </c>
      <c r="N22" s="31">
        <f>IF(ISNUMBER(K22),K22,IF(U22=0,"UNPRICED",IF(L22="PAYG",INDEX('SKU Catalog'!$K$1:$K$116,MAX(1,U22)),IF(L22="1Y",INDEX('SKU Catalog'!$L$1:$L$116,MAX(1,U22)),INDEX('SKU Catalog'!$M$1:$M$116,MAX(1,U22))))))</f>
        <v>5.0000000000000001E-3</v>
      </c>
      <c r="O22" s="24">
        <f>IF(NOT(AND(A22=$B$2,G22&gt;0,H22&gt;0,OR(C22&lt;&gt;"Recommended baseline",Assumptions!$B$10=1))),0,IF(ISNUMBER(N22),G22*H22*N22*IF(ISNUMBER(K22),1,IF(AND(L22="PAYG",INDEX('SKU Catalog'!$F$1:$F$116,MAX(1,U22))="Hourly"),I22,1)),"UNPRICED"))</f>
        <v>0.05</v>
      </c>
      <c r="P22" s="24">
        <f>IF(ISNUMBER(O22),O22*Assumptions!$B$8,"UNPRICED")</f>
        <v>0.60000000000000009</v>
      </c>
      <c r="Q22" s="2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1" t="s">
        <v>2303</v>
      </c>
      <c r="S22" s="21" t="s">
        <v>2304</v>
      </c>
      <c r="T22" s="21" t="s">
        <v>273</v>
      </c>
      <c r="U22" s="23">
        <f>IF(COUNTIF('SKU Catalog'!$A$4:$A$116,T22&amp;"|"&amp;F22)=0,0,MATCH(T22&amp;"|"&amp;F22,'SKU Catalog'!$A$1:$A$116,0))</f>
        <v>43</v>
      </c>
      <c r="V22" s="24">
        <f>IF(NOT(AND(A22=$B$2,G22&gt;0,H22&gt;0,OR(C22&lt;&gt;"Recommended baseline",Assumptions!$B$10=1))),0,IF(ISNUMBER(K22),G22*H22*K22,IF(U22=0,"UNPRICED",IF(ISNUMBER(INDEX('SKU Catalog'!$K$1:$K$116,MAX(1,U22))),G22*H22*INDEX('SKU Catalog'!$K$1:$K$116,MAX(1,U22))*IF(AND(INDEX('SKU Catalog'!$F$1:$F$116,MAX(1,U22))="Hourly",OR(INDEX('SKU Catalog'!$J$1:$J$116,MAX(1,U22))=0,"PAYG"="PAYG")),I22,1),"UNPRICED"))))</f>
        <v>0.05</v>
      </c>
      <c r="W22" s="24">
        <f>IF(NOT(AND(A22=$B$2,G22&gt;0,H22&gt;0,OR(C22&lt;&gt;"Recommended baseline",Assumptions!$B$10=1))),0,IF(ISNUMBER(K22),G22*H22*K22,IF(U22=0,"UNPRICED",IF(ISNUMBER(INDEX('SKU Catalog'!$L$1:$L$116,MAX(1,U22))),G22*H22*INDEX('SKU Catalog'!$L$1:$L$116,MAX(1,U22))*IF(AND(INDEX('SKU Catalog'!$F$1:$F$116,MAX(1,U22))="Hourly",OR(INDEX('SKU Catalog'!$J$1:$J$116,MAX(1,U22))=0,"1Y"="PAYG")),I22,1),"UNPRICED"))))</f>
        <v>0.05</v>
      </c>
      <c r="X22" s="24">
        <f>IF(NOT(AND(A22=$B$2,G22&gt;0,H22&gt;0,OR(C22&lt;&gt;"Recommended baseline",Assumptions!$B$10=1))),0,IF(ISNUMBER(K22),G22*H22*K22,IF(U22=0,"UNPRICED",IF(ISNUMBER(INDEX('SKU Catalog'!$M$1:$M$116,MAX(1,U22))),G22*H22*INDEX('SKU Catalog'!$M$1:$M$116,MAX(1,U22))*IF(AND(INDEX('SKU Catalog'!$F$1:$F$116,MAX(1,U22))="Hourly",OR(INDEX('SKU Catalog'!$J$1:$J$116,MAX(1,U22))=0,"3Y"="PAYG")),I22,1),"UNPRICED"))))</f>
        <v>0.05</v>
      </c>
    </row>
    <row r="23" spans="1:24" ht="28.8" x14ac:dyDescent="0.35">
      <c r="A23" s="21" t="s">
        <v>967</v>
      </c>
      <c r="B23" s="21" t="s">
        <v>88</v>
      </c>
      <c r="C23" s="21" t="s">
        <v>2301</v>
      </c>
      <c r="D23" s="21" t="s">
        <v>286</v>
      </c>
      <c r="E23" s="21" t="s">
        <v>2302</v>
      </c>
      <c r="F23" s="26" t="s">
        <v>287</v>
      </c>
      <c r="G23" s="27">
        <v>1</v>
      </c>
      <c r="H23" s="38">
        <f>Assumptions!$B$23</f>
        <v>10</v>
      </c>
      <c r="I23" s="36">
        <v>1</v>
      </c>
      <c r="J23" s="26" t="s">
        <v>2297</v>
      </c>
      <c r="K23" s="37"/>
      <c r="L23" s="23" t="str">
        <f>IF(U23=0,"INVALID SKU",IF(INDEX('SKU Catalog'!$J$1:$J$116,MAX(1,U23))=0,"PAYG",IF(J23="Default",Assumptions!$B$7,J23)))</f>
        <v>PAYG</v>
      </c>
      <c r="M23" s="23" t="str">
        <f>IF(U23=0,"Review SKU",INDEX('SKU Catalog'!$E$1:$E$116,MAX(1,U23)))</f>
        <v>10K operations</v>
      </c>
      <c r="N23" s="31">
        <f>IF(ISNUMBER(K23),K23,IF(U23=0,"UNPRICED",IF(L23="PAYG",INDEX('SKU Catalog'!$K$1:$K$116,MAX(1,U23)),IF(L23="1Y",INDEX('SKU Catalog'!$L$1:$L$116,MAX(1,U23)),INDEX('SKU Catalog'!$M$1:$M$116,MAX(1,U23))))))</f>
        <v>0.03</v>
      </c>
      <c r="O23" s="24">
        <f>IF(NOT(AND(A23=$B$2,G23&gt;0,H23&gt;0,OR(C23&lt;&gt;"Recommended baseline",Assumptions!$B$10=1))),0,IF(ISNUMBER(N23),G23*H23*N23*IF(ISNUMBER(K23),1,IF(AND(L23="PAYG",INDEX('SKU Catalog'!$F$1:$F$116,MAX(1,U23))="Hourly"),I23,1)),"UNPRICED"))</f>
        <v>0.3</v>
      </c>
      <c r="P23" s="24">
        <f>IF(ISNUMBER(O23),O23*Assumptions!$B$8,"UNPRICED")</f>
        <v>3.5999999999999996</v>
      </c>
      <c r="Q23" s="2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1" t="s">
        <v>2303</v>
      </c>
      <c r="S23" s="21" t="s">
        <v>2304</v>
      </c>
      <c r="T23" s="21" t="s">
        <v>286</v>
      </c>
      <c r="U23" s="23">
        <f>IF(COUNTIF('SKU Catalog'!$A$4:$A$116,T23&amp;"|"&amp;F23)=0,0,MATCH(T23&amp;"|"&amp;F23,'SKU Catalog'!$A$1:$A$116,0))</f>
        <v>48</v>
      </c>
      <c r="V23" s="24">
        <f>IF(NOT(AND(A23=$B$2,G23&gt;0,H23&gt;0,OR(C23&lt;&gt;"Recommended baseline",Assumptions!$B$10=1))),0,IF(ISNUMBER(K23),G23*H23*K23,IF(U23=0,"UNPRICED",IF(ISNUMBER(INDEX('SKU Catalog'!$K$1:$K$116,MAX(1,U23))),G23*H23*INDEX('SKU Catalog'!$K$1:$K$116,MAX(1,U23))*IF(AND(INDEX('SKU Catalog'!$F$1:$F$116,MAX(1,U23))="Hourly",OR(INDEX('SKU Catalog'!$J$1:$J$116,MAX(1,U23))=0,"PAYG"="PAYG")),I23,1),"UNPRICED"))))</f>
        <v>0.3</v>
      </c>
      <c r="W23" s="24">
        <f>IF(NOT(AND(A23=$B$2,G23&gt;0,H23&gt;0,OR(C23&lt;&gt;"Recommended baseline",Assumptions!$B$10=1))),0,IF(ISNUMBER(K23),G23*H23*K23,IF(U23=0,"UNPRICED",IF(ISNUMBER(INDEX('SKU Catalog'!$L$1:$L$116,MAX(1,U23))),G23*H23*INDEX('SKU Catalog'!$L$1:$L$116,MAX(1,U23))*IF(AND(INDEX('SKU Catalog'!$F$1:$F$116,MAX(1,U23))="Hourly",OR(INDEX('SKU Catalog'!$J$1:$J$116,MAX(1,U23))=0,"1Y"="PAYG")),I23,1),"UNPRICED"))))</f>
        <v>0.3</v>
      </c>
      <c r="X23" s="24">
        <f>IF(NOT(AND(A23=$B$2,G23&gt;0,H23&gt;0,OR(C23&lt;&gt;"Recommended baseline",Assumptions!$B$10=1))),0,IF(ISNUMBER(K23),G23*H23*K23,IF(U23=0,"UNPRICED",IF(ISNUMBER(INDEX('SKU Catalog'!$M$1:$M$116,MAX(1,U23))),G23*H23*INDEX('SKU Catalog'!$M$1:$M$116,MAX(1,U23))*IF(AND(INDEX('SKU Catalog'!$F$1:$F$116,MAX(1,U23))="Hourly",OR(INDEX('SKU Catalog'!$J$1:$J$116,MAX(1,U23))=0,"3Y"="PAYG")),I23,1),"UNPRICED"))))</f>
        <v>0.3</v>
      </c>
    </row>
    <row r="24" spans="1:24" ht="43.2" x14ac:dyDescent="0.35">
      <c r="A24" s="21" t="s">
        <v>967</v>
      </c>
      <c r="B24" s="21" t="s">
        <v>88</v>
      </c>
      <c r="C24" s="21" t="s">
        <v>2301</v>
      </c>
      <c r="D24" s="21" t="s">
        <v>297</v>
      </c>
      <c r="E24" s="21" t="s">
        <v>2302</v>
      </c>
      <c r="F24" s="26" t="s">
        <v>298</v>
      </c>
      <c r="G24" s="27">
        <v>1</v>
      </c>
      <c r="H24" s="38">
        <f>Assumptions!$B$12</f>
        <v>30</v>
      </c>
      <c r="I24" s="36">
        <v>1</v>
      </c>
      <c r="J24" s="26" t="s">
        <v>2297</v>
      </c>
      <c r="K24" s="37"/>
      <c r="L24" s="23" t="str">
        <f>IF(U24=0,"INVALID SKU",IF(INDEX('SKU Catalog'!$J$1:$J$116,MAX(1,U24))=0,"PAYG",IF(J24="Default",Assumptions!$B$7,J24)))</f>
        <v>PAYG</v>
      </c>
      <c r="M24" s="23" t="str">
        <f>IF(U24=0,"Review SKU",INDEX('SKU Catalog'!$E$1:$E$116,MAX(1,U24)))</f>
        <v>GB analyzed</v>
      </c>
      <c r="N24" s="31">
        <f>IF(ISNUMBER(K24),K24,IF(U24=0,"UNPRICED",IF(L24="PAYG",INDEX('SKU Catalog'!$K$1:$K$116,MAX(1,U24)),IF(L24="1Y",INDEX('SKU Catalog'!$L$1:$L$116,MAX(1,U24)),INDEX('SKU Catalog'!$M$1:$M$116,MAX(1,U24))))))</f>
        <v>4.3</v>
      </c>
      <c r="O24" s="24">
        <f>IF(NOT(AND(A24=$B$2,G24&gt;0,H24&gt;0,OR(C24&lt;&gt;"Recommended baseline",Assumptions!$B$10=1))),0,IF(ISNUMBER(N24),G24*H24*N24*IF(ISNUMBER(K24),1,IF(AND(L24="PAYG",INDEX('SKU Catalog'!$F$1:$F$116,MAX(1,U24))="Hourly"),I24,1)),"UNPRICED"))</f>
        <v>129</v>
      </c>
      <c r="P24" s="24">
        <f>IF(ISNUMBER(O24),O24*Assumptions!$B$8,"UNPRICED")</f>
        <v>1548</v>
      </c>
      <c r="Q24" s="2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1" t="s">
        <v>2305</v>
      </c>
      <c r="S24" s="21" t="s">
        <v>2304</v>
      </c>
      <c r="T24" s="21" t="s">
        <v>297</v>
      </c>
      <c r="U24" s="23">
        <f>IF(COUNTIF('SKU Catalog'!$A$4:$A$116,T24&amp;"|"&amp;F24)=0,0,MATCH(T24&amp;"|"&amp;F24,'SKU Catalog'!$A$1:$A$116,0))</f>
        <v>51</v>
      </c>
      <c r="V24" s="24">
        <f>IF(NOT(AND(A24=$B$2,G24&gt;0,H24&gt;0,OR(C24&lt;&gt;"Recommended baseline",Assumptions!$B$10=1))),0,IF(ISNUMBER(K24),G24*H24*K24,IF(U24=0,"UNPRICED",IF(ISNUMBER(INDEX('SKU Catalog'!$K$1:$K$116,MAX(1,U24))),G24*H24*INDEX('SKU Catalog'!$K$1:$K$116,MAX(1,U24))*IF(AND(INDEX('SKU Catalog'!$F$1:$F$116,MAX(1,U24))="Hourly",OR(INDEX('SKU Catalog'!$J$1:$J$116,MAX(1,U24))=0,"PAYG"="PAYG")),I24,1),"UNPRICED"))))</f>
        <v>129</v>
      </c>
      <c r="W24" s="24">
        <f>IF(NOT(AND(A24=$B$2,G24&gt;0,H24&gt;0,OR(C24&lt;&gt;"Recommended baseline",Assumptions!$B$10=1))),0,IF(ISNUMBER(K24),G24*H24*K24,IF(U24=0,"UNPRICED",IF(ISNUMBER(INDEX('SKU Catalog'!$L$1:$L$116,MAX(1,U24))),G24*H24*INDEX('SKU Catalog'!$L$1:$L$116,MAX(1,U24))*IF(AND(INDEX('SKU Catalog'!$F$1:$F$116,MAX(1,U24))="Hourly",OR(INDEX('SKU Catalog'!$J$1:$J$116,MAX(1,U24))=0,"1Y"="PAYG")),I24,1),"UNPRICED"))))</f>
        <v>129</v>
      </c>
      <c r="X24" s="24">
        <f>IF(NOT(AND(A24=$B$2,G24&gt;0,H24&gt;0,OR(C24&lt;&gt;"Recommended baseline",Assumptions!$B$10=1))),0,IF(ISNUMBER(K24),G24*H24*K24,IF(U24=0,"UNPRICED",IF(ISNUMBER(INDEX('SKU Catalog'!$M$1:$M$116,MAX(1,U24))),G24*H24*INDEX('SKU Catalog'!$M$1:$M$116,MAX(1,U24))*IF(AND(INDEX('SKU Catalog'!$F$1:$F$116,MAX(1,U24))="Hourly",OR(INDEX('SKU Catalog'!$J$1:$J$116,MAX(1,U24))=0,"3Y"="PAYG")),I24,1),"UNPRICED"))))</f>
        <v>129</v>
      </c>
    </row>
    <row r="25" spans="1:24" ht="43.2" x14ac:dyDescent="0.35">
      <c r="A25" s="21" t="s">
        <v>967</v>
      </c>
      <c r="B25" s="21" t="s">
        <v>94</v>
      </c>
      <c r="C25" s="21" t="s">
        <v>2301</v>
      </c>
      <c r="D25" s="21" t="s">
        <v>289</v>
      </c>
      <c r="E25" s="21" t="s">
        <v>2302</v>
      </c>
      <c r="F25" s="26" t="s">
        <v>290</v>
      </c>
      <c r="G25" s="27">
        <v>1</v>
      </c>
      <c r="H25" s="38">
        <f>Assumptions!$B$12</f>
        <v>30</v>
      </c>
      <c r="I25" s="36">
        <v>1</v>
      </c>
      <c r="J25" s="26" t="s">
        <v>2297</v>
      </c>
      <c r="K25" s="37"/>
      <c r="L25" s="23" t="str">
        <f>IF(U25=0,"INVALID SKU",IF(INDEX('SKU Catalog'!$J$1:$J$116,MAX(1,U25))=0,"PAYG",IF(J25="Default",Assumptions!$B$7,J25)))</f>
        <v>PAYG</v>
      </c>
      <c r="M25" s="23" t="str">
        <f>IF(U25=0,"Review SKU",INDEX('SKU Catalog'!$E$1:$E$116,MAX(1,U25)))</f>
        <v>GB ingested</v>
      </c>
      <c r="N25" s="31">
        <f>IF(ISNUMBER(K25),K25,IF(U25=0,"UNPRICED",IF(L25="PAYG",INDEX('SKU Catalog'!$K$1:$K$116,MAX(1,U25)),IF(L25="1Y",INDEX('SKU Catalog'!$L$1:$L$116,MAX(1,U25)),INDEX('SKU Catalog'!$M$1:$M$116,MAX(1,U25))))))</f>
        <v>2.2999999999999998</v>
      </c>
      <c r="O25" s="24">
        <f>IF(NOT(AND(A25=$B$2,G25&gt;0,H25&gt;0,OR(C25&lt;&gt;"Recommended baseline",Assumptions!$B$10=1))),0,IF(ISNUMBER(N25),G25*H25*N25*IF(ISNUMBER(K25),1,IF(AND(L25="PAYG",INDEX('SKU Catalog'!$F$1:$F$116,MAX(1,U25))="Hourly"),I25,1)),"UNPRICED"))</f>
        <v>69</v>
      </c>
      <c r="P25" s="24">
        <f>IF(ISNUMBER(O25),O25*Assumptions!$B$8,"UNPRICED")</f>
        <v>828</v>
      </c>
      <c r="Q25" s="2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1" t="s">
        <v>2306</v>
      </c>
      <c r="S25" s="21" t="s">
        <v>2304</v>
      </c>
      <c r="T25" s="21" t="s">
        <v>289</v>
      </c>
      <c r="U25" s="23">
        <f>IF(COUNTIF('SKU Catalog'!$A$4:$A$116,T25&amp;"|"&amp;F25)=0,0,MATCH(T25&amp;"|"&amp;F25,'SKU Catalog'!$A$1:$A$116,0))</f>
        <v>49</v>
      </c>
      <c r="V25" s="24">
        <f>IF(NOT(AND(A25=$B$2,G25&gt;0,H25&gt;0,OR(C25&lt;&gt;"Recommended baseline",Assumptions!$B$10=1))),0,IF(ISNUMBER(K25),G25*H25*K25,IF(U25=0,"UNPRICED",IF(ISNUMBER(INDEX('SKU Catalog'!$K$1:$K$116,MAX(1,U25))),G25*H25*INDEX('SKU Catalog'!$K$1:$K$116,MAX(1,U25))*IF(AND(INDEX('SKU Catalog'!$F$1:$F$116,MAX(1,U25))="Hourly",OR(INDEX('SKU Catalog'!$J$1:$J$116,MAX(1,U25))=0,"PAYG"="PAYG")),I25,1),"UNPRICED"))))</f>
        <v>69</v>
      </c>
      <c r="W25" s="24">
        <f>IF(NOT(AND(A25=$B$2,G25&gt;0,H25&gt;0,OR(C25&lt;&gt;"Recommended baseline",Assumptions!$B$10=1))),0,IF(ISNUMBER(K25),G25*H25*K25,IF(U25=0,"UNPRICED",IF(ISNUMBER(INDEX('SKU Catalog'!$L$1:$L$116,MAX(1,U25))),G25*H25*INDEX('SKU Catalog'!$L$1:$L$116,MAX(1,U25))*IF(AND(INDEX('SKU Catalog'!$F$1:$F$116,MAX(1,U25))="Hourly",OR(INDEX('SKU Catalog'!$J$1:$J$116,MAX(1,U25))=0,"1Y"="PAYG")),I25,1),"UNPRICED"))))</f>
        <v>69</v>
      </c>
      <c r="X25" s="24">
        <f>IF(NOT(AND(A25=$B$2,G25&gt;0,H25&gt;0,OR(C25&lt;&gt;"Recommended baseline",Assumptions!$B$10=1))),0,IF(ISNUMBER(K25),G25*H25*K25,IF(U25=0,"UNPRICED",IF(ISNUMBER(INDEX('SKU Catalog'!$M$1:$M$116,MAX(1,U25))),G25*H25*INDEX('SKU Catalog'!$M$1:$M$116,MAX(1,U25))*IF(AND(INDEX('SKU Catalog'!$F$1:$F$116,MAX(1,U25))="Hourly",OR(INDEX('SKU Catalog'!$J$1:$J$116,MAX(1,U25))=0,"3Y"="PAYG")),I25,1),"UNPRICED"))))</f>
        <v>69</v>
      </c>
    </row>
    <row r="26" spans="1:24" ht="28.8" x14ac:dyDescent="0.35">
      <c r="A26" s="21" t="s">
        <v>967</v>
      </c>
      <c r="B26" s="21" t="s">
        <v>87</v>
      </c>
      <c r="C26" s="21" t="s">
        <v>2301</v>
      </c>
      <c r="D26" s="21" t="s">
        <v>335</v>
      </c>
      <c r="E26" s="21" t="s">
        <v>2302</v>
      </c>
      <c r="F26" s="26" t="s">
        <v>287</v>
      </c>
      <c r="G26" s="27">
        <v>1</v>
      </c>
      <c r="H26" s="38">
        <f>Assumptions!$B$17</f>
        <v>3</v>
      </c>
      <c r="I26" s="36">
        <v>1</v>
      </c>
      <c r="J26" s="26" t="s">
        <v>2297</v>
      </c>
      <c r="K26" s="37"/>
      <c r="L26" s="23" t="str">
        <f>IF(U26=0,"INVALID SKU",IF(INDEX('SKU Catalog'!$J$1:$J$116,MAX(1,U26))=0,"PAYG",IF(J26="Default",Assumptions!$B$7,J26)))</f>
        <v>PAYG</v>
      </c>
      <c r="M26" s="23" t="str">
        <f>IF(U26=0,"Review SKU",INDEX('SKU Catalog'!$E$1:$E$116,MAX(1,U26)))</f>
        <v>endpoint</v>
      </c>
      <c r="N26" s="31">
        <f>IF(ISNUMBER(K26),K26,IF(U26=0,"UNPRICED",IF(L26="PAYG",INDEX('SKU Catalog'!$K$1:$K$116,MAX(1,U26)),IF(L26="1Y",INDEX('SKU Catalog'!$L$1:$L$116,MAX(1,U26)),INDEX('SKU Catalog'!$M$1:$M$116,MAX(1,U26))))))</f>
        <v>7.3</v>
      </c>
      <c r="O26" s="24">
        <f>IF(NOT(AND(A26=$B$2,G26&gt;0,H26&gt;0,OR(C26&lt;&gt;"Recommended baseline",Assumptions!$B$10=1))),0,IF(ISNUMBER(N26),G26*H26*N26*IF(ISNUMBER(K26),1,IF(AND(L26="PAYG",INDEX('SKU Catalog'!$F$1:$F$116,MAX(1,U26))="Hourly"),I26,1)),"UNPRICED"))</f>
        <v>21.9</v>
      </c>
      <c r="P26" s="24">
        <f>IF(ISNUMBER(O26),O26*Assumptions!$B$8,"UNPRICED")</f>
        <v>262.79999999999995</v>
      </c>
      <c r="Q26" s="2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1" t="s">
        <v>2303</v>
      </c>
      <c r="S26" s="21" t="s">
        <v>2304</v>
      </c>
      <c r="T26" s="21" t="s">
        <v>335</v>
      </c>
      <c r="U26" s="23">
        <f>IF(COUNTIF('SKU Catalog'!$A$4:$A$116,T26&amp;"|"&amp;F26)=0,0,MATCH(T26&amp;"|"&amp;F26,'SKU Catalog'!$A$1:$A$116,0))</f>
        <v>63</v>
      </c>
      <c r="V26" s="24">
        <f>IF(NOT(AND(A26=$B$2,G26&gt;0,H26&gt;0,OR(C26&lt;&gt;"Recommended baseline",Assumptions!$B$10=1))),0,IF(ISNUMBER(K26),G26*H26*K26,IF(U26=0,"UNPRICED",IF(ISNUMBER(INDEX('SKU Catalog'!$K$1:$K$116,MAX(1,U26))),G26*H26*INDEX('SKU Catalog'!$K$1:$K$116,MAX(1,U26))*IF(AND(INDEX('SKU Catalog'!$F$1:$F$116,MAX(1,U26))="Hourly",OR(INDEX('SKU Catalog'!$J$1:$J$116,MAX(1,U26))=0,"PAYG"="PAYG")),I26,1),"UNPRICED"))))</f>
        <v>21.9</v>
      </c>
      <c r="W26" s="24">
        <f>IF(NOT(AND(A26=$B$2,G26&gt;0,H26&gt;0,OR(C26&lt;&gt;"Recommended baseline",Assumptions!$B$10=1))),0,IF(ISNUMBER(K26),G26*H26*K26,IF(U26=0,"UNPRICED",IF(ISNUMBER(INDEX('SKU Catalog'!$L$1:$L$116,MAX(1,U26))),G26*H26*INDEX('SKU Catalog'!$L$1:$L$116,MAX(1,U26))*IF(AND(INDEX('SKU Catalog'!$F$1:$F$116,MAX(1,U26))="Hourly",OR(INDEX('SKU Catalog'!$J$1:$J$116,MAX(1,U26))=0,"1Y"="PAYG")),I26,1),"UNPRICED"))))</f>
        <v>21.9</v>
      </c>
      <c r="X26" s="24">
        <f>IF(NOT(AND(A26=$B$2,G26&gt;0,H26&gt;0,OR(C26&lt;&gt;"Recommended baseline",Assumptions!$B$10=1))),0,IF(ISNUMBER(K26),G26*H26*K26,IF(U26=0,"UNPRICED",IF(ISNUMBER(INDEX('SKU Catalog'!$M$1:$M$116,MAX(1,U26))),G26*H26*INDEX('SKU Catalog'!$M$1:$M$116,MAX(1,U26))*IF(AND(INDEX('SKU Catalog'!$F$1:$F$116,MAX(1,U26))="Hourly",OR(INDEX('SKU Catalog'!$J$1:$J$116,MAX(1,U26))=0,"3Y"="PAYG")),I26,1),"UNPRICED"))))</f>
        <v>21.9</v>
      </c>
    </row>
    <row r="27" spans="1:24" ht="43.2" x14ac:dyDescent="0.35">
      <c r="A27" s="21" t="s">
        <v>967</v>
      </c>
      <c r="B27" s="21" t="s">
        <v>87</v>
      </c>
      <c r="C27" s="21" t="s">
        <v>2301</v>
      </c>
      <c r="D27" s="21" t="s">
        <v>338</v>
      </c>
      <c r="E27" s="21" t="s">
        <v>2302</v>
      </c>
      <c r="F27" s="26" t="s">
        <v>287</v>
      </c>
      <c r="G27" s="27">
        <v>1</v>
      </c>
      <c r="H27" s="27">
        <v>100</v>
      </c>
      <c r="I27" s="36">
        <v>1</v>
      </c>
      <c r="J27" s="26" t="s">
        <v>2297</v>
      </c>
      <c r="K27" s="37"/>
      <c r="L27" s="23" t="str">
        <f>IF(U27=0,"INVALID SKU",IF(INDEX('SKU Catalog'!$J$1:$J$116,MAX(1,U27))=0,"PAYG",IF(J27="Default",Assumptions!$B$7,J27)))</f>
        <v>PAYG</v>
      </c>
      <c r="M27" s="23" t="str">
        <f>IF(U27=0,"Review SKU",INDEX('SKU Catalog'!$E$1:$E$116,MAX(1,U27)))</f>
        <v>GB processed</v>
      </c>
      <c r="N27" s="31">
        <f>IF(ISNUMBER(K27),K27,IF(U27=0,"UNPRICED",IF(L27="PAYG",INDEX('SKU Catalog'!$K$1:$K$116,MAX(1,U27)),IF(L27="1Y",INDEX('SKU Catalog'!$L$1:$L$116,MAX(1,U27)),INDEX('SKU Catalog'!$M$1:$M$116,MAX(1,U27))))))</f>
        <v>0.01</v>
      </c>
      <c r="O27" s="24">
        <f>IF(NOT(AND(A27=$B$2,G27&gt;0,H27&gt;0,OR(C27&lt;&gt;"Recommended baseline",Assumptions!$B$10=1))),0,IF(ISNUMBER(N27),G27*H27*N27*IF(ISNUMBER(K27),1,IF(AND(L27="PAYG",INDEX('SKU Catalog'!$F$1:$F$116,MAX(1,U27))="Hourly"),I27,1)),"UNPRICED"))</f>
        <v>1</v>
      </c>
      <c r="P27" s="24">
        <f>IF(ISNUMBER(O27),O27*Assumptions!$B$8,"UNPRICED")</f>
        <v>12</v>
      </c>
      <c r="Q27" s="2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1" t="s">
        <v>2303</v>
      </c>
      <c r="S27" s="21" t="s">
        <v>2304</v>
      </c>
      <c r="T27" s="21" t="s">
        <v>338</v>
      </c>
      <c r="U27" s="23">
        <f>IF(COUNTIF('SKU Catalog'!$A$4:$A$116,T27&amp;"|"&amp;F27)=0,0,MATCH(T27&amp;"|"&amp;F27,'SKU Catalog'!$A$1:$A$116,0))</f>
        <v>64</v>
      </c>
      <c r="V27" s="24">
        <f>IF(NOT(AND(A27=$B$2,G27&gt;0,H27&gt;0,OR(C27&lt;&gt;"Recommended baseline",Assumptions!$B$10=1))),0,IF(ISNUMBER(K27),G27*H27*K27,IF(U27=0,"UNPRICED",IF(ISNUMBER(INDEX('SKU Catalog'!$K$1:$K$116,MAX(1,U27))),G27*H27*INDEX('SKU Catalog'!$K$1:$K$116,MAX(1,U27))*IF(AND(INDEX('SKU Catalog'!$F$1:$F$116,MAX(1,U27))="Hourly",OR(INDEX('SKU Catalog'!$J$1:$J$116,MAX(1,U27))=0,"PAYG"="PAYG")),I27,1),"UNPRICED"))))</f>
        <v>1</v>
      </c>
      <c r="W27" s="24">
        <f>IF(NOT(AND(A27=$B$2,G27&gt;0,H27&gt;0,OR(C27&lt;&gt;"Recommended baseline",Assumptions!$B$10=1))),0,IF(ISNUMBER(K27),G27*H27*K27,IF(U27=0,"UNPRICED",IF(ISNUMBER(INDEX('SKU Catalog'!$L$1:$L$116,MAX(1,U27))),G27*H27*INDEX('SKU Catalog'!$L$1:$L$116,MAX(1,U27))*IF(AND(INDEX('SKU Catalog'!$F$1:$F$116,MAX(1,U27))="Hourly",OR(INDEX('SKU Catalog'!$J$1:$J$116,MAX(1,U27))=0,"1Y"="PAYG")),I27,1),"UNPRICED"))))</f>
        <v>1</v>
      </c>
      <c r="X27" s="24">
        <f>IF(NOT(AND(A27=$B$2,G27&gt;0,H27&gt;0,OR(C27&lt;&gt;"Recommended baseline",Assumptions!$B$10=1))),0,IF(ISNUMBER(K27),G27*H27*K27,IF(U27=0,"UNPRICED",IF(ISNUMBER(INDEX('SKU Catalog'!$M$1:$M$116,MAX(1,U27))),G27*H27*INDEX('SKU Catalog'!$M$1:$M$116,MAX(1,U27))*IF(AND(INDEX('SKU Catalog'!$F$1:$F$116,MAX(1,U27))="Hourly",OR(INDEX('SKU Catalog'!$J$1:$J$116,MAX(1,U27))=0,"3Y"="PAYG")),I27,1),"UNPRICED"))))</f>
        <v>1</v>
      </c>
    </row>
    <row r="28" spans="1:24" ht="28.8" x14ac:dyDescent="0.35">
      <c r="A28" s="21" t="s">
        <v>967</v>
      </c>
      <c r="B28" s="21" t="s">
        <v>87</v>
      </c>
      <c r="C28" s="21" t="s">
        <v>2301</v>
      </c>
      <c r="D28" s="21" t="s">
        <v>342</v>
      </c>
      <c r="E28" s="21" t="s">
        <v>2302</v>
      </c>
      <c r="F28" s="26" t="s">
        <v>343</v>
      </c>
      <c r="G28" s="27">
        <v>1</v>
      </c>
      <c r="H28" s="38">
        <f>Assumptions!$B$18</f>
        <v>3</v>
      </c>
      <c r="I28" s="36">
        <v>1</v>
      </c>
      <c r="J28" s="26" t="s">
        <v>2297</v>
      </c>
      <c r="K28" s="37"/>
      <c r="L28" s="23" t="str">
        <f>IF(U28=0,"INVALID SKU",IF(INDEX('SKU Catalog'!$J$1:$J$116,MAX(1,U28))=0,"PAYG",IF(J28="Default",Assumptions!$B$7,J28)))</f>
        <v>PAYG</v>
      </c>
      <c r="M28" s="23" t="str">
        <f>IF(U28=0,"Review SKU",INDEX('SKU Catalog'!$E$1:$E$116,MAX(1,U28)))</f>
        <v>zone</v>
      </c>
      <c r="N28" s="31">
        <f>IF(ISNUMBER(K28),K28,IF(U28=0,"UNPRICED",IF(L28="PAYG",INDEX('SKU Catalog'!$K$1:$K$116,MAX(1,U28)),IF(L28="1Y",INDEX('SKU Catalog'!$L$1:$L$116,MAX(1,U28)),INDEX('SKU Catalog'!$M$1:$M$116,MAX(1,U28))))))</f>
        <v>0.5</v>
      </c>
      <c r="O28" s="24">
        <f>IF(NOT(AND(A28=$B$2,G28&gt;0,H28&gt;0,OR(C28&lt;&gt;"Recommended baseline",Assumptions!$B$10=1))),0,IF(ISNUMBER(N28),G28*H28*N28*IF(ISNUMBER(K28),1,IF(AND(L28="PAYG",INDEX('SKU Catalog'!$F$1:$F$116,MAX(1,U28))="Hourly"),I28,1)),"UNPRICED"))</f>
        <v>1.5</v>
      </c>
      <c r="P28" s="24">
        <f>IF(ISNUMBER(O28),O28*Assumptions!$B$8,"UNPRICED")</f>
        <v>18</v>
      </c>
      <c r="Q28" s="2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1" t="s">
        <v>2303</v>
      </c>
      <c r="S28" s="21" t="s">
        <v>2304</v>
      </c>
      <c r="T28" s="21" t="s">
        <v>342</v>
      </c>
      <c r="U28" s="23">
        <f>IF(COUNTIF('SKU Catalog'!$A$4:$A$116,T28&amp;"|"&amp;F28)=0,0,MATCH(T28&amp;"|"&amp;F28,'SKU Catalog'!$A$1:$A$116,0))</f>
        <v>65</v>
      </c>
      <c r="V28" s="24">
        <f>IF(NOT(AND(A28=$B$2,G28&gt;0,H28&gt;0,OR(C28&lt;&gt;"Recommended baseline",Assumptions!$B$10=1))),0,IF(ISNUMBER(K28),G28*H28*K28,IF(U28=0,"UNPRICED",IF(ISNUMBER(INDEX('SKU Catalog'!$K$1:$K$116,MAX(1,U28))),G28*H28*INDEX('SKU Catalog'!$K$1:$K$116,MAX(1,U28))*IF(AND(INDEX('SKU Catalog'!$F$1:$F$116,MAX(1,U28))="Hourly",OR(INDEX('SKU Catalog'!$J$1:$J$116,MAX(1,U28))=0,"PAYG"="PAYG")),I28,1),"UNPRICED"))))</f>
        <v>1.5</v>
      </c>
      <c r="W28" s="24">
        <f>IF(NOT(AND(A28=$B$2,G28&gt;0,H28&gt;0,OR(C28&lt;&gt;"Recommended baseline",Assumptions!$B$10=1))),0,IF(ISNUMBER(K28),G28*H28*K28,IF(U28=0,"UNPRICED",IF(ISNUMBER(INDEX('SKU Catalog'!$L$1:$L$116,MAX(1,U28))),G28*H28*INDEX('SKU Catalog'!$L$1:$L$116,MAX(1,U28))*IF(AND(INDEX('SKU Catalog'!$F$1:$F$116,MAX(1,U28))="Hourly",OR(INDEX('SKU Catalog'!$J$1:$J$116,MAX(1,U28))=0,"1Y"="PAYG")),I28,1),"UNPRICED"))))</f>
        <v>1.5</v>
      </c>
      <c r="X28" s="24">
        <f>IF(NOT(AND(A28=$B$2,G28&gt;0,H28&gt;0,OR(C28&lt;&gt;"Recommended baseline",Assumptions!$B$10=1))),0,IF(ISNUMBER(K28),G28*H28*K28,IF(U28=0,"UNPRICED",IF(ISNUMBER(INDEX('SKU Catalog'!$M$1:$M$116,MAX(1,U28))),G28*H28*INDEX('SKU Catalog'!$M$1:$M$116,MAX(1,U28))*IF(AND(INDEX('SKU Catalog'!$F$1:$F$116,MAX(1,U28))="Hourly",OR(INDEX('SKU Catalog'!$J$1:$J$116,MAX(1,U28))=0,"3Y"="PAYG")),I28,1),"UNPRICED"))))</f>
        <v>1.5</v>
      </c>
    </row>
    <row r="29" spans="1:24" ht="28.8" x14ac:dyDescent="0.35">
      <c r="A29" s="21" t="s">
        <v>967</v>
      </c>
      <c r="B29" s="21" t="s">
        <v>87</v>
      </c>
      <c r="C29" s="21" t="s">
        <v>2301</v>
      </c>
      <c r="D29" s="21" t="s">
        <v>346</v>
      </c>
      <c r="E29" s="21" t="s">
        <v>2302</v>
      </c>
      <c r="F29" s="26" t="s">
        <v>343</v>
      </c>
      <c r="G29" s="27">
        <v>1</v>
      </c>
      <c r="H29" s="27">
        <v>1</v>
      </c>
      <c r="I29" s="36">
        <v>1</v>
      </c>
      <c r="J29" s="26" t="s">
        <v>2297</v>
      </c>
      <c r="K29" s="37"/>
      <c r="L29" s="23" t="str">
        <f>IF(U29=0,"INVALID SKU",IF(INDEX('SKU Catalog'!$J$1:$J$116,MAX(1,U29))=0,"PAYG",IF(J29="Default",Assumptions!$B$7,J29)))</f>
        <v>PAYG</v>
      </c>
      <c r="M29" s="23" t="str">
        <f>IF(U29=0,"Review SKU",INDEX('SKU Catalog'!$E$1:$E$116,MAX(1,U29)))</f>
        <v>million queries</v>
      </c>
      <c r="N29" s="31">
        <f>IF(ISNUMBER(K29),K29,IF(U29=0,"UNPRICED",IF(L29="PAYG",INDEX('SKU Catalog'!$K$1:$K$116,MAX(1,U29)),IF(L29="1Y",INDEX('SKU Catalog'!$L$1:$L$116,MAX(1,U29)),INDEX('SKU Catalog'!$M$1:$M$116,MAX(1,U29))))))</f>
        <v>0.4</v>
      </c>
      <c r="O29" s="24">
        <f>IF(NOT(AND(A29=$B$2,G29&gt;0,H29&gt;0,OR(C29&lt;&gt;"Recommended baseline",Assumptions!$B$10=1))),0,IF(ISNUMBER(N29),G29*H29*N29*IF(ISNUMBER(K29),1,IF(AND(L29="PAYG",INDEX('SKU Catalog'!$F$1:$F$116,MAX(1,U29))="Hourly"),I29,1)),"UNPRICED"))</f>
        <v>0.4</v>
      </c>
      <c r="P29" s="24">
        <f>IF(ISNUMBER(O29),O29*Assumptions!$B$8,"UNPRICED")</f>
        <v>4.8000000000000007</v>
      </c>
      <c r="Q29" s="23" t="str">
        <f>IF(NOT(AND(A29=$B$2,G29&gt;0,H29&gt;0,OR(C29&lt;&gt;"Recommended baseline",Assumptions!$B$10=1))),"Inactive",IF(NOT(ISNUMBER(N29)),"UNPRICED - select SKU / quote",IF(ISNUMBER(K29),"Manual quote - verify source",IF(T29="Covered","Covered by capacity",IF(T29="Control plane","No direct fee","Priced - verify sizing")))))</f>
        <v>Priced - verify sizing</v>
      </c>
      <c r="R29" s="21" t="s">
        <v>2303</v>
      </c>
      <c r="S29" s="21" t="s">
        <v>2304</v>
      </c>
      <c r="T29" s="21" t="s">
        <v>346</v>
      </c>
      <c r="U29" s="23">
        <f>IF(COUNTIF('SKU Catalog'!$A$4:$A$116,T29&amp;"|"&amp;F29)=0,0,MATCH(T29&amp;"|"&amp;F29,'SKU Catalog'!$A$1:$A$116,0))</f>
        <v>66</v>
      </c>
      <c r="V29" s="24">
        <f>IF(NOT(AND(A29=$B$2,G29&gt;0,H29&gt;0,OR(C29&lt;&gt;"Recommended baseline",Assumptions!$B$10=1))),0,IF(ISNUMBER(K29),G29*H29*K29,IF(U29=0,"UNPRICED",IF(ISNUMBER(INDEX('SKU Catalog'!$K$1:$K$116,MAX(1,U29))),G29*H29*INDEX('SKU Catalog'!$K$1:$K$116,MAX(1,U29))*IF(AND(INDEX('SKU Catalog'!$F$1:$F$116,MAX(1,U29))="Hourly",OR(INDEX('SKU Catalog'!$J$1:$J$116,MAX(1,U29))=0,"PAYG"="PAYG")),I29,1),"UNPRICED"))))</f>
        <v>0.4</v>
      </c>
      <c r="W29" s="24">
        <f>IF(NOT(AND(A29=$B$2,G29&gt;0,H29&gt;0,OR(C29&lt;&gt;"Recommended baseline",Assumptions!$B$10=1))),0,IF(ISNUMBER(K29),G29*H29*K29,IF(U29=0,"UNPRICED",IF(ISNUMBER(INDEX('SKU Catalog'!$L$1:$L$116,MAX(1,U29))),G29*H29*INDEX('SKU Catalog'!$L$1:$L$116,MAX(1,U29))*IF(AND(INDEX('SKU Catalog'!$F$1:$F$116,MAX(1,U29))="Hourly",OR(INDEX('SKU Catalog'!$J$1:$J$116,MAX(1,U29))=0,"1Y"="PAYG")),I29,1),"UNPRICED"))))</f>
        <v>0.4</v>
      </c>
      <c r="X29" s="24">
        <f>IF(NOT(AND(A29=$B$2,G29&gt;0,H29&gt;0,OR(C29&lt;&gt;"Recommended baseline",Assumptions!$B$10=1))),0,IF(ISNUMBER(K29),G29*H29*K29,IF(U29=0,"UNPRICED",IF(ISNUMBER(INDEX('SKU Catalog'!$M$1:$M$116,MAX(1,U29))),G29*H29*INDEX('SKU Catalog'!$M$1:$M$116,MAX(1,U29))*IF(AND(INDEX('SKU Catalog'!$F$1:$F$116,MAX(1,U29))="Hourly",OR(INDEX('SKU Catalog'!$J$1:$J$116,MAX(1,U29))=0,"3Y"="PAYG")),I29,1),"UNPRICED"))))</f>
        <v>0.4</v>
      </c>
    </row>
    <row r="30" spans="1:24" ht="28.8" x14ac:dyDescent="0.35">
      <c r="A30" s="21" t="s">
        <v>967</v>
      </c>
      <c r="B30" s="21" t="s">
        <v>87</v>
      </c>
      <c r="C30" s="21" t="s">
        <v>2301</v>
      </c>
      <c r="D30" s="21" t="s">
        <v>352</v>
      </c>
      <c r="E30" s="21" t="s">
        <v>2302</v>
      </c>
      <c r="F30" s="26" t="s">
        <v>353</v>
      </c>
      <c r="G30" s="27">
        <v>1</v>
      </c>
      <c r="H30" s="38">
        <f>Assumptions!$B$16</f>
        <v>100</v>
      </c>
      <c r="I30" s="36">
        <v>1</v>
      </c>
      <c r="J30" s="26" t="s">
        <v>2297</v>
      </c>
      <c r="K30" s="37"/>
      <c r="L30" s="23" t="str">
        <f>IF(U30=0,"INVALID SKU",IF(INDEX('SKU Catalog'!$J$1:$J$116,MAX(1,U30))=0,"PAYG",IF(J30="Default",Assumptions!$B$7,J30)))</f>
        <v>PAYG</v>
      </c>
      <c r="M30" s="23" t="str">
        <f>IF(U30=0,"Review SKU",INDEX('SKU Catalog'!$E$1:$E$116,MAX(1,U30)))</f>
        <v>billable GB</v>
      </c>
      <c r="N30" s="31">
        <f>IF(ISNUMBER(K30),K30,IF(U30=0,"UNPRICED",IF(L30="PAYG",INDEX('SKU Catalog'!$K$1:$K$116,MAX(1,U30)),IF(L30="1Y",INDEX('SKU Catalog'!$L$1:$L$116,MAX(1,U30)),INDEX('SKU Catalog'!$M$1:$M$116,MAX(1,U30))))))</f>
        <v>8.6999999999999994E-2</v>
      </c>
      <c r="O30" s="24">
        <f>IF(NOT(AND(A30=$B$2,G30&gt;0,H30&gt;0,OR(C30&lt;&gt;"Recommended baseline",Assumptions!$B$10=1))),0,IF(ISNUMBER(N30),G30*H30*N30*IF(ISNUMBER(K30),1,IF(AND(L30="PAYG",INDEX('SKU Catalog'!$F$1:$F$116,MAX(1,U30))="Hourly"),I30,1)),"UNPRICED"))</f>
        <v>8.6999999999999993</v>
      </c>
      <c r="P30" s="24">
        <f>IF(ISNUMBER(O30),O30*Assumptions!$B$8,"UNPRICED")</f>
        <v>104.39999999999999</v>
      </c>
      <c r="Q30" s="23" t="str">
        <f>IF(NOT(AND(A30=$B$2,G30&gt;0,H30&gt;0,OR(C30&lt;&gt;"Recommended baseline",Assumptions!$B$10=1))),"Inactive",IF(NOT(ISNUMBER(N30)),"UNPRICED - select SKU / quote",IF(ISNUMBER(K30),"Manual quote - verify source",IF(T30="Covered","Covered by capacity",IF(T30="Control plane","No direct fee","Priced - verify sizing")))))</f>
        <v>Priced - verify sizing</v>
      </c>
      <c r="R30" s="21" t="s">
        <v>2303</v>
      </c>
      <c r="S30" s="21" t="s">
        <v>2304</v>
      </c>
      <c r="T30" s="21" t="s">
        <v>352</v>
      </c>
      <c r="U30" s="23">
        <f>IF(COUNTIF('SKU Catalog'!$A$4:$A$116,T30&amp;"|"&amp;F30)=0,0,MATCH(T30&amp;"|"&amp;F30,'SKU Catalog'!$A$1:$A$116,0))</f>
        <v>69</v>
      </c>
      <c r="V30" s="24">
        <f>IF(NOT(AND(A30=$B$2,G30&gt;0,H30&gt;0,OR(C30&lt;&gt;"Recommended baseline",Assumptions!$B$10=1))),0,IF(ISNUMBER(K30),G30*H30*K30,IF(U30=0,"UNPRICED",IF(ISNUMBER(INDEX('SKU Catalog'!$K$1:$K$116,MAX(1,U30))),G30*H30*INDEX('SKU Catalog'!$K$1:$K$116,MAX(1,U30))*IF(AND(INDEX('SKU Catalog'!$F$1:$F$116,MAX(1,U30))="Hourly",OR(INDEX('SKU Catalog'!$J$1:$J$116,MAX(1,U30))=0,"PAYG"="PAYG")),I30,1),"UNPRICED"))))</f>
        <v>8.6999999999999993</v>
      </c>
      <c r="W30" s="24">
        <f>IF(NOT(AND(A30=$B$2,G30&gt;0,H30&gt;0,OR(C30&lt;&gt;"Recommended baseline",Assumptions!$B$10=1))),0,IF(ISNUMBER(K30),G30*H30*K30,IF(U30=0,"UNPRICED",IF(ISNUMBER(INDEX('SKU Catalog'!$L$1:$L$116,MAX(1,U30))),G30*H30*INDEX('SKU Catalog'!$L$1:$L$116,MAX(1,U30))*IF(AND(INDEX('SKU Catalog'!$F$1:$F$116,MAX(1,U30))="Hourly",OR(INDEX('SKU Catalog'!$J$1:$J$116,MAX(1,U30))=0,"1Y"="PAYG")),I30,1),"UNPRICED"))))</f>
        <v>8.6999999999999993</v>
      </c>
      <c r="X30" s="24">
        <f>IF(NOT(AND(A30=$B$2,G30&gt;0,H30&gt;0,OR(C30&lt;&gt;"Recommended baseline",Assumptions!$B$10=1))),0,IF(ISNUMBER(K30),G30*H30*K30,IF(U30=0,"UNPRICED",IF(ISNUMBER(INDEX('SKU Catalog'!$M$1:$M$116,MAX(1,U30))),G30*H30*INDEX('SKU Catalog'!$M$1:$M$116,MAX(1,U30))*IF(AND(INDEX('SKU Catalog'!$F$1:$F$116,MAX(1,U30))="Hourly",OR(INDEX('SKU Catalog'!$J$1:$J$116,MAX(1,U30))=0,"3Y"="PAYG")),I30,1),"UNPRICED"))))</f>
        <v>8.6999999999999993</v>
      </c>
    </row>
    <row r="31" spans="1:24" ht="28.8" x14ac:dyDescent="0.35">
      <c r="A31" s="21" t="s">
        <v>967</v>
      </c>
      <c r="B31" s="21" t="s">
        <v>90</v>
      </c>
      <c r="C31" s="21" t="s">
        <v>2301</v>
      </c>
      <c r="D31" s="21" t="s">
        <v>316</v>
      </c>
      <c r="E31" s="21" t="s">
        <v>2302</v>
      </c>
      <c r="F31" s="26" t="s">
        <v>317</v>
      </c>
      <c r="G31" s="27">
        <v>1</v>
      </c>
      <c r="H31" s="38">
        <f>Assumptions!$B$13</f>
        <v>10</v>
      </c>
      <c r="I31" s="36">
        <v>1</v>
      </c>
      <c r="J31" s="26" t="s">
        <v>2297</v>
      </c>
      <c r="K31" s="37"/>
      <c r="L31" s="23" t="str">
        <f>IF(U31=0,"INVALID SKU",IF(INDEX('SKU Catalog'!$J$1:$J$116,MAX(1,U31))=0,"PAYG",IF(J31="Default",Assumptions!$B$7,J31)))</f>
        <v>PAYG</v>
      </c>
      <c r="M31" s="23" t="str">
        <f>IF(U31=0,"Review SKU",INDEX('SKU Catalog'!$E$1:$E$116,MAX(1,U31)))</f>
        <v>million tokens</v>
      </c>
      <c r="N31" s="31">
        <f>IF(ISNUMBER(K31),K31,IF(U31=0,"UNPRICED",IF(L31="PAYG",INDEX('SKU Catalog'!$K$1:$K$116,MAX(1,U31)),IF(L31="1Y",INDEX('SKU Catalog'!$L$1:$L$116,MAX(1,U31)),INDEX('SKU Catalog'!$M$1:$M$116,MAX(1,U31))))))</f>
        <v>0.15</v>
      </c>
      <c r="O31" s="24">
        <f>IF(NOT(AND(A31=$B$2,G31&gt;0,H31&gt;0,OR(C31&lt;&gt;"Recommended baseline",Assumptions!$B$10=1))),0,IF(ISNUMBER(N31),G31*H31*N31*IF(ISNUMBER(K31),1,IF(AND(L31="PAYG",INDEX('SKU Catalog'!$F$1:$F$116,MAX(1,U31))="Hourly"),I31,1)),"UNPRICED"))</f>
        <v>1.5</v>
      </c>
      <c r="P31" s="24">
        <f>IF(ISNUMBER(O31),O31*Assumptions!$B$8,"UNPRICED")</f>
        <v>18</v>
      </c>
      <c r="Q31" s="23" t="str">
        <f>IF(NOT(AND(A31=$B$2,G31&gt;0,H31&gt;0,OR(C31&lt;&gt;"Recommended baseline",Assumptions!$B$10=1))),"Inactive",IF(NOT(ISNUMBER(N31)),"UNPRICED - select SKU / quote",IF(ISNUMBER(K31),"Manual quote - verify source",IF(T31="Covered","Covered by capacity",IF(T31="Control plane","No direct fee","Priced - verify sizing")))))</f>
        <v>Priced - verify sizing</v>
      </c>
      <c r="R31" s="21" t="s">
        <v>2303</v>
      </c>
      <c r="S31" s="21" t="s">
        <v>2304</v>
      </c>
      <c r="T31" s="21" t="s">
        <v>316</v>
      </c>
      <c r="U31" s="23">
        <f>IF(COUNTIF('SKU Catalog'!$A$4:$A$116,T31&amp;"|"&amp;F31)=0,0,MATCH(T31&amp;"|"&amp;F31,'SKU Catalog'!$A$1:$A$116,0))</f>
        <v>56</v>
      </c>
      <c r="V31" s="24">
        <f>IF(NOT(AND(A31=$B$2,G31&gt;0,H31&gt;0,OR(C31&lt;&gt;"Recommended baseline",Assumptions!$B$10=1))),0,IF(ISNUMBER(K31),G31*H31*K31,IF(U31=0,"UNPRICED",IF(ISNUMBER(INDEX('SKU Catalog'!$K$1:$K$116,MAX(1,U31))),G31*H31*INDEX('SKU Catalog'!$K$1:$K$116,MAX(1,U31))*IF(AND(INDEX('SKU Catalog'!$F$1:$F$116,MAX(1,U31))="Hourly",OR(INDEX('SKU Catalog'!$J$1:$J$116,MAX(1,U31))=0,"PAYG"="PAYG")),I31,1),"UNPRICED"))))</f>
        <v>1.5</v>
      </c>
      <c r="W31" s="24">
        <f>IF(NOT(AND(A31=$B$2,G31&gt;0,H31&gt;0,OR(C31&lt;&gt;"Recommended baseline",Assumptions!$B$10=1))),0,IF(ISNUMBER(K31),G31*H31*K31,IF(U31=0,"UNPRICED",IF(ISNUMBER(INDEX('SKU Catalog'!$L$1:$L$116,MAX(1,U31))),G31*H31*INDEX('SKU Catalog'!$L$1:$L$116,MAX(1,U31))*IF(AND(INDEX('SKU Catalog'!$F$1:$F$116,MAX(1,U31))="Hourly",OR(INDEX('SKU Catalog'!$J$1:$J$116,MAX(1,U31))=0,"1Y"="PAYG")),I31,1),"UNPRICED"))))</f>
        <v>1.5</v>
      </c>
      <c r="X31" s="24">
        <f>IF(NOT(AND(A31=$B$2,G31&gt;0,H31&gt;0,OR(C31&lt;&gt;"Recommended baseline",Assumptions!$B$10=1))),0,IF(ISNUMBER(K31),G31*H31*K31,IF(U31=0,"UNPRICED",IF(ISNUMBER(INDEX('SKU Catalog'!$M$1:$M$116,MAX(1,U31))),G31*H31*INDEX('SKU Catalog'!$M$1:$M$116,MAX(1,U31))*IF(AND(INDEX('SKU Catalog'!$F$1:$F$116,MAX(1,U31))="Hourly",OR(INDEX('SKU Catalog'!$J$1:$J$116,MAX(1,U31))=0,"3Y"="PAYG")),I31,1),"UNPRICED"))))</f>
        <v>1.5</v>
      </c>
    </row>
    <row r="32" spans="1:24" ht="28.8" x14ac:dyDescent="0.35">
      <c r="A32" s="21" t="s">
        <v>967</v>
      </c>
      <c r="B32" s="21" t="s">
        <v>90</v>
      </c>
      <c r="C32" s="21" t="s">
        <v>2301</v>
      </c>
      <c r="D32" s="21" t="s">
        <v>323</v>
      </c>
      <c r="E32" s="21" t="s">
        <v>2302</v>
      </c>
      <c r="F32" s="26" t="s">
        <v>317</v>
      </c>
      <c r="G32" s="27">
        <v>1</v>
      </c>
      <c r="H32" s="38">
        <f>Assumptions!$B$14</f>
        <v>2</v>
      </c>
      <c r="I32" s="36">
        <v>1</v>
      </c>
      <c r="J32" s="26" t="s">
        <v>2297</v>
      </c>
      <c r="K32" s="37"/>
      <c r="L32" s="23" t="str">
        <f>IF(U32=0,"INVALID SKU",IF(INDEX('SKU Catalog'!$J$1:$J$116,MAX(1,U32))=0,"PAYG",IF(J32="Default",Assumptions!$B$7,J32)))</f>
        <v>PAYG</v>
      </c>
      <c r="M32" s="23" t="str">
        <f>IF(U32=0,"Review SKU",INDEX('SKU Catalog'!$E$1:$E$116,MAX(1,U32)))</f>
        <v>million tokens</v>
      </c>
      <c r="N32" s="31">
        <f>IF(ISNUMBER(K32),K32,IF(U32=0,"UNPRICED",IF(L32="PAYG",INDEX('SKU Catalog'!$K$1:$K$116,MAX(1,U32)),IF(L32="1Y",INDEX('SKU Catalog'!$L$1:$L$116,MAX(1,U32)),INDEX('SKU Catalog'!$M$1:$M$116,MAX(1,U32))))))</f>
        <v>0.6</v>
      </c>
      <c r="O32" s="24">
        <f>IF(NOT(AND(A32=$B$2,G32&gt;0,H32&gt;0,OR(C32&lt;&gt;"Recommended baseline",Assumptions!$B$10=1))),0,IF(ISNUMBER(N32),G32*H32*N32*IF(ISNUMBER(K32),1,IF(AND(L32="PAYG",INDEX('SKU Catalog'!$F$1:$F$116,MAX(1,U32))="Hourly"),I32,1)),"UNPRICED"))</f>
        <v>1.2</v>
      </c>
      <c r="P32" s="24">
        <f>IF(ISNUMBER(O32),O32*Assumptions!$B$8,"UNPRICED")</f>
        <v>14.399999999999999</v>
      </c>
      <c r="Q32" s="23" t="str">
        <f>IF(NOT(AND(A32=$B$2,G32&gt;0,H32&gt;0,OR(C32&lt;&gt;"Recommended baseline",Assumptions!$B$10=1))),"Inactive",IF(NOT(ISNUMBER(N32)),"UNPRICED - select SKU / quote",IF(ISNUMBER(K32),"Manual quote - verify source",IF(T32="Covered","Covered by capacity",IF(T32="Control plane","No direct fee","Priced - verify sizing")))))</f>
        <v>Priced - verify sizing</v>
      </c>
      <c r="R32" s="21" t="s">
        <v>2303</v>
      </c>
      <c r="S32" s="21" t="s">
        <v>2304</v>
      </c>
      <c r="T32" s="21" t="s">
        <v>323</v>
      </c>
      <c r="U32" s="23">
        <f>IF(COUNTIF('SKU Catalog'!$A$4:$A$116,T32&amp;"|"&amp;F32)=0,0,MATCH(T32&amp;"|"&amp;F32,'SKU Catalog'!$A$1:$A$116,0))</f>
        <v>58</v>
      </c>
      <c r="V32" s="24">
        <f>IF(NOT(AND(A32=$B$2,G32&gt;0,H32&gt;0,OR(C32&lt;&gt;"Recommended baseline",Assumptions!$B$10=1))),0,IF(ISNUMBER(K32),G32*H32*K32,IF(U32=0,"UNPRICED",IF(ISNUMBER(INDEX('SKU Catalog'!$K$1:$K$116,MAX(1,U32))),G32*H32*INDEX('SKU Catalog'!$K$1:$K$116,MAX(1,U32))*IF(AND(INDEX('SKU Catalog'!$F$1:$F$116,MAX(1,U32))="Hourly",OR(INDEX('SKU Catalog'!$J$1:$J$116,MAX(1,U32))=0,"PAYG"="PAYG")),I32,1),"UNPRICED"))))</f>
        <v>1.2</v>
      </c>
      <c r="W32" s="24">
        <f>IF(NOT(AND(A32=$B$2,G32&gt;0,H32&gt;0,OR(C32&lt;&gt;"Recommended baseline",Assumptions!$B$10=1))),0,IF(ISNUMBER(K32),G32*H32*K32,IF(U32=0,"UNPRICED",IF(ISNUMBER(INDEX('SKU Catalog'!$L$1:$L$116,MAX(1,U32))),G32*H32*INDEX('SKU Catalog'!$L$1:$L$116,MAX(1,U32))*IF(AND(INDEX('SKU Catalog'!$F$1:$F$116,MAX(1,U32))="Hourly",OR(INDEX('SKU Catalog'!$J$1:$J$116,MAX(1,U32))=0,"1Y"="PAYG")),I32,1),"UNPRICED"))))</f>
        <v>1.2</v>
      </c>
      <c r="X32" s="24">
        <f>IF(NOT(AND(A32=$B$2,G32&gt;0,H32&gt;0,OR(C32&lt;&gt;"Recommended baseline",Assumptions!$B$10=1))),0,IF(ISNUMBER(K32),G32*H32*K32,IF(U32=0,"UNPRICED",IF(ISNUMBER(INDEX('SKU Catalog'!$M$1:$M$116,MAX(1,U32))),G32*H32*INDEX('SKU Catalog'!$M$1:$M$116,MAX(1,U32))*IF(AND(INDEX('SKU Catalog'!$F$1:$F$116,MAX(1,U32))="Hourly",OR(INDEX('SKU Catalog'!$J$1:$J$116,MAX(1,U32))=0,"3Y"="PAYG")),I32,1),"UNPRICED"))))</f>
        <v>1.2</v>
      </c>
    </row>
    <row r="33" spans="1:24" ht="28.8" x14ac:dyDescent="0.35">
      <c r="A33" s="21" t="s">
        <v>967</v>
      </c>
      <c r="B33" s="21" t="s">
        <v>90</v>
      </c>
      <c r="C33" s="21" t="s">
        <v>2301</v>
      </c>
      <c r="D33" s="21" t="s">
        <v>326</v>
      </c>
      <c r="E33" s="21" t="s">
        <v>2302</v>
      </c>
      <c r="F33" s="26" t="s">
        <v>327</v>
      </c>
      <c r="G33" s="27">
        <v>1</v>
      </c>
      <c r="H33" s="38">
        <f>Assumptions!$B$20</f>
        <v>1</v>
      </c>
      <c r="I33" s="36">
        <v>1</v>
      </c>
      <c r="J33" s="26" t="s">
        <v>2297</v>
      </c>
      <c r="K33" s="37"/>
      <c r="L33" s="23" t="str">
        <f>IF(U33=0,"INVALID SKU",IF(INDEX('SKU Catalog'!$J$1:$J$116,MAX(1,U33))=0,"PAYG",IF(J33="Default",Assumptions!$B$7,J33)))</f>
        <v>PAYG</v>
      </c>
      <c r="M33" s="23" t="str">
        <f>IF(U33=0,"Review SKU",INDEX('SKU Catalog'!$E$1:$E$116,MAX(1,U33)))</f>
        <v>search unit (replicas x partitions)</v>
      </c>
      <c r="N33" s="31">
        <f>IF(ISNUMBER(K33),K33,IF(U33=0,"UNPRICED",IF(L33="PAYG",INDEX('SKU Catalog'!$K$1:$K$116,MAX(1,U33)),IF(L33="1Y",INDEX('SKU Catalog'!$L$1:$L$116,MAX(1,U33)),INDEX('SKU Catalog'!$M$1:$M$116,MAX(1,U33))))))</f>
        <v>73.73</v>
      </c>
      <c r="O33" s="24">
        <f>IF(NOT(AND(A33=$B$2,G33&gt;0,H33&gt;0,OR(C33&lt;&gt;"Recommended baseline",Assumptions!$B$10=1))),0,IF(ISNUMBER(N33),G33*H33*N33*IF(ISNUMBER(K33),1,IF(AND(L33="PAYG",INDEX('SKU Catalog'!$F$1:$F$116,MAX(1,U33))="Hourly"),I33,1)),"UNPRICED"))</f>
        <v>73.73</v>
      </c>
      <c r="P33" s="24">
        <f>IF(ISNUMBER(O33),O33*Assumptions!$B$8,"UNPRICED")</f>
        <v>884.76</v>
      </c>
      <c r="Q33" s="23" t="str">
        <f>IF(NOT(AND(A33=$B$2,G33&gt;0,H33&gt;0,OR(C33&lt;&gt;"Recommended baseline",Assumptions!$B$10=1))),"Inactive",IF(NOT(ISNUMBER(N33)),"UNPRICED - select SKU / quote",IF(ISNUMBER(K33),"Manual quote - verify source",IF(T33="Covered","Covered by capacity",IF(T33="Control plane","No direct fee","Priced - verify sizing")))))</f>
        <v>Priced - verify sizing</v>
      </c>
      <c r="R33" s="21" t="s">
        <v>2303</v>
      </c>
      <c r="S33" s="21" t="s">
        <v>2304</v>
      </c>
      <c r="T33" s="21" t="s">
        <v>326</v>
      </c>
      <c r="U33" s="23">
        <f>IF(COUNTIF('SKU Catalog'!$A$4:$A$116,T33&amp;"|"&amp;F33)=0,0,MATCH(T33&amp;"|"&amp;F33,'SKU Catalog'!$A$1:$A$116,0))</f>
        <v>60</v>
      </c>
      <c r="V33" s="24">
        <f>IF(NOT(AND(A33=$B$2,G33&gt;0,H33&gt;0,OR(C33&lt;&gt;"Recommended baseline",Assumptions!$B$10=1))),0,IF(ISNUMBER(K33),G33*H33*K33,IF(U33=0,"UNPRICED",IF(ISNUMBER(INDEX('SKU Catalog'!$K$1:$K$116,MAX(1,U33))),G33*H33*INDEX('SKU Catalog'!$K$1:$K$116,MAX(1,U33))*IF(AND(INDEX('SKU Catalog'!$F$1:$F$116,MAX(1,U33))="Hourly",OR(INDEX('SKU Catalog'!$J$1:$J$116,MAX(1,U33))=0,"PAYG"="PAYG")),I33,1),"UNPRICED"))))</f>
        <v>73.73</v>
      </c>
      <c r="W33" s="24">
        <f>IF(NOT(AND(A33=$B$2,G33&gt;0,H33&gt;0,OR(C33&lt;&gt;"Recommended baseline",Assumptions!$B$10=1))),0,IF(ISNUMBER(K33),G33*H33*K33,IF(U33=0,"UNPRICED",IF(ISNUMBER(INDEX('SKU Catalog'!$L$1:$L$116,MAX(1,U33))),G33*H33*INDEX('SKU Catalog'!$L$1:$L$116,MAX(1,U33))*IF(AND(INDEX('SKU Catalog'!$F$1:$F$116,MAX(1,U33))="Hourly",OR(INDEX('SKU Catalog'!$J$1:$J$116,MAX(1,U33))=0,"1Y"="PAYG")),I33,1),"UNPRICED"))))</f>
        <v>73.73</v>
      </c>
      <c r="X33" s="24">
        <f>IF(NOT(AND(A33=$B$2,G33&gt;0,H33&gt;0,OR(C33&lt;&gt;"Recommended baseline",Assumptions!$B$10=1))),0,IF(ISNUMBER(K33),G33*H33*K33,IF(U33=0,"UNPRICED",IF(ISNUMBER(INDEX('SKU Catalog'!$M$1:$M$116,MAX(1,U33))),G33*H33*INDEX('SKU Catalog'!$M$1:$M$116,MAX(1,U33))*IF(AND(INDEX('SKU Catalog'!$F$1:$F$116,MAX(1,U33))="Hourly",OR(INDEX('SKU Catalog'!$J$1:$J$116,MAX(1,U33))=0,"3Y"="PAYG")),I33,1),"UNPRICED"))))</f>
        <v>73.73</v>
      </c>
    </row>
    <row r="34" spans="1:24" ht="43.2" x14ac:dyDescent="0.35">
      <c r="A34" s="21" t="s">
        <v>967</v>
      </c>
      <c r="B34" s="21" t="s">
        <v>88</v>
      </c>
      <c r="C34" s="21" t="s">
        <v>2301</v>
      </c>
      <c r="D34" s="21" t="s">
        <v>307</v>
      </c>
      <c r="E34" s="21" t="s">
        <v>2302</v>
      </c>
      <c r="F34" s="26" t="s">
        <v>312</v>
      </c>
      <c r="G34" s="27">
        <v>1</v>
      </c>
      <c r="H34" s="38">
        <f>Assumptions!$B$19</f>
        <v>1</v>
      </c>
      <c r="I34" s="36">
        <v>1</v>
      </c>
      <c r="J34" s="26" t="s">
        <v>2297</v>
      </c>
      <c r="K34" s="37"/>
      <c r="L34" s="23" t="str">
        <f>IF(U34=0,"INVALID SKU",IF(INDEX('SKU Catalog'!$J$1:$J$116,MAX(1,U34))=0,"PAYG",IF(J34="Default",Assumptions!$B$7,J34)))</f>
        <v>PAYG</v>
      </c>
      <c r="M34" s="23" t="str">
        <f>IF(U34=0,"Review SKU",INDEX('SKU Catalog'!$E$1:$E$116,MAX(1,U34)))</f>
        <v>protected storage account</v>
      </c>
      <c r="N34" s="31" t="str">
        <f>IF(ISNUMBER(K34),K34,IF(U34=0,"UNPRICED",IF(L34="PAYG",INDEX('SKU Catalog'!$K$1:$K$116,MAX(1,U34)),IF(L34="1Y",INDEX('SKU Catalog'!$L$1:$L$116,MAX(1,U34)),INDEX('SKU Catalog'!$M$1:$M$116,MAX(1,U34))))))</f>
        <v>UNPRICED</v>
      </c>
      <c r="O34" s="24" t="str">
        <f>IF(NOT(AND(A34=$B$2,G34&gt;0,H34&gt;0,OR(C34&lt;&gt;"Recommended baseline",Assumptions!$B$10=1))),0,IF(ISNUMBER(N34),G34*H34*N34*IF(ISNUMBER(K34),1,IF(AND(L34="PAYG",INDEX('SKU Catalog'!$F$1:$F$116,MAX(1,U34))="Hourly"),I34,1)),"UNPRICED"))</f>
        <v>UNPRICED</v>
      </c>
      <c r="P34" s="24" t="str">
        <f>IF(ISNUMBER(O34),O34*Assumptions!$B$8,"UNPRICED")</f>
        <v>UNPRICED</v>
      </c>
      <c r="Q34" s="23" t="str">
        <f>IF(NOT(AND(A34=$B$2,G34&gt;0,H34&gt;0,OR(C34&lt;&gt;"Recommended baseline",Assumptions!$B$10=1))),"Inactive",IF(NOT(ISNUMBER(N34)),"UNPRICED - select SKU / quote",IF(ISNUMBER(K34),"Manual quote - verify source",IF(T34="Covered","Covered by capacity",IF(T34="Control plane","No direct fee","Priced - verify sizing")))))</f>
        <v>UNPRICED - select SKU / quote</v>
      </c>
      <c r="R34" s="21" t="s">
        <v>2307</v>
      </c>
      <c r="S34" s="21" t="s">
        <v>2304</v>
      </c>
      <c r="T34" s="21" t="s">
        <v>307</v>
      </c>
      <c r="U34" s="23">
        <f>IF(COUNTIF('SKU Catalog'!$A$4:$A$116,T34&amp;"|"&amp;F34)=0,0,MATCH(T34&amp;"|"&amp;F34,'SKU Catalog'!$A$1:$A$116,0))</f>
        <v>55</v>
      </c>
      <c r="V34" s="24" t="str">
        <f>IF(NOT(AND(A34=$B$2,G34&gt;0,H34&gt;0,OR(C34&lt;&gt;"Recommended baseline",Assumptions!$B$10=1))),0,IF(ISNUMBER(K34),G34*H34*K34,IF(U34=0,"UNPRICED",IF(ISNUMBER(INDEX('SKU Catalog'!$K$1:$K$116,MAX(1,U34))),G34*H34*INDEX('SKU Catalog'!$K$1:$K$116,MAX(1,U34))*IF(AND(INDEX('SKU Catalog'!$F$1:$F$116,MAX(1,U34))="Hourly",OR(INDEX('SKU Catalog'!$J$1:$J$116,MAX(1,U34))=0,"PAYG"="PAYG")),I34,1),"UNPRICED"))))</f>
        <v>UNPRICED</v>
      </c>
      <c r="W34" s="24" t="str">
        <f>IF(NOT(AND(A34=$B$2,G34&gt;0,H34&gt;0,OR(C34&lt;&gt;"Recommended baseline",Assumptions!$B$10=1))),0,IF(ISNUMBER(K34),G34*H34*K34,IF(U34=0,"UNPRICED",IF(ISNUMBER(INDEX('SKU Catalog'!$L$1:$L$116,MAX(1,U34))),G34*H34*INDEX('SKU Catalog'!$L$1:$L$116,MAX(1,U34))*IF(AND(INDEX('SKU Catalog'!$F$1:$F$116,MAX(1,U34))="Hourly",OR(INDEX('SKU Catalog'!$J$1:$J$116,MAX(1,U34))=0,"1Y"="PAYG")),I34,1),"UNPRICED"))))</f>
        <v>UNPRICED</v>
      </c>
      <c r="X34" s="24" t="str">
        <f>IF(NOT(AND(A34=$B$2,G34&gt;0,H34&gt;0,OR(C34&lt;&gt;"Recommended baseline",Assumptions!$B$10=1))),0,IF(ISNUMBER(K34),G34*H34*K34,IF(U34=0,"UNPRICED",IF(ISNUMBER(INDEX('SKU Catalog'!$M$1:$M$116,MAX(1,U34))),G34*H34*INDEX('SKU Catalog'!$M$1:$M$116,MAX(1,U34))*IF(AND(INDEX('SKU Catalog'!$F$1:$F$116,MAX(1,U34))="Hourly",OR(INDEX('SKU Catalog'!$J$1:$J$116,MAX(1,U34))=0,"3Y"="PAYG")),I34,1),"UNPRICED"))))</f>
        <v>UNPRICED</v>
      </c>
    </row>
    <row r="35" spans="1:24" ht="72" x14ac:dyDescent="0.35">
      <c r="A35" s="21" t="s">
        <v>967</v>
      </c>
      <c r="B35" s="21" t="s">
        <v>96</v>
      </c>
      <c r="C35" s="21" t="s">
        <v>2301</v>
      </c>
      <c r="D35" s="21" t="s">
        <v>96</v>
      </c>
      <c r="E35" s="21" t="s">
        <v>2302</v>
      </c>
      <c r="F35" s="26" t="s">
        <v>191</v>
      </c>
      <c r="G35" s="27">
        <v>1</v>
      </c>
      <c r="H35" s="27">
        <v>1</v>
      </c>
      <c r="I35" s="36">
        <v>1</v>
      </c>
      <c r="J35" s="26" t="s">
        <v>2297</v>
      </c>
      <c r="K35" s="37"/>
      <c r="L35" s="23" t="str">
        <f>IF(U35=0,"INVALID SKU",IF(INDEX('SKU Catalog'!$J$1:$J$116,MAX(1,U35))=0,"PAYG",IF(J35="Default",Assumptions!$B$7,J35)))</f>
        <v>PAYG</v>
      </c>
      <c r="M35" s="23" t="str">
        <f>IF(U35=0,"Review SKU",INDEX('SKU Catalog'!$E$1:$E$116,MAX(1,U35)))</f>
        <v>quoted unit</v>
      </c>
      <c r="N35" s="31" t="str">
        <f>IF(ISNUMBER(K35),K35,IF(U35=0,"UNPRICED",IF(L35="PAYG",INDEX('SKU Catalog'!$K$1:$K$116,MAX(1,U35)),IF(L35="1Y",INDEX('SKU Catalog'!$L$1:$L$116,MAX(1,U35)),INDEX('SKU Catalog'!$M$1:$M$116,MAX(1,U35))))))</f>
        <v>UNPRICED</v>
      </c>
      <c r="O35" s="24" t="str">
        <f>IF(NOT(AND(A35=$B$2,G35&gt;0,H35&gt;0,OR(C35&lt;&gt;"Recommended baseline",Assumptions!$B$10=1))),0,IF(ISNUMBER(N35),G35*H35*N35*IF(ISNUMBER(K35),1,IF(AND(L35="PAYG",INDEX('SKU Catalog'!$F$1:$F$116,MAX(1,U35))="Hourly"),I35,1)),"UNPRICED"))</f>
        <v>UNPRICED</v>
      </c>
      <c r="P35" s="24" t="str">
        <f>IF(ISNUMBER(O35),O35*Assumptions!$B$8,"UNPRICED")</f>
        <v>UNPRICED</v>
      </c>
      <c r="Q35" s="23" t="str">
        <f>IF(NOT(AND(A35=$B$2,G35&gt;0,H35&gt;0,OR(C35&lt;&gt;"Recommended baseline",Assumptions!$B$10=1))),"Inactive",IF(NOT(ISNUMBER(N35)),"UNPRICED - select SKU / quote",IF(ISNUMBER(K35),"Manual quote - verify source",IF(T35="Covered","Covered by capacity",IF(T35="Control plane","No direct fee","Priced - verify sizing")))))</f>
        <v>UNPRICED - select SKU / quote</v>
      </c>
      <c r="R35" s="21" t="s">
        <v>2308</v>
      </c>
      <c r="S35" s="21" t="s">
        <v>2304</v>
      </c>
      <c r="T35" s="21" t="s">
        <v>96</v>
      </c>
      <c r="U35" s="23">
        <f>IF(COUNTIF('SKU Catalog'!$A$4:$A$116,T35&amp;"|"&amp;F35)=0,0,MATCH(T35&amp;"|"&amp;F35,'SKU Catalog'!$A$1:$A$116,0))</f>
        <v>6</v>
      </c>
      <c r="V35" s="24" t="str">
        <f>IF(NOT(AND(A35=$B$2,G35&gt;0,H35&gt;0,OR(C35&lt;&gt;"Recommended baseline",Assumptions!$B$10=1))),0,IF(ISNUMBER(K35),G35*H35*K35,IF(U35=0,"UNPRICED",IF(ISNUMBER(INDEX('SKU Catalog'!$K$1:$K$116,MAX(1,U35))),G35*H35*INDEX('SKU Catalog'!$K$1:$K$116,MAX(1,U35))*IF(AND(INDEX('SKU Catalog'!$F$1:$F$116,MAX(1,U35))="Hourly",OR(INDEX('SKU Catalog'!$J$1:$J$116,MAX(1,U35))=0,"PAYG"="PAYG")),I35,1),"UNPRICED"))))</f>
        <v>UNPRICED</v>
      </c>
      <c r="W35" s="24" t="str">
        <f>IF(NOT(AND(A35=$B$2,G35&gt;0,H35&gt;0,OR(C35&lt;&gt;"Recommended baseline",Assumptions!$B$10=1))),0,IF(ISNUMBER(K35),G35*H35*K35,IF(U35=0,"UNPRICED",IF(ISNUMBER(INDEX('SKU Catalog'!$L$1:$L$116,MAX(1,U35))),G35*H35*INDEX('SKU Catalog'!$L$1:$L$116,MAX(1,U35))*IF(AND(INDEX('SKU Catalog'!$F$1:$F$116,MAX(1,U35))="Hourly",OR(INDEX('SKU Catalog'!$J$1:$J$116,MAX(1,U35))=0,"1Y"="PAYG")),I35,1),"UNPRICED"))))</f>
        <v>UNPRICED</v>
      </c>
      <c r="X35" s="24" t="str">
        <f>IF(NOT(AND(A35=$B$2,G35&gt;0,H35&gt;0,OR(C35&lt;&gt;"Recommended baseline",Assumptions!$B$10=1))),0,IF(ISNUMBER(K35),G35*H35*K35,IF(U35=0,"UNPRICED",IF(ISNUMBER(INDEX('SKU Catalog'!$M$1:$M$116,MAX(1,U35))),G35*H35*INDEX('SKU Catalog'!$M$1:$M$116,MAX(1,U35))*IF(AND(INDEX('SKU Catalog'!$F$1:$F$116,MAX(1,U35))="Hourly",OR(INDEX('SKU Catalog'!$J$1:$J$116,MAX(1,U35))=0,"3Y"="PAYG")),I35,1),"UNPRICED"))))</f>
        <v>UNPRICED</v>
      </c>
    </row>
    <row r="36" spans="1:24" ht="43.2" x14ac:dyDescent="0.35">
      <c r="A36" s="21" t="s">
        <v>1927</v>
      </c>
      <c r="B36" s="21" t="s">
        <v>86</v>
      </c>
      <c r="C36" s="21" t="s">
        <v>2294</v>
      </c>
      <c r="D36" s="21" t="s">
        <v>2295</v>
      </c>
      <c r="E36" s="21" t="s">
        <v>2296</v>
      </c>
      <c r="F36" s="26" t="s">
        <v>197</v>
      </c>
      <c r="G36" s="27">
        <v>1</v>
      </c>
      <c r="H36" s="27">
        <v>1</v>
      </c>
      <c r="I36" s="36">
        <v>1</v>
      </c>
      <c r="J36" s="26" t="s">
        <v>2297</v>
      </c>
      <c r="K36" s="37"/>
      <c r="L36" s="23" t="str">
        <f>IF(U36=0,"INVALID SKU",IF(INDEX('SKU Catalog'!$J$1:$J$116,MAX(1,U36))=0,"PAYG",IF(J36="Default",Assumptions!$B$7,J36)))</f>
        <v>PAYG</v>
      </c>
      <c r="M36" s="23" t="str">
        <f>IF(U36=0,"Review SKU",INDEX('SKU Catalog'!$E$1:$E$116,MAX(1,U36)))</f>
        <v>capacity</v>
      </c>
      <c r="N36" s="31" t="str">
        <f>IF(ISNUMBER(K36),K36,IF(U36=0,"UNPRICED",IF(L36="PAYG",INDEX('SKU Catalog'!$K$1:$K$116,MAX(1,U36)),IF(L36="1Y",INDEX('SKU Catalog'!$L$1:$L$116,MAX(1,U36)),INDEX('SKU Catalog'!$M$1:$M$116,MAX(1,U36))))))</f>
        <v>UNPRICED</v>
      </c>
      <c r="O36" s="24">
        <f>IF(NOT(AND(A36=$B$2,G36&gt;0,H36&gt;0,OR(C36&lt;&gt;"Recommended baseline",Assumptions!$B$10=1))),0,IF(ISNUMBER(N36),G36*H36*N36*IF(ISNUMBER(K36),1,IF(AND(L36="PAYG",INDEX('SKU Catalog'!$F$1:$F$116,MAX(1,U36))="Hourly"),I36,1)),"UNPRICED"))</f>
        <v>0</v>
      </c>
      <c r="P36" s="24">
        <f>IF(ISNUMBER(O36),O36*Assumptions!$B$8,"UNPRICED")</f>
        <v>0</v>
      </c>
      <c r="Q36" s="23" t="str">
        <f>IF(NOT(AND(A36=$B$2,G36&gt;0,H36&gt;0,OR(C36&lt;&gt;"Recommended baseline",Assumptions!$B$10=1))),"Inactive",IF(NOT(ISNUMBER(N36)),"UNPRICED - select SKU / quote",IF(ISNUMBER(K36),"Manual quote - verify source",IF(T36="Covered","Covered by capacity",IF(T36="Control plane","No direct fee","Priced - verify sizing")))))</f>
        <v>Inactive</v>
      </c>
      <c r="R36" s="21" t="s">
        <v>2298</v>
      </c>
      <c r="S36" s="21" t="s">
        <v>1949</v>
      </c>
      <c r="T36" s="21" t="s">
        <v>196</v>
      </c>
      <c r="U36" s="23">
        <f>IF(COUNTIF('SKU Catalog'!$A$4:$A$116,T36&amp;"|"&amp;F36)=0,0,MATCH(T36&amp;"|"&amp;F36,'SKU Catalog'!$A$1:$A$116,0))</f>
        <v>7</v>
      </c>
      <c r="V36" s="2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2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2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28.8" x14ac:dyDescent="0.35">
      <c r="A37" s="21" t="s">
        <v>1927</v>
      </c>
      <c r="B37" s="21" t="s">
        <v>89</v>
      </c>
      <c r="C37" s="21" t="s">
        <v>2310</v>
      </c>
      <c r="D37" s="21" t="s">
        <v>2311</v>
      </c>
      <c r="E37" s="21" t="s">
        <v>2312</v>
      </c>
      <c r="F37" s="26" t="s">
        <v>230</v>
      </c>
      <c r="G37" s="27">
        <v>1</v>
      </c>
      <c r="H37" s="38">
        <f>Assumptions!$B$11</f>
        <v>1024</v>
      </c>
      <c r="I37" s="36">
        <v>1</v>
      </c>
      <c r="J37" s="26" t="s">
        <v>2297</v>
      </c>
      <c r="K37" s="37"/>
      <c r="L37" s="23" t="str">
        <f>IF(U37=0,"INVALID SKU",IF(INDEX('SKU Catalog'!$J$1:$J$116,MAX(1,U37))=0,"PAYG",IF(J37="Default",Assumptions!$B$7,J37)))</f>
        <v>PAYG</v>
      </c>
      <c r="M37" s="23" t="str">
        <f>IF(U37=0,"Review SKU",INDEX('SKU Catalog'!$E$1:$E$116,MAX(1,U37)))</f>
        <v>GB-month</v>
      </c>
      <c r="N37" s="31">
        <f>IF(ISNUMBER(K37),K37,IF(U37=0,"UNPRICED",IF(L37="PAYG",INDEX('SKU Catalog'!$K$1:$K$116,MAX(1,U37)),IF(L37="1Y",INDEX('SKU Catalog'!$L$1:$L$116,MAX(1,U37)),INDEX('SKU Catalog'!$M$1:$M$116,MAX(1,U37))))))</f>
        <v>2.5999999999999999E-2</v>
      </c>
      <c r="O37" s="24">
        <f>IF(NOT(AND(A37=$B$2,G37&gt;0,H37&gt;0,OR(C37&lt;&gt;"Recommended baseline",Assumptions!$B$10=1))),0,IF(ISNUMBER(N37),G37*H37*N37*IF(ISNUMBER(K37),1,IF(AND(L37="PAYG",INDEX('SKU Catalog'!$F$1:$F$116,MAX(1,U37))="Hourly"),I37,1)),"UNPRICED"))</f>
        <v>0</v>
      </c>
      <c r="P37" s="24">
        <f>IF(ISNUMBER(O37),O37*Assumptions!$B$8,"UNPRICED")</f>
        <v>0</v>
      </c>
      <c r="Q37" s="23" t="str">
        <f>IF(NOT(AND(A37=$B$2,G37&gt;0,H37&gt;0,OR(C37&lt;&gt;"Recommended baseline",Assumptions!$B$10=1))),"Inactive",IF(NOT(ISNUMBER(N37)),"UNPRICED - select SKU / quote",IF(ISNUMBER(K37),"Manual quote - verify source",IF(T37="Covered","Covered by capacity",IF(T37="Control plane","No direct fee","Priced - verify sizing")))))</f>
        <v>Inactive</v>
      </c>
      <c r="R37" s="21" t="s">
        <v>2313</v>
      </c>
      <c r="S37" s="21" t="s">
        <v>1949</v>
      </c>
      <c r="T37" s="21" t="s">
        <v>229</v>
      </c>
      <c r="U37" s="23">
        <f>IF(COUNTIF('SKU Catalog'!$A$4:$A$116,T37&amp;"|"&amp;F37)=0,0,MATCH(T37&amp;"|"&amp;F37,'SKU Catalog'!$A$1:$A$116,0))</f>
        <v>21</v>
      </c>
      <c r="V37" s="2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2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2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43.2" x14ac:dyDescent="0.35">
      <c r="A38" s="21" t="s">
        <v>1927</v>
      </c>
      <c r="B38" s="21" t="s">
        <v>86</v>
      </c>
      <c r="C38" s="21" t="s">
        <v>2299</v>
      </c>
      <c r="D38" s="21" t="s">
        <v>969</v>
      </c>
      <c r="E38" s="21" t="s">
        <v>970</v>
      </c>
      <c r="F38" s="26" t="s">
        <v>182</v>
      </c>
      <c r="G38" s="27">
        <v>1</v>
      </c>
      <c r="H38" s="27">
        <v>1</v>
      </c>
      <c r="I38" s="36">
        <v>1</v>
      </c>
      <c r="J38" s="26" t="s">
        <v>2297</v>
      </c>
      <c r="K38" s="37"/>
      <c r="L38" s="23" t="str">
        <f>IF(U38=0,"INVALID SKU",IF(INDEX('SKU Catalog'!$J$1:$J$116,MAX(1,U38))=0,"PAYG",IF(J38="Default",Assumptions!$B$7,J38)))</f>
        <v>PAYG</v>
      </c>
      <c r="M38" s="23" t="str">
        <f>IF(U38=0,"Review SKU",INDEX('SKU Catalog'!$E$1:$E$116,MAX(1,U38)))</f>
        <v>resource</v>
      </c>
      <c r="N38" s="31">
        <f>IF(ISNUMBER(K38),K38,IF(U38=0,"UNPRICED",IF(L38="PAYG",INDEX('SKU Catalog'!$K$1:$K$116,MAX(1,U38)),IF(L38="1Y",INDEX('SKU Catalog'!$L$1:$L$116,MAX(1,U38)),INDEX('SKU Catalog'!$M$1:$M$116,MAX(1,U38))))))</f>
        <v>0</v>
      </c>
      <c r="O38" s="24">
        <f>IF(NOT(AND(A38=$B$2,G38&gt;0,H38&gt;0,OR(C38&lt;&gt;"Recommended baseline",Assumptions!$B$10=1))),0,IF(ISNUMBER(N38),G38*H38*N38*IF(ISNUMBER(K38),1,IF(AND(L38="PAYG",INDEX('SKU Catalog'!$F$1:$F$116,MAX(1,U38))="Hourly"),I38,1)),"UNPRICED"))</f>
        <v>0</v>
      </c>
      <c r="P38" s="24">
        <f>IF(ISNUMBER(O38),O38*Assumptions!$B$8,"UNPRICED")</f>
        <v>0</v>
      </c>
      <c r="Q38" s="23" t="str">
        <f>IF(NOT(AND(A38=$B$2,G38&gt;0,H38&gt;0,OR(C38&lt;&gt;"Recommended baseline",Assumptions!$B$10=1))),"Inactive",IF(NOT(ISNUMBER(N38)),"UNPRICED - select SKU / quote",IF(ISNUMBER(K38),"Manual quote - verify source",IF(T38="Covered","Covered by capacity",IF(T38="Control plane","No direct fee","Priced - verify sizing")))))</f>
        <v>Inactive</v>
      </c>
      <c r="R38" s="21" t="s">
        <v>2314</v>
      </c>
      <c r="S38" s="21" t="s">
        <v>1949</v>
      </c>
      <c r="T38" s="21" t="s">
        <v>181</v>
      </c>
      <c r="U38" s="23">
        <f>IF(COUNTIF('SKU Catalog'!$A$4:$A$116,T38&amp;"|"&amp;F38)=0,0,MATCH(T38&amp;"|"&amp;F38,'SKU Catalog'!$A$1:$A$116,0))</f>
        <v>4</v>
      </c>
      <c r="V38" s="2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2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2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43.2" x14ac:dyDescent="0.35">
      <c r="A39" s="21" t="s">
        <v>1927</v>
      </c>
      <c r="B39" s="21" t="s">
        <v>86</v>
      </c>
      <c r="C39" s="21" t="s">
        <v>2299</v>
      </c>
      <c r="D39" s="21" t="s">
        <v>1951</v>
      </c>
      <c r="E39" s="21" t="s">
        <v>1952</v>
      </c>
      <c r="F39" s="26" t="s">
        <v>182</v>
      </c>
      <c r="G39" s="27">
        <v>1</v>
      </c>
      <c r="H39" s="27">
        <v>1</v>
      </c>
      <c r="I39" s="36">
        <v>1</v>
      </c>
      <c r="J39" s="26" t="s">
        <v>2297</v>
      </c>
      <c r="K39" s="37"/>
      <c r="L39" s="23" t="str">
        <f>IF(U39=0,"INVALID SKU",IF(INDEX('SKU Catalog'!$J$1:$J$116,MAX(1,U39))=0,"PAYG",IF(J39="Default",Assumptions!$B$7,J39)))</f>
        <v>PAYG</v>
      </c>
      <c r="M39" s="23" t="str">
        <f>IF(U39=0,"Review SKU",INDEX('SKU Catalog'!$E$1:$E$116,MAX(1,U39)))</f>
        <v>resource</v>
      </c>
      <c r="N39" s="31">
        <f>IF(ISNUMBER(K39),K39,IF(U39=0,"UNPRICED",IF(L39="PAYG",INDEX('SKU Catalog'!$K$1:$K$116,MAX(1,U39)),IF(L39="1Y",INDEX('SKU Catalog'!$L$1:$L$116,MAX(1,U39)),INDEX('SKU Catalog'!$M$1:$M$116,MAX(1,U39))))))</f>
        <v>0</v>
      </c>
      <c r="O39" s="24">
        <f>IF(NOT(AND(A39=$B$2,G39&gt;0,H39&gt;0,OR(C39&lt;&gt;"Recommended baseline",Assumptions!$B$10=1))),0,IF(ISNUMBER(N39),G39*H39*N39*IF(ISNUMBER(K39),1,IF(AND(L39="PAYG",INDEX('SKU Catalog'!$F$1:$F$116,MAX(1,U39))="Hourly"),I39,1)),"UNPRICED"))</f>
        <v>0</v>
      </c>
      <c r="P39" s="24">
        <f>IF(ISNUMBER(O39),O39*Assumptions!$B$8,"UNPRICED")</f>
        <v>0</v>
      </c>
      <c r="Q39" s="23" t="str">
        <f>IF(NOT(AND(A39=$B$2,G39&gt;0,H39&gt;0,OR(C39&lt;&gt;"Recommended baseline",Assumptions!$B$10=1))),"Inactive",IF(NOT(ISNUMBER(N39)),"UNPRICED - select SKU / quote",IF(ISNUMBER(K39),"Manual quote - verify source",IF(T39="Covered","Covered by capacity",IF(T39="Control plane","No direct fee","Priced - verify sizing")))))</f>
        <v>Inactive</v>
      </c>
      <c r="R39" s="21" t="s">
        <v>2314</v>
      </c>
      <c r="S39" s="21" t="s">
        <v>1949</v>
      </c>
      <c r="T39" s="21" t="s">
        <v>181</v>
      </c>
      <c r="U39" s="23">
        <f>IF(COUNTIF('SKU Catalog'!$A$4:$A$116,T39&amp;"|"&amp;F39)=0,0,MATCH(T39&amp;"|"&amp;F39,'SKU Catalog'!$A$1:$A$116,0))</f>
        <v>4</v>
      </c>
      <c r="V39" s="2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2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2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43.2" x14ac:dyDescent="0.35">
      <c r="A40" s="21" t="s">
        <v>1927</v>
      </c>
      <c r="B40" s="21" t="s">
        <v>86</v>
      </c>
      <c r="C40" s="21" t="s">
        <v>2299</v>
      </c>
      <c r="D40" s="21" t="s">
        <v>1954</v>
      </c>
      <c r="E40" s="21" t="s">
        <v>1955</v>
      </c>
      <c r="F40" s="26" t="s">
        <v>182</v>
      </c>
      <c r="G40" s="27">
        <v>1</v>
      </c>
      <c r="H40" s="27">
        <v>1</v>
      </c>
      <c r="I40" s="36">
        <v>1</v>
      </c>
      <c r="J40" s="26" t="s">
        <v>2297</v>
      </c>
      <c r="K40" s="37"/>
      <c r="L40" s="23" t="str">
        <f>IF(U40=0,"INVALID SKU",IF(INDEX('SKU Catalog'!$J$1:$J$116,MAX(1,U40))=0,"PAYG",IF(J40="Default",Assumptions!$B$7,J40)))</f>
        <v>PAYG</v>
      </c>
      <c r="M40" s="23" t="str">
        <f>IF(U40=0,"Review SKU",INDEX('SKU Catalog'!$E$1:$E$116,MAX(1,U40)))</f>
        <v>resource</v>
      </c>
      <c r="N40" s="31">
        <f>IF(ISNUMBER(K40),K40,IF(U40=0,"UNPRICED",IF(L40="PAYG",INDEX('SKU Catalog'!$K$1:$K$116,MAX(1,U40)),IF(L40="1Y",INDEX('SKU Catalog'!$L$1:$L$116,MAX(1,U40)),INDEX('SKU Catalog'!$M$1:$M$116,MAX(1,U40))))))</f>
        <v>0</v>
      </c>
      <c r="O40" s="24">
        <f>IF(NOT(AND(A40=$B$2,G40&gt;0,H40&gt;0,OR(C40&lt;&gt;"Recommended baseline",Assumptions!$B$10=1))),0,IF(ISNUMBER(N40),G40*H40*N40*IF(ISNUMBER(K40),1,IF(AND(L40="PAYG",INDEX('SKU Catalog'!$F$1:$F$116,MAX(1,U40))="Hourly"),I40,1)),"UNPRICED"))</f>
        <v>0</v>
      </c>
      <c r="P40" s="24">
        <f>IF(ISNUMBER(O40),O40*Assumptions!$B$8,"UNPRICED")</f>
        <v>0</v>
      </c>
      <c r="Q40" s="23" t="str">
        <f>IF(NOT(AND(A40=$B$2,G40&gt;0,H40&gt;0,OR(C40&lt;&gt;"Recommended baseline",Assumptions!$B$10=1))),"Inactive",IF(NOT(ISNUMBER(N40)),"UNPRICED - select SKU / quote",IF(ISNUMBER(K40),"Manual quote - verify source",IF(T40="Covered","Covered by capacity",IF(T40="Control plane","No direct fee","Priced - verify sizing")))))</f>
        <v>Inactive</v>
      </c>
      <c r="R40" s="21" t="s">
        <v>2314</v>
      </c>
      <c r="S40" s="21" t="s">
        <v>1949</v>
      </c>
      <c r="T40" s="21" t="s">
        <v>181</v>
      </c>
      <c r="U40" s="23">
        <f>IF(COUNTIF('SKU Catalog'!$A$4:$A$116,T40&amp;"|"&amp;F40)=0,0,MATCH(T40&amp;"|"&amp;F40,'SKU Catalog'!$A$1:$A$116,0))</f>
        <v>4</v>
      </c>
      <c r="V40" s="2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2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2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43.2" x14ac:dyDescent="0.35">
      <c r="A41" s="21" t="s">
        <v>1927</v>
      </c>
      <c r="B41" s="21" t="s">
        <v>86</v>
      </c>
      <c r="C41" s="21" t="s">
        <v>2299</v>
      </c>
      <c r="D41" s="21" t="s">
        <v>1957</v>
      </c>
      <c r="E41" s="21" t="s">
        <v>1958</v>
      </c>
      <c r="F41" s="26" t="s">
        <v>182</v>
      </c>
      <c r="G41" s="27">
        <v>1</v>
      </c>
      <c r="H41" s="27">
        <v>1</v>
      </c>
      <c r="I41" s="36">
        <v>1</v>
      </c>
      <c r="J41" s="26" t="s">
        <v>2297</v>
      </c>
      <c r="K41" s="37"/>
      <c r="L41" s="23" t="str">
        <f>IF(U41=0,"INVALID SKU",IF(INDEX('SKU Catalog'!$J$1:$J$116,MAX(1,U41))=0,"PAYG",IF(J41="Default",Assumptions!$B$7,J41)))</f>
        <v>PAYG</v>
      </c>
      <c r="M41" s="23" t="str">
        <f>IF(U41=0,"Review SKU",INDEX('SKU Catalog'!$E$1:$E$116,MAX(1,U41)))</f>
        <v>resource</v>
      </c>
      <c r="N41" s="31">
        <f>IF(ISNUMBER(K41),K41,IF(U41=0,"UNPRICED",IF(L41="PAYG",INDEX('SKU Catalog'!$K$1:$K$116,MAX(1,U41)),IF(L41="1Y",INDEX('SKU Catalog'!$L$1:$L$116,MAX(1,U41)),INDEX('SKU Catalog'!$M$1:$M$116,MAX(1,U41))))))</f>
        <v>0</v>
      </c>
      <c r="O41" s="24">
        <f>IF(NOT(AND(A41=$B$2,G41&gt;0,H41&gt;0,OR(C41&lt;&gt;"Recommended baseline",Assumptions!$B$10=1))),0,IF(ISNUMBER(N41),G41*H41*N41*IF(ISNUMBER(K41),1,IF(AND(L41="PAYG",INDEX('SKU Catalog'!$F$1:$F$116,MAX(1,U41))="Hourly"),I41,1)),"UNPRICED"))</f>
        <v>0</v>
      </c>
      <c r="P41" s="24">
        <f>IF(ISNUMBER(O41),O41*Assumptions!$B$8,"UNPRICED")</f>
        <v>0</v>
      </c>
      <c r="Q41" s="23" t="str">
        <f>IF(NOT(AND(A41=$B$2,G41&gt;0,H41&gt;0,OR(C41&lt;&gt;"Recommended baseline",Assumptions!$B$10=1))),"Inactive",IF(NOT(ISNUMBER(N41)),"UNPRICED - select SKU / quote",IF(ISNUMBER(K41),"Manual quote - verify source",IF(T41="Covered","Covered by capacity",IF(T41="Control plane","No direct fee","Priced - verify sizing")))))</f>
        <v>Inactive</v>
      </c>
      <c r="R41" s="21" t="s">
        <v>2314</v>
      </c>
      <c r="S41" s="21" t="s">
        <v>1949</v>
      </c>
      <c r="T41" s="21" t="s">
        <v>181</v>
      </c>
      <c r="U41" s="23">
        <f>IF(COUNTIF('SKU Catalog'!$A$4:$A$116,T41&amp;"|"&amp;F41)=0,0,MATCH(T41&amp;"|"&amp;F41,'SKU Catalog'!$A$1:$A$116,0))</f>
        <v>4</v>
      </c>
      <c r="V41" s="2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2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2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43.2" x14ac:dyDescent="0.35">
      <c r="A42" s="21" t="s">
        <v>1927</v>
      </c>
      <c r="B42" s="21" t="s">
        <v>86</v>
      </c>
      <c r="C42" s="21" t="s">
        <v>2299</v>
      </c>
      <c r="D42" s="21" t="s">
        <v>1960</v>
      </c>
      <c r="E42" s="21" t="s">
        <v>1961</v>
      </c>
      <c r="F42" s="26" t="s">
        <v>182</v>
      </c>
      <c r="G42" s="27">
        <v>1</v>
      </c>
      <c r="H42" s="27">
        <v>1</v>
      </c>
      <c r="I42" s="36">
        <v>1</v>
      </c>
      <c r="J42" s="26" t="s">
        <v>2297</v>
      </c>
      <c r="K42" s="37"/>
      <c r="L42" s="23" t="str">
        <f>IF(U42=0,"INVALID SKU",IF(INDEX('SKU Catalog'!$J$1:$J$116,MAX(1,U42))=0,"PAYG",IF(J42="Default",Assumptions!$B$7,J42)))</f>
        <v>PAYG</v>
      </c>
      <c r="M42" s="23" t="str">
        <f>IF(U42=0,"Review SKU",INDEX('SKU Catalog'!$E$1:$E$116,MAX(1,U42)))</f>
        <v>resource</v>
      </c>
      <c r="N42" s="31">
        <f>IF(ISNUMBER(K42),K42,IF(U42=0,"UNPRICED",IF(L42="PAYG",INDEX('SKU Catalog'!$K$1:$K$116,MAX(1,U42)),IF(L42="1Y",INDEX('SKU Catalog'!$L$1:$L$116,MAX(1,U42)),INDEX('SKU Catalog'!$M$1:$M$116,MAX(1,U42))))))</f>
        <v>0</v>
      </c>
      <c r="O42" s="24">
        <f>IF(NOT(AND(A42=$B$2,G42&gt;0,H42&gt;0,OR(C42&lt;&gt;"Recommended baseline",Assumptions!$B$10=1))),0,IF(ISNUMBER(N42),G42*H42*N42*IF(ISNUMBER(K42),1,IF(AND(L42="PAYG",INDEX('SKU Catalog'!$F$1:$F$116,MAX(1,U42))="Hourly"),I42,1)),"UNPRICED"))</f>
        <v>0</v>
      </c>
      <c r="P42" s="24">
        <f>IF(ISNUMBER(O42),O42*Assumptions!$B$8,"UNPRICED")</f>
        <v>0</v>
      </c>
      <c r="Q42" s="23" t="str">
        <f>IF(NOT(AND(A42=$B$2,G42&gt;0,H42&gt;0,OR(C42&lt;&gt;"Recommended baseline",Assumptions!$B$10=1))),"Inactive",IF(NOT(ISNUMBER(N42)),"UNPRICED - select SKU / quote",IF(ISNUMBER(K42),"Manual quote - verify source",IF(T42="Covered","Covered by capacity",IF(T42="Control plane","No direct fee","Priced - verify sizing")))))</f>
        <v>Inactive</v>
      </c>
      <c r="R42" s="21" t="s">
        <v>2314</v>
      </c>
      <c r="S42" s="21" t="s">
        <v>1949</v>
      </c>
      <c r="T42" s="21" t="s">
        <v>181</v>
      </c>
      <c r="U42" s="23">
        <f>IF(COUNTIF('SKU Catalog'!$A$4:$A$116,T42&amp;"|"&amp;F42)=0,0,MATCH(T42&amp;"|"&amp;F42,'SKU Catalog'!$A$1:$A$116,0))</f>
        <v>4</v>
      </c>
      <c r="V42" s="2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2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2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43.2" x14ac:dyDescent="0.35">
      <c r="A43" s="21" t="s">
        <v>1927</v>
      </c>
      <c r="B43" s="21" t="s">
        <v>86</v>
      </c>
      <c r="C43" s="21" t="s">
        <v>2299</v>
      </c>
      <c r="D43" s="21" t="s">
        <v>1963</v>
      </c>
      <c r="E43" s="21" t="s">
        <v>1964</v>
      </c>
      <c r="F43" s="26" t="s">
        <v>182</v>
      </c>
      <c r="G43" s="27">
        <v>1</v>
      </c>
      <c r="H43" s="27">
        <v>1</v>
      </c>
      <c r="I43" s="36">
        <v>1</v>
      </c>
      <c r="J43" s="26" t="s">
        <v>2297</v>
      </c>
      <c r="K43" s="37"/>
      <c r="L43" s="23" t="str">
        <f>IF(U43=0,"INVALID SKU",IF(INDEX('SKU Catalog'!$J$1:$J$116,MAX(1,U43))=0,"PAYG",IF(J43="Default",Assumptions!$B$7,J43)))</f>
        <v>PAYG</v>
      </c>
      <c r="M43" s="23" t="str">
        <f>IF(U43=0,"Review SKU",INDEX('SKU Catalog'!$E$1:$E$116,MAX(1,U43)))</f>
        <v>resource</v>
      </c>
      <c r="N43" s="31">
        <f>IF(ISNUMBER(K43),K43,IF(U43=0,"UNPRICED",IF(L43="PAYG",INDEX('SKU Catalog'!$K$1:$K$116,MAX(1,U43)),IF(L43="1Y",INDEX('SKU Catalog'!$L$1:$L$116,MAX(1,U43)),INDEX('SKU Catalog'!$M$1:$M$116,MAX(1,U43))))))</f>
        <v>0</v>
      </c>
      <c r="O43" s="24">
        <f>IF(NOT(AND(A43=$B$2,G43&gt;0,H43&gt;0,OR(C43&lt;&gt;"Recommended baseline",Assumptions!$B$10=1))),0,IF(ISNUMBER(N43),G43*H43*N43*IF(ISNUMBER(K43),1,IF(AND(L43="PAYG",INDEX('SKU Catalog'!$F$1:$F$116,MAX(1,U43))="Hourly"),I43,1)),"UNPRICED"))</f>
        <v>0</v>
      </c>
      <c r="P43" s="24">
        <f>IF(ISNUMBER(O43),O43*Assumptions!$B$8,"UNPRICED")</f>
        <v>0</v>
      </c>
      <c r="Q43" s="23" t="str">
        <f>IF(NOT(AND(A43=$B$2,G43&gt;0,H43&gt;0,OR(C43&lt;&gt;"Recommended baseline",Assumptions!$B$10=1))),"Inactive",IF(NOT(ISNUMBER(N43)),"UNPRICED - select SKU / quote",IF(ISNUMBER(K43),"Manual quote - verify source",IF(T43="Covered","Covered by capacity",IF(T43="Control plane","No direct fee","Priced - verify sizing")))))</f>
        <v>Inactive</v>
      </c>
      <c r="R43" s="21" t="s">
        <v>2314</v>
      </c>
      <c r="S43" s="21" t="s">
        <v>1949</v>
      </c>
      <c r="T43" s="21" t="s">
        <v>181</v>
      </c>
      <c r="U43" s="23">
        <f>IF(COUNTIF('SKU Catalog'!$A$4:$A$116,T43&amp;"|"&amp;F43)=0,0,MATCH(T43&amp;"|"&amp;F43,'SKU Catalog'!$A$1:$A$116,0))</f>
        <v>4</v>
      </c>
      <c r="V43" s="2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2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2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43.2" x14ac:dyDescent="0.35">
      <c r="A44" s="21" t="s">
        <v>1927</v>
      </c>
      <c r="B44" s="21" t="s">
        <v>86</v>
      </c>
      <c r="C44" s="21" t="s">
        <v>2299</v>
      </c>
      <c r="D44" s="21" t="s">
        <v>1966</v>
      </c>
      <c r="E44" s="21" t="s">
        <v>1967</v>
      </c>
      <c r="F44" s="26" t="s">
        <v>182</v>
      </c>
      <c r="G44" s="27">
        <v>1</v>
      </c>
      <c r="H44" s="27">
        <v>1</v>
      </c>
      <c r="I44" s="36">
        <v>1</v>
      </c>
      <c r="J44" s="26" t="s">
        <v>2297</v>
      </c>
      <c r="K44" s="37"/>
      <c r="L44" s="23" t="str">
        <f>IF(U44=0,"INVALID SKU",IF(INDEX('SKU Catalog'!$J$1:$J$116,MAX(1,U44))=0,"PAYG",IF(J44="Default",Assumptions!$B$7,J44)))</f>
        <v>PAYG</v>
      </c>
      <c r="M44" s="23" t="str">
        <f>IF(U44=0,"Review SKU",INDEX('SKU Catalog'!$E$1:$E$116,MAX(1,U44)))</f>
        <v>resource</v>
      </c>
      <c r="N44" s="31">
        <f>IF(ISNUMBER(K44),K44,IF(U44=0,"UNPRICED",IF(L44="PAYG",INDEX('SKU Catalog'!$K$1:$K$116,MAX(1,U44)),IF(L44="1Y",INDEX('SKU Catalog'!$L$1:$L$116,MAX(1,U44)),INDEX('SKU Catalog'!$M$1:$M$116,MAX(1,U44))))))</f>
        <v>0</v>
      </c>
      <c r="O44" s="24">
        <f>IF(NOT(AND(A44=$B$2,G44&gt;0,H44&gt;0,OR(C44&lt;&gt;"Recommended baseline",Assumptions!$B$10=1))),0,IF(ISNUMBER(N44),G44*H44*N44*IF(ISNUMBER(K44),1,IF(AND(L44="PAYG",INDEX('SKU Catalog'!$F$1:$F$116,MAX(1,U44))="Hourly"),I44,1)),"UNPRICED"))</f>
        <v>0</v>
      </c>
      <c r="P44" s="24">
        <f>IF(ISNUMBER(O44),O44*Assumptions!$B$8,"UNPRICED")</f>
        <v>0</v>
      </c>
      <c r="Q44" s="23" t="str">
        <f>IF(NOT(AND(A44=$B$2,G44&gt;0,H44&gt;0,OR(C44&lt;&gt;"Recommended baseline",Assumptions!$B$10=1))),"Inactive",IF(NOT(ISNUMBER(N44)),"UNPRICED - select SKU / quote",IF(ISNUMBER(K44),"Manual quote - verify source",IF(T44="Covered","Covered by capacity",IF(T44="Control plane","No direct fee","Priced - verify sizing")))))</f>
        <v>Inactive</v>
      </c>
      <c r="R44" s="21" t="s">
        <v>2314</v>
      </c>
      <c r="S44" s="21" t="s">
        <v>1949</v>
      </c>
      <c r="T44" s="21" t="s">
        <v>181</v>
      </c>
      <c r="U44" s="23">
        <f>IF(COUNTIF('SKU Catalog'!$A$4:$A$116,T44&amp;"|"&amp;F44)=0,0,MATCH(T44&amp;"|"&amp;F44,'SKU Catalog'!$A$1:$A$116,0))</f>
        <v>4</v>
      </c>
      <c r="V44" s="2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2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2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43.2" x14ac:dyDescent="0.35">
      <c r="A45" s="21" t="s">
        <v>1927</v>
      </c>
      <c r="B45" s="21" t="s">
        <v>86</v>
      </c>
      <c r="C45" s="21" t="s">
        <v>2299</v>
      </c>
      <c r="D45" s="21" t="s">
        <v>1969</v>
      </c>
      <c r="E45" s="21" t="s">
        <v>1970</v>
      </c>
      <c r="F45" s="26" t="s">
        <v>182</v>
      </c>
      <c r="G45" s="27">
        <v>1</v>
      </c>
      <c r="H45" s="27">
        <v>1</v>
      </c>
      <c r="I45" s="36">
        <v>1</v>
      </c>
      <c r="J45" s="26" t="s">
        <v>2297</v>
      </c>
      <c r="K45" s="37"/>
      <c r="L45" s="23" t="str">
        <f>IF(U45=0,"INVALID SKU",IF(INDEX('SKU Catalog'!$J$1:$J$116,MAX(1,U45))=0,"PAYG",IF(J45="Default",Assumptions!$B$7,J45)))</f>
        <v>PAYG</v>
      </c>
      <c r="M45" s="23" t="str">
        <f>IF(U45=0,"Review SKU",INDEX('SKU Catalog'!$E$1:$E$116,MAX(1,U45)))</f>
        <v>resource</v>
      </c>
      <c r="N45" s="31">
        <f>IF(ISNUMBER(K45),K45,IF(U45=0,"UNPRICED",IF(L45="PAYG",INDEX('SKU Catalog'!$K$1:$K$116,MAX(1,U45)),IF(L45="1Y",INDEX('SKU Catalog'!$L$1:$L$116,MAX(1,U45)),INDEX('SKU Catalog'!$M$1:$M$116,MAX(1,U45))))))</f>
        <v>0</v>
      </c>
      <c r="O45" s="24">
        <f>IF(NOT(AND(A45=$B$2,G45&gt;0,H45&gt;0,OR(C45&lt;&gt;"Recommended baseline",Assumptions!$B$10=1))),0,IF(ISNUMBER(N45),G45*H45*N45*IF(ISNUMBER(K45),1,IF(AND(L45="PAYG",INDEX('SKU Catalog'!$F$1:$F$116,MAX(1,U45))="Hourly"),I45,1)),"UNPRICED"))</f>
        <v>0</v>
      </c>
      <c r="P45" s="24">
        <f>IF(ISNUMBER(O45),O45*Assumptions!$B$8,"UNPRICED")</f>
        <v>0</v>
      </c>
      <c r="Q45" s="23" t="str">
        <f>IF(NOT(AND(A45=$B$2,G45&gt;0,H45&gt;0,OR(C45&lt;&gt;"Recommended baseline",Assumptions!$B$10=1))),"Inactive",IF(NOT(ISNUMBER(N45)),"UNPRICED - select SKU / quote",IF(ISNUMBER(K45),"Manual quote - verify source",IF(T45="Covered","Covered by capacity",IF(T45="Control plane","No direct fee","Priced - verify sizing")))))</f>
        <v>Inactive</v>
      </c>
      <c r="R45" s="21" t="s">
        <v>2314</v>
      </c>
      <c r="S45" s="21" t="s">
        <v>1949</v>
      </c>
      <c r="T45" s="21" t="s">
        <v>181</v>
      </c>
      <c r="U45" s="23">
        <f>IF(COUNTIF('SKU Catalog'!$A$4:$A$116,T45&amp;"|"&amp;F45)=0,0,MATCH(T45&amp;"|"&amp;F45,'SKU Catalog'!$A$1:$A$116,0))</f>
        <v>4</v>
      </c>
      <c r="V45" s="2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2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2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43.2" x14ac:dyDescent="0.35">
      <c r="A46" s="21" t="s">
        <v>1927</v>
      </c>
      <c r="B46" s="21" t="s">
        <v>86</v>
      </c>
      <c r="C46" s="21" t="s">
        <v>2299</v>
      </c>
      <c r="D46" s="21" t="s">
        <v>1062</v>
      </c>
      <c r="E46" s="21" t="s">
        <v>1063</v>
      </c>
      <c r="F46" s="26" t="s">
        <v>182</v>
      </c>
      <c r="G46" s="27">
        <v>1</v>
      </c>
      <c r="H46" s="27">
        <v>1</v>
      </c>
      <c r="I46" s="36">
        <v>1</v>
      </c>
      <c r="J46" s="26" t="s">
        <v>2297</v>
      </c>
      <c r="K46" s="37"/>
      <c r="L46" s="23" t="str">
        <f>IF(U46=0,"INVALID SKU",IF(INDEX('SKU Catalog'!$J$1:$J$116,MAX(1,U46))=0,"PAYG",IF(J46="Default",Assumptions!$B$7,J46)))</f>
        <v>PAYG</v>
      </c>
      <c r="M46" s="23" t="str">
        <f>IF(U46=0,"Review SKU",INDEX('SKU Catalog'!$E$1:$E$116,MAX(1,U46)))</f>
        <v>resource</v>
      </c>
      <c r="N46" s="31">
        <f>IF(ISNUMBER(K46),K46,IF(U46=0,"UNPRICED",IF(L46="PAYG",INDEX('SKU Catalog'!$K$1:$K$116,MAX(1,U46)),IF(L46="1Y",INDEX('SKU Catalog'!$L$1:$L$116,MAX(1,U46)),INDEX('SKU Catalog'!$M$1:$M$116,MAX(1,U46))))))</f>
        <v>0</v>
      </c>
      <c r="O46" s="24">
        <f>IF(NOT(AND(A46=$B$2,G46&gt;0,H46&gt;0,OR(C46&lt;&gt;"Recommended baseline",Assumptions!$B$10=1))),0,IF(ISNUMBER(N46),G46*H46*N46*IF(ISNUMBER(K46),1,IF(AND(L46="PAYG",INDEX('SKU Catalog'!$F$1:$F$116,MAX(1,U46))="Hourly"),I46,1)),"UNPRICED"))</f>
        <v>0</v>
      </c>
      <c r="P46" s="24">
        <f>IF(ISNUMBER(O46),O46*Assumptions!$B$8,"UNPRICED")</f>
        <v>0</v>
      </c>
      <c r="Q46" s="23" t="str">
        <f>IF(NOT(AND(A46=$B$2,G46&gt;0,H46&gt;0,OR(C46&lt;&gt;"Recommended baseline",Assumptions!$B$10=1))),"Inactive",IF(NOT(ISNUMBER(N46)),"UNPRICED - select SKU / quote",IF(ISNUMBER(K46),"Manual quote - verify source",IF(T46="Covered","Covered by capacity",IF(T46="Control plane","No direct fee","Priced - verify sizing")))))</f>
        <v>Inactive</v>
      </c>
      <c r="R46" s="21" t="s">
        <v>2314</v>
      </c>
      <c r="S46" s="21" t="s">
        <v>1949</v>
      </c>
      <c r="T46" s="21" t="s">
        <v>181</v>
      </c>
      <c r="U46" s="23">
        <f>IF(COUNTIF('SKU Catalog'!$A$4:$A$116,T46&amp;"|"&amp;F46)=0,0,MATCH(T46&amp;"|"&amp;F46,'SKU Catalog'!$A$1:$A$116,0))</f>
        <v>4</v>
      </c>
      <c r="V46" s="2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2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2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43.2" x14ac:dyDescent="0.35">
      <c r="A47" s="21" t="s">
        <v>1927</v>
      </c>
      <c r="B47" s="21" t="s">
        <v>86</v>
      </c>
      <c r="C47" s="21" t="s">
        <v>2299</v>
      </c>
      <c r="D47" s="21" t="s">
        <v>1973</v>
      </c>
      <c r="E47" s="21" t="s">
        <v>1974</v>
      </c>
      <c r="F47" s="26" t="s">
        <v>182</v>
      </c>
      <c r="G47" s="27">
        <v>1</v>
      </c>
      <c r="H47" s="27">
        <v>1</v>
      </c>
      <c r="I47" s="36">
        <v>1</v>
      </c>
      <c r="J47" s="26" t="s">
        <v>2297</v>
      </c>
      <c r="K47" s="37"/>
      <c r="L47" s="23" t="str">
        <f>IF(U47=0,"INVALID SKU",IF(INDEX('SKU Catalog'!$J$1:$J$116,MAX(1,U47))=0,"PAYG",IF(J47="Default",Assumptions!$B$7,J47)))</f>
        <v>PAYG</v>
      </c>
      <c r="M47" s="23" t="str">
        <f>IF(U47=0,"Review SKU",INDEX('SKU Catalog'!$E$1:$E$116,MAX(1,U47)))</f>
        <v>resource</v>
      </c>
      <c r="N47" s="31">
        <f>IF(ISNUMBER(K47),K47,IF(U47=0,"UNPRICED",IF(L47="PAYG",INDEX('SKU Catalog'!$K$1:$K$116,MAX(1,U47)),IF(L47="1Y",INDEX('SKU Catalog'!$L$1:$L$116,MAX(1,U47)),INDEX('SKU Catalog'!$M$1:$M$116,MAX(1,U47))))))</f>
        <v>0</v>
      </c>
      <c r="O47" s="24">
        <f>IF(NOT(AND(A47=$B$2,G47&gt;0,H47&gt;0,OR(C47&lt;&gt;"Recommended baseline",Assumptions!$B$10=1))),0,IF(ISNUMBER(N47),G47*H47*N47*IF(ISNUMBER(K47),1,IF(AND(L47="PAYG",INDEX('SKU Catalog'!$F$1:$F$116,MAX(1,U47))="Hourly"),I47,1)),"UNPRICED"))</f>
        <v>0</v>
      </c>
      <c r="P47" s="24">
        <f>IF(ISNUMBER(O47),O47*Assumptions!$B$8,"UNPRICED")</f>
        <v>0</v>
      </c>
      <c r="Q47" s="23" t="str">
        <f>IF(NOT(AND(A47=$B$2,G47&gt;0,H47&gt;0,OR(C47&lt;&gt;"Recommended baseline",Assumptions!$B$10=1))),"Inactive",IF(NOT(ISNUMBER(N47)),"UNPRICED - select SKU / quote",IF(ISNUMBER(K47),"Manual quote - verify source",IF(T47="Covered","Covered by capacity",IF(T47="Control plane","No direct fee","Priced - verify sizing")))))</f>
        <v>Inactive</v>
      </c>
      <c r="R47" s="21" t="s">
        <v>2314</v>
      </c>
      <c r="S47" s="21" t="s">
        <v>1949</v>
      </c>
      <c r="T47" s="21" t="s">
        <v>181</v>
      </c>
      <c r="U47" s="23">
        <f>IF(COUNTIF('SKU Catalog'!$A$4:$A$116,T47&amp;"|"&amp;F47)=0,0,MATCH(T47&amp;"|"&amp;F47,'SKU Catalog'!$A$1:$A$116,0))</f>
        <v>4</v>
      </c>
      <c r="V47" s="2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2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2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43.2" x14ac:dyDescent="0.35">
      <c r="A48" s="21" t="s">
        <v>1927</v>
      </c>
      <c r="B48" s="21" t="s">
        <v>86</v>
      </c>
      <c r="C48" s="21" t="s">
        <v>2299</v>
      </c>
      <c r="D48" s="21" t="s">
        <v>1165</v>
      </c>
      <c r="E48" s="21" t="s">
        <v>1166</v>
      </c>
      <c r="F48" s="26" t="s">
        <v>182</v>
      </c>
      <c r="G48" s="27">
        <v>1</v>
      </c>
      <c r="H48" s="27">
        <v>1</v>
      </c>
      <c r="I48" s="36">
        <v>1</v>
      </c>
      <c r="J48" s="26" t="s">
        <v>2297</v>
      </c>
      <c r="K48" s="37"/>
      <c r="L48" s="23" t="str">
        <f>IF(U48=0,"INVALID SKU",IF(INDEX('SKU Catalog'!$J$1:$J$116,MAX(1,U48))=0,"PAYG",IF(J48="Default",Assumptions!$B$7,J48)))</f>
        <v>PAYG</v>
      </c>
      <c r="M48" s="23" t="str">
        <f>IF(U48=0,"Review SKU",INDEX('SKU Catalog'!$E$1:$E$116,MAX(1,U48)))</f>
        <v>resource</v>
      </c>
      <c r="N48" s="31">
        <f>IF(ISNUMBER(K48),K48,IF(U48=0,"UNPRICED",IF(L48="PAYG",INDEX('SKU Catalog'!$K$1:$K$116,MAX(1,U48)),IF(L48="1Y",INDEX('SKU Catalog'!$L$1:$L$116,MAX(1,U48)),INDEX('SKU Catalog'!$M$1:$M$116,MAX(1,U48))))))</f>
        <v>0</v>
      </c>
      <c r="O48" s="24">
        <f>IF(NOT(AND(A48=$B$2,G48&gt;0,H48&gt;0,OR(C48&lt;&gt;"Recommended baseline",Assumptions!$B$10=1))),0,IF(ISNUMBER(N48),G48*H48*N48*IF(ISNUMBER(K48),1,IF(AND(L48="PAYG",INDEX('SKU Catalog'!$F$1:$F$116,MAX(1,U48))="Hourly"),I48,1)),"UNPRICED"))</f>
        <v>0</v>
      </c>
      <c r="P48" s="24">
        <f>IF(ISNUMBER(O48),O48*Assumptions!$B$8,"UNPRICED")</f>
        <v>0</v>
      </c>
      <c r="Q48" s="23" t="str">
        <f>IF(NOT(AND(A48=$B$2,G48&gt;0,H48&gt;0,OR(C48&lt;&gt;"Recommended baseline",Assumptions!$B$10=1))),"Inactive",IF(NOT(ISNUMBER(N48)),"UNPRICED - select SKU / quote",IF(ISNUMBER(K48),"Manual quote - verify source",IF(T48="Covered","Covered by capacity",IF(T48="Control plane","No direct fee","Priced - verify sizing")))))</f>
        <v>Inactive</v>
      </c>
      <c r="R48" s="21" t="s">
        <v>2314</v>
      </c>
      <c r="S48" s="21" t="s">
        <v>1949</v>
      </c>
      <c r="T48" s="21" t="s">
        <v>181</v>
      </c>
      <c r="U48" s="23">
        <f>IF(COUNTIF('SKU Catalog'!$A$4:$A$116,T48&amp;"|"&amp;F48)=0,0,MATCH(T48&amp;"|"&amp;F48,'SKU Catalog'!$A$1:$A$116,0))</f>
        <v>4</v>
      </c>
      <c r="V48" s="2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2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2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43.2" x14ac:dyDescent="0.35">
      <c r="A49" s="21" t="s">
        <v>1927</v>
      </c>
      <c r="B49" s="21" t="s">
        <v>95</v>
      </c>
      <c r="C49" s="21" t="s">
        <v>2299</v>
      </c>
      <c r="D49" s="21" t="s">
        <v>2350</v>
      </c>
      <c r="E49" s="21" t="s">
        <v>1916</v>
      </c>
      <c r="F49" s="26" t="s">
        <v>188</v>
      </c>
      <c r="G49" s="27">
        <v>1</v>
      </c>
      <c r="H49" s="27">
        <v>1</v>
      </c>
      <c r="I49" s="36">
        <v>1</v>
      </c>
      <c r="J49" s="26" t="s">
        <v>2297</v>
      </c>
      <c r="K49" s="37"/>
      <c r="L49" s="23" t="str">
        <f>IF(U49=0,"INVALID SKU",IF(INDEX('SKU Catalog'!$J$1:$J$116,MAX(1,U49))=0,"PAYG",IF(J49="Default",Assumptions!$B$7,J49)))</f>
        <v>PAYG</v>
      </c>
      <c r="M49" s="23" t="str">
        <f>IF(U49=0,"Review SKU",INDEX('SKU Catalog'!$E$1:$E$116,MAX(1,U49)))</f>
        <v>resource</v>
      </c>
      <c r="N49" s="31">
        <f>IF(ISNUMBER(K49),K49,IF(U49=0,"UNPRICED",IF(L49="PAYG",INDEX('SKU Catalog'!$K$1:$K$116,MAX(1,U49)),IF(L49="1Y",INDEX('SKU Catalog'!$L$1:$L$116,MAX(1,U49)),INDEX('SKU Catalog'!$M$1:$M$116,MAX(1,U49))))))</f>
        <v>0</v>
      </c>
      <c r="O49" s="24">
        <f>IF(NOT(AND(A49=$B$2,G49&gt;0,H49&gt;0,OR(C49&lt;&gt;"Recommended baseline",Assumptions!$B$10=1))),0,IF(ISNUMBER(N49),G49*H49*N49*IF(ISNUMBER(K49),1,IF(AND(L49="PAYG",INDEX('SKU Catalog'!$F$1:$F$116,MAX(1,U49))="Hourly"),I49,1)),"UNPRICED"))</f>
        <v>0</v>
      </c>
      <c r="P49" s="24">
        <f>IF(ISNUMBER(O49),O49*Assumptions!$B$8,"UNPRICED")</f>
        <v>0</v>
      </c>
      <c r="Q49" s="23" t="str">
        <f>IF(NOT(AND(A49=$B$2,G49&gt;0,H49&gt;0,OR(C49&lt;&gt;"Recommended baseline",Assumptions!$B$10=1))),"Inactive",IF(NOT(ISNUMBER(N49)),"UNPRICED - select SKU / quote",IF(ISNUMBER(K49),"Manual quote - verify source",IF(T49="Covered","Covered by capacity",IF(T49="Control plane","No direct fee","Priced - verify sizing")))))</f>
        <v>Inactive</v>
      </c>
      <c r="R49" s="21" t="s">
        <v>2351</v>
      </c>
      <c r="S49" s="21" t="s">
        <v>1949</v>
      </c>
      <c r="T49" s="21" t="s">
        <v>187</v>
      </c>
      <c r="U49" s="23">
        <f>IF(COUNTIF('SKU Catalog'!$A$4:$A$116,T49&amp;"|"&amp;F49)=0,0,MATCH(T49&amp;"|"&amp;F49,'SKU Catalog'!$A$1:$A$116,0))</f>
        <v>5</v>
      </c>
      <c r="V49" s="2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2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2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28.8" x14ac:dyDescent="0.35">
      <c r="A50" s="21" t="s">
        <v>1927</v>
      </c>
      <c r="B50" s="21" t="s">
        <v>89</v>
      </c>
      <c r="C50" s="21" t="s">
        <v>2301</v>
      </c>
      <c r="D50" s="21" t="s">
        <v>262</v>
      </c>
      <c r="E50" s="21" t="s">
        <v>2302</v>
      </c>
      <c r="F50" s="26" t="s">
        <v>239</v>
      </c>
      <c r="G50" s="27">
        <v>1</v>
      </c>
      <c r="H50" s="38">
        <f>Assumptions!$B$15</f>
        <v>1024</v>
      </c>
      <c r="I50" s="36">
        <v>1</v>
      </c>
      <c r="J50" s="26" t="s">
        <v>2297</v>
      </c>
      <c r="K50" s="37"/>
      <c r="L50" s="23" t="str">
        <f>IF(U50=0,"INVALID SKU",IF(INDEX('SKU Catalog'!$J$1:$J$116,MAX(1,U50))=0,"PAYG",IF(J50="Default",Assumptions!$B$7,J50)))</f>
        <v>PAYG</v>
      </c>
      <c r="M50" s="23" t="str">
        <f>IF(U50=0,"Review SKU",INDEX('SKU Catalog'!$E$1:$E$116,MAX(1,U50)))</f>
        <v>GB-month</v>
      </c>
      <c r="N50" s="31">
        <f>IF(ISNUMBER(K50),K50,IF(U50=0,"UNPRICED",IF(L50="PAYG",INDEX('SKU Catalog'!$K$1:$K$116,MAX(1,U50)),IF(L50="1Y",INDEX('SKU Catalog'!$L$1:$L$116,MAX(1,U50)),INDEX('SKU Catalog'!$M$1:$M$116,MAX(1,U50))))))</f>
        <v>2.1000000000000001E-2</v>
      </c>
      <c r="O50" s="24">
        <f>IF(NOT(AND(A50=$B$2,G50&gt;0,H50&gt;0,OR(C50&lt;&gt;"Recommended baseline",Assumptions!$B$10=1))),0,IF(ISNUMBER(N50),G50*H50*N50*IF(ISNUMBER(K50),1,IF(AND(L50="PAYG",INDEX('SKU Catalog'!$F$1:$F$116,MAX(1,U50))="Hourly"),I50,1)),"UNPRICED"))</f>
        <v>0</v>
      </c>
      <c r="P50" s="24">
        <f>IF(ISNUMBER(O50),O50*Assumptions!$B$8,"UNPRICED")</f>
        <v>0</v>
      </c>
      <c r="Q50" s="23" t="str">
        <f>IF(NOT(AND(A50=$B$2,G50&gt;0,H50&gt;0,OR(C50&lt;&gt;"Recommended baseline",Assumptions!$B$10=1))),"Inactive",IF(NOT(ISNUMBER(N50)),"UNPRICED - select SKU / quote",IF(ISNUMBER(K50),"Manual quote - verify source",IF(T50="Covered","Covered by capacity",IF(T50="Control plane","No direct fee","Priced - verify sizing")))))</f>
        <v>Inactive</v>
      </c>
      <c r="R50" s="21" t="s">
        <v>2303</v>
      </c>
      <c r="S50" s="21" t="s">
        <v>2304</v>
      </c>
      <c r="T50" s="21" t="s">
        <v>262</v>
      </c>
      <c r="U50" s="23">
        <f>IF(COUNTIF('SKU Catalog'!$A$4:$A$116,T50&amp;"|"&amp;F50)=0,0,MATCH(T50&amp;"|"&amp;F50,'SKU Catalog'!$A$1:$A$116,0))</f>
        <v>34</v>
      </c>
      <c r="V50" s="2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2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2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43.2" x14ac:dyDescent="0.35">
      <c r="A51" s="21" t="s">
        <v>1927</v>
      </c>
      <c r="B51" s="21" t="s">
        <v>89</v>
      </c>
      <c r="C51" s="21" t="s">
        <v>2301</v>
      </c>
      <c r="D51" s="21" t="s">
        <v>271</v>
      </c>
      <c r="E51" s="21" t="s">
        <v>2302</v>
      </c>
      <c r="F51" s="26" t="s">
        <v>239</v>
      </c>
      <c r="G51" s="27">
        <v>1</v>
      </c>
      <c r="H51" s="27">
        <v>10</v>
      </c>
      <c r="I51" s="36">
        <v>1</v>
      </c>
      <c r="J51" s="26" t="s">
        <v>2297</v>
      </c>
      <c r="K51" s="37"/>
      <c r="L51" s="23" t="str">
        <f>IF(U51=0,"INVALID SKU",IF(INDEX('SKU Catalog'!$J$1:$J$116,MAX(1,U51))=0,"PAYG",IF(J51="Default",Assumptions!$B$7,J51)))</f>
        <v>PAYG</v>
      </c>
      <c r="M51" s="23" t="str">
        <f>IF(U51=0,"Review SKU",INDEX('SKU Catalog'!$E$1:$E$116,MAX(1,U51)))</f>
        <v>10K operations</v>
      </c>
      <c r="N51" s="31">
        <f>IF(ISNUMBER(K51),K51,IF(U51=0,"UNPRICED",IF(L51="PAYG",INDEX('SKU Catalog'!$K$1:$K$116,MAX(1,U51)),IF(L51="1Y",INDEX('SKU Catalog'!$L$1:$L$116,MAX(1,U51)),INDEX('SKU Catalog'!$M$1:$M$116,MAX(1,U51))))))</f>
        <v>6.5000000000000002E-2</v>
      </c>
      <c r="O51" s="24">
        <f>IF(NOT(AND(A51=$B$2,G51&gt;0,H51&gt;0,OR(C51&lt;&gt;"Recommended baseline",Assumptions!$B$10=1))),0,IF(ISNUMBER(N51),G51*H51*N51*IF(ISNUMBER(K51),1,IF(AND(L51="PAYG",INDEX('SKU Catalog'!$F$1:$F$116,MAX(1,U51))="Hourly"),I51,1)),"UNPRICED"))</f>
        <v>0</v>
      </c>
      <c r="P51" s="24">
        <f>IF(ISNUMBER(O51),O51*Assumptions!$B$8,"UNPRICED")</f>
        <v>0</v>
      </c>
      <c r="Q51" s="23" t="str">
        <f>IF(NOT(AND(A51=$B$2,G51&gt;0,H51&gt;0,OR(C51&lt;&gt;"Recommended baseline",Assumptions!$B$10=1))),"Inactive",IF(NOT(ISNUMBER(N51)),"UNPRICED - select SKU / quote",IF(ISNUMBER(K51),"Manual quote - verify source",IF(T51="Covered","Covered by capacity",IF(T51="Control plane","No direct fee","Priced - verify sizing")))))</f>
        <v>Inactive</v>
      </c>
      <c r="R51" s="21" t="s">
        <v>2303</v>
      </c>
      <c r="S51" s="21" t="s">
        <v>2304</v>
      </c>
      <c r="T51" s="21" t="s">
        <v>271</v>
      </c>
      <c r="U51" s="23">
        <f>IF(COUNTIF('SKU Catalog'!$A$4:$A$116,T51&amp;"|"&amp;F51)=0,0,MATCH(T51&amp;"|"&amp;F51,'SKU Catalog'!$A$1:$A$116,0))</f>
        <v>42</v>
      </c>
      <c r="V51" s="2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2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2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43.2" x14ac:dyDescent="0.35">
      <c r="A52" s="21" t="s">
        <v>1927</v>
      </c>
      <c r="B52" s="21" t="s">
        <v>89</v>
      </c>
      <c r="C52" s="21" t="s">
        <v>2301</v>
      </c>
      <c r="D52" s="21" t="s">
        <v>273</v>
      </c>
      <c r="E52" s="21" t="s">
        <v>2302</v>
      </c>
      <c r="F52" s="26" t="s">
        <v>239</v>
      </c>
      <c r="G52" s="27">
        <v>1</v>
      </c>
      <c r="H52" s="27">
        <v>10</v>
      </c>
      <c r="I52" s="36">
        <v>1</v>
      </c>
      <c r="J52" s="26" t="s">
        <v>2297</v>
      </c>
      <c r="K52" s="37"/>
      <c r="L52" s="23" t="str">
        <f>IF(U52=0,"INVALID SKU",IF(INDEX('SKU Catalog'!$J$1:$J$116,MAX(1,U52))=0,"PAYG",IF(J52="Default",Assumptions!$B$7,J52)))</f>
        <v>PAYG</v>
      </c>
      <c r="M52" s="23" t="str">
        <f>IF(U52=0,"Review SKU",INDEX('SKU Catalog'!$E$1:$E$116,MAX(1,U52)))</f>
        <v>10K operations</v>
      </c>
      <c r="N52" s="31">
        <f>IF(ISNUMBER(K52),K52,IF(U52=0,"UNPRICED",IF(L52="PAYG",INDEX('SKU Catalog'!$K$1:$K$116,MAX(1,U52)),IF(L52="1Y",INDEX('SKU Catalog'!$L$1:$L$116,MAX(1,U52)),INDEX('SKU Catalog'!$M$1:$M$116,MAX(1,U52))))))</f>
        <v>5.0000000000000001E-3</v>
      </c>
      <c r="O52" s="24">
        <f>IF(NOT(AND(A52=$B$2,G52&gt;0,H52&gt;0,OR(C52&lt;&gt;"Recommended baseline",Assumptions!$B$10=1))),0,IF(ISNUMBER(N52),G52*H52*N52*IF(ISNUMBER(K52),1,IF(AND(L52="PAYG",INDEX('SKU Catalog'!$F$1:$F$116,MAX(1,U52))="Hourly"),I52,1)),"UNPRICED"))</f>
        <v>0</v>
      </c>
      <c r="P52" s="24">
        <f>IF(ISNUMBER(O52),O52*Assumptions!$B$8,"UNPRICED")</f>
        <v>0</v>
      </c>
      <c r="Q52" s="23" t="str">
        <f>IF(NOT(AND(A52=$B$2,G52&gt;0,H52&gt;0,OR(C52&lt;&gt;"Recommended baseline",Assumptions!$B$10=1))),"Inactive",IF(NOT(ISNUMBER(N52)),"UNPRICED - select SKU / quote",IF(ISNUMBER(K52),"Manual quote - verify source",IF(T52="Covered","Covered by capacity",IF(T52="Control plane","No direct fee","Priced - verify sizing")))))</f>
        <v>Inactive</v>
      </c>
      <c r="R52" s="21" t="s">
        <v>2303</v>
      </c>
      <c r="S52" s="21" t="s">
        <v>2304</v>
      </c>
      <c r="T52" s="21" t="s">
        <v>273</v>
      </c>
      <c r="U52" s="23">
        <f>IF(COUNTIF('SKU Catalog'!$A$4:$A$116,T52&amp;"|"&amp;F52)=0,0,MATCH(T52&amp;"|"&amp;F52,'SKU Catalog'!$A$1:$A$116,0))</f>
        <v>43</v>
      </c>
      <c r="V52" s="2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2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2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28.8" x14ac:dyDescent="0.35">
      <c r="A53" s="21" t="s">
        <v>1927</v>
      </c>
      <c r="B53" s="21" t="s">
        <v>88</v>
      </c>
      <c r="C53" s="21" t="s">
        <v>2301</v>
      </c>
      <c r="D53" s="21" t="s">
        <v>286</v>
      </c>
      <c r="E53" s="21" t="s">
        <v>2302</v>
      </c>
      <c r="F53" s="26" t="s">
        <v>287</v>
      </c>
      <c r="G53" s="27">
        <v>1</v>
      </c>
      <c r="H53" s="38">
        <f>Assumptions!$B$23</f>
        <v>10</v>
      </c>
      <c r="I53" s="36">
        <v>1</v>
      </c>
      <c r="J53" s="26" t="s">
        <v>2297</v>
      </c>
      <c r="K53" s="37"/>
      <c r="L53" s="23" t="str">
        <f>IF(U53=0,"INVALID SKU",IF(INDEX('SKU Catalog'!$J$1:$J$116,MAX(1,U53))=0,"PAYG",IF(J53="Default",Assumptions!$B$7,J53)))</f>
        <v>PAYG</v>
      </c>
      <c r="M53" s="23" t="str">
        <f>IF(U53=0,"Review SKU",INDEX('SKU Catalog'!$E$1:$E$116,MAX(1,U53)))</f>
        <v>10K operations</v>
      </c>
      <c r="N53" s="31">
        <f>IF(ISNUMBER(K53),K53,IF(U53=0,"UNPRICED",IF(L53="PAYG",INDEX('SKU Catalog'!$K$1:$K$116,MAX(1,U53)),IF(L53="1Y",INDEX('SKU Catalog'!$L$1:$L$116,MAX(1,U53)),INDEX('SKU Catalog'!$M$1:$M$116,MAX(1,U53))))))</f>
        <v>0.03</v>
      </c>
      <c r="O53" s="24">
        <f>IF(NOT(AND(A53=$B$2,G53&gt;0,H53&gt;0,OR(C53&lt;&gt;"Recommended baseline",Assumptions!$B$10=1))),0,IF(ISNUMBER(N53),G53*H53*N53*IF(ISNUMBER(K53),1,IF(AND(L53="PAYG",INDEX('SKU Catalog'!$F$1:$F$116,MAX(1,U53))="Hourly"),I53,1)),"UNPRICED"))</f>
        <v>0</v>
      </c>
      <c r="P53" s="24">
        <f>IF(ISNUMBER(O53),O53*Assumptions!$B$8,"UNPRICED")</f>
        <v>0</v>
      </c>
      <c r="Q53" s="23" t="str">
        <f>IF(NOT(AND(A53=$B$2,G53&gt;0,H53&gt;0,OR(C53&lt;&gt;"Recommended baseline",Assumptions!$B$10=1))),"Inactive",IF(NOT(ISNUMBER(N53)),"UNPRICED - select SKU / quote",IF(ISNUMBER(K53),"Manual quote - verify source",IF(T53="Covered","Covered by capacity",IF(T53="Control plane","No direct fee","Priced - verify sizing")))))</f>
        <v>Inactive</v>
      </c>
      <c r="R53" s="21" t="s">
        <v>2303</v>
      </c>
      <c r="S53" s="21" t="s">
        <v>2304</v>
      </c>
      <c r="T53" s="21" t="s">
        <v>286</v>
      </c>
      <c r="U53" s="23">
        <f>IF(COUNTIF('SKU Catalog'!$A$4:$A$116,T53&amp;"|"&amp;F53)=0,0,MATCH(T53&amp;"|"&amp;F53,'SKU Catalog'!$A$1:$A$116,0))</f>
        <v>48</v>
      </c>
      <c r="V53" s="2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2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2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row r="54" spans="1:24" ht="43.2" x14ac:dyDescent="0.35">
      <c r="A54" s="21" t="s">
        <v>1927</v>
      </c>
      <c r="B54" s="21" t="s">
        <v>88</v>
      </c>
      <c r="C54" s="21" t="s">
        <v>2301</v>
      </c>
      <c r="D54" s="21" t="s">
        <v>297</v>
      </c>
      <c r="E54" s="21" t="s">
        <v>2302</v>
      </c>
      <c r="F54" s="26" t="s">
        <v>298</v>
      </c>
      <c r="G54" s="27">
        <v>1</v>
      </c>
      <c r="H54" s="38">
        <f>Assumptions!$B$12</f>
        <v>30</v>
      </c>
      <c r="I54" s="36">
        <v>1</v>
      </c>
      <c r="J54" s="26" t="s">
        <v>2297</v>
      </c>
      <c r="K54" s="37"/>
      <c r="L54" s="23" t="str">
        <f>IF(U54=0,"INVALID SKU",IF(INDEX('SKU Catalog'!$J$1:$J$116,MAX(1,U54))=0,"PAYG",IF(J54="Default",Assumptions!$B$7,J54)))</f>
        <v>PAYG</v>
      </c>
      <c r="M54" s="23" t="str">
        <f>IF(U54=0,"Review SKU",INDEX('SKU Catalog'!$E$1:$E$116,MAX(1,U54)))</f>
        <v>GB analyzed</v>
      </c>
      <c r="N54" s="31">
        <f>IF(ISNUMBER(K54),K54,IF(U54=0,"UNPRICED",IF(L54="PAYG",INDEX('SKU Catalog'!$K$1:$K$116,MAX(1,U54)),IF(L54="1Y",INDEX('SKU Catalog'!$L$1:$L$116,MAX(1,U54)),INDEX('SKU Catalog'!$M$1:$M$116,MAX(1,U54))))))</f>
        <v>4.3</v>
      </c>
      <c r="O54" s="24">
        <f>IF(NOT(AND(A54=$B$2,G54&gt;0,H54&gt;0,OR(C54&lt;&gt;"Recommended baseline",Assumptions!$B$10=1))),0,IF(ISNUMBER(N54),G54*H54*N54*IF(ISNUMBER(K54),1,IF(AND(L54="PAYG",INDEX('SKU Catalog'!$F$1:$F$116,MAX(1,U54))="Hourly"),I54,1)),"UNPRICED"))</f>
        <v>0</v>
      </c>
      <c r="P54" s="24">
        <f>IF(ISNUMBER(O54),O54*Assumptions!$B$8,"UNPRICED")</f>
        <v>0</v>
      </c>
      <c r="Q54" s="23" t="str">
        <f>IF(NOT(AND(A54=$B$2,G54&gt;0,H54&gt;0,OR(C54&lt;&gt;"Recommended baseline",Assumptions!$B$10=1))),"Inactive",IF(NOT(ISNUMBER(N54)),"UNPRICED - select SKU / quote",IF(ISNUMBER(K54),"Manual quote - verify source",IF(T54="Covered","Covered by capacity",IF(T54="Control plane","No direct fee","Priced - verify sizing")))))</f>
        <v>Inactive</v>
      </c>
      <c r="R54" s="21" t="s">
        <v>2305</v>
      </c>
      <c r="S54" s="21" t="s">
        <v>2304</v>
      </c>
      <c r="T54" s="21" t="s">
        <v>297</v>
      </c>
      <c r="U54" s="23">
        <f>IF(COUNTIF('SKU Catalog'!$A$4:$A$116,T54&amp;"|"&amp;F54)=0,0,MATCH(T54&amp;"|"&amp;F54,'SKU Catalog'!$A$1:$A$116,0))</f>
        <v>51</v>
      </c>
      <c r="V54" s="24">
        <f>IF(NOT(AND(A54=$B$2,G54&gt;0,H54&gt;0,OR(C54&lt;&gt;"Recommended baseline",Assumptions!$B$10=1))),0,IF(ISNUMBER(K54),G54*H54*K54,IF(U54=0,"UNPRICED",IF(ISNUMBER(INDEX('SKU Catalog'!$K$1:$K$116,MAX(1,U54))),G54*H54*INDEX('SKU Catalog'!$K$1:$K$116,MAX(1,U54))*IF(AND(INDEX('SKU Catalog'!$F$1:$F$116,MAX(1,U54))="Hourly",OR(INDEX('SKU Catalog'!$J$1:$J$116,MAX(1,U54))=0,"PAYG"="PAYG")),I54,1),"UNPRICED"))))</f>
        <v>0</v>
      </c>
      <c r="W54" s="24">
        <f>IF(NOT(AND(A54=$B$2,G54&gt;0,H54&gt;0,OR(C54&lt;&gt;"Recommended baseline",Assumptions!$B$10=1))),0,IF(ISNUMBER(K54),G54*H54*K54,IF(U54=0,"UNPRICED",IF(ISNUMBER(INDEX('SKU Catalog'!$L$1:$L$116,MAX(1,U54))),G54*H54*INDEX('SKU Catalog'!$L$1:$L$116,MAX(1,U54))*IF(AND(INDEX('SKU Catalog'!$F$1:$F$116,MAX(1,U54))="Hourly",OR(INDEX('SKU Catalog'!$J$1:$J$116,MAX(1,U54))=0,"1Y"="PAYG")),I54,1),"UNPRICED"))))</f>
        <v>0</v>
      </c>
      <c r="X54" s="24">
        <f>IF(NOT(AND(A54=$B$2,G54&gt;0,H54&gt;0,OR(C54&lt;&gt;"Recommended baseline",Assumptions!$B$10=1))),0,IF(ISNUMBER(K54),G54*H54*K54,IF(U54=0,"UNPRICED",IF(ISNUMBER(INDEX('SKU Catalog'!$M$1:$M$116,MAX(1,U54))),G54*H54*INDEX('SKU Catalog'!$M$1:$M$116,MAX(1,U54))*IF(AND(INDEX('SKU Catalog'!$F$1:$F$116,MAX(1,U54))="Hourly",OR(INDEX('SKU Catalog'!$J$1:$J$116,MAX(1,U54))=0,"3Y"="PAYG")),I54,1),"UNPRICED"))))</f>
        <v>0</v>
      </c>
    </row>
    <row r="55" spans="1:24" ht="43.2" x14ac:dyDescent="0.35">
      <c r="A55" s="21" t="s">
        <v>1927</v>
      </c>
      <c r="B55" s="21" t="s">
        <v>94</v>
      </c>
      <c r="C55" s="21" t="s">
        <v>2301</v>
      </c>
      <c r="D55" s="21" t="s">
        <v>289</v>
      </c>
      <c r="E55" s="21" t="s">
        <v>2302</v>
      </c>
      <c r="F55" s="26" t="s">
        <v>290</v>
      </c>
      <c r="G55" s="27">
        <v>1</v>
      </c>
      <c r="H55" s="38">
        <f>Assumptions!$B$12</f>
        <v>30</v>
      </c>
      <c r="I55" s="36">
        <v>1</v>
      </c>
      <c r="J55" s="26" t="s">
        <v>2297</v>
      </c>
      <c r="K55" s="37"/>
      <c r="L55" s="23" t="str">
        <f>IF(U55=0,"INVALID SKU",IF(INDEX('SKU Catalog'!$J$1:$J$116,MAX(1,U55))=0,"PAYG",IF(J55="Default",Assumptions!$B$7,J55)))</f>
        <v>PAYG</v>
      </c>
      <c r="M55" s="23" t="str">
        <f>IF(U55=0,"Review SKU",INDEX('SKU Catalog'!$E$1:$E$116,MAX(1,U55)))</f>
        <v>GB ingested</v>
      </c>
      <c r="N55" s="31">
        <f>IF(ISNUMBER(K55),K55,IF(U55=0,"UNPRICED",IF(L55="PAYG",INDEX('SKU Catalog'!$K$1:$K$116,MAX(1,U55)),IF(L55="1Y",INDEX('SKU Catalog'!$L$1:$L$116,MAX(1,U55)),INDEX('SKU Catalog'!$M$1:$M$116,MAX(1,U55))))))</f>
        <v>2.2999999999999998</v>
      </c>
      <c r="O55" s="24">
        <f>IF(NOT(AND(A55=$B$2,G55&gt;0,H55&gt;0,OR(C55&lt;&gt;"Recommended baseline",Assumptions!$B$10=1))),0,IF(ISNUMBER(N55),G55*H55*N55*IF(ISNUMBER(K55),1,IF(AND(L55="PAYG",INDEX('SKU Catalog'!$F$1:$F$116,MAX(1,U55))="Hourly"),I55,1)),"UNPRICED"))</f>
        <v>0</v>
      </c>
      <c r="P55" s="24">
        <f>IF(ISNUMBER(O55),O55*Assumptions!$B$8,"UNPRICED")</f>
        <v>0</v>
      </c>
      <c r="Q55" s="23" t="str">
        <f>IF(NOT(AND(A55=$B$2,G55&gt;0,H55&gt;0,OR(C55&lt;&gt;"Recommended baseline",Assumptions!$B$10=1))),"Inactive",IF(NOT(ISNUMBER(N55)),"UNPRICED - select SKU / quote",IF(ISNUMBER(K55),"Manual quote - verify source",IF(T55="Covered","Covered by capacity",IF(T55="Control plane","No direct fee","Priced - verify sizing")))))</f>
        <v>Inactive</v>
      </c>
      <c r="R55" s="21" t="s">
        <v>2306</v>
      </c>
      <c r="S55" s="21" t="s">
        <v>2304</v>
      </c>
      <c r="T55" s="21" t="s">
        <v>289</v>
      </c>
      <c r="U55" s="23">
        <f>IF(COUNTIF('SKU Catalog'!$A$4:$A$116,T55&amp;"|"&amp;F55)=0,0,MATCH(T55&amp;"|"&amp;F55,'SKU Catalog'!$A$1:$A$116,0))</f>
        <v>49</v>
      </c>
      <c r="V55" s="24">
        <f>IF(NOT(AND(A55=$B$2,G55&gt;0,H55&gt;0,OR(C55&lt;&gt;"Recommended baseline",Assumptions!$B$10=1))),0,IF(ISNUMBER(K55),G55*H55*K55,IF(U55=0,"UNPRICED",IF(ISNUMBER(INDEX('SKU Catalog'!$K$1:$K$116,MAX(1,U55))),G55*H55*INDEX('SKU Catalog'!$K$1:$K$116,MAX(1,U55))*IF(AND(INDEX('SKU Catalog'!$F$1:$F$116,MAX(1,U55))="Hourly",OR(INDEX('SKU Catalog'!$J$1:$J$116,MAX(1,U55))=0,"PAYG"="PAYG")),I55,1),"UNPRICED"))))</f>
        <v>0</v>
      </c>
      <c r="W55" s="24">
        <f>IF(NOT(AND(A55=$B$2,G55&gt;0,H55&gt;0,OR(C55&lt;&gt;"Recommended baseline",Assumptions!$B$10=1))),0,IF(ISNUMBER(K55),G55*H55*K55,IF(U55=0,"UNPRICED",IF(ISNUMBER(INDEX('SKU Catalog'!$L$1:$L$116,MAX(1,U55))),G55*H55*INDEX('SKU Catalog'!$L$1:$L$116,MAX(1,U55))*IF(AND(INDEX('SKU Catalog'!$F$1:$F$116,MAX(1,U55))="Hourly",OR(INDEX('SKU Catalog'!$J$1:$J$116,MAX(1,U55))=0,"1Y"="PAYG")),I55,1),"UNPRICED"))))</f>
        <v>0</v>
      </c>
      <c r="X55" s="24">
        <f>IF(NOT(AND(A55=$B$2,G55&gt;0,H55&gt;0,OR(C55&lt;&gt;"Recommended baseline",Assumptions!$B$10=1))),0,IF(ISNUMBER(K55),G55*H55*K55,IF(U55=0,"UNPRICED",IF(ISNUMBER(INDEX('SKU Catalog'!$M$1:$M$116,MAX(1,U55))),G55*H55*INDEX('SKU Catalog'!$M$1:$M$116,MAX(1,U55))*IF(AND(INDEX('SKU Catalog'!$F$1:$F$116,MAX(1,U55))="Hourly",OR(INDEX('SKU Catalog'!$J$1:$J$116,MAX(1,U55))=0,"3Y"="PAYG")),I55,1),"UNPRICED"))))</f>
        <v>0</v>
      </c>
    </row>
    <row r="56" spans="1:24" ht="28.8" x14ac:dyDescent="0.35">
      <c r="A56" s="21" t="s">
        <v>1927</v>
      </c>
      <c r="B56" s="21" t="s">
        <v>87</v>
      </c>
      <c r="C56" s="21" t="s">
        <v>2301</v>
      </c>
      <c r="D56" s="21" t="s">
        <v>335</v>
      </c>
      <c r="E56" s="21" t="s">
        <v>2302</v>
      </c>
      <c r="F56" s="26" t="s">
        <v>287</v>
      </c>
      <c r="G56" s="27">
        <v>1</v>
      </c>
      <c r="H56" s="38">
        <f>Assumptions!$B$17</f>
        <v>3</v>
      </c>
      <c r="I56" s="36">
        <v>1</v>
      </c>
      <c r="J56" s="26" t="s">
        <v>2297</v>
      </c>
      <c r="K56" s="37"/>
      <c r="L56" s="23" t="str">
        <f>IF(U56=0,"INVALID SKU",IF(INDEX('SKU Catalog'!$J$1:$J$116,MAX(1,U56))=0,"PAYG",IF(J56="Default",Assumptions!$B$7,J56)))</f>
        <v>PAYG</v>
      </c>
      <c r="M56" s="23" t="str">
        <f>IF(U56=0,"Review SKU",INDEX('SKU Catalog'!$E$1:$E$116,MAX(1,U56)))</f>
        <v>endpoint</v>
      </c>
      <c r="N56" s="31">
        <f>IF(ISNUMBER(K56),K56,IF(U56=0,"UNPRICED",IF(L56="PAYG",INDEX('SKU Catalog'!$K$1:$K$116,MAX(1,U56)),IF(L56="1Y",INDEX('SKU Catalog'!$L$1:$L$116,MAX(1,U56)),INDEX('SKU Catalog'!$M$1:$M$116,MAX(1,U56))))))</f>
        <v>7.3</v>
      </c>
      <c r="O56" s="24">
        <f>IF(NOT(AND(A56=$B$2,G56&gt;0,H56&gt;0,OR(C56&lt;&gt;"Recommended baseline",Assumptions!$B$10=1))),0,IF(ISNUMBER(N56),G56*H56*N56*IF(ISNUMBER(K56),1,IF(AND(L56="PAYG",INDEX('SKU Catalog'!$F$1:$F$116,MAX(1,U56))="Hourly"),I56,1)),"UNPRICED"))</f>
        <v>0</v>
      </c>
      <c r="P56" s="24">
        <f>IF(ISNUMBER(O56),O56*Assumptions!$B$8,"UNPRICED")</f>
        <v>0</v>
      </c>
      <c r="Q56" s="23" t="str">
        <f>IF(NOT(AND(A56=$B$2,G56&gt;0,H56&gt;0,OR(C56&lt;&gt;"Recommended baseline",Assumptions!$B$10=1))),"Inactive",IF(NOT(ISNUMBER(N56)),"UNPRICED - select SKU / quote",IF(ISNUMBER(K56),"Manual quote - verify source",IF(T56="Covered","Covered by capacity",IF(T56="Control plane","No direct fee","Priced - verify sizing")))))</f>
        <v>Inactive</v>
      </c>
      <c r="R56" s="21" t="s">
        <v>2303</v>
      </c>
      <c r="S56" s="21" t="s">
        <v>2304</v>
      </c>
      <c r="T56" s="21" t="s">
        <v>335</v>
      </c>
      <c r="U56" s="23">
        <f>IF(COUNTIF('SKU Catalog'!$A$4:$A$116,T56&amp;"|"&amp;F56)=0,0,MATCH(T56&amp;"|"&amp;F56,'SKU Catalog'!$A$1:$A$116,0))</f>
        <v>63</v>
      </c>
      <c r="V56" s="24">
        <f>IF(NOT(AND(A56=$B$2,G56&gt;0,H56&gt;0,OR(C56&lt;&gt;"Recommended baseline",Assumptions!$B$10=1))),0,IF(ISNUMBER(K56),G56*H56*K56,IF(U56=0,"UNPRICED",IF(ISNUMBER(INDEX('SKU Catalog'!$K$1:$K$116,MAX(1,U56))),G56*H56*INDEX('SKU Catalog'!$K$1:$K$116,MAX(1,U56))*IF(AND(INDEX('SKU Catalog'!$F$1:$F$116,MAX(1,U56))="Hourly",OR(INDEX('SKU Catalog'!$J$1:$J$116,MAX(1,U56))=0,"PAYG"="PAYG")),I56,1),"UNPRICED"))))</f>
        <v>0</v>
      </c>
      <c r="W56" s="24">
        <f>IF(NOT(AND(A56=$B$2,G56&gt;0,H56&gt;0,OR(C56&lt;&gt;"Recommended baseline",Assumptions!$B$10=1))),0,IF(ISNUMBER(K56),G56*H56*K56,IF(U56=0,"UNPRICED",IF(ISNUMBER(INDEX('SKU Catalog'!$L$1:$L$116,MAX(1,U56))),G56*H56*INDEX('SKU Catalog'!$L$1:$L$116,MAX(1,U56))*IF(AND(INDEX('SKU Catalog'!$F$1:$F$116,MAX(1,U56))="Hourly",OR(INDEX('SKU Catalog'!$J$1:$J$116,MAX(1,U56))=0,"1Y"="PAYG")),I56,1),"UNPRICED"))))</f>
        <v>0</v>
      </c>
      <c r="X56" s="24">
        <f>IF(NOT(AND(A56=$B$2,G56&gt;0,H56&gt;0,OR(C56&lt;&gt;"Recommended baseline",Assumptions!$B$10=1))),0,IF(ISNUMBER(K56),G56*H56*K56,IF(U56=0,"UNPRICED",IF(ISNUMBER(INDEX('SKU Catalog'!$M$1:$M$116,MAX(1,U56))),G56*H56*INDEX('SKU Catalog'!$M$1:$M$116,MAX(1,U56))*IF(AND(INDEX('SKU Catalog'!$F$1:$F$116,MAX(1,U56))="Hourly",OR(INDEX('SKU Catalog'!$J$1:$J$116,MAX(1,U56))=0,"3Y"="PAYG")),I56,1),"UNPRICED"))))</f>
        <v>0</v>
      </c>
    </row>
    <row r="57" spans="1:24" ht="43.2" x14ac:dyDescent="0.35">
      <c r="A57" s="21" t="s">
        <v>1927</v>
      </c>
      <c r="B57" s="21" t="s">
        <v>87</v>
      </c>
      <c r="C57" s="21" t="s">
        <v>2301</v>
      </c>
      <c r="D57" s="21" t="s">
        <v>338</v>
      </c>
      <c r="E57" s="21" t="s">
        <v>2302</v>
      </c>
      <c r="F57" s="26" t="s">
        <v>287</v>
      </c>
      <c r="G57" s="27">
        <v>1</v>
      </c>
      <c r="H57" s="27">
        <v>100</v>
      </c>
      <c r="I57" s="36">
        <v>1</v>
      </c>
      <c r="J57" s="26" t="s">
        <v>2297</v>
      </c>
      <c r="K57" s="37"/>
      <c r="L57" s="23" t="str">
        <f>IF(U57=0,"INVALID SKU",IF(INDEX('SKU Catalog'!$J$1:$J$116,MAX(1,U57))=0,"PAYG",IF(J57="Default",Assumptions!$B$7,J57)))</f>
        <v>PAYG</v>
      </c>
      <c r="M57" s="23" t="str">
        <f>IF(U57=0,"Review SKU",INDEX('SKU Catalog'!$E$1:$E$116,MAX(1,U57)))</f>
        <v>GB processed</v>
      </c>
      <c r="N57" s="31">
        <f>IF(ISNUMBER(K57),K57,IF(U57=0,"UNPRICED",IF(L57="PAYG",INDEX('SKU Catalog'!$K$1:$K$116,MAX(1,U57)),IF(L57="1Y",INDEX('SKU Catalog'!$L$1:$L$116,MAX(1,U57)),INDEX('SKU Catalog'!$M$1:$M$116,MAX(1,U57))))))</f>
        <v>0.01</v>
      </c>
      <c r="O57" s="24">
        <f>IF(NOT(AND(A57=$B$2,G57&gt;0,H57&gt;0,OR(C57&lt;&gt;"Recommended baseline",Assumptions!$B$10=1))),0,IF(ISNUMBER(N57),G57*H57*N57*IF(ISNUMBER(K57),1,IF(AND(L57="PAYG",INDEX('SKU Catalog'!$F$1:$F$116,MAX(1,U57))="Hourly"),I57,1)),"UNPRICED"))</f>
        <v>0</v>
      </c>
      <c r="P57" s="24">
        <f>IF(ISNUMBER(O57),O57*Assumptions!$B$8,"UNPRICED")</f>
        <v>0</v>
      </c>
      <c r="Q57" s="23" t="str">
        <f>IF(NOT(AND(A57=$B$2,G57&gt;0,H57&gt;0,OR(C57&lt;&gt;"Recommended baseline",Assumptions!$B$10=1))),"Inactive",IF(NOT(ISNUMBER(N57)),"UNPRICED - select SKU / quote",IF(ISNUMBER(K57),"Manual quote - verify source",IF(T57="Covered","Covered by capacity",IF(T57="Control plane","No direct fee","Priced - verify sizing")))))</f>
        <v>Inactive</v>
      </c>
      <c r="R57" s="21" t="s">
        <v>2303</v>
      </c>
      <c r="S57" s="21" t="s">
        <v>2304</v>
      </c>
      <c r="T57" s="21" t="s">
        <v>338</v>
      </c>
      <c r="U57" s="23">
        <f>IF(COUNTIF('SKU Catalog'!$A$4:$A$116,T57&amp;"|"&amp;F57)=0,0,MATCH(T57&amp;"|"&amp;F57,'SKU Catalog'!$A$1:$A$116,0))</f>
        <v>64</v>
      </c>
      <c r="V57" s="24">
        <f>IF(NOT(AND(A57=$B$2,G57&gt;0,H57&gt;0,OR(C57&lt;&gt;"Recommended baseline",Assumptions!$B$10=1))),0,IF(ISNUMBER(K57),G57*H57*K57,IF(U57=0,"UNPRICED",IF(ISNUMBER(INDEX('SKU Catalog'!$K$1:$K$116,MAX(1,U57))),G57*H57*INDEX('SKU Catalog'!$K$1:$K$116,MAX(1,U57))*IF(AND(INDEX('SKU Catalog'!$F$1:$F$116,MAX(1,U57))="Hourly",OR(INDEX('SKU Catalog'!$J$1:$J$116,MAX(1,U57))=0,"PAYG"="PAYG")),I57,1),"UNPRICED"))))</f>
        <v>0</v>
      </c>
      <c r="W57" s="24">
        <f>IF(NOT(AND(A57=$B$2,G57&gt;0,H57&gt;0,OR(C57&lt;&gt;"Recommended baseline",Assumptions!$B$10=1))),0,IF(ISNUMBER(K57),G57*H57*K57,IF(U57=0,"UNPRICED",IF(ISNUMBER(INDEX('SKU Catalog'!$L$1:$L$116,MAX(1,U57))),G57*H57*INDEX('SKU Catalog'!$L$1:$L$116,MAX(1,U57))*IF(AND(INDEX('SKU Catalog'!$F$1:$F$116,MAX(1,U57))="Hourly",OR(INDEX('SKU Catalog'!$J$1:$J$116,MAX(1,U57))=0,"1Y"="PAYG")),I57,1),"UNPRICED"))))</f>
        <v>0</v>
      </c>
      <c r="X57" s="24">
        <f>IF(NOT(AND(A57=$B$2,G57&gt;0,H57&gt;0,OR(C57&lt;&gt;"Recommended baseline",Assumptions!$B$10=1))),0,IF(ISNUMBER(K57),G57*H57*K57,IF(U57=0,"UNPRICED",IF(ISNUMBER(INDEX('SKU Catalog'!$M$1:$M$116,MAX(1,U57))),G57*H57*INDEX('SKU Catalog'!$M$1:$M$116,MAX(1,U57))*IF(AND(INDEX('SKU Catalog'!$F$1:$F$116,MAX(1,U57))="Hourly",OR(INDEX('SKU Catalog'!$J$1:$J$116,MAX(1,U57))=0,"3Y"="PAYG")),I57,1),"UNPRICED"))))</f>
        <v>0</v>
      </c>
    </row>
    <row r="58" spans="1:24" ht="28.8" x14ac:dyDescent="0.35">
      <c r="A58" s="21" t="s">
        <v>1927</v>
      </c>
      <c r="B58" s="21" t="s">
        <v>87</v>
      </c>
      <c r="C58" s="21" t="s">
        <v>2301</v>
      </c>
      <c r="D58" s="21" t="s">
        <v>342</v>
      </c>
      <c r="E58" s="21" t="s">
        <v>2302</v>
      </c>
      <c r="F58" s="26" t="s">
        <v>343</v>
      </c>
      <c r="G58" s="27">
        <v>1</v>
      </c>
      <c r="H58" s="38">
        <f>Assumptions!$B$18</f>
        <v>3</v>
      </c>
      <c r="I58" s="36">
        <v>1</v>
      </c>
      <c r="J58" s="26" t="s">
        <v>2297</v>
      </c>
      <c r="K58" s="37"/>
      <c r="L58" s="23" t="str">
        <f>IF(U58=0,"INVALID SKU",IF(INDEX('SKU Catalog'!$J$1:$J$116,MAX(1,U58))=0,"PAYG",IF(J58="Default",Assumptions!$B$7,J58)))</f>
        <v>PAYG</v>
      </c>
      <c r="M58" s="23" t="str">
        <f>IF(U58=0,"Review SKU",INDEX('SKU Catalog'!$E$1:$E$116,MAX(1,U58)))</f>
        <v>zone</v>
      </c>
      <c r="N58" s="31">
        <f>IF(ISNUMBER(K58),K58,IF(U58=0,"UNPRICED",IF(L58="PAYG",INDEX('SKU Catalog'!$K$1:$K$116,MAX(1,U58)),IF(L58="1Y",INDEX('SKU Catalog'!$L$1:$L$116,MAX(1,U58)),INDEX('SKU Catalog'!$M$1:$M$116,MAX(1,U58))))))</f>
        <v>0.5</v>
      </c>
      <c r="O58" s="24">
        <f>IF(NOT(AND(A58=$B$2,G58&gt;0,H58&gt;0,OR(C58&lt;&gt;"Recommended baseline",Assumptions!$B$10=1))),0,IF(ISNUMBER(N58),G58*H58*N58*IF(ISNUMBER(K58),1,IF(AND(L58="PAYG",INDEX('SKU Catalog'!$F$1:$F$116,MAX(1,U58))="Hourly"),I58,1)),"UNPRICED"))</f>
        <v>0</v>
      </c>
      <c r="P58" s="24">
        <f>IF(ISNUMBER(O58),O58*Assumptions!$B$8,"UNPRICED")</f>
        <v>0</v>
      </c>
      <c r="Q58" s="23" t="str">
        <f>IF(NOT(AND(A58=$B$2,G58&gt;0,H58&gt;0,OR(C58&lt;&gt;"Recommended baseline",Assumptions!$B$10=1))),"Inactive",IF(NOT(ISNUMBER(N58)),"UNPRICED - select SKU / quote",IF(ISNUMBER(K58),"Manual quote - verify source",IF(T58="Covered","Covered by capacity",IF(T58="Control plane","No direct fee","Priced - verify sizing")))))</f>
        <v>Inactive</v>
      </c>
      <c r="R58" s="21" t="s">
        <v>2303</v>
      </c>
      <c r="S58" s="21" t="s">
        <v>2304</v>
      </c>
      <c r="T58" s="21" t="s">
        <v>342</v>
      </c>
      <c r="U58" s="23">
        <f>IF(COUNTIF('SKU Catalog'!$A$4:$A$116,T58&amp;"|"&amp;F58)=0,0,MATCH(T58&amp;"|"&amp;F58,'SKU Catalog'!$A$1:$A$116,0))</f>
        <v>65</v>
      </c>
      <c r="V58" s="24">
        <f>IF(NOT(AND(A58=$B$2,G58&gt;0,H58&gt;0,OR(C58&lt;&gt;"Recommended baseline",Assumptions!$B$10=1))),0,IF(ISNUMBER(K58),G58*H58*K58,IF(U58=0,"UNPRICED",IF(ISNUMBER(INDEX('SKU Catalog'!$K$1:$K$116,MAX(1,U58))),G58*H58*INDEX('SKU Catalog'!$K$1:$K$116,MAX(1,U58))*IF(AND(INDEX('SKU Catalog'!$F$1:$F$116,MAX(1,U58))="Hourly",OR(INDEX('SKU Catalog'!$J$1:$J$116,MAX(1,U58))=0,"PAYG"="PAYG")),I58,1),"UNPRICED"))))</f>
        <v>0</v>
      </c>
      <c r="W58" s="24">
        <f>IF(NOT(AND(A58=$B$2,G58&gt;0,H58&gt;0,OR(C58&lt;&gt;"Recommended baseline",Assumptions!$B$10=1))),0,IF(ISNUMBER(K58),G58*H58*K58,IF(U58=0,"UNPRICED",IF(ISNUMBER(INDEX('SKU Catalog'!$L$1:$L$116,MAX(1,U58))),G58*H58*INDEX('SKU Catalog'!$L$1:$L$116,MAX(1,U58))*IF(AND(INDEX('SKU Catalog'!$F$1:$F$116,MAX(1,U58))="Hourly",OR(INDEX('SKU Catalog'!$J$1:$J$116,MAX(1,U58))=0,"1Y"="PAYG")),I58,1),"UNPRICED"))))</f>
        <v>0</v>
      </c>
      <c r="X58" s="24">
        <f>IF(NOT(AND(A58=$B$2,G58&gt;0,H58&gt;0,OR(C58&lt;&gt;"Recommended baseline",Assumptions!$B$10=1))),0,IF(ISNUMBER(K58),G58*H58*K58,IF(U58=0,"UNPRICED",IF(ISNUMBER(INDEX('SKU Catalog'!$M$1:$M$116,MAX(1,U58))),G58*H58*INDEX('SKU Catalog'!$M$1:$M$116,MAX(1,U58))*IF(AND(INDEX('SKU Catalog'!$F$1:$F$116,MAX(1,U58))="Hourly",OR(INDEX('SKU Catalog'!$J$1:$J$116,MAX(1,U58))=0,"3Y"="PAYG")),I58,1),"UNPRICED"))))</f>
        <v>0</v>
      </c>
    </row>
    <row r="59" spans="1:24" ht="28.8" x14ac:dyDescent="0.35">
      <c r="A59" s="21" t="s">
        <v>1927</v>
      </c>
      <c r="B59" s="21" t="s">
        <v>87</v>
      </c>
      <c r="C59" s="21" t="s">
        <v>2301</v>
      </c>
      <c r="D59" s="21" t="s">
        <v>346</v>
      </c>
      <c r="E59" s="21" t="s">
        <v>2302</v>
      </c>
      <c r="F59" s="26" t="s">
        <v>343</v>
      </c>
      <c r="G59" s="27">
        <v>1</v>
      </c>
      <c r="H59" s="27">
        <v>1</v>
      </c>
      <c r="I59" s="36">
        <v>1</v>
      </c>
      <c r="J59" s="26" t="s">
        <v>2297</v>
      </c>
      <c r="K59" s="37"/>
      <c r="L59" s="23" t="str">
        <f>IF(U59=0,"INVALID SKU",IF(INDEX('SKU Catalog'!$J$1:$J$116,MAX(1,U59))=0,"PAYG",IF(J59="Default",Assumptions!$B$7,J59)))</f>
        <v>PAYG</v>
      </c>
      <c r="M59" s="23" t="str">
        <f>IF(U59=0,"Review SKU",INDEX('SKU Catalog'!$E$1:$E$116,MAX(1,U59)))</f>
        <v>million queries</v>
      </c>
      <c r="N59" s="31">
        <f>IF(ISNUMBER(K59),K59,IF(U59=0,"UNPRICED",IF(L59="PAYG",INDEX('SKU Catalog'!$K$1:$K$116,MAX(1,U59)),IF(L59="1Y",INDEX('SKU Catalog'!$L$1:$L$116,MAX(1,U59)),INDEX('SKU Catalog'!$M$1:$M$116,MAX(1,U59))))))</f>
        <v>0.4</v>
      </c>
      <c r="O59" s="24">
        <f>IF(NOT(AND(A59=$B$2,G59&gt;0,H59&gt;0,OR(C59&lt;&gt;"Recommended baseline",Assumptions!$B$10=1))),0,IF(ISNUMBER(N59),G59*H59*N59*IF(ISNUMBER(K59),1,IF(AND(L59="PAYG",INDEX('SKU Catalog'!$F$1:$F$116,MAX(1,U59))="Hourly"),I59,1)),"UNPRICED"))</f>
        <v>0</v>
      </c>
      <c r="P59" s="24">
        <f>IF(ISNUMBER(O59),O59*Assumptions!$B$8,"UNPRICED")</f>
        <v>0</v>
      </c>
      <c r="Q59" s="23" t="str">
        <f>IF(NOT(AND(A59=$B$2,G59&gt;0,H59&gt;0,OR(C59&lt;&gt;"Recommended baseline",Assumptions!$B$10=1))),"Inactive",IF(NOT(ISNUMBER(N59)),"UNPRICED - select SKU / quote",IF(ISNUMBER(K59),"Manual quote - verify source",IF(T59="Covered","Covered by capacity",IF(T59="Control plane","No direct fee","Priced - verify sizing")))))</f>
        <v>Inactive</v>
      </c>
      <c r="R59" s="21" t="s">
        <v>2303</v>
      </c>
      <c r="S59" s="21" t="s">
        <v>2304</v>
      </c>
      <c r="T59" s="21" t="s">
        <v>346</v>
      </c>
      <c r="U59" s="23">
        <f>IF(COUNTIF('SKU Catalog'!$A$4:$A$116,T59&amp;"|"&amp;F59)=0,0,MATCH(T59&amp;"|"&amp;F59,'SKU Catalog'!$A$1:$A$116,0))</f>
        <v>66</v>
      </c>
      <c r="V59" s="24">
        <f>IF(NOT(AND(A59=$B$2,G59&gt;0,H59&gt;0,OR(C59&lt;&gt;"Recommended baseline",Assumptions!$B$10=1))),0,IF(ISNUMBER(K59),G59*H59*K59,IF(U59=0,"UNPRICED",IF(ISNUMBER(INDEX('SKU Catalog'!$K$1:$K$116,MAX(1,U59))),G59*H59*INDEX('SKU Catalog'!$K$1:$K$116,MAX(1,U59))*IF(AND(INDEX('SKU Catalog'!$F$1:$F$116,MAX(1,U59))="Hourly",OR(INDEX('SKU Catalog'!$J$1:$J$116,MAX(1,U59))=0,"PAYG"="PAYG")),I59,1),"UNPRICED"))))</f>
        <v>0</v>
      </c>
      <c r="W59" s="24">
        <f>IF(NOT(AND(A59=$B$2,G59&gt;0,H59&gt;0,OR(C59&lt;&gt;"Recommended baseline",Assumptions!$B$10=1))),0,IF(ISNUMBER(K59),G59*H59*K59,IF(U59=0,"UNPRICED",IF(ISNUMBER(INDEX('SKU Catalog'!$L$1:$L$116,MAX(1,U59))),G59*H59*INDEX('SKU Catalog'!$L$1:$L$116,MAX(1,U59))*IF(AND(INDEX('SKU Catalog'!$F$1:$F$116,MAX(1,U59))="Hourly",OR(INDEX('SKU Catalog'!$J$1:$J$116,MAX(1,U59))=0,"1Y"="PAYG")),I59,1),"UNPRICED"))))</f>
        <v>0</v>
      </c>
      <c r="X59" s="24">
        <f>IF(NOT(AND(A59=$B$2,G59&gt;0,H59&gt;0,OR(C59&lt;&gt;"Recommended baseline",Assumptions!$B$10=1))),0,IF(ISNUMBER(K59),G59*H59*K59,IF(U59=0,"UNPRICED",IF(ISNUMBER(INDEX('SKU Catalog'!$M$1:$M$116,MAX(1,U59))),G59*H59*INDEX('SKU Catalog'!$M$1:$M$116,MAX(1,U59))*IF(AND(INDEX('SKU Catalog'!$F$1:$F$116,MAX(1,U59))="Hourly",OR(INDEX('SKU Catalog'!$J$1:$J$116,MAX(1,U59))=0,"3Y"="PAYG")),I59,1),"UNPRICED"))))</f>
        <v>0</v>
      </c>
    </row>
    <row r="60" spans="1:24" ht="28.8" x14ac:dyDescent="0.35">
      <c r="A60" s="21" t="s">
        <v>1927</v>
      </c>
      <c r="B60" s="21" t="s">
        <v>87</v>
      </c>
      <c r="C60" s="21" t="s">
        <v>2301</v>
      </c>
      <c r="D60" s="21" t="s">
        <v>352</v>
      </c>
      <c r="E60" s="21" t="s">
        <v>2302</v>
      </c>
      <c r="F60" s="26" t="s">
        <v>353</v>
      </c>
      <c r="G60" s="27">
        <v>1</v>
      </c>
      <c r="H60" s="38">
        <f>Assumptions!$B$16</f>
        <v>100</v>
      </c>
      <c r="I60" s="36">
        <v>1</v>
      </c>
      <c r="J60" s="26" t="s">
        <v>2297</v>
      </c>
      <c r="K60" s="37"/>
      <c r="L60" s="23" t="str">
        <f>IF(U60=0,"INVALID SKU",IF(INDEX('SKU Catalog'!$J$1:$J$116,MAX(1,U60))=0,"PAYG",IF(J60="Default",Assumptions!$B$7,J60)))</f>
        <v>PAYG</v>
      </c>
      <c r="M60" s="23" t="str">
        <f>IF(U60=0,"Review SKU",INDEX('SKU Catalog'!$E$1:$E$116,MAX(1,U60)))</f>
        <v>billable GB</v>
      </c>
      <c r="N60" s="31">
        <f>IF(ISNUMBER(K60),K60,IF(U60=0,"UNPRICED",IF(L60="PAYG",INDEX('SKU Catalog'!$K$1:$K$116,MAX(1,U60)),IF(L60="1Y",INDEX('SKU Catalog'!$L$1:$L$116,MAX(1,U60)),INDEX('SKU Catalog'!$M$1:$M$116,MAX(1,U60))))))</f>
        <v>8.6999999999999994E-2</v>
      </c>
      <c r="O60" s="24">
        <f>IF(NOT(AND(A60=$B$2,G60&gt;0,H60&gt;0,OR(C60&lt;&gt;"Recommended baseline",Assumptions!$B$10=1))),0,IF(ISNUMBER(N60),G60*H60*N60*IF(ISNUMBER(K60),1,IF(AND(L60="PAYG",INDEX('SKU Catalog'!$F$1:$F$116,MAX(1,U60))="Hourly"),I60,1)),"UNPRICED"))</f>
        <v>0</v>
      </c>
      <c r="P60" s="24">
        <f>IF(ISNUMBER(O60),O60*Assumptions!$B$8,"UNPRICED")</f>
        <v>0</v>
      </c>
      <c r="Q60" s="23" t="str">
        <f>IF(NOT(AND(A60=$B$2,G60&gt;0,H60&gt;0,OR(C60&lt;&gt;"Recommended baseline",Assumptions!$B$10=1))),"Inactive",IF(NOT(ISNUMBER(N60)),"UNPRICED - select SKU / quote",IF(ISNUMBER(K60),"Manual quote - verify source",IF(T60="Covered","Covered by capacity",IF(T60="Control plane","No direct fee","Priced - verify sizing")))))</f>
        <v>Inactive</v>
      </c>
      <c r="R60" s="21" t="s">
        <v>2303</v>
      </c>
      <c r="S60" s="21" t="s">
        <v>2304</v>
      </c>
      <c r="T60" s="21" t="s">
        <v>352</v>
      </c>
      <c r="U60" s="23">
        <f>IF(COUNTIF('SKU Catalog'!$A$4:$A$116,T60&amp;"|"&amp;F60)=0,0,MATCH(T60&amp;"|"&amp;F60,'SKU Catalog'!$A$1:$A$116,0))</f>
        <v>69</v>
      </c>
      <c r="V60" s="24">
        <f>IF(NOT(AND(A60=$B$2,G60&gt;0,H60&gt;0,OR(C60&lt;&gt;"Recommended baseline",Assumptions!$B$10=1))),0,IF(ISNUMBER(K60),G60*H60*K60,IF(U60=0,"UNPRICED",IF(ISNUMBER(INDEX('SKU Catalog'!$K$1:$K$116,MAX(1,U60))),G60*H60*INDEX('SKU Catalog'!$K$1:$K$116,MAX(1,U60))*IF(AND(INDEX('SKU Catalog'!$F$1:$F$116,MAX(1,U60))="Hourly",OR(INDEX('SKU Catalog'!$J$1:$J$116,MAX(1,U60))=0,"PAYG"="PAYG")),I60,1),"UNPRICED"))))</f>
        <v>0</v>
      </c>
      <c r="W60" s="24">
        <f>IF(NOT(AND(A60=$B$2,G60&gt;0,H60&gt;0,OR(C60&lt;&gt;"Recommended baseline",Assumptions!$B$10=1))),0,IF(ISNUMBER(K60),G60*H60*K60,IF(U60=0,"UNPRICED",IF(ISNUMBER(INDEX('SKU Catalog'!$L$1:$L$116,MAX(1,U60))),G60*H60*INDEX('SKU Catalog'!$L$1:$L$116,MAX(1,U60))*IF(AND(INDEX('SKU Catalog'!$F$1:$F$116,MAX(1,U60))="Hourly",OR(INDEX('SKU Catalog'!$J$1:$J$116,MAX(1,U60))=0,"1Y"="PAYG")),I60,1),"UNPRICED"))))</f>
        <v>0</v>
      </c>
      <c r="X60" s="24">
        <f>IF(NOT(AND(A60=$B$2,G60&gt;0,H60&gt;0,OR(C60&lt;&gt;"Recommended baseline",Assumptions!$B$10=1))),0,IF(ISNUMBER(K60),G60*H60*K60,IF(U60=0,"UNPRICED",IF(ISNUMBER(INDEX('SKU Catalog'!$M$1:$M$116,MAX(1,U60))),G60*H60*INDEX('SKU Catalog'!$M$1:$M$116,MAX(1,U60))*IF(AND(INDEX('SKU Catalog'!$F$1:$F$116,MAX(1,U60))="Hourly",OR(INDEX('SKU Catalog'!$J$1:$J$116,MAX(1,U60))=0,"3Y"="PAYG")),I60,1),"UNPRICED"))))</f>
        <v>0</v>
      </c>
    </row>
    <row r="61" spans="1:24" ht="28.8" x14ac:dyDescent="0.35">
      <c r="A61" s="21" t="s">
        <v>1927</v>
      </c>
      <c r="B61" s="21" t="s">
        <v>90</v>
      </c>
      <c r="C61" s="21" t="s">
        <v>2301</v>
      </c>
      <c r="D61" s="21" t="s">
        <v>316</v>
      </c>
      <c r="E61" s="21" t="s">
        <v>2302</v>
      </c>
      <c r="F61" s="26" t="s">
        <v>317</v>
      </c>
      <c r="G61" s="27">
        <v>1</v>
      </c>
      <c r="H61" s="38">
        <f>Assumptions!$B$13</f>
        <v>10</v>
      </c>
      <c r="I61" s="36">
        <v>1</v>
      </c>
      <c r="J61" s="26" t="s">
        <v>2297</v>
      </c>
      <c r="K61" s="37"/>
      <c r="L61" s="23" t="str">
        <f>IF(U61=0,"INVALID SKU",IF(INDEX('SKU Catalog'!$J$1:$J$116,MAX(1,U61))=0,"PAYG",IF(J61="Default",Assumptions!$B$7,J61)))</f>
        <v>PAYG</v>
      </c>
      <c r="M61" s="23" t="str">
        <f>IF(U61=0,"Review SKU",INDEX('SKU Catalog'!$E$1:$E$116,MAX(1,U61)))</f>
        <v>million tokens</v>
      </c>
      <c r="N61" s="31">
        <f>IF(ISNUMBER(K61),K61,IF(U61=0,"UNPRICED",IF(L61="PAYG",INDEX('SKU Catalog'!$K$1:$K$116,MAX(1,U61)),IF(L61="1Y",INDEX('SKU Catalog'!$L$1:$L$116,MAX(1,U61)),INDEX('SKU Catalog'!$M$1:$M$116,MAX(1,U61))))))</f>
        <v>0.15</v>
      </c>
      <c r="O61" s="24">
        <f>IF(NOT(AND(A61=$B$2,G61&gt;0,H61&gt;0,OR(C61&lt;&gt;"Recommended baseline",Assumptions!$B$10=1))),0,IF(ISNUMBER(N61),G61*H61*N61*IF(ISNUMBER(K61),1,IF(AND(L61="PAYG",INDEX('SKU Catalog'!$F$1:$F$116,MAX(1,U61))="Hourly"),I61,1)),"UNPRICED"))</f>
        <v>0</v>
      </c>
      <c r="P61" s="24">
        <f>IF(ISNUMBER(O61),O61*Assumptions!$B$8,"UNPRICED")</f>
        <v>0</v>
      </c>
      <c r="Q61" s="23" t="str">
        <f>IF(NOT(AND(A61=$B$2,G61&gt;0,H61&gt;0,OR(C61&lt;&gt;"Recommended baseline",Assumptions!$B$10=1))),"Inactive",IF(NOT(ISNUMBER(N61)),"UNPRICED - select SKU / quote",IF(ISNUMBER(K61),"Manual quote - verify source",IF(T61="Covered","Covered by capacity",IF(T61="Control plane","No direct fee","Priced - verify sizing")))))</f>
        <v>Inactive</v>
      </c>
      <c r="R61" s="21" t="s">
        <v>2303</v>
      </c>
      <c r="S61" s="21" t="s">
        <v>2304</v>
      </c>
      <c r="T61" s="21" t="s">
        <v>316</v>
      </c>
      <c r="U61" s="23">
        <f>IF(COUNTIF('SKU Catalog'!$A$4:$A$116,T61&amp;"|"&amp;F61)=0,0,MATCH(T61&amp;"|"&amp;F61,'SKU Catalog'!$A$1:$A$116,0))</f>
        <v>56</v>
      </c>
      <c r="V61" s="24">
        <f>IF(NOT(AND(A61=$B$2,G61&gt;0,H61&gt;0,OR(C61&lt;&gt;"Recommended baseline",Assumptions!$B$10=1))),0,IF(ISNUMBER(K61),G61*H61*K61,IF(U61=0,"UNPRICED",IF(ISNUMBER(INDEX('SKU Catalog'!$K$1:$K$116,MAX(1,U61))),G61*H61*INDEX('SKU Catalog'!$K$1:$K$116,MAX(1,U61))*IF(AND(INDEX('SKU Catalog'!$F$1:$F$116,MAX(1,U61))="Hourly",OR(INDEX('SKU Catalog'!$J$1:$J$116,MAX(1,U61))=0,"PAYG"="PAYG")),I61,1),"UNPRICED"))))</f>
        <v>0</v>
      </c>
      <c r="W61" s="24">
        <f>IF(NOT(AND(A61=$B$2,G61&gt;0,H61&gt;0,OR(C61&lt;&gt;"Recommended baseline",Assumptions!$B$10=1))),0,IF(ISNUMBER(K61),G61*H61*K61,IF(U61=0,"UNPRICED",IF(ISNUMBER(INDEX('SKU Catalog'!$L$1:$L$116,MAX(1,U61))),G61*H61*INDEX('SKU Catalog'!$L$1:$L$116,MAX(1,U61))*IF(AND(INDEX('SKU Catalog'!$F$1:$F$116,MAX(1,U61))="Hourly",OR(INDEX('SKU Catalog'!$J$1:$J$116,MAX(1,U61))=0,"1Y"="PAYG")),I61,1),"UNPRICED"))))</f>
        <v>0</v>
      </c>
      <c r="X61" s="24">
        <f>IF(NOT(AND(A61=$B$2,G61&gt;0,H61&gt;0,OR(C61&lt;&gt;"Recommended baseline",Assumptions!$B$10=1))),0,IF(ISNUMBER(K61),G61*H61*K61,IF(U61=0,"UNPRICED",IF(ISNUMBER(INDEX('SKU Catalog'!$M$1:$M$116,MAX(1,U61))),G61*H61*INDEX('SKU Catalog'!$M$1:$M$116,MAX(1,U61))*IF(AND(INDEX('SKU Catalog'!$F$1:$F$116,MAX(1,U61))="Hourly",OR(INDEX('SKU Catalog'!$J$1:$J$116,MAX(1,U61))=0,"3Y"="PAYG")),I61,1),"UNPRICED"))))</f>
        <v>0</v>
      </c>
    </row>
    <row r="62" spans="1:24" ht="28.8" x14ac:dyDescent="0.35">
      <c r="A62" s="21" t="s">
        <v>1927</v>
      </c>
      <c r="B62" s="21" t="s">
        <v>90</v>
      </c>
      <c r="C62" s="21" t="s">
        <v>2301</v>
      </c>
      <c r="D62" s="21" t="s">
        <v>323</v>
      </c>
      <c r="E62" s="21" t="s">
        <v>2302</v>
      </c>
      <c r="F62" s="26" t="s">
        <v>317</v>
      </c>
      <c r="G62" s="27">
        <v>1</v>
      </c>
      <c r="H62" s="38">
        <f>Assumptions!$B$14</f>
        <v>2</v>
      </c>
      <c r="I62" s="36">
        <v>1</v>
      </c>
      <c r="J62" s="26" t="s">
        <v>2297</v>
      </c>
      <c r="K62" s="37"/>
      <c r="L62" s="23" t="str">
        <f>IF(U62=0,"INVALID SKU",IF(INDEX('SKU Catalog'!$J$1:$J$116,MAX(1,U62))=0,"PAYG",IF(J62="Default",Assumptions!$B$7,J62)))</f>
        <v>PAYG</v>
      </c>
      <c r="M62" s="23" t="str">
        <f>IF(U62=0,"Review SKU",INDEX('SKU Catalog'!$E$1:$E$116,MAX(1,U62)))</f>
        <v>million tokens</v>
      </c>
      <c r="N62" s="31">
        <f>IF(ISNUMBER(K62),K62,IF(U62=0,"UNPRICED",IF(L62="PAYG",INDEX('SKU Catalog'!$K$1:$K$116,MAX(1,U62)),IF(L62="1Y",INDEX('SKU Catalog'!$L$1:$L$116,MAX(1,U62)),INDEX('SKU Catalog'!$M$1:$M$116,MAX(1,U62))))))</f>
        <v>0.6</v>
      </c>
      <c r="O62" s="24">
        <f>IF(NOT(AND(A62=$B$2,G62&gt;0,H62&gt;0,OR(C62&lt;&gt;"Recommended baseline",Assumptions!$B$10=1))),0,IF(ISNUMBER(N62),G62*H62*N62*IF(ISNUMBER(K62),1,IF(AND(L62="PAYG",INDEX('SKU Catalog'!$F$1:$F$116,MAX(1,U62))="Hourly"),I62,1)),"UNPRICED"))</f>
        <v>0</v>
      </c>
      <c r="P62" s="24">
        <f>IF(ISNUMBER(O62),O62*Assumptions!$B$8,"UNPRICED")</f>
        <v>0</v>
      </c>
      <c r="Q62" s="23" t="str">
        <f>IF(NOT(AND(A62=$B$2,G62&gt;0,H62&gt;0,OR(C62&lt;&gt;"Recommended baseline",Assumptions!$B$10=1))),"Inactive",IF(NOT(ISNUMBER(N62)),"UNPRICED - select SKU / quote",IF(ISNUMBER(K62),"Manual quote - verify source",IF(T62="Covered","Covered by capacity",IF(T62="Control plane","No direct fee","Priced - verify sizing")))))</f>
        <v>Inactive</v>
      </c>
      <c r="R62" s="21" t="s">
        <v>2303</v>
      </c>
      <c r="S62" s="21" t="s">
        <v>2304</v>
      </c>
      <c r="T62" s="21" t="s">
        <v>323</v>
      </c>
      <c r="U62" s="23">
        <f>IF(COUNTIF('SKU Catalog'!$A$4:$A$116,T62&amp;"|"&amp;F62)=0,0,MATCH(T62&amp;"|"&amp;F62,'SKU Catalog'!$A$1:$A$116,0))</f>
        <v>58</v>
      </c>
      <c r="V62" s="24">
        <f>IF(NOT(AND(A62=$B$2,G62&gt;0,H62&gt;0,OR(C62&lt;&gt;"Recommended baseline",Assumptions!$B$10=1))),0,IF(ISNUMBER(K62),G62*H62*K62,IF(U62=0,"UNPRICED",IF(ISNUMBER(INDEX('SKU Catalog'!$K$1:$K$116,MAX(1,U62))),G62*H62*INDEX('SKU Catalog'!$K$1:$K$116,MAX(1,U62))*IF(AND(INDEX('SKU Catalog'!$F$1:$F$116,MAX(1,U62))="Hourly",OR(INDEX('SKU Catalog'!$J$1:$J$116,MAX(1,U62))=0,"PAYG"="PAYG")),I62,1),"UNPRICED"))))</f>
        <v>0</v>
      </c>
      <c r="W62" s="24">
        <f>IF(NOT(AND(A62=$B$2,G62&gt;0,H62&gt;0,OR(C62&lt;&gt;"Recommended baseline",Assumptions!$B$10=1))),0,IF(ISNUMBER(K62),G62*H62*K62,IF(U62=0,"UNPRICED",IF(ISNUMBER(INDEX('SKU Catalog'!$L$1:$L$116,MAX(1,U62))),G62*H62*INDEX('SKU Catalog'!$L$1:$L$116,MAX(1,U62))*IF(AND(INDEX('SKU Catalog'!$F$1:$F$116,MAX(1,U62))="Hourly",OR(INDEX('SKU Catalog'!$J$1:$J$116,MAX(1,U62))=0,"1Y"="PAYG")),I62,1),"UNPRICED"))))</f>
        <v>0</v>
      </c>
      <c r="X62" s="24">
        <f>IF(NOT(AND(A62=$B$2,G62&gt;0,H62&gt;0,OR(C62&lt;&gt;"Recommended baseline",Assumptions!$B$10=1))),0,IF(ISNUMBER(K62),G62*H62*K62,IF(U62=0,"UNPRICED",IF(ISNUMBER(INDEX('SKU Catalog'!$M$1:$M$116,MAX(1,U62))),G62*H62*INDEX('SKU Catalog'!$M$1:$M$116,MAX(1,U62))*IF(AND(INDEX('SKU Catalog'!$F$1:$F$116,MAX(1,U62))="Hourly",OR(INDEX('SKU Catalog'!$J$1:$J$116,MAX(1,U62))=0,"3Y"="PAYG")),I62,1),"UNPRICED"))))</f>
        <v>0</v>
      </c>
    </row>
    <row r="63" spans="1:24" ht="28.8" x14ac:dyDescent="0.35">
      <c r="A63" s="21" t="s">
        <v>1927</v>
      </c>
      <c r="B63" s="21" t="s">
        <v>90</v>
      </c>
      <c r="C63" s="21" t="s">
        <v>2301</v>
      </c>
      <c r="D63" s="21" t="s">
        <v>326</v>
      </c>
      <c r="E63" s="21" t="s">
        <v>2302</v>
      </c>
      <c r="F63" s="26" t="s">
        <v>327</v>
      </c>
      <c r="G63" s="27">
        <v>1</v>
      </c>
      <c r="H63" s="38">
        <f>Assumptions!$B$20</f>
        <v>1</v>
      </c>
      <c r="I63" s="36">
        <v>1</v>
      </c>
      <c r="J63" s="26" t="s">
        <v>2297</v>
      </c>
      <c r="K63" s="37"/>
      <c r="L63" s="23" t="str">
        <f>IF(U63=0,"INVALID SKU",IF(INDEX('SKU Catalog'!$J$1:$J$116,MAX(1,U63))=0,"PAYG",IF(J63="Default",Assumptions!$B$7,J63)))</f>
        <v>PAYG</v>
      </c>
      <c r="M63" s="23" t="str">
        <f>IF(U63=0,"Review SKU",INDEX('SKU Catalog'!$E$1:$E$116,MAX(1,U63)))</f>
        <v>search unit (replicas x partitions)</v>
      </c>
      <c r="N63" s="31">
        <f>IF(ISNUMBER(K63),K63,IF(U63=0,"UNPRICED",IF(L63="PAYG",INDEX('SKU Catalog'!$K$1:$K$116,MAX(1,U63)),IF(L63="1Y",INDEX('SKU Catalog'!$L$1:$L$116,MAX(1,U63)),INDEX('SKU Catalog'!$M$1:$M$116,MAX(1,U63))))))</f>
        <v>73.73</v>
      </c>
      <c r="O63" s="24">
        <f>IF(NOT(AND(A63=$B$2,G63&gt;0,H63&gt;0,OR(C63&lt;&gt;"Recommended baseline",Assumptions!$B$10=1))),0,IF(ISNUMBER(N63),G63*H63*N63*IF(ISNUMBER(K63),1,IF(AND(L63="PAYG",INDEX('SKU Catalog'!$F$1:$F$116,MAX(1,U63))="Hourly"),I63,1)),"UNPRICED"))</f>
        <v>0</v>
      </c>
      <c r="P63" s="24">
        <f>IF(ISNUMBER(O63),O63*Assumptions!$B$8,"UNPRICED")</f>
        <v>0</v>
      </c>
      <c r="Q63" s="23" t="str">
        <f>IF(NOT(AND(A63=$B$2,G63&gt;0,H63&gt;0,OR(C63&lt;&gt;"Recommended baseline",Assumptions!$B$10=1))),"Inactive",IF(NOT(ISNUMBER(N63)),"UNPRICED - select SKU / quote",IF(ISNUMBER(K63),"Manual quote - verify source",IF(T63="Covered","Covered by capacity",IF(T63="Control plane","No direct fee","Priced - verify sizing")))))</f>
        <v>Inactive</v>
      </c>
      <c r="R63" s="21" t="s">
        <v>2303</v>
      </c>
      <c r="S63" s="21" t="s">
        <v>2304</v>
      </c>
      <c r="T63" s="21" t="s">
        <v>326</v>
      </c>
      <c r="U63" s="23">
        <f>IF(COUNTIF('SKU Catalog'!$A$4:$A$116,T63&amp;"|"&amp;F63)=0,0,MATCH(T63&amp;"|"&amp;F63,'SKU Catalog'!$A$1:$A$116,0))</f>
        <v>60</v>
      </c>
      <c r="V63" s="24">
        <f>IF(NOT(AND(A63=$B$2,G63&gt;0,H63&gt;0,OR(C63&lt;&gt;"Recommended baseline",Assumptions!$B$10=1))),0,IF(ISNUMBER(K63),G63*H63*K63,IF(U63=0,"UNPRICED",IF(ISNUMBER(INDEX('SKU Catalog'!$K$1:$K$116,MAX(1,U63))),G63*H63*INDEX('SKU Catalog'!$K$1:$K$116,MAX(1,U63))*IF(AND(INDEX('SKU Catalog'!$F$1:$F$116,MAX(1,U63))="Hourly",OR(INDEX('SKU Catalog'!$J$1:$J$116,MAX(1,U63))=0,"PAYG"="PAYG")),I63,1),"UNPRICED"))))</f>
        <v>0</v>
      </c>
      <c r="W63" s="24">
        <f>IF(NOT(AND(A63=$B$2,G63&gt;0,H63&gt;0,OR(C63&lt;&gt;"Recommended baseline",Assumptions!$B$10=1))),0,IF(ISNUMBER(K63),G63*H63*K63,IF(U63=0,"UNPRICED",IF(ISNUMBER(INDEX('SKU Catalog'!$L$1:$L$116,MAX(1,U63))),G63*H63*INDEX('SKU Catalog'!$L$1:$L$116,MAX(1,U63))*IF(AND(INDEX('SKU Catalog'!$F$1:$F$116,MAX(1,U63))="Hourly",OR(INDEX('SKU Catalog'!$J$1:$J$116,MAX(1,U63))=0,"1Y"="PAYG")),I63,1),"UNPRICED"))))</f>
        <v>0</v>
      </c>
      <c r="X63" s="24">
        <f>IF(NOT(AND(A63=$B$2,G63&gt;0,H63&gt;0,OR(C63&lt;&gt;"Recommended baseline",Assumptions!$B$10=1))),0,IF(ISNUMBER(K63),G63*H63*K63,IF(U63=0,"UNPRICED",IF(ISNUMBER(INDEX('SKU Catalog'!$M$1:$M$116,MAX(1,U63))),G63*H63*INDEX('SKU Catalog'!$M$1:$M$116,MAX(1,U63))*IF(AND(INDEX('SKU Catalog'!$F$1:$F$116,MAX(1,U63))="Hourly",OR(INDEX('SKU Catalog'!$J$1:$J$116,MAX(1,U63))=0,"3Y"="PAYG")),I63,1),"UNPRICED"))))</f>
        <v>0</v>
      </c>
    </row>
    <row r="64" spans="1:24" ht="43.2" x14ac:dyDescent="0.35">
      <c r="A64" s="21" t="s">
        <v>1927</v>
      </c>
      <c r="B64" s="21" t="s">
        <v>88</v>
      </c>
      <c r="C64" s="21" t="s">
        <v>2301</v>
      </c>
      <c r="D64" s="21" t="s">
        <v>307</v>
      </c>
      <c r="E64" s="21" t="s">
        <v>2302</v>
      </c>
      <c r="F64" s="26" t="s">
        <v>312</v>
      </c>
      <c r="G64" s="27">
        <v>1</v>
      </c>
      <c r="H64" s="38">
        <f>Assumptions!$B$19</f>
        <v>1</v>
      </c>
      <c r="I64" s="36">
        <v>1</v>
      </c>
      <c r="J64" s="26" t="s">
        <v>2297</v>
      </c>
      <c r="K64" s="37"/>
      <c r="L64" s="23" t="str">
        <f>IF(U64=0,"INVALID SKU",IF(INDEX('SKU Catalog'!$J$1:$J$116,MAX(1,U64))=0,"PAYG",IF(J64="Default",Assumptions!$B$7,J64)))</f>
        <v>PAYG</v>
      </c>
      <c r="M64" s="23" t="str">
        <f>IF(U64=0,"Review SKU",INDEX('SKU Catalog'!$E$1:$E$116,MAX(1,U64)))</f>
        <v>protected storage account</v>
      </c>
      <c r="N64" s="31" t="str">
        <f>IF(ISNUMBER(K64),K64,IF(U64=0,"UNPRICED",IF(L64="PAYG",INDEX('SKU Catalog'!$K$1:$K$116,MAX(1,U64)),IF(L64="1Y",INDEX('SKU Catalog'!$L$1:$L$116,MAX(1,U64)),INDEX('SKU Catalog'!$M$1:$M$116,MAX(1,U64))))))</f>
        <v>UNPRICED</v>
      </c>
      <c r="O64" s="24">
        <f>IF(NOT(AND(A64=$B$2,G64&gt;0,H64&gt;0,OR(C64&lt;&gt;"Recommended baseline",Assumptions!$B$10=1))),0,IF(ISNUMBER(N64),G64*H64*N64*IF(ISNUMBER(K64),1,IF(AND(L64="PAYG",INDEX('SKU Catalog'!$F$1:$F$116,MAX(1,U64))="Hourly"),I64,1)),"UNPRICED"))</f>
        <v>0</v>
      </c>
      <c r="P64" s="24">
        <f>IF(ISNUMBER(O64),O64*Assumptions!$B$8,"UNPRICED")</f>
        <v>0</v>
      </c>
      <c r="Q64" s="23" t="str">
        <f>IF(NOT(AND(A64=$B$2,G64&gt;0,H64&gt;0,OR(C64&lt;&gt;"Recommended baseline",Assumptions!$B$10=1))),"Inactive",IF(NOT(ISNUMBER(N64)),"UNPRICED - select SKU / quote",IF(ISNUMBER(K64),"Manual quote - verify source",IF(T64="Covered","Covered by capacity",IF(T64="Control plane","No direct fee","Priced - verify sizing")))))</f>
        <v>Inactive</v>
      </c>
      <c r="R64" s="21" t="s">
        <v>2307</v>
      </c>
      <c r="S64" s="21" t="s">
        <v>2304</v>
      </c>
      <c r="T64" s="21" t="s">
        <v>307</v>
      </c>
      <c r="U64" s="23">
        <f>IF(COUNTIF('SKU Catalog'!$A$4:$A$116,T64&amp;"|"&amp;F64)=0,0,MATCH(T64&amp;"|"&amp;F64,'SKU Catalog'!$A$1:$A$116,0))</f>
        <v>55</v>
      </c>
      <c r="V64" s="24">
        <f>IF(NOT(AND(A64=$B$2,G64&gt;0,H64&gt;0,OR(C64&lt;&gt;"Recommended baseline",Assumptions!$B$10=1))),0,IF(ISNUMBER(K64),G64*H64*K64,IF(U64=0,"UNPRICED",IF(ISNUMBER(INDEX('SKU Catalog'!$K$1:$K$116,MAX(1,U64))),G64*H64*INDEX('SKU Catalog'!$K$1:$K$116,MAX(1,U64))*IF(AND(INDEX('SKU Catalog'!$F$1:$F$116,MAX(1,U64))="Hourly",OR(INDEX('SKU Catalog'!$J$1:$J$116,MAX(1,U64))=0,"PAYG"="PAYG")),I64,1),"UNPRICED"))))</f>
        <v>0</v>
      </c>
      <c r="W64" s="24">
        <f>IF(NOT(AND(A64=$B$2,G64&gt;0,H64&gt;0,OR(C64&lt;&gt;"Recommended baseline",Assumptions!$B$10=1))),0,IF(ISNUMBER(K64),G64*H64*K64,IF(U64=0,"UNPRICED",IF(ISNUMBER(INDEX('SKU Catalog'!$L$1:$L$116,MAX(1,U64))),G64*H64*INDEX('SKU Catalog'!$L$1:$L$116,MAX(1,U64))*IF(AND(INDEX('SKU Catalog'!$F$1:$F$116,MAX(1,U64))="Hourly",OR(INDEX('SKU Catalog'!$J$1:$J$116,MAX(1,U64))=0,"1Y"="PAYG")),I64,1),"UNPRICED"))))</f>
        <v>0</v>
      </c>
      <c r="X64" s="24">
        <f>IF(NOT(AND(A64=$B$2,G64&gt;0,H64&gt;0,OR(C64&lt;&gt;"Recommended baseline",Assumptions!$B$10=1))),0,IF(ISNUMBER(K64),G64*H64*K64,IF(U64=0,"UNPRICED",IF(ISNUMBER(INDEX('SKU Catalog'!$M$1:$M$116,MAX(1,U64))),G64*H64*INDEX('SKU Catalog'!$M$1:$M$116,MAX(1,U64))*IF(AND(INDEX('SKU Catalog'!$F$1:$F$116,MAX(1,U64))="Hourly",OR(INDEX('SKU Catalog'!$J$1:$J$116,MAX(1,U64))=0,"3Y"="PAYG")),I64,1),"UNPRICED"))))</f>
        <v>0</v>
      </c>
    </row>
    <row r="65" spans="1:24" ht="72" x14ac:dyDescent="0.35">
      <c r="A65" s="21" t="s">
        <v>1927</v>
      </c>
      <c r="B65" s="21" t="s">
        <v>96</v>
      </c>
      <c r="C65" s="21" t="s">
        <v>2301</v>
      </c>
      <c r="D65" s="21" t="s">
        <v>96</v>
      </c>
      <c r="E65" s="21" t="s">
        <v>2302</v>
      </c>
      <c r="F65" s="26" t="s">
        <v>191</v>
      </c>
      <c r="G65" s="27">
        <v>1</v>
      </c>
      <c r="H65" s="27">
        <v>1</v>
      </c>
      <c r="I65" s="36">
        <v>1</v>
      </c>
      <c r="J65" s="26" t="s">
        <v>2297</v>
      </c>
      <c r="K65" s="37"/>
      <c r="L65" s="23" t="str">
        <f>IF(U65=0,"INVALID SKU",IF(INDEX('SKU Catalog'!$J$1:$J$116,MAX(1,U65))=0,"PAYG",IF(J65="Default",Assumptions!$B$7,J65)))</f>
        <v>PAYG</v>
      </c>
      <c r="M65" s="23" t="str">
        <f>IF(U65=0,"Review SKU",INDEX('SKU Catalog'!$E$1:$E$116,MAX(1,U65)))</f>
        <v>quoted unit</v>
      </c>
      <c r="N65" s="31" t="str">
        <f>IF(ISNUMBER(K65),K65,IF(U65=0,"UNPRICED",IF(L65="PAYG",INDEX('SKU Catalog'!$K$1:$K$116,MAX(1,U65)),IF(L65="1Y",INDEX('SKU Catalog'!$L$1:$L$116,MAX(1,U65)),INDEX('SKU Catalog'!$M$1:$M$116,MAX(1,U65))))))</f>
        <v>UNPRICED</v>
      </c>
      <c r="O65" s="24">
        <f>IF(NOT(AND(A65=$B$2,G65&gt;0,H65&gt;0,OR(C65&lt;&gt;"Recommended baseline",Assumptions!$B$10=1))),0,IF(ISNUMBER(N65),G65*H65*N65*IF(ISNUMBER(K65),1,IF(AND(L65="PAYG",INDEX('SKU Catalog'!$F$1:$F$116,MAX(1,U65))="Hourly"),I65,1)),"UNPRICED"))</f>
        <v>0</v>
      </c>
      <c r="P65" s="24">
        <f>IF(ISNUMBER(O65),O65*Assumptions!$B$8,"UNPRICED")</f>
        <v>0</v>
      </c>
      <c r="Q65" s="23" t="str">
        <f>IF(NOT(AND(A65=$B$2,G65&gt;0,H65&gt;0,OR(C65&lt;&gt;"Recommended baseline",Assumptions!$B$10=1))),"Inactive",IF(NOT(ISNUMBER(N65)),"UNPRICED - select SKU / quote",IF(ISNUMBER(K65),"Manual quote - verify source",IF(T65="Covered","Covered by capacity",IF(T65="Control plane","No direct fee","Priced - verify sizing")))))</f>
        <v>Inactive</v>
      </c>
      <c r="R65" s="21" t="s">
        <v>2308</v>
      </c>
      <c r="S65" s="21" t="s">
        <v>2304</v>
      </c>
      <c r="T65" s="21" t="s">
        <v>96</v>
      </c>
      <c r="U65" s="23">
        <f>IF(COUNTIF('SKU Catalog'!$A$4:$A$116,T65&amp;"|"&amp;F65)=0,0,MATCH(T65&amp;"|"&amp;F65,'SKU Catalog'!$A$1:$A$116,0))</f>
        <v>6</v>
      </c>
      <c r="V65" s="24">
        <f>IF(NOT(AND(A65=$B$2,G65&gt;0,H65&gt;0,OR(C65&lt;&gt;"Recommended baseline",Assumptions!$B$10=1))),0,IF(ISNUMBER(K65),G65*H65*K65,IF(U65=0,"UNPRICED",IF(ISNUMBER(INDEX('SKU Catalog'!$K$1:$K$116,MAX(1,U65))),G65*H65*INDEX('SKU Catalog'!$K$1:$K$116,MAX(1,U65))*IF(AND(INDEX('SKU Catalog'!$F$1:$F$116,MAX(1,U65))="Hourly",OR(INDEX('SKU Catalog'!$J$1:$J$116,MAX(1,U65))=0,"PAYG"="PAYG")),I65,1),"UNPRICED"))))</f>
        <v>0</v>
      </c>
      <c r="W65" s="24">
        <f>IF(NOT(AND(A65=$B$2,G65&gt;0,H65&gt;0,OR(C65&lt;&gt;"Recommended baseline",Assumptions!$B$10=1))),0,IF(ISNUMBER(K65),G65*H65*K65,IF(U65=0,"UNPRICED",IF(ISNUMBER(INDEX('SKU Catalog'!$L$1:$L$116,MAX(1,U65))),G65*H65*INDEX('SKU Catalog'!$L$1:$L$116,MAX(1,U65))*IF(AND(INDEX('SKU Catalog'!$F$1:$F$116,MAX(1,U65))="Hourly",OR(INDEX('SKU Catalog'!$J$1:$J$116,MAX(1,U65))=0,"1Y"="PAYG")),I65,1),"UNPRICED"))))</f>
        <v>0</v>
      </c>
      <c r="X65" s="24">
        <f>IF(NOT(AND(A65=$B$2,G65&gt;0,H65&gt;0,OR(C65&lt;&gt;"Recommended baseline",Assumptions!$B$10=1))),0,IF(ISNUMBER(K65),G65*H65*K65,IF(U65=0,"UNPRICED",IF(ISNUMBER(INDEX('SKU Catalog'!$M$1:$M$116,MAX(1,U65))),G65*H65*INDEX('SKU Catalog'!$M$1:$M$116,MAX(1,U65))*IF(AND(INDEX('SKU Catalog'!$F$1:$F$116,MAX(1,U65))="Hourly",OR(INDEX('SKU Catalog'!$J$1:$J$116,MAX(1,U65))=0,"3Y"="PAYG")),I65,1),"UNPRICED"))))</f>
        <v>0</v>
      </c>
    </row>
    <row r="66" spans="1:24" ht="43.2" x14ac:dyDescent="0.35">
      <c r="A66" s="21" t="s">
        <v>951</v>
      </c>
      <c r="B66" s="21" t="s">
        <v>86</v>
      </c>
      <c r="C66" s="21" t="s">
        <v>2294</v>
      </c>
      <c r="D66" s="21" t="s">
        <v>2295</v>
      </c>
      <c r="E66" s="21" t="s">
        <v>2296</v>
      </c>
      <c r="F66" s="26" t="s">
        <v>197</v>
      </c>
      <c r="G66" s="27">
        <v>1</v>
      </c>
      <c r="H66" s="27">
        <v>1</v>
      </c>
      <c r="I66" s="36">
        <v>1</v>
      </c>
      <c r="J66" s="26" t="s">
        <v>2297</v>
      </c>
      <c r="K66" s="37"/>
      <c r="L66" s="23" t="str">
        <f>IF(U66=0,"INVALID SKU",IF(INDEX('SKU Catalog'!$J$1:$J$116,MAX(1,U66))=0,"PAYG",IF(J66="Default",Assumptions!$B$7,J66)))</f>
        <v>PAYG</v>
      </c>
      <c r="M66" s="23" t="str">
        <f>IF(U66=0,"Review SKU",INDEX('SKU Catalog'!$E$1:$E$116,MAX(1,U66)))</f>
        <v>capacity</v>
      </c>
      <c r="N66" s="31" t="str">
        <f>IF(ISNUMBER(K66),K66,IF(U66=0,"UNPRICED",IF(L66="PAYG",INDEX('SKU Catalog'!$K$1:$K$116,MAX(1,U66)),IF(L66="1Y",INDEX('SKU Catalog'!$L$1:$L$116,MAX(1,U66)),INDEX('SKU Catalog'!$M$1:$M$116,MAX(1,U66))))))</f>
        <v>UNPRICED</v>
      </c>
      <c r="O66" s="24">
        <f>IF(NOT(AND(A66=$B$2,G66&gt;0,H66&gt;0,OR(C66&lt;&gt;"Recommended baseline",Assumptions!$B$10=1))),0,IF(ISNUMBER(N66),G66*H66*N66*IF(ISNUMBER(K66),1,IF(AND(L66="PAYG",INDEX('SKU Catalog'!$F$1:$F$116,MAX(1,U66))="Hourly"),I66,1)),"UNPRICED"))</f>
        <v>0</v>
      </c>
      <c r="P66" s="24">
        <f>IF(ISNUMBER(O66),O66*Assumptions!$B$8,"UNPRICED")</f>
        <v>0</v>
      </c>
      <c r="Q66" s="23" t="str">
        <f>IF(NOT(AND(A66=$B$2,G66&gt;0,H66&gt;0,OR(C66&lt;&gt;"Recommended baseline",Assumptions!$B$10=1))),"Inactive",IF(NOT(ISNUMBER(N66)),"UNPRICED - select SKU / quote",IF(ISNUMBER(K66),"Manual quote - verify source",IF(T66="Covered","Covered by capacity",IF(T66="Control plane","No direct fee","Priced - verify sizing")))))</f>
        <v>Inactive</v>
      </c>
      <c r="R66" s="21" t="s">
        <v>2298</v>
      </c>
      <c r="S66" s="21" t="s">
        <v>1949</v>
      </c>
      <c r="T66" s="21" t="s">
        <v>196</v>
      </c>
      <c r="U66" s="23">
        <f>IF(COUNTIF('SKU Catalog'!$A$4:$A$116,T66&amp;"|"&amp;F66)=0,0,MATCH(T66&amp;"|"&amp;F66,'SKU Catalog'!$A$1:$A$116,0))</f>
        <v>7</v>
      </c>
      <c r="V66" s="24">
        <f>IF(NOT(AND(A66=$B$2,G66&gt;0,H66&gt;0,OR(C66&lt;&gt;"Recommended baseline",Assumptions!$B$10=1))),0,IF(ISNUMBER(K66),G66*H66*K66,IF(U66=0,"UNPRICED",IF(ISNUMBER(INDEX('SKU Catalog'!$K$1:$K$116,MAX(1,U66))),G66*H66*INDEX('SKU Catalog'!$K$1:$K$116,MAX(1,U66))*IF(AND(INDEX('SKU Catalog'!$F$1:$F$116,MAX(1,U66))="Hourly",OR(INDEX('SKU Catalog'!$J$1:$J$116,MAX(1,U66))=0,"PAYG"="PAYG")),I66,1),"UNPRICED"))))</f>
        <v>0</v>
      </c>
      <c r="W66" s="24">
        <f>IF(NOT(AND(A66=$B$2,G66&gt;0,H66&gt;0,OR(C66&lt;&gt;"Recommended baseline",Assumptions!$B$10=1))),0,IF(ISNUMBER(K66),G66*H66*K66,IF(U66=0,"UNPRICED",IF(ISNUMBER(INDEX('SKU Catalog'!$L$1:$L$116,MAX(1,U66))),G66*H66*INDEX('SKU Catalog'!$L$1:$L$116,MAX(1,U66))*IF(AND(INDEX('SKU Catalog'!$F$1:$F$116,MAX(1,U66))="Hourly",OR(INDEX('SKU Catalog'!$J$1:$J$116,MAX(1,U66))=0,"1Y"="PAYG")),I66,1),"UNPRICED"))))</f>
        <v>0</v>
      </c>
      <c r="X66" s="24">
        <f>IF(NOT(AND(A66=$B$2,G66&gt;0,H66&gt;0,OR(C66&lt;&gt;"Recommended baseline",Assumptions!$B$10=1))),0,IF(ISNUMBER(K66),G66*H66*K66,IF(U66=0,"UNPRICED",IF(ISNUMBER(INDEX('SKU Catalog'!$M$1:$M$116,MAX(1,U66))),G66*H66*INDEX('SKU Catalog'!$M$1:$M$116,MAX(1,U66))*IF(AND(INDEX('SKU Catalog'!$F$1:$F$116,MAX(1,U66))="Hourly",OR(INDEX('SKU Catalog'!$J$1:$J$116,MAX(1,U66))=0,"3Y"="PAYG")),I66,1),"UNPRICED"))))</f>
        <v>0</v>
      </c>
    </row>
    <row r="67" spans="1:24" ht="28.8" x14ac:dyDescent="0.35">
      <c r="A67" s="21" t="s">
        <v>951</v>
      </c>
      <c r="B67" s="21" t="s">
        <v>89</v>
      </c>
      <c r="C67" s="21" t="s">
        <v>2310</v>
      </c>
      <c r="D67" s="21" t="s">
        <v>2311</v>
      </c>
      <c r="E67" s="21" t="s">
        <v>2312</v>
      </c>
      <c r="F67" s="26" t="s">
        <v>230</v>
      </c>
      <c r="G67" s="27">
        <v>1</v>
      </c>
      <c r="H67" s="38">
        <f>Assumptions!$B$11</f>
        <v>1024</v>
      </c>
      <c r="I67" s="36">
        <v>1</v>
      </c>
      <c r="J67" s="26" t="s">
        <v>2297</v>
      </c>
      <c r="K67" s="37"/>
      <c r="L67" s="23" t="str">
        <f>IF(U67=0,"INVALID SKU",IF(INDEX('SKU Catalog'!$J$1:$J$116,MAX(1,U67))=0,"PAYG",IF(J67="Default",Assumptions!$B$7,J67)))</f>
        <v>PAYG</v>
      </c>
      <c r="M67" s="23" t="str">
        <f>IF(U67=0,"Review SKU",INDEX('SKU Catalog'!$E$1:$E$116,MAX(1,U67)))</f>
        <v>GB-month</v>
      </c>
      <c r="N67" s="31">
        <f>IF(ISNUMBER(K67),K67,IF(U67=0,"UNPRICED",IF(L67="PAYG",INDEX('SKU Catalog'!$K$1:$K$116,MAX(1,U67)),IF(L67="1Y",INDEX('SKU Catalog'!$L$1:$L$116,MAX(1,U67)),INDEX('SKU Catalog'!$M$1:$M$116,MAX(1,U67))))))</f>
        <v>2.5999999999999999E-2</v>
      </c>
      <c r="O67" s="24">
        <f>IF(NOT(AND(A67=$B$2,G67&gt;0,H67&gt;0,OR(C67&lt;&gt;"Recommended baseline",Assumptions!$B$10=1))),0,IF(ISNUMBER(N67),G67*H67*N67*IF(ISNUMBER(K67),1,IF(AND(L67="PAYG",INDEX('SKU Catalog'!$F$1:$F$116,MAX(1,U67))="Hourly"),I67,1)),"UNPRICED"))</f>
        <v>0</v>
      </c>
      <c r="P67" s="24">
        <f>IF(ISNUMBER(O67),O67*Assumptions!$B$8,"UNPRICED")</f>
        <v>0</v>
      </c>
      <c r="Q67" s="23" t="str">
        <f>IF(NOT(AND(A67=$B$2,G67&gt;0,H67&gt;0,OR(C67&lt;&gt;"Recommended baseline",Assumptions!$B$10=1))),"Inactive",IF(NOT(ISNUMBER(N67)),"UNPRICED - select SKU / quote",IF(ISNUMBER(K67),"Manual quote - verify source",IF(T67="Covered","Covered by capacity",IF(T67="Control plane","No direct fee","Priced - verify sizing")))))</f>
        <v>Inactive</v>
      </c>
      <c r="R67" s="21" t="s">
        <v>2313</v>
      </c>
      <c r="S67" s="21" t="s">
        <v>1949</v>
      </c>
      <c r="T67" s="21" t="s">
        <v>229</v>
      </c>
      <c r="U67" s="23">
        <f>IF(COUNTIF('SKU Catalog'!$A$4:$A$116,T67&amp;"|"&amp;F67)=0,0,MATCH(T67&amp;"|"&amp;F67,'SKU Catalog'!$A$1:$A$116,0))</f>
        <v>21</v>
      </c>
      <c r="V67" s="24">
        <f>IF(NOT(AND(A67=$B$2,G67&gt;0,H67&gt;0,OR(C67&lt;&gt;"Recommended baseline",Assumptions!$B$10=1))),0,IF(ISNUMBER(K67),G67*H67*K67,IF(U67=0,"UNPRICED",IF(ISNUMBER(INDEX('SKU Catalog'!$K$1:$K$116,MAX(1,U67))),G67*H67*INDEX('SKU Catalog'!$K$1:$K$116,MAX(1,U67))*IF(AND(INDEX('SKU Catalog'!$F$1:$F$116,MAX(1,U67))="Hourly",OR(INDEX('SKU Catalog'!$J$1:$J$116,MAX(1,U67))=0,"PAYG"="PAYG")),I67,1),"UNPRICED"))))</f>
        <v>0</v>
      </c>
      <c r="W67" s="24">
        <f>IF(NOT(AND(A67=$B$2,G67&gt;0,H67&gt;0,OR(C67&lt;&gt;"Recommended baseline",Assumptions!$B$10=1))),0,IF(ISNUMBER(K67),G67*H67*K67,IF(U67=0,"UNPRICED",IF(ISNUMBER(INDEX('SKU Catalog'!$L$1:$L$116,MAX(1,U67))),G67*H67*INDEX('SKU Catalog'!$L$1:$L$116,MAX(1,U67))*IF(AND(INDEX('SKU Catalog'!$F$1:$F$116,MAX(1,U67))="Hourly",OR(INDEX('SKU Catalog'!$J$1:$J$116,MAX(1,U67))=0,"1Y"="PAYG")),I67,1),"UNPRICED"))))</f>
        <v>0</v>
      </c>
      <c r="X67" s="24">
        <f>IF(NOT(AND(A67=$B$2,G67&gt;0,H67&gt;0,OR(C67&lt;&gt;"Recommended baseline",Assumptions!$B$10=1))),0,IF(ISNUMBER(K67),G67*H67*K67,IF(U67=0,"UNPRICED",IF(ISNUMBER(INDEX('SKU Catalog'!$M$1:$M$116,MAX(1,U67))),G67*H67*INDEX('SKU Catalog'!$M$1:$M$116,MAX(1,U67))*IF(AND(INDEX('SKU Catalog'!$F$1:$F$116,MAX(1,U67))="Hourly",OR(INDEX('SKU Catalog'!$J$1:$J$116,MAX(1,U67))=0,"3Y"="PAYG")),I67,1),"UNPRICED"))))</f>
        <v>0</v>
      </c>
    </row>
    <row r="68" spans="1:24" ht="43.2" x14ac:dyDescent="0.35">
      <c r="A68" s="21" t="s">
        <v>951</v>
      </c>
      <c r="B68" s="21" t="s">
        <v>86</v>
      </c>
      <c r="C68" s="21" t="s">
        <v>2299</v>
      </c>
      <c r="D68" s="21" t="s">
        <v>969</v>
      </c>
      <c r="E68" s="21" t="s">
        <v>970</v>
      </c>
      <c r="F68" s="26" t="s">
        <v>182</v>
      </c>
      <c r="G68" s="27">
        <v>1</v>
      </c>
      <c r="H68" s="27">
        <v>1</v>
      </c>
      <c r="I68" s="36">
        <v>1</v>
      </c>
      <c r="J68" s="26" t="s">
        <v>2297</v>
      </c>
      <c r="K68" s="37"/>
      <c r="L68" s="23" t="str">
        <f>IF(U68=0,"INVALID SKU",IF(INDEX('SKU Catalog'!$J$1:$J$116,MAX(1,U68))=0,"PAYG",IF(J68="Default",Assumptions!$B$7,J68)))</f>
        <v>PAYG</v>
      </c>
      <c r="M68" s="23" t="str">
        <f>IF(U68=0,"Review SKU",INDEX('SKU Catalog'!$E$1:$E$116,MAX(1,U68)))</f>
        <v>resource</v>
      </c>
      <c r="N68" s="31">
        <f>IF(ISNUMBER(K68),K68,IF(U68=0,"UNPRICED",IF(L68="PAYG",INDEX('SKU Catalog'!$K$1:$K$116,MAX(1,U68)),IF(L68="1Y",INDEX('SKU Catalog'!$L$1:$L$116,MAX(1,U68)),INDEX('SKU Catalog'!$M$1:$M$116,MAX(1,U68))))))</f>
        <v>0</v>
      </c>
      <c r="O68" s="24">
        <f>IF(NOT(AND(A68=$B$2,G68&gt;0,H68&gt;0,OR(C68&lt;&gt;"Recommended baseline",Assumptions!$B$10=1))),0,IF(ISNUMBER(N68),G68*H68*N68*IF(ISNUMBER(K68),1,IF(AND(L68="PAYG",INDEX('SKU Catalog'!$F$1:$F$116,MAX(1,U68))="Hourly"),I68,1)),"UNPRICED"))</f>
        <v>0</v>
      </c>
      <c r="P68" s="24">
        <f>IF(ISNUMBER(O68),O68*Assumptions!$B$8,"UNPRICED")</f>
        <v>0</v>
      </c>
      <c r="Q68" s="23" t="str">
        <f>IF(NOT(AND(A68=$B$2,G68&gt;0,H68&gt;0,OR(C68&lt;&gt;"Recommended baseline",Assumptions!$B$10=1))),"Inactive",IF(NOT(ISNUMBER(N68)),"UNPRICED - select SKU / quote",IF(ISNUMBER(K68),"Manual quote - verify source",IF(T68="Covered","Covered by capacity",IF(T68="Control plane","No direct fee","Priced - verify sizing")))))</f>
        <v>Inactive</v>
      </c>
      <c r="R68" s="21" t="s">
        <v>2314</v>
      </c>
      <c r="S68" s="21" t="s">
        <v>1949</v>
      </c>
      <c r="T68" s="21" t="s">
        <v>181</v>
      </c>
      <c r="U68" s="23">
        <f>IF(COUNTIF('SKU Catalog'!$A$4:$A$116,T68&amp;"|"&amp;F68)=0,0,MATCH(T68&amp;"|"&amp;F68,'SKU Catalog'!$A$1:$A$116,0))</f>
        <v>4</v>
      </c>
      <c r="V68" s="24">
        <f>IF(NOT(AND(A68=$B$2,G68&gt;0,H68&gt;0,OR(C68&lt;&gt;"Recommended baseline",Assumptions!$B$10=1))),0,IF(ISNUMBER(K68),G68*H68*K68,IF(U68=0,"UNPRICED",IF(ISNUMBER(INDEX('SKU Catalog'!$K$1:$K$116,MAX(1,U68))),G68*H68*INDEX('SKU Catalog'!$K$1:$K$116,MAX(1,U68))*IF(AND(INDEX('SKU Catalog'!$F$1:$F$116,MAX(1,U68))="Hourly",OR(INDEX('SKU Catalog'!$J$1:$J$116,MAX(1,U68))=0,"PAYG"="PAYG")),I68,1),"UNPRICED"))))</f>
        <v>0</v>
      </c>
      <c r="W68" s="24">
        <f>IF(NOT(AND(A68=$B$2,G68&gt;0,H68&gt;0,OR(C68&lt;&gt;"Recommended baseline",Assumptions!$B$10=1))),0,IF(ISNUMBER(K68),G68*H68*K68,IF(U68=0,"UNPRICED",IF(ISNUMBER(INDEX('SKU Catalog'!$L$1:$L$116,MAX(1,U68))),G68*H68*INDEX('SKU Catalog'!$L$1:$L$116,MAX(1,U68))*IF(AND(INDEX('SKU Catalog'!$F$1:$F$116,MAX(1,U68))="Hourly",OR(INDEX('SKU Catalog'!$J$1:$J$116,MAX(1,U68))=0,"1Y"="PAYG")),I68,1),"UNPRICED"))))</f>
        <v>0</v>
      </c>
      <c r="X68" s="24">
        <f>IF(NOT(AND(A68=$B$2,G68&gt;0,H68&gt;0,OR(C68&lt;&gt;"Recommended baseline",Assumptions!$B$10=1))),0,IF(ISNUMBER(K68),G68*H68*K68,IF(U68=0,"UNPRICED",IF(ISNUMBER(INDEX('SKU Catalog'!$M$1:$M$116,MAX(1,U68))),G68*H68*INDEX('SKU Catalog'!$M$1:$M$116,MAX(1,U68))*IF(AND(INDEX('SKU Catalog'!$F$1:$F$116,MAX(1,U68))="Hourly",OR(INDEX('SKU Catalog'!$J$1:$J$116,MAX(1,U68))=0,"3Y"="PAYG")),I68,1),"UNPRICED"))))</f>
        <v>0</v>
      </c>
    </row>
    <row r="69" spans="1:24" ht="43.2" x14ac:dyDescent="0.35">
      <c r="A69" s="21" t="s">
        <v>951</v>
      </c>
      <c r="B69" s="21" t="s">
        <v>86</v>
      </c>
      <c r="C69" s="21" t="s">
        <v>2299</v>
      </c>
      <c r="D69" s="21" t="s">
        <v>1951</v>
      </c>
      <c r="E69" s="21" t="s">
        <v>1952</v>
      </c>
      <c r="F69" s="26" t="s">
        <v>182</v>
      </c>
      <c r="G69" s="27">
        <v>1</v>
      </c>
      <c r="H69" s="27">
        <v>1</v>
      </c>
      <c r="I69" s="36">
        <v>1</v>
      </c>
      <c r="J69" s="26" t="s">
        <v>2297</v>
      </c>
      <c r="K69" s="37"/>
      <c r="L69" s="23" t="str">
        <f>IF(U69=0,"INVALID SKU",IF(INDEX('SKU Catalog'!$J$1:$J$116,MAX(1,U69))=0,"PAYG",IF(J69="Default",Assumptions!$B$7,J69)))</f>
        <v>PAYG</v>
      </c>
      <c r="M69" s="23" t="str">
        <f>IF(U69=0,"Review SKU",INDEX('SKU Catalog'!$E$1:$E$116,MAX(1,U69)))</f>
        <v>resource</v>
      </c>
      <c r="N69" s="31">
        <f>IF(ISNUMBER(K69),K69,IF(U69=0,"UNPRICED",IF(L69="PAYG",INDEX('SKU Catalog'!$K$1:$K$116,MAX(1,U69)),IF(L69="1Y",INDEX('SKU Catalog'!$L$1:$L$116,MAX(1,U69)),INDEX('SKU Catalog'!$M$1:$M$116,MAX(1,U69))))))</f>
        <v>0</v>
      </c>
      <c r="O69" s="24">
        <f>IF(NOT(AND(A69=$B$2,G69&gt;0,H69&gt;0,OR(C69&lt;&gt;"Recommended baseline",Assumptions!$B$10=1))),0,IF(ISNUMBER(N69),G69*H69*N69*IF(ISNUMBER(K69),1,IF(AND(L69="PAYG",INDEX('SKU Catalog'!$F$1:$F$116,MAX(1,U69))="Hourly"),I69,1)),"UNPRICED"))</f>
        <v>0</v>
      </c>
      <c r="P69" s="24">
        <f>IF(ISNUMBER(O69),O69*Assumptions!$B$8,"UNPRICED")</f>
        <v>0</v>
      </c>
      <c r="Q69" s="23" t="str">
        <f>IF(NOT(AND(A69=$B$2,G69&gt;0,H69&gt;0,OR(C69&lt;&gt;"Recommended baseline",Assumptions!$B$10=1))),"Inactive",IF(NOT(ISNUMBER(N69)),"UNPRICED - select SKU / quote",IF(ISNUMBER(K69),"Manual quote - verify source",IF(T69="Covered","Covered by capacity",IF(T69="Control plane","No direct fee","Priced - verify sizing")))))</f>
        <v>Inactive</v>
      </c>
      <c r="R69" s="21" t="s">
        <v>2314</v>
      </c>
      <c r="S69" s="21" t="s">
        <v>1949</v>
      </c>
      <c r="T69" s="21" t="s">
        <v>181</v>
      </c>
      <c r="U69" s="23">
        <f>IF(COUNTIF('SKU Catalog'!$A$4:$A$116,T69&amp;"|"&amp;F69)=0,0,MATCH(T69&amp;"|"&amp;F69,'SKU Catalog'!$A$1:$A$116,0))</f>
        <v>4</v>
      </c>
      <c r="V69" s="24">
        <f>IF(NOT(AND(A69=$B$2,G69&gt;0,H69&gt;0,OR(C69&lt;&gt;"Recommended baseline",Assumptions!$B$10=1))),0,IF(ISNUMBER(K69),G69*H69*K69,IF(U69=0,"UNPRICED",IF(ISNUMBER(INDEX('SKU Catalog'!$K$1:$K$116,MAX(1,U69))),G69*H69*INDEX('SKU Catalog'!$K$1:$K$116,MAX(1,U69))*IF(AND(INDEX('SKU Catalog'!$F$1:$F$116,MAX(1,U69))="Hourly",OR(INDEX('SKU Catalog'!$J$1:$J$116,MAX(1,U69))=0,"PAYG"="PAYG")),I69,1),"UNPRICED"))))</f>
        <v>0</v>
      </c>
      <c r="W69" s="24">
        <f>IF(NOT(AND(A69=$B$2,G69&gt;0,H69&gt;0,OR(C69&lt;&gt;"Recommended baseline",Assumptions!$B$10=1))),0,IF(ISNUMBER(K69),G69*H69*K69,IF(U69=0,"UNPRICED",IF(ISNUMBER(INDEX('SKU Catalog'!$L$1:$L$116,MAX(1,U69))),G69*H69*INDEX('SKU Catalog'!$L$1:$L$116,MAX(1,U69))*IF(AND(INDEX('SKU Catalog'!$F$1:$F$116,MAX(1,U69))="Hourly",OR(INDEX('SKU Catalog'!$J$1:$J$116,MAX(1,U69))=0,"1Y"="PAYG")),I69,1),"UNPRICED"))))</f>
        <v>0</v>
      </c>
      <c r="X69" s="24">
        <f>IF(NOT(AND(A69=$B$2,G69&gt;0,H69&gt;0,OR(C69&lt;&gt;"Recommended baseline",Assumptions!$B$10=1))),0,IF(ISNUMBER(K69),G69*H69*K69,IF(U69=0,"UNPRICED",IF(ISNUMBER(INDEX('SKU Catalog'!$M$1:$M$116,MAX(1,U69))),G69*H69*INDEX('SKU Catalog'!$M$1:$M$116,MAX(1,U69))*IF(AND(INDEX('SKU Catalog'!$F$1:$F$116,MAX(1,U69))="Hourly",OR(INDEX('SKU Catalog'!$J$1:$J$116,MAX(1,U69))=0,"3Y"="PAYG")),I69,1),"UNPRICED"))))</f>
        <v>0</v>
      </c>
    </row>
    <row r="70" spans="1:24" ht="43.2" x14ac:dyDescent="0.35">
      <c r="A70" s="21" t="s">
        <v>951</v>
      </c>
      <c r="B70" s="21" t="s">
        <v>86</v>
      </c>
      <c r="C70" s="21" t="s">
        <v>2299</v>
      </c>
      <c r="D70" s="21" t="s">
        <v>1954</v>
      </c>
      <c r="E70" s="21" t="s">
        <v>1955</v>
      </c>
      <c r="F70" s="26" t="s">
        <v>182</v>
      </c>
      <c r="G70" s="27">
        <v>1</v>
      </c>
      <c r="H70" s="27">
        <v>1</v>
      </c>
      <c r="I70" s="36">
        <v>1</v>
      </c>
      <c r="J70" s="26" t="s">
        <v>2297</v>
      </c>
      <c r="K70" s="37"/>
      <c r="L70" s="23" t="str">
        <f>IF(U70=0,"INVALID SKU",IF(INDEX('SKU Catalog'!$J$1:$J$116,MAX(1,U70))=0,"PAYG",IF(J70="Default",Assumptions!$B$7,J70)))</f>
        <v>PAYG</v>
      </c>
      <c r="M70" s="23" t="str">
        <f>IF(U70=0,"Review SKU",INDEX('SKU Catalog'!$E$1:$E$116,MAX(1,U70)))</f>
        <v>resource</v>
      </c>
      <c r="N70" s="31">
        <f>IF(ISNUMBER(K70),K70,IF(U70=0,"UNPRICED",IF(L70="PAYG",INDEX('SKU Catalog'!$K$1:$K$116,MAX(1,U70)),IF(L70="1Y",INDEX('SKU Catalog'!$L$1:$L$116,MAX(1,U70)),INDEX('SKU Catalog'!$M$1:$M$116,MAX(1,U70))))))</f>
        <v>0</v>
      </c>
      <c r="O70" s="24">
        <f>IF(NOT(AND(A70=$B$2,G70&gt;0,H70&gt;0,OR(C70&lt;&gt;"Recommended baseline",Assumptions!$B$10=1))),0,IF(ISNUMBER(N70),G70*H70*N70*IF(ISNUMBER(K70),1,IF(AND(L70="PAYG",INDEX('SKU Catalog'!$F$1:$F$116,MAX(1,U70))="Hourly"),I70,1)),"UNPRICED"))</f>
        <v>0</v>
      </c>
      <c r="P70" s="24">
        <f>IF(ISNUMBER(O70),O70*Assumptions!$B$8,"UNPRICED")</f>
        <v>0</v>
      </c>
      <c r="Q70" s="23" t="str">
        <f>IF(NOT(AND(A70=$B$2,G70&gt;0,H70&gt;0,OR(C70&lt;&gt;"Recommended baseline",Assumptions!$B$10=1))),"Inactive",IF(NOT(ISNUMBER(N70)),"UNPRICED - select SKU / quote",IF(ISNUMBER(K70),"Manual quote - verify source",IF(T70="Covered","Covered by capacity",IF(T70="Control plane","No direct fee","Priced - verify sizing")))))</f>
        <v>Inactive</v>
      </c>
      <c r="R70" s="21" t="s">
        <v>2314</v>
      </c>
      <c r="S70" s="21" t="s">
        <v>1949</v>
      </c>
      <c r="T70" s="21" t="s">
        <v>181</v>
      </c>
      <c r="U70" s="23">
        <f>IF(COUNTIF('SKU Catalog'!$A$4:$A$116,T70&amp;"|"&amp;F70)=0,0,MATCH(T70&amp;"|"&amp;F70,'SKU Catalog'!$A$1:$A$116,0))</f>
        <v>4</v>
      </c>
      <c r="V70" s="24">
        <f>IF(NOT(AND(A70=$B$2,G70&gt;0,H70&gt;0,OR(C70&lt;&gt;"Recommended baseline",Assumptions!$B$10=1))),0,IF(ISNUMBER(K70),G70*H70*K70,IF(U70=0,"UNPRICED",IF(ISNUMBER(INDEX('SKU Catalog'!$K$1:$K$116,MAX(1,U70))),G70*H70*INDEX('SKU Catalog'!$K$1:$K$116,MAX(1,U70))*IF(AND(INDEX('SKU Catalog'!$F$1:$F$116,MAX(1,U70))="Hourly",OR(INDEX('SKU Catalog'!$J$1:$J$116,MAX(1,U70))=0,"PAYG"="PAYG")),I70,1),"UNPRICED"))))</f>
        <v>0</v>
      </c>
      <c r="W70" s="24">
        <f>IF(NOT(AND(A70=$B$2,G70&gt;0,H70&gt;0,OR(C70&lt;&gt;"Recommended baseline",Assumptions!$B$10=1))),0,IF(ISNUMBER(K70),G70*H70*K70,IF(U70=0,"UNPRICED",IF(ISNUMBER(INDEX('SKU Catalog'!$L$1:$L$116,MAX(1,U70))),G70*H70*INDEX('SKU Catalog'!$L$1:$L$116,MAX(1,U70))*IF(AND(INDEX('SKU Catalog'!$F$1:$F$116,MAX(1,U70))="Hourly",OR(INDEX('SKU Catalog'!$J$1:$J$116,MAX(1,U70))=0,"1Y"="PAYG")),I70,1),"UNPRICED"))))</f>
        <v>0</v>
      </c>
      <c r="X70" s="24">
        <f>IF(NOT(AND(A70=$B$2,G70&gt;0,H70&gt;0,OR(C70&lt;&gt;"Recommended baseline",Assumptions!$B$10=1))),0,IF(ISNUMBER(K70),G70*H70*K70,IF(U70=0,"UNPRICED",IF(ISNUMBER(INDEX('SKU Catalog'!$M$1:$M$116,MAX(1,U70))),G70*H70*INDEX('SKU Catalog'!$M$1:$M$116,MAX(1,U70))*IF(AND(INDEX('SKU Catalog'!$F$1:$F$116,MAX(1,U70))="Hourly",OR(INDEX('SKU Catalog'!$J$1:$J$116,MAX(1,U70))=0,"3Y"="PAYG")),I70,1),"UNPRICED"))))</f>
        <v>0</v>
      </c>
    </row>
    <row r="71" spans="1:24" ht="43.2" x14ac:dyDescent="0.35">
      <c r="A71" s="21" t="s">
        <v>951</v>
      </c>
      <c r="B71" s="21" t="s">
        <v>86</v>
      </c>
      <c r="C71" s="21" t="s">
        <v>2299</v>
      </c>
      <c r="D71" s="21" t="s">
        <v>1957</v>
      </c>
      <c r="E71" s="21" t="s">
        <v>1958</v>
      </c>
      <c r="F71" s="26" t="s">
        <v>182</v>
      </c>
      <c r="G71" s="27">
        <v>1</v>
      </c>
      <c r="H71" s="27">
        <v>1</v>
      </c>
      <c r="I71" s="36">
        <v>1</v>
      </c>
      <c r="J71" s="26" t="s">
        <v>2297</v>
      </c>
      <c r="K71" s="37"/>
      <c r="L71" s="23" t="str">
        <f>IF(U71=0,"INVALID SKU",IF(INDEX('SKU Catalog'!$J$1:$J$116,MAX(1,U71))=0,"PAYG",IF(J71="Default",Assumptions!$B$7,J71)))</f>
        <v>PAYG</v>
      </c>
      <c r="M71" s="23" t="str">
        <f>IF(U71=0,"Review SKU",INDEX('SKU Catalog'!$E$1:$E$116,MAX(1,U71)))</f>
        <v>resource</v>
      </c>
      <c r="N71" s="31">
        <f>IF(ISNUMBER(K71),K71,IF(U71=0,"UNPRICED",IF(L71="PAYG",INDEX('SKU Catalog'!$K$1:$K$116,MAX(1,U71)),IF(L71="1Y",INDEX('SKU Catalog'!$L$1:$L$116,MAX(1,U71)),INDEX('SKU Catalog'!$M$1:$M$116,MAX(1,U71))))))</f>
        <v>0</v>
      </c>
      <c r="O71" s="24">
        <f>IF(NOT(AND(A71=$B$2,G71&gt;0,H71&gt;0,OR(C71&lt;&gt;"Recommended baseline",Assumptions!$B$10=1))),0,IF(ISNUMBER(N71),G71*H71*N71*IF(ISNUMBER(K71),1,IF(AND(L71="PAYG",INDEX('SKU Catalog'!$F$1:$F$116,MAX(1,U71))="Hourly"),I71,1)),"UNPRICED"))</f>
        <v>0</v>
      </c>
      <c r="P71" s="24">
        <f>IF(ISNUMBER(O71),O71*Assumptions!$B$8,"UNPRICED")</f>
        <v>0</v>
      </c>
      <c r="Q71" s="23" t="str">
        <f>IF(NOT(AND(A71=$B$2,G71&gt;0,H71&gt;0,OR(C71&lt;&gt;"Recommended baseline",Assumptions!$B$10=1))),"Inactive",IF(NOT(ISNUMBER(N71)),"UNPRICED - select SKU / quote",IF(ISNUMBER(K71),"Manual quote - verify source",IF(T71="Covered","Covered by capacity",IF(T71="Control plane","No direct fee","Priced - verify sizing")))))</f>
        <v>Inactive</v>
      </c>
      <c r="R71" s="21" t="s">
        <v>2314</v>
      </c>
      <c r="S71" s="21" t="s">
        <v>1949</v>
      </c>
      <c r="T71" s="21" t="s">
        <v>181</v>
      </c>
      <c r="U71" s="23">
        <f>IF(COUNTIF('SKU Catalog'!$A$4:$A$116,T71&amp;"|"&amp;F71)=0,0,MATCH(T71&amp;"|"&amp;F71,'SKU Catalog'!$A$1:$A$116,0))</f>
        <v>4</v>
      </c>
      <c r="V71" s="24">
        <f>IF(NOT(AND(A71=$B$2,G71&gt;0,H71&gt;0,OR(C71&lt;&gt;"Recommended baseline",Assumptions!$B$10=1))),0,IF(ISNUMBER(K71),G71*H71*K71,IF(U71=0,"UNPRICED",IF(ISNUMBER(INDEX('SKU Catalog'!$K$1:$K$116,MAX(1,U71))),G71*H71*INDEX('SKU Catalog'!$K$1:$K$116,MAX(1,U71))*IF(AND(INDEX('SKU Catalog'!$F$1:$F$116,MAX(1,U71))="Hourly",OR(INDEX('SKU Catalog'!$J$1:$J$116,MAX(1,U71))=0,"PAYG"="PAYG")),I71,1),"UNPRICED"))))</f>
        <v>0</v>
      </c>
      <c r="W71" s="24">
        <f>IF(NOT(AND(A71=$B$2,G71&gt;0,H71&gt;0,OR(C71&lt;&gt;"Recommended baseline",Assumptions!$B$10=1))),0,IF(ISNUMBER(K71),G71*H71*K71,IF(U71=0,"UNPRICED",IF(ISNUMBER(INDEX('SKU Catalog'!$L$1:$L$116,MAX(1,U71))),G71*H71*INDEX('SKU Catalog'!$L$1:$L$116,MAX(1,U71))*IF(AND(INDEX('SKU Catalog'!$F$1:$F$116,MAX(1,U71))="Hourly",OR(INDEX('SKU Catalog'!$J$1:$J$116,MAX(1,U71))=0,"1Y"="PAYG")),I71,1),"UNPRICED"))))</f>
        <v>0</v>
      </c>
      <c r="X71" s="24">
        <f>IF(NOT(AND(A71=$B$2,G71&gt;0,H71&gt;0,OR(C71&lt;&gt;"Recommended baseline",Assumptions!$B$10=1))),0,IF(ISNUMBER(K71),G71*H71*K71,IF(U71=0,"UNPRICED",IF(ISNUMBER(INDEX('SKU Catalog'!$M$1:$M$116,MAX(1,U71))),G71*H71*INDEX('SKU Catalog'!$M$1:$M$116,MAX(1,U71))*IF(AND(INDEX('SKU Catalog'!$F$1:$F$116,MAX(1,U71))="Hourly",OR(INDEX('SKU Catalog'!$J$1:$J$116,MAX(1,U71))=0,"3Y"="PAYG")),I71,1),"UNPRICED"))))</f>
        <v>0</v>
      </c>
    </row>
    <row r="72" spans="1:24" ht="43.2" x14ac:dyDescent="0.35">
      <c r="A72" s="21" t="s">
        <v>951</v>
      </c>
      <c r="B72" s="21" t="s">
        <v>86</v>
      </c>
      <c r="C72" s="21" t="s">
        <v>2299</v>
      </c>
      <c r="D72" s="21" t="s">
        <v>1960</v>
      </c>
      <c r="E72" s="21" t="s">
        <v>1961</v>
      </c>
      <c r="F72" s="26" t="s">
        <v>182</v>
      </c>
      <c r="G72" s="27">
        <v>1</v>
      </c>
      <c r="H72" s="27">
        <v>1</v>
      </c>
      <c r="I72" s="36">
        <v>1</v>
      </c>
      <c r="J72" s="26" t="s">
        <v>2297</v>
      </c>
      <c r="K72" s="37"/>
      <c r="L72" s="23" t="str">
        <f>IF(U72=0,"INVALID SKU",IF(INDEX('SKU Catalog'!$J$1:$J$116,MAX(1,U72))=0,"PAYG",IF(J72="Default",Assumptions!$B$7,J72)))</f>
        <v>PAYG</v>
      </c>
      <c r="M72" s="23" t="str">
        <f>IF(U72=0,"Review SKU",INDEX('SKU Catalog'!$E$1:$E$116,MAX(1,U72)))</f>
        <v>resource</v>
      </c>
      <c r="N72" s="31">
        <f>IF(ISNUMBER(K72),K72,IF(U72=0,"UNPRICED",IF(L72="PAYG",INDEX('SKU Catalog'!$K$1:$K$116,MAX(1,U72)),IF(L72="1Y",INDEX('SKU Catalog'!$L$1:$L$116,MAX(1,U72)),INDEX('SKU Catalog'!$M$1:$M$116,MAX(1,U72))))))</f>
        <v>0</v>
      </c>
      <c r="O72" s="24">
        <f>IF(NOT(AND(A72=$B$2,G72&gt;0,H72&gt;0,OR(C72&lt;&gt;"Recommended baseline",Assumptions!$B$10=1))),0,IF(ISNUMBER(N72),G72*H72*N72*IF(ISNUMBER(K72),1,IF(AND(L72="PAYG",INDEX('SKU Catalog'!$F$1:$F$116,MAX(1,U72))="Hourly"),I72,1)),"UNPRICED"))</f>
        <v>0</v>
      </c>
      <c r="P72" s="24">
        <f>IF(ISNUMBER(O72),O72*Assumptions!$B$8,"UNPRICED")</f>
        <v>0</v>
      </c>
      <c r="Q72" s="23" t="str">
        <f>IF(NOT(AND(A72=$B$2,G72&gt;0,H72&gt;0,OR(C72&lt;&gt;"Recommended baseline",Assumptions!$B$10=1))),"Inactive",IF(NOT(ISNUMBER(N72)),"UNPRICED - select SKU / quote",IF(ISNUMBER(K72),"Manual quote - verify source",IF(T72="Covered","Covered by capacity",IF(T72="Control plane","No direct fee","Priced - verify sizing")))))</f>
        <v>Inactive</v>
      </c>
      <c r="R72" s="21" t="s">
        <v>2314</v>
      </c>
      <c r="S72" s="21" t="s">
        <v>1949</v>
      </c>
      <c r="T72" s="21" t="s">
        <v>181</v>
      </c>
      <c r="U72" s="23">
        <f>IF(COUNTIF('SKU Catalog'!$A$4:$A$116,T72&amp;"|"&amp;F72)=0,0,MATCH(T72&amp;"|"&amp;F72,'SKU Catalog'!$A$1:$A$116,0))</f>
        <v>4</v>
      </c>
      <c r="V72" s="24">
        <f>IF(NOT(AND(A72=$B$2,G72&gt;0,H72&gt;0,OR(C72&lt;&gt;"Recommended baseline",Assumptions!$B$10=1))),0,IF(ISNUMBER(K72),G72*H72*K72,IF(U72=0,"UNPRICED",IF(ISNUMBER(INDEX('SKU Catalog'!$K$1:$K$116,MAX(1,U72))),G72*H72*INDEX('SKU Catalog'!$K$1:$K$116,MAX(1,U72))*IF(AND(INDEX('SKU Catalog'!$F$1:$F$116,MAX(1,U72))="Hourly",OR(INDEX('SKU Catalog'!$J$1:$J$116,MAX(1,U72))=0,"PAYG"="PAYG")),I72,1),"UNPRICED"))))</f>
        <v>0</v>
      </c>
      <c r="W72" s="24">
        <f>IF(NOT(AND(A72=$B$2,G72&gt;0,H72&gt;0,OR(C72&lt;&gt;"Recommended baseline",Assumptions!$B$10=1))),0,IF(ISNUMBER(K72),G72*H72*K72,IF(U72=0,"UNPRICED",IF(ISNUMBER(INDEX('SKU Catalog'!$L$1:$L$116,MAX(1,U72))),G72*H72*INDEX('SKU Catalog'!$L$1:$L$116,MAX(1,U72))*IF(AND(INDEX('SKU Catalog'!$F$1:$F$116,MAX(1,U72))="Hourly",OR(INDEX('SKU Catalog'!$J$1:$J$116,MAX(1,U72))=0,"1Y"="PAYG")),I72,1),"UNPRICED"))))</f>
        <v>0</v>
      </c>
      <c r="X72" s="24">
        <f>IF(NOT(AND(A72=$B$2,G72&gt;0,H72&gt;0,OR(C72&lt;&gt;"Recommended baseline",Assumptions!$B$10=1))),0,IF(ISNUMBER(K72),G72*H72*K72,IF(U72=0,"UNPRICED",IF(ISNUMBER(INDEX('SKU Catalog'!$M$1:$M$116,MAX(1,U72))),G72*H72*INDEX('SKU Catalog'!$M$1:$M$116,MAX(1,U72))*IF(AND(INDEX('SKU Catalog'!$F$1:$F$116,MAX(1,U72))="Hourly",OR(INDEX('SKU Catalog'!$J$1:$J$116,MAX(1,U72))=0,"3Y"="PAYG")),I72,1),"UNPRICED"))))</f>
        <v>0</v>
      </c>
    </row>
    <row r="73" spans="1:24" ht="43.2" x14ac:dyDescent="0.35">
      <c r="A73" s="21" t="s">
        <v>951</v>
      </c>
      <c r="B73" s="21" t="s">
        <v>86</v>
      </c>
      <c r="C73" s="21" t="s">
        <v>2299</v>
      </c>
      <c r="D73" s="21" t="s">
        <v>1963</v>
      </c>
      <c r="E73" s="21" t="s">
        <v>1964</v>
      </c>
      <c r="F73" s="26" t="s">
        <v>182</v>
      </c>
      <c r="G73" s="27">
        <v>1</v>
      </c>
      <c r="H73" s="27">
        <v>1</v>
      </c>
      <c r="I73" s="36">
        <v>1</v>
      </c>
      <c r="J73" s="26" t="s">
        <v>2297</v>
      </c>
      <c r="K73" s="37"/>
      <c r="L73" s="23" t="str">
        <f>IF(U73=0,"INVALID SKU",IF(INDEX('SKU Catalog'!$J$1:$J$116,MAX(1,U73))=0,"PAYG",IF(J73="Default",Assumptions!$B$7,J73)))</f>
        <v>PAYG</v>
      </c>
      <c r="M73" s="23" t="str">
        <f>IF(U73=0,"Review SKU",INDEX('SKU Catalog'!$E$1:$E$116,MAX(1,U73)))</f>
        <v>resource</v>
      </c>
      <c r="N73" s="31">
        <f>IF(ISNUMBER(K73),K73,IF(U73=0,"UNPRICED",IF(L73="PAYG",INDEX('SKU Catalog'!$K$1:$K$116,MAX(1,U73)),IF(L73="1Y",INDEX('SKU Catalog'!$L$1:$L$116,MAX(1,U73)),INDEX('SKU Catalog'!$M$1:$M$116,MAX(1,U73))))))</f>
        <v>0</v>
      </c>
      <c r="O73" s="24">
        <f>IF(NOT(AND(A73=$B$2,G73&gt;0,H73&gt;0,OR(C73&lt;&gt;"Recommended baseline",Assumptions!$B$10=1))),0,IF(ISNUMBER(N73),G73*H73*N73*IF(ISNUMBER(K73),1,IF(AND(L73="PAYG",INDEX('SKU Catalog'!$F$1:$F$116,MAX(1,U73))="Hourly"),I73,1)),"UNPRICED"))</f>
        <v>0</v>
      </c>
      <c r="P73" s="24">
        <f>IF(ISNUMBER(O73),O73*Assumptions!$B$8,"UNPRICED")</f>
        <v>0</v>
      </c>
      <c r="Q73" s="23" t="str">
        <f>IF(NOT(AND(A73=$B$2,G73&gt;0,H73&gt;0,OR(C73&lt;&gt;"Recommended baseline",Assumptions!$B$10=1))),"Inactive",IF(NOT(ISNUMBER(N73)),"UNPRICED - select SKU / quote",IF(ISNUMBER(K73),"Manual quote - verify source",IF(T73="Covered","Covered by capacity",IF(T73="Control plane","No direct fee","Priced - verify sizing")))))</f>
        <v>Inactive</v>
      </c>
      <c r="R73" s="21" t="s">
        <v>2314</v>
      </c>
      <c r="S73" s="21" t="s">
        <v>1949</v>
      </c>
      <c r="T73" s="21" t="s">
        <v>181</v>
      </c>
      <c r="U73" s="23">
        <f>IF(COUNTIF('SKU Catalog'!$A$4:$A$116,T73&amp;"|"&amp;F73)=0,0,MATCH(T73&amp;"|"&amp;F73,'SKU Catalog'!$A$1:$A$116,0))</f>
        <v>4</v>
      </c>
      <c r="V73" s="24">
        <f>IF(NOT(AND(A73=$B$2,G73&gt;0,H73&gt;0,OR(C73&lt;&gt;"Recommended baseline",Assumptions!$B$10=1))),0,IF(ISNUMBER(K73),G73*H73*K73,IF(U73=0,"UNPRICED",IF(ISNUMBER(INDEX('SKU Catalog'!$K$1:$K$116,MAX(1,U73))),G73*H73*INDEX('SKU Catalog'!$K$1:$K$116,MAX(1,U73))*IF(AND(INDEX('SKU Catalog'!$F$1:$F$116,MAX(1,U73))="Hourly",OR(INDEX('SKU Catalog'!$J$1:$J$116,MAX(1,U73))=0,"PAYG"="PAYG")),I73,1),"UNPRICED"))))</f>
        <v>0</v>
      </c>
      <c r="W73" s="24">
        <f>IF(NOT(AND(A73=$B$2,G73&gt;0,H73&gt;0,OR(C73&lt;&gt;"Recommended baseline",Assumptions!$B$10=1))),0,IF(ISNUMBER(K73),G73*H73*K73,IF(U73=0,"UNPRICED",IF(ISNUMBER(INDEX('SKU Catalog'!$L$1:$L$116,MAX(1,U73))),G73*H73*INDEX('SKU Catalog'!$L$1:$L$116,MAX(1,U73))*IF(AND(INDEX('SKU Catalog'!$F$1:$F$116,MAX(1,U73))="Hourly",OR(INDEX('SKU Catalog'!$J$1:$J$116,MAX(1,U73))=0,"1Y"="PAYG")),I73,1),"UNPRICED"))))</f>
        <v>0</v>
      </c>
      <c r="X73" s="24">
        <f>IF(NOT(AND(A73=$B$2,G73&gt;0,H73&gt;0,OR(C73&lt;&gt;"Recommended baseline",Assumptions!$B$10=1))),0,IF(ISNUMBER(K73),G73*H73*K73,IF(U73=0,"UNPRICED",IF(ISNUMBER(INDEX('SKU Catalog'!$M$1:$M$116,MAX(1,U73))),G73*H73*INDEX('SKU Catalog'!$M$1:$M$116,MAX(1,U73))*IF(AND(INDEX('SKU Catalog'!$F$1:$F$116,MAX(1,U73))="Hourly",OR(INDEX('SKU Catalog'!$J$1:$J$116,MAX(1,U73))=0,"3Y"="PAYG")),I73,1),"UNPRICED"))))</f>
        <v>0</v>
      </c>
    </row>
    <row r="74" spans="1:24" ht="43.2" x14ac:dyDescent="0.35">
      <c r="A74" s="21" t="s">
        <v>951</v>
      </c>
      <c r="B74" s="21" t="s">
        <v>86</v>
      </c>
      <c r="C74" s="21" t="s">
        <v>2299</v>
      </c>
      <c r="D74" s="21" t="s">
        <v>1966</v>
      </c>
      <c r="E74" s="21" t="s">
        <v>1967</v>
      </c>
      <c r="F74" s="26" t="s">
        <v>182</v>
      </c>
      <c r="G74" s="27">
        <v>1</v>
      </c>
      <c r="H74" s="27">
        <v>1</v>
      </c>
      <c r="I74" s="36">
        <v>1</v>
      </c>
      <c r="J74" s="26" t="s">
        <v>2297</v>
      </c>
      <c r="K74" s="37"/>
      <c r="L74" s="23" t="str">
        <f>IF(U74=0,"INVALID SKU",IF(INDEX('SKU Catalog'!$J$1:$J$116,MAX(1,U74))=0,"PAYG",IF(J74="Default",Assumptions!$B$7,J74)))</f>
        <v>PAYG</v>
      </c>
      <c r="M74" s="23" t="str">
        <f>IF(U74=0,"Review SKU",INDEX('SKU Catalog'!$E$1:$E$116,MAX(1,U74)))</f>
        <v>resource</v>
      </c>
      <c r="N74" s="31">
        <f>IF(ISNUMBER(K74),K74,IF(U74=0,"UNPRICED",IF(L74="PAYG",INDEX('SKU Catalog'!$K$1:$K$116,MAX(1,U74)),IF(L74="1Y",INDEX('SKU Catalog'!$L$1:$L$116,MAX(1,U74)),INDEX('SKU Catalog'!$M$1:$M$116,MAX(1,U74))))))</f>
        <v>0</v>
      </c>
      <c r="O74" s="24">
        <f>IF(NOT(AND(A74=$B$2,G74&gt;0,H74&gt;0,OR(C74&lt;&gt;"Recommended baseline",Assumptions!$B$10=1))),0,IF(ISNUMBER(N74),G74*H74*N74*IF(ISNUMBER(K74),1,IF(AND(L74="PAYG",INDEX('SKU Catalog'!$F$1:$F$116,MAX(1,U74))="Hourly"),I74,1)),"UNPRICED"))</f>
        <v>0</v>
      </c>
      <c r="P74" s="24">
        <f>IF(ISNUMBER(O74),O74*Assumptions!$B$8,"UNPRICED")</f>
        <v>0</v>
      </c>
      <c r="Q74" s="23" t="str">
        <f>IF(NOT(AND(A74=$B$2,G74&gt;0,H74&gt;0,OR(C74&lt;&gt;"Recommended baseline",Assumptions!$B$10=1))),"Inactive",IF(NOT(ISNUMBER(N74)),"UNPRICED - select SKU / quote",IF(ISNUMBER(K74),"Manual quote - verify source",IF(T74="Covered","Covered by capacity",IF(T74="Control plane","No direct fee","Priced - verify sizing")))))</f>
        <v>Inactive</v>
      </c>
      <c r="R74" s="21" t="s">
        <v>2314</v>
      </c>
      <c r="S74" s="21" t="s">
        <v>1949</v>
      </c>
      <c r="T74" s="21" t="s">
        <v>181</v>
      </c>
      <c r="U74" s="23">
        <f>IF(COUNTIF('SKU Catalog'!$A$4:$A$116,T74&amp;"|"&amp;F74)=0,0,MATCH(T74&amp;"|"&amp;F74,'SKU Catalog'!$A$1:$A$116,0))</f>
        <v>4</v>
      </c>
      <c r="V74" s="24">
        <f>IF(NOT(AND(A74=$B$2,G74&gt;0,H74&gt;0,OR(C74&lt;&gt;"Recommended baseline",Assumptions!$B$10=1))),0,IF(ISNUMBER(K74),G74*H74*K74,IF(U74=0,"UNPRICED",IF(ISNUMBER(INDEX('SKU Catalog'!$K$1:$K$116,MAX(1,U74))),G74*H74*INDEX('SKU Catalog'!$K$1:$K$116,MAX(1,U74))*IF(AND(INDEX('SKU Catalog'!$F$1:$F$116,MAX(1,U74))="Hourly",OR(INDEX('SKU Catalog'!$J$1:$J$116,MAX(1,U74))=0,"PAYG"="PAYG")),I74,1),"UNPRICED"))))</f>
        <v>0</v>
      </c>
      <c r="W74" s="24">
        <f>IF(NOT(AND(A74=$B$2,G74&gt;0,H74&gt;0,OR(C74&lt;&gt;"Recommended baseline",Assumptions!$B$10=1))),0,IF(ISNUMBER(K74),G74*H74*K74,IF(U74=0,"UNPRICED",IF(ISNUMBER(INDEX('SKU Catalog'!$L$1:$L$116,MAX(1,U74))),G74*H74*INDEX('SKU Catalog'!$L$1:$L$116,MAX(1,U74))*IF(AND(INDEX('SKU Catalog'!$F$1:$F$116,MAX(1,U74))="Hourly",OR(INDEX('SKU Catalog'!$J$1:$J$116,MAX(1,U74))=0,"1Y"="PAYG")),I74,1),"UNPRICED"))))</f>
        <v>0</v>
      </c>
      <c r="X74" s="24">
        <f>IF(NOT(AND(A74=$B$2,G74&gt;0,H74&gt;0,OR(C74&lt;&gt;"Recommended baseline",Assumptions!$B$10=1))),0,IF(ISNUMBER(K74),G74*H74*K74,IF(U74=0,"UNPRICED",IF(ISNUMBER(INDEX('SKU Catalog'!$M$1:$M$116,MAX(1,U74))),G74*H74*INDEX('SKU Catalog'!$M$1:$M$116,MAX(1,U74))*IF(AND(INDEX('SKU Catalog'!$F$1:$F$116,MAX(1,U74))="Hourly",OR(INDEX('SKU Catalog'!$J$1:$J$116,MAX(1,U74))=0,"3Y"="PAYG")),I74,1),"UNPRICED"))))</f>
        <v>0</v>
      </c>
    </row>
    <row r="75" spans="1:24" ht="43.2" x14ac:dyDescent="0.35">
      <c r="A75" s="21" t="s">
        <v>951</v>
      </c>
      <c r="B75" s="21" t="s">
        <v>86</v>
      </c>
      <c r="C75" s="21" t="s">
        <v>2299</v>
      </c>
      <c r="D75" s="21" t="s">
        <v>1969</v>
      </c>
      <c r="E75" s="21" t="s">
        <v>1970</v>
      </c>
      <c r="F75" s="26" t="s">
        <v>182</v>
      </c>
      <c r="G75" s="27">
        <v>1</v>
      </c>
      <c r="H75" s="27">
        <v>1</v>
      </c>
      <c r="I75" s="36">
        <v>1</v>
      </c>
      <c r="J75" s="26" t="s">
        <v>2297</v>
      </c>
      <c r="K75" s="37"/>
      <c r="L75" s="23" t="str">
        <f>IF(U75=0,"INVALID SKU",IF(INDEX('SKU Catalog'!$J$1:$J$116,MAX(1,U75))=0,"PAYG",IF(J75="Default",Assumptions!$B$7,J75)))</f>
        <v>PAYG</v>
      </c>
      <c r="M75" s="23" t="str">
        <f>IF(U75=0,"Review SKU",INDEX('SKU Catalog'!$E$1:$E$116,MAX(1,U75)))</f>
        <v>resource</v>
      </c>
      <c r="N75" s="31">
        <f>IF(ISNUMBER(K75),K75,IF(U75=0,"UNPRICED",IF(L75="PAYG",INDEX('SKU Catalog'!$K$1:$K$116,MAX(1,U75)),IF(L75="1Y",INDEX('SKU Catalog'!$L$1:$L$116,MAX(1,U75)),INDEX('SKU Catalog'!$M$1:$M$116,MAX(1,U75))))))</f>
        <v>0</v>
      </c>
      <c r="O75" s="24">
        <f>IF(NOT(AND(A75=$B$2,G75&gt;0,H75&gt;0,OR(C75&lt;&gt;"Recommended baseline",Assumptions!$B$10=1))),0,IF(ISNUMBER(N75),G75*H75*N75*IF(ISNUMBER(K75),1,IF(AND(L75="PAYG",INDEX('SKU Catalog'!$F$1:$F$116,MAX(1,U75))="Hourly"),I75,1)),"UNPRICED"))</f>
        <v>0</v>
      </c>
      <c r="P75" s="24">
        <f>IF(ISNUMBER(O75),O75*Assumptions!$B$8,"UNPRICED")</f>
        <v>0</v>
      </c>
      <c r="Q75" s="23" t="str">
        <f>IF(NOT(AND(A75=$B$2,G75&gt;0,H75&gt;0,OR(C75&lt;&gt;"Recommended baseline",Assumptions!$B$10=1))),"Inactive",IF(NOT(ISNUMBER(N75)),"UNPRICED - select SKU / quote",IF(ISNUMBER(K75),"Manual quote - verify source",IF(T75="Covered","Covered by capacity",IF(T75="Control plane","No direct fee","Priced - verify sizing")))))</f>
        <v>Inactive</v>
      </c>
      <c r="R75" s="21" t="s">
        <v>2314</v>
      </c>
      <c r="S75" s="21" t="s">
        <v>1949</v>
      </c>
      <c r="T75" s="21" t="s">
        <v>181</v>
      </c>
      <c r="U75" s="23">
        <f>IF(COUNTIF('SKU Catalog'!$A$4:$A$116,T75&amp;"|"&amp;F75)=0,0,MATCH(T75&amp;"|"&amp;F75,'SKU Catalog'!$A$1:$A$116,0))</f>
        <v>4</v>
      </c>
      <c r="V75" s="24">
        <f>IF(NOT(AND(A75=$B$2,G75&gt;0,H75&gt;0,OR(C75&lt;&gt;"Recommended baseline",Assumptions!$B$10=1))),0,IF(ISNUMBER(K75),G75*H75*K75,IF(U75=0,"UNPRICED",IF(ISNUMBER(INDEX('SKU Catalog'!$K$1:$K$116,MAX(1,U75))),G75*H75*INDEX('SKU Catalog'!$K$1:$K$116,MAX(1,U75))*IF(AND(INDEX('SKU Catalog'!$F$1:$F$116,MAX(1,U75))="Hourly",OR(INDEX('SKU Catalog'!$J$1:$J$116,MAX(1,U75))=0,"PAYG"="PAYG")),I75,1),"UNPRICED"))))</f>
        <v>0</v>
      </c>
      <c r="W75" s="24">
        <f>IF(NOT(AND(A75=$B$2,G75&gt;0,H75&gt;0,OR(C75&lt;&gt;"Recommended baseline",Assumptions!$B$10=1))),0,IF(ISNUMBER(K75),G75*H75*K75,IF(U75=0,"UNPRICED",IF(ISNUMBER(INDEX('SKU Catalog'!$L$1:$L$116,MAX(1,U75))),G75*H75*INDEX('SKU Catalog'!$L$1:$L$116,MAX(1,U75))*IF(AND(INDEX('SKU Catalog'!$F$1:$F$116,MAX(1,U75))="Hourly",OR(INDEX('SKU Catalog'!$J$1:$J$116,MAX(1,U75))=0,"1Y"="PAYG")),I75,1),"UNPRICED"))))</f>
        <v>0</v>
      </c>
      <c r="X75" s="24">
        <f>IF(NOT(AND(A75=$B$2,G75&gt;0,H75&gt;0,OR(C75&lt;&gt;"Recommended baseline",Assumptions!$B$10=1))),0,IF(ISNUMBER(K75),G75*H75*K75,IF(U75=0,"UNPRICED",IF(ISNUMBER(INDEX('SKU Catalog'!$M$1:$M$116,MAX(1,U75))),G75*H75*INDEX('SKU Catalog'!$M$1:$M$116,MAX(1,U75))*IF(AND(INDEX('SKU Catalog'!$F$1:$F$116,MAX(1,U75))="Hourly",OR(INDEX('SKU Catalog'!$J$1:$J$116,MAX(1,U75))=0,"3Y"="PAYG")),I75,1),"UNPRICED"))))</f>
        <v>0</v>
      </c>
    </row>
    <row r="76" spans="1:24" ht="43.2" x14ac:dyDescent="0.35">
      <c r="A76" s="21" t="s">
        <v>951</v>
      </c>
      <c r="B76" s="21" t="s">
        <v>86</v>
      </c>
      <c r="C76" s="21" t="s">
        <v>2299</v>
      </c>
      <c r="D76" s="21" t="s">
        <v>1062</v>
      </c>
      <c r="E76" s="21" t="s">
        <v>1063</v>
      </c>
      <c r="F76" s="26" t="s">
        <v>182</v>
      </c>
      <c r="G76" s="27">
        <v>1</v>
      </c>
      <c r="H76" s="27">
        <v>1</v>
      </c>
      <c r="I76" s="36">
        <v>1</v>
      </c>
      <c r="J76" s="26" t="s">
        <v>2297</v>
      </c>
      <c r="K76" s="37"/>
      <c r="L76" s="23" t="str">
        <f>IF(U76=0,"INVALID SKU",IF(INDEX('SKU Catalog'!$J$1:$J$116,MAX(1,U76))=0,"PAYG",IF(J76="Default",Assumptions!$B$7,J76)))</f>
        <v>PAYG</v>
      </c>
      <c r="M76" s="23" t="str">
        <f>IF(U76=0,"Review SKU",INDEX('SKU Catalog'!$E$1:$E$116,MAX(1,U76)))</f>
        <v>resource</v>
      </c>
      <c r="N76" s="31">
        <f>IF(ISNUMBER(K76),K76,IF(U76=0,"UNPRICED",IF(L76="PAYG",INDEX('SKU Catalog'!$K$1:$K$116,MAX(1,U76)),IF(L76="1Y",INDEX('SKU Catalog'!$L$1:$L$116,MAX(1,U76)),INDEX('SKU Catalog'!$M$1:$M$116,MAX(1,U76))))))</f>
        <v>0</v>
      </c>
      <c r="O76" s="24">
        <f>IF(NOT(AND(A76=$B$2,G76&gt;0,H76&gt;0,OR(C76&lt;&gt;"Recommended baseline",Assumptions!$B$10=1))),0,IF(ISNUMBER(N76),G76*H76*N76*IF(ISNUMBER(K76),1,IF(AND(L76="PAYG",INDEX('SKU Catalog'!$F$1:$F$116,MAX(1,U76))="Hourly"),I76,1)),"UNPRICED"))</f>
        <v>0</v>
      </c>
      <c r="P76" s="24">
        <f>IF(ISNUMBER(O76),O76*Assumptions!$B$8,"UNPRICED")</f>
        <v>0</v>
      </c>
      <c r="Q76" s="23" t="str">
        <f>IF(NOT(AND(A76=$B$2,G76&gt;0,H76&gt;0,OR(C76&lt;&gt;"Recommended baseline",Assumptions!$B$10=1))),"Inactive",IF(NOT(ISNUMBER(N76)),"UNPRICED - select SKU / quote",IF(ISNUMBER(K76),"Manual quote - verify source",IF(T76="Covered","Covered by capacity",IF(T76="Control plane","No direct fee","Priced - verify sizing")))))</f>
        <v>Inactive</v>
      </c>
      <c r="R76" s="21" t="s">
        <v>2314</v>
      </c>
      <c r="S76" s="21" t="s">
        <v>1949</v>
      </c>
      <c r="T76" s="21" t="s">
        <v>181</v>
      </c>
      <c r="U76" s="23">
        <f>IF(COUNTIF('SKU Catalog'!$A$4:$A$116,T76&amp;"|"&amp;F76)=0,0,MATCH(T76&amp;"|"&amp;F76,'SKU Catalog'!$A$1:$A$116,0))</f>
        <v>4</v>
      </c>
      <c r="V76" s="24">
        <f>IF(NOT(AND(A76=$B$2,G76&gt;0,H76&gt;0,OR(C76&lt;&gt;"Recommended baseline",Assumptions!$B$10=1))),0,IF(ISNUMBER(K76),G76*H76*K76,IF(U76=0,"UNPRICED",IF(ISNUMBER(INDEX('SKU Catalog'!$K$1:$K$116,MAX(1,U76))),G76*H76*INDEX('SKU Catalog'!$K$1:$K$116,MAX(1,U76))*IF(AND(INDEX('SKU Catalog'!$F$1:$F$116,MAX(1,U76))="Hourly",OR(INDEX('SKU Catalog'!$J$1:$J$116,MAX(1,U76))=0,"PAYG"="PAYG")),I76,1),"UNPRICED"))))</f>
        <v>0</v>
      </c>
      <c r="W76" s="24">
        <f>IF(NOT(AND(A76=$B$2,G76&gt;0,H76&gt;0,OR(C76&lt;&gt;"Recommended baseline",Assumptions!$B$10=1))),0,IF(ISNUMBER(K76),G76*H76*K76,IF(U76=0,"UNPRICED",IF(ISNUMBER(INDEX('SKU Catalog'!$L$1:$L$116,MAX(1,U76))),G76*H76*INDEX('SKU Catalog'!$L$1:$L$116,MAX(1,U76))*IF(AND(INDEX('SKU Catalog'!$F$1:$F$116,MAX(1,U76))="Hourly",OR(INDEX('SKU Catalog'!$J$1:$J$116,MAX(1,U76))=0,"1Y"="PAYG")),I76,1),"UNPRICED"))))</f>
        <v>0</v>
      </c>
      <c r="X76" s="24">
        <f>IF(NOT(AND(A76=$B$2,G76&gt;0,H76&gt;0,OR(C76&lt;&gt;"Recommended baseline",Assumptions!$B$10=1))),0,IF(ISNUMBER(K76),G76*H76*K76,IF(U76=0,"UNPRICED",IF(ISNUMBER(INDEX('SKU Catalog'!$M$1:$M$116,MAX(1,U76))),G76*H76*INDEX('SKU Catalog'!$M$1:$M$116,MAX(1,U76))*IF(AND(INDEX('SKU Catalog'!$F$1:$F$116,MAX(1,U76))="Hourly",OR(INDEX('SKU Catalog'!$J$1:$J$116,MAX(1,U76))=0,"3Y"="PAYG")),I76,1),"UNPRICED"))))</f>
        <v>0</v>
      </c>
    </row>
    <row r="77" spans="1:24" ht="43.2" x14ac:dyDescent="0.35">
      <c r="A77" s="21" t="s">
        <v>951</v>
      </c>
      <c r="B77" s="21" t="s">
        <v>86</v>
      </c>
      <c r="C77" s="21" t="s">
        <v>2299</v>
      </c>
      <c r="D77" s="21" t="s">
        <v>1973</v>
      </c>
      <c r="E77" s="21" t="s">
        <v>1974</v>
      </c>
      <c r="F77" s="26" t="s">
        <v>182</v>
      </c>
      <c r="G77" s="27">
        <v>1</v>
      </c>
      <c r="H77" s="27">
        <v>1</v>
      </c>
      <c r="I77" s="36">
        <v>1</v>
      </c>
      <c r="J77" s="26" t="s">
        <v>2297</v>
      </c>
      <c r="K77" s="37"/>
      <c r="L77" s="23" t="str">
        <f>IF(U77=0,"INVALID SKU",IF(INDEX('SKU Catalog'!$J$1:$J$116,MAX(1,U77))=0,"PAYG",IF(J77="Default",Assumptions!$B$7,J77)))</f>
        <v>PAYG</v>
      </c>
      <c r="M77" s="23" t="str">
        <f>IF(U77=0,"Review SKU",INDEX('SKU Catalog'!$E$1:$E$116,MAX(1,U77)))</f>
        <v>resource</v>
      </c>
      <c r="N77" s="31">
        <f>IF(ISNUMBER(K77),K77,IF(U77=0,"UNPRICED",IF(L77="PAYG",INDEX('SKU Catalog'!$K$1:$K$116,MAX(1,U77)),IF(L77="1Y",INDEX('SKU Catalog'!$L$1:$L$116,MAX(1,U77)),INDEX('SKU Catalog'!$M$1:$M$116,MAX(1,U77))))))</f>
        <v>0</v>
      </c>
      <c r="O77" s="24">
        <f>IF(NOT(AND(A77=$B$2,G77&gt;0,H77&gt;0,OR(C77&lt;&gt;"Recommended baseline",Assumptions!$B$10=1))),0,IF(ISNUMBER(N77),G77*H77*N77*IF(ISNUMBER(K77),1,IF(AND(L77="PAYG",INDEX('SKU Catalog'!$F$1:$F$116,MAX(1,U77))="Hourly"),I77,1)),"UNPRICED"))</f>
        <v>0</v>
      </c>
      <c r="P77" s="24">
        <f>IF(ISNUMBER(O77),O77*Assumptions!$B$8,"UNPRICED")</f>
        <v>0</v>
      </c>
      <c r="Q77" s="23" t="str">
        <f>IF(NOT(AND(A77=$B$2,G77&gt;0,H77&gt;0,OR(C77&lt;&gt;"Recommended baseline",Assumptions!$B$10=1))),"Inactive",IF(NOT(ISNUMBER(N77)),"UNPRICED - select SKU / quote",IF(ISNUMBER(K77),"Manual quote - verify source",IF(T77="Covered","Covered by capacity",IF(T77="Control plane","No direct fee","Priced - verify sizing")))))</f>
        <v>Inactive</v>
      </c>
      <c r="R77" s="21" t="s">
        <v>2314</v>
      </c>
      <c r="S77" s="21" t="s">
        <v>1949</v>
      </c>
      <c r="T77" s="21" t="s">
        <v>181</v>
      </c>
      <c r="U77" s="23">
        <f>IF(COUNTIF('SKU Catalog'!$A$4:$A$116,T77&amp;"|"&amp;F77)=0,0,MATCH(T77&amp;"|"&amp;F77,'SKU Catalog'!$A$1:$A$116,0))</f>
        <v>4</v>
      </c>
      <c r="V77" s="24">
        <f>IF(NOT(AND(A77=$B$2,G77&gt;0,H77&gt;0,OR(C77&lt;&gt;"Recommended baseline",Assumptions!$B$10=1))),0,IF(ISNUMBER(K77),G77*H77*K77,IF(U77=0,"UNPRICED",IF(ISNUMBER(INDEX('SKU Catalog'!$K$1:$K$116,MAX(1,U77))),G77*H77*INDEX('SKU Catalog'!$K$1:$K$116,MAX(1,U77))*IF(AND(INDEX('SKU Catalog'!$F$1:$F$116,MAX(1,U77))="Hourly",OR(INDEX('SKU Catalog'!$J$1:$J$116,MAX(1,U77))=0,"PAYG"="PAYG")),I77,1),"UNPRICED"))))</f>
        <v>0</v>
      </c>
      <c r="W77" s="24">
        <f>IF(NOT(AND(A77=$B$2,G77&gt;0,H77&gt;0,OR(C77&lt;&gt;"Recommended baseline",Assumptions!$B$10=1))),0,IF(ISNUMBER(K77),G77*H77*K77,IF(U77=0,"UNPRICED",IF(ISNUMBER(INDEX('SKU Catalog'!$L$1:$L$116,MAX(1,U77))),G77*H77*INDEX('SKU Catalog'!$L$1:$L$116,MAX(1,U77))*IF(AND(INDEX('SKU Catalog'!$F$1:$F$116,MAX(1,U77))="Hourly",OR(INDEX('SKU Catalog'!$J$1:$J$116,MAX(1,U77))=0,"1Y"="PAYG")),I77,1),"UNPRICED"))))</f>
        <v>0</v>
      </c>
      <c r="X77" s="24">
        <f>IF(NOT(AND(A77=$B$2,G77&gt;0,H77&gt;0,OR(C77&lt;&gt;"Recommended baseline",Assumptions!$B$10=1))),0,IF(ISNUMBER(K77),G77*H77*K77,IF(U77=0,"UNPRICED",IF(ISNUMBER(INDEX('SKU Catalog'!$M$1:$M$116,MAX(1,U77))),G77*H77*INDEX('SKU Catalog'!$M$1:$M$116,MAX(1,U77))*IF(AND(INDEX('SKU Catalog'!$F$1:$F$116,MAX(1,U77))="Hourly",OR(INDEX('SKU Catalog'!$J$1:$J$116,MAX(1,U77))=0,"3Y"="PAYG")),I77,1),"UNPRICED"))))</f>
        <v>0</v>
      </c>
    </row>
    <row r="78" spans="1:24" ht="43.2" x14ac:dyDescent="0.35">
      <c r="A78" s="21" t="s">
        <v>951</v>
      </c>
      <c r="B78" s="21" t="s">
        <v>86</v>
      </c>
      <c r="C78" s="21" t="s">
        <v>2299</v>
      </c>
      <c r="D78" s="21" t="s">
        <v>1165</v>
      </c>
      <c r="E78" s="21" t="s">
        <v>1166</v>
      </c>
      <c r="F78" s="26" t="s">
        <v>182</v>
      </c>
      <c r="G78" s="27">
        <v>1</v>
      </c>
      <c r="H78" s="27">
        <v>1</v>
      </c>
      <c r="I78" s="36">
        <v>1</v>
      </c>
      <c r="J78" s="26" t="s">
        <v>2297</v>
      </c>
      <c r="K78" s="37"/>
      <c r="L78" s="23" t="str">
        <f>IF(U78=0,"INVALID SKU",IF(INDEX('SKU Catalog'!$J$1:$J$116,MAX(1,U78))=0,"PAYG",IF(J78="Default",Assumptions!$B$7,J78)))</f>
        <v>PAYG</v>
      </c>
      <c r="M78" s="23" t="str">
        <f>IF(U78=0,"Review SKU",INDEX('SKU Catalog'!$E$1:$E$116,MAX(1,U78)))</f>
        <v>resource</v>
      </c>
      <c r="N78" s="31">
        <f>IF(ISNUMBER(K78),K78,IF(U78=0,"UNPRICED",IF(L78="PAYG",INDEX('SKU Catalog'!$K$1:$K$116,MAX(1,U78)),IF(L78="1Y",INDEX('SKU Catalog'!$L$1:$L$116,MAX(1,U78)),INDEX('SKU Catalog'!$M$1:$M$116,MAX(1,U78))))))</f>
        <v>0</v>
      </c>
      <c r="O78" s="24">
        <f>IF(NOT(AND(A78=$B$2,G78&gt;0,H78&gt;0,OR(C78&lt;&gt;"Recommended baseline",Assumptions!$B$10=1))),0,IF(ISNUMBER(N78),G78*H78*N78*IF(ISNUMBER(K78),1,IF(AND(L78="PAYG",INDEX('SKU Catalog'!$F$1:$F$116,MAX(1,U78))="Hourly"),I78,1)),"UNPRICED"))</f>
        <v>0</v>
      </c>
      <c r="P78" s="24">
        <f>IF(ISNUMBER(O78),O78*Assumptions!$B$8,"UNPRICED")</f>
        <v>0</v>
      </c>
      <c r="Q78" s="23" t="str">
        <f>IF(NOT(AND(A78=$B$2,G78&gt;0,H78&gt;0,OR(C78&lt;&gt;"Recommended baseline",Assumptions!$B$10=1))),"Inactive",IF(NOT(ISNUMBER(N78)),"UNPRICED - select SKU / quote",IF(ISNUMBER(K78),"Manual quote - verify source",IF(T78="Covered","Covered by capacity",IF(T78="Control plane","No direct fee","Priced - verify sizing")))))</f>
        <v>Inactive</v>
      </c>
      <c r="R78" s="21" t="s">
        <v>2314</v>
      </c>
      <c r="S78" s="21" t="s">
        <v>1949</v>
      </c>
      <c r="T78" s="21" t="s">
        <v>181</v>
      </c>
      <c r="U78" s="23">
        <f>IF(COUNTIF('SKU Catalog'!$A$4:$A$116,T78&amp;"|"&amp;F78)=0,0,MATCH(T78&amp;"|"&amp;F78,'SKU Catalog'!$A$1:$A$116,0))</f>
        <v>4</v>
      </c>
      <c r="V78" s="24">
        <f>IF(NOT(AND(A78=$B$2,G78&gt;0,H78&gt;0,OR(C78&lt;&gt;"Recommended baseline",Assumptions!$B$10=1))),0,IF(ISNUMBER(K78),G78*H78*K78,IF(U78=0,"UNPRICED",IF(ISNUMBER(INDEX('SKU Catalog'!$K$1:$K$116,MAX(1,U78))),G78*H78*INDEX('SKU Catalog'!$K$1:$K$116,MAX(1,U78))*IF(AND(INDEX('SKU Catalog'!$F$1:$F$116,MAX(1,U78))="Hourly",OR(INDEX('SKU Catalog'!$J$1:$J$116,MAX(1,U78))=0,"PAYG"="PAYG")),I78,1),"UNPRICED"))))</f>
        <v>0</v>
      </c>
      <c r="W78" s="24">
        <f>IF(NOT(AND(A78=$B$2,G78&gt;0,H78&gt;0,OR(C78&lt;&gt;"Recommended baseline",Assumptions!$B$10=1))),0,IF(ISNUMBER(K78),G78*H78*K78,IF(U78=0,"UNPRICED",IF(ISNUMBER(INDEX('SKU Catalog'!$L$1:$L$116,MAX(1,U78))),G78*H78*INDEX('SKU Catalog'!$L$1:$L$116,MAX(1,U78))*IF(AND(INDEX('SKU Catalog'!$F$1:$F$116,MAX(1,U78))="Hourly",OR(INDEX('SKU Catalog'!$J$1:$J$116,MAX(1,U78))=0,"1Y"="PAYG")),I78,1),"UNPRICED"))))</f>
        <v>0</v>
      </c>
      <c r="X78" s="24">
        <f>IF(NOT(AND(A78=$B$2,G78&gt;0,H78&gt;0,OR(C78&lt;&gt;"Recommended baseline",Assumptions!$B$10=1))),0,IF(ISNUMBER(K78),G78*H78*K78,IF(U78=0,"UNPRICED",IF(ISNUMBER(INDEX('SKU Catalog'!$M$1:$M$116,MAX(1,U78))),G78*H78*INDEX('SKU Catalog'!$M$1:$M$116,MAX(1,U78))*IF(AND(INDEX('SKU Catalog'!$F$1:$F$116,MAX(1,U78))="Hourly",OR(INDEX('SKU Catalog'!$J$1:$J$116,MAX(1,U78))=0,"3Y"="PAYG")),I78,1),"UNPRICED"))))</f>
        <v>0</v>
      </c>
    </row>
    <row r="79" spans="1:24" ht="43.2" x14ac:dyDescent="0.35">
      <c r="A79" s="21" t="s">
        <v>951</v>
      </c>
      <c r="B79" s="21" t="s">
        <v>95</v>
      </c>
      <c r="C79" s="21" t="s">
        <v>2299</v>
      </c>
      <c r="D79" s="21" t="s">
        <v>2350</v>
      </c>
      <c r="E79" s="21" t="s">
        <v>1916</v>
      </c>
      <c r="F79" s="26" t="s">
        <v>188</v>
      </c>
      <c r="G79" s="27">
        <v>1</v>
      </c>
      <c r="H79" s="27">
        <v>1</v>
      </c>
      <c r="I79" s="36">
        <v>1</v>
      </c>
      <c r="J79" s="26" t="s">
        <v>2297</v>
      </c>
      <c r="K79" s="37"/>
      <c r="L79" s="23" t="str">
        <f>IF(U79=0,"INVALID SKU",IF(INDEX('SKU Catalog'!$J$1:$J$116,MAX(1,U79))=0,"PAYG",IF(J79="Default",Assumptions!$B$7,J79)))</f>
        <v>PAYG</v>
      </c>
      <c r="M79" s="23" t="str">
        <f>IF(U79=0,"Review SKU",INDEX('SKU Catalog'!$E$1:$E$116,MAX(1,U79)))</f>
        <v>resource</v>
      </c>
      <c r="N79" s="31">
        <f>IF(ISNUMBER(K79),K79,IF(U79=0,"UNPRICED",IF(L79="PAYG",INDEX('SKU Catalog'!$K$1:$K$116,MAX(1,U79)),IF(L79="1Y",INDEX('SKU Catalog'!$L$1:$L$116,MAX(1,U79)),INDEX('SKU Catalog'!$M$1:$M$116,MAX(1,U79))))))</f>
        <v>0</v>
      </c>
      <c r="O79" s="24">
        <f>IF(NOT(AND(A79=$B$2,G79&gt;0,H79&gt;0,OR(C79&lt;&gt;"Recommended baseline",Assumptions!$B$10=1))),0,IF(ISNUMBER(N79),G79*H79*N79*IF(ISNUMBER(K79),1,IF(AND(L79="PAYG",INDEX('SKU Catalog'!$F$1:$F$116,MAX(1,U79))="Hourly"),I79,1)),"UNPRICED"))</f>
        <v>0</v>
      </c>
      <c r="P79" s="24">
        <f>IF(ISNUMBER(O79),O79*Assumptions!$B$8,"UNPRICED")</f>
        <v>0</v>
      </c>
      <c r="Q79" s="23" t="str">
        <f>IF(NOT(AND(A79=$B$2,G79&gt;0,H79&gt;0,OR(C79&lt;&gt;"Recommended baseline",Assumptions!$B$10=1))),"Inactive",IF(NOT(ISNUMBER(N79)),"UNPRICED - select SKU / quote",IF(ISNUMBER(K79),"Manual quote - verify source",IF(T79="Covered","Covered by capacity",IF(T79="Control plane","No direct fee","Priced - verify sizing")))))</f>
        <v>Inactive</v>
      </c>
      <c r="R79" s="21" t="s">
        <v>2351</v>
      </c>
      <c r="S79" s="21" t="s">
        <v>1949</v>
      </c>
      <c r="T79" s="21" t="s">
        <v>187</v>
      </c>
      <c r="U79" s="23">
        <f>IF(COUNTIF('SKU Catalog'!$A$4:$A$116,T79&amp;"|"&amp;F79)=0,0,MATCH(T79&amp;"|"&amp;F79,'SKU Catalog'!$A$1:$A$116,0))</f>
        <v>5</v>
      </c>
      <c r="V79" s="24">
        <f>IF(NOT(AND(A79=$B$2,G79&gt;0,H79&gt;0,OR(C79&lt;&gt;"Recommended baseline",Assumptions!$B$10=1))),0,IF(ISNUMBER(K79),G79*H79*K79,IF(U79=0,"UNPRICED",IF(ISNUMBER(INDEX('SKU Catalog'!$K$1:$K$116,MAX(1,U79))),G79*H79*INDEX('SKU Catalog'!$K$1:$K$116,MAX(1,U79))*IF(AND(INDEX('SKU Catalog'!$F$1:$F$116,MAX(1,U79))="Hourly",OR(INDEX('SKU Catalog'!$J$1:$J$116,MAX(1,U79))=0,"PAYG"="PAYG")),I79,1),"UNPRICED"))))</f>
        <v>0</v>
      </c>
      <c r="W79" s="24">
        <f>IF(NOT(AND(A79=$B$2,G79&gt;0,H79&gt;0,OR(C79&lt;&gt;"Recommended baseline",Assumptions!$B$10=1))),0,IF(ISNUMBER(K79),G79*H79*K79,IF(U79=0,"UNPRICED",IF(ISNUMBER(INDEX('SKU Catalog'!$L$1:$L$116,MAX(1,U79))),G79*H79*INDEX('SKU Catalog'!$L$1:$L$116,MAX(1,U79))*IF(AND(INDEX('SKU Catalog'!$F$1:$F$116,MAX(1,U79))="Hourly",OR(INDEX('SKU Catalog'!$J$1:$J$116,MAX(1,U79))=0,"1Y"="PAYG")),I79,1),"UNPRICED"))))</f>
        <v>0</v>
      </c>
      <c r="X79" s="24">
        <f>IF(NOT(AND(A79=$B$2,G79&gt;0,H79&gt;0,OR(C79&lt;&gt;"Recommended baseline",Assumptions!$B$10=1))),0,IF(ISNUMBER(K79),G79*H79*K79,IF(U79=0,"UNPRICED",IF(ISNUMBER(INDEX('SKU Catalog'!$M$1:$M$116,MAX(1,U79))),G79*H79*INDEX('SKU Catalog'!$M$1:$M$116,MAX(1,U79))*IF(AND(INDEX('SKU Catalog'!$F$1:$F$116,MAX(1,U79))="Hourly",OR(INDEX('SKU Catalog'!$J$1:$J$116,MAX(1,U79))=0,"3Y"="PAYG")),I79,1),"UNPRICED"))))</f>
        <v>0</v>
      </c>
    </row>
    <row r="80" spans="1:24" ht="28.8" x14ac:dyDescent="0.35">
      <c r="A80" s="21" t="s">
        <v>951</v>
      </c>
      <c r="B80" s="21" t="s">
        <v>89</v>
      </c>
      <c r="C80" s="21" t="s">
        <v>2301</v>
      </c>
      <c r="D80" s="21" t="s">
        <v>262</v>
      </c>
      <c r="E80" s="21" t="s">
        <v>2302</v>
      </c>
      <c r="F80" s="26" t="s">
        <v>239</v>
      </c>
      <c r="G80" s="27">
        <v>1</v>
      </c>
      <c r="H80" s="38">
        <f>Assumptions!$B$15</f>
        <v>1024</v>
      </c>
      <c r="I80" s="36">
        <v>1</v>
      </c>
      <c r="J80" s="26" t="s">
        <v>2297</v>
      </c>
      <c r="K80" s="37"/>
      <c r="L80" s="23" t="str">
        <f>IF(U80=0,"INVALID SKU",IF(INDEX('SKU Catalog'!$J$1:$J$116,MAX(1,U80))=0,"PAYG",IF(J80="Default",Assumptions!$B$7,J80)))</f>
        <v>PAYG</v>
      </c>
      <c r="M80" s="23" t="str">
        <f>IF(U80=0,"Review SKU",INDEX('SKU Catalog'!$E$1:$E$116,MAX(1,U80)))</f>
        <v>GB-month</v>
      </c>
      <c r="N80" s="31">
        <f>IF(ISNUMBER(K80),K80,IF(U80=0,"UNPRICED",IF(L80="PAYG",INDEX('SKU Catalog'!$K$1:$K$116,MAX(1,U80)),IF(L80="1Y",INDEX('SKU Catalog'!$L$1:$L$116,MAX(1,U80)),INDEX('SKU Catalog'!$M$1:$M$116,MAX(1,U80))))))</f>
        <v>2.1000000000000001E-2</v>
      </c>
      <c r="O80" s="24">
        <f>IF(NOT(AND(A80=$B$2,G80&gt;0,H80&gt;0,OR(C80&lt;&gt;"Recommended baseline",Assumptions!$B$10=1))),0,IF(ISNUMBER(N80),G80*H80*N80*IF(ISNUMBER(K80),1,IF(AND(L80="PAYG",INDEX('SKU Catalog'!$F$1:$F$116,MAX(1,U80))="Hourly"),I80,1)),"UNPRICED"))</f>
        <v>0</v>
      </c>
      <c r="P80" s="24">
        <f>IF(ISNUMBER(O80),O80*Assumptions!$B$8,"UNPRICED")</f>
        <v>0</v>
      </c>
      <c r="Q80" s="23" t="str">
        <f>IF(NOT(AND(A80=$B$2,G80&gt;0,H80&gt;0,OR(C80&lt;&gt;"Recommended baseline",Assumptions!$B$10=1))),"Inactive",IF(NOT(ISNUMBER(N80)),"UNPRICED - select SKU / quote",IF(ISNUMBER(K80),"Manual quote - verify source",IF(T80="Covered","Covered by capacity",IF(T80="Control plane","No direct fee","Priced - verify sizing")))))</f>
        <v>Inactive</v>
      </c>
      <c r="R80" s="21" t="s">
        <v>2303</v>
      </c>
      <c r="S80" s="21" t="s">
        <v>2304</v>
      </c>
      <c r="T80" s="21" t="s">
        <v>262</v>
      </c>
      <c r="U80" s="23">
        <f>IF(COUNTIF('SKU Catalog'!$A$4:$A$116,T80&amp;"|"&amp;F80)=0,0,MATCH(T80&amp;"|"&amp;F80,'SKU Catalog'!$A$1:$A$116,0))</f>
        <v>34</v>
      </c>
      <c r="V80" s="24">
        <f>IF(NOT(AND(A80=$B$2,G80&gt;0,H80&gt;0,OR(C80&lt;&gt;"Recommended baseline",Assumptions!$B$10=1))),0,IF(ISNUMBER(K80),G80*H80*K80,IF(U80=0,"UNPRICED",IF(ISNUMBER(INDEX('SKU Catalog'!$K$1:$K$116,MAX(1,U80))),G80*H80*INDEX('SKU Catalog'!$K$1:$K$116,MAX(1,U80))*IF(AND(INDEX('SKU Catalog'!$F$1:$F$116,MAX(1,U80))="Hourly",OR(INDEX('SKU Catalog'!$J$1:$J$116,MAX(1,U80))=0,"PAYG"="PAYG")),I80,1),"UNPRICED"))))</f>
        <v>0</v>
      </c>
      <c r="W80" s="24">
        <f>IF(NOT(AND(A80=$B$2,G80&gt;0,H80&gt;0,OR(C80&lt;&gt;"Recommended baseline",Assumptions!$B$10=1))),0,IF(ISNUMBER(K80),G80*H80*K80,IF(U80=0,"UNPRICED",IF(ISNUMBER(INDEX('SKU Catalog'!$L$1:$L$116,MAX(1,U80))),G80*H80*INDEX('SKU Catalog'!$L$1:$L$116,MAX(1,U80))*IF(AND(INDEX('SKU Catalog'!$F$1:$F$116,MAX(1,U80))="Hourly",OR(INDEX('SKU Catalog'!$J$1:$J$116,MAX(1,U80))=0,"1Y"="PAYG")),I80,1),"UNPRICED"))))</f>
        <v>0</v>
      </c>
      <c r="X80" s="24">
        <f>IF(NOT(AND(A80=$B$2,G80&gt;0,H80&gt;0,OR(C80&lt;&gt;"Recommended baseline",Assumptions!$B$10=1))),0,IF(ISNUMBER(K80),G80*H80*K80,IF(U80=0,"UNPRICED",IF(ISNUMBER(INDEX('SKU Catalog'!$M$1:$M$116,MAX(1,U80))),G80*H80*INDEX('SKU Catalog'!$M$1:$M$116,MAX(1,U80))*IF(AND(INDEX('SKU Catalog'!$F$1:$F$116,MAX(1,U80))="Hourly",OR(INDEX('SKU Catalog'!$J$1:$J$116,MAX(1,U80))=0,"3Y"="PAYG")),I80,1),"UNPRICED"))))</f>
        <v>0</v>
      </c>
    </row>
    <row r="81" spans="1:24" ht="43.2" x14ac:dyDescent="0.35">
      <c r="A81" s="21" t="s">
        <v>951</v>
      </c>
      <c r="B81" s="21" t="s">
        <v>89</v>
      </c>
      <c r="C81" s="21" t="s">
        <v>2301</v>
      </c>
      <c r="D81" s="21" t="s">
        <v>271</v>
      </c>
      <c r="E81" s="21" t="s">
        <v>2302</v>
      </c>
      <c r="F81" s="26" t="s">
        <v>239</v>
      </c>
      <c r="G81" s="27">
        <v>1</v>
      </c>
      <c r="H81" s="27">
        <v>10</v>
      </c>
      <c r="I81" s="36">
        <v>1</v>
      </c>
      <c r="J81" s="26" t="s">
        <v>2297</v>
      </c>
      <c r="K81" s="37"/>
      <c r="L81" s="23" t="str">
        <f>IF(U81=0,"INVALID SKU",IF(INDEX('SKU Catalog'!$J$1:$J$116,MAX(1,U81))=0,"PAYG",IF(J81="Default",Assumptions!$B$7,J81)))</f>
        <v>PAYG</v>
      </c>
      <c r="M81" s="23" t="str">
        <f>IF(U81=0,"Review SKU",INDEX('SKU Catalog'!$E$1:$E$116,MAX(1,U81)))</f>
        <v>10K operations</v>
      </c>
      <c r="N81" s="31">
        <f>IF(ISNUMBER(K81),K81,IF(U81=0,"UNPRICED",IF(L81="PAYG",INDEX('SKU Catalog'!$K$1:$K$116,MAX(1,U81)),IF(L81="1Y",INDEX('SKU Catalog'!$L$1:$L$116,MAX(1,U81)),INDEX('SKU Catalog'!$M$1:$M$116,MAX(1,U81))))))</f>
        <v>6.5000000000000002E-2</v>
      </c>
      <c r="O81" s="24">
        <f>IF(NOT(AND(A81=$B$2,G81&gt;0,H81&gt;0,OR(C81&lt;&gt;"Recommended baseline",Assumptions!$B$10=1))),0,IF(ISNUMBER(N81),G81*H81*N81*IF(ISNUMBER(K81),1,IF(AND(L81="PAYG",INDEX('SKU Catalog'!$F$1:$F$116,MAX(1,U81))="Hourly"),I81,1)),"UNPRICED"))</f>
        <v>0</v>
      </c>
      <c r="P81" s="24">
        <f>IF(ISNUMBER(O81),O81*Assumptions!$B$8,"UNPRICED")</f>
        <v>0</v>
      </c>
      <c r="Q81" s="23" t="str">
        <f>IF(NOT(AND(A81=$B$2,G81&gt;0,H81&gt;0,OR(C81&lt;&gt;"Recommended baseline",Assumptions!$B$10=1))),"Inactive",IF(NOT(ISNUMBER(N81)),"UNPRICED - select SKU / quote",IF(ISNUMBER(K81),"Manual quote - verify source",IF(T81="Covered","Covered by capacity",IF(T81="Control plane","No direct fee","Priced - verify sizing")))))</f>
        <v>Inactive</v>
      </c>
      <c r="R81" s="21" t="s">
        <v>2303</v>
      </c>
      <c r="S81" s="21" t="s">
        <v>2304</v>
      </c>
      <c r="T81" s="21" t="s">
        <v>271</v>
      </c>
      <c r="U81" s="23">
        <f>IF(COUNTIF('SKU Catalog'!$A$4:$A$116,T81&amp;"|"&amp;F81)=0,0,MATCH(T81&amp;"|"&amp;F81,'SKU Catalog'!$A$1:$A$116,0))</f>
        <v>42</v>
      </c>
      <c r="V81" s="24">
        <f>IF(NOT(AND(A81=$B$2,G81&gt;0,H81&gt;0,OR(C81&lt;&gt;"Recommended baseline",Assumptions!$B$10=1))),0,IF(ISNUMBER(K81),G81*H81*K81,IF(U81=0,"UNPRICED",IF(ISNUMBER(INDEX('SKU Catalog'!$K$1:$K$116,MAX(1,U81))),G81*H81*INDEX('SKU Catalog'!$K$1:$K$116,MAX(1,U81))*IF(AND(INDEX('SKU Catalog'!$F$1:$F$116,MAX(1,U81))="Hourly",OR(INDEX('SKU Catalog'!$J$1:$J$116,MAX(1,U81))=0,"PAYG"="PAYG")),I81,1),"UNPRICED"))))</f>
        <v>0</v>
      </c>
      <c r="W81" s="24">
        <f>IF(NOT(AND(A81=$B$2,G81&gt;0,H81&gt;0,OR(C81&lt;&gt;"Recommended baseline",Assumptions!$B$10=1))),0,IF(ISNUMBER(K81),G81*H81*K81,IF(U81=0,"UNPRICED",IF(ISNUMBER(INDEX('SKU Catalog'!$L$1:$L$116,MAX(1,U81))),G81*H81*INDEX('SKU Catalog'!$L$1:$L$116,MAX(1,U81))*IF(AND(INDEX('SKU Catalog'!$F$1:$F$116,MAX(1,U81))="Hourly",OR(INDEX('SKU Catalog'!$J$1:$J$116,MAX(1,U81))=0,"1Y"="PAYG")),I81,1),"UNPRICED"))))</f>
        <v>0</v>
      </c>
      <c r="X81" s="24">
        <f>IF(NOT(AND(A81=$B$2,G81&gt;0,H81&gt;0,OR(C81&lt;&gt;"Recommended baseline",Assumptions!$B$10=1))),0,IF(ISNUMBER(K81),G81*H81*K81,IF(U81=0,"UNPRICED",IF(ISNUMBER(INDEX('SKU Catalog'!$M$1:$M$116,MAX(1,U81))),G81*H81*INDEX('SKU Catalog'!$M$1:$M$116,MAX(1,U81))*IF(AND(INDEX('SKU Catalog'!$F$1:$F$116,MAX(1,U81))="Hourly",OR(INDEX('SKU Catalog'!$J$1:$J$116,MAX(1,U81))=0,"3Y"="PAYG")),I81,1),"UNPRICED"))))</f>
        <v>0</v>
      </c>
    </row>
    <row r="82" spans="1:24" ht="43.2" x14ac:dyDescent="0.35">
      <c r="A82" s="21" t="s">
        <v>951</v>
      </c>
      <c r="B82" s="21" t="s">
        <v>89</v>
      </c>
      <c r="C82" s="21" t="s">
        <v>2301</v>
      </c>
      <c r="D82" s="21" t="s">
        <v>273</v>
      </c>
      <c r="E82" s="21" t="s">
        <v>2302</v>
      </c>
      <c r="F82" s="26" t="s">
        <v>239</v>
      </c>
      <c r="G82" s="27">
        <v>1</v>
      </c>
      <c r="H82" s="27">
        <v>10</v>
      </c>
      <c r="I82" s="36">
        <v>1</v>
      </c>
      <c r="J82" s="26" t="s">
        <v>2297</v>
      </c>
      <c r="K82" s="37"/>
      <c r="L82" s="23" t="str">
        <f>IF(U82=0,"INVALID SKU",IF(INDEX('SKU Catalog'!$J$1:$J$116,MAX(1,U82))=0,"PAYG",IF(J82="Default",Assumptions!$B$7,J82)))</f>
        <v>PAYG</v>
      </c>
      <c r="M82" s="23" t="str">
        <f>IF(U82=0,"Review SKU",INDEX('SKU Catalog'!$E$1:$E$116,MAX(1,U82)))</f>
        <v>10K operations</v>
      </c>
      <c r="N82" s="31">
        <f>IF(ISNUMBER(K82),K82,IF(U82=0,"UNPRICED",IF(L82="PAYG",INDEX('SKU Catalog'!$K$1:$K$116,MAX(1,U82)),IF(L82="1Y",INDEX('SKU Catalog'!$L$1:$L$116,MAX(1,U82)),INDEX('SKU Catalog'!$M$1:$M$116,MAX(1,U82))))))</f>
        <v>5.0000000000000001E-3</v>
      </c>
      <c r="O82" s="24">
        <f>IF(NOT(AND(A82=$B$2,G82&gt;0,H82&gt;0,OR(C82&lt;&gt;"Recommended baseline",Assumptions!$B$10=1))),0,IF(ISNUMBER(N82),G82*H82*N82*IF(ISNUMBER(K82),1,IF(AND(L82="PAYG",INDEX('SKU Catalog'!$F$1:$F$116,MAX(1,U82))="Hourly"),I82,1)),"UNPRICED"))</f>
        <v>0</v>
      </c>
      <c r="P82" s="24">
        <f>IF(ISNUMBER(O82),O82*Assumptions!$B$8,"UNPRICED")</f>
        <v>0</v>
      </c>
      <c r="Q82" s="23" t="str">
        <f>IF(NOT(AND(A82=$B$2,G82&gt;0,H82&gt;0,OR(C82&lt;&gt;"Recommended baseline",Assumptions!$B$10=1))),"Inactive",IF(NOT(ISNUMBER(N82)),"UNPRICED - select SKU / quote",IF(ISNUMBER(K82),"Manual quote - verify source",IF(T82="Covered","Covered by capacity",IF(T82="Control plane","No direct fee","Priced - verify sizing")))))</f>
        <v>Inactive</v>
      </c>
      <c r="R82" s="21" t="s">
        <v>2303</v>
      </c>
      <c r="S82" s="21" t="s">
        <v>2304</v>
      </c>
      <c r="T82" s="21" t="s">
        <v>273</v>
      </c>
      <c r="U82" s="23">
        <f>IF(COUNTIF('SKU Catalog'!$A$4:$A$116,T82&amp;"|"&amp;F82)=0,0,MATCH(T82&amp;"|"&amp;F82,'SKU Catalog'!$A$1:$A$116,0))</f>
        <v>43</v>
      </c>
      <c r="V82" s="24">
        <f>IF(NOT(AND(A82=$B$2,G82&gt;0,H82&gt;0,OR(C82&lt;&gt;"Recommended baseline",Assumptions!$B$10=1))),0,IF(ISNUMBER(K82),G82*H82*K82,IF(U82=0,"UNPRICED",IF(ISNUMBER(INDEX('SKU Catalog'!$K$1:$K$116,MAX(1,U82))),G82*H82*INDEX('SKU Catalog'!$K$1:$K$116,MAX(1,U82))*IF(AND(INDEX('SKU Catalog'!$F$1:$F$116,MAX(1,U82))="Hourly",OR(INDEX('SKU Catalog'!$J$1:$J$116,MAX(1,U82))=0,"PAYG"="PAYG")),I82,1),"UNPRICED"))))</f>
        <v>0</v>
      </c>
      <c r="W82" s="24">
        <f>IF(NOT(AND(A82=$B$2,G82&gt;0,H82&gt;0,OR(C82&lt;&gt;"Recommended baseline",Assumptions!$B$10=1))),0,IF(ISNUMBER(K82),G82*H82*K82,IF(U82=0,"UNPRICED",IF(ISNUMBER(INDEX('SKU Catalog'!$L$1:$L$116,MAX(1,U82))),G82*H82*INDEX('SKU Catalog'!$L$1:$L$116,MAX(1,U82))*IF(AND(INDEX('SKU Catalog'!$F$1:$F$116,MAX(1,U82))="Hourly",OR(INDEX('SKU Catalog'!$J$1:$J$116,MAX(1,U82))=0,"1Y"="PAYG")),I82,1),"UNPRICED"))))</f>
        <v>0</v>
      </c>
      <c r="X82" s="24">
        <f>IF(NOT(AND(A82=$B$2,G82&gt;0,H82&gt;0,OR(C82&lt;&gt;"Recommended baseline",Assumptions!$B$10=1))),0,IF(ISNUMBER(K82),G82*H82*K82,IF(U82=0,"UNPRICED",IF(ISNUMBER(INDEX('SKU Catalog'!$M$1:$M$116,MAX(1,U82))),G82*H82*INDEX('SKU Catalog'!$M$1:$M$116,MAX(1,U82))*IF(AND(INDEX('SKU Catalog'!$F$1:$F$116,MAX(1,U82))="Hourly",OR(INDEX('SKU Catalog'!$J$1:$J$116,MAX(1,U82))=0,"3Y"="PAYG")),I82,1),"UNPRICED"))))</f>
        <v>0</v>
      </c>
    </row>
    <row r="83" spans="1:24" ht="28.8" x14ac:dyDescent="0.35">
      <c r="A83" s="21" t="s">
        <v>951</v>
      </c>
      <c r="B83" s="21" t="s">
        <v>88</v>
      </c>
      <c r="C83" s="21" t="s">
        <v>2301</v>
      </c>
      <c r="D83" s="21" t="s">
        <v>286</v>
      </c>
      <c r="E83" s="21" t="s">
        <v>2302</v>
      </c>
      <c r="F83" s="26" t="s">
        <v>287</v>
      </c>
      <c r="G83" s="27">
        <v>1</v>
      </c>
      <c r="H83" s="38">
        <f>Assumptions!$B$23</f>
        <v>10</v>
      </c>
      <c r="I83" s="36">
        <v>1</v>
      </c>
      <c r="J83" s="26" t="s">
        <v>2297</v>
      </c>
      <c r="K83" s="37"/>
      <c r="L83" s="23" t="str">
        <f>IF(U83=0,"INVALID SKU",IF(INDEX('SKU Catalog'!$J$1:$J$116,MAX(1,U83))=0,"PAYG",IF(J83="Default",Assumptions!$B$7,J83)))</f>
        <v>PAYG</v>
      </c>
      <c r="M83" s="23" t="str">
        <f>IF(U83=0,"Review SKU",INDEX('SKU Catalog'!$E$1:$E$116,MAX(1,U83)))</f>
        <v>10K operations</v>
      </c>
      <c r="N83" s="31">
        <f>IF(ISNUMBER(K83),K83,IF(U83=0,"UNPRICED",IF(L83="PAYG",INDEX('SKU Catalog'!$K$1:$K$116,MAX(1,U83)),IF(L83="1Y",INDEX('SKU Catalog'!$L$1:$L$116,MAX(1,U83)),INDEX('SKU Catalog'!$M$1:$M$116,MAX(1,U83))))))</f>
        <v>0.03</v>
      </c>
      <c r="O83" s="24">
        <f>IF(NOT(AND(A83=$B$2,G83&gt;0,H83&gt;0,OR(C83&lt;&gt;"Recommended baseline",Assumptions!$B$10=1))),0,IF(ISNUMBER(N83),G83*H83*N83*IF(ISNUMBER(K83),1,IF(AND(L83="PAYG",INDEX('SKU Catalog'!$F$1:$F$116,MAX(1,U83))="Hourly"),I83,1)),"UNPRICED"))</f>
        <v>0</v>
      </c>
      <c r="P83" s="24">
        <f>IF(ISNUMBER(O83),O83*Assumptions!$B$8,"UNPRICED")</f>
        <v>0</v>
      </c>
      <c r="Q83" s="23" t="str">
        <f>IF(NOT(AND(A83=$B$2,G83&gt;0,H83&gt;0,OR(C83&lt;&gt;"Recommended baseline",Assumptions!$B$10=1))),"Inactive",IF(NOT(ISNUMBER(N83)),"UNPRICED - select SKU / quote",IF(ISNUMBER(K83),"Manual quote - verify source",IF(T83="Covered","Covered by capacity",IF(T83="Control plane","No direct fee","Priced - verify sizing")))))</f>
        <v>Inactive</v>
      </c>
      <c r="R83" s="21" t="s">
        <v>2303</v>
      </c>
      <c r="S83" s="21" t="s">
        <v>2304</v>
      </c>
      <c r="T83" s="21" t="s">
        <v>286</v>
      </c>
      <c r="U83" s="23">
        <f>IF(COUNTIF('SKU Catalog'!$A$4:$A$116,T83&amp;"|"&amp;F83)=0,0,MATCH(T83&amp;"|"&amp;F83,'SKU Catalog'!$A$1:$A$116,0))</f>
        <v>48</v>
      </c>
      <c r="V83" s="24">
        <f>IF(NOT(AND(A83=$B$2,G83&gt;0,H83&gt;0,OR(C83&lt;&gt;"Recommended baseline",Assumptions!$B$10=1))),0,IF(ISNUMBER(K83),G83*H83*K83,IF(U83=0,"UNPRICED",IF(ISNUMBER(INDEX('SKU Catalog'!$K$1:$K$116,MAX(1,U83))),G83*H83*INDEX('SKU Catalog'!$K$1:$K$116,MAX(1,U83))*IF(AND(INDEX('SKU Catalog'!$F$1:$F$116,MAX(1,U83))="Hourly",OR(INDEX('SKU Catalog'!$J$1:$J$116,MAX(1,U83))=0,"PAYG"="PAYG")),I83,1),"UNPRICED"))))</f>
        <v>0</v>
      </c>
      <c r="W83" s="24">
        <f>IF(NOT(AND(A83=$B$2,G83&gt;0,H83&gt;0,OR(C83&lt;&gt;"Recommended baseline",Assumptions!$B$10=1))),0,IF(ISNUMBER(K83),G83*H83*K83,IF(U83=0,"UNPRICED",IF(ISNUMBER(INDEX('SKU Catalog'!$L$1:$L$116,MAX(1,U83))),G83*H83*INDEX('SKU Catalog'!$L$1:$L$116,MAX(1,U83))*IF(AND(INDEX('SKU Catalog'!$F$1:$F$116,MAX(1,U83))="Hourly",OR(INDEX('SKU Catalog'!$J$1:$J$116,MAX(1,U83))=0,"1Y"="PAYG")),I83,1),"UNPRICED"))))</f>
        <v>0</v>
      </c>
      <c r="X83" s="24">
        <f>IF(NOT(AND(A83=$B$2,G83&gt;0,H83&gt;0,OR(C83&lt;&gt;"Recommended baseline",Assumptions!$B$10=1))),0,IF(ISNUMBER(K83),G83*H83*K83,IF(U83=0,"UNPRICED",IF(ISNUMBER(INDEX('SKU Catalog'!$M$1:$M$116,MAX(1,U83))),G83*H83*INDEX('SKU Catalog'!$M$1:$M$116,MAX(1,U83))*IF(AND(INDEX('SKU Catalog'!$F$1:$F$116,MAX(1,U83))="Hourly",OR(INDEX('SKU Catalog'!$J$1:$J$116,MAX(1,U83))=0,"3Y"="PAYG")),I83,1),"UNPRICED"))))</f>
        <v>0</v>
      </c>
    </row>
    <row r="84" spans="1:24" ht="43.2" x14ac:dyDescent="0.35">
      <c r="A84" s="21" t="s">
        <v>951</v>
      </c>
      <c r="B84" s="21" t="s">
        <v>88</v>
      </c>
      <c r="C84" s="21" t="s">
        <v>2301</v>
      </c>
      <c r="D84" s="21" t="s">
        <v>297</v>
      </c>
      <c r="E84" s="21" t="s">
        <v>2302</v>
      </c>
      <c r="F84" s="26" t="s">
        <v>298</v>
      </c>
      <c r="G84" s="27">
        <v>1</v>
      </c>
      <c r="H84" s="38">
        <f>Assumptions!$B$12</f>
        <v>30</v>
      </c>
      <c r="I84" s="36">
        <v>1</v>
      </c>
      <c r="J84" s="26" t="s">
        <v>2297</v>
      </c>
      <c r="K84" s="37"/>
      <c r="L84" s="23" t="str">
        <f>IF(U84=0,"INVALID SKU",IF(INDEX('SKU Catalog'!$J$1:$J$116,MAX(1,U84))=0,"PAYG",IF(J84="Default",Assumptions!$B$7,J84)))</f>
        <v>PAYG</v>
      </c>
      <c r="M84" s="23" t="str">
        <f>IF(U84=0,"Review SKU",INDEX('SKU Catalog'!$E$1:$E$116,MAX(1,U84)))</f>
        <v>GB analyzed</v>
      </c>
      <c r="N84" s="31">
        <f>IF(ISNUMBER(K84),K84,IF(U84=0,"UNPRICED",IF(L84="PAYG",INDEX('SKU Catalog'!$K$1:$K$116,MAX(1,U84)),IF(L84="1Y",INDEX('SKU Catalog'!$L$1:$L$116,MAX(1,U84)),INDEX('SKU Catalog'!$M$1:$M$116,MAX(1,U84))))))</f>
        <v>4.3</v>
      </c>
      <c r="O84" s="24">
        <f>IF(NOT(AND(A84=$B$2,G84&gt;0,H84&gt;0,OR(C84&lt;&gt;"Recommended baseline",Assumptions!$B$10=1))),0,IF(ISNUMBER(N84),G84*H84*N84*IF(ISNUMBER(K84),1,IF(AND(L84="PAYG",INDEX('SKU Catalog'!$F$1:$F$116,MAX(1,U84))="Hourly"),I84,1)),"UNPRICED"))</f>
        <v>0</v>
      </c>
      <c r="P84" s="24">
        <f>IF(ISNUMBER(O84),O84*Assumptions!$B$8,"UNPRICED")</f>
        <v>0</v>
      </c>
      <c r="Q84" s="23" t="str">
        <f>IF(NOT(AND(A84=$B$2,G84&gt;0,H84&gt;0,OR(C84&lt;&gt;"Recommended baseline",Assumptions!$B$10=1))),"Inactive",IF(NOT(ISNUMBER(N84)),"UNPRICED - select SKU / quote",IF(ISNUMBER(K84),"Manual quote - verify source",IF(T84="Covered","Covered by capacity",IF(T84="Control plane","No direct fee","Priced - verify sizing")))))</f>
        <v>Inactive</v>
      </c>
      <c r="R84" s="21" t="s">
        <v>2305</v>
      </c>
      <c r="S84" s="21" t="s">
        <v>2304</v>
      </c>
      <c r="T84" s="21" t="s">
        <v>297</v>
      </c>
      <c r="U84" s="23">
        <f>IF(COUNTIF('SKU Catalog'!$A$4:$A$116,T84&amp;"|"&amp;F84)=0,0,MATCH(T84&amp;"|"&amp;F84,'SKU Catalog'!$A$1:$A$116,0))</f>
        <v>51</v>
      </c>
      <c r="V84" s="24">
        <f>IF(NOT(AND(A84=$B$2,G84&gt;0,H84&gt;0,OR(C84&lt;&gt;"Recommended baseline",Assumptions!$B$10=1))),0,IF(ISNUMBER(K84),G84*H84*K84,IF(U84=0,"UNPRICED",IF(ISNUMBER(INDEX('SKU Catalog'!$K$1:$K$116,MAX(1,U84))),G84*H84*INDEX('SKU Catalog'!$K$1:$K$116,MAX(1,U84))*IF(AND(INDEX('SKU Catalog'!$F$1:$F$116,MAX(1,U84))="Hourly",OR(INDEX('SKU Catalog'!$J$1:$J$116,MAX(1,U84))=0,"PAYG"="PAYG")),I84,1),"UNPRICED"))))</f>
        <v>0</v>
      </c>
      <c r="W84" s="24">
        <f>IF(NOT(AND(A84=$B$2,G84&gt;0,H84&gt;0,OR(C84&lt;&gt;"Recommended baseline",Assumptions!$B$10=1))),0,IF(ISNUMBER(K84),G84*H84*K84,IF(U84=0,"UNPRICED",IF(ISNUMBER(INDEX('SKU Catalog'!$L$1:$L$116,MAX(1,U84))),G84*H84*INDEX('SKU Catalog'!$L$1:$L$116,MAX(1,U84))*IF(AND(INDEX('SKU Catalog'!$F$1:$F$116,MAX(1,U84))="Hourly",OR(INDEX('SKU Catalog'!$J$1:$J$116,MAX(1,U84))=0,"1Y"="PAYG")),I84,1),"UNPRICED"))))</f>
        <v>0</v>
      </c>
      <c r="X84" s="24">
        <f>IF(NOT(AND(A84=$B$2,G84&gt;0,H84&gt;0,OR(C84&lt;&gt;"Recommended baseline",Assumptions!$B$10=1))),0,IF(ISNUMBER(K84),G84*H84*K84,IF(U84=0,"UNPRICED",IF(ISNUMBER(INDEX('SKU Catalog'!$M$1:$M$116,MAX(1,U84))),G84*H84*INDEX('SKU Catalog'!$M$1:$M$116,MAX(1,U84))*IF(AND(INDEX('SKU Catalog'!$F$1:$F$116,MAX(1,U84))="Hourly",OR(INDEX('SKU Catalog'!$J$1:$J$116,MAX(1,U84))=0,"3Y"="PAYG")),I84,1),"UNPRICED"))))</f>
        <v>0</v>
      </c>
    </row>
    <row r="85" spans="1:24" ht="43.2" x14ac:dyDescent="0.35">
      <c r="A85" s="21" t="s">
        <v>951</v>
      </c>
      <c r="B85" s="21" t="s">
        <v>94</v>
      </c>
      <c r="C85" s="21" t="s">
        <v>2301</v>
      </c>
      <c r="D85" s="21" t="s">
        <v>289</v>
      </c>
      <c r="E85" s="21" t="s">
        <v>2302</v>
      </c>
      <c r="F85" s="26" t="s">
        <v>290</v>
      </c>
      <c r="G85" s="27">
        <v>1</v>
      </c>
      <c r="H85" s="38">
        <f>Assumptions!$B$12</f>
        <v>30</v>
      </c>
      <c r="I85" s="36">
        <v>1</v>
      </c>
      <c r="J85" s="26" t="s">
        <v>2297</v>
      </c>
      <c r="K85" s="37"/>
      <c r="L85" s="23" t="str">
        <f>IF(U85=0,"INVALID SKU",IF(INDEX('SKU Catalog'!$J$1:$J$116,MAX(1,U85))=0,"PAYG",IF(J85="Default",Assumptions!$B$7,J85)))</f>
        <v>PAYG</v>
      </c>
      <c r="M85" s="23" t="str">
        <f>IF(U85=0,"Review SKU",INDEX('SKU Catalog'!$E$1:$E$116,MAX(1,U85)))</f>
        <v>GB ingested</v>
      </c>
      <c r="N85" s="31">
        <f>IF(ISNUMBER(K85),K85,IF(U85=0,"UNPRICED",IF(L85="PAYG",INDEX('SKU Catalog'!$K$1:$K$116,MAX(1,U85)),IF(L85="1Y",INDEX('SKU Catalog'!$L$1:$L$116,MAX(1,U85)),INDEX('SKU Catalog'!$M$1:$M$116,MAX(1,U85))))))</f>
        <v>2.2999999999999998</v>
      </c>
      <c r="O85" s="24">
        <f>IF(NOT(AND(A85=$B$2,G85&gt;0,H85&gt;0,OR(C85&lt;&gt;"Recommended baseline",Assumptions!$B$10=1))),0,IF(ISNUMBER(N85),G85*H85*N85*IF(ISNUMBER(K85),1,IF(AND(L85="PAYG",INDEX('SKU Catalog'!$F$1:$F$116,MAX(1,U85))="Hourly"),I85,1)),"UNPRICED"))</f>
        <v>0</v>
      </c>
      <c r="P85" s="24">
        <f>IF(ISNUMBER(O85),O85*Assumptions!$B$8,"UNPRICED")</f>
        <v>0</v>
      </c>
      <c r="Q85" s="23" t="str">
        <f>IF(NOT(AND(A85=$B$2,G85&gt;0,H85&gt;0,OR(C85&lt;&gt;"Recommended baseline",Assumptions!$B$10=1))),"Inactive",IF(NOT(ISNUMBER(N85)),"UNPRICED - select SKU / quote",IF(ISNUMBER(K85),"Manual quote - verify source",IF(T85="Covered","Covered by capacity",IF(T85="Control plane","No direct fee","Priced - verify sizing")))))</f>
        <v>Inactive</v>
      </c>
      <c r="R85" s="21" t="s">
        <v>2306</v>
      </c>
      <c r="S85" s="21" t="s">
        <v>2304</v>
      </c>
      <c r="T85" s="21" t="s">
        <v>289</v>
      </c>
      <c r="U85" s="23">
        <f>IF(COUNTIF('SKU Catalog'!$A$4:$A$116,T85&amp;"|"&amp;F85)=0,0,MATCH(T85&amp;"|"&amp;F85,'SKU Catalog'!$A$1:$A$116,0))</f>
        <v>49</v>
      </c>
      <c r="V85" s="24">
        <f>IF(NOT(AND(A85=$B$2,G85&gt;0,H85&gt;0,OR(C85&lt;&gt;"Recommended baseline",Assumptions!$B$10=1))),0,IF(ISNUMBER(K85),G85*H85*K85,IF(U85=0,"UNPRICED",IF(ISNUMBER(INDEX('SKU Catalog'!$K$1:$K$116,MAX(1,U85))),G85*H85*INDEX('SKU Catalog'!$K$1:$K$116,MAX(1,U85))*IF(AND(INDEX('SKU Catalog'!$F$1:$F$116,MAX(1,U85))="Hourly",OR(INDEX('SKU Catalog'!$J$1:$J$116,MAX(1,U85))=0,"PAYG"="PAYG")),I85,1),"UNPRICED"))))</f>
        <v>0</v>
      </c>
      <c r="W85" s="24">
        <f>IF(NOT(AND(A85=$B$2,G85&gt;0,H85&gt;0,OR(C85&lt;&gt;"Recommended baseline",Assumptions!$B$10=1))),0,IF(ISNUMBER(K85),G85*H85*K85,IF(U85=0,"UNPRICED",IF(ISNUMBER(INDEX('SKU Catalog'!$L$1:$L$116,MAX(1,U85))),G85*H85*INDEX('SKU Catalog'!$L$1:$L$116,MAX(1,U85))*IF(AND(INDEX('SKU Catalog'!$F$1:$F$116,MAX(1,U85))="Hourly",OR(INDEX('SKU Catalog'!$J$1:$J$116,MAX(1,U85))=0,"1Y"="PAYG")),I85,1),"UNPRICED"))))</f>
        <v>0</v>
      </c>
      <c r="X85" s="24">
        <f>IF(NOT(AND(A85=$B$2,G85&gt;0,H85&gt;0,OR(C85&lt;&gt;"Recommended baseline",Assumptions!$B$10=1))),0,IF(ISNUMBER(K85),G85*H85*K85,IF(U85=0,"UNPRICED",IF(ISNUMBER(INDEX('SKU Catalog'!$M$1:$M$116,MAX(1,U85))),G85*H85*INDEX('SKU Catalog'!$M$1:$M$116,MAX(1,U85))*IF(AND(INDEX('SKU Catalog'!$F$1:$F$116,MAX(1,U85))="Hourly",OR(INDEX('SKU Catalog'!$J$1:$J$116,MAX(1,U85))=0,"3Y"="PAYG")),I85,1),"UNPRICED"))))</f>
        <v>0</v>
      </c>
    </row>
    <row r="86" spans="1:24" ht="28.8" x14ac:dyDescent="0.35">
      <c r="A86" s="21" t="s">
        <v>951</v>
      </c>
      <c r="B86" s="21" t="s">
        <v>87</v>
      </c>
      <c r="C86" s="21" t="s">
        <v>2301</v>
      </c>
      <c r="D86" s="21" t="s">
        <v>335</v>
      </c>
      <c r="E86" s="21" t="s">
        <v>2302</v>
      </c>
      <c r="F86" s="26" t="s">
        <v>287</v>
      </c>
      <c r="G86" s="27">
        <v>1</v>
      </c>
      <c r="H86" s="38">
        <f>Assumptions!$B$17</f>
        <v>3</v>
      </c>
      <c r="I86" s="36">
        <v>1</v>
      </c>
      <c r="J86" s="26" t="s">
        <v>2297</v>
      </c>
      <c r="K86" s="37"/>
      <c r="L86" s="23" t="str">
        <f>IF(U86=0,"INVALID SKU",IF(INDEX('SKU Catalog'!$J$1:$J$116,MAX(1,U86))=0,"PAYG",IF(J86="Default",Assumptions!$B$7,J86)))</f>
        <v>PAYG</v>
      </c>
      <c r="M86" s="23" t="str">
        <f>IF(U86=0,"Review SKU",INDEX('SKU Catalog'!$E$1:$E$116,MAX(1,U86)))</f>
        <v>endpoint</v>
      </c>
      <c r="N86" s="31">
        <f>IF(ISNUMBER(K86),K86,IF(U86=0,"UNPRICED",IF(L86="PAYG",INDEX('SKU Catalog'!$K$1:$K$116,MAX(1,U86)),IF(L86="1Y",INDEX('SKU Catalog'!$L$1:$L$116,MAX(1,U86)),INDEX('SKU Catalog'!$M$1:$M$116,MAX(1,U86))))))</f>
        <v>7.3</v>
      </c>
      <c r="O86" s="24">
        <f>IF(NOT(AND(A86=$B$2,G86&gt;0,H86&gt;0,OR(C86&lt;&gt;"Recommended baseline",Assumptions!$B$10=1))),0,IF(ISNUMBER(N86),G86*H86*N86*IF(ISNUMBER(K86),1,IF(AND(L86="PAYG",INDEX('SKU Catalog'!$F$1:$F$116,MAX(1,U86))="Hourly"),I86,1)),"UNPRICED"))</f>
        <v>0</v>
      </c>
      <c r="P86" s="24">
        <f>IF(ISNUMBER(O86),O86*Assumptions!$B$8,"UNPRICED")</f>
        <v>0</v>
      </c>
      <c r="Q86" s="23" t="str">
        <f>IF(NOT(AND(A86=$B$2,G86&gt;0,H86&gt;0,OR(C86&lt;&gt;"Recommended baseline",Assumptions!$B$10=1))),"Inactive",IF(NOT(ISNUMBER(N86)),"UNPRICED - select SKU / quote",IF(ISNUMBER(K86),"Manual quote - verify source",IF(T86="Covered","Covered by capacity",IF(T86="Control plane","No direct fee","Priced - verify sizing")))))</f>
        <v>Inactive</v>
      </c>
      <c r="R86" s="21" t="s">
        <v>2303</v>
      </c>
      <c r="S86" s="21" t="s">
        <v>2304</v>
      </c>
      <c r="T86" s="21" t="s">
        <v>335</v>
      </c>
      <c r="U86" s="23">
        <f>IF(COUNTIF('SKU Catalog'!$A$4:$A$116,T86&amp;"|"&amp;F86)=0,0,MATCH(T86&amp;"|"&amp;F86,'SKU Catalog'!$A$1:$A$116,0))</f>
        <v>63</v>
      </c>
      <c r="V86" s="24">
        <f>IF(NOT(AND(A86=$B$2,G86&gt;0,H86&gt;0,OR(C86&lt;&gt;"Recommended baseline",Assumptions!$B$10=1))),0,IF(ISNUMBER(K86),G86*H86*K86,IF(U86=0,"UNPRICED",IF(ISNUMBER(INDEX('SKU Catalog'!$K$1:$K$116,MAX(1,U86))),G86*H86*INDEX('SKU Catalog'!$K$1:$K$116,MAX(1,U86))*IF(AND(INDEX('SKU Catalog'!$F$1:$F$116,MAX(1,U86))="Hourly",OR(INDEX('SKU Catalog'!$J$1:$J$116,MAX(1,U86))=0,"PAYG"="PAYG")),I86,1),"UNPRICED"))))</f>
        <v>0</v>
      </c>
      <c r="W86" s="24">
        <f>IF(NOT(AND(A86=$B$2,G86&gt;0,H86&gt;0,OR(C86&lt;&gt;"Recommended baseline",Assumptions!$B$10=1))),0,IF(ISNUMBER(K86),G86*H86*K86,IF(U86=0,"UNPRICED",IF(ISNUMBER(INDEX('SKU Catalog'!$L$1:$L$116,MAX(1,U86))),G86*H86*INDEX('SKU Catalog'!$L$1:$L$116,MAX(1,U86))*IF(AND(INDEX('SKU Catalog'!$F$1:$F$116,MAX(1,U86))="Hourly",OR(INDEX('SKU Catalog'!$J$1:$J$116,MAX(1,U86))=0,"1Y"="PAYG")),I86,1),"UNPRICED"))))</f>
        <v>0</v>
      </c>
      <c r="X86" s="24">
        <f>IF(NOT(AND(A86=$B$2,G86&gt;0,H86&gt;0,OR(C86&lt;&gt;"Recommended baseline",Assumptions!$B$10=1))),0,IF(ISNUMBER(K86),G86*H86*K86,IF(U86=0,"UNPRICED",IF(ISNUMBER(INDEX('SKU Catalog'!$M$1:$M$116,MAX(1,U86))),G86*H86*INDEX('SKU Catalog'!$M$1:$M$116,MAX(1,U86))*IF(AND(INDEX('SKU Catalog'!$F$1:$F$116,MAX(1,U86))="Hourly",OR(INDEX('SKU Catalog'!$J$1:$J$116,MAX(1,U86))=0,"3Y"="PAYG")),I86,1),"UNPRICED"))))</f>
        <v>0</v>
      </c>
    </row>
    <row r="87" spans="1:24" ht="43.2" x14ac:dyDescent="0.35">
      <c r="A87" s="21" t="s">
        <v>951</v>
      </c>
      <c r="B87" s="21" t="s">
        <v>87</v>
      </c>
      <c r="C87" s="21" t="s">
        <v>2301</v>
      </c>
      <c r="D87" s="21" t="s">
        <v>338</v>
      </c>
      <c r="E87" s="21" t="s">
        <v>2302</v>
      </c>
      <c r="F87" s="26" t="s">
        <v>287</v>
      </c>
      <c r="G87" s="27">
        <v>1</v>
      </c>
      <c r="H87" s="27">
        <v>100</v>
      </c>
      <c r="I87" s="36">
        <v>1</v>
      </c>
      <c r="J87" s="26" t="s">
        <v>2297</v>
      </c>
      <c r="K87" s="37"/>
      <c r="L87" s="23" t="str">
        <f>IF(U87=0,"INVALID SKU",IF(INDEX('SKU Catalog'!$J$1:$J$116,MAX(1,U87))=0,"PAYG",IF(J87="Default",Assumptions!$B$7,J87)))</f>
        <v>PAYG</v>
      </c>
      <c r="M87" s="23" t="str">
        <f>IF(U87=0,"Review SKU",INDEX('SKU Catalog'!$E$1:$E$116,MAX(1,U87)))</f>
        <v>GB processed</v>
      </c>
      <c r="N87" s="31">
        <f>IF(ISNUMBER(K87),K87,IF(U87=0,"UNPRICED",IF(L87="PAYG",INDEX('SKU Catalog'!$K$1:$K$116,MAX(1,U87)),IF(L87="1Y",INDEX('SKU Catalog'!$L$1:$L$116,MAX(1,U87)),INDEX('SKU Catalog'!$M$1:$M$116,MAX(1,U87))))))</f>
        <v>0.01</v>
      </c>
      <c r="O87" s="24">
        <f>IF(NOT(AND(A87=$B$2,G87&gt;0,H87&gt;0,OR(C87&lt;&gt;"Recommended baseline",Assumptions!$B$10=1))),0,IF(ISNUMBER(N87),G87*H87*N87*IF(ISNUMBER(K87),1,IF(AND(L87="PAYG",INDEX('SKU Catalog'!$F$1:$F$116,MAX(1,U87))="Hourly"),I87,1)),"UNPRICED"))</f>
        <v>0</v>
      </c>
      <c r="P87" s="24">
        <f>IF(ISNUMBER(O87),O87*Assumptions!$B$8,"UNPRICED")</f>
        <v>0</v>
      </c>
      <c r="Q87" s="23" t="str">
        <f>IF(NOT(AND(A87=$B$2,G87&gt;0,H87&gt;0,OR(C87&lt;&gt;"Recommended baseline",Assumptions!$B$10=1))),"Inactive",IF(NOT(ISNUMBER(N87)),"UNPRICED - select SKU / quote",IF(ISNUMBER(K87),"Manual quote - verify source",IF(T87="Covered","Covered by capacity",IF(T87="Control plane","No direct fee","Priced - verify sizing")))))</f>
        <v>Inactive</v>
      </c>
      <c r="R87" s="21" t="s">
        <v>2303</v>
      </c>
      <c r="S87" s="21" t="s">
        <v>2304</v>
      </c>
      <c r="T87" s="21" t="s">
        <v>338</v>
      </c>
      <c r="U87" s="23">
        <f>IF(COUNTIF('SKU Catalog'!$A$4:$A$116,T87&amp;"|"&amp;F87)=0,0,MATCH(T87&amp;"|"&amp;F87,'SKU Catalog'!$A$1:$A$116,0))</f>
        <v>64</v>
      </c>
      <c r="V87" s="24">
        <f>IF(NOT(AND(A87=$B$2,G87&gt;0,H87&gt;0,OR(C87&lt;&gt;"Recommended baseline",Assumptions!$B$10=1))),0,IF(ISNUMBER(K87),G87*H87*K87,IF(U87=0,"UNPRICED",IF(ISNUMBER(INDEX('SKU Catalog'!$K$1:$K$116,MAX(1,U87))),G87*H87*INDEX('SKU Catalog'!$K$1:$K$116,MAX(1,U87))*IF(AND(INDEX('SKU Catalog'!$F$1:$F$116,MAX(1,U87))="Hourly",OR(INDEX('SKU Catalog'!$J$1:$J$116,MAX(1,U87))=0,"PAYG"="PAYG")),I87,1),"UNPRICED"))))</f>
        <v>0</v>
      </c>
      <c r="W87" s="24">
        <f>IF(NOT(AND(A87=$B$2,G87&gt;0,H87&gt;0,OR(C87&lt;&gt;"Recommended baseline",Assumptions!$B$10=1))),0,IF(ISNUMBER(K87),G87*H87*K87,IF(U87=0,"UNPRICED",IF(ISNUMBER(INDEX('SKU Catalog'!$L$1:$L$116,MAX(1,U87))),G87*H87*INDEX('SKU Catalog'!$L$1:$L$116,MAX(1,U87))*IF(AND(INDEX('SKU Catalog'!$F$1:$F$116,MAX(1,U87))="Hourly",OR(INDEX('SKU Catalog'!$J$1:$J$116,MAX(1,U87))=0,"1Y"="PAYG")),I87,1),"UNPRICED"))))</f>
        <v>0</v>
      </c>
      <c r="X87" s="24">
        <f>IF(NOT(AND(A87=$B$2,G87&gt;0,H87&gt;0,OR(C87&lt;&gt;"Recommended baseline",Assumptions!$B$10=1))),0,IF(ISNUMBER(K87),G87*H87*K87,IF(U87=0,"UNPRICED",IF(ISNUMBER(INDEX('SKU Catalog'!$M$1:$M$116,MAX(1,U87))),G87*H87*INDEX('SKU Catalog'!$M$1:$M$116,MAX(1,U87))*IF(AND(INDEX('SKU Catalog'!$F$1:$F$116,MAX(1,U87))="Hourly",OR(INDEX('SKU Catalog'!$J$1:$J$116,MAX(1,U87))=0,"3Y"="PAYG")),I87,1),"UNPRICED"))))</f>
        <v>0</v>
      </c>
    </row>
    <row r="88" spans="1:24" ht="28.8" x14ac:dyDescent="0.35">
      <c r="A88" s="21" t="s">
        <v>951</v>
      </c>
      <c r="B88" s="21" t="s">
        <v>87</v>
      </c>
      <c r="C88" s="21" t="s">
        <v>2301</v>
      </c>
      <c r="D88" s="21" t="s">
        <v>342</v>
      </c>
      <c r="E88" s="21" t="s">
        <v>2302</v>
      </c>
      <c r="F88" s="26" t="s">
        <v>343</v>
      </c>
      <c r="G88" s="27">
        <v>1</v>
      </c>
      <c r="H88" s="38">
        <f>Assumptions!$B$18</f>
        <v>3</v>
      </c>
      <c r="I88" s="36">
        <v>1</v>
      </c>
      <c r="J88" s="26" t="s">
        <v>2297</v>
      </c>
      <c r="K88" s="37"/>
      <c r="L88" s="23" t="str">
        <f>IF(U88=0,"INVALID SKU",IF(INDEX('SKU Catalog'!$J$1:$J$116,MAX(1,U88))=0,"PAYG",IF(J88="Default",Assumptions!$B$7,J88)))</f>
        <v>PAYG</v>
      </c>
      <c r="M88" s="23" t="str">
        <f>IF(U88=0,"Review SKU",INDEX('SKU Catalog'!$E$1:$E$116,MAX(1,U88)))</f>
        <v>zone</v>
      </c>
      <c r="N88" s="31">
        <f>IF(ISNUMBER(K88),K88,IF(U88=0,"UNPRICED",IF(L88="PAYG",INDEX('SKU Catalog'!$K$1:$K$116,MAX(1,U88)),IF(L88="1Y",INDEX('SKU Catalog'!$L$1:$L$116,MAX(1,U88)),INDEX('SKU Catalog'!$M$1:$M$116,MAX(1,U88))))))</f>
        <v>0.5</v>
      </c>
      <c r="O88" s="24">
        <f>IF(NOT(AND(A88=$B$2,G88&gt;0,H88&gt;0,OR(C88&lt;&gt;"Recommended baseline",Assumptions!$B$10=1))),0,IF(ISNUMBER(N88),G88*H88*N88*IF(ISNUMBER(K88),1,IF(AND(L88="PAYG",INDEX('SKU Catalog'!$F$1:$F$116,MAX(1,U88))="Hourly"),I88,1)),"UNPRICED"))</f>
        <v>0</v>
      </c>
      <c r="P88" s="24">
        <f>IF(ISNUMBER(O88),O88*Assumptions!$B$8,"UNPRICED")</f>
        <v>0</v>
      </c>
      <c r="Q88" s="23" t="str">
        <f>IF(NOT(AND(A88=$B$2,G88&gt;0,H88&gt;0,OR(C88&lt;&gt;"Recommended baseline",Assumptions!$B$10=1))),"Inactive",IF(NOT(ISNUMBER(N88)),"UNPRICED - select SKU / quote",IF(ISNUMBER(K88),"Manual quote - verify source",IF(T88="Covered","Covered by capacity",IF(T88="Control plane","No direct fee","Priced - verify sizing")))))</f>
        <v>Inactive</v>
      </c>
      <c r="R88" s="21" t="s">
        <v>2303</v>
      </c>
      <c r="S88" s="21" t="s">
        <v>2304</v>
      </c>
      <c r="T88" s="21" t="s">
        <v>342</v>
      </c>
      <c r="U88" s="23">
        <f>IF(COUNTIF('SKU Catalog'!$A$4:$A$116,T88&amp;"|"&amp;F88)=0,0,MATCH(T88&amp;"|"&amp;F88,'SKU Catalog'!$A$1:$A$116,0))</f>
        <v>65</v>
      </c>
      <c r="V88" s="24">
        <f>IF(NOT(AND(A88=$B$2,G88&gt;0,H88&gt;0,OR(C88&lt;&gt;"Recommended baseline",Assumptions!$B$10=1))),0,IF(ISNUMBER(K88),G88*H88*K88,IF(U88=0,"UNPRICED",IF(ISNUMBER(INDEX('SKU Catalog'!$K$1:$K$116,MAX(1,U88))),G88*H88*INDEX('SKU Catalog'!$K$1:$K$116,MAX(1,U88))*IF(AND(INDEX('SKU Catalog'!$F$1:$F$116,MAX(1,U88))="Hourly",OR(INDEX('SKU Catalog'!$J$1:$J$116,MAX(1,U88))=0,"PAYG"="PAYG")),I88,1),"UNPRICED"))))</f>
        <v>0</v>
      </c>
      <c r="W88" s="24">
        <f>IF(NOT(AND(A88=$B$2,G88&gt;0,H88&gt;0,OR(C88&lt;&gt;"Recommended baseline",Assumptions!$B$10=1))),0,IF(ISNUMBER(K88),G88*H88*K88,IF(U88=0,"UNPRICED",IF(ISNUMBER(INDEX('SKU Catalog'!$L$1:$L$116,MAX(1,U88))),G88*H88*INDEX('SKU Catalog'!$L$1:$L$116,MAX(1,U88))*IF(AND(INDEX('SKU Catalog'!$F$1:$F$116,MAX(1,U88))="Hourly",OR(INDEX('SKU Catalog'!$J$1:$J$116,MAX(1,U88))=0,"1Y"="PAYG")),I88,1),"UNPRICED"))))</f>
        <v>0</v>
      </c>
      <c r="X88" s="24">
        <f>IF(NOT(AND(A88=$B$2,G88&gt;0,H88&gt;0,OR(C88&lt;&gt;"Recommended baseline",Assumptions!$B$10=1))),0,IF(ISNUMBER(K88),G88*H88*K88,IF(U88=0,"UNPRICED",IF(ISNUMBER(INDEX('SKU Catalog'!$M$1:$M$116,MAX(1,U88))),G88*H88*INDEX('SKU Catalog'!$M$1:$M$116,MAX(1,U88))*IF(AND(INDEX('SKU Catalog'!$F$1:$F$116,MAX(1,U88))="Hourly",OR(INDEX('SKU Catalog'!$J$1:$J$116,MAX(1,U88))=0,"3Y"="PAYG")),I88,1),"UNPRICED"))))</f>
        <v>0</v>
      </c>
    </row>
    <row r="89" spans="1:24" ht="28.8" x14ac:dyDescent="0.35">
      <c r="A89" s="21" t="s">
        <v>951</v>
      </c>
      <c r="B89" s="21" t="s">
        <v>87</v>
      </c>
      <c r="C89" s="21" t="s">
        <v>2301</v>
      </c>
      <c r="D89" s="21" t="s">
        <v>346</v>
      </c>
      <c r="E89" s="21" t="s">
        <v>2302</v>
      </c>
      <c r="F89" s="26" t="s">
        <v>343</v>
      </c>
      <c r="G89" s="27">
        <v>1</v>
      </c>
      <c r="H89" s="27">
        <v>1</v>
      </c>
      <c r="I89" s="36">
        <v>1</v>
      </c>
      <c r="J89" s="26" t="s">
        <v>2297</v>
      </c>
      <c r="K89" s="37"/>
      <c r="L89" s="23" t="str">
        <f>IF(U89=0,"INVALID SKU",IF(INDEX('SKU Catalog'!$J$1:$J$116,MAX(1,U89))=0,"PAYG",IF(J89="Default",Assumptions!$B$7,J89)))</f>
        <v>PAYG</v>
      </c>
      <c r="M89" s="23" t="str">
        <f>IF(U89=0,"Review SKU",INDEX('SKU Catalog'!$E$1:$E$116,MAX(1,U89)))</f>
        <v>million queries</v>
      </c>
      <c r="N89" s="31">
        <f>IF(ISNUMBER(K89),K89,IF(U89=0,"UNPRICED",IF(L89="PAYG",INDEX('SKU Catalog'!$K$1:$K$116,MAX(1,U89)),IF(L89="1Y",INDEX('SKU Catalog'!$L$1:$L$116,MAX(1,U89)),INDEX('SKU Catalog'!$M$1:$M$116,MAX(1,U89))))))</f>
        <v>0.4</v>
      </c>
      <c r="O89" s="24">
        <f>IF(NOT(AND(A89=$B$2,G89&gt;0,H89&gt;0,OR(C89&lt;&gt;"Recommended baseline",Assumptions!$B$10=1))),0,IF(ISNUMBER(N89),G89*H89*N89*IF(ISNUMBER(K89),1,IF(AND(L89="PAYG",INDEX('SKU Catalog'!$F$1:$F$116,MAX(1,U89))="Hourly"),I89,1)),"UNPRICED"))</f>
        <v>0</v>
      </c>
      <c r="P89" s="24">
        <f>IF(ISNUMBER(O89),O89*Assumptions!$B$8,"UNPRICED")</f>
        <v>0</v>
      </c>
      <c r="Q89" s="23" t="str">
        <f>IF(NOT(AND(A89=$B$2,G89&gt;0,H89&gt;0,OR(C89&lt;&gt;"Recommended baseline",Assumptions!$B$10=1))),"Inactive",IF(NOT(ISNUMBER(N89)),"UNPRICED - select SKU / quote",IF(ISNUMBER(K89),"Manual quote - verify source",IF(T89="Covered","Covered by capacity",IF(T89="Control plane","No direct fee","Priced - verify sizing")))))</f>
        <v>Inactive</v>
      </c>
      <c r="R89" s="21" t="s">
        <v>2303</v>
      </c>
      <c r="S89" s="21" t="s">
        <v>2304</v>
      </c>
      <c r="T89" s="21" t="s">
        <v>346</v>
      </c>
      <c r="U89" s="23">
        <f>IF(COUNTIF('SKU Catalog'!$A$4:$A$116,T89&amp;"|"&amp;F89)=0,0,MATCH(T89&amp;"|"&amp;F89,'SKU Catalog'!$A$1:$A$116,0))</f>
        <v>66</v>
      </c>
      <c r="V89" s="24">
        <f>IF(NOT(AND(A89=$B$2,G89&gt;0,H89&gt;0,OR(C89&lt;&gt;"Recommended baseline",Assumptions!$B$10=1))),0,IF(ISNUMBER(K89),G89*H89*K89,IF(U89=0,"UNPRICED",IF(ISNUMBER(INDEX('SKU Catalog'!$K$1:$K$116,MAX(1,U89))),G89*H89*INDEX('SKU Catalog'!$K$1:$K$116,MAX(1,U89))*IF(AND(INDEX('SKU Catalog'!$F$1:$F$116,MAX(1,U89))="Hourly",OR(INDEX('SKU Catalog'!$J$1:$J$116,MAX(1,U89))=0,"PAYG"="PAYG")),I89,1),"UNPRICED"))))</f>
        <v>0</v>
      </c>
      <c r="W89" s="24">
        <f>IF(NOT(AND(A89=$B$2,G89&gt;0,H89&gt;0,OR(C89&lt;&gt;"Recommended baseline",Assumptions!$B$10=1))),0,IF(ISNUMBER(K89),G89*H89*K89,IF(U89=0,"UNPRICED",IF(ISNUMBER(INDEX('SKU Catalog'!$L$1:$L$116,MAX(1,U89))),G89*H89*INDEX('SKU Catalog'!$L$1:$L$116,MAX(1,U89))*IF(AND(INDEX('SKU Catalog'!$F$1:$F$116,MAX(1,U89))="Hourly",OR(INDEX('SKU Catalog'!$J$1:$J$116,MAX(1,U89))=0,"1Y"="PAYG")),I89,1),"UNPRICED"))))</f>
        <v>0</v>
      </c>
      <c r="X89" s="24">
        <f>IF(NOT(AND(A89=$B$2,G89&gt;0,H89&gt;0,OR(C89&lt;&gt;"Recommended baseline",Assumptions!$B$10=1))),0,IF(ISNUMBER(K89),G89*H89*K89,IF(U89=0,"UNPRICED",IF(ISNUMBER(INDEX('SKU Catalog'!$M$1:$M$116,MAX(1,U89))),G89*H89*INDEX('SKU Catalog'!$M$1:$M$116,MAX(1,U89))*IF(AND(INDEX('SKU Catalog'!$F$1:$F$116,MAX(1,U89))="Hourly",OR(INDEX('SKU Catalog'!$J$1:$J$116,MAX(1,U89))=0,"3Y"="PAYG")),I89,1),"UNPRICED"))))</f>
        <v>0</v>
      </c>
    </row>
    <row r="90" spans="1:24" ht="28.8" x14ac:dyDescent="0.35">
      <c r="A90" s="21" t="s">
        <v>951</v>
      </c>
      <c r="B90" s="21" t="s">
        <v>87</v>
      </c>
      <c r="C90" s="21" t="s">
        <v>2301</v>
      </c>
      <c r="D90" s="21" t="s">
        <v>352</v>
      </c>
      <c r="E90" s="21" t="s">
        <v>2302</v>
      </c>
      <c r="F90" s="26" t="s">
        <v>353</v>
      </c>
      <c r="G90" s="27">
        <v>1</v>
      </c>
      <c r="H90" s="38">
        <f>Assumptions!$B$16</f>
        <v>100</v>
      </c>
      <c r="I90" s="36">
        <v>1</v>
      </c>
      <c r="J90" s="26" t="s">
        <v>2297</v>
      </c>
      <c r="K90" s="37"/>
      <c r="L90" s="23" t="str">
        <f>IF(U90=0,"INVALID SKU",IF(INDEX('SKU Catalog'!$J$1:$J$116,MAX(1,U90))=0,"PAYG",IF(J90="Default",Assumptions!$B$7,J90)))</f>
        <v>PAYG</v>
      </c>
      <c r="M90" s="23" t="str">
        <f>IF(U90=0,"Review SKU",INDEX('SKU Catalog'!$E$1:$E$116,MAX(1,U90)))</f>
        <v>billable GB</v>
      </c>
      <c r="N90" s="31">
        <f>IF(ISNUMBER(K90),K90,IF(U90=0,"UNPRICED",IF(L90="PAYG",INDEX('SKU Catalog'!$K$1:$K$116,MAX(1,U90)),IF(L90="1Y",INDEX('SKU Catalog'!$L$1:$L$116,MAX(1,U90)),INDEX('SKU Catalog'!$M$1:$M$116,MAX(1,U90))))))</f>
        <v>8.6999999999999994E-2</v>
      </c>
      <c r="O90" s="24">
        <f>IF(NOT(AND(A90=$B$2,G90&gt;0,H90&gt;0,OR(C90&lt;&gt;"Recommended baseline",Assumptions!$B$10=1))),0,IF(ISNUMBER(N90),G90*H90*N90*IF(ISNUMBER(K90),1,IF(AND(L90="PAYG",INDEX('SKU Catalog'!$F$1:$F$116,MAX(1,U90))="Hourly"),I90,1)),"UNPRICED"))</f>
        <v>0</v>
      </c>
      <c r="P90" s="24">
        <f>IF(ISNUMBER(O90),O90*Assumptions!$B$8,"UNPRICED")</f>
        <v>0</v>
      </c>
      <c r="Q90" s="23" t="str">
        <f>IF(NOT(AND(A90=$B$2,G90&gt;0,H90&gt;0,OR(C90&lt;&gt;"Recommended baseline",Assumptions!$B$10=1))),"Inactive",IF(NOT(ISNUMBER(N90)),"UNPRICED - select SKU / quote",IF(ISNUMBER(K90),"Manual quote - verify source",IF(T90="Covered","Covered by capacity",IF(T90="Control plane","No direct fee","Priced - verify sizing")))))</f>
        <v>Inactive</v>
      </c>
      <c r="R90" s="21" t="s">
        <v>2303</v>
      </c>
      <c r="S90" s="21" t="s">
        <v>2304</v>
      </c>
      <c r="T90" s="21" t="s">
        <v>352</v>
      </c>
      <c r="U90" s="23">
        <f>IF(COUNTIF('SKU Catalog'!$A$4:$A$116,T90&amp;"|"&amp;F90)=0,0,MATCH(T90&amp;"|"&amp;F90,'SKU Catalog'!$A$1:$A$116,0))</f>
        <v>69</v>
      </c>
      <c r="V90" s="24">
        <f>IF(NOT(AND(A90=$B$2,G90&gt;0,H90&gt;0,OR(C90&lt;&gt;"Recommended baseline",Assumptions!$B$10=1))),0,IF(ISNUMBER(K90),G90*H90*K90,IF(U90=0,"UNPRICED",IF(ISNUMBER(INDEX('SKU Catalog'!$K$1:$K$116,MAX(1,U90))),G90*H90*INDEX('SKU Catalog'!$K$1:$K$116,MAX(1,U90))*IF(AND(INDEX('SKU Catalog'!$F$1:$F$116,MAX(1,U90))="Hourly",OR(INDEX('SKU Catalog'!$J$1:$J$116,MAX(1,U90))=0,"PAYG"="PAYG")),I90,1),"UNPRICED"))))</f>
        <v>0</v>
      </c>
      <c r="W90" s="24">
        <f>IF(NOT(AND(A90=$B$2,G90&gt;0,H90&gt;0,OR(C90&lt;&gt;"Recommended baseline",Assumptions!$B$10=1))),0,IF(ISNUMBER(K90),G90*H90*K90,IF(U90=0,"UNPRICED",IF(ISNUMBER(INDEX('SKU Catalog'!$L$1:$L$116,MAX(1,U90))),G90*H90*INDEX('SKU Catalog'!$L$1:$L$116,MAX(1,U90))*IF(AND(INDEX('SKU Catalog'!$F$1:$F$116,MAX(1,U90))="Hourly",OR(INDEX('SKU Catalog'!$J$1:$J$116,MAX(1,U90))=0,"1Y"="PAYG")),I90,1),"UNPRICED"))))</f>
        <v>0</v>
      </c>
      <c r="X90" s="24">
        <f>IF(NOT(AND(A90=$B$2,G90&gt;0,H90&gt;0,OR(C90&lt;&gt;"Recommended baseline",Assumptions!$B$10=1))),0,IF(ISNUMBER(K90),G90*H90*K90,IF(U90=0,"UNPRICED",IF(ISNUMBER(INDEX('SKU Catalog'!$M$1:$M$116,MAX(1,U90))),G90*H90*INDEX('SKU Catalog'!$M$1:$M$116,MAX(1,U90))*IF(AND(INDEX('SKU Catalog'!$F$1:$F$116,MAX(1,U90))="Hourly",OR(INDEX('SKU Catalog'!$J$1:$J$116,MAX(1,U90))=0,"3Y"="PAYG")),I90,1),"UNPRICED"))))</f>
        <v>0</v>
      </c>
    </row>
    <row r="91" spans="1:24" ht="28.8" x14ac:dyDescent="0.35">
      <c r="A91" s="21" t="s">
        <v>951</v>
      </c>
      <c r="B91" s="21" t="s">
        <v>90</v>
      </c>
      <c r="C91" s="21" t="s">
        <v>2301</v>
      </c>
      <c r="D91" s="21" t="s">
        <v>316</v>
      </c>
      <c r="E91" s="21" t="s">
        <v>2302</v>
      </c>
      <c r="F91" s="26" t="s">
        <v>317</v>
      </c>
      <c r="G91" s="27">
        <v>1</v>
      </c>
      <c r="H91" s="38">
        <f>Assumptions!$B$13</f>
        <v>10</v>
      </c>
      <c r="I91" s="36">
        <v>1</v>
      </c>
      <c r="J91" s="26" t="s">
        <v>2297</v>
      </c>
      <c r="K91" s="37"/>
      <c r="L91" s="23" t="str">
        <f>IF(U91=0,"INVALID SKU",IF(INDEX('SKU Catalog'!$J$1:$J$116,MAX(1,U91))=0,"PAYG",IF(J91="Default",Assumptions!$B$7,J91)))</f>
        <v>PAYG</v>
      </c>
      <c r="M91" s="23" t="str">
        <f>IF(U91=0,"Review SKU",INDEX('SKU Catalog'!$E$1:$E$116,MAX(1,U91)))</f>
        <v>million tokens</v>
      </c>
      <c r="N91" s="31">
        <f>IF(ISNUMBER(K91),K91,IF(U91=0,"UNPRICED",IF(L91="PAYG",INDEX('SKU Catalog'!$K$1:$K$116,MAX(1,U91)),IF(L91="1Y",INDEX('SKU Catalog'!$L$1:$L$116,MAX(1,U91)),INDEX('SKU Catalog'!$M$1:$M$116,MAX(1,U91))))))</f>
        <v>0.15</v>
      </c>
      <c r="O91" s="24">
        <f>IF(NOT(AND(A91=$B$2,G91&gt;0,H91&gt;0,OR(C91&lt;&gt;"Recommended baseline",Assumptions!$B$10=1))),0,IF(ISNUMBER(N91),G91*H91*N91*IF(ISNUMBER(K91),1,IF(AND(L91="PAYG",INDEX('SKU Catalog'!$F$1:$F$116,MAX(1,U91))="Hourly"),I91,1)),"UNPRICED"))</f>
        <v>0</v>
      </c>
      <c r="P91" s="24">
        <f>IF(ISNUMBER(O91),O91*Assumptions!$B$8,"UNPRICED")</f>
        <v>0</v>
      </c>
      <c r="Q91" s="23" t="str">
        <f>IF(NOT(AND(A91=$B$2,G91&gt;0,H91&gt;0,OR(C91&lt;&gt;"Recommended baseline",Assumptions!$B$10=1))),"Inactive",IF(NOT(ISNUMBER(N91)),"UNPRICED - select SKU / quote",IF(ISNUMBER(K91),"Manual quote - verify source",IF(T91="Covered","Covered by capacity",IF(T91="Control plane","No direct fee","Priced - verify sizing")))))</f>
        <v>Inactive</v>
      </c>
      <c r="R91" s="21" t="s">
        <v>2303</v>
      </c>
      <c r="S91" s="21" t="s">
        <v>2304</v>
      </c>
      <c r="T91" s="21" t="s">
        <v>316</v>
      </c>
      <c r="U91" s="23">
        <f>IF(COUNTIF('SKU Catalog'!$A$4:$A$116,T91&amp;"|"&amp;F91)=0,0,MATCH(T91&amp;"|"&amp;F91,'SKU Catalog'!$A$1:$A$116,0))</f>
        <v>56</v>
      </c>
      <c r="V91" s="24">
        <f>IF(NOT(AND(A91=$B$2,G91&gt;0,H91&gt;0,OR(C91&lt;&gt;"Recommended baseline",Assumptions!$B$10=1))),0,IF(ISNUMBER(K91),G91*H91*K91,IF(U91=0,"UNPRICED",IF(ISNUMBER(INDEX('SKU Catalog'!$K$1:$K$116,MAX(1,U91))),G91*H91*INDEX('SKU Catalog'!$K$1:$K$116,MAX(1,U91))*IF(AND(INDEX('SKU Catalog'!$F$1:$F$116,MAX(1,U91))="Hourly",OR(INDEX('SKU Catalog'!$J$1:$J$116,MAX(1,U91))=0,"PAYG"="PAYG")),I91,1),"UNPRICED"))))</f>
        <v>0</v>
      </c>
      <c r="W91" s="24">
        <f>IF(NOT(AND(A91=$B$2,G91&gt;0,H91&gt;0,OR(C91&lt;&gt;"Recommended baseline",Assumptions!$B$10=1))),0,IF(ISNUMBER(K91),G91*H91*K91,IF(U91=0,"UNPRICED",IF(ISNUMBER(INDEX('SKU Catalog'!$L$1:$L$116,MAX(1,U91))),G91*H91*INDEX('SKU Catalog'!$L$1:$L$116,MAX(1,U91))*IF(AND(INDEX('SKU Catalog'!$F$1:$F$116,MAX(1,U91))="Hourly",OR(INDEX('SKU Catalog'!$J$1:$J$116,MAX(1,U91))=0,"1Y"="PAYG")),I91,1),"UNPRICED"))))</f>
        <v>0</v>
      </c>
      <c r="X91" s="24">
        <f>IF(NOT(AND(A91=$B$2,G91&gt;0,H91&gt;0,OR(C91&lt;&gt;"Recommended baseline",Assumptions!$B$10=1))),0,IF(ISNUMBER(K91),G91*H91*K91,IF(U91=0,"UNPRICED",IF(ISNUMBER(INDEX('SKU Catalog'!$M$1:$M$116,MAX(1,U91))),G91*H91*INDEX('SKU Catalog'!$M$1:$M$116,MAX(1,U91))*IF(AND(INDEX('SKU Catalog'!$F$1:$F$116,MAX(1,U91))="Hourly",OR(INDEX('SKU Catalog'!$J$1:$J$116,MAX(1,U91))=0,"3Y"="PAYG")),I91,1),"UNPRICED"))))</f>
        <v>0</v>
      </c>
    </row>
    <row r="92" spans="1:24" ht="28.8" x14ac:dyDescent="0.35">
      <c r="A92" s="21" t="s">
        <v>951</v>
      </c>
      <c r="B92" s="21" t="s">
        <v>90</v>
      </c>
      <c r="C92" s="21" t="s">
        <v>2301</v>
      </c>
      <c r="D92" s="21" t="s">
        <v>323</v>
      </c>
      <c r="E92" s="21" t="s">
        <v>2302</v>
      </c>
      <c r="F92" s="26" t="s">
        <v>317</v>
      </c>
      <c r="G92" s="27">
        <v>1</v>
      </c>
      <c r="H92" s="38">
        <f>Assumptions!$B$14</f>
        <v>2</v>
      </c>
      <c r="I92" s="36">
        <v>1</v>
      </c>
      <c r="J92" s="26" t="s">
        <v>2297</v>
      </c>
      <c r="K92" s="37"/>
      <c r="L92" s="23" t="str">
        <f>IF(U92=0,"INVALID SKU",IF(INDEX('SKU Catalog'!$J$1:$J$116,MAX(1,U92))=0,"PAYG",IF(J92="Default",Assumptions!$B$7,J92)))</f>
        <v>PAYG</v>
      </c>
      <c r="M92" s="23" t="str">
        <f>IF(U92=0,"Review SKU",INDEX('SKU Catalog'!$E$1:$E$116,MAX(1,U92)))</f>
        <v>million tokens</v>
      </c>
      <c r="N92" s="31">
        <f>IF(ISNUMBER(K92),K92,IF(U92=0,"UNPRICED",IF(L92="PAYG",INDEX('SKU Catalog'!$K$1:$K$116,MAX(1,U92)),IF(L92="1Y",INDEX('SKU Catalog'!$L$1:$L$116,MAX(1,U92)),INDEX('SKU Catalog'!$M$1:$M$116,MAX(1,U92))))))</f>
        <v>0.6</v>
      </c>
      <c r="O92" s="24">
        <f>IF(NOT(AND(A92=$B$2,G92&gt;0,H92&gt;0,OR(C92&lt;&gt;"Recommended baseline",Assumptions!$B$10=1))),0,IF(ISNUMBER(N92),G92*H92*N92*IF(ISNUMBER(K92),1,IF(AND(L92="PAYG",INDEX('SKU Catalog'!$F$1:$F$116,MAX(1,U92))="Hourly"),I92,1)),"UNPRICED"))</f>
        <v>0</v>
      </c>
      <c r="P92" s="24">
        <f>IF(ISNUMBER(O92),O92*Assumptions!$B$8,"UNPRICED")</f>
        <v>0</v>
      </c>
      <c r="Q92" s="23" t="str">
        <f>IF(NOT(AND(A92=$B$2,G92&gt;0,H92&gt;0,OR(C92&lt;&gt;"Recommended baseline",Assumptions!$B$10=1))),"Inactive",IF(NOT(ISNUMBER(N92)),"UNPRICED - select SKU / quote",IF(ISNUMBER(K92),"Manual quote - verify source",IF(T92="Covered","Covered by capacity",IF(T92="Control plane","No direct fee","Priced - verify sizing")))))</f>
        <v>Inactive</v>
      </c>
      <c r="R92" s="21" t="s">
        <v>2303</v>
      </c>
      <c r="S92" s="21" t="s">
        <v>2304</v>
      </c>
      <c r="T92" s="21" t="s">
        <v>323</v>
      </c>
      <c r="U92" s="23">
        <f>IF(COUNTIF('SKU Catalog'!$A$4:$A$116,T92&amp;"|"&amp;F92)=0,0,MATCH(T92&amp;"|"&amp;F92,'SKU Catalog'!$A$1:$A$116,0))</f>
        <v>58</v>
      </c>
      <c r="V92" s="24">
        <f>IF(NOT(AND(A92=$B$2,G92&gt;0,H92&gt;0,OR(C92&lt;&gt;"Recommended baseline",Assumptions!$B$10=1))),0,IF(ISNUMBER(K92),G92*H92*K92,IF(U92=0,"UNPRICED",IF(ISNUMBER(INDEX('SKU Catalog'!$K$1:$K$116,MAX(1,U92))),G92*H92*INDEX('SKU Catalog'!$K$1:$K$116,MAX(1,U92))*IF(AND(INDEX('SKU Catalog'!$F$1:$F$116,MAX(1,U92))="Hourly",OR(INDEX('SKU Catalog'!$J$1:$J$116,MAX(1,U92))=0,"PAYG"="PAYG")),I92,1),"UNPRICED"))))</f>
        <v>0</v>
      </c>
      <c r="W92" s="24">
        <f>IF(NOT(AND(A92=$B$2,G92&gt;0,H92&gt;0,OR(C92&lt;&gt;"Recommended baseline",Assumptions!$B$10=1))),0,IF(ISNUMBER(K92),G92*H92*K92,IF(U92=0,"UNPRICED",IF(ISNUMBER(INDEX('SKU Catalog'!$L$1:$L$116,MAX(1,U92))),G92*H92*INDEX('SKU Catalog'!$L$1:$L$116,MAX(1,U92))*IF(AND(INDEX('SKU Catalog'!$F$1:$F$116,MAX(1,U92))="Hourly",OR(INDEX('SKU Catalog'!$J$1:$J$116,MAX(1,U92))=0,"1Y"="PAYG")),I92,1),"UNPRICED"))))</f>
        <v>0</v>
      </c>
      <c r="X92" s="24">
        <f>IF(NOT(AND(A92=$B$2,G92&gt;0,H92&gt;0,OR(C92&lt;&gt;"Recommended baseline",Assumptions!$B$10=1))),0,IF(ISNUMBER(K92),G92*H92*K92,IF(U92=0,"UNPRICED",IF(ISNUMBER(INDEX('SKU Catalog'!$M$1:$M$116,MAX(1,U92))),G92*H92*INDEX('SKU Catalog'!$M$1:$M$116,MAX(1,U92))*IF(AND(INDEX('SKU Catalog'!$F$1:$F$116,MAX(1,U92))="Hourly",OR(INDEX('SKU Catalog'!$J$1:$J$116,MAX(1,U92))=0,"3Y"="PAYG")),I92,1),"UNPRICED"))))</f>
        <v>0</v>
      </c>
    </row>
    <row r="93" spans="1:24" ht="28.8" x14ac:dyDescent="0.35">
      <c r="A93" s="21" t="s">
        <v>951</v>
      </c>
      <c r="B93" s="21" t="s">
        <v>90</v>
      </c>
      <c r="C93" s="21" t="s">
        <v>2301</v>
      </c>
      <c r="D93" s="21" t="s">
        <v>326</v>
      </c>
      <c r="E93" s="21" t="s">
        <v>2302</v>
      </c>
      <c r="F93" s="26" t="s">
        <v>327</v>
      </c>
      <c r="G93" s="27">
        <v>1</v>
      </c>
      <c r="H93" s="38">
        <f>Assumptions!$B$20</f>
        <v>1</v>
      </c>
      <c r="I93" s="36">
        <v>1</v>
      </c>
      <c r="J93" s="26" t="s">
        <v>2297</v>
      </c>
      <c r="K93" s="37"/>
      <c r="L93" s="23" t="str">
        <f>IF(U93=0,"INVALID SKU",IF(INDEX('SKU Catalog'!$J$1:$J$116,MAX(1,U93))=0,"PAYG",IF(J93="Default",Assumptions!$B$7,J93)))</f>
        <v>PAYG</v>
      </c>
      <c r="M93" s="23" t="str">
        <f>IF(U93=0,"Review SKU",INDEX('SKU Catalog'!$E$1:$E$116,MAX(1,U93)))</f>
        <v>search unit (replicas x partitions)</v>
      </c>
      <c r="N93" s="31">
        <f>IF(ISNUMBER(K93),K93,IF(U93=0,"UNPRICED",IF(L93="PAYG",INDEX('SKU Catalog'!$K$1:$K$116,MAX(1,U93)),IF(L93="1Y",INDEX('SKU Catalog'!$L$1:$L$116,MAX(1,U93)),INDEX('SKU Catalog'!$M$1:$M$116,MAX(1,U93))))))</f>
        <v>73.73</v>
      </c>
      <c r="O93" s="24">
        <f>IF(NOT(AND(A93=$B$2,G93&gt;0,H93&gt;0,OR(C93&lt;&gt;"Recommended baseline",Assumptions!$B$10=1))),0,IF(ISNUMBER(N93),G93*H93*N93*IF(ISNUMBER(K93),1,IF(AND(L93="PAYG",INDEX('SKU Catalog'!$F$1:$F$116,MAX(1,U93))="Hourly"),I93,1)),"UNPRICED"))</f>
        <v>0</v>
      </c>
      <c r="P93" s="24">
        <f>IF(ISNUMBER(O93),O93*Assumptions!$B$8,"UNPRICED")</f>
        <v>0</v>
      </c>
      <c r="Q93" s="23" t="str">
        <f>IF(NOT(AND(A93=$B$2,G93&gt;0,H93&gt;0,OR(C93&lt;&gt;"Recommended baseline",Assumptions!$B$10=1))),"Inactive",IF(NOT(ISNUMBER(N93)),"UNPRICED - select SKU / quote",IF(ISNUMBER(K93),"Manual quote - verify source",IF(T93="Covered","Covered by capacity",IF(T93="Control plane","No direct fee","Priced - verify sizing")))))</f>
        <v>Inactive</v>
      </c>
      <c r="R93" s="21" t="s">
        <v>2303</v>
      </c>
      <c r="S93" s="21" t="s">
        <v>2304</v>
      </c>
      <c r="T93" s="21" t="s">
        <v>326</v>
      </c>
      <c r="U93" s="23">
        <f>IF(COUNTIF('SKU Catalog'!$A$4:$A$116,T93&amp;"|"&amp;F93)=0,0,MATCH(T93&amp;"|"&amp;F93,'SKU Catalog'!$A$1:$A$116,0))</f>
        <v>60</v>
      </c>
      <c r="V93" s="24">
        <f>IF(NOT(AND(A93=$B$2,G93&gt;0,H93&gt;0,OR(C93&lt;&gt;"Recommended baseline",Assumptions!$B$10=1))),0,IF(ISNUMBER(K93),G93*H93*K93,IF(U93=0,"UNPRICED",IF(ISNUMBER(INDEX('SKU Catalog'!$K$1:$K$116,MAX(1,U93))),G93*H93*INDEX('SKU Catalog'!$K$1:$K$116,MAX(1,U93))*IF(AND(INDEX('SKU Catalog'!$F$1:$F$116,MAX(1,U93))="Hourly",OR(INDEX('SKU Catalog'!$J$1:$J$116,MAX(1,U93))=0,"PAYG"="PAYG")),I93,1),"UNPRICED"))))</f>
        <v>0</v>
      </c>
      <c r="W93" s="24">
        <f>IF(NOT(AND(A93=$B$2,G93&gt;0,H93&gt;0,OR(C93&lt;&gt;"Recommended baseline",Assumptions!$B$10=1))),0,IF(ISNUMBER(K93),G93*H93*K93,IF(U93=0,"UNPRICED",IF(ISNUMBER(INDEX('SKU Catalog'!$L$1:$L$116,MAX(1,U93))),G93*H93*INDEX('SKU Catalog'!$L$1:$L$116,MAX(1,U93))*IF(AND(INDEX('SKU Catalog'!$F$1:$F$116,MAX(1,U93))="Hourly",OR(INDEX('SKU Catalog'!$J$1:$J$116,MAX(1,U93))=0,"1Y"="PAYG")),I93,1),"UNPRICED"))))</f>
        <v>0</v>
      </c>
      <c r="X93" s="24">
        <f>IF(NOT(AND(A93=$B$2,G93&gt;0,H93&gt;0,OR(C93&lt;&gt;"Recommended baseline",Assumptions!$B$10=1))),0,IF(ISNUMBER(K93),G93*H93*K93,IF(U93=0,"UNPRICED",IF(ISNUMBER(INDEX('SKU Catalog'!$M$1:$M$116,MAX(1,U93))),G93*H93*INDEX('SKU Catalog'!$M$1:$M$116,MAX(1,U93))*IF(AND(INDEX('SKU Catalog'!$F$1:$F$116,MAX(1,U93))="Hourly",OR(INDEX('SKU Catalog'!$J$1:$J$116,MAX(1,U93))=0,"3Y"="PAYG")),I93,1),"UNPRICED"))))</f>
        <v>0</v>
      </c>
    </row>
    <row r="94" spans="1:24" ht="43.2" x14ac:dyDescent="0.35">
      <c r="A94" s="21" t="s">
        <v>951</v>
      </c>
      <c r="B94" s="21" t="s">
        <v>88</v>
      </c>
      <c r="C94" s="21" t="s">
        <v>2301</v>
      </c>
      <c r="D94" s="21" t="s">
        <v>307</v>
      </c>
      <c r="E94" s="21" t="s">
        <v>2302</v>
      </c>
      <c r="F94" s="26" t="s">
        <v>312</v>
      </c>
      <c r="G94" s="27">
        <v>1</v>
      </c>
      <c r="H94" s="38">
        <f>Assumptions!$B$19</f>
        <v>1</v>
      </c>
      <c r="I94" s="36">
        <v>1</v>
      </c>
      <c r="J94" s="26" t="s">
        <v>2297</v>
      </c>
      <c r="K94" s="37"/>
      <c r="L94" s="23" t="str">
        <f>IF(U94=0,"INVALID SKU",IF(INDEX('SKU Catalog'!$J$1:$J$116,MAX(1,U94))=0,"PAYG",IF(J94="Default",Assumptions!$B$7,J94)))</f>
        <v>PAYG</v>
      </c>
      <c r="M94" s="23" t="str">
        <f>IF(U94=0,"Review SKU",INDEX('SKU Catalog'!$E$1:$E$116,MAX(1,U94)))</f>
        <v>protected storage account</v>
      </c>
      <c r="N94" s="31" t="str">
        <f>IF(ISNUMBER(K94),K94,IF(U94=0,"UNPRICED",IF(L94="PAYG",INDEX('SKU Catalog'!$K$1:$K$116,MAX(1,U94)),IF(L94="1Y",INDEX('SKU Catalog'!$L$1:$L$116,MAX(1,U94)),INDEX('SKU Catalog'!$M$1:$M$116,MAX(1,U94))))))</f>
        <v>UNPRICED</v>
      </c>
      <c r="O94" s="24">
        <f>IF(NOT(AND(A94=$B$2,G94&gt;0,H94&gt;0,OR(C94&lt;&gt;"Recommended baseline",Assumptions!$B$10=1))),0,IF(ISNUMBER(N94),G94*H94*N94*IF(ISNUMBER(K94),1,IF(AND(L94="PAYG",INDEX('SKU Catalog'!$F$1:$F$116,MAX(1,U94))="Hourly"),I94,1)),"UNPRICED"))</f>
        <v>0</v>
      </c>
      <c r="P94" s="24">
        <f>IF(ISNUMBER(O94),O94*Assumptions!$B$8,"UNPRICED")</f>
        <v>0</v>
      </c>
      <c r="Q94" s="23" t="str">
        <f>IF(NOT(AND(A94=$B$2,G94&gt;0,H94&gt;0,OR(C94&lt;&gt;"Recommended baseline",Assumptions!$B$10=1))),"Inactive",IF(NOT(ISNUMBER(N94)),"UNPRICED - select SKU / quote",IF(ISNUMBER(K94),"Manual quote - verify source",IF(T94="Covered","Covered by capacity",IF(T94="Control plane","No direct fee","Priced - verify sizing")))))</f>
        <v>Inactive</v>
      </c>
      <c r="R94" s="21" t="s">
        <v>2307</v>
      </c>
      <c r="S94" s="21" t="s">
        <v>2304</v>
      </c>
      <c r="T94" s="21" t="s">
        <v>307</v>
      </c>
      <c r="U94" s="23">
        <f>IF(COUNTIF('SKU Catalog'!$A$4:$A$116,T94&amp;"|"&amp;F94)=0,0,MATCH(T94&amp;"|"&amp;F94,'SKU Catalog'!$A$1:$A$116,0))</f>
        <v>55</v>
      </c>
      <c r="V94" s="24">
        <f>IF(NOT(AND(A94=$B$2,G94&gt;0,H94&gt;0,OR(C94&lt;&gt;"Recommended baseline",Assumptions!$B$10=1))),0,IF(ISNUMBER(K94),G94*H94*K94,IF(U94=0,"UNPRICED",IF(ISNUMBER(INDEX('SKU Catalog'!$K$1:$K$116,MAX(1,U94))),G94*H94*INDEX('SKU Catalog'!$K$1:$K$116,MAX(1,U94))*IF(AND(INDEX('SKU Catalog'!$F$1:$F$116,MAX(1,U94))="Hourly",OR(INDEX('SKU Catalog'!$J$1:$J$116,MAX(1,U94))=0,"PAYG"="PAYG")),I94,1),"UNPRICED"))))</f>
        <v>0</v>
      </c>
      <c r="W94" s="24">
        <f>IF(NOT(AND(A94=$B$2,G94&gt;0,H94&gt;0,OR(C94&lt;&gt;"Recommended baseline",Assumptions!$B$10=1))),0,IF(ISNUMBER(K94),G94*H94*K94,IF(U94=0,"UNPRICED",IF(ISNUMBER(INDEX('SKU Catalog'!$L$1:$L$116,MAX(1,U94))),G94*H94*INDEX('SKU Catalog'!$L$1:$L$116,MAX(1,U94))*IF(AND(INDEX('SKU Catalog'!$F$1:$F$116,MAX(1,U94))="Hourly",OR(INDEX('SKU Catalog'!$J$1:$J$116,MAX(1,U94))=0,"1Y"="PAYG")),I94,1),"UNPRICED"))))</f>
        <v>0</v>
      </c>
      <c r="X94" s="24">
        <f>IF(NOT(AND(A94=$B$2,G94&gt;0,H94&gt;0,OR(C94&lt;&gt;"Recommended baseline",Assumptions!$B$10=1))),0,IF(ISNUMBER(K94),G94*H94*K94,IF(U94=0,"UNPRICED",IF(ISNUMBER(INDEX('SKU Catalog'!$M$1:$M$116,MAX(1,U94))),G94*H94*INDEX('SKU Catalog'!$M$1:$M$116,MAX(1,U94))*IF(AND(INDEX('SKU Catalog'!$F$1:$F$116,MAX(1,U94))="Hourly",OR(INDEX('SKU Catalog'!$J$1:$J$116,MAX(1,U94))=0,"3Y"="PAYG")),I94,1),"UNPRICED"))))</f>
        <v>0</v>
      </c>
    </row>
    <row r="95" spans="1:24" ht="72" x14ac:dyDescent="0.35">
      <c r="A95" s="21" t="s">
        <v>951</v>
      </c>
      <c r="B95" s="21" t="s">
        <v>96</v>
      </c>
      <c r="C95" s="21" t="s">
        <v>2301</v>
      </c>
      <c r="D95" s="21" t="s">
        <v>96</v>
      </c>
      <c r="E95" s="21" t="s">
        <v>2302</v>
      </c>
      <c r="F95" s="26" t="s">
        <v>191</v>
      </c>
      <c r="G95" s="27">
        <v>1</v>
      </c>
      <c r="H95" s="27">
        <v>1</v>
      </c>
      <c r="I95" s="36">
        <v>1</v>
      </c>
      <c r="J95" s="26" t="s">
        <v>2297</v>
      </c>
      <c r="K95" s="37"/>
      <c r="L95" s="23" t="str">
        <f>IF(U95=0,"INVALID SKU",IF(INDEX('SKU Catalog'!$J$1:$J$116,MAX(1,U95))=0,"PAYG",IF(J95="Default",Assumptions!$B$7,J95)))</f>
        <v>PAYG</v>
      </c>
      <c r="M95" s="23" t="str">
        <f>IF(U95=0,"Review SKU",INDEX('SKU Catalog'!$E$1:$E$116,MAX(1,U95)))</f>
        <v>quoted unit</v>
      </c>
      <c r="N95" s="31" t="str">
        <f>IF(ISNUMBER(K95),K95,IF(U95=0,"UNPRICED",IF(L95="PAYG",INDEX('SKU Catalog'!$K$1:$K$116,MAX(1,U95)),IF(L95="1Y",INDEX('SKU Catalog'!$L$1:$L$116,MAX(1,U95)),INDEX('SKU Catalog'!$M$1:$M$116,MAX(1,U95))))))</f>
        <v>UNPRICED</v>
      </c>
      <c r="O95" s="24">
        <f>IF(NOT(AND(A95=$B$2,G95&gt;0,H95&gt;0,OR(C95&lt;&gt;"Recommended baseline",Assumptions!$B$10=1))),0,IF(ISNUMBER(N95),G95*H95*N95*IF(ISNUMBER(K95),1,IF(AND(L95="PAYG",INDEX('SKU Catalog'!$F$1:$F$116,MAX(1,U95))="Hourly"),I95,1)),"UNPRICED"))</f>
        <v>0</v>
      </c>
      <c r="P95" s="24">
        <f>IF(ISNUMBER(O95),O95*Assumptions!$B$8,"UNPRICED")</f>
        <v>0</v>
      </c>
      <c r="Q95" s="23" t="str">
        <f>IF(NOT(AND(A95=$B$2,G95&gt;0,H95&gt;0,OR(C95&lt;&gt;"Recommended baseline",Assumptions!$B$10=1))),"Inactive",IF(NOT(ISNUMBER(N95)),"UNPRICED - select SKU / quote",IF(ISNUMBER(K95),"Manual quote - verify source",IF(T95="Covered","Covered by capacity",IF(T95="Control plane","No direct fee","Priced - verify sizing")))))</f>
        <v>Inactive</v>
      </c>
      <c r="R95" s="21" t="s">
        <v>2308</v>
      </c>
      <c r="S95" s="21" t="s">
        <v>2304</v>
      </c>
      <c r="T95" s="21" t="s">
        <v>96</v>
      </c>
      <c r="U95" s="23">
        <f>IF(COUNTIF('SKU Catalog'!$A$4:$A$116,T95&amp;"|"&amp;F95)=0,0,MATCH(T95&amp;"|"&amp;F95,'SKU Catalog'!$A$1:$A$116,0))</f>
        <v>6</v>
      </c>
      <c r="V95" s="24">
        <f>IF(NOT(AND(A95=$B$2,G95&gt;0,H95&gt;0,OR(C95&lt;&gt;"Recommended baseline",Assumptions!$B$10=1))),0,IF(ISNUMBER(K95),G95*H95*K95,IF(U95=0,"UNPRICED",IF(ISNUMBER(INDEX('SKU Catalog'!$K$1:$K$116,MAX(1,U95))),G95*H95*INDEX('SKU Catalog'!$K$1:$K$116,MAX(1,U95))*IF(AND(INDEX('SKU Catalog'!$F$1:$F$116,MAX(1,U95))="Hourly",OR(INDEX('SKU Catalog'!$J$1:$J$116,MAX(1,U95))=0,"PAYG"="PAYG")),I95,1),"UNPRICED"))))</f>
        <v>0</v>
      </c>
      <c r="W95" s="24">
        <f>IF(NOT(AND(A95=$B$2,G95&gt;0,H95&gt;0,OR(C95&lt;&gt;"Recommended baseline",Assumptions!$B$10=1))),0,IF(ISNUMBER(K95),G95*H95*K95,IF(U95=0,"UNPRICED",IF(ISNUMBER(INDEX('SKU Catalog'!$L$1:$L$116,MAX(1,U95))),G95*H95*INDEX('SKU Catalog'!$L$1:$L$116,MAX(1,U95))*IF(AND(INDEX('SKU Catalog'!$F$1:$F$116,MAX(1,U95))="Hourly",OR(INDEX('SKU Catalog'!$J$1:$J$116,MAX(1,U95))=0,"1Y"="PAYG")),I95,1),"UNPRICED"))))</f>
        <v>0</v>
      </c>
      <c r="X95" s="24">
        <f>IF(NOT(AND(A95=$B$2,G95&gt;0,H95&gt;0,OR(C95&lt;&gt;"Recommended baseline",Assumptions!$B$10=1))),0,IF(ISNUMBER(K95),G95*H95*K95,IF(U95=0,"UNPRICED",IF(ISNUMBER(INDEX('SKU Catalog'!$M$1:$M$116,MAX(1,U95))),G95*H95*INDEX('SKU Catalog'!$M$1:$M$116,MAX(1,U95))*IF(AND(INDEX('SKU Catalog'!$F$1:$F$116,MAX(1,U95))="Hourly",OR(INDEX('SKU Catalog'!$J$1:$J$116,MAX(1,U95))=0,"3Y"="PAYG")),I95,1),"UNPRICED"))))</f>
        <v>0</v>
      </c>
    </row>
  </sheetData>
  <autoFilter ref="A5:S95" xr:uid="{00000000-0009-0000-0000-00000C000000}"/>
  <mergeCells count="2">
    <mergeCell ref="A3:S3"/>
    <mergeCell ref="A1:S1"/>
  </mergeCells>
  <conditionalFormatting sqref="O6:P95">
    <cfRule type="cellIs" dxfId="12" priority="1" operator="equal">
      <formula>"UNPRICED"</formula>
    </cfRule>
  </conditionalFormatting>
  <dataValidations count="24">
    <dataValidation type="list" showErrorMessage="1" errorTitle="Invalid model input" error="Use the supplied options or a non-negative value in the allowed range." sqref="B2" xr:uid="{00000000-0002-0000-0C00-000000000000}">
      <formula1>"dev,staging,prod"</formula1>
    </dataValidation>
    <dataValidation type="list" showErrorMessage="1" errorTitle="Invalid model input" error="Use the supplied options or a non-negative value in the allowed range." sqref="F6 F66 F36" xr:uid="{00000000-0002-0000-0C00-000001000000}">
      <formula1>SKU_4</formula1>
    </dataValidation>
    <dataValidation type="list" showErrorMessage="1" errorTitle="Invalid model input" error="Use the supplied options or a non-negative value in the allowed range." sqref="J6:J95" xr:uid="{00000000-0002-0000-0C00-000002000000}">
      <formula1>"Default,PAYG,1Y,3Y"</formula1>
    </dataValidation>
    <dataValidation type="decimal" showErrorMessage="1" errorTitle="Invalid model input" error="Use the supplied options or a non-negative value in the allowed range." sqref="G6:H95 K6:K95" xr:uid="{00000000-0002-0000-0C00-000003000000}">
      <formula1>0</formula1>
      <formula2>1000000000000</formula2>
    </dataValidation>
    <dataValidation type="decimal" showErrorMessage="1" errorTitle="Invalid model input" error="Use the supplied options or a non-negative value in the allowed range." sqref="I6:I95" xr:uid="{00000000-0002-0000-0C00-000006000000}">
      <formula1>0</formula1>
      <formula2>1</formula2>
    </dataValidation>
    <dataValidation type="list" showErrorMessage="1" errorTitle="Invalid model input" error="Use the supplied options or a non-negative value in the allowed range." sqref="F7 F67 F37" xr:uid="{00000000-0002-0000-0C00-000007000000}">
      <formula1>SKU_5</formula1>
    </dataValidation>
    <dataValidation type="list" showErrorMessage="1" errorTitle="Invalid model input" error="Use the supplied options or a non-negative value in the allowed range." sqref="F68:F78 F38:F48 F8:F18" xr:uid="{00000000-0002-0000-0C00-00000D000000}">
      <formula1>SKU_1</formula1>
    </dataValidation>
    <dataValidation type="list" showErrorMessage="1" errorTitle="Invalid model input" error="Use the supplied options or a non-negative value in the allowed range." sqref="F19 F79 F49" xr:uid="{00000000-0002-0000-0C00-00004F000000}">
      <formula1>SKU_2</formula1>
    </dataValidation>
    <dataValidation type="list" showErrorMessage="1" errorTitle="Invalid model input" error="Use the supplied options or a non-negative value in the allowed range." sqref="F20 F80 F50" xr:uid="{00000000-0002-0000-0C00-000055000000}">
      <formula1>SKU_9</formula1>
    </dataValidation>
    <dataValidation type="list" showErrorMessage="1" errorTitle="Invalid model input" error="Use the supplied options or a non-negative value in the allowed range." sqref="F21 F81 F51" xr:uid="{00000000-0002-0000-0C00-00005B000000}">
      <formula1>SKU_10</formula1>
    </dataValidation>
    <dataValidation type="list" showErrorMessage="1" errorTitle="Invalid model input" error="Use the supplied options or a non-negative value in the allowed range." sqref="F22 F82 F52" xr:uid="{00000000-0002-0000-0C00-000061000000}">
      <formula1>SKU_11</formula1>
    </dataValidation>
    <dataValidation type="list" showErrorMessage="1" errorTitle="Invalid model input" error="Use the supplied options or a non-negative value in the allowed range." sqref="F23 F83 F53" xr:uid="{00000000-0002-0000-0C00-000067000000}">
      <formula1>SKU_15</formula1>
    </dataValidation>
    <dataValidation type="list" showErrorMessage="1" errorTitle="Invalid model input" error="Use the supplied options or a non-negative value in the allowed range." sqref="F24 F84 F54" xr:uid="{00000000-0002-0000-0C00-00006D000000}">
      <formula1>SKU_18</formula1>
    </dataValidation>
    <dataValidation type="list" showErrorMessage="1" errorTitle="Invalid model input" error="Use the supplied options or a non-negative value in the allowed range." sqref="F25 F85 F55" xr:uid="{00000000-0002-0000-0C00-000073000000}">
      <formula1>SKU_16</formula1>
    </dataValidation>
    <dataValidation type="list" showErrorMessage="1" errorTitle="Invalid model input" error="Use the supplied options or a non-negative value in the allowed range." sqref="F26 F86 F56" xr:uid="{00000000-0002-0000-0C00-000079000000}">
      <formula1>SKU_25</formula1>
    </dataValidation>
    <dataValidation type="list" showErrorMessage="1" errorTitle="Invalid model input" error="Use the supplied options or a non-negative value in the allowed range." sqref="F27 F87 F57" xr:uid="{00000000-0002-0000-0C00-00007F000000}">
      <formula1>SKU_26</formula1>
    </dataValidation>
    <dataValidation type="list" showErrorMessage="1" errorTitle="Invalid model input" error="Use the supplied options or a non-negative value in the allowed range." sqref="F28 F88 F58" xr:uid="{00000000-0002-0000-0C00-000085000000}">
      <formula1>SKU_27</formula1>
    </dataValidation>
    <dataValidation type="list" showErrorMessage="1" errorTitle="Invalid model input" error="Use the supplied options or a non-negative value in the allowed range." sqref="F29 F89 F59" xr:uid="{00000000-0002-0000-0C00-00008B000000}">
      <formula1>SKU_28</formula1>
    </dataValidation>
    <dataValidation type="list" showErrorMessage="1" errorTitle="Invalid model input" error="Use the supplied options or a non-negative value in the allowed range." sqref="F30 F90 F60" xr:uid="{00000000-0002-0000-0C00-000091000000}">
      <formula1>SKU_29</formula1>
    </dataValidation>
    <dataValidation type="list" showErrorMessage="1" errorTitle="Invalid model input" error="Use the supplied options or a non-negative value in the allowed range." sqref="F31 F91 F61" xr:uid="{00000000-0002-0000-0C00-000097000000}">
      <formula1>SKU_22</formula1>
    </dataValidation>
    <dataValidation type="list" showErrorMessage="1" errorTitle="Invalid model input" error="Use the supplied options or a non-negative value in the allowed range." sqref="F32 F92 F62" xr:uid="{00000000-0002-0000-0C00-00009D000000}">
      <formula1>SKU_23</formula1>
    </dataValidation>
    <dataValidation type="list" showErrorMessage="1" errorTitle="Invalid model input" error="Use the supplied options or a non-negative value in the allowed range." sqref="F33 F93 F63" xr:uid="{00000000-0002-0000-0C00-0000A3000000}">
      <formula1>SKU_24</formula1>
    </dataValidation>
    <dataValidation type="list" showErrorMessage="1" errorTitle="Invalid model input" error="Use the supplied options or a non-negative value in the allowed range." sqref="F34 F94 F64" xr:uid="{00000000-0002-0000-0C00-0000A9000000}">
      <formula1>SKU_20</formula1>
    </dataValidation>
    <dataValidation type="list" showErrorMessage="1" errorTitle="Invalid model input" error="Use the supplied options or a non-negative value in the allowed range." sqref="F35 F95 F65" xr:uid="{00000000-0002-0000-0C00-0000AF000000}">
      <formula1>SKU_3</formula1>
    </dataValidation>
  </dataValidations>
  <pageMargins left="0.75" right="0.75" top="1" bottom="1" header="0.5" footer="0.5"/>
  <pageSetup paperSize="8" fitToHeight="0"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X53"/>
  <sheetViews>
    <sheetView showGridLines="0" workbookViewId="0">
      <pane xSplit="3" ySplit="5" topLeftCell="D6" activePane="bottomRight" state="frozen"/>
      <selection pane="topRight"/>
      <selection pane="bottomLeft"/>
      <selection pane="bottomRight" activeCell="B6" sqref="B6"/>
    </sheetView>
  </sheetViews>
  <sheetFormatPr defaultRowHeight="16.2" x14ac:dyDescent="0.35"/>
  <cols>
    <col min="1" max="1" width="12" style="19" customWidth="1"/>
    <col min="2" max="2" width="17" style="19" customWidth="1"/>
    <col min="3" max="3" width="24" style="19" customWidth="1"/>
    <col min="4" max="4" width="33" style="19" customWidth="1"/>
    <col min="5" max="5" width="43" style="19" customWidth="1"/>
    <col min="6" max="6" width="31" style="19" customWidth="1"/>
    <col min="7" max="7" width="12" style="19" customWidth="1"/>
    <col min="8" max="8" width="20" style="19" customWidth="1"/>
    <col min="9" max="9" width="15" style="19" customWidth="1"/>
    <col min="10" max="10" width="16" style="19" customWidth="1"/>
    <col min="11" max="11" width="21" style="19" customWidth="1"/>
    <col min="12" max="12" width="15" style="19" customWidth="1"/>
    <col min="13" max="13" width="28" style="19" customWidth="1"/>
    <col min="14" max="15" width="20" style="19" customWidth="1"/>
    <col min="16" max="16" width="21" style="19" customWidth="1"/>
    <col min="17" max="17" width="31" style="19" customWidth="1"/>
    <col min="18" max="18" width="84" style="19" customWidth="1"/>
    <col min="19" max="19" width="55" style="19" customWidth="1"/>
    <col min="20" max="24" width="13" style="19" hidden="1" customWidth="1"/>
    <col min="25" max="16384" width="8.88671875" style="19"/>
  </cols>
  <sheetData>
    <row r="1" spans="1:24" ht="28.8" x14ac:dyDescent="0.6">
      <c r="A1" s="17" t="s">
        <v>2358</v>
      </c>
      <c r="B1" s="18"/>
      <c r="C1" s="18"/>
      <c r="D1" s="18"/>
      <c r="E1" s="18"/>
      <c r="F1" s="18"/>
      <c r="G1" s="18"/>
      <c r="H1" s="18"/>
      <c r="I1" s="18"/>
      <c r="J1" s="18"/>
      <c r="K1" s="18"/>
      <c r="L1" s="18"/>
      <c r="M1" s="18"/>
      <c r="N1" s="18"/>
      <c r="O1" s="18"/>
      <c r="P1" s="18"/>
      <c r="Q1" s="18"/>
      <c r="R1" s="18"/>
      <c r="S1" s="18"/>
    </row>
    <row r="2" spans="1:24" ht="43.2" x14ac:dyDescent="0.35">
      <c r="A2" s="21" t="s">
        <v>54</v>
      </c>
      <c r="B2" s="26" t="s">
        <v>967</v>
      </c>
      <c r="D2" s="21" t="s">
        <v>2271</v>
      </c>
      <c r="E2" s="23" t="str">
        <f>Assumptions!B7</f>
        <v>PAYG</v>
      </c>
      <c r="G2" s="21" t="s">
        <v>2272</v>
      </c>
      <c r="H2" s="34">
        <f>SUM(O6:O53)</f>
        <v>357.05799999999994</v>
      </c>
      <c r="J2" s="21" t="s">
        <v>97</v>
      </c>
      <c r="K2" s="35">
        <f>COUNTIFS(A6:A53,B2,Q6:Q53,"UNPRICED*")</f>
        <v>3</v>
      </c>
      <c r="M2" s="21" t="s">
        <v>58</v>
      </c>
      <c r="N2" s="28" t="str">
        <f>IF(K2&gt;0,"INCOMPLETE","COMPLETE")</f>
        <v>INCOMPLETE</v>
      </c>
    </row>
    <row r="3" spans="1:24" x14ac:dyDescent="0.35">
      <c r="A3" s="22" t="s">
        <v>2273</v>
      </c>
      <c r="B3" s="18"/>
      <c r="C3" s="18"/>
      <c r="D3" s="18"/>
      <c r="E3" s="18"/>
      <c r="F3" s="18"/>
      <c r="G3" s="18"/>
      <c r="H3" s="18"/>
      <c r="I3" s="18"/>
      <c r="J3" s="18"/>
      <c r="K3" s="18"/>
      <c r="L3" s="18"/>
      <c r="M3" s="18"/>
      <c r="N3" s="18"/>
      <c r="O3" s="18"/>
      <c r="P3" s="18"/>
      <c r="Q3" s="18"/>
      <c r="R3" s="18"/>
      <c r="S3" s="18"/>
    </row>
    <row r="5" spans="1:24" ht="43.2" x14ac:dyDescent="0.35">
      <c r="A5" s="20" t="s">
        <v>85</v>
      </c>
      <c r="B5" s="20" t="s">
        <v>169</v>
      </c>
      <c r="C5" s="20" t="s">
        <v>2274</v>
      </c>
      <c r="D5" s="20" t="s">
        <v>2275</v>
      </c>
      <c r="E5" s="20" t="s">
        <v>2276</v>
      </c>
      <c r="F5" s="20" t="s">
        <v>2277</v>
      </c>
      <c r="G5" s="20" t="s">
        <v>2278</v>
      </c>
      <c r="H5" s="20" t="s">
        <v>2279</v>
      </c>
      <c r="I5" s="20" t="s">
        <v>2280</v>
      </c>
      <c r="J5" s="20" t="s">
        <v>2281</v>
      </c>
      <c r="K5" s="20" t="s">
        <v>2282</v>
      </c>
      <c r="L5" s="20" t="s">
        <v>2283</v>
      </c>
      <c r="M5" s="20" t="s">
        <v>170</v>
      </c>
      <c r="N5" s="20" t="s">
        <v>2284</v>
      </c>
      <c r="O5" s="20" t="s">
        <v>2285</v>
      </c>
      <c r="P5" s="20" t="s">
        <v>2286</v>
      </c>
      <c r="Q5" s="20" t="s">
        <v>2287</v>
      </c>
      <c r="R5" s="20" t="s">
        <v>2288</v>
      </c>
      <c r="S5" s="20" t="s">
        <v>2222</v>
      </c>
      <c r="T5" s="20" t="s">
        <v>2289</v>
      </c>
      <c r="U5" s="20" t="s">
        <v>2290</v>
      </c>
      <c r="V5" s="20" t="s">
        <v>2291</v>
      </c>
      <c r="W5" s="20" t="s">
        <v>2292</v>
      </c>
      <c r="X5" s="20" t="s">
        <v>2293</v>
      </c>
    </row>
    <row r="6" spans="1:24" ht="43.2" x14ac:dyDescent="0.35">
      <c r="A6" s="21" t="s">
        <v>967</v>
      </c>
      <c r="B6" s="21" t="s">
        <v>86</v>
      </c>
      <c r="C6" s="21" t="s">
        <v>2294</v>
      </c>
      <c r="D6" s="21" t="s">
        <v>2295</v>
      </c>
      <c r="E6" s="21" t="s">
        <v>2296</v>
      </c>
      <c r="F6" s="26" t="s">
        <v>197</v>
      </c>
      <c r="G6" s="27">
        <v>1</v>
      </c>
      <c r="H6" s="27">
        <v>1</v>
      </c>
      <c r="I6" s="36">
        <v>1</v>
      </c>
      <c r="J6" s="26" t="s">
        <v>2297</v>
      </c>
      <c r="K6" s="37"/>
      <c r="L6" s="23" t="str">
        <f>IF(U6=0,"INVALID SKU",IF(INDEX('SKU Catalog'!$J$1:$J$116,MAX(1,U6))=0,"PAYG",IF(J6="Default",Assumptions!$B$7,J6)))</f>
        <v>PAYG</v>
      </c>
      <c r="M6" s="23" t="str">
        <f>IF(U6=0,"Review SKU",INDEX('SKU Catalog'!$E$1:$E$116,MAX(1,U6)))</f>
        <v>capacity</v>
      </c>
      <c r="N6" s="31" t="str">
        <f>IF(ISNUMBER(K6),K6,IF(U6=0,"UNPRICED",IF(L6="PAYG",INDEX('SKU Catalog'!$K$1:$K$116,MAX(1,U6)),IF(L6="1Y",INDEX('SKU Catalog'!$L$1:$L$116,MAX(1,U6)),INDEX('SKU Catalog'!$M$1:$M$116,MAX(1,U6))))))</f>
        <v>UNPRICED</v>
      </c>
      <c r="O6" s="24" t="str">
        <f>IF(NOT(AND(A6=$B$2,G6&gt;0,H6&gt;0,OR(C6&lt;&gt;"Recommended baseline",Assumptions!$B$10=1))),0,IF(ISNUMBER(N6),G6*H6*N6*IF(ISNUMBER(K6),1,IF(AND(L6="PAYG",INDEX('SKU Catalog'!$F$1:$F$116,MAX(1,U6))="Hourly"),I6,1)),"UNPRICED"))</f>
        <v>UNPRICED</v>
      </c>
      <c r="P6" s="24" t="str">
        <f>IF(ISNUMBER(O6),O6*Assumptions!$B$8,"UNPRICED")</f>
        <v>UNPRICED</v>
      </c>
      <c r="Q6" s="2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1" t="s">
        <v>2298</v>
      </c>
      <c r="S6" s="21" t="s">
        <v>1978</v>
      </c>
      <c r="T6" s="21" t="s">
        <v>196</v>
      </c>
      <c r="U6" s="23">
        <f>IF(COUNTIF('SKU Catalog'!$A$4:$A$116,T6&amp;"|"&amp;F6)=0,0,MATCH(T6&amp;"|"&amp;F6,'SKU Catalog'!$A$1:$A$116,0))</f>
        <v>7</v>
      </c>
      <c r="V6" s="2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2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2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28.8" x14ac:dyDescent="0.35">
      <c r="A7" s="21" t="s">
        <v>967</v>
      </c>
      <c r="B7" s="21" t="s">
        <v>89</v>
      </c>
      <c r="C7" s="21" t="s">
        <v>2310</v>
      </c>
      <c r="D7" s="21" t="s">
        <v>2311</v>
      </c>
      <c r="E7" s="21" t="s">
        <v>2312</v>
      </c>
      <c r="F7" s="26" t="s">
        <v>230</v>
      </c>
      <c r="G7" s="27">
        <v>1</v>
      </c>
      <c r="H7" s="38">
        <f>Assumptions!$B$11</f>
        <v>1024</v>
      </c>
      <c r="I7" s="36">
        <v>1</v>
      </c>
      <c r="J7" s="26" t="s">
        <v>2297</v>
      </c>
      <c r="K7" s="37"/>
      <c r="L7" s="23" t="str">
        <f>IF(U7=0,"INVALID SKU",IF(INDEX('SKU Catalog'!$J$1:$J$116,MAX(1,U7))=0,"PAYG",IF(J7="Default",Assumptions!$B$7,J7)))</f>
        <v>PAYG</v>
      </c>
      <c r="M7" s="23" t="str">
        <f>IF(U7=0,"Review SKU",INDEX('SKU Catalog'!$E$1:$E$116,MAX(1,U7)))</f>
        <v>GB-month</v>
      </c>
      <c r="N7" s="31">
        <f>IF(ISNUMBER(K7),K7,IF(U7=0,"UNPRICED",IF(L7="PAYG",INDEX('SKU Catalog'!$K$1:$K$116,MAX(1,U7)),IF(L7="1Y",INDEX('SKU Catalog'!$L$1:$L$116,MAX(1,U7)),INDEX('SKU Catalog'!$M$1:$M$116,MAX(1,U7))))))</f>
        <v>2.5999999999999999E-2</v>
      </c>
      <c r="O7" s="24">
        <f>IF(NOT(AND(A7=$B$2,G7&gt;0,H7&gt;0,OR(C7&lt;&gt;"Recommended baseline",Assumptions!$B$10=1))),0,IF(ISNUMBER(N7),G7*H7*N7*IF(ISNUMBER(K7),1,IF(AND(L7="PAYG",INDEX('SKU Catalog'!$F$1:$F$116,MAX(1,U7))="Hourly"),I7,1)),"UNPRICED"))</f>
        <v>26.623999999999999</v>
      </c>
      <c r="P7" s="24">
        <f>IF(ISNUMBER(O7),O7*Assumptions!$B$8,"UNPRICED")</f>
        <v>319.488</v>
      </c>
      <c r="Q7" s="23" t="str">
        <f>IF(NOT(AND(A7=$B$2,G7&gt;0,H7&gt;0,OR(C7&lt;&gt;"Recommended baseline",Assumptions!$B$10=1))),"Inactive",IF(NOT(ISNUMBER(N7)),"UNPRICED - select SKU / quote",IF(ISNUMBER(K7),"Manual quote - verify source",IF(T7="Covered","Covered by capacity",IF(T7="Control plane","No direct fee","Priced - verify sizing")))))</f>
        <v>Priced - verify sizing</v>
      </c>
      <c r="R7" s="21" t="s">
        <v>2313</v>
      </c>
      <c r="S7" s="21" t="s">
        <v>1978</v>
      </c>
      <c r="T7" s="21" t="s">
        <v>229</v>
      </c>
      <c r="U7" s="23">
        <f>IF(COUNTIF('SKU Catalog'!$A$4:$A$116,T7&amp;"|"&amp;F7)=0,0,MATCH(T7&amp;"|"&amp;F7,'SKU Catalog'!$A$1:$A$116,0))</f>
        <v>21</v>
      </c>
      <c r="V7" s="2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2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2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43.2" x14ac:dyDescent="0.35">
      <c r="A8" s="21" t="s">
        <v>967</v>
      </c>
      <c r="B8" s="21" t="s">
        <v>86</v>
      </c>
      <c r="C8" s="21" t="s">
        <v>2299</v>
      </c>
      <c r="D8" s="21" t="s">
        <v>1121</v>
      </c>
      <c r="E8" s="21" t="s">
        <v>1122</v>
      </c>
      <c r="F8" s="26" t="s">
        <v>182</v>
      </c>
      <c r="G8" s="27">
        <v>1</v>
      </c>
      <c r="H8" s="27">
        <v>1</v>
      </c>
      <c r="I8" s="36">
        <v>1</v>
      </c>
      <c r="J8" s="26" t="s">
        <v>2297</v>
      </c>
      <c r="K8" s="37"/>
      <c r="L8" s="23" t="str">
        <f>IF(U8=0,"INVALID SKU",IF(INDEX('SKU Catalog'!$J$1:$J$116,MAX(1,U8))=0,"PAYG",IF(J8="Default",Assumptions!$B$7,J8)))</f>
        <v>PAYG</v>
      </c>
      <c r="M8" s="23" t="str">
        <f>IF(U8=0,"Review SKU",INDEX('SKU Catalog'!$E$1:$E$116,MAX(1,U8)))</f>
        <v>resource</v>
      </c>
      <c r="N8" s="31">
        <f>IF(ISNUMBER(K8),K8,IF(U8=0,"UNPRICED",IF(L8="PAYG",INDEX('SKU Catalog'!$K$1:$K$116,MAX(1,U8)),IF(L8="1Y",INDEX('SKU Catalog'!$L$1:$L$116,MAX(1,U8)),INDEX('SKU Catalog'!$M$1:$M$116,MAX(1,U8))))))</f>
        <v>0</v>
      </c>
      <c r="O8" s="24">
        <f>IF(NOT(AND(A8=$B$2,G8&gt;0,H8&gt;0,OR(C8&lt;&gt;"Recommended baseline",Assumptions!$B$10=1))),0,IF(ISNUMBER(N8),G8*H8*N8*IF(ISNUMBER(K8),1,IF(AND(L8="PAYG",INDEX('SKU Catalog'!$F$1:$F$116,MAX(1,U8))="Hourly"),I8,1)),"UNPRICED"))</f>
        <v>0</v>
      </c>
      <c r="P8" s="24">
        <f>IF(ISNUMBER(O8),O8*Assumptions!$B$8,"UNPRICED")</f>
        <v>0</v>
      </c>
      <c r="Q8" s="23" t="str">
        <f>IF(NOT(AND(A8=$B$2,G8&gt;0,H8&gt;0,OR(C8&lt;&gt;"Recommended baseline",Assumptions!$B$10=1))),"Inactive",IF(NOT(ISNUMBER(N8)),"UNPRICED - select SKU / quote",IF(ISNUMBER(K8),"Manual quote - verify source",IF(T8="Covered","Covered by capacity",IF(T8="Control plane","No direct fee","Priced - verify sizing")))))</f>
        <v>Covered by capacity</v>
      </c>
      <c r="R8" s="21" t="s">
        <v>2314</v>
      </c>
      <c r="S8" s="21" t="s">
        <v>1978</v>
      </c>
      <c r="T8" s="21" t="s">
        <v>181</v>
      </c>
      <c r="U8" s="23">
        <f>IF(COUNTIF('SKU Catalog'!$A$4:$A$116,T8&amp;"|"&amp;F8)=0,0,MATCH(T8&amp;"|"&amp;F8,'SKU Catalog'!$A$1:$A$116,0))</f>
        <v>4</v>
      </c>
      <c r="V8" s="24">
        <f>IF(NOT(AND(A8=$B$2,G8&gt;0,H8&gt;0,OR(C8&lt;&gt;"Recommended baseline",Assumptions!$B$10=1))),0,IF(ISNUMBER(K8),G8*H8*K8,IF(U8=0,"UNPRICED",IF(ISNUMBER(INDEX('SKU Catalog'!$K$1:$K$116,MAX(1,U8))),G8*H8*INDEX('SKU Catalog'!$K$1:$K$116,MAX(1,U8))*IF(AND(INDEX('SKU Catalog'!$F$1:$F$116,MAX(1,U8))="Hourly",OR(INDEX('SKU Catalog'!$J$1:$J$116,MAX(1,U8))=0,"PAYG"="PAYG")),I8,1),"UNPRICED"))))</f>
        <v>0</v>
      </c>
      <c r="W8" s="24">
        <f>IF(NOT(AND(A8=$B$2,G8&gt;0,H8&gt;0,OR(C8&lt;&gt;"Recommended baseline",Assumptions!$B$10=1))),0,IF(ISNUMBER(K8),G8*H8*K8,IF(U8=0,"UNPRICED",IF(ISNUMBER(INDEX('SKU Catalog'!$L$1:$L$116,MAX(1,U8))),G8*H8*INDEX('SKU Catalog'!$L$1:$L$116,MAX(1,U8))*IF(AND(INDEX('SKU Catalog'!$F$1:$F$116,MAX(1,U8))="Hourly",OR(INDEX('SKU Catalog'!$J$1:$J$116,MAX(1,U8))=0,"1Y"="PAYG")),I8,1),"UNPRICED"))))</f>
        <v>0</v>
      </c>
      <c r="X8" s="2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43.2" x14ac:dyDescent="0.35">
      <c r="A9" s="21" t="s">
        <v>967</v>
      </c>
      <c r="B9" s="21" t="s">
        <v>86</v>
      </c>
      <c r="C9" s="21" t="s">
        <v>2299</v>
      </c>
      <c r="D9" s="21" t="s">
        <v>1125</v>
      </c>
      <c r="E9" s="21" t="s">
        <v>1126</v>
      </c>
      <c r="F9" s="26" t="s">
        <v>182</v>
      </c>
      <c r="G9" s="27">
        <v>1</v>
      </c>
      <c r="H9" s="27">
        <v>1</v>
      </c>
      <c r="I9" s="36">
        <v>1</v>
      </c>
      <c r="J9" s="26" t="s">
        <v>2297</v>
      </c>
      <c r="K9" s="37"/>
      <c r="L9" s="23" t="str">
        <f>IF(U9=0,"INVALID SKU",IF(INDEX('SKU Catalog'!$J$1:$J$116,MAX(1,U9))=0,"PAYG",IF(J9="Default",Assumptions!$B$7,J9)))</f>
        <v>PAYG</v>
      </c>
      <c r="M9" s="23" t="str">
        <f>IF(U9=0,"Review SKU",INDEX('SKU Catalog'!$E$1:$E$116,MAX(1,U9)))</f>
        <v>resource</v>
      </c>
      <c r="N9" s="31">
        <f>IF(ISNUMBER(K9),K9,IF(U9=0,"UNPRICED",IF(L9="PAYG",INDEX('SKU Catalog'!$K$1:$K$116,MAX(1,U9)),IF(L9="1Y",INDEX('SKU Catalog'!$L$1:$L$116,MAX(1,U9)),INDEX('SKU Catalog'!$M$1:$M$116,MAX(1,U9))))))</f>
        <v>0</v>
      </c>
      <c r="O9" s="24">
        <f>IF(NOT(AND(A9=$B$2,G9&gt;0,H9&gt;0,OR(C9&lt;&gt;"Recommended baseline",Assumptions!$B$10=1))),0,IF(ISNUMBER(N9),G9*H9*N9*IF(ISNUMBER(K9),1,IF(AND(L9="PAYG",INDEX('SKU Catalog'!$F$1:$F$116,MAX(1,U9))="Hourly"),I9,1)),"UNPRICED"))</f>
        <v>0</v>
      </c>
      <c r="P9" s="24">
        <f>IF(ISNUMBER(O9),O9*Assumptions!$B$8,"UNPRICED")</f>
        <v>0</v>
      </c>
      <c r="Q9" s="23" t="str">
        <f>IF(NOT(AND(A9=$B$2,G9&gt;0,H9&gt;0,OR(C9&lt;&gt;"Recommended baseline",Assumptions!$B$10=1))),"Inactive",IF(NOT(ISNUMBER(N9)),"UNPRICED - select SKU / quote",IF(ISNUMBER(K9),"Manual quote - verify source",IF(T9="Covered","Covered by capacity",IF(T9="Control plane","No direct fee","Priced - verify sizing")))))</f>
        <v>Covered by capacity</v>
      </c>
      <c r="R9" s="21" t="s">
        <v>2314</v>
      </c>
      <c r="S9" s="21" t="s">
        <v>1978</v>
      </c>
      <c r="T9" s="21" t="s">
        <v>181</v>
      </c>
      <c r="U9" s="23">
        <f>IF(COUNTIF('SKU Catalog'!$A$4:$A$116,T9&amp;"|"&amp;F9)=0,0,MATCH(T9&amp;"|"&amp;F9,'SKU Catalog'!$A$1:$A$116,0))</f>
        <v>4</v>
      </c>
      <c r="V9" s="24">
        <f>IF(NOT(AND(A9=$B$2,G9&gt;0,H9&gt;0,OR(C9&lt;&gt;"Recommended baseline",Assumptions!$B$10=1))),0,IF(ISNUMBER(K9),G9*H9*K9,IF(U9=0,"UNPRICED",IF(ISNUMBER(INDEX('SKU Catalog'!$K$1:$K$116,MAX(1,U9))),G9*H9*INDEX('SKU Catalog'!$K$1:$K$116,MAX(1,U9))*IF(AND(INDEX('SKU Catalog'!$F$1:$F$116,MAX(1,U9))="Hourly",OR(INDEX('SKU Catalog'!$J$1:$J$116,MAX(1,U9))=0,"PAYG"="PAYG")),I9,1),"UNPRICED"))))</f>
        <v>0</v>
      </c>
      <c r="W9" s="24">
        <f>IF(NOT(AND(A9=$B$2,G9&gt;0,H9&gt;0,OR(C9&lt;&gt;"Recommended baseline",Assumptions!$B$10=1))),0,IF(ISNUMBER(K9),G9*H9*K9,IF(U9=0,"UNPRICED",IF(ISNUMBER(INDEX('SKU Catalog'!$L$1:$L$116,MAX(1,U9))),G9*H9*INDEX('SKU Catalog'!$L$1:$L$116,MAX(1,U9))*IF(AND(INDEX('SKU Catalog'!$F$1:$F$116,MAX(1,U9))="Hourly",OR(INDEX('SKU Catalog'!$J$1:$J$116,MAX(1,U9))=0,"1Y"="PAYG")),I9,1),"UNPRICED"))))</f>
        <v>0</v>
      </c>
      <c r="X9" s="2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43.2" x14ac:dyDescent="0.35">
      <c r="A10" s="21" t="s">
        <v>967</v>
      </c>
      <c r="B10" s="21" t="s">
        <v>86</v>
      </c>
      <c r="C10" s="21" t="s">
        <v>2299</v>
      </c>
      <c r="D10" s="21" t="s">
        <v>1981</v>
      </c>
      <c r="E10" s="21" t="s">
        <v>1982</v>
      </c>
      <c r="F10" s="26" t="s">
        <v>182</v>
      </c>
      <c r="G10" s="27">
        <v>1</v>
      </c>
      <c r="H10" s="27">
        <v>1</v>
      </c>
      <c r="I10" s="36">
        <v>1</v>
      </c>
      <c r="J10" s="26" t="s">
        <v>2297</v>
      </c>
      <c r="K10" s="37"/>
      <c r="L10" s="23" t="str">
        <f>IF(U10=0,"INVALID SKU",IF(INDEX('SKU Catalog'!$J$1:$J$116,MAX(1,U10))=0,"PAYG",IF(J10="Default",Assumptions!$B$7,J10)))</f>
        <v>PAYG</v>
      </c>
      <c r="M10" s="23" t="str">
        <f>IF(U10=0,"Review SKU",INDEX('SKU Catalog'!$E$1:$E$116,MAX(1,U10)))</f>
        <v>resource</v>
      </c>
      <c r="N10" s="31">
        <f>IF(ISNUMBER(K10),K10,IF(U10=0,"UNPRICED",IF(L10="PAYG",INDEX('SKU Catalog'!$K$1:$K$116,MAX(1,U10)),IF(L10="1Y",INDEX('SKU Catalog'!$L$1:$L$116,MAX(1,U10)),INDEX('SKU Catalog'!$M$1:$M$116,MAX(1,U10))))))</f>
        <v>0</v>
      </c>
      <c r="O10" s="24">
        <f>IF(NOT(AND(A10=$B$2,G10&gt;0,H10&gt;0,OR(C10&lt;&gt;"Recommended baseline",Assumptions!$B$10=1))),0,IF(ISNUMBER(N10),G10*H10*N10*IF(ISNUMBER(K10),1,IF(AND(L10="PAYG",INDEX('SKU Catalog'!$F$1:$F$116,MAX(1,U10))="Hourly"),I10,1)),"UNPRICED"))</f>
        <v>0</v>
      </c>
      <c r="P10" s="24">
        <f>IF(ISNUMBER(O10),O10*Assumptions!$B$8,"UNPRICED")</f>
        <v>0</v>
      </c>
      <c r="Q10" s="2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1" t="s">
        <v>2314</v>
      </c>
      <c r="S10" s="21" t="s">
        <v>1978</v>
      </c>
      <c r="T10" s="21" t="s">
        <v>181</v>
      </c>
      <c r="U10" s="23">
        <f>IF(COUNTIF('SKU Catalog'!$A$4:$A$116,T10&amp;"|"&amp;F10)=0,0,MATCH(T10&amp;"|"&amp;F10,'SKU Catalog'!$A$1:$A$116,0))</f>
        <v>4</v>
      </c>
      <c r="V10" s="2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2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2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43.2" x14ac:dyDescent="0.35">
      <c r="A11" s="21" t="s">
        <v>967</v>
      </c>
      <c r="B11" s="21" t="s">
        <v>86</v>
      </c>
      <c r="C11" s="21" t="s">
        <v>2299</v>
      </c>
      <c r="D11" s="21" t="s">
        <v>1133</v>
      </c>
      <c r="E11" s="21" t="s">
        <v>1134</v>
      </c>
      <c r="F11" s="26" t="s">
        <v>182</v>
      </c>
      <c r="G11" s="27">
        <v>1</v>
      </c>
      <c r="H11" s="27">
        <v>1</v>
      </c>
      <c r="I11" s="36">
        <v>1</v>
      </c>
      <c r="J11" s="26" t="s">
        <v>2297</v>
      </c>
      <c r="K11" s="37"/>
      <c r="L11" s="23" t="str">
        <f>IF(U11=0,"INVALID SKU",IF(INDEX('SKU Catalog'!$J$1:$J$116,MAX(1,U11))=0,"PAYG",IF(J11="Default",Assumptions!$B$7,J11)))</f>
        <v>PAYG</v>
      </c>
      <c r="M11" s="23" t="str">
        <f>IF(U11=0,"Review SKU",INDEX('SKU Catalog'!$E$1:$E$116,MAX(1,U11)))</f>
        <v>resource</v>
      </c>
      <c r="N11" s="31">
        <f>IF(ISNUMBER(K11),K11,IF(U11=0,"UNPRICED",IF(L11="PAYG",INDEX('SKU Catalog'!$K$1:$K$116,MAX(1,U11)),IF(L11="1Y",INDEX('SKU Catalog'!$L$1:$L$116,MAX(1,U11)),INDEX('SKU Catalog'!$M$1:$M$116,MAX(1,U11))))))</f>
        <v>0</v>
      </c>
      <c r="O11" s="24">
        <f>IF(NOT(AND(A11=$B$2,G11&gt;0,H11&gt;0,OR(C11&lt;&gt;"Recommended baseline",Assumptions!$B$10=1))),0,IF(ISNUMBER(N11),G11*H11*N11*IF(ISNUMBER(K11),1,IF(AND(L11="PAYG",INDEX('SKU Catalog'!$F$1:$F$116,MAX(1,U11))="Hourly"),I11,1)),"UNPRICED"))</f>
        <v>0</v>
      </c>
      <c r="P11" s="24">
        <f>IF(ISNUMBER(O11),O11*Assumptions!$B$8,"UNPRICED")</f>
        <v>0</v>
      </c>
      <c r="Q11" s="2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1" t="s">
        <v>2314</v>
      </c>
      <c r="S11" s="21" t="s">
        <v>1978</v>
      </c>
      <c r="T11" s="21" t="s">
        <v>181</v>
      </c>
      <c r="U11" s="23">
        <f>IF(COUNTIF('SKU Catalog'!$A$4:$A$116,T11&amp;"|"&amp;F11)=0,0,MATCH(T11&amp;"|"&amp;F11,'SKU Catalog'!$A$1:$A$116,0))</f>
        <v>4</v>
      </c>
      <c r="V11" s="2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2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2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43.2" x14ac:dyDescent="0.35">
      <c r="A12" s="21" t="s">
        <v>967</v>
      </c>
      <c r="B12" s="21" t="s">
        <v>86</v>
      </c>
      <c r="C12" s="21" t="s">
        <v>2299</v>
      </c>
      <c r="D12" s="21" t="s">
        <v>1985</v>
      </c>
      <c r="E12" s="21" t="s">
        <v>1986</v>
      </c>
      <c r="F12" s="26" t="s">
        <v>182</v>
      </c>
      <c r="G12" s="27">
        <v>1</v>
      </c>
      <c r="H12" s="27">
        <v>1</v>
      </c>
      <c r="I12" s="36">
        <v>1</v>
      </c>
      <c r="J12" s="26" t="s">
        <v>2297</v>
      </c>
      <c r="K12" s="37"/>
      <c r="L12" s="23" t="str">
        <f>IF(U12=0,"INVALID SKU",IF(INDEX('SKU Catalog'!$J$1:$J$116,MAX(1,U12))=0,"PAYG",IF(J12="Default",Assumptions!$B$7,J12)))</f>
        <v>PAYG</v>
      </c>
      <c r="M12" s="23" t="str">
        <f>IF(U12=0,"Review SKU",INDEX('SKU Catalog'!$E$1:$E$116,MAX(1,U12)))</f>
        <v>resource</v>
      </c>
      <c r="N12" s="31">
        <f>IF(ISNUMBER(K12),K12,IF(U12=0,"UNPRICED",IF(L12="PAYG",INDEX('SKU Catalog'!$K$1:$K$116,MAX(1,U12)),IF(L12="1Y",INDEX('SKU Catalog'!$L$1:$L$116,MAX(1,U12)),INDEX('SKU Catalog'!$M$1:$M$116,MAX(1,U12))))))</f>
        <v>0</v>
      </c>
      <c r="O12" s="24">
        <f>IF(NOT(AND(A12=$B$2,G12&gt;0,H12&gt;0,OR(C12&lt;&gt;"Recommended baseline",Assumptions!$B$10=1))),0,IF(ISNUMBER(N12),G12*H12*N12*IF(ISNUMBER(K12),1,IF(AND(L12="PAYG",INDEX('SKU Catalog'!$F$1:$F$116,MAX(1,U12))="Hourly"),I12,1)),"UNPRICED"))</f>
        <v>0</v>
      </c>
      <c r="P12" s="24">
        <f>IF(ISNUMBER(O12),O12*Assumptions!$B$8,"UNPRICED")</f>
        <v>0</v>
      </c>
      <c r="Q12" s="2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1" t="s">
        <v>2314</v>
      </c>
      <c r="S12" s="21" t="s">
        <v>1978</v>
      </c>
      <c r="T12" s="21" t="s">
        <v>181</v>
      </c>
      <c r="U12" s="23">
        <f>IF(COUNTIF('SKU Catalog'!$A$4:$A$116,T12&amp;"|"&amp;F12)=0,0,MATCH(T12&amp;"|"&amp;F12,'SKU Catalog'!$A$1:$A$116,0))</f>
        <v>4</v>
      </c>
      <c r="V12" s="2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2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2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43.2" x14ac:dyDescent="0.35">
      <c r="A13" s="21" t="s">
        <v>967</v>
      </c>
      <c r="B13" s="21" t="s">
        <v>86</v>
      </c>
      <c r="C13" s="21" t="s">
        <v>2299</v>
      </c>
      <c r="D13" s="21" t="s">
        <v>1141</v>
      </c>
      <c r="E13" s="21" t="s">
        <v>1142</v>
      </c>
      <c r="F13" s="26" t="s">
        <v>182</v>
      </c>
      <c r="G13" s="27">
        <v>1</v>
      </c>
      <c r="H13" s="27">
        <v>1</v>
      </c>
      <c r="I13" s="36">
        <v>1</v>
      </c>
      <c r="J13" s="26" t="s">
        <v>2297</v>
      </c>
      <c r="K13" s="37"/>
      <c r="L13" s="23" t="str">
        <f>IF(U13=0,"INVALID SKU",IF(INDEX('SKU Catalog'!$J$1:$J$116,MAX(1,U13))=0,"PAYG",IF(J13="Default",Assumptions!$B$7,J13)))</f>
        <v>PAYG</v>
      </c>
      <c r="M13" s="23" t="str">
        <f>IF(U13=0,"Review SKU",INDEX('SKU Catalog'!$E$1:$E$116,MAX(1,U13)))</f>
        <v>resource</v>
      </c>
      <c r="N13" s="31">
        <f>IF(ISNUMBER(K13),K13,IF(U13=0,"UNPRICED",IF(L13="PAYG",INDEX('SKU Catalog'!$K$1:$K$116,MAX(1,U13)),IF(L13="1Y",INDEX('SKU Catalog'!$L$1:$L$116,MAX(1,U13)),INDEX('SKU Catalog'!$M$1:$M$116,MAX(1,U13))))))</f>
        <v>0</v>
      </c>
      <c r="O13" s="24">
        <f>IF(NOT(AND(A13=$B$2,G13&gt;0,H13&gt;0,OR(C13&lt;&gt;"Recommended baseline",Assumptions!$B$10=1))),0,IF(ISNUMBER(N13),G13*H13*N13*IF(ISNUMBER(K13),1,IF(AND(L13="PAYG",INDEX('SKU Catalog'!$F$1:$F$116,MAX(1,U13))="Hourly"),I13,1)),"UNPRICED"))</f>
        <v>0</v>
      </c>
      <c r="P13" s="24">
        <f>IF(ISNUMBER(O13),O13*Assumptions!$B$8,"UNPRICED")</f>
        <v>0</v>
      </c>
      <c r="Q13" s="2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1" t="s">
        <v>2314</v>
      </c>
      <c r="S13" s="21" t="s">
        <v>1978</v>
      </c>
      <c r="T13" s="21" t="s">
        <v>181</v>
      </c>
      <c r="U13" s="23">
        <f>IF(COUNTIF('SKU Catalog'!$A$4:$A$116,T13&amp;"|"&amp;F13)=0,0,MATCH(T13&amp;"|"&amp;F13,'SKU Catalog'!$A$1:$A$116,0))</f>
        <v>4</v>
      </c>
      <c r="V13" s="2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2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2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28.8" x14ac:dyDescent="0.35">
      <c r="A14" s="21" t="s">
        <v>967</v>
      </c>
      <c r="B14" s="21" t="s">
        <v>89</v>
      </c>
      <c r="C14" s="21" t="s">
        <v>2301</v>
      </c>
      <c r="D14" s="21" t="s">
        <v>262</v>
      </c>
      <c r="E14" s="21" t="s">
        <v>2302</v>
      </c>
      <c r="F14" s="26" t="s">
        <v>239</v>
      </c>
      <c r="G14" s="27">
        <v>1</v>
      </c>
      <c r="H14" s="38">
        <f>Assumptions!$B$15</f>
        <v>1024</v>
      </c>
      <c r="I14" s="36">
        <v>1</v>
      </c>
      <c r="J14" s="26" t="s">
        <v>2297</v>
      </c>
      <c r="K14" s="37"/>
      <c r="L14" s="23" t="str">
        <f>IF(U14=0,"INVALID SKU",IF(INDEX('SKU Catalog'!$J$1:$J$116,MAX(1,U14))=0,"PAYG",IF(J14="Default",Assumptions!$B$7,J14)))</f>
        <v>PAYG</v>
      </c>
      <c r="M14" s="23" t="str">
        <f>IF(U14=0,"Review SKU",INDEX('SKU Catalog'!$E$1:$E$116,MAX(1,U14)))</f>
        <v>GB-month</v>
      </c>
      <c r="N14" s="31">
        <f>IF(ISNUMBER(K14),K14,IF(U14=0,"UNPRICED",IF(L14="PAYG",INDEX('SKU Catalog'!$K$1:$K$116,MAX(1,U14)),IF(L14="1Y",INDEX('SKU Catalog'!$L$1:$L$116,MAX(1,U14)),INDEX('SKU Catalog'!$M$1:$M$116,MAX(1,U14))))))</f>
        <v>2.1000000000000001E-2</v>
      </c>
      <c r="O14" s="24">
        <f>IF(NOT(AND(A14=$B$2,G14&gt;0,H14&gt;0,OR(C14&lt;&gt;"Recommended baseline",Assumptions!$B$10=1))),0,IF(ISNUMBER(N14),G14*H14*N14*IF(ISNUMBER(K14),1,IF(AND(L14="PAYG",INDEX('SKU Catalog'!$F$1:$F$116,MAX(1,U14))="Hourly"),I14,1)),"UNPRICED"))</f>
        <v>21.504000000000001</v>
      </c>
      <c r="P14" s="24">
        <f>IF(ISNUMBER(O14),O14*Assumptions!$B$8,"UNPRICED")</f>
        <v>258.048</v>
      </c>
      <c r="Q14" s="2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1" t="s">
        <v>2303</v>
      </c>
      <c r="S14" s="21" t="s">
        <v>2304</v>
      </c>
      <c r="T14" s="21" t="s">
        <v>262</v>
      </c>
      <c r="U14" s="23">
        <f>IF(COUNTIF('SKU Catalog'!$A$4:$A$116,T14&amp;"|"&amp;F14)=0,0,MATCH(T14&amp;"|"&amp;F14,'SKU Catalog'!$A$1:$A$116,0))</f>
        <v>34</v>
      </c>
      <c r="V14" s="24">
        <f>IF(NOT(AND(A14=$B$2,G14&gt;0,H14&gt;0,OR(C14&lt;&gt;"Recommended baseline",Assumptions!$B$10=1))),0,IF(ISNUMBER(K14),G14*H14*K14,IF(U14=0,"UNPRICED",IF(ISNUMBER(INDEX('SKU Catalog'!$K$1:$K$116,MAX(1,U14))),G14*H14*INDEX('SKU Catalog'!$K$1:$K$116,MAX(1,U14))*IF(AND(INDEX('SKU Catalog'!$F$1:$F$116,MAX(1,U14))="Hourly",OR(INDEX('SKU Catalog'!$J$1:$J$116,MAX(1,U14))=0,"PAYG"="PAYG")),I14,1),"UNPRICED"))))</f>
        <v>21.504000000000001</v>
      </c>
      <c r="W14" s="24">
        <f>IF(NOT(AND(A14=$B$2,G14&gt;0,H14&gt;0,OR(C14&lt;&gt;"Recommended baseline",Assumptions!$B$10=1))),0,IF(ISNUMBER(K14),G14*H14*K14,IF(U14=0,"UNPRICED",IF(ISNUMBER(INDEX('SKU Catalog'!$L$1:$L$116,MAX(1,U14))),G14*H14*INDEX('SKU Catalog'!$L$1:$L$116,MAX(1,U14))*IF(AND(INDEX('SKU Catalog'!$F$1:$F$116,MAX(1,U14))="Hourly",OR(INDEX('SKU Catalog'!$J$1:$J$116,MAX(1,U14))=0,"1Y"="PAYG")),I14,1),"UNPRICED"))))</f>
        <v>21.504000000000001</v>
      </c>
      <c r="X14" s="24">
        <f>IF(NOT(AND(A14=$B$2,G14&gt;0,H14&gt;0,OR(C14&lt;&gt;"Recommended baseline",Assumptions!$B$10=1))),0,IF(ISNUMBER(K14),G14*H14*K14,IF(U14=0,"UNPRICED",IF(ISNUMBER(INDEX('SKU Catalog'!$M$1:$M$116,MAX(1,U14))),G14*H14*INDEX('SKU Catalog'!$M$1:$M$116,MAX(1,U14))*IF(AND(INDEX('SKU Catalog'!$F$1:$F$116,MAX(1,U14))="Hourly",OR(INDEX('SKU Catalog'!$J$1:$J$116,MAX(1,U14))=0,"3Y"="PAYG")),I14,1),"UNPRICED"))))</f>
        <v>21.504000000000001</v>
      </c>
    </row>
    <row r="15" spans="1:24" ht="43.2" x14ac:dyDescent="0.35">
      <c r="A15" s="21" t="s">
        <v>967</v>
      </c>
      <c r="B15" s="21" t="s">
        <v>89</v>
      </c>
      <c r="C15" s="21" t="s">
        <v>2301</v>
      </c>
      <c r="D15" s="21" t="s">
        <v>271</v>
      </c>
      <c r="E15" s="21" t="s">
        <v>2302</v>
      </c>
      <c r="F15" s="26" t="s">
        <v>239</v>
      </c>
      <c r="G15" s="27">
        <v>1</v>
      </c>
      <c r="H15" s="27">
        <v>10</v>
      </c>
      <c r="I15" s="36">
        <v>1</v>
      </c>
      <c r="J15" s="26" t="s">
        <v>2297</v>
      </c>
      <c r="K15" s="37"/>
      <c r="L15" s="23" t="str">
        <f>IF(U15=0,"INVALID SKU",IF(INDEX('SKU Catalog'!$J$1:$J$116,MAX(1,U15))=0,"PAYG",IF(J15="Default",Assumptions!$B$7,J15)))</f>
        <v>PAYG</v>
      </c>
      <c r="M15" s="23" t="str">
        <f>IF(U15=0,"Review SKU",INDEX('SKU Catalog'!$E$1:$E$116,MAX(1,U15)))</f>
        <v>10K operations</v>
      </c>
      <c r="N15" s="31">
        <f>IF(ISNUMBER(K15),K15,IF(U15=0,"UNPRICED",IF(L15="PAYG",INDEX('SKU Catalog'!$K$1:$K$116,MAX(1,U15)),IF(L15="1Y",INDEX('SKU Catalog'!$L$1:$L$116,MAX(1,U15)),INDEX('SKU Catalog'!$M$1:$M$116,MAX(1,U15))))))</f>
        <v>6.5000000000000002E-2</v>
      </c>
      <c r="O15" s="24">
        <f>IF(NOT(AND(A15=$B$2,G15&gt;0,H15&gt;0,OR(C15&lt;&gt;"Recommended baseline",Assumptions!$B$10=1))),0,IF(ISNUMBER(N15),G15*H15*N15*IF(ISNUMBER(K15),1,IF(AND(L15="PAYG",INDEX('SKU Catalog'!$F$1:$F$116,MAX(1,U15))="Hourly"),I15,1)),"UNPRICED"))</f>
        <v>0.65</v>
      </c>
      <c r="P15" s="24">
        <f>IF(ISNUMBER(O15),O15*Assumptions!$B$8,"UNPRICED")</f>
        <v>7.8000000000000007</v>
      </c>
      <c r="Q15" s="2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1" t="s">
        <v>2303</v>
      </c>
      <c r="S15" s="21" t="s">
        <v>2304</v>
      </c>
      <c r="T15" s="21" t="s">
        <v>271</v>
      </c>
      <c r="U15" s="23">
        <f>IF(COUNTIF('SKU Catalog'!$A$4:$A$116,T15&amp;"|"&amp;F15)=0,0,MATCH(T15&amp;"|"&amp;F15,'SKU Catalog'!$A$1:$A$116,0))</f>
        <v>42</v>
      </c>
      <c r="V15" s="24">
        <f>IF(NOT(AND(A15=$B$2,G15&gt;0,H15&gt;0,OR(C15&lt;&gt;"Recommended baseline",Assumptions!$B$10=1))),0,IF(ISNUMBER(K15),G15*H15*K15,IF(U15=0,"UNPRICED",IF(ISNUMBER(INDEX('SKU Catalog'!$K$1:$K$116,MAX(1,U15))),G15*H15*INDEX('SKU Catalog'!$K$1:$K$116,MAX(1,U15))*IF(AND(INDEX('SKU Catalog'!$F$1:$F$116,MAX(1,U15))="Hourly",OR(INDEX('SKU Catalog'!$J$1:$J$116,MAX(1,U15))=0,"PAYG"="PAYG")),I15,1),"UNPRICED"))))</f>
        <v>0.65</v>
      </c>
      <c r="W15" s="24">
        <f>IF(NOT(AND(A15=$B$2,G15&gt;0,H15&gt;0,OR(C15&lt;&gt;"Recommended baseline",Assumptions!$B$10=1))),0,IF(ISNUMBER(K15),G15*H15*K15,IF(U15=0,"UNPRICED",IF(ISNUMBER(INDEX('SKU Catalog'!$L$1:$L$116,MAX(1,U15))),G15*H15*INDEX('SKU Catalog'!$L$1:$L$116,MAX(1,U15))*IF(AND(INDEX('SKU Catalog'!$F$1:$F$116,MAX(1,U15))="Hourly",OR(INDEX('SKU Catalog'!$J$1:$J$116,MAX(1,U15))=0,"1Y"="PAYG")),I15,1),"UNPRICED"))))</f>
        <v>0.65</v>
      </c>
      <c r="X15" s="24">
        <f>IF(NOT(AND(A15=$B$2,G15&gt;0,H15&gt;0,OR(C15&lt;&gt;"Recommended baseline",Assumptions!$B$10=1))),0,IF(ISNUMBER(K15),G15*H15*K15,IF(U15=0,"UNPRICED",IF(ISNUMBER(INDEX('SKU Catalog'!$M$1:$M$116,MAX(1,U15))),G15*H15*INDEX('SKU Catalog'!$M$1:$M$116,MAX(1,U15))*IF(AND(INDEX('SKU Catalog'!$F$1:$F$116,MAX(1,U15))="Hourly",OR(INDEX('SKU Catalog'!$J$1:$J$116,MAX(1,U15))=0,"3Y"="PAYG")),I15,1),"UNPRICED"))))</f>
        <v>0.65</v>
      </c>
    </row>
    <row r="16" spans="1:24" ht="43.2" x14ac:dyDescent="0.35">
      <c r="A16" s="21" t="s">
        <v>967</v>
      </c>
      <c r="B16" s="21" t="s">
        <v>89</v>
      </c>
      <c r="C16" s="21" t="s">
        <v>2301</v>
      </c>
      <c r="D16" s="21" t="s">
        <v>273</v>
      </c>
      <c r="E16" s="21" t="s">
        <v>2302</v>
      </c>
      <c r="F16" s="26" t="s">
        <v>239</v>
      </c>
      <c r="G16" s="27">
        <v>1</v>
      </c>
      <c r="H16" s="27">
        <v>10</v>
      </c>
      <c r="I16" s="36">
        <v>1</v>
      </c>
      <c r="J16" s="26" t="s">
        <v>2297</v>
      </c>
      <c r="K16" s="37"/>
      <c r="L16" s="23" t="str">
        <f>IF(U16=0,"INVALID SKU",IF(INDEX('SKU Catalog'!$J$1:$J$116,MAX(1,U16))=0,"PAYG",IF(J16="Default",Assumptions!$B$7,J16)))</f>
        <v>PAYG</v>
      </c>
      <c r="M16" s="23" t="str">
        <f>IF(U16=0,"Review SKU",INDEX('SKU Catalog'!$E$1:$E$116,MAX(1,U16)))</f>
        <v>10K operations</v>
      </c>
      <c r="N16" s="31">
        <f>IF(ISNUMBER(K16),K16,IF(U16=0,"UNPRICED",IF(L16="PAYG",INDEX('SKU Catalog'!$K$1:$K$116,MAX(1,U16)),IF(L16="1Y",INDEX('SKU Catalog'!$L$1:$L$116,MAX(1,U16)),INDEX('SKU Catalog'!$M$1:$M$116,MAX(1,U16))))))</f>
        <v>5.0000000000000001E-3</v>
      </c>
      <c r="O16" s="24">
        <f>IF(NOT(AND(A16=$B$2,G16&gt;0,H16&gt;0,OR(C16&lt;&gt;"Recommended baseline",Assumptions!$B$10=1))),0,IF(ISNUMBER(N16),G16*H16*N16*IF(ISNUMBER(K16),1,IF(AND(L16="PAYG",INDEX('SKU Catalog'!$F$1:$F$116,MAX(1,U16))="Hourly"),I16,1)),"UNPRICED"))</f>
        <v>0.05</v>
      </c>
      <c r="P16" s="24">
        <f>IF(ISNUMBER(O16),O16*Assumptions!$B$8,"UNPRICED")</f>
        <v>0.60000000000000009</v>
      </c>
      <c r="Q16" s="2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1" t="s">
        <v>2303</v>
      </c>
      <c r="S16" s="21" t="s">
        <v>2304</v>
      </c>
      <c r="T16" s="21" t="s">
        <v>273</v>
      </c>
      <c r="U16" s="23">
        <f>IF(COUNTIF('SKU Catalog'!$A$4:$A$116,T16&amp;"|"&amp;F16)=0,0,MATCH(T16&amp;"|"&amp;F16,'SKU Catalog'!$A$1:$A$116,0))</f>
        <v>43</v>
      </c>
      <c r="V16" s="24">
        <f>IF(NOT(AND(A16=$B$2,G16&gt;0,H16&gt;0,OR(C16&lt;&gt;"Recommended baseline",Assumptions!$B$10=1))),0,IF(ISNUMBER(K16),G16*H16*K16,IF(U16=0,"UNPRICED",IF(ISNUMBER(INDEX('SKU Catalog'!$K$1:$K$116,MAX(1,U16))),G16*H16*INDEX('SKU Catalog'!$K$1:$K$116,MAX(1,U16))*IF(AND(INDEX('SKU Catalog'!$F$1:$F$116,MAX(1,U16))="Hourly",OR(INDEX('SKU Catalog'!$J$1:$J$116,MAX(1,U16))=0,"PAYG"="PAYG")),I16,1),"UNPRICED"))))</f>
        <v>0.05</v>
      </c>
      <c r="W16" s="24">
        <f>IF(NOT(AND(A16=$B$2,G16&gt;0,H16&gt;0,OR(C16&lt;&gt;"Recommended baseline",Assumptions!$B$10=1))),0,IF(ISNUMBER(K16),G16*H16*K16,IF(U16=0,"UNPRICED",IF(ISNUMBER(INDEX('SKU Catalog'!$L$1:$L$116,MAX(1,U16))),G16*H16*INDEX('SKU Catalog'!$L$1:$L$116,MAX(1,U16))*IF(AND(INDEX('SKU Catalog'!$F$1:$F$116,MAX(1,U16))="Hourly",OR(INDEX('SKU Catalog'!$J$1:$J$116,MAX(1,U16))=0,"1Y"="PAYG")),I16,1),"UNPRICED"))))</f>
        <v>0.05</v>
      </c>
      <c r="X16" s="24">
        <f>IF(NOT(AND(A16=$B$2,G16&gt;0,H16&gt;0,OR(C16&lt;&gt;"Recommended baseline",Assumptions!$B$10=1))),0,IF(ISNUMBER(K16),G16*H16*K16,IF(U16=0,"UNPRICED",IF(ISNUMBER(INDEX('SKU Catalog'!$M$1:$M$116,MAX(1,U16))),G16*H16*INDEX('SKU Catalog'!$M$1:$M$116,MAX(1,U16))*IF(AND(INDEX('SKU Catalog'!$F$1:$F$116,MAX(1,U16))="Hourly",OR(INDEX('SKU Catalog'!$J$1:$J$116,MAX(1,U16))=0,"3Y"="PAYG")),I16,1),"UNPRICED"))))</f>
        <v>0.05</v>
      </c>
    </row>
    <row r="17" spans="1:24" ht="28.8" x14ac:dyDescent="0.35">
      <c r="A17" s="21" t="s">
        <v>967</v>
      </c>
      <c r="B17" s="21" t="s">
        <v>88</v>
      </c>
      <c r="C17" s="21" t="s">
        <v>2301</v>
      </c>
      <c r="D17" s="21" t="s">
        <v>286</v>
      </c>
      <c r="E17" s="21" t="s">
        <v>2302</v>
      </c>
      <c r="F17" s="26" t="s">
        <v>287</v>
      </c>
      <c r="G17" s="27">
        <v>1</v>
      </c>
      <c r="H17" s="38">
        <f>Assumptions!$B$23</f>
        <v>10</v>
      </c>
      <c r="I17" s="36">
        <v>1</v>
      </c>
      <c r="J17" s="26" t="s">
        <v>2297</v>
      </c>
      <c r="K17" s="37"/>
      <c r="L17" s="23" t="str">
        <f>IF(U17=0,"INVALID SKU",IF(INDEX('SKU Catalog'!$J$1:$J$116,MAX(1,U17))=0,"PAYG",IF(J17="Default",Assumptions!$B$7,J17)))</f>
        <v>PAYG</v>
      </c>
      <c r="M17" s="23" t="str">
        <f>IF(U17=0,"Review SKU",INDEX('SKU Catalog'!$E$1:$E$116,MAX(1,U17)))</f>
        <v>10K operations</v>
      </c>
      <c r="N17" s="31">
        <f>IF(ISNUMBER(K17),K17,IF(U17=0,"UNPRICED",IF(L17="PAYG",INDEX('SKU Catalog'!$K$1:$K$116,MAX(1,U17)),IF(L17="1Y",INDEX('SKU Catalog'!$L$1:$L$116,MAX(1,U17)),INDEX('SKU Catalog'!$M$1:$M$116,MAX(1,U17))))))</f>
        <v>0.03</v>
      </c>
      <c r="O17" s="24">
        <f>IF(NOT(AND(A17=$B$2,G17&gt;0,H17&gt;0,OR(C17&lt;&gt;"Recommended baseline",Assumptions!$B$10=1))),0,IF(ISNUMBER(N17),G17*H17*N17*IF(ISNUMBER(K17),1,IF(AND(L17="PAYG",INDEX('SKU Catalog'!$F$1:$F$116,MAX(1,U17))="Hourly"),I17,1)),"UNPRICED"))</f>
        <v>0.3</v>
      </c>
      <c r="P17" s="24">
        <f>IF(ISNUMBER(O17),O17*Assumptions!$B$8,"UNPRICED")</f>
        <v>3.5999999999999996</v>
      </c>
      <c r="Q17" s="2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1" t="s">
        <v>2303</v>
      </c>
      <c r="S17" s="21" t="s">
        <v>2304</v>
      </c>
      <c r="T17" s="21" t="s">
        <v>286</v>
      </c>
      <c r="U17" s="23">
        <f>IF(COUNTIF('SKU Catalog'!$A$4:$A$116,T17&amp;"|"&amp;F17)=0,0,MATCH(T17&amp;"|"&amp;F17,'SKU Catalog'!$A$1:$A$116,0))</f>
        <v>48</v>
      </c>
      <c r="V17" s="24">
        <f>IF(NOT(AND(A17=$B$2,G17&gt;0,H17&gt;0,OR(C17&lt;&gt;"Recommended baseline",Assumptions!$B$10=1))),0,IF(ISNUMBER(K17),G17*H17*K17,IF(U17=0,"UNPRICED",IF(ISNUMBER(INDEX('SKU Catalog'!$K$1:$K$116,MAX(1,U17))),G17*H17*INDEX('SKU Catalog'!$K$1:$K$116,MAX(1,U17))*IF(AND(INDEX('SKU Catalog'!$F$1:$F$116,MAX(1,U17))="Hourly",OR(INDEX('SKU Catalog'!$J$1:$J$116,MAX(1,U17))=0,"PAYG"="PAYG")),I17,1),"UNPRICED"))))</f>
        <v>0.3</v>
      </c>
      <c r="W17" s="24">
        <f>IF(NOT(AND(A17=$B$2,G17&gt;0,H17&gt;0,OR(C17&lt;&gt;"Recommended baseline",Assumptions!$B$10=1))),0,IF(ISNUMBER(K17),G17*H17*K17,IF(U17=0,"UNPRICED",IF(ISNUMBER(INDEX('SKU Catalog'!$L$1:$L$116,MAX(1,U17))),G17*H17*INDEX('SKU Catalog'!$L$1:$L$116,MAX(1,U17))*IF(AND(INDEX('SKU Catalog'!$F$1:$F$116,MAX(1,U17))="Hourly",OR(INDEX('SKU Catalog'!$J$1:$J$116,MAX(1,U17))=0,"1Y"="PAYG")),I17,1),"UNPRICED"))))</f>
        <v>0.3</v>
      </c>
      <c r="X17" s="24">
        <f>IF(NOT(AND(A17=$B$2,G17&gt;0,H17&gt;0,OR(C17&lt;&gt;"Recommended baseline",Assumptions!$B$10=1))),0,IF(ISNUMBER(K17),G17*H17*K17,IF(U17=0,"UNPRICED",IF(ISNUMBER(INDEX('SKU Catalog'!$M$1:$M$116,MAX(1,U17))),G17*H17*INDEX('SKU Catalog'!$M$1:$M$116,MAX(1,U17))*IF(AND(INDEX('SKU Catalog'!$F$1:$F$116,MAX(1,U17))="Hourly",OR(INDEX('SKU Catalog'!$J$1:$J$116,MAX(1,U17))=0,"3Y"="PAYG")),I17,1),"UNPRICED"))))</f>
        <v>0.3</v>
      </c>
    </row>
    <row r="18" spans="1:24" ht="43.2" x14ac:dyDescent="0.35">
      <c r="A18" s="21" t="s">
        <v>967</v>
      </c>
      <c r="B18" s="21" t="s">
        <v>88</v>
      </c>
      <c r="C18" s="21" t="s">
        <v>2301</v>
      </c>
      <c r="D18" s="21" t="s">
        <v>297</v>
      </c>
      <c r="E18" s="21" t="s">
        <v>2302</v>
      </c>
      <c r="F18" s="26" t="s">
        <v>298</v>
      </c>
      <c r="G18" s="27">
        <v>1</v>
      </c>
      <c r="H18" s="38">
        <f>Assumptions!$B$12</f>
        <v>30</v>
      </c>
      <c r="I18" s="36">
        <v>1</v>
      </c>
      <c r="J18" s="26" t="s">
        <v>2297</v>
      </c>
      <c r="K18" s="37"/>
      <c r="L18" s="23" t="str">
        <f>IF(U18=0,"INVALID SKU",IF(INDEX('SKU Catalog'!$J$1:$J$116,MAX(1,U18))=0,"PAYG",IF(J18="Default",Assumptions!$B$7,J18)))</f>
        <v>PAYG</v>
      </c>
      <c r="M18" s="23" t="str">
        <f>IF(U18=0,"Review SKU",INDEX('SKU Catalog'!$E$1:$E$116,MAX(1,U18)))</f>
        <v>GB analyzed</v>
      </c>
      <c r="N18" s="31">
        <f>IF(ISNUMBER(K18),K18,IF(U18=0,"UNPRICED",IF(L18="PAYG",INDEX('SKU Catalog'!$K$1:$K$116,MAX(1,U18)),IF(L18="1Y",INDEX('SKU Catalog'!$L$1:$L$116,MAX(1,U18)),INDEX('SKU Catalog'!$M$1:$M$116,MAX(1,U18))))))</f>
        <v>4.3</v>
      </c>
      <c r="O18" s="24">
        <f>IF(NOT(AND(A18=$B$2,G18&gt;0,H18&gt;0,OR(C18&lt;&gt;"Recommended baseline",Assumptions!$B$10=1))),0,IF(ISNUMBER(N18),G18*H18*N18*IF(ISNUMBER(K18),1,IF(AND(L18="PAYG",INDEX('SKU Catalog'!$F$1:$F$116,MAX(1,U18))="Hourly"),I18,1)),"UNPRICED"))</f>
        <v>129</v>
      </c>
      <c r="P18" s="24">
        <f>IF(ISNUMBER(O18),O18*Assumptions!$B$8,"UNPRICED")</f>
        <v>1548</v>
      </c>
      <c r="Q18" s="2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1" t="s">
        <v>2305</v>
      </c>
      <c r="S18" s="21" t="s">
        <v>2304</v>
      </c>
      <c r="T18" s="21" t="s">
        <v>297</v>
      </c>
      <c r="U18" s="23">
        <f>IF(COUNTIF('SKU Catalog'!$A$4:$A$116,T18&amp;"|"&amp;F18)=0,0,MATCH(T18&amp;"|"&amp;F18,'SKU Catalog'!$A$1:$A$116,0))</f>
        <v>51</v>
      </c>
      <c r="V18" s="24">
        <f>IF(NOT(AND(A18=$B$2,G18&gt;0,H18&gt;0,OR(C18&lt;&gt;"Recommended baseline",Assumptions!$B$10=1))),0,IF(ISNUMBER(K18),G18*H18*K18,IF(U18=0,"UNPRICED",IF(ISNUMBER(INDEX('SKU Catalog'!$K$1:$K$116,MAX(1,U18))),G18*H18*INDEX('SKU Catalog'!$K$1:$K$116,MAX(1,U18))*IF(AND(INDEX('SKU Catalog'!$F$1:$F$116,MAX(1,U18))="Hourly",OR(INDEX('SKU Catalog'!$J$1:$J$116,MAX(1,U18))=0,"PAYG"="PAYG")),I18,1),"UNPRICED"))))</f>
        <v>129</v>
      </c>
      <c r="W18" s="24">
        <f>IF(NOT(AND(A18=$B$2,G18&gt;0,H18&gt;0,OR(C18&lt;&gt;"Recommended baseline",Assumptions!$B$10=1))),0,IF(ISNUMBER(K18),G18*H18*K18,IF(U18=0,"UNPRICED",IF(ISNUMBER(INDEX('SKU Catalog'!$L$1:$L$116,MAX(1,U18))),G18*H18*INDEX('SKU Catalog'!$L$1:$L$116,MAX(1,U18))*IF(AND(INDEX('SKU Catalog'!$F$1:$F$116,MAX(1,U18))="Hourly",OR(INDEX('SKU Catalog'!$J$1:$J$116,MAX(1,U18))=0,"1Y"="PAYG")),I18,1),"UNPRICED"))))</f>
        <v>129</v>
      </c>
      <c r="X18" s="24">
        <f>IF(NOT(AND(A18=$B$2,G18&gt;0,H18&gt;0,OR(C18&lt;&gt;"Recommended baseline",Assumptions!$B$10=1))),0,IF(ISNUMBER(K18),G18*H18*K18,IF(U18=0,"UNPRICED",IF(ISNUMBER(INDEX('SKU Catalog'!$M$1:$M$116,MAX(1,U18))),G18*H18*INDEX('SKU Catalog'!$M$1:$M$116,MAX(1,U18))*IF(AND(INDEX('SKU Catalog'!$F$1:$F$116,MAX(1,U18))="Hourly",OR(INDEX('SKU Catalog'!$J$1:$J$116,MAX(1,U18))=0,"3Y"="PAYG")),I18,1),"UNPRICED"))))</f>
        <v>129</v>
      </c>
    </row>
    <row r="19" spans="1:24" ht="43.2" x14ac:dyDescent="0.35">
      <c r="A19" s="21" t="s">
        <v>967</v>
      </c>
      <c r="B19" s="21" t="s">
        <v>94</v>
      </c>
      <c r="C19" s="21" t="s">
        <v>2301</v>
      </c>
      <c r="D19" s="21" t="s">
        <v>289</v>
      </c>
      <c r="E19" s="21" t="s">
        <v>2302</v>
      </c>
      <c r="F19" s="26" t="s">
        <v>290</v>
      </c>
      <c r="G19" s="27">
        <v>1</v>
      </c>
      <c r="H19" s="38">
        <f>Assumptions!$B$12</f>
        <v>30</v>
      </c>
      <c r="I19" s="36">
        <v>1</v>
      </c>
      <c r="J19" s="26" t="s">
        <v>2297</v>
      </c>
      <c r="K19" s="37"/>
      <c r="L19" s="23" t="str">
        <f>IF(U19=0,"INVALID SKU",IF(INDEX('SKU Catalog'!$J$1:$J$116,MAX(1,U19))=0,"PAYG",IF(J19="Default",Assumptions!$B$7,J19)))</f>
        <v>PAYG</v>
      </c>
      <c r="M19" s="23" t="str">
        <f>IF(U19=0,"Review SKU",INDEX('SKU Catalog'!$E$1:$E$116,MAX(1,U19)))</f>
        <v>GB ingested</v>
      </c>
      <c r="N19" s="31">
        <f>IF(ISNUMBER(K19),K19,IF(U19=0,"UNPRICED",IF(L19="PAYG",INDEX('SKU Catalog'!$K$1:$K$116,MAX(1,U19)),IF(L19="1Y",INDEX('SKU Catalog'!$L$1:$L$116,MAX(1,U19)),INDEX('SKU Catalog'!$M$1:$M$116,MAX(1,U19))))))</f>
        <v>2.2999999999999998</v>
      </c>
      <c r="O19" s="24">
        <f>IF(NOT(AND(A19=$B$2,G19&gt;0,H19&gt;0,OR(C19&lt;&gt;"Recommended baseline",Assumptions!$B$10=1))),0,IF(ISNUMBER(N19),G19*H19*N19*IF(ISNUMBER(K19),1,IF(AND(L19="PAYG",INDEX('SKU Catalog'!$F$1:$F$116,MAX(1,U19))="Hourly"),I19,1)),"UNPRICED"))</f>
        <v>69</v>
      </c>
      <c r="P19" s="24">
        <f>IF(ISNUMBER(O19),O19*Assumptions!$B$8,"UNPRICED")</f>
        <v>828</v>
      </c>
      <c r="Q19" s="2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1" t="s">
        <v>2306</v>
      </c>
      <c r="S19" s="21" t="s">
        <v>2304</v>
      </c>
      <c r="T19" s="21" t="s">
        <v>289</v>
      </c>
      <c r="U19" s="23">
        <f>IF(COUNTIF('SKU Catalog'!$A$4:$A$116,T19&amp;"|"&amp;F19)=0,0,MATCH(T19&amp;"|"&amp;F19,'SKU Catalog'!$A$1:$A$116,0))</f>
        <v>49</v>
      </c>
      <c r="V19" s="24">
        <f>IF(NOT(AND(A19=$B$2,G19&gt;0,H19&gt;0,OR(C19&lt;&gt;"Recommended baseline",Assumptions!$B$10=1))),0,IF(ISNUMBER(K19),G19*H19*K19,IF(U19=0,"UNPRICED",IF(ISNUMBER(INDEX('SKU Catalog'!$K$1:$K$116,MAX(1,U19))),G19*H19*INDEX('SKU Catalog'!$K$1:$K$116,MAX(1,U19))*IF(AND(INDEX('SKU Catalog'!$F$1:$F$116,MAX(1,U19))="Hourly",OR(INDEX('SKU Catalog'!$J$1:$J$116,MAX(1,U19))=0,"PAYG"="PAYG")),I19,1),"UNPRICED"))))</f>
        <v>69</v>
      </c>
      <c r="W19" s="24">
        <f>IF(NOT(AND(A19=$B$2,G19&gt;0,H19&gt;0,OR(C19&lt;&gt;"Recommended baseline",Assumptions!$B$10=1))),0,IF(ISNUMBER(K19),G19*H19*K19,IF(U19=0,"UNPRICED",IF(ISNUMBER(INDEX('SKU Catalog'!$L$1:$L$116,MAX(1,U19))),G19*H19*INDEX('SKU Catalog'!$L$1:$L$116,MAX(1,U19))*IF(AND(INDEX('SKU Catalog'!$F$1:$F$116,MAX(1,U19))="Hourly",OR(INDEX('SKU Catalog'!$J$1:$J$116,MAX(1,U19))=0,"1Y"="PAYG")),I19,1),"UNPRICED"))))</f>
        <v>69</v>
      </c>
      <c r="X19" s="24">
        <f>IF(NOT(AND(A19=$B$2,G19&gt;0,H19&gt;0,OR(C19&lt;&gt;"Recommended baseline",Assumptions!$B$10=1))),0,IF(ISNUMBER(K19),G19*H19*K19,IF(U19=0,"UNPRICED",IF(ISNUMBER(INDEX('SKU Catalog'!$M$1:$M$116,MAX(1,U19))),G19*H19*INDEX('SKU Catalog'!$M$1:$M$116,MAX(1,U19))*IF(AND(INDEX('SKU Catalog'!$F$1:$F$116,MAX(1,U19))="Hourly",OR(INDEX('SKU Catalog'!$J$1:$J$116,MAX(1,U19))=0,"3Y"="PAYG")),I19,1),"UNPRICED"))))</f>
        <v>69</v>
      </c>
    </row>
    <row r="20" spans="1:24" ht="28.8" x14ac:dyDescent="0.35">
      <c r="A20" s="21" t="s">
        <v>967</v>
      </c>
      <c r="B20" s="21" t="s">
        <v>87</v>
      </c>
      <c r="C20" s="21" t="s">
        <v>2301</v>
      </c>
      <c r="D20" s="21" t="s">
        <v>335</v>
      </c>
      <c r="E20" s="21" t="s">
        <v>2302</v>
      </c>
      <c r="F20" s="26" t="s">
        <v>287</v>
      </c>
      <c r="G20" s="27">
        <v>1</v>
      </c>
      <c r="H20" s="38">
        <f>Assumptions!$B$17</f>
        <v>3</v>
      </c>
      <c r="I20" s="36">
        <v>1</v>
      </c>
      <c r="J20" s="26" t="s">
        <v>2297</v>
      </c>
      <c r="K20" s="37"/>
      <c r="L20" s="23" t="str">
        <f>IF(U20=0,"INVALID SKU",IF(INDEX('SKU Catalog'!$J$1:$J$116,MAX(1,U20))=0,"PAYG",IF(J20="Default",Assumptions!$B$7,J20)))</f>
        <v>PAYG</v>
      </c>
      <c r="M20" s="23" t="str">
        <f>IF(U20=0,"Review SKU",INDEX('SKU Catalog'!$E$1:$E$116,MAX(1,U20)))</f>
        <v>endpoint</v>
      </c>
      <c r="N20" s="31">
        <f>IF(ISNUMBER(K20),K20,IF(U20=0,"UNPRICED",IF(L20="PAYG",INDEX('SKU Catalog'!$K$1:$K$116,MAX(1,U20)),IF(L20="1Y",INDEX('SKU Catalog'!$L$1:$L$116,MAX(1,U20)),INDEX('SKU Catalog'!$M$1:$M$116,MAX(1,U20))))))</f>
        <v>7.3</v>
      </c>
      <c r="O20" s="24">
        <f>IF(NOT(AND(A20=$B$2,G20&gt;0,H20&gt;0,OR(C20&lt;&gt;"Recommended baseline",Assumptions!$B$10=1))),0,IF(ISNUMBER(N20),G20*H20*N20*IF(ISNUMBER(K20),1,IF(AND(L20="PAYG",INDEX('SKU Catalog'!$F$1:$F$116,MAX(1,U20))="Hourly"),I20,1)),"UNPRICED"))</f>
        <v>21.9</v>
      </c>
      <c r="P20" s="24">
        <f>IF(ISNUMBER(O20),O20*Assumptions!$B$8,"UNPRICED")</f>
        <v>262.79999999999995</v>
      </c>
      <c r="Q20" s="2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1" t="s">
        <v>2303</v>
      </c>
      <c r="S20" s="21" t="s">
        <v>2304</v>
      </c>
      <c r="T20" s="21" t="s">
        <v>335</v>
      </c>
      <c r="U20" s="23">
        <f>IF(COUNTIF('SKU Catalog'!$A$4:$A$116,T20&amp;"|"&amp;F20)=0,0,MATCH(T20&amp;"|"&amp;F20,'SKU Catalog'!$A$1:$A$116,0))</f>
        <v>63</v>
      </c>
      <c r="V20" s="24">
        <f>IF(NOT(AND(A20=$B$2,G20&gt;0,H20&gt;0,OR(C20&lt;&gt;"Recommended baseline",Assumptions!$B$10=1))),0,IF(ISNUMBER(K20),G20*H20*K20,IF(U20=0,"UNPRICED",IF(ISNUMBER(INDEX('SKU Catalog'!$K$1:$K$116,MAX(1,U20))),G20*H20*INDEX('SKU Catalog'!$K$1:$K$116,MAX(1,U20))*IF(AND(INDEX('SKU Catalog'!$F$1:$F$116,MAX(1,U20))="Hourly",OR(INDEX('SKU Catalog'!$J$1:$J$116,MAX(1,U20))=0,"PAYG"="PAYG")),I20,1),"UNPRICED"))))</f>
        <v>21.9</v>
      </c>
      <c r="W20" s="24">
        <f>IF(NOT(AND(A20=$B$2,G20&gt;0,H20&gt;0,OR(C20&lt;&gt;"Recommended baseline",Assumptions!$B$10=1))),0,IF(ISNUMBER(K20),G20*H20*K20,IF(U20=0,"UNPRICED",IF(ISNUMBER(INDEX('SKU Catalog'!$L$1:$L$116,MAX(1,U20))),G20*H20*INDEX('SKU Catalog'!$L$1:$L$116,MAX(1,U20))*IF(AND(INDEX('SKU Catalog'!$F$1:$F$116,MAX(1,U20))="Hourly",OR(INDEX('SKU Catalog'!$J$1:$J$116,MAX(1,U20))=0,"1Y"="PAYG")),I20,1),"UNPRICED"))))</f>
        <v>21.9</v>
      </c>
      <c r="X20" s="24">
        <f>IF(NOT(AND(A20=$B$2,G20&gt;0,H20&gt;0,OR(C20&lt;&gt;"Recommended baseline",Assumptions!$B$10=1))),0,IF(ISNUMBER(K20),G20*H20*K20,IF(U20=0,"UNPRICED",IF(ISNUMBER(INDEX('SKU Catalog'!$M$1:$M$116,MAX(1,U20))),G20*H20*INDEX('SKU Catalog'!$M$1:$M$116,MAX(1,U20))*IF(AND(INDEX('SKU Catalog'!$F$1:$F$116,MAX(1,U20))="Hourly",OR(INDEX('SKU Catalog'!$J$1:$J$116,MAX(1,U20))=0,"3Y"="PAYG")),I20,1),"UNPRICED"))))</f>
        <v>21.9</v>
      </c>
    </row>
    <row r="21" spans="1:24" ht="43.2" x14ac:dyDescent="0.35">
      <c r="A21" s="21" t="s">
        <v>967</v>
      </c>
      <c r="B21" s="21" t="s">
        <v>87</v>
      </c>
      <c r="C21" s="21" t="s">
        <v>2301</v>
      </c>
      <c r="D21" s="21" t="s">
        <v>338</v>
      </c>
      <c r="E21" s="21" t="s">
        <v>2302</v>
      </c>
      <c r="F21" s="26" t="s">
        <v>287</v>
      </c>
      <c r="G21" s="27">
        <v>1</v>
      </c>
      <c r="H21" s="27">
        <v>100</v>
      </c>
      <c r="I21" s="36">
        <v>1</v>
      </c>
      <c r="J21" s="26" t="s">
        <v>2297</v>
      </c>
      <c r="K21" s="37"/>
      <c r="L21" s="23" t="str">
        <f>IF(U21=0,"INVALID SKU",IF(INDEX('SKU Catalog'!$J$1:$J$116,MAX(1,U21))=0,"PAYG",IF(J21="Default",Assumptions!$B$7,J21)))</f>
        <v>PAYG</v>
      </c>
      <c r="M21" s="23" t="str">
        <f>IF(U21=0,"Review SKU",INDEX('SKU Catalog'!$E$1:$E$116,MAX(1,U21)))</f>
        <v>GB processed</v>
      </c>
      <c r="N21" s="31">
        <f>IF(ISNUMBER(K21),K21,IF(U21=0,"UNPRICED",IF(L21="PAYG",INDEX('SKU Catalog'!$K$1:$K$116,MAX(1,U21)),IF(L21="1Y",INDEX('SKU Catalog'!$L$1:$L$116,MAX(1,U21)),INDEX('SKU Catalog'!$M$1:$M$116,MAX(1,U21))))))</f>
        <v>0.01</v>
      </c>
      <c r="O21" s="24">
        <f>IF(NOT(AND(A21=$B$2,G21&gt;0,H21&gt;0,OR(C21&lt;&gt;"Recommended baseline",Assumptions!$B$10=1))),0,IF(ISNUMBER(N21),G21*H21*N21*IF(ISNUMBER(K21),1,IF(AND(L21="PAYG",INDEX('SKU Catalog'!$F$1:$F$116,MAX(1,U21))="Hourly"),I21,1)),"UNPRICED"))</f>
        <v>1</v>
      </c>
      <c r="P21" s="24">
        <f>IF(ISNUMBER(O21),O21*Assumptions!$B$8,"UNPRICED")</f>
        <v>12</v>
      </c>
      <c r="Q21" s="2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1" t="s">
        <v>2303</v>
      </c>
      <c r="S21" s="21" t="s">
        <v>2304</v>
      </c>
      <c r="T21" s="21" t="s">
        <v>338</v>
      </c>
      <c r="U21" s="23">
        <f>IF(COUNTIF('SKU Catalog'!$A$4:$A$116,T21&amp;"|"&amp;F21)=0,0,MATCH(T21&amp;"|"&amp;F21,'SKU Catalog'!$A$1:$A$116,0))</f>
        <v>64</v>
      </c>
      <c r="V21" s="24">
        <f>IF(NOT(AND(A21=$B$2,G21&gt;0,H21&gt;0,OR(C21&lt;&gt;"Recommended baseline",Assumptions!$B$10=1))),0,IF(ISNUMBER(K21),G21*H21*K21,IF(U21=0,"UNPRICED",IF(ISNUMBER(INDEX('SKU Catalog'!$K$1:$K$116,MAX(1,U21))),G21*H21*INDEX('SKU Catalog'!$K$1:$K$116,MAX(1,U21))*IF(AND(INDEX('SKU Catalog'!$F$1:$F$116,MAX(1,U21))="Hourly",OR(INDEX('SKU Catalog'!$J$1:$J$116,MAX(1,U21))=0,"PAYG"="PAYG")),I21,1),"UNPRICED"))))</f>
        <v>1</v>
      </c>
      <c r="W21" s="24">
        <f>IF(NOT(AND(A21=$B$2,G21&gt;0,H21&gt;0,OR(C21&lt;&gt;"Recommended baseline",Assumptions!$B$10=1))),0,IF(ISNUMBER(K21),G21*H21*K21,IF(U21=0,"UNPRICED",IF(ISNUMBER(INDEX('SKU Catalog'!$L$1:$L$116,MAX(1,U21))),G21*H21*INDEX('SKU Catalog'!$L$1:$L$116,MAX(1,U21))*IF(AND(INDEX('SKU Catalog'!$F$1:$F$116,MAX(1,U21))="Hourly",OR(INDEX('SKU Catalog'!$J$1:$J$116,MAX(1,U21))=0,"1Y"="PAYG")),I21,1),"UNPRICED"))))</f>
        <v>1</v>
      </c>
      <c r="X21" s="24">
        <f>IF(NOT(AND(A21=$B$2,G21&gt;0,H21&gt;0,OR(C21&lt;&gt;"Recommended baseline",Assumptions!$B$10=1))),0,IF(ISNUMBER(K21),G21*H21*K21,IF(U21=0,"UNPRICED",IF(ISNUMBER(INDEX('SKU Catalog'!$M$1:$M$116,MAX(1,U21))),G21*H21*INDEX('SKU Catalog'!$M$1:$M$116,MAX(1,U21))*IF(AND(INDEX('SKU Catalog'!$F$1:$F$116,MAX(1,U21))="Hourly",OR(INDEX('SKU Catalog'!$J$1:$J$116,MAX(1,U21))=0,"3Y"="PAYG")),I21,1),"UNPRICED"))))</f>
        <v>1</v>
      </c>
    </row>
    <row r="22" spans="1:24" ht="28.8" x14ac:dyDescent="0.35">
      <c r="A22" s="21" t="s">
        <v>967</v>
      </c>
      <c r="B22" s="21" t="s">
        <v>87</v>
      </c>
      <c r="C22" s="21" t="s">
        <v>2301</v>
      </c>
      <c r="D22" s="21" t="s">
        <v>342</v>
      </c>
      <c r="E22" s="21" t="s">
        <v>2302</v>
      </c>
      <c r="F22" s="26" t="s">
        <v>343</v>
      </c>
      <c r="G22" s="27">
        <v>1</v>
      </c>
      <c r="H22" s="38">
        <f>Assumptions!$B$18</f>
        <v>3</v>
      </c>
      <c r="I22" s="36">
        <v>1</v>
      </c>
      <c r="J22" s="26" t="s">
        <v>2297</v>
      </c>
      <c r="K22" s="37"/>
      <c r="L22" s="23" t="str">
        <f>IF(U22=0,"INVALID SKU",IF(INDEX('SKU Catalog'!$J$1:$J$116,MAX(1,U22))=0,"PAYG",IF(J22="Default",Assumptions!$B$7,J22)))</f>
        <v>PAYG</v>
      </c>
      <c r="M22" s="23" t="str">
        <f>IF(U22=0,"Review SKU",INDEX('SKU Catalog'!$E$1:$E$116,MAX(1,U22)))</f>
        <v>zone</v>
      </c>
      <c r="N22" s="31">
        <f>IF(ISNUMBER(K22),K22,IF(U22=0,"UNPRICED",IF(L22="PAYG",INDEX('SKU Catalog'!$K$1:$K$116,MAX(1,U22)),IF(L22="1Y",INDEX('SKU Catalog'!$L$1:$L$116,MAX(1,U22)),INDEX('SKU Catalog'!$M$1:$M$116,MAX(1,U22))))))</f>
        <v>0.5</v>
      </c>
      <c r="O22" s="24">
        <f>IF(NOT(AND(A22=$B$2,G22&gt;0,H22&gt;0,OR(C22&lt;&gt;"Recommended baseline",Assumptions!$B$10=1))),0,IF(ISNUMBER(N22),G22*H22*N22*IF(ISNUMBER(K22),1,IF(AND(L22="PAYG",INDEX('SKU Catalog'!$F$1:$F$116,MAX(1,U22))="Hourly"),I22,1)),"UNPRICED"))</f>
        <v>1.5</v>
      </c>
      <c r="P22" s="24">
        <f>IF(ISNUMBER(O22),O22*Assumptions!$B$8,"UNPRICED")</f>
        <v>18</v>
      </c>
      <c r="Q22" s="2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1" t="s">
        <v>2303</v>
      </c>
      <c r="S22" s="21" t="s">
        <v>2304</v>
      </c>
      <c r="T22" s="21" t="s">
        <v>342</v>
      </c>
      <c r="U22" s="23">
        <f>IF(COUNTIF('SKU Catalog'!$A$4:$A$116,T22&amp;"|"&amp;F22)=0,0,MATCH(T22&amp;"|"&amp;F22,'SKU Catalog'!$A$1:$A$116,0))</f>
        <v>65</v>
      </c>
      <c r="V22" s="24">
        <f>IF(NOT(AND(A22=$B$2,G22&gt;0,H22&gt;0,OR(C22&lt;&gt;"Recommended baseline",Assumptions!$B$10=1))),0,IF(ISNUMBER(K22),G22*H22*K22,IF(U22=0,"UNPRICED",IF(ISNUMBER(INDEX('SKU Catalog'!$K$1:$K$116,MAX(1,U22))),G22*H22*INDEX('SKU Catalog'!$K$1:$K$116,MAX(1,U22))*IF(AND(INDEX('SKU Catalog'!$F$1:$F$116,MAX(1,U22))="Hourly",OR(INDEX('SKU Catalog'!$J$1:$J$116,MAX(1,U22))=0,"PAYG"="PAYG")),I22,1),"UNPRICED"))))</f>
        <v>1.5</v>
      </c>
      <c r="W22" s="24">
        <f>IF(NOT(AND(A22=$B$2,G22&gt;0,H22&gt;0,OR(C22&lt;&gt;"Recommended baseline",Assumptions!$B$10=1))),0,IF(ISNUMBER(K22),G22*H22*K22,IF(U22=0,"UNPRICED",IF(ISNUMBER(INDEX('SKU Catalog'!$L$1:$L$116,MAX(1,U22))),G22*H22*INDEX('SKU Catalog'!$L$1:$L$116,MAX(1,U22))*IF(AND(INDEX('SKU Catalog'!$F$1:$F$116,MAX(1,U22))="Hourly",OR(INDEX('SKU Catalog'!$J$1:$J$116,MAX(1,U22))=0,"1Y"="PAYG")),I22,1),"UNPRICED"))))</f>
        <v>1.5</v>
      </c>
      <c r="X22" s="24">
        <f>IF(NOT(AND(A22=$B$2,G22&gt;0,H22&gt;0,OR(C22&lt;&gt;"Recommended baseline",Assumptions!$B$10=1))),0,IF(ISNUMBER(K22),G22*H22*K22,IF(U22=0,"UNPRICED",IF(ISNUMBER(INDEX('SKU Catalog'!$M$1:$M$116,MAX(1,U22))),G22*H22*INDEX('SKU Catalog'!$M$1:$M$116,MAX(1,U22))*IF(AND(INDEX('SKU Catalog'!$F$1:$F$116,MAX(1,U22))="Hourly",OR(INDEX('SKU Catalog'!$J$1:$J$116,MAX(1,U22))=0,"3Y"="PAYG")),I22,1),"UNPRICED"))))</f>
        <v>1.5</v>
      </c>
    </row>
    <row r="23" spans="1:24" ht="28.8" x14ac:dyDescent="0.35">
      <c r="A23" s="21" t="s">
        <v>967</v>
      </c>
      <c r="B23" s="21" t="s">
        <v>87</v>
      </c>
      <c r="C23" s="21" t="s">
        <v>2301</v>
      </c>
      <c r="D23" s="21" t="s">
        <v>346</v>
      </c>
      <c r="E23" s="21" t="s">
        <v>2302</v>
      </c>
      <c r="F23" s="26" t="s">
        <v>343</v>
      </c>
      <c r="G23" s="27">
        <v>1</v>
      </c>
      <c r="H23" s="27">
        <v>1</v>
      </c>
      <c r="I23" s="36">
        <v>1</v>
      </c>
      <c r="J23" s="26" t="s">
        <v>2297</v>
      </c>
      <c r="K23" s="37"/>
      <c r="L23" s="23" t="str">
        <f>IF(U23=0,"INVALID SKU",IF(INDEX('SKU Catalog'!$J$1:$J$116,MAX(1,U23))=0,"PAYG",IF(J23="Default",Assumptions!$B$7,J23)))</f>
        <v>PAYG</v>
      </c>
      <c r="M23" s="23" t="str">
        <f>IF(U23=0,"Review SKU",INDEX('SKU Catalog'!$E$1:$E$116,MAX(1,U23)))</f>
        <v>million queries</v>
      </c>
      <c r="N23" s="31">
        <f>IF(ISNUMBER(K23),K23,IF(U23=0,"UNPRICED",IF(L23="PAYG",INDEX('SKU Catalog'!$K$1:$K$116,MAX(1,U23)),IF(L23="1Y",INDEX('SKU Catalog'!$L$1:$L$116,MAX(1,U23)),INDEX('SKU Catalog'!$M$1:$M$116,MAX(1,U23))))))</f>
        <v>0.4</v>
      </c>
      <c r="O23" s="24">
        <f>IF(NOT(AND(A23=$B$2,G23&gt;0,H23&gt;0,OR(C23&lt;&gt;"Recommended baseline",Assumptions!$B$10=1))),0,IF(ISNUMBER(N23),G23*H23*N23*IF(ISNUMBER(K23),1,IF(AND(L23="PAYG",INDEX('SKU Catalog'!$F$1:$F$116,MAX(1,U23))="Hourly"),I23,1)),"UNPRICED"))</f>
        <v>0.4</v>
      </c>
      <c r="P23" s="24">
        <f>IF(ISNUMBER(O23),O23*Assumptions!$B$8,"UNPRICED")</f>
        <v>4.8000000000000007</v>
      </c>
      <c r="Q23" s="2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1" t="s">
        <v>2303</v>
      </c>
      <c r="S23" s="21" t="s">
        <v>2304</v>
      </c>
      <c r="T23" s="21" t="s">
        <v>346</v>
      </c>
      <c r="U23" s="23">
        <f>IF(COUNTIF('SKU Catalog'!$A$4:$A$116,T23&amp;"|"&amp;F23)=0,0,MATCH(T23&amp;"|"&amp;F23,'SKU Catalog'!$A$1:$A$116,0))</f>
        <v>66</v>
      </c>
      <c r="V23" s="24">
        <f>IF(NOT(AND(A23=$B$2,G23&gt;0,H23&gt;0,OR(C23&lt;&gt;"Recommended baseline",Assumptions!$B$10=1))),0,IF(ISNUMBER(K23),G23*H23*K23,IF(U23=0,"UNPRICED",IF(ISNUMBER(INDEX('SKU Catalog'!$K$1:$K$116,MAX(1,U23))),G23*H23*INDEX('SKU Catalog'!$K$1:$K$116,MAX(1,U23))*IF(AND(INDEX('SKU Catalog'!$F$1:$F$116,MAX(1,U23))="Hourly",OR(INDEX('SKU Catalog'!$J$1:$J$116,MAX(1,U23))=0,"PAYG"="PAYG")),I23,1),"UNPRICED"))))</f>
        <v>0.4</v>
      </c>
      <c r="W23" s="24">
        <f>IF(NOT(AND(A23=$B$2,G23&gt;0,H23&gt;0,OR(C23&lt;&gt;"Recommended baseline",Assumptions!$B$10=1))),0,IF(ISNUMBER(K23),G23*H23*K23,IF(U23=0,"UNPRICED",IF(ISNUMBER(INDEX('SKU Catalog'!$L$1:$L$116,MAX(1,U23))),G23*H23*INDEX('SKU Catalog'!$L$1:$L$116,MAX(1,U23))*IF(AND(INDEX('SKU Catalog'!$F$1:$F$116,MAX(1,U23))="Hourly",OR(INDEX('SKU Catalog'!$J$1:$J$116,MAX(1,U23))=0,"1Y"="PAYG")),I23,1),"UNPRICED"))))</f>
        <v>0.4</v>
      </c>
      <c r="X23" s="24">
        <f>IF(NOT(AND(A23=$B$2,G23&gt;0,H23&gt;0,OR(C23&lt;&gt;"Recommended baseline",Assumptions!$B$10=1))),0,IF(ISNUMBER(K23),G23*H23*K23,IF(U23=0,"UNPRICED",IF(ISNUMBER(INDEX('SKU Catalog'!$M$1:$M$116,MAX(1,U23))),G23*H23*INDEX('SKU Catalog'!$M$1:$M$116,MAX(1,U23))*IF(AND(INDEX('SKU Catalog'!$F$1:$F$116,MAX(1,U23))="Hourly",OR(INDEX('SKU Catalog'!$J$1:$J$116,MAX(1,U23))=0,"3Y"="PAYG")),I23,1),"UNPRICED"))))</f>
        <v>0.4</v>
      </c>
    </row>
    <row r="24" spans="1:24" ht="28.8" x14ac:dyDescent="0.35">
      <c r="A24" s="21" t="s">
        <v>967</v>
      </c>
      <c r="B24" s="21" t="s">
        <v>87</v>
      </c>
      <c r="C24" s="21" t="s">
        <v>2301</v>
      </c>
      <c r="D24" s="21" t="s">
        <v>352</v>
      </c>
      <c r="E24" s="21" t="s">
        <v>2302</v>
      </c>
      <c r="F24" s="26" t="s">
        <v>353</v>
      </c>
      <c r="G24" s="27">
        <v>1</v>
      </c>
      <c r="H24" s="38">
        <f>Assumptions!$B$16</f>
        <v>100</v>
      </c>
      <c r="I24" s="36">
        <v>1</v>
      </c>
      <c r="J24" s="26" t="s">
        <v>2297</v>
      </c>
      <c r="K24" s="37"/>
      <c r="L24" s="23" t="str">
        <f>IF(U24=0,"INVALID SKU",IF(INDEX('SKU Catalog'!$J$1:$J$116,MAX(1,U24))=0,"PAYG",IF(J24="Default",Assumptions!$B$7,J24)))</f>
        <v>PAYG</v>
      </c>
      <c r="M24" s="23" t="str">
        <f>IF(U24=0,"Review SKU",INDEX('SKU Catalog'!$E$1:$E$116,MAX(1,U24)))</f>
        <v>billable GB</v>
      </c>
      <c r="N24" s="31">
        <f>IF(ISNUMBER(K24),K24,IF(U24=0,"UNPRICED",IF(L24="PAYG",INDEX('SKU Catalog'!$K$1:$K$116,MAX(1,U24)),IF(L24="1Y",INDEX('SKU Catalog'!$L$1:$L$116,MAX(1,U24)),INDEX('SKU Catalog'!$M$1:$M$116,MAX(1,U24))))))</f>
        <v>8.6999999999999994E-2</v>
      </c>
      <c r="O24" s="24">
        <f>IF(NOT(AND(A24=$B$2,G24&gt;0,H24&gt;0,OR(C24&lt;&gt;"Recommended baseline",Assumptions!$B$10=1))),0,IF(ISNUMBER(N24),G24*H24*N24*IF(ISNUMBER(K24),1,IF(AND(L24="PAYG",INDEX('SKU Catalog'!$F$1:$F$116,MAX(1,U24))="Hourly"),I24,1)),"UNPRICED"))</f>
        <v>8.6999999999999993</v>
      </c>
      <c r="P24" s="24">
        <f>IF(ISNUMBER(O24),O24*Assumptions!$B$8,"UNPRICED")</f>
        <v>104.39999999999999</v>
      </c>
      <c r="Q24" s="2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1" t="s">
        <v>2303</v>
      </c>
      <c r="S24" s="21" t="s">
        <v>2304</v>
      </c>
      <c r="T24" s="21" t="s">
        <v>352</v>
      </c>
      <c r="U24" s="23">
        <f>IF(COUNTIF('SKU Catalog'!$A$4:$A$116,T24&amp;"|"&amp;F24)=0,0,MATCH(T24&amp;"|"&amp;F24,'SKU Catalog'!$A$1:$A$116,0))</f>
        <v>69</v>
      </c>
      <c r="V24" s="24">
        <f>IF(NOT(AND(A24=$B$2,G24&gt;0,H24&gt;0,OR(C24&lt;&gt;"Recommended baseline",Assumptions!$B$10=1))),0,IF(ISNUMBER(K24),G24*H24*K24,IF(U24=0,"UNPRICED",IF(ISNUMBER(INDEX('SKU Catalog'!$K$1:$K$116,MAX(1,U24))),G24*H24*INDEX('SKU Catalog'!$K$1:$K$116,MAX(1,U24))*IF(AND(INDEX('SKU Catalog'!$F$1:$F$116,MAX(1,U24))="Hourly",OR(INDEX('SKU Catalog'!$J$1:$J$116,MAX(1,U24))=0,"PAYG"="PAYG")),I24,1),"UNPRICED"))))</f>
        <v>8.6999999999999993</v>
      </c>
      <c r="W24" s="24">
        <f>IF(NOT(AND(A24=$B$2,G24&gt;0,H24&gt;0,OR(C24&lt;&gt;"Recommended baseline",Assumptions!$B$10=1))),0,IF(ISNUMBER(K24),G24*H24*K24,IF(U24=0,"UNPRICED",IF(ISNUMBER(INDEX('SKU Catalog'!$L$1:$L$116,MAX(1,U24))),G24*H24*INDEX('SKU Catalog'!$L$1:$L$116,MAX(1,U24))*IF(AND(INDEX('SKU Catalog'!$F$1:$F$116,MAX(1,U24))="Hourly",OR(INDEX('SKU Catalog'!$J$1:$J$116,MAX(1,U24))=0,"1Y"="PAYG")),I24,1),"UNPRICED"))))</f>
        <v>8.6999999999999993</v>
      </c>
      <c r="X24" s="24">
        <f>IF(NOT(AND(A24=$B$2,G24&gt;0,H24&gt;0,OR(C24&lt;&gt;"Recommended baseline",Assumptions!$B$10=1))),0,IF(ISNUMBER(K24),G24*H24*K24,IF(U24=0,"UNPRICED",IF(ISNUMBER(INDEX('SKU Catalog'!$M$1:$M$116,MAX(1,U24))),G24*H24*INDEX('SKU Catalog'!$M$1:$M$116,MAX(1,U24))*IF(AND(INDEX('SKU Catalog'!$F$1:$F$116,MAX(1,U24))="Hourly",OR(INDEX('SKU Catalog'!$J$1:$J$116,MAX(1,U24))=0,"3Y"="PAYG")),I24,1),"UNPRICED"))))</f>
        <v>8.6999999999999993</v>
      </c>
    </row>
    <row r="25" spans="1:24" ht="28.8" x14ac:dyDescent="0.35">
      <c r="A25" s="21" t="s">
        <v>967</v>
      </c>
      <c r="B25" s="21" t="s">
        <v>90</v>
      </c>
      <c r="C25" s="21" t="s">
        <v>2301</v>
      </c>
      <c r="D25" s="21" t="s">
        <v>316</v>
      </c>
      <c r="E25" s="21" t="s">
        <v>2302</v>
      </c>
      <c r="F25" s="26" t="s">
        <v>317</v>
      </c>
      <c r="G25" s="27">
        <v>1</v>
      </c>
      <c r="H25" s="38">
        <f>Assumptions!$B$13</f>
        <v>10</v>
      </c>
      <c r="I25" s="36">
        <v>1</v>
      </c>
      <c r="J25" s="26" t="s">
        <v>2297</v>
      </c>
      <c r="K25" s="37"/>
      <c r="L25" s="23" t="str">
        <f>IF(U25=0,"INVALID SKU",IF(INDEX('SKU Catalog'!$J$1:$J$116,MAX(1,U25))=0,"PAYG",IF(J25="Default",Assumptions!$B$7,J25)))</f>
        <v>PAYG</v>
      </c>
      <c r="M25" s="23" t="str">
        <f>IF(U25=0,"Review SKU",INDEX('SKU Catalog'!$E$1:$E$116,MAX(1,U25)))</f>
        <v>million tokens</v>
      </c>
      <c r="N25" s="31">
        <f>IF(ISNUMBER(K25),K25,IF(U25=0,"UNPRICED",IF(L25="PAYG",INDEX('SKU Catalog'!$K$1:$K$116,MAX(1,U25)),IF(L25="1Y",INDEX('SKU Catalog'!$L$1:$L$116,MAX(1,U25)),INDEX('SKU Catalog'!$M$1:$M$116,MAX(1,U25))))))</f>
        <v>0.15</v>
      </c>
      <c r="O25" s="24">
        <f>IF(NOT(AND(A25=$B$2,G25&gt;0,H25&gt;0,OR(C25&lt;&gt;"Recommended baseline",Assumptions!$B$10=1))),0,IF(ISNUMBER(N25),G25*H25*N25*IF(ISNUMBER(K25),1,IF(AND(L25="PAYG",INDEX('SKU Catalog'!$F$1:$F$116,MAX(1,U25))="Hourly"),I25,1)),"UNPRICED"))</f>
        <v>1.5</v>
      </c>
      <c r="P25" s="24">
        <f>IF(ISNUMBER(O25),O25*Assumptions!$B$8,"UNPRICED")</f>
        <v>18</v>
      </c>
      <c r="Q25" s="2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1" t="s">
        <v>2303</v>
      </c>
      <c r="S25" s="21" t="s">
        <v>2304</v>
      </c>
      <c r="T25" s="21" t="s">
        <v>316</v>
      </c>
      <c r="U25" s="23">
        <f>IF(COUNTIF('SKU Catalog'!$A$4:$A$116,T25&amp;"|"&amp;F25)=0,0,MATCH(T25&amp;"|"&amp;F25,'SKU Catalog'!$A$1:$A$116,0))</f>
        <v>56</v>
      </c>
      <c r="V25" s="24">
        <f>IF(NOT(AND(A25=$B$2,G25&gt;0,H25&gt;0,OR(C25&lt;&gt;"Recommended baseline",Assumptions!$B$10=1))),0,IF(ISNUMBER(K25),G25*H25*K25,IF(U25=0,"UNPRICED",IF(ISNUMBER(INDEX('SKU Catalog'!$K$1:$K$116,MAX(1,U25))),G25*H25*INDEX('SKU Catalog'!$K$1:$K$116,MAX(1,U25))*IF(AND(INDEX('SKU Catalog'!$F$1:$F$116,MAX(1,U25))="Hourly",OR(INDEX('SKU Catalog'!$J$1:$J$116,MAX(1,U25))=0,"PAYG"="PAYG")),I25,1),"UNPRICED"))))</f>
        <v>1.5</v>
      </c>
      <c r="W25" s="24">
        <f>IF(NOT(AND(A25=$B$2,G25&gt;0,H25&gt;0,OR(C25&lt;&gt;"Recommended baseline",Assumptions!$B$10=1))),0,IF(ISNUMBER(K25),G25*H25*K25,IF(U25=0,"UNPRICED",IF(ISNUMBER(INDEX('SKU Catalog'!$L$1:$L$116,MAX(1,U25))),G25*H25*INDEX('SKU Catalog'!$L$1:$L$116,MAX(1,U25))*IF(AND(INDEX('SKU Catalog'!$F$1:$F$116,MAX(1,U25))="Hourly",OR(INDEX('SKU Catalog'!$J$1:$J$116,MAX(1,U25))=0,"1Y"="PAYG")),I25,1),"UNPRICED"))))</f>
        <v>1.5</v>
      </c>
      <c r="X25" s="24">
        <f>IF(NOT(AND(A25=$B$2,G25&gt;0,H25&gt;0,OR(C25&lt;&gt;"Recommended baseline",Assumptions!$B$10=1))),0,IF(ISNUMBER(K25),G25*H25*K25,IF(U25=0,"UNPRICED",IF(ISNUMBER(INDEX('SKU Catalog'!$M$1:$M$116,MAX(1,U25))),G25*H25*INDEX('SKU Catalog'!$M$1:$M$116,MAX(1,U25))*IF(AND(INDEX('SKU Catalog'!$F$1:$F$116,MAX(1,U25))="Hourly",OR(INDEX('SKU Catalog'!$J$1:$J$116,MAX(1,U25))=0,"3Y"="PAYG")),I25,1),"UNPRICED"))))</f>
        <v>1.5</v>
      </c>
    </row>
    <row r="26" spans="1:24" ht="28.8" x14ac:dyDescent="0.35">
      <c r="A26" s="21" t="s">
        <v>967</v>
      </c>
      <c r="B26" s="21" t="s">
        <v>90</v>
      </c>
      <c r="C26" s="21" t="s">
        <v>2301</v>
      </c>
      <c r="D26" s="21" t="s">
        <v>323</v>
      </c>
      <c r="E26" s="21" t="s">
        <v>2302</v>
      </c>
      <c r="F26" s="26" t="s">
        <v>317</v>
      </c>
      <c r="G26" s="27">
        <v>1</v>
      </c>
      <c r="H26" s="38">
        <f>Assumptions!$B$14</f>
        <v>2</v>
      </c>
      <c r="I26" s="36">
        <v>1</v>
      </c>
      <c r="J26" s="26" t="s">
        <v>2297</v>
      </c>
      <c r="K26" s="37"/>
      <c r="L26" s="23" t="str">
        <f>IF(U26=0,"INVALID SKU",IF(INDEX('SKU Catalog'!$J$1:$J$116,MAX(1,U26))=0,"PAYG",IF(J26="Default",Assumptions!$B$7,J26)))</f>
        <v>PAYG</v>
      </c>
      <c r="M26" s="23" t="str">
        <f>IF(U26=0,"Review SKU",INDEX('SKU Catalog'!$E$1:$E$116,MAX(1,U26)))</f>
        <v>million tokens</v>
      </c>
      <c r="N26" s="31">
        <f>IF(ISNUMBER(K26),K26,IF(U26=0,"UNPRICED",IF(L26="PAYG",INDEX('SKU Catalog'!$K$1:$K$116,MAX(1,U26)),IF(L26="1Y",INDEX('SKU Catalog'!$L$1:$L$116,MAX(1,U26)),INDEX('SKU Catalog'!$M$1:$M$116,MAX(1,U26))))))</f>
        <v>0.6</v>
      </c>
      <c r="O26" s="24">
        <f>IF(NOT(AND(A26=$B$2,G26&gt;0,H26&gt;0,OR(C26&lt;&gt;"Recommended baseline",Assumptions!$B$10=1))),0,IF(ISNUMBER(N26),G26*H26*N26*IF(ISNUMBER(K26),1,IF(AND(L26="PAYG",INDEX('SKU Catalog'!$F$1:$F$116,MAX(1,U26))="Hourly"),I26,1)),"UNPRICED"))</f>
        <v>1.2</v>
      </c>
      <c r="P26" s="24">
        <f>IF(ISNUMBER(O26),O26*Assumptions!$B$8,"UNPRICED")</f>
        <v>14.399999999999999</v>
      </c>
      <c r="Q26" s="2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1" t="s">
        <v>2303</v>
      </c>
      <c r="S26" s="21" t="s">
        <v>2304</v>
      </c>
      <c r="T26" s="21" t="s">
        <v>323</v>
      </c>
      <c r="U26" s="23">
        <f>IF(COUNTIF('SKU Catalog'!$A$4:$A$116,T26&amp;"|"&amp;F26)=0,0,MATCH(T26&amp;"|"&amp;F26,'SKU Catalog'!$A$1:$A$116,0))</f>
        <v>58</v>
      </c>
      <c r="V26" s="24">
        <f>IF(NOT(AND(A26=$B$2,G26&gt;0,H26&gt;0,OR(C26&lt;&gt;"Recommended baseline",Assumptions!$B$10=1))),0,IF(ISNUMBER(K26),G26*H26*K26,IF(U26=0,"UNPRICED",IF(ISNUMBER(INDEX('SKU Catalog'!$K$1:$K$116,MAX(1,U26))),G26*H26*INDEX('SKU Catalog'!$K$1:$K$116,MAX(1,U26))*IF(AND(INDEX('SKU Catalog'!$F$1:$F$116,MAX(1,U26))="Hourly",OR(INDEX('SKU Catalog'!$J$1:$J$116,MAX(1,U26))=0,"PAYG"="PAYG")),I26,1),"UNPRICED"))))</f>
        <v>1.2</v>
      </c>
      <c r="W26" s="24">
        <f>IF(NOT(AND(A26=$B$2,G26&gt;0,H26&gt;0,OR(C26&lt;&gt;"Recommended baseline",Assumptions!$B$10=1))),0,IF(ISNUMBER(K26),G26*H26*K26,IF(U26=0,"UNPRICED",IF(ISNUMBER(INDEX('SKU Catalog'!$L$1:$L$116,MAX(1,U26))),G26*H26*INDEX('SKU Catalog'!$L$1:$L$116,MAX(1,U26))*IF(AND(INDEX('SKU Catalog'!$F$1:$F$116,MAX(1,U26))="Hourly",OR(INDEX('SKU Catalog'!$J$1:$J$116,MAX(1,U26))=0,"1Y"="PAYG")),I26,1),"UNPRICED"))))</f>
        <v>1.2</v>
      </c>
      <c r="X26" s="24">
        <f>IF(NOT(AND(A26=$B$2,G26&gt;0,H26&gt;0,OR(C26&lt;&gt;"Recommended baseline",Assumptions!$B$10=1))),0,IF(ISNUMBER(K26),G26*H26*K26,IF(U26=0,"UNPRICED",IF(ISNUMBER(INDEX('SKU Catalog'!$M$1:$M$116,MAX(1,U26))),G26*H26*INDEX('SKU Catalog'!$M$1:$M$116,MAX(1,U26))*IF(AND(INDEX('SKU Catalog'!$F$1:$F$116,MAX(1,U26))="Hourly",OR(INDEX('SKU Catalog'!$J$1:$J$116,MAX(1,U26))=0,"3Y"="PAYG")),I26,1),"UNPRICED"))))</f>
        <v>1.2</v>
      </c>
    </row>
    <row r="27" spans="1:24" ht="28.8" x14ac:dyDescent="0.35">
      <c r="A27" s="21" t="s">
        <v>967</v>
      </c>
      <c r="B27" s="21" t="s">
        <v>90</v>
      </c>
      <c r="C27" s="21" t="s">
        <v>2301</v>
      </c>
      <c r="D27" s="21" t="s">
        <v>326</v>
      </c>
      <c r="E27" s="21" t="s">
        <v>2302</v>
      </c>
      <c r="F27" s="26" t="s">
        <v>327</v>
      </c>
      <c r="G27" s="27">
        <v>1</v>
      </c>
      <c r="H27" s="38">
        <f>Assumptions!$B$20</f>
        <v>1</v>
      </c>
      <c r="I27" s="36">
        <v>1</v>
      </c>
      <c r="J27" s="26" t="s">
        <v>2297</v>
      </c>
      <c r="K27" s="37"/>
      <c r="L27" s="23" t="str">
        <f>IF(U27=0,"INVALID SKU",IF(INDEX('SKU Catalog'!$J$1:$J$116,MAX(1,U27))=0,"PAYG",IF(J27="Default",Assumptions!$B$7,J27)))</f>
        <v>PAYG</v>
      </c>
      <c r="M27" s="23" t="str">
        <f>IF(U27=0,"Review SKU",INDEX('SKU Catalog'!$E$1:$E$116,MAX(1,U27)))</f>
        <v>search unit (replicas x partitions)</v>
      </c>
      <c r="N27" s="31">
        <f>IF(ISNUMBER(K27),K27,IF(U27=0,"UNPRICED",IF(L27="PAYG",INDEX('SKU Catalog'!$K$1:$K$116,MAX(1,U27)),IF(L27="1Y",INDEX('SKU Catalog'!$L$1:$L$116,MAX(1,U27)),INDEX('SKU Catalog'!$M$1:$M$116,MAX(1,U27))))))</f>
        <v>73.73</v>
      </c>
      <c r="O27" s="24">
        <f>IF(NOT(AND(A27=$B$2,G27&gt;0,H27&gt;0,OR(C27&lt;&gt;"Recommended baseline",Assumptions!$B$10=1))),0,IF(ISNUMBER(N27),G27*H27*N27*IF(ISNUMBER(K27),1,IF(AND(L27="PAYG",INDEX('SKU Catalog'!$F$1:$F$116,MAX(1,U27))="Hourly"),I27,1)),"UNPRICED"))</f>
        <v>73.73</v>
      </c>
      <c r="P27" s="24">
        <f>IF(ISNUMBER(O27),O27*Assumptions!$B$8,"UNPRICED")</f>
        <v>884.76</v>
      </c>
      <c r="Q27" s="2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1" t="s">
        <v>2303</v>
      </c>
      <c r="S27" s="21" t="s">
        <v>2304</v>
      </c>
      <c r="T27" s="21" t="s">
        <v>326</v>
      </c>
      <c r="U27" s="23">
        <f>IF(COUNTIF('SKU Catalog'!$A$4:$A$116,T27&amp;"|"&amp;F27)=0,0,MATCH(T27&amp;"|"&amp;F27,'SKU Catalog'!$A$1:$A$116,0))</f>
        <v>60</v>
      </c>
      <c r="V27" s="24">
        <f>IF(NOT(AND(A27=$B$2,G27&gt;0,H27&gt;0,OR(C27&lt;&gt;"Recommended baseline",Assumptions!$B$10=1))),0,IF(ISNUMBER(K27),G27*H27*K27,IF(U27=0,"UNPRICED",IF(ISNUMBER(INDEX('SKU Catalog'!$K$1:$K$116,MAX(1,U27))),G27*H27*INDEX('SKU Catalog'!$K$1:$K$116,MAX(1,U27))*IF(AND(INDEX('SKU Catalog'!$F$1:$F$116,MAX(1,U27))="Hourly",OR(INDEX('SKU Catalog'!$J$1:$J$116,MAX(1,U27))=0,"PAYG"="PAYG")),I27,1),"UNPRICED"))))</f>
        <v>73.73</v>
      </c>
      <c r="W27" s="24">
        <f>IF(NOT(AND(A27=$B$2,G27&gt;0,H27&gt;0,OR(C27&lt;&gt;"Recommended baseline",Assumptions!$B$10=1))),0,IF(ISNUMBER(K27),G27*H27*K27,IF(U27=0,"UNPRICED",IF(ISNUMBER(INDEX('SKU Catalog'!$L$1:$L$116,MAX(1,U27))),G27*H27*INDEX('SKU Catalog'!$L$1:$L$116,MAX(1,U27))*IF(AND(INDEX('SKU Catalog'!$F$1:$F$116,MAX(1,U27))="Hourly",OR(INDEX('SKU Catalog'!$J$1:$J$116,MAX(1,U27))=0,"1Y"="PAYG")),I27,1),"UNPRICED"))))</f>
        <v>73.73</v>
      </c>
      <c r="X27" s="24">
        <f>IF(NOT(AND(A27=$B$2,G27&gt;0,H27&gt;0,OR(C27&lt;&gt;"Recommended baseline",Assumptions!$B$10=1))),0,IF(ISNUMBER(K27),G27*H27*K27,IF(U27=0,"UNPRICED",IF(ISNUMBER(INDEX('SKU Catalog'!$M$1:$M$116,MAX(1,U27))),G27*H27*INDEX('SKU Catalog'!$M$1:$M$116,MAX(1,U27))*IF(AND(INDEX('SKU Catalog'!$F$1:$F$116,MAX(1,U27))="Hourly",OR(INDEX('SKU Catalog'!$J$1:$J$116,MAX(1,U27))=0,"3Y"="PAYG")),I27,1),"UNPRICED"))))</f>
        <v>73.73</v>
      </c>
    </row>
    <row r="28" spans="1:24" ht="43.2" x14ac:dyDescent="0.35">
      <c r="A28" s="21" t="s">
        <v>967</v>
      </c>
      <c r="B28" s="21" t="s">
        <v>88</v>
      </c>
      <c r="C28" s="21" t="s">
        <v>2301</v>
      </c>
      <c r="D28" s="21" t="s">
        <v>307</v>
      </c>
      <c r="E28" s="21" t="s">
        <v>2302</v>
      </c>
      <c r="F28" s="26" t="s">
        <v>312</v>
      </c>
      <c r="G28" s="27">
        <v>1</v>
      </c>
      <c r="H28" s="38">
        <f>Assumptions!$B$19</f>
        <v>1</v>
      </c>
      <c r="I28" s="36">
        <v>1</v>
      </c>
      <c r="J28" s="26" t="s">
        <v>2297</v>
      </c>
      <c r="K28" s="37"/>
      <c r="L28" s="23" t="str">
        <f>IF(U28=0,"INVALID SKU",IF(INDEX('SKU Catalog'!$J$1:$J$116,MAX(1,U28))=0,"PAYG",IF(J28="Default",Assumptions!$B$7,J28)))</f>
        <v>PAYG</v>
      </c>
      <c r="M28" s="23" t="str">
        <f>IF(U28=0,"Review SKU",INDEX('SKU Catalog'!$E$1:$E$116,MAX(1,U28)))</f>
        <v>protected storage account</v>
      </c>
      <c r="N28" s="31" t="str">
        <f>IF(ISNUMBER(K28),K28,IF(U28=0,"UNPRICED",IF(L28="PAYG",INDEX('SKU Catalog'!$K$1:$K$116,MAX(1,U28)),IF(L28="1Y",INDEX('SKU Catalog'!$L$1:$L$116,MAX(1,U28)),INDEX('SKU Catalog'!$M$1:$M$116,MAX(1,U28))))))</f>
        <v>UNPRICED</v>
      </c>
      <c r="O28" s="24" t="str">
        <f>IF(NOT(AND(A28=$B$2,G28&gt;0,H28&gt;0,OR(C28&lt;&gt;"Recommended baseline",Assumptions!$B$10=1))),0,IF(ISNUMBER(N28),G28*H28*N28*IF(ISNUMBER(K28),1,IF(AND(L28="PAYG",INDEX('SKU Catalog'!$F$1:$F$116,MAX(1,U28))="Hourly"),I28,1)),"UNPRICED"))</f>
        <v>UNPRICED</v>
      </c>
      <c r="P28" s="24" t="str">
        <f>IF(ISNUMBER(O28),O28*Assumptions!$B$8,"UNPRICED")</f>
        <v>UNPRICED</v>
      </c>
      <c r="Q28" s="23" t="str">
        <f>IF(NOT(AND(A28=$B$2,G28&gt;0,H28&gt;0,OR(C28&lt;&gt;"Recommended baseline",Assumptions!$B$10=1))),"Inactive",IF(NOT(ISNUMBER(N28)),"UNPRICED - select SKU / quote",IF(ISNUMBER(K28),"Manual quote - verify source",IF(T28="Covered","Covered by capacity",IF(T28="Control plane","No direct fee","Priced - verify sizing")))))</f>
        <v>UNPRICED - select SKU / quote</v>
      </c>
      <c r="R28" s="21" t="s">
        <v>2307</v>
      </c>
      <c r="S28" s="21" t="s">
        <v>2304</v>
      </c>
      <c r="T28" s="21" t="s">
        <v>307</v>
      </c>
      <c r="U28" s="23">
        <f>IF(COUNTIF('SKU Catalog'!$A$4:$A$116,T28&amp;"|"&amp;F28)=0,0,MATCH(T28&amp;"|"&amp;F28,'SKU Catalog'!$A$1:$A$116,0))</f>
        <v>55</v>
      </c>
      <c r="V28" s="24" t="str">
        <f>IF(NOT(AND(A28=$B$2,G28&gt;0,H28&gt;0,OR(C28&lt;&gt;"Recommended baseline",Assumptions!$B$10=1))),0,IF(ISNUMBER(K28),G28*H28*K28,IF(U28=0,"UNPRICED",IF(ISNUMBER(INDEX('SKU Catalog'!$K$1:$K$116,MAX(1,U28))),G28*H28*INDEX('SKU Catalog'!$K$1:$K$116,MAX(1,U28))*IF(AND(INDEX('SKU Catalog'!$F$1:$F$116,MAX(1,U28))="Hourly",OR(INDEX('SKU Catalog'!$J$1:$J$116,MAX(1,U28))=0,"PAYG"="PAYG")),I28,1),"UNPRICED"))))</f>
        <v>UNPRICED</v>
      </c>
      <c r="W28" s="24" t="str">
        <f>IF(NOT(AND(A28=$B$2,G28&gt;0,H28&gt;0,OR(C28&lt;&gt;"Recommended baseline",Assumptions!$B$10=1))),0,IF(ISNUMBER(K28),G28*H28*K28,IF(U28=0,"UNPRICED",IF(ISNUMBER(INDEX('SKU Catalog'!$L$1:$L$116,MAX(1,U28))),G28*H28*INDEX('SKU Catalog'!$L$1:$L$116,MAX(1,U28))*IF(AND(INDEX('SKU Catalog'!$F$1:$F$116,MAX(1,U28))="Hourly",OR(INDEX('SKU Catalog'!$J$1:$J$116,MAX(1,U28))=0,"1Y"="PAYG")),I28,1),"UNPRICED"))))</f>
        <v>UNPRICED</v>
      </c>
      <c r="X28" s="24" t="str">
        <f>IF(NOT(AND(A28=$B$2,G28&gt;0,H28&gt;0,OR(C28&lt;&gt;"Recommended baseline",Assumptions!$B$10=1))),0,IF(ISNUMBER(K28),G28*H28*K28,IF(U28=0,"UNPRICED",IF(ISNUMBER(INDEX('SKU Catalog'!$M$1:$M$116,MAX(1,U28))),G28*H28*INDEX('SKU Catalog'!$M$1:$M$116,MAX(1,U28))*IF(AND(INDEX('SKU Catalog'!$F$1:$F$116,MAX(1,U28))="Hourly",OR(INDEX('SKU Catalog'!$J$1:$J$116,MAX(1,U28))=0,"3Y"="PAYG")),I28,1),"UNPRICED"))))</f>
        <v>UNPRICED</v>
      </c>
    </row>
    <row r="29" spans="1:24" ht="72" x14ac:dyDescent="0.35">
      <c r="A29" s="21" t="s">
        <v>967</v>
      </c>
      <c r="B29" s="21" t="s">
        <v>96</v>
      </c>
      <c r="C29" s="21" t="s">
        <v>2301</v>
      </c>
      <c r="D29" s="21" t="s">
        <v>96</v>
      </c>
      <c r="E29" s="21" t="s">
        <v>2302</v>
      </c>
      <c r="F29" s="26" t="s">
        <v>191</v>
      </c>
      <c r="G29" s="27">
        <v>1</v>
      </c>
      <c r="H29" s="27">
        <v>1</v>
      </c>
      <c r="I29" s="36">
        <v>1</v>
      </c>
      <c r="J29" s="26" t="s">
        <v>2297</v>
      </c>
      <c r="K29" s="37"/>
      <c r="L29" s="23" t="str">
        <f>IF(U29=0,"INVALID SKU",IF(INDEX('SKU Catalog'!$J$1:$J$116,MAX(1,U29))=0,"PAYG",IF(J29="Default",Assumptions!$B$7,J29)))</f>
        <v>PAYG</v>
      </c>
      <c r="M29" s="23" t="str">
        <f>IF(U29=0,"Review SKU",INDEX('SKU Catalog'!$E$1:$E$116,MAX(1,U29)))</f>
        <v>quoted unit</v>
      </c>
      <c r="N29" s="31" t="str">
        <f>IF(ISNUMBER(K29),K29,IF(U29=0,"UNPRICED",IF(L29="PAYG",INDEX('SKU Catalog'!$K$1:$K$116,MAX(1,U29)),IF(L29="1Y",INDEX('SKU Catalog'!$L$1:$L$116,MAX(1,U29)),INDEX('SKU Catalog'!$M$1:$M$116,MAX(1,U29))))))</f>
        <v>UNPRICED</v>
      </c>
      <c r="O29" s="24" t="str">
        <f>IF(NOT(AND(A29=$B$2,G29&gt;0,H29&gt;0,OR(C29&lt;&gt;"Recommended baseline",Assumptions!$B$10=1))),0,IF(ISNUMBER(N29),G29*H29*N29*IF(ISNUMBER(K29),1,IF(AND(L29="PAYG",INDEX('SKU Catalog'!$F$1:$F$116,MAX(1,U29))="Hourly"),I29,1)),"UNPRICED"))</f>
        <v>UNPRICED</v>
      </c>
      <c r="P29" s="24" t="str">
        <f>IF(ISNUMBER(O29),O29*Assumptions!$B$8,"UNPRICED")</f>
        <v>UNPRICED</v>
      </c>
      <c r="Q29" s="23" t="str">
        <f>IF(NOT(AND(A29=$B$2,G29&gt;0,H29&gt;0,OR(C29&lt;&gt;"Recommended baseline",Assumptions!$B$10=1))),"Inactive",IF(NOT(ISNUMBER(N29)),"UNPRICED - select SKU / quote",IF(ISNUMBER(K29),"Manual quote - verify source",IF(T29="Covered","Covered by capacity",IF(T29="Control plane","No direct fee","Priced - verify sizing")))))</f>
        <v>UNPRICED - select SKU / quote</v>
      </c>
      <c r="R29" s="21" t="s">
        <v>2308</v>
      </c>
      <c r="S29" s="21" t="s">
        <v>2304</v>
      </c>
      <c r="T29" s="21" t="s">
        <v>96</v>
      </c>
      <c r="U29" s="23">
        <f>IF(COUNTIF('SKU Catalog'!$A$4:$A$116,T29&amp;"|"&amp;F29)=0,0,MATCH(T29&amp;"|"&amp;F29,'SKU Catalog'!$A$1:$A$116,0))</f>
        <v>6</v>
      </c>
      <c r="V29" s="24" t="str">
        <f>IF(NOT(AND(A29=$B$2,G29&gt;0,H29&gt;0,OR(C29&lt;&gt;"Recommended baseline",Assumptions!$B$10=1))),0,IF(ISNUMBER(K29),G29*H29*K29,IF(U29=0,"UNPRICED",IF(ISNUMBER(INDEX('SKU Catalog'!$K$1:$K$116,MAX(1,U29))),G29*H29*INDEX('SKU Catalog'!$K$1:$K$116,MAX(1,U29))*IF(AND(INDEX('SKU Catalog'!$F$1:$F$116,MAX(1,U29))="Hourly",OR(INDEX('SKU Catalog'!$J$1:$J$116,MAX(1,U29))=0,"PAYG"="PAYG")),I29,1),"UNPRICED"))))</f>
        <v>UNPRICED</v>
      </c>
      <c r="W29" s="24" t="str">
        <f>IF(NOT(AND(A29=$B$2,G29&gt;0,H29&gt;0,OR(C29&lt;&gt;"Recommended baseline",Assumptions!$B$10=1))),0,IF(ISNUMBER(K29),G29*H29*K29,IF(U29=0,"UNPRICED",IF(ISNUMBER(INDEX('SKU Catalog'!$L$1:$L$116,MAX(1,U29))),G29*H29*INDEX('SKU Catalog'!$L$1:$L$116,MAX(1,U29))*IF(AND(INDEX('SKU Catalog'!$F$1:$F$116,MAX(1,U29))="Hourly",OR(INDEX('SKU Catalog'!$J$1:$J$116,MAX(1,U29))=0,"1Y"="PAYG")),I29,1),"UNPRICED"))))</f>
        <v>UNPRICED</v>
      </c>
      <c r="X29" s="24" t="str">
        <f>IF(NOT(AND(A29=$B$2,G29&gt;0,H29&gt;0,OR(C29&lt;&gt;"Recommended baseline",Assumptions!$B$10=1))),0,IF(ISNUMBER(K29),G29*H29*K29,IF(U29=0,"UNPRICED",IF(ISNUMBER(INDEX('SKU Catalog'!$M$1:$M$116,MAX(1,U29))),G29*H29*INDEX('SKU Catalog'!$M$1:$M$116,MAX(1,U29))*IF(AND(INDEX('SKU Catalog'!$F$1:$F$116,MAX(1,U29))="Hourly",OR(INDEX('SKU Catalog'!$J$1:$J$116,MAX(1,U29))=0,"3Y"="PAYG")),I29,1),"UNPRICED"))))</f>
        <v>UNPRICED</v>
      </c>
    </row>
    <row r="30" spans="1:24" ht="43.2" x14ac:dyDescent="0.35">
      <c r="A30" s="21" t="s">
        <v>951</v>
      </c>
      <c r="B30" s="21" t="s">
        <v>86</v>
      </c>
      <c r="C30" s="21" t="s">
        <v>2294</v>
      </c>
      <c r="D30" s="21" t="s">
        <v>2295</v>
      </c>
      <c r="E30" s="21" t="s">
        <v>2296</v>
      </c>
      <c r="F30" s="26" t="s">
        <v>197</v>
      </c>
      <c r="G30" s="27">
        <v>1</v>
      </c>
      <c r="H30" s="27">
        <v>1</v>
      </c>
      <c r="I30" s="36">
        <v>1</v>
      </c>
      <c r="J30" s="26" t="s">
        <v>2297</v>
      </c>
      <c r="K30" s="37"/>
      <c r="L30" s="23" t="str">
        <f>IF(U30=0,"INVALID SKU",IF(INDEX('SKU Catalog'!$J$1:$J$116,MAX(1,U30))=0,"PAYG",IF(J30="Default",Assumptions!$B$7,J30)))</f>
        <v>PAYG</v>
      </c>
      <c r="M30" s="23" t="str">
        <f>IF(U30=0,"Review SKU",INDEX('SKU Catalog'!$E$1:$E$116,MAX(1,U30)))</f>
        <v>capacity</v>
      </c>
      <c r="N30" s="31" t="str">
        <f>IF(ISNUMBER(K30),K30,IF(U30=0,"UNPRICED",IF(L30="PAYG",INDEX('SKU Catalog'!$K$1:$K$116,MAX(1,U30)),IF(L30="1Y",INDEX('SKU Catalog'!$L$1:$L$116,MAX(1,U30)),INDEX('SKU Catalog'!$M$1:$M$116,MAX(1,U30))))))</f>
        <v>UNPRICED</v>
      </c>
      <c r="O30" s="24">
        <f>IF(NOT(AND(A30=$B$2,G30&gt;0,H30&gt;0,OR(C30&lt;&gt;"Recommended baseline",Assumptions!$B$10=1))),0,IF(ISNUMBER(N30),G30*H30*N30*IF(ISNUMBER(K30),1,IF(AND(L30="PAYG",INDEX('SKU Catalog'!$F$1:$F$116,MAX(1,U30))="Hourly"),I30,1)),"UNPRICED"))</f>
        <v>0</v>
      </c>
      <c r="P30" s="24">
        <f>IF(ISNUMBER(O30),O30*Assumptions!$B$8,"UNPRICED")</f>
        <v>0</v>
      </c>
      <c r="Q30" s="23" t="str">
        <f>IF(NOT(AND(A30=$B$2,G30&gt;0,H30&gt;0,OR(C30&lt;&gt;"Recommended baseline",Assumptions!$B$10=1))),"Inactive",IF(NOT(ISNUMBER(N30)),"UNPRICED - select SKU / quote",IF(ISNUMBER(K30),"Manual quote - verify source",IF(T30="Covered","Covered by capacity",IF(T30="Control plane","No direct fee","Priced - verify sizing")))))</f>
        <v>Inactive</v>
      </c>
      <c r="R30" s="21" t="s">
        <v>2298</v>
      </c>
      <c r="S30" s="21" t="s">
        <v>1978</v>
      </c>
      <c r="T30" s="21" t="s">
        <v>196</v>
      </c>
      <c r="U30" s="23">
        <f>IF(COUNTIF('SKU Catalog'!$A$4:$A$116,T30&amp;"|"&amp;F30)=0,0,MATCH(T30&amp;"|"&amp;F30,'SKU Catalog'!$A$1:$A$116,0))</f>
        <v>7</v>
      </c>
      <c r="V30" s="24">
        <f>IF(NOT(AND(A30=$B$2,G30&gt;0,H30&gt;0,OR(C30&lt;&gt;"Recommended baseline",Assumptions!$B$10=1))),0,IF(ISNUMBER(K30),G30*H30*K30,IF(U30=0,"UNPRICED",IF(ISNUMBER(INDEX('SKU Catalog'!$K$1:$K$116,MAX(1,U30))),G30*H30*INDEX('SKU Catalog'!$K$1:$K$116,MAX(1,U30))*IF(AND(INDEX('SKU Catalog'!$F$1:$F$116,MAX(1,U30))="Hourly",OR(INDEX('SKU Catalog'!$J$1:$J$116,MAX(1,U30))=0,"PAYG"="PAYG")),I30,1),"UNPRICED"))))</f>
        <v>0</v>
      </c>
      <c r="W30" s="24">
        <f>IF(NOT(AND(A30=$B$2,G30&gt;0,H30&gt;0,OR(C30&lt;&gt;"Recommended baseline",Assumptions!$B$10=1))),0,IF(ISNUMBER(K30),G30*H30*K30,IF(U30=0,"UNPRICED",IF(ISNUMBER(INDEX('SKU Catalog'!$L$1:$L$116,MAX(1,U30))),G30*H30*INDEX('SKU Catalog'!$L$1:$L$116,MAX(1,U30))*IF(AND(INDEX('SKU Catalog'!$F$1:$F$116,MAX(1,U30))="Hourly",OR(INDEX('SKU Catalog'!$J$1:$J$116,MAX(1,U30))=0,"1Y"="PAYG")),I30,1),"UNPRICED"))))</f>
        <v>0</v>
      </c>
      <c r="X30" s="24">
        <f>IF(NOT(AND(A30=$B$2,G30&gt;0,H30&gt;0,OR(C30&lt;&gt;"Recommended baseline",Assumptions!$B$10=1))),0,IF(ISNUMBER(K30),G30*H30*K30,IF(U30=0,"UNPRICED",IF(ISNUMBER(INDEX('SKU Catalog'!$M$1:$M$116,MAX(1,U30))),G30*H30*INDEX('SKU Catalog'!$M$1:$M$116,MAX(1,U30))*IF(AND(INDEX('SKU Catalog'!$F$1:$F$116,MAX(1,U30))="Hourly",OR(INDEX('SKU Catalog'!$J$1:$J$116,MAX(1,U30))=0,"3Y"="PAYG")),I30,1),"UNPRICED"))))</f>
        <v>0</v>
      </c>
    </row>
    <row r="31" spans="1:24" ht="28.8" x14ac:dyDescent="0.35">
      <c r="A31" s="21" t="s">
        <v>951</v>
      </c>
      <c r="B31" s="21" t="s">
        <v>89</v>
      </c>
      <c r="C31" s="21" t="s">
        <v>2310</v>
      </c>
      <c r="D31" s="21" t="s">
        <v>2311</v>
      </c>
      <c r="E31" s="21" t="s">
        <v>2312</v>
      </c>
      <c r="F31" s="26" t="s">
        <v>230</v>
      </c>
      <c r="G31" s="27">
        <v>1</v>
      </c>
      <c r="H31" s="38">
        <f>Assumptions!$B$11</f>
        <v>1024</v>
      </c>
      <c r="I31" s="36">
        <v>1</v>
      </c>
      <c r="J31" s="26" t="s">
        <v>2297</v>
      </c>
      <c r="K31" s="37"/>
      <c r="L31" s="23" t="str">
        <f>IF(U31=0,"INVALID SKU",IF(INDEX('SKU Catalog'!$J$1:$J$116,MAX(1,U31))=0,"PAYG",IF(J31="Default",Assumptions!$B$7,J31)))</f>
        <v>PAYG</v>
      </c>
      <c r="M31" s="23" t="str">
        <f>IF(U31=0,"Review SKU",INDEX('SKU Catalog'!$E$1:$E$116,MAX(1,U31)))</f>
        <v>GB-month</v>
      </c>
      <c r="N31" s="31">
        <f>IF(ISNUMBER(K31),K31,IF(U31=0,"UNPRICED",IF(L31="PAYG",INDEX('SKU Catalog'!$K$1:$K$116,MAX(1,U31)),IF(L31="1Y",INDEX('SKU Catalog'!$L$1:$L$116,MAX(1,U31)),INDEX('SKU Catalog'!$M$1:$M$116,MAX(1,U31))))))</f>
        <v>2.5999999999999999E-2</v>
      </c>
      <c r="O31" s="24">
        <f>IF(NOT(AND(A31=$B$2,G31&gt;0,H31&gt;0,OR(C31&lt;&gt;"Recommended baseline",Assumptions!$B$10=1))),0,IF(ISNUMBER(N31),G31*H31*N31*IF(ISNUMBER(K31),1,IF(AND(L31="PAYG",INDEX('SKU Catalog'!$F$1:$F$116,MAX(1,U31))="Hourly"),I31,1)),"UNPRICED"))</f>
        <v>0</v>
      </c>
      <c r="P31" s="24">
        <f>IF(ISNUMBER(O31),O31*Assumptions!$B$8,"UNPRICED")</f>
        <v>0</v>
      </c>
      <c r="Q31" s="23" t="str">
        <f>IF(NOT(AND(A31=$B$2,G31&gt;0,H31&gt;0,OR(C31&lt;&gt;"Recommended baseline",Assumptions!$B$10=1))),"Inactive",IF(NOT(ISNUMBER(N31)),"UNPRICED - select SKU / quote",IF(ISNUMBER(K31),"Manual quote - verify source",IF(T31="Covered","Covered by capacity",IF(T31="Control plane","No direct fee","Priced - verify sizing")))))</f>
        <v>Inactive</v>
      </c>
      <c r="R31" s="21" t="s">
        <v>2313</v>
      </c>
      <c r="S31" s="21" t="s">
        <v>1978</v>
      </c>
      <c r="T31" s="21" t="s">
        <v>229</v>
      </c>
      <c r="U31" s="23">
        <f>IF(COUNTIF('SKU Catalog'!$A$4:$A$116,T31&amp;"|"&amp;F31)=0,0,MATCH(T31&amp;"|"&amp;F31,'SKU Catalog'!$A$1:$A$116,0))</f>
        <v>21</v>
      </c>
      <c r="V31" s="24">
        <f>IF(NOT(AND(A31=$B$2,G31&gt;0,H31&gt;0,OR(C31&lt;&gt;"Recommended baseline",Assumptions!$B$10=1))),0,IF(ISNUMBER(K31),G31*H31*K31,IF(U31=0,"UNPRICED",IF(ISNUMBER(INDEX('SKU Catalog'!$K$1:$K$116,MAX(1,U31))),G31*H31*INDEX('SKU Catalog'!$K$1:$K$116,MAX(1,U31))*IF(AND(INDEX('SKU Catalog'!$F$1:$F$116,MAX(1,U31))="Hourly",OR(INDEX('SKU Catalog'!$J$1:$J$116,MAX(1,U31))=0,"PAYG"="PAYG")),I31,1),"UNPRICED"))))</f>
        <v>0</v>
      </c>
      <c r="W31" s="24">
        <f>IF(NOT(AND(A31=$B$2,G31&gt;0,H31&gt;0,OR(C31&lt;&gt;"Recommended baseline",Assumptions!$B$10=1))),0,IF(ISNUMBER(K31),G31*H31*K31,IF(U31=0,"UNPRICED",IF(ISNUMBER(INDEX('SKU Catalog'!$L$1:$L$116,MAX(1,U31))),G31*H31*INDEX('SKU Catalog'!$L$1:$L$116,MAX(1,U31))*IF(AND(INDEX('SKU Catalog'!$F$1:$F$116,MAX(1,U31))="Hourly",OR(INDEX('SKU Catalog'!$J$1:$J$116,MAX(1,U31))=0,"1Y"="PAYG")),I31,1),"UNPRICED"))))</f>
        <v>0</v>
      </c>
      <c r="X31" s="24">
        <f>IF(NOT(AND(A31=$B$2,G31&gt;0,H31&gt;0,OR(C31&lt;&gt;"Recommended baseline",Assumptions!$B$10=1))),0,IF(ISNUMBER(K31),G31*H31*K31,IF(U31=0,"UNPRICED",IF(ISNUMBER(INDEX('SKU Catalog'!$M$1:$M$116,MAX(1,U31))),G31*H31*INDEX('SKU Catalog'!$M$1:$M$116,MAX(1,U31))*IF(AND(INDEX('SKU Catalog'!$F$1:$F$116,MAX(1,U31))="Hourly",OR(INDEX('SKU Catalog'!$J$1:$J$116,MAX(1,U31))=0,"3Y"="PAYG")),I31,1),"UNPRICED"))))</f>
        <v>0</v>
      </c>
    </row>
    <row r="32" spans="1:24" ht="43.2" x14ac:dyDescent="0.35">
      <c r="A32" s="21" t="s">
        <v>951</v>
      </c>
      <c r="B32" s="21" t="s">
        <v>86</v>
      </c>
      <c r="C32" s="21" t="s">
        <v>2299</v>
      </c>
      <c r="D32" s="21" t="s">
        <v>1121</v>
      </c>
      <c r="E32" s="21" t="s">
        <v>1122</v>
      </c>
      <c r="F32" s="26" t="s">
        <v>182</v>
      </c>
      <c r="G32" s="27">
        <v>1</v>
      </c>
      <c r="H32" s="27">
        <v>1</v>
      </c>
      <c r="I32" s="36">
        <v>1</v>
      </c>
      <c r="J32" s="26" t="s">
        <v>2297</v>
      </c>
      <c r="K32" s="37"/>
      <c r="L32" s="23" t="str">
        <f>IF(U32=0,"INVALID SKU",IF(INDEX('SKU Catalog'!$J$1:$J$116,MAX(1,U32))=0,"PAYG",IF(J32="Default",Assumptions!$B$7,J32)))</f>
        <v>PAYG</v>
      </c>
      <c r="M32" s="23" t="str">
        <f>IF(U32=0,"Review SKU",INDEX('SKU Catalog'!$E$1:$E$116,MAX(1,U32)))</f>
        <v>resource</v>
      </c>
      <c r="N32" s="31">
        <f>IF(ISNUMBER(K32),K32,IF(U32=0,"UNPRICED",IF(L32="PAYG",INDEX('SKU Catalog'!$K$1:$K$116,MAX(1,U32)),IF(L32="1Y",INDEX('SKU Catalog'!$L$1:$L$116,MAX(1,U32)),INDEX('SKU Catalog'!$M$1:$M$116,MAX(1,U32))))))</f>
        <v>0</v>
      </c>
      <c r="O32" s="24">
        <f>IF(NOT(AND(A32=$B$2,G32&gt;0,H32&gt;0,OR(C32&lt;&gt;"Recommended baseline",Assumptions!$B$10=1))),0,IF(ISNUMBER(N32),G32*H32*N32*IF(ISNUMBER(K32),1,IF(AND(L32="PAYG",INDEX('SKU Catalog'!$F$1:$F$116,MAX(1,U32))="Hourly"),I32,1)),"UNPRICED"))</f>
        <v>0</v>
      </c>
      <c r="P32" s="24">
        <f>IF(ISNUMBER(O32),O32*Assumptions!$B$8,"UNPRICED")</f>
        <v>0</v>
      </c>
      <c r="Q32" s="23" t="str">
        <f>IF(NOT(AND(A32=$B$2,G32&gt;0,H32&gt;0,OR(C32&lt;&gt;"Recommended baseline",Assumptions!$B$10=1))),"Inactive",IF(NOT(ISNUMBER(N32)),"UNPRICED - select SKU / quote",IF(ISNUMBER(K32),"Manual quote - verify source",IF(T32="Covered","Covered by capacity",IF(T32="Control plane","No direct fee","Priced - verify sizing")))))</f>
        <v>Inactive</v>
      </c>
      <c r="R32" s="21" t="s">
        <v>2314</v>
      </c>
      <c r="S32" s="21" t="s">
        <v>1978</v>
      </c>
      <c r="T32" s="21" t="s">
        <v>181</v>
      </c>
      <c r="U32" s="23">
        <f>IF(COUNTIF('SKU Catalog'!$A$4:$A$116,T32&amp;"|"&amp;F32)=0,0,MATCH(T32&amp;"|"&amp;F32,'SKU Catalog'!$A$1:$A$116,0))</f>
        <v>4</v>
      </c>
      <c r="V32" s="24">
        <f>IF(NOT(AND(A32=$B$2,G32&gt;0,H32&gt;0,OR(C32&lt;&gt;"Recommended baseline",Assumptions!$B$10=1))),0,IF(ISNUMBER(K32),G32*H32*K32,IF(U32=0,"UNPRICED",IF(ISNUMBER(INDEX('SKU Catalog'!$K$1:$K$116,MAX(1,U32))),G32*H32*INDEX('SKU Catalog'!$K$1:$K$116,MAX(1,U32))*IF(AND(INDEX('SKU Catalog'!$F$1:$F$116,MAX(1,U32))="Hourly",OR(INDEX('SKU Catalog'!$J$1:$J$116,MAX(1,U32))=0,"PAYG"="PAYG")),I32,1),"UNPRICED"))))</f>
        <v>0</v>
      </c>
      <c r="W32" s="24">
        <f>IF(NOT(AND(A32=$B$2,G32&gt;0,H32&gt;0,OR(C32&lt;&gt;"Recommended baseline",Assumptions!$B$10=1))),0,IF(ISNUMBER(K32),G32*H32*K32,IF(U32=0,"UNPRICED",IF(ISNUMBER(INDEX('SKU Catalog'!$L$1:$L$116,MAX(1,U32))),G32*H32*INDEX('SKU Catalog'!$L$1:$L$116,MAX(1,U32))*IF(AND(INDEX('SKU Catalog'!$F$1:$F$116,MAX(1,U32))="Hourly",OR(INDEX('SKU Catalog'!$J$1:$J$116,MAX(1,U32))=0,"1Y"="PAYG")),I32,1),"UNPRICED"))))</f>
        <v>0</v>
      </c>
      <c r="X32" s="24">
        <f>IF(NOT(AND(A32=$B$2,G32&gt;0,H32&gt;0,OR(C32&lt;&gt;"Recommended baseline",Assumptions!$B$10=1))),0,IF(ISNUMBER(K32),G32*H32*K32,IF(U32=0,"UNPRICED",IF(ISNUMBER(INDEX('SKU Catalog'!$M$1:$M$116,MAX(1,U32))),G32*H32*INDEX('SKU Catalog'!$M$1:$M$116,MAX(1,U32))*IF(AND(INDEX('SKU Catalog'!$F$1:$F$116,MAX(1,U32))="Hourly",OR(INDEX('SKU Catalog'!$J$1:$J$116,MAX(1,U32))=0,"3Y"="PAYG")),I32,1),"UNPRICED"))))</f>
        <v>0</v>
      </c>
    </row>
    <row r="33" spans="1:24" ht="43.2" x14ac:dyDescent="0.35">
      <c r="A33" s="21" t="s">
        <v>951</v>
      </c>
      <c r="B33" s="21" t="s">
        <v>86</v>
      </c>
      <c r="C33" s="21" t="s">
        <v>2299</v>
      </c>
      <c r="D33" s="21" t="s">
        <v>1125</v>
      </c>
      <c r="E33" s="21" t="s">
        <v>1126</v>
      </c>
      <c r="F33" s="26" t="s">
        <v>182</v>
      </c>
      <c r="G33" s="27">
        <v>1</v>
      </c>
      <c r="H33" s="27">
        <v>1</v>
      </c>
      <c r="I33" s="36">
        <v>1</v>
      </c>
      <c r="J33" s="26" t="s">
        <v>2297</v>
      </c>
      <c r="K33" s="37"/>
      <c r="L33" s="23" t="str">
        <f>IF(U33=0,"INVALID SKU",IF(INDEX('SKU Catalog'!$J$1:$J$116,MAX(1,U33))=0,"PAYG",IF(J33="Default",Assumptions!$B$7,J33)))</f>
        <v>PAYG</v>
      </c>
      <c r="M33" s="23" t="str">
        <f>IF(U33=0,"Review SKU",INDEX('SKU Catalog'!$E$1:$E$116,MAX(1,U33)))</f>
        <v>resource</v>
      </c>
      <c r="N33" s="31">
        <f>IF(ISNUMBER(K33),K33,IF(U33=0,"UNPRICED",IF(L33="PAYG",INDEX('SKU Catalog'!$K$1:$K$116,MAX(1,U33)),IF(L33="1Y",INDEX('SKU Catalog'!$L$1:$L$116,MAX(1,U33)),INDEX('SKU Catalog'!$M$1:$M$116,MAX(1,U33))))))</f>
        <v>0</v>
      </c>
      <c r="O33" s="24">
        <f>IF(NOT(AND(A33=$B$2,G33&gt;0,H33&gt;0,OR(C33&lt;&gt;"Recommended baseline",Assumptions!$B$10=1))),0,IF(ISNUMBER(N33),G33*H33*N33*IF(ISNUMBER(K33),1,IF(AND(L33="PAYG",INDEX('SKU Catalog'!$F$1:$F$116,MAX(1,U33))="Hourly"),I33,1)),"UNPRICED"))</f>
        <v>0</v>
      </c>
      <c r="P33" s="24">
        <f>IF(ISNUMBER(O33),O33*Assumptions!$B$8,"UNPRICED")</f>
        <v>0</v>
      </c>
      <c r="Q33" s="23" t="str">
        <f>IF(NOT(AND(A33=$B$2,G33&gt;0,H33&gt;0,OR(C33&lt;&gt;"Recommended baseline",Assumptions!$B$10=1))),"Inactive",IF(NOT(ISNUMBER(N33)),"UNPRICED - select SKU / quote",IF(ISNUMBER(K33),"Manual quote - verify source",IF(T33="Covered","Covered by capacity",IF(T33="Control plane","No direct fee","Priced - verify sizing")))))</f>
        <v>Inactive</v>
      </c>
      <c r="R33" s="21" t="s">
        <v>2314</v>
      </c>
      <c r="S33" s="21" t="s">
        <v>1978</v>
      </c>
      <c r="T33" s="21" t="s">
        <v>181</v>
      </c>
      <c r="U33" s="23">
        <f>IF(COUNTIF('SKU Catalog'!$A$4:$A$116,T33&amp;"|"&amp;F33)=0,0,MATCH(T33&amp;"|"&amp;F33,'SKU Catalog'!$A$1:$A$116,0))</f>
        <v>4</v>
      </c>
      <c r="V33" s="24">
        <f>IF(NOT(AND(A33=$B$2,G33&gt;0,H33&gt;0,OR(C33&lt;&gt;"Recommended baseline",Assumptions!$B$10=1))),0,IF(ISNUMBER(K33),G33*H33*K33,IF(U33=0,"UNPRICED",IF(ISNUMBER(INDEX('SKU Catalog'!$K$1:$K$116,MAX(1,U33))),G33*H33*INDEX('SKU Catalog'!$K$1:$K$116,MAX(1,U33))*IF(AND(INDEX('SKU Catalog'!$F$1:$F$116,MAX(1,U33))="Hourly",OR(INDEX('SKU Catalog'!$J$1:$J$116,MAX(1,U33))=0,"PAYG"="PAYG")),I33,1),"UNPRICED"))))</f>
        <v>0</v>
      </c>
      <c r="W33" s="24">
        <f>IF(NOT(AND(A33=$B$2,G33&gt;0,H33&gt;0,OR(C33&lt;&gt;"Recommended baseline",Assumptions!$B$10=1))),0,IF(ISNUMBER(K33),G33*H33*K33,IF(U33=0,"UNPRICED",IF(ISNUMBER(INDEX('SKU Catalog'!$L$1:$L$116,MAX(1,U33))),G33*H33*INDEX('SKU Catalog'!$L$1:$L$116,MAX(1,U33))*IF(AND(INDEX('SKU Catalog'!$F$1:$F$116,MAX(1,U33))="Hourly",OR(INDEX('SKU Catalog'!$J$1:$J$116,MAX(1,U33))=0,"1Y"="PAYG")),I33,1),"UNPRICED"))))</f>
        <v>0</v>
      </c>
      <c r="X33" s="24">
        <f>IF(NOT(AND(A33=$B$2,G33&gt;0,H33&gt;0,OR(C33&lt;&gt;"Recommended baseline",Assumptions!$B$10=1))),0,IF(ISNUMBER(K33),G33*H33*K33,IF(U33=0,"UNPRICED",IF(ISNUMBER(INDEX('SKU Catalog'!$M$1:$M$116,MAX(1,U33))),G33*H33*INDEX('SKU Catalog'!$M$1:$M$116,MAX(1,U33))*IF(AND(INDEX('SKU Catalog'!$F$1:$F$116,MAX(1,U33))="Hourly",OR(INDEX('SKU Catalog'!$J$1:$J$116,MAX(1,U33))=0,"3Y"="PAYG")),I33,1),"UNPRICED"))))</f>
        <v>0</v>
      </c>
    </row>
    <row r="34" spans="1:24" ht="43.2" x14ac:dyDescent="0.35">
      <c r="A34" s="21" t="s">
        <v>951</v>
      </c>
      <c r="B34" s="21" t="s">
        <v>86</v>
      </c>
      <c r="C34" s="21" t="s">
        <v>2299</v>
      </c>
      <c r="D34" s="21" t="s">
        <v>1981</v>
      </c>
      <c r="E34" s="21" t="s">
        <v>1982</v>
      </c>
      <c r="F34" s="26" t="s">
        <v>182</v>
      </c>
      <c r="G34" s="27">
        <v>1</v>
      </c>
      <c r="H34" s="27">
        <v>1</v>
      </c>
      <c r="I34" s="36">
        <v>1</v>
      </c>
      <c r="J34" s="26" t="s">
        <v>2297</v>
      </c>
      <c r="K34" s="37"/>
      <c r="L34" s="23" t="str">
        <f>IF(U34=0,"INVALID SKU",IF(INDEX('SKU Catalog'!$J$1:$J$116,MAX(1,U34))=0,"PAYG",IF(J34="Default",Assumptions!$B$7,J34)))</f>
        <v>PAYG</v>
      </c>
      <c r="M34" s="23" t="str">
        <f>IF(U34=0,"Review SKU",INDEX('SKU Catalog'!$E$1:$E$116,MAX(1,U34)))</f>
        <v>resource</v>
      </c>
      <c r="N34" s="31">
        <f>IF(ISNUMBER(K34),K34,IF(U34=0,"UNPRICED",IF(L34="PAYG",INDEX('SKU Catalog'!$K$1:$K$116,MAX(1,U34)),IF(L34="1Y",INDEX('SKU Catalog'!$L$1:$L$116,MAX(1,U34)),INDEX('SKU Catalog'!$M$1:$M$116,MAX(1,U34))))))</f>
        <v>0</v>
      </c>
      <c r="O34" s="24">
        <f>IF(NOT(AND(A34=$B$2,G34&gt;0,H34&gt;0,OR(C34&lt;&gt;"Recommended baseline",Assumptions!$B$10=1))),0,IF(ISNUMBER(N34),G34*H34*N34*IF(ISNUMBER(K34),1,IF(AND(L34="PAYG",INDEX('SKU Catalog'!$F$1:$F$116,MAX(1,U34))="Hourly"),I34,1)),"UNPRICED"))</f>
        <v>0</v>
      </c>
      <c r="P34" s="24">
        <f>IF(ISNUMBER(O34),O34*Assumptions!$B$8,"UNPRICED")</f>
        <v>0</v>
      </c>
      <c r="Q34" s="23" t="str">
        <f>IF(NOT(AND(A34=$B$2,G34&gt;0,H34&gt;0,OR(C34&lt;&gt;"Recommended baseline",Assumptions!$B$10=1))),"Inactive",IF(NOT(ISNUMBER(N34)),"UNPRICED - select SKU / quote",IF(ISNUMBER(K34),"Manual quote - verify source",IF(T34="Covered","Covered by capacity",IF(T34="Control plane","No direct fee","Priced - verify sizing")))))</f>
        <v>Inactive</v>
      </c>
      <c r="R34" s="21" t="s">
        <v>2314</v>
      </c>
      <c r="S34" s="21" t="s">
        <v>1978</v>
      </c>
      <c r="T34" s="21" t="s">
        <v>181</v>
      </c>
      <c r="U34" s="23">
        <f>IF(COUNTIF('SKU Catalog'!$A$4:$A$116,T34&amp;"|"&amp;F34)=0,0,MATCH(T34&amp;"|"&amp;F34,'SKU Catalog'!$A$1:$A$116,0))</f>
        <v>4</v>
      </c>
      <c r="V34" s="2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2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2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43.2" x14ac:dyDescent="0.35">
      <c r="A35" s="21" t="s">
        <v>951</v>
      </c>
      <c r="B35" s="21" t="s">
        <v>86</v>
      </c>
      <c r="C35" s="21" t="s">
        <v>2299</v>
      </c>
      <c r="D35" s="21" t="s">
        <v>1133</v>
      </c>
      <c r="E35" s="21" t="s">
        <v>1134</v>
      </c>
      <c r="F35" s="26" t="s">
        <v>182</v>
      </c>
      <c r="G35" s="27">
        <v>1</v>
      </c>
      <c r="H35" s="27">
        <v>1</v>
      </c>
      <c r="I35" s="36">
        <v>1</v>
      </c>
      <c r="J35" s="26" t="s">
        <v>2297</v>
      </c>
      <c r="K35" s="37"/>
      <c r="L35" s="23" t="str">
        <f>IF(U35=0,"INVALID SKU",IF(INDEX('SKU Catalog'!$J$1:$J$116,MAX(1,U35))=0,"PAYG",IF(J35="Default",Assumptions!$B$7,J35)))</f>
        <v>PAYG</v>
      </c>
      <c r="M35" s="23" t="str">
        <f>IF(U35=0,"Review SKU",INDEX('SKU Catalog'!$E$1:$E$116,MAX(1,U35)))</f>
        <v>resource</v>
      </c>
      <c r="N35" s="31">
        <f>IF(ISNUMBER(K35),K35,IF(U35=0,"UNPRICED",IF(L35="PAYG",INDEX('SKU Catalog'!$K$1:$K$116,MAX(1,U35)),IF(L35="1Y",INDEX('SKU Catalog'!$L$1:$L$116,MAX(1,U35)),INDEX('SKU Catalog'!$M$1:$M$116,MAX(1,U35))))))</f>
        <v>0</v>
      </c>
      <c r="O35" s="24">
        <f>IF(NOT(AND(A35=$B$2,G35&gt;0,H35&gt;0,OR(C35&lt;&gt;"Recommended baseline",Assumptions!$B$10=1))),0,IF(ISNUMBER(N35),G35*H35*N35*IF(ISNUMBER(K35),1,IF(AND(L35="PAYG",INDEX('SKU Catalog'!$F$1:$F$116,MAX(1,U35))="Hourly"),I35,1)),"UNPRICED"))</f>
        <v>0</v>
      </c>
      <c r="P35" s="24">
        <f>IF(ISNUMBER(O35),O35*Assumptions!$B$8,"UNPRICED")</f>
        <v>0</v>
      </c>
      <c r="Q35" s="23" t="str">
        <f>IF(NOT(AND(A35=$B$2,G35&gt;0,H35&gt;0,OR(C35&lt;&gt;"Recommended baseline",Assumptions!$B$10=1))),"Inactive",IF(NOT(ISNUMBER(N35)),"UNPRICED - select SKU / quote",IF(ISNUMBER(K35),"Manual quote - verify source",IF(T35="Covered","Covered by capacity",IF(T35="Control plane","No direct fee","Priced - verify sizing")))))</f>
        <v>Inactive</v>
      </c>
      <c r="R35" s="21" t="s">
        <v>2314</v>
      </c>
      <c r="S35" s="21" t="s">
        <v>1978</v>
      </c>
      <c r="T35" s="21" t="s">
        <v>181</v>
      </c>
      <c r="U35" s="23">
        <f>IF(COUNTIF('SKU Catalog'!$A$4:$A$116,T35&amp;"|"&amp;F35)=0,0,MATCH(T35&amp;"|"&amp;F35,'SKU Catalog'!$A$1:$A$116,0))</f>
        <v>4</v>
      </c>
      <c r="V35" s="24">
        <f>IF(NOT(AND(A35=$B$2,G35&gt;0,H35&gt;0,OR(C35&lt;&gt;"Recommended baseline",Assumptions!$B$10=1))),0,IF(ISNUMBER(K35),G35*H35*K35,IF(U35=0,"UNPRICED",IF(ISNUMBER(INDEX('SKU Catalog'!$K$1:$K$116,MAX(1,U35))),G35*H35*INDEX('SKU Catalog'!$K$1:$K$116,MAX(1,U35))*IF(AND(INDEX('SKU Catalog'!$F$1:$F$116,MAX(1,U35))="Hourly",OR(INDEX('SKU Catalog'!$J$1:$J$116,MAX(1,U35))=0,"PAYG"="PAYG")),I35,1),"UNPRICED"))))</f>
        <v>0</v>
      </c>
      <c r="W35" s="24">
        <f>IF(NOT(AND(A35=$B$2,G35&gt;0,H35&gt;0,OR(C35&lt;&gt;"Recommended baseline",Assumptions!$B$10=1))),0,IF(ISNUMBER(K35),G35*H35*K35,IF(U35=0,"UNPRICED",IF(ISNUMBER(INDEX('SKU Catalog'!$L$1:$L$116,MAX(1,U35))),G35*H35*INDEX('SKU Catalog'!$L$1:$L$116,MAX(1,U35))*IF(AND(INDEX('SKU Catalog'!$F$1:$F$116,MAX(1,U35))="Hourly",OR(INDEX('SKU Catalog'!$J$1:$J$116,MAX(1,U35))=0,"1Y"="PAYG")),I35,1),"UNPRICED"))))</f>
        <v>0</v>
      </c>
      <c r="X35" s="24">
        <f>IF(NOT(AND(A35=$B$2,G35&gt;0,H35&gt;0,OR(C35&lt;&gt;"Recommended baseline",Assumptions!$B$10=1))),0,IF(ISNUMBER(K35),G35*H35*K35,IF(U35=0,"UNPRICED",IF(ISNUMBER(INDEX('SKU Catalog'!$M$1:$M$116,MAX(1,U35))),G35*H35*INDEX('SKU Catalog'!$M$1:$M$116,MAX(1,U35))*IF(AND(INDEX('SKU Catalog'!$F$1:$F$116,MAX(1,U35))="Hourly",OR(INDEX('SKU Catalog'!$J$1:$J$116,MAX(1,U35))=0,"3Y"="PAYG")),I35,1),"UNPRICED"))))</f>
        <v>0</v>
      </c>
    </row>
    <row r="36" spans="1:24" ht="43.2" x14ac:dyDescent="0.35">
      <c r="A36" s="21" t="s">
        <v>951</v>
      </c>
      <c r="B36" s="21" t="s">
        <v>86</v>
      </c>
      <c r="C36" s="21" t="s">
        <v>2299</v>
      </c>
      <c r="D36" s="21" t="s">
        <v>1985</v>
      </c>
      <c r="E36" s="21" t="s">
        <v>1986</v>
      </c>
      <c r="F36" s="26" t="s">
        <v>182</v>
      </c>
      <c r="G36" s="27">
        <v>1</v>
      </c>
      <c r="H36" s="27">
        <v>1</v>
      </c>
      <c r="I36" s="36">
        <v>1</v>
      </c>
      <c r="J36" s="26" t="s">
        <v>2297</v>
      </c>
      <c r="K36" s="37"/>
      <c r="L36" s="23" t="str">
        <f>IF(U36=0,"INVALID SKU",IF(INDEX('SKU Catalog'!$J$1:$J$116,MAX(1,U36))=0,"PAYG",IF(J36="Default",Assumptions!$B$7,J36)))</f>
        <v>PAYG</v>
      </c>
      <c r="M36" s="23" t="str">
        <f>IF(U36=0,"Review SKU",INDEX('SKU Catalog'!$E$1:$E$116,MAX(1,U36)))</f>
        <v>resource</v>
      </c>
      <c r="N36" s="31">
        <f>IF(ISNUMBER(K36),K36,IF(U36=0,"UNPRICED",IF(L36="PAYG",INDEX('SKU Catalog'!$K$1:$K$116,MAX(1,U36)),IF(L36="1Y",INDEX('SKU Catalog'!$L$1:$L$116,MAX(1,U36)),INDEX('SKU Catalog'!$M$1:$M$116,MAX(1,U36))))))</f>
        <v>0</v>
      </c>
      <c r="O36" s="24">
        <f>IF(NOT(AND(A36=$B$2,G36&gt;0,H36&gt;0,OR(C36&lt;&gt;"Recommended baseline",Assumptions!$B$10=1))),0,IF(ISNUMBER(N36),G36*H36*N36*IF(ISNUMBER(K36),1,IF(AND(L36="PAYG",INDEX('SKU Catalog'!$F$1:$F$116,MAX(1,U36))="Hourly"),I36,1)),"UNPRICED"))</f>
        <v>0</v>
      </c>
      <c r="P36" s="24">
        <f>IF(ISNUMBER(O36),O36*Assumptions!$B$8,"UNPRICED")</f>
        <v>0</v>
      </c>
      <c r="Q36" s="23" t="str">
        <f>IF(NOT(AND(A36=$B$2,G36&gt;0,H36&gt;0,OR(C36&lt;&gt;"Recommended baseline",Assumptions!$B$10=1))),"Inactive",IF(NOT(ISNUMBER(N36)),"UNPRICED - select SKU / quote",IF(ISNUMBER(K36),"Manual quote - verify source",IF(T36="Covered","Covered by capacity",IF(T36="Control plane","No direct fee","Priced - verify sizing")))))</f>
        <v>Inactive</v>
      </c>
      <c r="R36" s="21" t="s">
        <v>2314</v>
      </c>
      <c r="S36" s="21" t="s">
        <v>1978</v>
      </c>
      <c r="T36" s="21" t="s">
        <v>181</v>
      </c>
      <c r="U36" s="23">
        <f>IF(COUNTIF('SKU Catalog'!$A$4:$A$116,T36&amp;"|"&amp;F36)=0,0,MATCH(T36&amp;"|"&amp;F36,'SKU Catalog'!$A$1:$A$116,0))</f>
        <v>4</v>
      </c>
      <c r="V36" s="2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2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2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43.2" x14ac:dyDescent="0.35">
      <c r="A37" s="21" t="s">
        <v>951</v>
      </c>
      <c r="B37" s="21" t="s">
        <v>86</v>
      </c>
      <c r="C37" s="21" t="s">
        <v>2299</v>
      </c>
      <c r="D37" s="21" t="s">
        <v>1141</v>
      </c>
      <c r="E37" s="21" t="s">
        <v>1142</v>
      </c>
      <c r="F37" s="26" t="s">
        <v>182</v>
      </c>
      <c r="G37" s="27">
        <v>1</v>
      </c>
      <c r="H37" s="27">
        <v>1</v>
      </c>
      <c r="I37" s="36">
        <v>1</v>
      </c>
      <c r="J37" s="26" t="s">
        <v>2297</v>
      </c>
      <c r="K37" s="37"/>
      <c r="L37" s="23" t="str">
        <f>IF(U37=0,"INVALID SKU",IF(INDEX('SKU Catalog'!$J$1:$J$116,MAX(1,U37))=0,"PAYG",IF(J37="Default",Assumptions!$B$7,J37)))</f>
        <v>PAYG</v>
      </c>
      <c r="M37" s="23" t="str">
        <f>IF(U37=0,"Review SKU",INDEX('SKU Catalog'!$E$1:$E$116,MAX(1,U37)))</f>
        <v>resource</v>
      </c>
      <c r="N37" s="31">
        <f>IF(ISNUMBER(K37),K37,IF(U37=0,"UNPRICED",IF(L37="PAYG",INDEX('SKU Catalog'!$K$1:$K$116,MAX(1,U37)),IF(L37="1Y",INDEX('SKU Catalog'!$L$1:$L$116,MAX(1,U37)),INDEX('SKU Catalog'!$M$1:$M$116,MAX(1,U37))))))</f>
        <v>0</v>
      </c>
      <c r="O37" s="24">
        <f>IF(NOT(AND(A37=$B$2,G37&gt;0,H37&gt;0,OR(C37&lt;&gt;"Recommended baseline",Assumptions!$B$10=1))),0,IF(ISNUMBER(N37),G37*H37*N37*IF(ISNUMBER(K37),1,IF(AND(L37="PAYG",INDEX('SKU Catalog'!$F$1:$F$116,MAX(1,U37))="Hourly"),I37,1)),"UNPRICED"))</f>
        <v>0</v>
      </c>
      <c r="P37" s="24">
        <f>IF(ISNUMBER(O37),O37*Assumptions!$B$8,"UNPRICED")</f>
        <v>0</v>
      </c>
      <c r="Q37" s="23" t="str">
        <f>IF(NOT(AND(A37=$B$2,G37&gt;0,H37&gt;0,OR(C37&lt;&gt;"Recommended baseline",Assumptions!$B$10=1))),"Inactive",IF(NOT(ISNUMBER(N37)),"UNPRICED - select SKU / quote",IF(ISNUMBER(K37),"Manual quote - verify source",IF(T37="Covered","Covered by capacity",IF(T37="Control plane","No direct fee","Priced - verify sizing")))))</f>
        <v>Inactive</v>
      </c>
      <c r="R37" s="21" t="s">
        <v>2314</v>
      </c>
      <c r="S37" s="21" t="s">
        <v>1978</v>
      </c>
      <c r="T37" s="21" t="s">
        <v>181</v>
      </c>
      <c r="U37" s="23">
        <f>IF(COUNTIF('SKU Catalog'!$A$4:$A$116,T37&amp;"|"&amp;F37)=0,0,MATCH(T37&amp;"|"&amp;F37,'SKU Catalog'!$A$1:$A$116,0))</f>
        <v>4</v>
      </c>
      <c r="V37" s="2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2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2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28.8" x14ac:dyDescent="0.35">
      <c r="A38" s="21" t="s">
        <v>951</v>
      </c>
      <c r="B38" s="21" t="s">
        <v>89</v>
      </c>
      <c r="C38" s="21" t="s">
        <v>2301</v>
      </c>
      <c r="D38" s="21" t="s">
        <v>262</v>
      </c>
      <c r="E38" s="21" t="s">
        <v>2302</v>
      </c>
      <c r="F38" s="26" t="s">
        <v>239</v>
      </c>
      <c r="G38" s="27">
        <v>1</v>
      </c>
      <c r="H38" s="38">
        <f>Assumptions!$B$15</f>
        <v>1024</v>
      </c>
      <c r="I38" s="36">
        <v>1</v>
      </c>
      <c r="J38" s="26" t="s">
        <v>2297</v>
      </c>
      <c r="K38" s="37"/>
      <c r="L38" s="23" t="str">
        <f>IF(U38=0,"INVALID SKU",IF(INDEX('SKU Catalog'!$J$1:$J$116,MAX(1,U38))=0,"PAYG",IF(J38="Default",Assumptions!$B$7,J38)))</f>
        <v>PAYG</v>
      </c>
      <c r="M38" s="23" t="str">
        <f>IF(U38=0,"Review SKU",INDEX('SKU Catalog'!$E$1:$E$116,MAX(1,U38)))</f>
        <v>GB-month</v>
      </c>
      <c r="N38" s="31">
        <f>IF(ISNUMBER(K38),K38,IF(U38=0,"UNPRICED",IF(L38="PAYG",INDEX('SKU Catalog'!$K$1:$K$116,MAX(1,U38)),IF(L38="1Y",INDEX('SKU Catalog'!$L$1:$L$116,MAX(1,U38)),INDEX('SKU Catalog'!$M$1:$M$116,MAX(1,U38))))))</f>
        <v>2.1000000000000001E-2</v>
      </c>
      <c r="O38" s="24">
        <f>IF(NOT(AND(A38=$B$2,G38&gt;0,H38&gt;0,OR(C38&lt;&gt;"Recommended baseline",Assumptions!$B$10=1))),0,IF(ISNUMBER(N38),G38*H38*N38*IF(ISNUMBER(K38),1,IF(AND(L38="PAYG",INDEX('SKU Catalog'!$F$1:$F$116,MAX(1,U38))="Hourly"),I38,1)),"UNPRICED"))</f>
        <v>0</v>
      </c>
      <c r="P38" s="24">
        <f>IF(ISNUMBER(O38),O38*Assumptions!$B$8,"UNPRICED")</f>
        <v>0</v>
      </c>
      <c r="Q38" s="23" t="str">
        <f>IF(NOT(AND(A38=$B$2,G38&gt;0,H38&gt;0,OR(C38&lt;&gt;"Recommended baseline",Assumptions!$B$10=1))),"Inactive",IF(NOT(ISNUMBER(N38)),"UNPRICED - select SKU / quote",IF(ISNUMBER(K38),"Manual quote - verify source",IF(T38="Covered","Covered by capacity",IF(T38="Control plane","No direct fee","Priced - verify sizing")))))</f>
        <v>Inactive</v>
      </c>
      <c r="R38" s="21" t="s">
        <v>2303</v>
      </c>
      <c r="S38" s="21" t="s">
        <v>2304</v>
      </c>
      <c r="T38" s="21" t="s">
        <v>262</v>
      </c>
      <c r="U38" s="23">
        <f>IF(COUNTIF('SKU Catalog'!$A$4:$A$116,T38&amp;"|"&amp;F38)=0,0,MATCH(T38&amp;"|"&amp;F38,'SKU Catalog'!$A$1:$A$116,0))</f>
        <v>34</v>
      </c>
      <c r="V38" s="2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2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2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43.2" x14ac:dyDescent="0.35">
      <c r="A39" s="21" t="s">
        <v>951</v>
      </c>
      <c r="B39" s="21" t="s">
        <v>89</v>
      </c>
      <c r="C39" s="21" t="s">
        <v>2301</v>
      </c>
      <c r="D39" s="21" t="s">
        <v>271</v>
      </c>
      <c r="E39" s="21" t="s">
        <v>2302</v>
      </c>
      <c r="F39" s="26" t="s">
        <v>239</v>
      </c>
      <c r="G39" s="27">
        <v>1</v>
      </c>
      <c r="H39" s="27">
        <v>10</v>
      </c>
      <c r="I39" s="36">
        <v>1</v>
      </c>
      <c r="J39" s="26" t="s">
        <v>2297</v>
      </c>
      <c r="K39" s="37"/>
      <c r="L39" s="23" t="str">
        <f>IF(U39=0,"INVALID SKU",IF(INDEX('SKU Catalog'!$J$1:$J$116,MAX(1,U39))=0,"PAYG",IF(J39="Default",Assumptions!$B$7,J39)))</f>
        <v>PAYG</v>
      </c>
      <c r="M39" s="23" t="str">
        <f>IF(U39=0,"Review SKU",INDEX('SKU Catalog'!$E$1:$E$116,MAX(1,U39)))</f>
        <v>10K operations</v>
      </c>
      <c r="N39" s="31">
        <f>IF(ISNUMBER(K39),K39,IF(U39=0,"UNPRICED",IF(L39="PAYG",INDEX('SKU Catalog'!$K$1:$K$116,MAX(1,U39)),IF(L39="1Y",INDEX('SKU Catalog'!$L$1:$L$116,MAX(1,U39)),INDEX('SKU Catalog'!$M$1:$M$116,MAX(1,U39))))))</f>
        <v>6.5000000000000002E-2</v>
      </c>
      <c r="O39" s="24">
        <f>IF(NOT(AND(A39=$B$2,G39&gt;0,H39&gt;0,OR(C39&lt;&gt;"Recommended baseline",Assumptions!$B$10=1))),0,IF(ISNUMBER(N39),G39*H39*N39*IF(ISNUMBER(K39),1,IF(AND(L39="PAYG",INDEX('SKU Catalog'!$F$1:$F$116,MAX(1,U39))="Hourly"),I39,1)),"UNPRICED"))</f>
        <v>0</v>
      </c>
      <c r="P39" s="24">
        <f>IF(ISNUMBER(O39),O39*Assumptions!$B$8,"UNPRICED")</f>
        <v>0</v>
      </c>
      <c r="Q39" s="23" t="str">
        <f>IF(NOT(AND(A39=$B$2,G39&gt;0,H39&gt;0,OR(C39&lt;&gt;"Recommended baseline",Assumptions!$B$10=1))),"Inactive",IF(NOT(ISNUMBER(N39)),"UNPRICED - select SKU / quote",IF(ISNUMBER(K39),"Manual quote - verify source",IF(T39="Covered","Covered by capacity",IF(T39="Control plane","No direct fee","Priced - verify sizing")))))</f>
        <v>Inactive</v>
      </c>
      <c r="R39" s="21" t="s">
        <v>2303</v>
      </c>
      <c r="S39" s="21" t="s">
        <v>2304</v>
      </c>
      <c r="T39" s="21" t="s">
        <v>271</v>
      </c>
      <c r="U39" s="23">
        <f>IF(COUNTIF('SKU Catalog'!$A$4:$A$116,T39&amp;"|"&amp;F39)=0,0,MATCH(T39&amp;"|"&amp;F39,'SKU Catalog'!$A$1:$A$116,0))</f>
        <v>42</v>
      </c>
      <c r="V39" s="2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2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2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43.2" x14ac:dyDescent="0.35">
      <c r="A40" s="21" t="s">
        <v>951</v>
      </c>
      <c r="B40" s="21" t="s">
        <v>89</v>
      </c>
      <c r="C40" s="21" t="s">
        <v>2301</v>
      </c>
      <c r="D40" s="21" t="s">
        <v>273</v>
      </c>
      <c r="E40" s="21" t="s">
        <v>2302</v>
      </c>
      <c r="F40" s="26" t="s">
        <v>239</v>
      </c>
      <c r="G40" s="27">
        <v>1</v>
      </c>
      <c r="H40" s="27">
        <v>10</v>
      </c>
      <c r="I40" s="36">
        <v>1</v>
      </c>
      <c r="J40" s="26" t="s">
        <v>2297</v>
      </c>
      <c r="K40" s="37"/>
      <c r="L40" s="23" t="str">
        <f>IF(U40=0,"INVALID SKU",IF(INDEX('SKU Catalog'!$J$1:$J$116,MAX(1,U40))=0,"PAYG",IF(J40="Default",Assumptions!$B$7,J40)))</f>
        <v>PAYG</v>
      </c>
      <c r="M40" s="23" t="str">
        <f>IF(U40=0,"Review SKU",INDEX('SKU Catalog'!$E$1:$E$116,MAX(1,U40)))</f>
        <v>10K operations</v>
      </c>
      <c r="N40" s="31">
        <f>IF(ISNUMBER(K40),K40,IF(U40=0,"UNPRICED",IF(L40="PAYG",INDEX('SKU Catalog'!$K$1:$K$116,MAX(1,U40)),IF(L40="1Y",INDEX('SKU Catalog'!$L$1:$L$116,MAX(1,U40)),INDEX('SKU Catalog'!$M$1:$M$116,MAX(1,U40))))))</f>
        <v>5.0000000000000001E-3</v>
      </c>
      <c r="O40" s="24">
        <f>IF(NOT(AND(A40=$B$2,G40&gt;0,H40&gt;0,OR(C40&lt;&gt;"Recommended baseline",Assumptions!$B$10=1))),0,IF(ISNUMBER(N40),G40*H40*N40*IF(ISNUMBER(K40),1,IF(AND(L40="PAYG",INDEX('SKU Catalog'!$F$1:$F$116,MAX(1,U40))="Hourly"),I40,1)),"UNPRICED"))</f>
        <v>0</v>
      </c>
      <c r="P40" s="24">
        <f>IF(ISNUMBER(O40),O40*Assumptions!$B$8,"UNPRICED")</f>
        <v>0</v>
      </c>
      <c r="Q40" s="23" t="str">
        <f>IF(NOT(AND(A40=$B$2,G40&gt;0,H40&gt;0,OR(C40&lt;&gt;"Recommended baseline",Assumptions!$B$10=1))),"Inactive",IF(NOT(ISNUMBER(N40)),"UNPRICED - select SKU / quote",IF(ISNUMBER(K40),"Manual quote - verify source",IF(T40="Covered","Covered by capacity",IF(T40="Control plane","No direct fee","Priced - verify sizing")))))</f>
        <v>Inactive</v>
      </c>
      <c r="R40" s="21" t="s">
        <v>2303</v>
      </c>
      <c r="S40" s="21" t="s">
        <v>2304</v>
      </c>
      <c r="T40" s="21" t="s">
        <v>273</v>
      </c>
      <c r="U40" s="23">
        <f>IF(COUNTIF('SKU Catalog'!$A$4:$A$116,T40&amp;"|"&amp;F40)=0,0,MATCH(T40&amp;"|"&amp;F40,'SKU Catalog'!$A$1:$A$116,0))</f>
        <v>43</v>
      </c>
      <c r="V40" s="2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2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2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28.8" x14ac:dyDescent="0.35">
      <c r="A41" s="21" t="s">
        <v>951</v>
      </c>
      <c r="B41" s="21" t="s">
        <v>88</v>
      </c>
      <c r="C41" s="21" t="s">
        <v>2301</v>
      </c>
      <c r="D41" s="21" t="s">
        <v>286</v>
      </c>
      <c r="E41" s="21" t="s">
        <v>2302</v>
      </c>
      <c r="F41" s="26" t="s">
        <v>287</v>
      </c>
      <c r="G41" s="27">
        <v>1</v>
      </c>
      <c r="H41" s="38">
        <f>Assumptions!$B$23</f>
        <v>10</v>
      </c>
      <c r="I41" s="36">
        <v>1</v>
      </c>
      <c r="J41" s="26" t="s">
        <v>2297</v>
      </c>
      <c r="K41" s="37"/>
      <c r="L41" s="23" t="str">
        <f>IF(U41=0,"INVALID SKU",IF(INDEX('SKU Catalog'!$J$1:$J$116,MAX(1,U41))=0,"PAYG",IF(J41="Default",Assumptions!$B$7,J41)))</f>
        <v>PAYG</v>
      </c>
      <c r="M41" s="23" t="str">
        <f>IF(U41=0,"Review SKU",INDEX('SKU Catalog'!$E$1:$E$116,MAX(1,U41)))</f>
        <v>10K operations</v>
      </c>
      <c r="N41" s="31">
        <f>IF(ISNUMBER(K41),K41,IF(U41=0,"UNPRICED",IF(L41="PAYG",INDEX('SKU Catalog'!$K$1:$K$116,MAX(1,U41)),IF(L41="1Y",INDEX('SKU Catalog'!$L$1:$L$116,MAX(1,U41)),INDEX('SKU Catalog'!$M$1:$M$116,MAX(1,U41))))))</f>
        <v>0.03</v>
      </c>
      <c r="O41" s="24">
        <f>IF(NOT(AND(A41=$B$2,G41&gt;0,H41&gt;0,OR(C41&lt;&gt;"Recommended baseline",Assumptions!$B$10=1))),0,IF(ISNUMBER(N41),G41*H41*N41*IF(ISNUMBER(K41),1,IF(AND(L41="PAYG",INDEX('SKU Catalog'!$F$1:$F$116,MAX(1,U41))="Hourly"),I41,1)),"UNPRICED"))</f>
        <v>0</v>
      </c>
      <c r="P41" s="24">
        <f>IF(ISNUMBER(O41),O41*Assumptions!$B$8,"UNPRICED")</f>
        <v>0</v>
      </c>
      <c r="Q41" s="23" t="str">
        <f>IF(NOT(AND(A41=$B$2,G41&gt;0,H41&gt;0,OR(C41&lt;&gt;"Recommended baseline",Assumptions!$B$10=1))),"Inactive",IF(NOT(ISNUMBER(N41)),"UNPRICED - select SKU / quote",IF(ISNUMBER(K41),"Manual quote - verify source",IF(T41="Covered","Covered by capacity",IF(T41="Control plane","No direct fee","Priced - verify sizing")))))</f>
        <v>Inactive</v>
      </c>
      <c r="R41" s="21" t="s">
        <v>2303</v>
      </c>
      <c r="S41" s="21" t="s">
        <v>2304</v>
      </c>
      <c r="T41" s="21" t="s">
        <v>286</v>
      </c>
      <c r="U41" s="23">
        <f>IF(COUNTIF('SKU Catalog'!$A$4:$A$116,T41&amp;"|"&amp;F41)=0,0,MATCH(T41&amp;"|"&amp;F41,'SKU Catalog'!$A$1:$A$116,0))</f>
        <v>48</v>
      </c>
      <c r="V41" s="2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2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2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43.2" x14ac:dyDescent="0.35">
      <c r="A42" s="21" t="s">
        <v>951</v>
      </c>
      <c r="B42" s="21" t="s">
        <v>88</v>
      </c>
      <c r="C42" s="21" t="s">
        <v>2301</v>
      </c>
      <c r="D42" s="21" t="s">
        <v>297</v>
      </c>
      <c r="E42" s="21" t="s">
        <v>2302</v>
      </c>
      <c r="F42" s="26" t="s">
        <v>298</v>
      </c>
      <c r="G42" s="27">
        <v>1</v>
      </c>
      <c r="H42" s="38">
        <f>Assumptions!$B$12</f>
        <v>30</v>
      </c>
      <c r="I42" s="36">
        <v>1</v>
      </c>
      <c r="J42" s="26" t="s">
        <v>2297</v>
      </c>
      <c r="K42" s="37"/>
      <c r="L42" s="23" t="str">
        <f>IF(U42=0,"INVALID SKU",IF(INDEX('SKU Catalog'!$J$1:$J$116,MAX(1,U42))=0,"PAYG",IF(J42="Default",Assumptions!$B$7,J42)))</f>
        <v>PAYG</v>
      </c>
      <c r="M42" s="23" t="str">
        <f>IF(U42=0,"Review SKU",INDEX('SKU Catalog'!$E$1:$E$116,MAX(1,U42)))</f>
        <v>GB analyzed</v>
      </c>
      <c r="N42" s="31">
        <f>IF(ISNUMBER(K42),K42,IF(U42=0,"UNPRICED",IF(L42="PAYG",INDEX('SKU Catalog'!$K$1:$K$116,MAX(1,U42)),IF(L42="1Y",INDEX('SKU Catalog'!$L$1:$L$116,MAX(1,U42)),INDEX('SKU Catalog'!$M$1:$M$116,MAX(1,U42))))))</f>
        <v>4.3</v>
      </c>
      <c r="O42" s="24">
        <f>IF(NOT(AND(A42=$B$2,G42&gt;0,H42&gt;0,OR(C42&lt;&gt;"Recommended baseline",Assumptions!$B$10=1))),0,IF(ISNUMBER(N42),G42*H42*N42*IF(ISNUMBER(K42),1,IF(AND(L42="PAYG",INDEX('SKU Catalog'!$F$1:$F$116,MAX(1,U42))="Hourly"),I42,1)),"UNPRICED"))</f>
        <v>0</v>
      </c>
      <c r="P42" s="24">
        <f>IF(ISNUMBER(O42),O42*Assumptions!$B$8,"UNPRICED")</f>
        <v>0</v>
      </c>
      <c r="Q42" s="23" t="str">
        <f>IF(NOT(AND(A42=$B$2,G42&gt;0,H42&gt;0,OR(C42&lt;&gt;"Recommended baseline",Assumptions!$B$10=1))),"Inactive",IF(NOT(ISNUMBER(N42)),"UNPRICED - select SKU / quote",IF(ISNUMBER(K42),"Manual quote - verify source",IF(T42="Covered","Covered by capacity",IF(T42="Control plane","No direct fee","Priced - verify sizing")))))</f>
        <v>Inactive</v>
      </c>
      <c r="R42" s="21" t="s">
        <v>2305</v>
      </c>
      <c r="S42" s="21" t="s">
        <v>2304</v>
      </c>
      <c r="T42" s="21" t="s">
        <v>297</v>
      </c>
      <c r="U42" s="23">
        <f>IF(COUNTIF('SKU Catalog'!$A$4:$A$116,T42&amp;"|"&amp;F42)=0,0,MATCH(T42&amp;"|"&amp;F42,'SKU Catalog'!$A$1:$A$116,0))</f>
        <v>51</v>
      </c>
      <c r="V42" s="2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2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2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43.2" x14ac:dyDescent="0.35">
      <c r="A43" s="21" t="s">
        <v>951</v>
      </c>
      <c r="B43" s="21" t="s">
        <v>94</v>
      </c>
      <c r="C43" s="21" t="s">
        <v>2301</v>
      </c>
      <c r="D43" s="21" t="s">
        <v>289</v>
      </c>
      <c r="E43" s="21" t="s">
        <v>2302</v>
      </c>
      <c r="F43" s="26" t="s">
        <v>290</v>
      </c>
      <c r="G43" s="27">
        <v>1</v>
      </c>
      <c r="H43" s="38">
        <f>Assumptions!$B$12</f>
        <v>30</v>
      </c>
      <c r="I43" s="36">
        <v>1</v>
      </c>
      <c r="J43" s="26" t="s">
        <v>2297</v>
      </c>
      <c r="K43" s="37"/>
      <c r="L43" s="23" t="str">
        <f>IF(U43=0,"INVALID SKU",IF(INDEX('SKU Catalog'!$J$1:$J$116,MAX(1,U43))=0,"PAYG",IF(J43="Default",Assumptions!$B$7,J43)))</f>
        <v>PAYG</v>
      </c>
      <c r="M43" s="23" t="str">
        <f>IF(U43=0,"Review SKU",INDEX('SKU Catalog'!$E$1:$E$116,MAX(1,U43)))</f>
        <v>GB ingested</v>
      </c>
      <c r="N43" s="31">
        <f>IF(ISNUMBER(K43),K43,IF(U43=0,"UNPRICED",IF(L43="PAYG",INDEX('SKU Catalog'!$K$1:$K$116,MAX(1,U43)),IF(L43="1Y",INDEX('SKU Catalog'!$L$1:$L$116,MAX(1,U43)),INDEX('SKU Catalog'!$M$1:$M$116,MAX(1,U43))))))</f>
        <v>2.2999999999999998</v>
      </c>
      <c r="O43" s="24">
        <f>IF(NOT(AND(A43=$B$2,G43&gt;0,H43&gt;0,OR(C43&lt;&gt;"Recommended baseline",Assumptions!$B$10=1))),0,IF(ISNUMBER(N43),G43*H43*N43*IF(ISNUMBER(K43),1,IF(AND(L43="PAYG",INDEX('SKU Catalog'!$F$1:$F$116,MAX(1,U43))="Hourly"),I43,1)),"UNPRICED"))</f>
        <v>0</v>
      </c>
      <c r="P43" s="24">
        <f>IF(ISNUMBER(O43),O43*Assumptions!$B$8,"UNPRICED")</f>
        <v>0</v>
      </c>
      <c r="Q43" s="23" t="str">
        <f>IF(NOT(AND(A43=$B$2,G43&gt;0,H43&gt;0,OR(C43&lt;&gt;"Recommended baseline",Assumptions!$B$10=1))),"Inactive",IF(NOT(ISNUMBER(N43)),"UNPRICED - select SKU / quote",IF(ISNUMBER(K43),"Manual quote - verify source",IF(T43="Covered","Covered by capacity",IF(T43="Control plane","No direct fee","Priced - verify sizing")))))</f>
        <v>Inactive</v>
      </c>
      <c r="R43" s="21" t="s">
        <v>2306</v>
      </c>
      <c r="S43" s="21" t="s">
        <v>2304</v>
      </c>
      <c r="T43" s="21" t="s">
        <v>289</v>
      </c>
      <c r="U43" s="23">
        <f>IF(COUNTIF('SKU Catalog'!$A$4:$A$116,T43&amp;"|"&amp;F43)=0,0,MATCH(T43&amp;"|"&amp;F43,'SKU Catalog'!$A$1:$A$116,0))</f>
        <v>49</v>
      </c>
      <c r="V43" s="2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2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2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28.8" x14ac:dyDescent="0.35">
      <c r="A44" s="21" t="s">
        <v>951</v>
      </c>
      <c r="B44" s="21" t="s">
        <v>87</v>
      </c>
      <c r="C44" s="21" t="s">
        <v>2301</v>
      </c>
      <c r="D44" s="21" t="s">
        <v>335</v>
      </c>
      <c r="E44" s="21" t="s">
        <v>2302</v>
      </c>
      <c r="F44" s="26" t="s">
        <v>287</v>
      </c>
      <c r="G44" s="27">
        <v>1</v>
      </c>
      <c r="H44" s="38">
        <f>Assumptions!$B$17</f>
        <v>3</v>
      </c>
      <c r="I44" s="36">
        <v>1</v>
      </c>
      <c r="J44" s="26" t="s">
        <v>2297</v>
      </c>
      <c r="K44" s="37"/>
      <c r="L44" s="23" t="str">
        <f>IF(U44=0,"INVALID SKU",IF(INDEX('SKU Catalog'!$J$1:$J$116,MAX(1,U44))=0,"PAYG",IF(J44="Default",Assumptions!$B$7,J44)))</f>
        <v>PAYG</v>
      </c>
      <c r="M44" s="23" t="str">
        <f>IF(U44=0,"Review SKU",INDEX('SKU Catalog'!$E$1:$E$116,MAX(1,U44)))</f>
        <v>endpoint</v>
      </c>
      <c r="N44" s="31">
        <f>IF(ISNUMBER(K44),K44,IF(U44=0,"UNPRICED",IF(L44="PAYG",INDEX('SKU Catalog'!$K$1:$K$116,MAX(1,U44)),IF(L44="1Y",INDEX('SKU Catalog'!$L$1:$L$116,MAX(1,U44)),INDEX('SKU Catalog'!$M$1:$M$116,MAX(1,U44))))))</f>
        <v>7.3</v>
      </c>
      <c r="O44" s="24">
        <f>IF(NOT(AND(A44=$B$2,G44&gt;0,H44&gt;0,OR(C44&lt;&gt;"Recommended baseline",Assumptions!$B$10=1))),0,IF(ISNUMBER(N44),G44*H44*N44*IF(ISNUMBER(K44),1,IF(AND(L44="PAYG",INDEX('SKU Catalog'!$F$1:$F$116,MAX(1,U44))="Hourly"),I44,1)),"UNPRICED"))</f>
        <v>0</v>
      </c>
      <c r="P44" s="24">
        <f>IF(ISNUMBER(O44),O44*Assumptions!$B$8,"UNPRICED")</f>
        <v>0</v>
      </c>
      <c r="Q44" s="23" t="str">
        <f>IF(NOT(AND(A44=$B$2,G44&gt;0,H44&gt;0,OR(C44&lt;&gt;"Recommended baseline",Assumptions!$B$10=1))),"Inactive",IF(NOT(ISNUMBER(N44)),"UNPRICED - select SKU / quote",IF(ISNUMBER(K44),"Manual quote - verify source",IF(T44="Covered","Covered by capacity",IF(T44="Control plane","No direct fee","Priced - verify sizing")))))</f>
        <v>Inactive</v>
      </c>
      <c r="R44" s="21" t="s">
        <v>2303</v>
      </c>
      <c r="S44" s="21" t="s">
        <v>2304</v>
      </c>
      <c r="T44" s="21" t="s">
        <v>335</v>
      </c>
      <c r="U44" s="23">
        <f>IF(COUNTIF('SKU Catalog'!$A$4:$A$116,T44&amp;"|"&amp;F44)=0,0,MATCH(T44&amp;"|"&amp;F44,'SKU Catalog'!$A$1:$A$116,0))</f>
        <v>63</v>
      </c>
      <c r="V44" s="2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2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2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43.2" x14ac:dyDescent="0.35">
      <c r="A45" s="21" t="s">
        <v>951</v>
      </c>
      <c r="B45" s="21" t="s">
        <v>87</v>
      </c>
      <c r="C45" s="21" t="s">
        <v>2301</v>
      </c>
      <c r="D45" s="21" t="s">
        <v>338</v>
      </c>
      <c r="E45" s="21" t="s">
        <v>2302</v>
      </c>
      <c r="F45" s="26" t="s">
        <v>287</v>
      </c>
      <c r="G45" s="27">
        <v>1</v>
      </c>
      <c r="H45" s="27">
        <v>100</v>
      </c>
      <c r="I45" s="36">
        <v>1</v>
      </c>
      <c r="J45" s="26" t="s">
        <v>2297</v>
      </c>
      <c r="K45" s="37"/>
      <c r="L45" s="23" t="str">
        <f>IF(U45=0,"INVALID SKU",IF(INDEX('SKU Catalog'!$J$1:$J$116,MAX(1,U45))=0,"PAYG",IF(J45="Default",Assumptions!$B$7,J45)))</f>
        <v>PAYG</v>
      </c>
      <c r="M45" s="23" t="str">
        <f>IF(U45=0,"Review SKU",INDEX('SKU Catalog'!$E$1:$E$116,MAX(1,U45)))</f>
        <v>GB processed</v>
      </c>
      <c r="N45" s="31">
        <f>IF(ISNUMBER(K45),K45,IF(U45=0,"UNPRICED",IF(L45="PAYG",INDEX('SKU Catalog'!$K$1:$K$116,MAX(1,U45)),IF(L45="1Y",INDEX('SKU Catalog'!$L$1:$L$116,MAX(1,U45)),INDEX('SKU Catalog'!$M$1:$M$116,MAX(1,U45))))))</f>
        <v>0.01</v>
      </c>
      <c r="O45" s="24">
        <f>IF(NOT(AND(A45=$B$2,G45&gt;0,H45&gt;0,OR(C45&lt;&gt;"Recommended baseline",Assumptions!$B$10=1))),0,IF(ISNUMBER(N45),G45*H45*N45*IF(ISNUMBER(K45),1,IF(AND(L45="PAYG",INDEX('SKU Catalog'!$F$1:$F$116,MAX(1,U45))="Hourly"),I45,1)),"UNPRICED"))</f>
        <v>0</v>
      </c>
      <c r="P45" s="24">
        <f>IF(ISNUMBER(O45),O45*Assumptions!$B$8,"UNPRICED")</f>
        <v>0</v>
      </c>
      <c r="Q45" s="23" t="str">
        <f>IF(NOT(AND(A45=$B$2,G45&gt;0,H45&gt;0,OR(C45&lt;&gt;"Recommended baseline",Assumptions!$B$10=1))),"Inactive",IF(NOT(ISNUMBER(N45)),"UNPRICED - select SKU / quote",IF(ISNUMBER(K45),"Manual quote - verify source",IF(T45="Covered","Covered by capacity",IF(T45="Control plane","No direct fee","Priced - verify sizing")))))</f>
        <v>Inactive</v>
      </c>
      <c r="R45" s="21" t="s">
        <v>2303</v>
      </c>
      <c r="S45" s="21" t="s">
        <v>2304</v>
      </c>
      <c r="T45" s="21" t="s">
        <v>338</v>
      </c>
      <c r="U45" s="23">
        <f>IF(COUNTIF('SKU Catalog'!$A$4:$A$116,T45&amp;"|"&amp;F45)=0,0,MATCH(T45&amp;"|"&amp;F45,'SKU Catalog'!$A$1:$A$116,0))</f>
        <v>64</v>
      </c>
      <c r="V45" s="2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2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2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28.8" x14ac:dyDescent="0.35">
      <c r="A46" s="21" t="s">
        <v>951</v>
      </c>
      <c r="B46" s="21" t="s">
        <v>87</v>
      </c>
      <c r="C46" s="21" t="s">
        <v>2301</v>
      </c>
      <c r="D46" s="21" t="s">
        <v>342</v>
      </c>
      <c r="E46" s="21" t="s">
        <v>2302</v>
      </c>
      <c r="F46" s="26" t="s">
        <v>343</v>
      </c>
      <c r="G46" s="27">
        <v>1</v>
      </c>
      <c r="H46" s="38">
        <f>Assumptions!$B$18</f>
        <v>3</v>
      </c>
      <c r="I46" s="36">
        <v>1</v>
      </c>
      <c r="J46" s="26" t="s">
        <v>2297</v>
      </c>
      <c r="K46" s="37"/>
      <c r="L46" s="23" t="str">
        <f>IF(U46=0,"INVALID SKU",IF(INDEX('SKU Catalog'!$J$1:$J$116,MAX(1,U46))=0,"PAYG",IF(J46="Default",Assumptions!$B$7,J46)))</f>
        <v>PAYG</v>
      </c>
      <c r="M46" s="23" t="str">
        <f>IF(U46=0,"Review SKU",INDEX('SKU Catalog'!$E$1:$E$116,MAX(1,U46)))</f>
        <v>zone</v>
      </c>
      <c r="N46" s="31">
        <f>IF(ISNUMBER(K46),K46,IF(U46=0,"UNPRICED",IF(L46="PAYG",INDEX('SKU Catalog'!$K$1:$K$116,MAX(1,U46)),IF(L46="1Y",INDEX('SKU Catalog'!$L$1:$L$116,MAX(1,U46)),INDEX('SKU Catalog'!$M$1:$M$116,MAX(1,U46))))))</f>
        <v>0.5</v>
      </c>
      <c r="O46" s="24">
        <f>IF(NOT(AND(A46=$B$2,G46&gt;0,H46&gt;0,OR(C46&lt;&gt;"Recommended baseline",Assumptions!$B$10=1))),0,IF(ISNUMBER(N46),G46*H46*N46*IF(ISNUMBER(K46),1,IF(AND(L46="PAYG",INDEX('SKU Catalog'!$F$1:$F$116,MAX(1,U46))="Hourly"),I46,1)),"UNPRICED"))</f>
        <v>0</v>
      </c>
      <c r="P46" s="24">
        <f>IF(ISNUMBER(O46),O46*Assumptions!$B$8,"UNPRICED")</f>
        <v>0</v>
      </c>
      <c r="Q46" s="23" t="str">
        <f>IF(NOT(AND(A46=$B$2,G46&gt;0,H46&gt;0,OR(C46&lt;&gt;"Recommended baseline",Assumptions!$B$10=1))),"Inactive",IF(NOT(ISNUMBER(N46)),"UNPRICED - select SKU / quote",IF(ISNUMBER(K46),"Manual quote - verify source",IF(T46="Covered","Covered by capacity",IF(T46="Control plane","No direct fee","Priced - verify sizing")))))</f>
        <v>Inactive</v>
      </c>
      <c r="R46" s="21" t="s">
        <v>2303</v>
      </c>
      <c r="S46" s="21" t="s">
        <v>2304</v>
      </c>
      <c r="T46" s="21" t="s">
        <v>342</v>
      </c>
      <c r="U46" s="23">
        <f>IF(COUNTIF('SKU Catalog'!$A$4:$A$116,T46&amp;"|"&amp;F46)=0,0,MATCH(T46&amp;"|"&amp;F46,'SKU Catalog'!$A$1:$A$116,0))</f>
        <v>65</v>
      </c>
      <c r="V46" s="2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2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2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28.8" x14ac:dyDescent="0.35">
      <c r="A47" s="21" t="s">
        <v>951</v>
      </c>
      <c r="B47" s="21" t="s">
        <v>87</v>
      </c>
      <c r="C47" s="21" t="s">
        <v>2301</v>
      </c>
      <c r="D47" s="21" t="s">
        <v>346</v>
      </c>
      <c r="E47" s="21" t="s">
        <v>2302</v>
      </c>
      <c r="F47" s="26" t="s">
        <v>343</v>
      </c>
      <c r="G47" s="27">
        <v>1</v>
      </c>
      <c r="H47" s="27">
        <v>1</v>
      </c>
      <c r="I47" s="36">
        <v>1</v>
      </c>
      <c r="J47" s="26" t="s">
        <v>2297</v>
      </c>
      <c r="K47" s="37"/>
      <c r="L47" s="23" t="str">
        <f>IF(U47=0,"INVALID SKU",IF(INDEX('SKU Catalog'!$J$1:$J$116,MAX(1,U47))=0,"PAYG",IF(J47="Default",Assumptions!$B$7,J47)))</f>
        <v>PAYG</v>
      </c>
      <c r="M47" s="23" t="str">
        <f>IF(U47=0,"Review SKU",INDEX('SKU Catalog'!$E$1:$E$116,MAX(1,U47)))</f>
        <v>million queries</v>
      </c>
      <c r="N47" s="31">
        <f>IF(ISNUMBER(K47),K47,IF(U47=0,"UNPRICED",IF(L47="PAYG",INDEX('SKU Catalog'!$K$1:$K$116,MAX(1,U47)),IF(L47="1Y",INDEX('SKU Catalog'!$L$1:$L$116,MAX(1,U47)),INDEX('SKU Catalog'!$M$1:$M$116,MAX(1,U47))))))</f>
        <v>0.4</v>
      </c>
      <c r="O47" s="24">
        <f>IF(NOT(AND(A47=$B$2,G47&gt;0,H47&gt;0,OR(C47&lt;&gt;"Recommended baseline",Assumptions!$B$10=1))),0,IF(ISNUMBER(N47),G47*H47*N47*IF(ISNUMBER(K47),1,IF(AND(L47="PAYG",INDEX('SKU Catalog'!$F$1:$F$116,MAX(1,U47))="Hourly"),I47,1)),"UNPRICED"))</f>
        <v>0</v>
      </c>
      <c r="P47" s="24">
        <f>IF(ISNUMBER(O47),O47*Assumptions!$B$8,"UNPRICED")</f>
        <v>0</v>
      </c>
      <c r="Q47" s="23" t="str">
        <f>IF(NOT(AND(A47=$B$2,G47&gt;0,H47&gt;0,OR(C47&lt;&gt;"Recommended baseline",Assumptions!$B$10=1))),"Inactive",IF(NOT(ISNUMBER(N47)),"UNPRICED - select SKU / quote",IF(ISNUMBER(K47),"Manual quote - verify source",IF(T47="Covered","Covered by capacity",IF(T47="Control plane","No direct fee","Priced - verify sizing")))))</f>
        <v>Inactive</v>
      </c>
      <c r="R47" s="21" t="s">
        <v>2303</v>
      </c>
      <c r="S47" s="21" t="s">
        <v>2304</v>
      </c>
      <c r="T47" s="21" t="s">
        <v>346</v>
      </c>
      <c r="U47" s="23">
        <f>IF(COUNTIF('SKU Catalog'!$A$4:$A$116,T47&amp;"|"&amp;F47)=0,0,MATCH(T47&amp;"|"&amp;F47,'SKU Catalog'!$A$1:$A$116,0))</f>
        <v>66</v>
      </c>
      <c r="V47" s="2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2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2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28.8" x14ac:dyDescent="0.35">
      <c r="A48" s="21" t="s">
        <v>951</v>
      </c>
      <c r="B48" s="21" t="s">
        <v>87</v>
      </c>
      <c r="C48" s="21" t="s">
        <v>2301</v>
      </c>
      <c r="D48" s="21" t="s">
        <v>352</v>
      </c>
      <c r="E48" s="21" t="s">
        <v>2302</v>
      </c>
      <c r="F48" s="26" t="s">
        <v>353</v>
      </c>
      <c r="G48" s="27">
        <v>1</v>
      </c>
      <c r="H48" s="38">
        <f>Assumptions!$B$16</f>
        <v>100</v>
      </c>
      <c r="I48" s="36">
        <v>1</v>
      </c>
      <c r="J48" s="26" t="s">
        <v>2297</v>
      </c>
      <c r="K48" s="37"/>
      <c r="L48" s="23" t="str">
        <f>IF(U48=0,"INVALID SKU",IF(INDEX('SKU Catalog'!$J$1:$J$116,MAX(1,U48))=0,"PAYG",IF(J48="Default",Assumptions!$B$7,J48)))</f>
        <v>PAYG</v>
      </c>
      <c r="M48" s="23" t="str">
        <f>IF(U48=0,"Review SKU",INDEX('SKU Catalog'!$E$1:$E$116,MAX(1,U48)))</f>
        <v>billable GB</v>
      </c>
      <c r="N48" s="31">
        <f>IF(ISNUMBER(K48),K48,IF(U48=0,"UNPRICED",IF(L48="PAYG",INDEX('SKU Catalog'!$K$1:$K$116,MAX(1,U48)),IF(L48="1Y",INDEX('SKU Catalog'!$L$1:$L$116,MAX(1,U48)),INDEX('SKU Catalog'!$M$1:$M$116,MAX(1,U48))))))</f>
        <v>8.6999999999999994E-2</v>
      </c>
      <c r="O48" s="24">
        <f>IF(NOT(AND(A48=$B$2,G48&gt;0,H48&gt;0,OR(C48&lt;&gt;"Recommended baseline",Assumptions!$B$10=1))),0,IF(ISNUMBER(N48),G48*H48*N48*IF(ISNUMBER(K48),1,IF(AND(L48="PAYG",INDEX('SKU Catalog'!$F$1:$F$116,MAX(1,U48))="Hourly"),I48,1)),"UNPRICED"))</f>
        <v>0</v>
      </c>
      <c r="P48" s="24">
        <f>IF(ISNUMBER(O48),O48*Assumptions!$B$8,"UNPRICED")</f>
        <v>0</v>
      </c>
      <c r="Q48" s="23" t="str">
        <f>IF(NOT(AND(A48=$B$2,G48&gt;0,H48&gt;0,OR(C48&lt;&gt;"Recommended baseline",Assumptions!$B$10=1))),"Inactive",IF(NOT(ISNUMBER(N48)),"UNPRICED - select SKU / quote",IF(ISNUMBER(K48),"Manual quote - verify source",IF(T48="Covered","Covered by capacity",IF(T48="Control plane","No direct fee","Priced - verify sizing")))))</f>
        <v>Inactive</v>
      </c>
      <c r="R48" s="21" t="s">
        <v>2303</v>
      </c>
      <c r="S48" s="21" t="s">
        <v>2304</v>
      </c>
      <c r="T48" s="21" t="s">
        <v>352</v>
      </c>
      <c r="U48" s="23">
        <f>IF(COUNTIF('SKU Catalog'!$A$4:$A$116,T48&amp;"|"&amp;F48)=0,0,MATCH(T48&amp;"|"&amp;F48,'SKU Catalog'!$A$1:$A$116,0))</f>
        <v>69</v>
      </c>
      <c r="V48" s="2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2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2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28.8" x14ac:dyDescent="0.35">
      <c r="A49" s="21" t="s">
        <v>951</v>
      </c>
      <c r="B49" s="21" t="s">
        <v>90</v>
      </c>
      <c r="C49" s="21" t="s">
        <v>2301</v>
      </c>
      <c r="D49" s="21" t="s">
        <v>316</v>
      </c>
      <c r="E49" s="21" t="s">
        <v>2302</v>
      </c>
      <c r="F49" s="26" t="s">
        <v>317</v>
      </c>
      <c r="G49" s="27">
        <v>1</v>
      </c>
      <c r="H49" s="38">
        <f>Assumptions!$B$13</f>
        <v>10</v>
      </c>
      <c r="I49" s="36">
        <v>1</v>
      </c>
      <c r="J49" s="26" t="s">
        <v>2297</v>
      </c>
      <c r="K49" s="37"/>
      <c r="L49" s="23" t="str">
        <f>IF(U49=0,"INVALID SKU",IF(INDEX('SKU Catalog'!$J$1:$J$116,MAX(1,U49))=0,"PAYG",IF(J49="Default",Assumptions!$B$7,J49)))</f>
        <v>PAYG</v>
      </c>
      <c r="M49" s="23" t="str">
        <f>IF(U49=0,"Review SKU",INDEX('SKU Catalog'!$E$1:$E$116,MAX(1,U49)))</f>
        <v>million tokens</v>
      </c>
      <c r="N49" s="31">
        <f>IF(ISNUMBER(K49),K49,IF(U49=0,"UNPRICED",IF(L49="PAYG",INDEX('SKU Catalog'!$K$1:$K$116,MAX(1,U49)),IF(L49="1Y",INDEX('SKU Catalog'!$L$1:$L$116,MAX(1,U49)),INDEX('SKU Catalog'!$M$1:$M$116,MAX(1,U49))))))</f>
        <v>0.15</v>
      </c>
      <c r="O49" s="24">
        <f>IF(NOT(AND(A49=$B$2,G49&gt;0,H49&gt;0,OR(C49&lt;&gt;"Recommended baseline",Assumptions!$B$10=1))),0,IF(ISNUMBER(N49),G49*H49*N49*IF(ISNUMBER(K49),1,IF(AND(L49="PAYG",INDEX('SKU Catalog'!$F$1:$F$116,MAX(1,U49))="Hourly"),I49,1)),"UNPRICED"))</f>
        <v>0</v>
      </c>
      <c r="P49" s="24">
        <f>IF(ISNUMBER(O49),O49*Assumptions!$B$8,"UNPRICED")</f>
        <v>0</v>
      </c>
      <c r="Q49" s="23" t="str">
        <f>IF(NOT(AND(A49=$B$2,G49&gt;0,H49&gt;0,OR(C49&lt;&gt;"Recommended baseline",Assumptions!$B$10=1))),"Inactive",IF(NOT(ISNUMBER(N49)),"UNPRICED - select SKU / quote",IF(ISNUMBER(K49),"Manual quote - verify source",IF(T49="Covered","Covered by capacity",IF(T49="Control plane","No direct fee","Priced - verify sizing")))))</f>
        <v>Inactive</v>
      </c>
      <c r="R49" s="21" t="s">
        <v>2303</v>
      </c>
      <c r="S49" s="21" t="s">
        <v>2304</v>
      </c>
      <c r="T49" s="21" t="s">
        <v>316</v>
      </c>
      <c r="U49" s="23">
        <f>IF(COUNTIF('SKU Catalog'!$A$4:$A$116,T49&amp;"|"&amp;F49)=0,0,MATCH(T49&amp;"|"&amp;F49,'SKU Catalog'!$A$1:$A$116,0))</f>
        <v>56</v>
      </c>
      <c r="V49" s="2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2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2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28.8" x14ac:dyDescent="0.35">
      <c r="A50" s="21" t="s">
        <v>951</v>
      </c>
      <c r="B50" s="21" t="s">
        <v>90</v>
      </c>
      <c r="C50" s="21" t="s">
        <v>2301</v>
      </c>
      <c r="D50" s="21" t="s">
        <v>323</v>
      </c>
      <c r="E50" s="21" t="s">
        <v>2302</v>
      </c>
      <c r="F50" s="26" t="s">
        <v>317</v>
      </c>
      <c r="G50" s="27">
        <v>1</v>
      </c>
      <c r="H50" s="38">
        <f>Assumptions!$B$14</f>
        <v>2</v>
      </c>
      <c r="I50" s="36">
        <v>1</v>
      </c>
      <c r="J50" s="26" t="s">
        <v>2297</v>
      </c>
      <c r="K50" s="37"/>
      <c r="L50" s="23" t="str">
        <f>IF(U50=0,"INVALID SKU",IF(INDEX('SKU Catalog'!$J$1:$J$116,MAX(1,U50))=0,"PAYG",IF(J50="Default",Assumptions!$B$7,J50)))</f>
        <v>PAYG</v>
      </c>
      <c r="M50" s="23" t="str">
        <f>IF(U50=0,"Review SKU",INDEX('SKU Catalog'!$E$1:$E$116,MAX(1,U50)))</f>
        <v>million tokens</v>
      </c>
      <c r="N50" s="31">
        <f>IF(ISNUMBER(K50),K50,IF(U50=0,"UNPRICED",IF(L50="PAYG",INDEX('SKU Catalog'!$K$1:$K$116,MAX(1,U50)),IF(L50="1Y",INDEX('SKU Catalog'!$L$1:$L$116,MAX(1,U50)),INDEX('SKU Catalog'!$M$1:$M$116,MAX(1,U50))))))</f>
        <v>0.6</v>
      </c>
      <c r="O50" s="24">
        <f>IF(NOT(AND(A50=$B$2,G50&gt;0,H50&gt;0,OR(C50&lt;&gt;"Recommended baseline",Assumptions!$B$10=1))),0,IF(ISNUMBER(N50),G50*H50*N50*IF(ISNUMBER(K50),1,IF(AND(L50="PAYG",INDEX('SKU Catalog'!$F$1:$F$116,MAX(1,U50))="Hourly"),I50,1)),"UNPRICED"))</f>
        <v>0</v>
      </c>
      <c r="P50" s="24">
        <f>IF(ISNUMBER(O50),O50*Assumptions!$B$8,"UNPRICED")</f>
        <v>0</v>
      </c>
      <c r="Q50" s="23" t="str">
        <f>IF(NOT(AND(A50=$B$2,G50&gt;0,H50&gt;0,OR(C50&lt;&gt;"Recommended baseline",Assumptions!$B$10=1))),"Inactive",IF(NOT(ISNUMBER(N50)),"UNPRICED - select SKU / quote",IF(ISNUMBER(K50),"Manual quote - verify source",IF(T50="Covered","Covered by capacity",IF(T50="Control plane","No direct fee","Priced - verify sizing")))))</f>
        <v>Inactive</v>
      </c>
      <c r="R50" s="21" t="s">
        <v>2303</v>
      </c>
      <c r="S50" s="21" t="s">
        <v>2304</v>
      </c>
      <c r="T50" s="21" t="s">
        <v>323</v>
      </c>
      <c r="U50" s="23">
        <f>IF(COUNTIF('SKU Catalog'!$A$4:$A$116,T50&amp;"|"&amp;F50)=0,0,MATCH(T50&amp;"|"&amp;F50,'SKU Catalog'!$A$1:$A$116,0))</f>
        <v>58</v>
      </c>
      <c r="V50" s="2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2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2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28.8" x14ac:dyDescent="0.35">
      <c r="A51" s="21" t="s">
        <v>951</v>
      </c>
      <c r="B51" s="21" t="s">
        <v>90</v>
      </c>
      <c r="C51" s="21" t="s">
        <v>2301</v>
      </c>
      <c r="D51" s="21" t="s">
        <v>326</v>
      </c>
      <c r="E51" s="21" t="s">
        <v>2302</v>
      </c>
      <c r="F51" s="26" t="s">
        <v>327</v>
      </c>
      <c r="G51" s="27">
        <v>1</v>
      </c>
      <c r="H51" s="38">
        <f>Assumptions!$B$20</f>
        <v>1</v>
      </c>
      <c r="I51" s="36">
        <v>1</v>
      </c>
      <c r="J51" s="26" t="s">
        <v>2297</v>
      </c>
      <c r="K51" s="37"/>
      <c r="L51" s="23" t="str">
        <f>IF(U51=0,"INVALID SKU",IF(INDEX('SKU Catalog'!$J$1:$J$116,MAX(1,U51))=0,"PAYG",IF(J51="Default",Assumptions!$B$7,J51)))</f>
        <v>PAYG</v>
      </c>
      <c r="M51" s="23" t="str">
        <f>IF(U51=0,"Review SKU",INDEX('SKU Catalog'!$E$1:$E$116,MAX(1,U51)))</f>
        <v>search unit (replicas x partitions)</v>
      </c>
      <c r="N51" s="31">
        <f>IF(ISNUMBER(K51),K51,IF(U51=0,"UNPRICED",IF(L51="PAYG",INDEX('SKU Catalog'!$K$1:$K$116,MAX(1,U51)),IF(L51="1Y",INDEX('SKU Catalog'!$L$1:$L$116,MAX(1,U51)),INDEX('SKU Catalog'!$M$1:$M$116,MAX(1,U51))))))</f>
        <v>73.73</v>
      </c>
      <c r="O51" s="24">
        <f>IF(NOT(AND(A51=$B$2,G51&gt;0,H51&gt;0,OR(C51&lt;&gt;"Recommended baseline",Assumptions!$B$10=1))),0,IF(ISNUMBER(N51),G51*H51*N51*IF(ISNUMBER(K51),1,IF(AND(L51="PAYG",INDEX('SKU Catalog'!$F$1:$F$116,MAX(1,U51))="Hourly"),I51,1)),"UNPRICED"))</f>
        <v>0</v>
      </c>
      <c r="P51" s="24">
        <f>IF(ISNUMBER(O51),O51*Assumptions!$B$8,"UNPRICED")</f>
        <v>0</v>
      </c>
      <c r="Q51" s="23" t="str">
        <f>IF(NOT(AND(A51=$B$2,G51&gt;0,H51&gt;0,OR(C51&lt;&gt;"Recommended baseline",Assumptions!$B$10=1))),"Inactive",IF(NOT(ISNUMBER(N51)),"UNPRICED - select SKU / quote",IF(ISNUMBER(K51),"Manual quote - verify source",IF(T51="Covered","Covered by capacity",IF(T51="Control plane","No direct fee","Priced - verify sizing")))))</f>
        <v>Inactive</v>
      </c>
      <c r="R51" s="21" t="s">
        <v>2303</v>
      </c>
      <c r="S51" s="21" t="s">
        <v>2304</v>
      </c>
      <c r="T51" s="21" t="s">
        <v>326</v>
      </c>
      <c r="U51" s="23">
        <f>IF(COUNTIF('SKU Catalog'!$A$4:$A$116,T51&amp;"|"&amp;F51)=0,0,MATCH(T51&amp;"|"&amp;F51,'SKU Catalog'!$A$1:$A$116,0))</f>
        <v>60</v>
      </c>
      <c r="V51" s="2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2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2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43.2" x14ac:dyDescent="0.35">
      <c r="A52" s="21" t="s">
        <v>951</v>
      </c>
      <c r="B52" s="21" t="s">
        <v>88</v>
      </c>
      <c r="C52" s="21" t="s">
        <v>2301</v>
      </c>
      <c r="D52" s="21" t="s">
        <v>307</v>
      </c>
      <c r="E52" s="21" t="s">
        <v>2302</v>
      </c>
      <c r="F52" s="26" t="s">
        <v>312</v>
      </c>
      <c r="G52" s="27">
        <v>1</v>
      </c>
      <c r="H52" s="38">
        <f>Assumptions!$B$19</f>
        <v>1</v>
      </c>
      <c r="I52" s="36">
        <v>1</v>
      </c>
      <c r="J52" s="26" t="s">
        <v>2297</v>
      </c>
      <c r="K52" s="37"/>
      <c r="L52" s="23" t="str">
        <f>IF(U52=0,"INVALID SKU",IF(INDEX('SKU Catalog'!$J$1:$J$116,MAX(1,U52))=0,"PAYG",IF(J52="Default",Assumptions!$B$7,J52)))</f>
        <v>PAYG</v>
      </c>
      <c r="M52" s="23" t="str">
        <f>IF(U52=0,"Review SKU",INDEX('SKU Catalog'!$E$1:$E$116,MAX(1,U52)))</f>
        <v>protected storage account</v>
      </c>
      <c r="N52" s="31" t="str">
        <f>IF(ISNUMBER(K52),K52,IF(U52=0,"UNPRICED",IF(L52="PAYG",INDEX('SKU Catalog'!$K$1:$K$116,MAX(1,U52)),IF(L52="1Y",INDEX('SKU Catalog'!$L$1:$L$116,MAX(1,U52)),INDEX('SKU Catalog'!$M$1:$M$116,MAX(1,U52))))))</f>
        <v>UNPRICED</v>
      </c>
      <c r="O52" s="24">
        <f>IF(NOT(AND(A52=$B$2,G52&gt;0,H52&gt;0,OR(C52&lt;&gt;"Recommended baseline",Assumptions!$B$10=1))),0,IF(ISNUMBER(N52),G52*H52*N52*IF(ISNUMBER(K52),1,IF(AND(L52="PAYG",INDEX('SKU Catalog'!$F$1:$F$116,MAX(1,U52))="Hourly"),I52,1)),"UNPRICED"))</f>
        <v>0</v>
      </c>
      <c r="P52" s="24">
        <f>IF(ISNUMBER(O52),O52*Assumptions!$B$8,"UNPRICED")</f>
        <v>0</v>
      </c>
      <c r="Q52" s="23" t="str">
        <f>IF(NOT(AND(A52=$B$2,G52&gt;0,H52&gt;0,OR(C52&lt;&gt;"Recommended baseline",Assumptions!$B$10=1))),"Inactive",IF(NOT(ISNUMBER(N52)),"UNPRICED - select SKU / quote",IF(ISNUMBER(K52),"Manual quote - verify source",IF(T52="Covered","Covered by capacity",IF(T52="Control plane","No direct fee","Priced - verify sizing")))))</f>
        <v>Inactive</v>
      </c>
      <c r="R52" s="21" t="s">
        <v>2307</v>
      </c>
      <c r="S52" s="21" t="s">
        <v>2304</v>
      </c>
      <c r="T52" s="21" t="s">
        <v>307</v>
      </c>
      <c r="U52" s="23">
        <f>IF(COUNTIF('SKU Catalog'!$A$4:$A$116,T52&amp;"|"&amp;F52)=0,0,MATCH(T52&amp;"|"&amp;F52,'SKU Catalog'!$A$1:$A$116,0))</f>
        <v>55</v>
      </c>
      <c r="V52" s="2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2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2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72" x14ac:dyDescent="0.35">
      <c r="A53" s="21" t="s">
        <v>951</v>
      </c>
      <c r="B53" s="21" t="s">
        <v>96</v>
      </c>
      <c r="C53" s="21" t="s">
        <v>2301</v>
      </c>
      <c r="D53" s="21" t="s">
        <v>96</v>
      </c>
      <c r="E53" s="21" t="s">
        <v>2302</v>
      </c>
      <c r="F53" s="26" t="s">
        <v>191</v>
      </c>
      <c r="G53" s="27">
        <v>1</v>
      </c>
      <c r="H53" s="27">
        <v>1</v>
      </c>
      <c r="I53" s="36">
        <v>1</v>
      </c>
      <c r="J53" s="26" t="s">
        <v>2297</v>
      </c>
      <c r="K53" s="37"/>
      <c r="L53" s="23" t="str">
        <f>IF(U53=0,"INVALID SKU",IF(INDEX('SKU Catalog'!$J$1:$J$116,MAX(1,U53))=0,"PAYG",IF(J53="Default",Assumptions!$B$7,J53)))</f>
        <v>PAYG</v>
      </c>
      <c r="M53" s="23" t="str">
        <f>IF(U53=0,"Review SKU",INDEX('SKU Catalog'!$E$1:$E$116,MAX(1,U53)))</f>
        <v>quoted unit</v>
      </c>
      <c r="N53" s="31" t="str">
        <f>IF(ISNUMBER(K53),K53,IF(U53=0,"UNPRICED",IF(L53="PAYG",INDEX('SKU Catalog'!$K$1:$K$116,MAX(1,U53)),IF(L53="1Y",INDEX('SKU Catalog'!$L$1:$L$116,MAX(1,U53)),INDEX('SKU Catalog'!$M$1:$M$116,MAX(1,U53))))))</f>
        <v>UNPRICED</v>
      </c>
      <c r="O53" s="24">
        <f>IF(NOT(AND(A53=$B$2,G53&gt;0,H53&gt;0,OR(C53&lt;&gt;"Recommended baseline",Assumptions!$B$10=1))),0,IF(ISNUMBER(N53),G53*H53*N53*IF(ISNUMBER(K53),1,IF(AND(L53="PAYG",INDEX('SKU Catalog'!$F$1:$F$116,MAX(1,U53))="Hourly"),I53,1)),"UNPRICED"))</f>
        <v>0</v>
      </c>
      <c r="P53" s="24">
        <f>IF(ISNUMBER(O53),O53*Assumptions!$B$8,"UNPRICED")</f>
        <v>0</v>
      </c>
      <c r="Q53" s="23" t="str">
        <f>IF(NOT(AND(A53=$B$2,G53&gt;0,H53&gt;0,OR(C53&lt;&gt;"Recommended baseline",Assumptions!$B$10=1))),"Inactive",IF(NOT(ISNUMBER(N53)),"UNPRICED - select SKU / quote",IF(ISNUMBER(K53),"Manual quote - verify source",IF(T53="Covered","Covered by capacity",IF(T53="Control plane","No direct fee","Priced - verify sizing")))))</f>
        <v>Inactive</v>
      </c>
      <c r="R53" s="21" t="s">
        <v>2308</v>
      </c>
      <c r="S53" s="21" t="s">
        <v>2304</v>
      </c>
      <c r="T53" s="21" t="s">
        <v>96</v>
      </c>
      <c r="U53" s="23">
        <f>IF(COUNTIF('SKU Catalog'!$A$4:$A$116,T53&amp;"|"&amp;F53)=0,0,MATCH(T53&amp;"|"&amp;F53,'SKU Catalog'!$A$1:$A$116,0))</f>
        <v>6</v>
      </c>
      <c r="V53" s="2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2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2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sheetData>
  <autoFilter ref="A5:S53" xr:uid="{00000000-0009-0000-0000-00000D000000}"/>
  <mergeCells count="2">
    <mergeCell ref="A3:S3"/>
    <mergeCell ref="A1:S1"/>
  </mergeCells>
  <conditionalFormatting sqref="O6:P53">
    <cfRule type="cellIs" dxfId="11" priority="1" operator="equal">
      <formula>"UNPRICED"</formula>
    </cfRule>
  </conditionalFormatting>
  <dataValidations count="23">
    <dataValidation type="list" showErrorMessage="1" errorTitle="Invalid model input" error="Use the supplied options or a non-negative value in the allowed range." sqref="B2" xr:uid="{00000000-0002-0000-0D00-000000000000}">
      <formula1>"dev,prod"</formula1>
    </dataValidation>
    <dataValidation type="list" showErrorMessage="1" errorTitle="Invalid model input" error="Use the supplied options or a non-negative value in the allowed range." sqref="F6 F30" xr:uid="{00000000-0002-0000-0D00-000001000000}">
      <formula1>SKU_4</formula1>
    </dataValidation>
    <dataValidation type="list" showErrorMessage="1" errorTitle="Invalid model input" error="Use the supplied options or a non-negative value in the allowed range." sqref="J6:J53" xr:uid="{00000000-0002-0000-0D00-000002000000}">
      <formula1>"Default,PAYG,1Y,3Y"</formula1>
    </dataValidation>
    <dataValidation type="decimal" showErrorMessage="1" errorTitle="Invalid model input" error="Use the supplied options or a non-negative value in the allowed range." sqref="G6:H53 K6:K53" xr:uid="{00000000-0002-0000-0D00-000003000000}">
      <formula1>0</formula1>
      <formula2>1000000000000</formula2>
    </dataValidation>
    <dataValidation type="decimal" showErrorMessage="1" errorTitle="Invalid model input" error="Use the supplied options or a non-negative value in the allowed range." sqref="I6:I53" xr:uid="{00000000-0002-0000-0D00-000006000000}">
      <formula1>0</formula1>
      <formula2>1</formula2>
    </dataValidation>
    <dataValidation type="list" showErrorMessage="1" errorTitle="Invalid model input" error="Use the supplied options or a non-negative value in the allowed range." sqref="F7 F31" xr:uid="{00000000-0002-0000-0D00-000007000000}">
      <formula1>SKU_5</formula1>
    </dataValidation>
    <dataValidation type="list" showErrorMessage="1" errorTitle="Invalid model input" error="Use the supplied options or a non-negative value in the allowed range." sqref="F32:F37 F8:F13" xr:uid="{00000000-0002-0000-0D00-00000D000000}">
      <formula1>SKU_1</formula1>
    </dataValidation>
    <dataValidation type="list" showErrorMessage="1" errorTitle="Invalid model input" error="Use the supplied options or a non-negative value in the allowed range." sqref="F14 F38" xr:uid="{00000000-0002-0000-0D00-000031000000}">
      <formula1>SKU_9</formula1>
    </dataValidation>
    <dataValidation type="list" showErrorMessage="1" errorTitle="Invalid model input" error="Use the supplied options or a non-negative value in the allowed range." sqref="F15 F39" xr:uid="{00000000-0002-0000-0D00-000037000000}">
      <formula1>SKU_10</formula1>
    </dataValidation>
    <dataValidation type="list" showErrorMessage="1" errorTitle="Invalid model input" error="Use the supplied options or a non-negative value in the allowed range." sqref="F16 F40" xr:uid="{00000000-0002-0000-0D00-00003D000000}">
      <formula1>SKU_11</formula1>
    </dataValidation>
    <dataValidation type="list" showErrorMessage="1" errorTitle="Invalid model input" error="Use the supplied options or a non-negative value in the allowed range." sqref="F17 F41" xr:uid="{00000000-0002-0000-0D00-000043000000}">
      <formula1>SKU_15</formula1>
    </dataValidation>
    <dataValidation type="list" showErrorMessage="1" errorTitle="Invalid model input" error="Use the supplied options or a non-negative value in the allowed range." sqref="F18 F42" xr:uid="{00000000-0002-0000-0D00-000049000000}">
      <formula1>SKU_18</formula1>
    </dataValidation>
    <dataValidation type="list" showErrorMessage="1" errorTitle="Invalid model input" error="Use the supplied options or a non-negative value in the allowed range." sqref="F19 F43" xr:uid="{00000000-0002-0000-0D00-00004F000000}">
      <formula1>SKU_16</formula1>
    </dataValidation>
    <dataValidation type="list" showErrorMessage="1" errorTitle="Invalid model input" error="Use the supplied options or a non-negative value in the allowed range." sqref="F20 F44" xr:uid="{00000000-0002-0000-0D00-000055000000}">
      <formula1>SKU_25</formula1>
    </dataValidation>
    <dataValidation type="list" showErrorMessage="1" errorTitle="Invalid model input" error="Use the supplied options or a non-negative value in the allowed range." sqref="F21 F45" xr:uid="{00000000-0002-0000-0D00-00005B000000}">
      <formula1>SKU_26</formula1>
    </dataValidation>
    <dataValidation type="list" showErrorMessage="1" errorTitle="Invalid model input" error="Use the supplied options or a non-negative value in the allowed range." sqref="F22 F46" xr:uid="{00000000-0002-0000-0D00-000061000000}">
      <formula1>SKU_27</formula1>
    </dataValidation>
    <dataValidation type="list" showErrorMessage="1" errorTitle="Invalid model input" error="Use the supplied options or a non-negative value in the allowed range." sqref="F23 F47" xr:uid="{00000000-0002-0000-0D00-000067000000}">
      <formula1>SKU_28</formula1>
    </dataValidation>
    <dataValidation type="list" showErrorMessage="1" errorTitle="Invalid model input" error="Use the supplied options or a non-negative value in the allowed range." sqref="F24 F48" xr:uid="{00000000-0002-0000-0D00-00006D000000}">
      <formula1>SKU_29</formula1>
    </dataValidation>
    <dataValidation type="list" showErrorMessage="1" errorTitle="Invalid model input" error="Use the supplied options or a non-negative value in the allowed range." sqref="F25 F49" xr:uid="{00000000-0002-0000-0D00-000073000000}">
      <formula1>SKU_22</formula1>
    </dataValidation>
    <dataValidation type="list" showErrorMessage="1" errorTitle="Invalid model input" error="Use the supplied options or a non-negative value in the allowed range." sqref="F26 F50" xr:uid="{00000000-0002-0000-0D00-000079000000}">
      <formula1>SKU_23</formula1>
    </dataValidation>
    <dataValidation type="list" showErrorMessage="1" errorTitle="Invalid model input" error="Use the supplied options or a non-negative value in the allowed range." sqref="F27 F51" xr:uid="{00000000-0002-0000-0D00-00007F000000}">
      <formula1>SKU_24</formula1>
    </dataValidation>
    <dataValidation type="list" showErrorMessage="1" errorTitle="Invalid model input" error="Use the supplied options or a non-negative value in the allowed range." sqref="F28 F52" xr:uid="{00000000-0002-0000-0D00-000085000000}">
      <formula1>SKU_20</formula1>
    </dataValidation>
    <dataValidation type="list" showErrorMessage="1" errorTitle="Invalid model input" error="Use the supplied options or a non-negative value in the allowed range." sqref="F29 F53" xr:uid="{00000000-0002-0000-0D00-00008B000000}">
      <formula1>SKU_3</formula1>
    </dataValidation>
  </dataValidations>
  <pageMargins left="0.75" right="0.75" top="1" bottom="1" header="0.5" footer="0.5"/>
  <pageSetup paperSize="8" fitToHeight="0"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X59"/>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2359</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SUM(O6:O59)</f>
        <v>357.05799999999994</v>
      </c>
      <c r="J2" s="2" t="s">
        <v>97</v>
      </c>
      <c r="K2" s="10">
        <f>COUNTIFS(A6:A59,B2,Q6:Q59,"UNPRICED*")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1991</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1991</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1989</v>
      </c>
      <c r="E8" s="2" t="s">
        <v>1990</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1991</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1993</v>
      </c>
      <c r="E9" s="2" t="s">
        <v>1994</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1991</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86</v>
      </c>
      <c r="C10" s="2" t="s">
        <v>2299</v>
      </c>
      <c r="D10" s="2" t="s">
        <v>1996</v>
      </c>
      <c r="E10" s="2" t="s">
        <v>1997</v>
      </c>
      <c r="F10" s="5" t="s">
        <v>182</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 t="s">
        <v>2314</v>
      </c>
      <c r="S10" s="2" t="s">
        <v>1991</v>
      </c>
      <c r="T10" s="2" t="s">
        <v>181</v>
      </c>
      <c r="U10" s="3">
        <f>IF(COUNTIF('SKU Catalog'!$A$4:$A$116,T10&amp;"|"&amp;F10)=0,0,MATCH(T10&amp;"|"&amp;F10,'SKU Catalog'!$A$1:$A$116,0))</f>
        <v>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86</v>
      </c>
      <c r="C11" s="2" t="s">
        <v>2299</v>
      </c>
      <c r="D11" s="2" t="s">
        <v>1999</v>
      </c>
      <c r="E11" s="2" t="s">
        <v>2000</v>
      </c>
      <c r="F11" s="5" t="s">
        <v>182</v>
      </c>
      <c r="G11" s="6">
        <v>1</v>
      </c>
      <c r="H11" s="6">
        <v>1</v>
      </c>
      <c r="I11" s="11">
        <v>1</v>
      </c>
      <c r="J11" s="5" t="s">
        <v>2297</v>
      </c>
      <c r="K11" s="12"/>
      <c r="L11" s="3" t="str">
        <f>IF(U11=0,"INVALID SKU",IF(INDEX('SKU Catalog'!$J$1:$J$116,MAX(1,U11))=0,"PAYG",IF(J11="Default",Assumptions!$B$7,J11)))</f>
        <v>PAYG</v>
      </c>
      <c r="M11" s="3" t="str">
        <f>IF(U11=0,"Review SKU",INDEX('SKU Catalog'!$E$1:$E$116,MAX(1,U11)))</f>
        <v>resource</v>
      </c>
      <c r="N11" s="8">
        <f>IF(ISNUMBER(K11),K11,IF(U11=0,"UNPRICED",IF(L11="PAYG",INDEX('SKU Catalog'!$K$1:$K$116,MAX(1,U11)),IF(L11="1Y",INDEX('SKU Catalog'!$L$1:$L$116,MAX(1,U11)),INDEX('SKU Catalog'!$M$1:$M$116,MAX(1,U11))))))</f>
        <v>0</v>
      </c>
      <c r="O11" s="4">
        <f>IF(NOT(AND(A11=$B$2,G11&gt;0,H11&gt;0,OR(C11&lt;&gt;"Recommended baseline",Assumptions!$B$10=1))),0,IF(ISNUMBER(N11),G11*H11*N11*IF(ISNUMBER(K11),1,IF(AND(L11="PAYG",INDEX('SKU Catalog'!$F$1:$F$116,MAX(1,U11))="Hourly"),I11,1)),"UNPRICED"))</f>
        <v>0</v>
      </c>
      <c r="P11" s="4">
        <f>IF(ISNUMBER(O11),O11*Assumptions!$B$8,"UNPRICED")</f>
        <v>0</v>
      </c>
      <c r="Q11" s="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 t="s">
        <v>2314</v>
      </c>
      <c r="S11" s="2" t="s">
        <v>1991</v>
      </c>
      <c r="T11" s="2" t="s">
        <v>181</v>
      </c>
      <c r="U11" s="3">
        <f>IF(COUNTIF('SKU Catalog'!$A$4:$A$116,T11&amp;"|"&amp;F11)=0,0,MATCH(T11&amp;"|"&amp;F11,'SKU Catalog'!$A$1:$A$116,0))</f>
        <v>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54" customHeight="1" x14ac:dyDescent="0.3">
      <c r="A12" s="2" t="s">
        <v>967</v>
      </c>
      <c r="B12" s="2" t="s">
        <v>86</v>
      </c>
      <c r="C12" s="2" t="s">
        <v>2299</v>
      </c>
      <c r="D12" s="2" t="s">
        <v>2002</v>
      </c>
      <c r="E12" s="2" t="s">
        <v>2003</v>
      </c>
      <c r="F12" s="5" t="s">
        <v>182</v>
      </c>
      <c r="G12" s="6">
        <v>1</v>
      </c>
      <c r="H12" s="6">
        <v>1</v>
      </c>
      <c r="I12" s="11">
        <v>1</v>
      </c>
      <c r="J12" s="5" t="s">
        <v>2297</v>
      </c>
      <c r="K12" s="12"/>
      <c r="L12" s="3" t="str">
        <f>IF(U12=0,"INVALID SKU",IF(INDEX('SKU Catalog'!$J$1:$J$116,MAX(1,U12))=0,"PAYG",IF(J12="Default",Assumptions!$B$7,J12)))</f>
        <v>PAYG</v>
      </c>
      <c r="M12" s="3" t="str">
        <f>IF(U12=0,"Review SKU",INDEX('SKU Catalog'!$E$1:$E$116,MAX(1,U12)))</f>
        <v>resource</v>
      </c>
      <c r="N12" s="8">
        <f>IF(ISNUMBER(K12),K12,IF(U12=0,"UNPRICED",IF(L12="PAYG",INDEX('SKU Catalog'!$K$1:$K$116,MAX(1,U12)),IF(L12="1Y",INDEX('SKU Catalog'!$L$1:$L$116,MAX(1,U12)),INDEX('SKU Catalog'!$M$1:$M$116,MAX(1,U12))))))</f>
        <v>0</v>
      </c>
      <c r="O12" s="4">
        <f>IF(NOT(AND(A12=$B$2,G12&gt;0,H12&gt;0,OR(C12&lt;&gt;"Recommended baseline",Assumptions!$B$10=1))),0,IF(ISNUMBER(N12),G12*H12*N12*IF(ISNUMBER(K12),1,IF(AND(L12="PAYG",INDEX('SKU Catalog'!$F$1:$F$116,MAX(1,U12))="Hourly"),I12,1)),"UNPRICED"))</f>
        <v>0</v>
      </c>
      <c r="P12" s="4">
        <f>IF(ISNUMBER(O12),O12*Assumptions!$B$8,"UNPRICED")</f>
        <v>0</v>
      </c>
      <c r="Q12" s="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 t="s">
        <v>2314</v>
      </c>
      <c r="S12" s="2" t="s">
        <v>1991</v>
      </c>
      <c r="T12" s="2" t="s">
        <v>181</v>
      </c>
      <c r="U12" s="3">
        <f>IF(COUNTIF('SKU Catalog'!$A$4:$A$116,T12&amp;"|"&amp;F12)=0,0,MATCH(T12&amp;"|"&amp;F12,'SKU Catalog'!$A$1:$A$116,0))</f>
        <v>4</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54" customHeight="1" x14ac:dyDescent="0.3">
      <c r="A13" s="2" t="s">
        <v>967</v>
      </c>
      <c r="B13" s="2" t="s">
        <v>86</v>
      </c>
      <c r="C13" s="2" t="s">
        <v>2299</v>
      </c>
      <c r="D13" s="2" t="s">
        <v>2005</v>
      </c>
      <c r="E13" s="2" t="s">
        <v>2006</v>
      </c>
      <c r="F13" s="5" t="s">
        <v>182</v>
      </c>
      <c r="G13" s="6">
        <v>1</v>
      </c>
      <c r="H13" s="6">
        <v>1</v>
      </c>
      <c r="I13" s="11">
        <v>1</v>
      </c>
      <c r="J13" s="5" t="s">
        <v>2297</v>
      </c>
      <c r="K13" s="12"/>
      <c r="L13" s="3" t="str">
        <f>IF(U13=0,"INVALID SKU",IF(INDEX('SKU Catalog'!$J$1:$J$116,MAX(1,U13))=0,"PAYG",IF(J13="Default",Assumptions!$B$7,J13)))</f>
        <v>PAYG</v>
      </c>
      <c r="M13" s="3" t="str">
        <f>IF(U13=0,"Review SKU",INDEX('SKU Catalog'!$E$1:$E$116,MAX(1,U13)))</f>
        <v>resource</v>
      </c>
      <c r="N13" s="8">
        <f>IF(ISNUMBER(K13),K13,IF(U13=0,"UNPRICED",IF(L13="PAYG",INDEX('SKU Catalog'!$K$1:$K$116,MAX(1,U13)),IF(L13="1Y",INDEX('SKU Catalog'!$L$1:$L$116,MAX(1,U13)),INDEX('SKU Catalog'!$M$1:$M$116,MAX(1,U13))))))</f>
        <v>0</v>
      </c>
      <c r="O13" s="4">
        <f>IF(NOT(AND(A13=$B$2,G13&gt;0,H13&gt;0,OR(C13&lt;&gt;"Recommended baseline",Assumptions!$B$10=1))),0,IF(ISNUMBER(N13),G13*H13*N13*IF(ISNUMBER(K13),1,IF(AND(L13="PAYG",INDEX('SKU Catalog'!$F$1:$F$116,MAX(1,U13))="Hourly"),I13,1)),"UNPRICED"))</f>
        <v>0</v>
      </c>
      <c r="P13" s="4">
        <f>IF(ISNUMBER(O13),O13*Assumptions!$B$8,"UNPRICED")</f>
        <v>0</v>
      </c>
      <c r="Q13" s="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 t="s">
        <v>2314</v>
      </c>
      <c r="S13" s="2" t="s">
        <v>1991</v>
      </c>
      <c r="T13" s="2" t="s">
        <v>181</v>
      </c>
      <c r="U13" s="3">
        <f>IF(COUNTIF('SKU Catalog'!$A$4:$A$116,T13&amp;"|"&amp;F13)=0,0,MATCH(T13&amp;"|"&amp;F13,'SKU Catalog'!$A$1:$A$116,0))</f>
        <v>4</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54" customHeight="1" x14ac:dyDescent="0.3">
      <c r="A14" s="2" t="s">
        <v>967</v>
      </c>
      <c r="B14" s="2" t="s">
        <v>86</v>
      </c>
      <c r="C14" s="2" t="s">
        <v>2299</v>
      </c>
      <c r="D14" s="2" t="s">
        <v>2008</v>
      </c>
      <c r="E14" s="2" t="s">
        <v>2009</v>
      </c>
      <c r="F14" s="5" t="s">
        <v>182</v>
      </c>
      <c r="G14" s="6">
        <v>1</v>
      </c>
      <c r="H14" s="6">
        <v>1</v>
      </c>
      <c r="I14" s="11">
        <v>1</v>
      </c>
      <c r="J14" s="5" t="s">
        <v>2297</v>
      </c>
      <c r="K14" s="12"/>
      <c r="L14" s="3" t="str">
        <f>IF(U14=0,"INVALID SKU",IF(INDEX('SKU Catalog'!$J$1:$J$116,MAX(1,U14))=0,"PAYG",IF(J14="Default",Assumptions!$B$7,J14)))</f>
        <v>PAYG</v>
      </c>
      <c r="M14" s="3" t="str">
        <f>IF(U14=0,"Review SKU",INDEX('SKU Catalog'!$E$1:$E$116,MAX(1,U14)))</f>
        <v>resource</v>
      </c>
      <c r="N14" s="8">
        <f>IF(ISNUMBER(K14),K14,IF(U14=0,"UNPRICED",IF(L14="PAYG",INDEX('SKU Catalog'!$K$1:$K$116,MAX(1,U14)),IF(L14="1Y",INDEX('SKU Catalog'!$L$1:$L$116,MAX(1,U14)),INDEX('SKU Catalog'!$M$1:$M$116,MAX(1,U14))))))</f>
        <v>0</v>
      </c>
      <c r="O14" s="4">
        <f>IF(NOT(AND(A14=$B$2,G14&gt;0,H14&gt;0,OR(C14&lt;&gt;"Recommended baseline",Assumptions!$B$10=1))),0,IF(ISNUMBER(N14),G14*H14*N14*IF(ISNUMBER(K14),1,IF(AND(L14="PAYG",INDEX('SKU Catalog'!$F$1:$F$116,MAX(1,U14))="Hourly"),I14,1)),"UNPRICED"))</f>
        <v>0</v>
      </c>
      <c r="P14" s="4">
        <f>IF(ISNUMBER(O14),O14*Assumptions!$B$8,"UNPRICED")</f>
        <v>0</v>
      </c>
      <c r="Q14" s="3" t="str">
        <f>IF(NOT(AND(A14=$B$2,G14&gt;0,H14&gt;0,OR(C14&lt;&gt;"Recommended baseline",Assumptions!$B$10=1))),"Inactive",IF(NOT(ISNUMBER(N14)),"UNPRICED - select SKU / quote",IF(ISNUMBER(K14),"Manual quote - verify source",IF(T14="Covered","Covered by capacity",IF(T14="Control plane","No direct fee","Priced - verify sizing")))))</f>
        <v>Covered by capacity</v>
      </c>
      <c r="R14" s="2" t="s">
        <v>2314</v>
      </c>
      <c r="S14" s="2" t="s">
        <v>1991</v>
      </c>
      <c r="T14" s="2" t="s">
        <v>181</v>
      </c>
      <c r="U14" s="3">
        <f>IF(COUNTIF('SKU Catalog'!$A$4:$A$116,T14&amp;"|"&amp;F14)=0,0,MATCH(T14&amp;"|"&amp;F14,'SKU Catalog'!$A$1:$A$116,0))</f>
        <v>4</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54" customHeight="1" x14ac:dyDescent="0.3">
      <c r="A15" s="2" t="s">
        <v>967</v>
      </c>
      <c r="B15" s="2" t="s">
        <v>86</v>
      </c>
      <c r="C15" s="2" t="s">
        <v>2299</v>
      </c>
      <c r="D15" s="2" t="s">
        <v>2011</v>
      </c>
      <c r="E15" s="2" t="s">
        <v>2012</v>
      </c>
      <c r="F15" s="5" t="s">
        <v>182</v>
      </c>
      <c r="G15" s="6">
        <v>1</v>
      </c>
      <c r="H15" s="6">
        <v>1</v>
      </c>
      <c r="I15" s="11">
        <v>1</v>
      </c>
      <c r="J15" s="5" t="s">
        <v>2297</v>
      </c>
      <c r="K15" s="12"/>
      <c r="L15" s="3" t="str">
        <f>IF(U15=0,"INVALID SKU",IF(INDEX('SKU Catalog'!$J$1:$J$116,MAX(1,U15))=0,"PAYG",IF(J15="Default",Assumptions!$B$7,J15)))</f>
        <v>PAYG</v>
      </c>
      <c r="M15" s="3" t="str">
        <f>IF(U15=0,"Review SKU",INDEX('SKU Catalog'!$E$1:$E$116,MAX(1,U15)))</f>
        <v>resource</v>
      </c>
      <c r="N15" s="8">
        <f>IF(ISNUMBER(K15),K15,IF(U15=0,"UNPRICED",IF(L15="PAYG",INDEX('SKU Catalog'!$K$1:$K$116,MAX(1,U15)),IF(L15="1Y",INDEX('SKU Catalog'!$L$1:$L$116,MAX(1,U15)),INDEX('SKU Catalog'!$M$1:$M$116,MAX(1,U15))))))</f>
        <v>0</v>
      </c>
      <c r="O15" s="4">
        <f>IF(NOT(AND(A15=$B$2,G15&gt;0,H15&gt;0,OR(C15&lt;&gt;"Recommended baseline",Assumptions!$B$10=1))),0,IF(ISNUMBER(N15),G15*H15*N15*IF(ISNUMBER(K15),1,IF(AND(L15="PAYG",INDEX('SKU Catalog'!$F$1:$F$116,MAX(1,U15))="Hourly"),I15,1)),"UNPRICED"))</f>
        <v>0</v>
      </c>
      <c r="P15" s="4">
        <f>IF(ISNUMBER(O15),O15*Assumptions!$B$8,"UNPRICED")</f>
        <v>0</v>
      </c>
      <c r="Q15" s="3" t="str">
        <f>IF(NOT(AND(A15=$B$2,G15&gt;0,H15&gt;0,OR(C15&lt;&gt;"Recommended baseline",Assumptions!$B$10=1))),"Inactive",IF(NOT(ISNUMBER(N15)),"UNPRICED - select SKU / quote",IF(ISNUMBER(K15),"Manual quote - verify source",IF(T15="Covered","Covered by capacity",IF(T15="Control plane","No direct fee","Priced - verify sizing")))))</f>
        <v>Covered by capacity</v>
      </c>
      <c r="R15" s="2" t="s">
        <v>2314</v>
      </c>
      <c r="S15" s="2" t="s">
        <v>1991</v>
      </c>
      <c r="T15" s="2" t="s">
        <v>181</v>
      </c>
      <c r="U15" s="3">
        <f>IF(COUNTIF('SKU Catalog'!$A$4:$A$116,T15&amp;"|"&amp;F15)=0,0,MATCH(T15&amp;"|"&amp;F15,'SKU Catalog'!$A$1:$A$116,0))</f>
        <v>4</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0</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0</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0</v>
      </c>
    </row>
    <row r="16" spans="1:24" ht="54" customHeight="1" x14ac:dyDescent="0.3">
      <c r="A16" s="2" t="s">
        <v>967</v>
      </c>
      <c r="B16" s="2" t="s">
        <v>86</v>
      </c>
      <c r="C16" s="2" t="s">
        <v>2299</v>
      </c>
      <c r="D16" s="2" t="s">
        <v>2014</v>
      </c>
      <c r="E16" s="2" t="s">
        <v>2015</v>
      </c>
      <c r="F16" s="5" t="s">
        <v>182</v>
      </c>
      <c r="G16" s="6">
        <v>1</v>
      </c>
      <c r="H16" s="6">
        <v>1</v>
      </c>
      <c r="I16" s="11">
        <v>1</v>
      </c>
      <c r="J16" s="5" t="s">
        <v>2297</v>
      </c>
      <c r="K16" s="12"/>
      <c r="L16" s="3" t="str">
        <f>IF(U16=0,"INVALID SKU",IF(INDEX('SKU Catalog'!$J$1:$J$116,MAX(1,U16))=0,"PAYG",IF(J16="Default",Assumptions!$B$7,J16)))</f>
        <v>PAYG</v>
      </c>
      <c r="M16" s="3" t="str">
        <f>IF(U16=0,"Review SKU",INDEX('SKU Catalog'!$E$1:$E$116,MAX(1,U16)))</f>
        <v>resource</v>
      </c>
      <c r="N16" s="8">
        <f>IF(ISNUMBER(K16),K16,IF(U16=0,"UNPRICED",IF(L16="PAYG",INDEX('SKU Catalog'!$K$1:$K$116,MAX(1,U16)),IF(L16="1Y",INDEX('SKU Catalog'!$L$1:$L$116,MAX(1,U16)),INDEX('SKU Catalog'!$M$1:$M$116,MAX(1,U16))))))</f>
        <v>0</v>
      </c>
      <c r="O16" s="4">
        <f>IF(NOT(AND(A16=$B$2,G16&gt;0,H16&gt;0,OR(C16&lt;&gt;"Recommended baseline",Assumptions!$B$10=1))),0,IF(ISNUMBER(N16),G16*H16*N16*IF(ISNUMBER(K16),1,IF(AND(L16="PAYG",INDEX('SKU Catalog'!$F$1:$F$116,MAX(1,U16))="Hourly"),I16,1)),"UNPRICED"))</f>
        <v>0</v>
      </c>
      <c r="P16" s="4">
        <f>IF(ISNUMBER(O16),O16*Assumptions!$B$8,"UNPRICED")</f>
        <v>0</v>
      </c>
      <c r="Q16" s="3" t="str">
        <f>IF(NOT(AND(A16=$B$2,G16&gt;0,H16&gt;0,OR(C16&lt;&gt;"Recommended baseline",Assumptions!$B$10=1))),"Inactive",IF(NOT(ISNUMBER(N16)),"UNPRICED - select SKU / quote",IF(ISNUMBER(K16),"Manual quote - verify source",IF(T16="Covered","Covered by capacity",IF(T16="Control plane","No direct fee","Priced - verify sizing")))))</f>
        <v>Covered by capacity</v>
      </c>
      <c r="R16" s="2" t="s">
        <v>2314</v>
      </c>
      <c r="S16" s="2" t="s">
        <v>1991</v>
      </c>
      <c r="T16" s="2" t="s">
        <v>181</v>
      </c>
      <c r="U16" s="3">
        <f>IF(COUNTIF('SKU Catalog'!$A$4:$A$116,T16&amp;"|"&amp;F16)=0,0,MATCH(T16&amp;"|"&amp;F16,'SKU Catalog'!$A$1:$A$116,0))</f>
        <v>4</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0</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0</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0</v>
      </c>
    </row>
    <row r="17" spans="1:24" ht="54" customHeight="1" x14ac:dyDescent="0.3">
      <c r="A17" s="2" t="s">
        <v>967</v>
      </c>
      <c r="B17" s="2" t="s">
        <v>89</v>
      </c>
      <c r="C17" s="2" t="s">
        <v>2301</v>
      </c>
      <c r="D17" s="2" t="s">
        <v>262</v>
      </c>
      <c r="E17" s="2" t="s">
        <v>2302</v>
      </c>
      <c r="F17" s="5" t="s">
        <v>239</v>
      </c>
      <c r="G17" s="6">
        <v>1</v>
      </c>
      <c r="H17" s="13">
        <f>Assumptions!$B$15</f>
        <v>1024</v>
      </c>
      <c r="I17" s="11">
        <v>1</v>
      </c>
      <c r="J17" s="5" t="s">
        <v>2297</v>
      </c>
      <c r="K17" s="12"/>
      <c r="L17" s="3" t="str">
        <f>IF(U17=0,"INVALID SKU",IF(INDEX('SKU Catalog'!$J$1:$J$116,MAX(1,U17))=0,"PAYG",IF(J17="Default",Assumptions!$B$7,J17)))</f>
        <v>PAYG</v>
      </c>
      <c r="M17" s="3" t="str">
        <f>IF(U17=0,"Review SKU",INDEX('SKU Catalog'!$E$1:$E$116,MAX(1,U17)))</f>
        <v>GB-month</v>
      </c>
      <c r="N17" s="8">
        <f>IF(ISNUMBER(K17),K17,IF(U17=0,"UNPRICED",IF(L17="PAYG",INDEX('SKU Catalog'!$K$1:$K$116,MAX(1,U17)),IF(L17="1Y",INDEX('SKU Catalog'!$L$1:$L$116,MAX(1,U17)),INDEX('SKU Catalog'!$M$1:$M$116,MAX(1,U17))))))</f>
        <v>2.1000000000000001E-2</v>
      </c>
      <c r="O17" s="4">
        <f>IF(NOT(AND(A17=$B$2,G17&gt;0,H17&gt;0,OR(C17&lt;&gt;"Recommended baseline",Assumptions!$B$10=1))),0,IF(ISNUMBER(N17),G17*H17*N17*IF(ISNUMBER(K17),1,IF(AND(L17="PAYG",INDEX('SKU Catalog'!$F$1:$F$116,MAX(1,U17))="Hourly"),I17,1)),"UNPRICED"))</f>
        <v>21.504000000000001</v>
      </c>
      <c r="P17" s="4">
        <f>IF(ISNUMBER(O17),O17*Assumptions!$B$8,"UNPRICED")</f>
        <v>258.048</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2303</v>
      </c>
      <c r="S17" s="2" t="s">
        <v>2304</v>
      </c>
      <c r="T17" s="2" t="s">
        <v>262</v>
      </c>
      <c r="U17" s="3">
        <f>IF(COUNTIF('SKU Catalog'!$A$4:$A$116,T17&amp;"|"&amp;F17)=0,0,MATCH(T17&amp;"|"&amp;F17,'SKU Catalog'!$A$1:$A$116,0))</f>
        <v>34</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21.504000000000001</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21.504000000000001</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21.504000000000001</v>
      </c>
    </row>
    <row r="18" spans="1:24" ht="54" customHeight="1" x14ac:dyDescent="0.3">
      <c r="A18" s="2" t="s">
        <v>967</v>
      </c>
      <c r="B18" s="2" t="s">
        <v>89</v>
      </c>
      <c r="C18" s="2" t="s">
        <v>2301</v>
      </c>
      <c r="D18" s="2" t="s">
        <v>271</v>
      </c>
      <c r="E18" s="2" t="s">
        <v>2302</v>
      </c>
      <c r="F18" s="5" t="s">
        <v>239</v>
      </c>
      <c r="G18" s="6">
        <v>1</v>
      </c>
      <c r="H18" s="6">
        <v>10</v>
      </c>
      <c r="I18" s="11">
        <v>1</v>
      </c>
      <c r="J18" s="5" t="s">
        <v>2297</v>
      </c>
      <c r="K18" s="12"/>
      <c r="L18" s="3" t="str">
        <f>IF(U18=0,"INVALID SKU",IF(INDEX('SKU Catalog'!$J$1:$J$116,MAX(1,U18))=0,"PAYG",IF(J18="Default",Assumptions!$B$7,J18)))</f>
        <v>PAYG</v>
      </c>
      <c r="M18" s="3" t="str">
        <f>IF(U18=0,"Review SKU",INDEX('SKU Catalog'!$E$1:$E$116,MAX(1,U18)))</f>
        <v>10K operations</v>
      </c>
      <c r="N18" s="8">
        <f>IF(ISNUMBER(K18),K18,IF(U18=0,"UNPRICED",IF(L18="PAYG",INDEX('SKU Catalog'!$K$1:$K$116,MAX(1,U18)),IF(L18="1Y",INDEX('SKU Catalog'!$L$1:$L$116,MAX(1,U18)),INDEX('SKU Catalog'!$M$1:$M$116,MAX(1,U18))))))</f>
        <v>6.5000000000000002E-2</v>
      </c>
      <c r="O18" s="4">
        <f>IF(NOT(AND(A18=$B$2,G18&gt;0,H18&gt;0,OR(C18&lt;&gt;"Recommended baseline",Assumptions!$B$10=1))),0,IF(ISNUMBER(N18),G18*H18*N18*IF(ISNUMBER(K18),1,IF(AND(L18="PAYG",INDEX('SKU Catalog'!$F$1:$F$116,MAX(1,U18))="Hourly"),I18,1)),"UNPRICED"))</f>
        <v>0.65</v>
      </c>
      <c r="P18" s="4">
        <f>IF(ISNUMBER(O18),O18*Assumptions!$B$8,"UNPRICED")</f>
        <v>7.8000000000000007</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271</v>
      </c>
      <c r="U18" s="3">
        <f>IF(COUNTIF('SKU Catalog'!$A$4:$A$116,T18&amp;"|"&amp;F18)=0,0,MATCH(T18&amp;"|"&amp;F18,'SKU Catalog'!$A$1:$A$116,0))</f>
        <v>42</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0.65</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0.65</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0.65</v>
      </c>
    </row>
    <row r="19" spans="1:24" ht="54" customHeight="1" x14ac:dyDescent="0.3">
      <c r="A19" s="2" t="s">
        <v>967</v>
      </c>
      <c r="B19" s="2" t="s">
        <v>89</v>
      </c>
      <c r="C19" s="2" t="s">
        <v>2301</v>
      </c>
      <c r="D19" s="2" t="s">
        <v>273</v>
      </c>
      <c r="E19" s="2" t="s">
        <v>2302</v>
      </c>
      <c r="F19" s="5" t="s">
        <v>239</v>
      </c>
      <c r="G19" s="6">
        <v>1</v>
      </c>
      <c r="H19" s="6">
        <v>10</v>
      </c>
      <c r="I19" s="11">
        <v>1</v>
      </c>
      <c r="J19" s="5" t="s">
        <v>2297</v>
      </c>
      <c r="K19" s="12"/>
      <c r="L19" s="3" t="str">
        <f>IF(U19=0,"INVALID SKU",IF(INDEX('SKU Catalog'!$J$1:$J$116,MAX(1,U19))=0,"PAYG",IF(J19="Default",Assumptions!$B$7,J19)))</f>
        <v>PAYG</v>
      </c>
      <c r="M19" s="3" t="str">
        <f>IF(U19=0,"Review SKU",INDEX('SKU Catalog'!$E$1:$E$116,MAX(1,U19)))</f>
        <v>10K operations</v>
      </c>
      <c r="N19" s="8">
        <f>IF(ISNUMBER(K19),K19,IF(U19=0,"UNPRICED",IF(L19="PAYG",INDEX('SKU Catalog'!$K$1:$K$116,MAX(1,U19)),IF(L19="1Y",INDEX('SKU Catalog'!$L$1:$L$116,MAX(1,U19)),INDEX('SKU Catalog'!$M$1:$M$116,MAX(1,U19))))))</f>
        <v>5.0000000000000001E-3</v>
      </c>
      <c r="O19" s="4">
        <f>IF(NOT(AND(A19=$B$2,G19&gt;0,H19&gt;0,OR(C19&lt;&gt;"Recommended baseline",Assumptions!$B$10=1))),0,IF(ISNUMBER(N19),G19*H19*N19*IF(ISNUMBER(K19),1,IF(AND(L19="PAYG",INDEX('SKU Catalog'!$F$1:$F$116,MAX(1,U19))="Hourly"),I19,1)),"UNPRICED"))</f>
        <v>0.05</v>
      </c>
      <c r="P19" s="4">
        <f>IF(ISNUMBER(O19),O19*Assumptions!$B$8,"UNPRICED")</f>
        <v>0.60000000000000009</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2303</v>
      </c>
      <c r="S19" s="2" t="s">
        <v>2304</v>
      </c>
      <c r="T19" s="2" t="s">
        <v>273</v>
      </c>
      <c r="U19" s="3">
        <f>IF(COUNTIF('SKU Catalog'!$A$4:$A$116,T19&amp;"|"&amp;F19)=0,0,MATCH(T19&amp;"|"&amp;F19,'SKU Catalog'!$A$1:$A$116,0))</f>
        <v>43</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0.05</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0.05</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0.05</v>
      </c>
    </row>
    <row r="20" spans="1:24" ht="54" customHeight="1" x14ac:dyDescent="0.3">
      <c r="A20" s="2" t="s">
        <v>967</v>
      </c>
      <c r="B20" s="2" t="s">
        <v>88</v>
      </c>
      <c r="C20" s="2" t="s">
        <v>2301</v>
      </c>
      <c r="D20" s="2" t="s">
        <v>286</v>
      </c>
      <c r="E20" s="2" t="s">
        <v>2302</v>
      </c>
      <c r="F20" s="5" t="s">
        <v>287</v>
      </c>
      <c r="G20" s="6">
        <v>1</v>
      </c>
      <c r="H20" s="13">
        <f>Assumptions!$B$23</f>
        <v>10</v>
      </c>
      <c r="I20" s="11">
        <v>1</v>
      </c>
      <c r="J20" s="5" t="s">
        <v>2297</v>
      </c>
      <c r="K20" s="12"/>
      <c r="L20" s="3" t="str">
        <f>IF(U20=0,"INVALID SKU",IF(INDEX('SKU Catalog'!$J$1:$J$116,MAX(1,U20))=0,"PAYG",IF(J20="Default",Assumptions!$B$7,J20)))</f>
        <v>PAYG</v>
      </c>
      <c r="M20" s="3" t="str">
        <f>IF(U20=0,"Review SKU",INDEX('SKU Catalog'!$E$1:$E$116,MAX(1,U20)))</f>
        <v>10K operations</v>
      </c>
      <c r="N20" s="8">
        <f>IF(ISNUMBER(K20),K20,IF(U20=0,"UNPRICED",IF(L20="PAYG",INDEX('SKU Catalog'!$K$1:$K$116,MAX(1,U20)),IF(L20="1Y",INDEX('SKU Catalog'!$L$1:$L$116,MAX(1,U20)),INDEX('SKU Catalog'!$M$1:$M$116,MAX(1,U20))))))</f>
        <v>0.03</v>
      </c>
      <c r="O20" s="4">
        <f>IF(NOT(AND(A20=$B$2,G20&gt;0,H20&gt;0,OR(C20&lt;&gt;"Recommended baseline",Assumptions!$B$10=1))),0,IF(ISNUMBER(N20),G20*H20*N20*IF(ISNUMBER(K20),1,IF(AND(L20="PAYG",INDEX('SKU Catalog'!$F$1:$F$116,MAX(1,U20))="Hourly"),I20,1)),"UNPRICED"))</f>
        <v>0.3</v>
      </c>
      <c r="P20" s="4">
        <f>IF(ISNUMBER(O20),O20*Assumptions!$B$8,"UNPRICED")</f>
        <v>3.5999999999999996</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2303</v>
      </c>
      <c r="S20" s="2" t="s">
        <v>2304</v>
      </c>
      <c r="T20" s="2" t="s">
        <v>286</v>
      </c>
      <c r="U20" s="3">
        <f>IF(COUNTIF('SKU Catalog'!$A$4:$A$116,T20&amp;"|"&amp;F20)=0,0,MATCH(T20&amp;"|"&amp;F20,'SKU Catalog'!$A$1:$A$116,0))</f>
        <v>48</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0.3</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0.3</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0.3</v>
      </c>
    </row>
    <row r="21" spans="1:24" ht="54" customHeight="1" x14ac:dyDescent="0.3">
      <c r="A21" s="2" t="s">
        <v>967</v>
      </c>
      <c r="B21" s="2" t="s">
        <v>88</v>
      </c>
      <c r="C21" s="2" t="s">
        <v>2301</v>
      </c>
      <c r="D21" s="2" t="s">
        <v>297</v>
      </c>
      <c r="E21" s="2" t="s">
        <v>2302</v>
      </c>
      <c r="F21" s="5" t="s">
        <v>298</v>
      </c>
      <c r="G21" s="6">
        <v>1</v>
      </c>
      <c r="H21" s="13">
        <f>Assumptions!$B$12</f>
        <v>30</v>
      </c>
      <c r="I21" s="11">
        <v>1</v>
      </c>
      <c r="J21" s="5" t="s">
        <v>2297</v>
      </c>
      <c r="K21" s="12"/>
      <c r="L21" s="3" t="str">
        <f>IF(U21=0,"INVALID SKU",IF(INDEX('SKU Catalog'!$J$1:$J$116,MAX(1,U21))=0,"PAYG",IF(J21="Default",Assumptions!$B$7,J21)))</f>
        <v>PAYG</v>
      </c>
      <c r="M21" s="3" t="str">
        <f>IF(U21=0,"Review SKU",INDEX('SKU Catalog'!$E$1:$E$116,MAX(1,U21)))</f>
        <v>GB analyzed</v>
      </c>
      <c r="N21" s="8">
        <f>IF(ISNUMBER(K21),K21,IF(U21=0,"UNPRICED",IF(L21="PAYG",INDEX('SKU Catalog'!$K$1:$K$116,MAX(1,U21)),IF(L21="1Y",INDEX('SKU Catalog'!$L$1:$L$116,MAX(1,U21)),INDEX('SKU Catalog'!$M$1:$M$116,MAX(1,U21))))))</f>
        <v>4.3</v>
      </c>
      <c r="O21" s="4">
        <f>IF(NOT(AND(A21=$B$2,G21&gt;0,H21&gt;0,OR(C21&lt;&gt;"Recommended baseline",Assumptions!$B$10=1))),0,IF(ISNUMBER(N21),G21*H21*N21*IF(ISNUMBER(K21),1,IF(AND(L21="PAYG",INDEX('SKU Catalog'!$F$1:$F$116,MAX(1,U21))="Hourly"),I21,1)),"UNPRICED"))</f>
        <v>129</v>
      </c>
      <c r="P21" s="4">
        <f>IF(ISNUMBER(O21),O21*Assumptions!$B$8,"UNPRICED")</f>
        <v>1548</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2305</v>
      </c>
      <c r="S21" s="2" t="s">
        <v>2304</v>
      </c>
      <c r="T21" s="2" t="s">
        <v>297</v>
      </c>
      <c r="U21" s="3">
        <f>IF(COUNTIF('SKU Catalog'!$A$4:$A$116,T21&amp;"|"&amp;F21)=0,0,MATCH(T21&amp;"|"&amp;F21,'SKU Catalog'!$A$1:$A$116,0))</f>
        <v>51</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129</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129</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129</v>
      </c>
    </row>
    <row r="22" spans="1:24" ht="54" customHeight="1" x14ac:dyDescent="0.3">
      <c r="A22" s="2" t="s">
        <v>967</v>
      </c>
      <c r="B22" s="2" t="s">
        <v>94</v>
      </c>
      <c r="C22" s="2" t="s">
        <v>2301</v>
      </c>
      <c r="D22" s="2" t="s">
        <v>289</v>
      </c>
      <c r="E22" s="2" t="s">
        <v>2302</v>
      </c>
      <c r="F22" s="5" t="s">
        <v>290</v>
      </c>
      <c r="G22" s="6">
        <v>1</v>
      </c>
      <c r="H22" s="13">
        <f>Assumptions!$B$12</f>
        <v>30</v>
      </c>
      <c r="I22" s="11">
        <v>1</v>
      </c>
      <c r="J22" s="5" t="s">
        <v>2297</v>
      </c>
      <c r="K22" s="12"/>
      <c r="L22" s="3" t="str">
        <f>IF(U22=0,"INVALID SKU",IF(INDEX('SKU Catalog'!$J$1:$J$116,MAX(1,U22))=0,"PAYG",IF(J22="Default",Assumptions!$B$7,J22)))</f>
        <v>PAYG</v>
      </c>
      <c r="M22" s="3" t="str">
        <f>IF(U22=0,"Review SKU",INDEX('SKU Catalog'!$E$1:$E$116,MAX(1,U22)))</f>
        <v>GB ingested</v>
      </c>
      <c r="N22" s="8">
        <f>IF(ISNUMBER(K22),K22,IF(U22=0,"UNPRICED",IF(L22="PAYG",INDEX('SKU Catalog'!$K$1:$K$116,MAX(1,U22)),IF(L22="1Y",INDEX('SKU Catalog'!$L$1:$L$116,MAX(1,U22)),INDEX('SKU Catalog'!$M$1:$M$116,MAX(1,U22))))))</f>
        <v>2.2999999999999998</v>
      </c>
      <c r="O22" s="4">
        <f>IF(NOT(AND(A22=$B$2,G22&gt;0,H22&gt;0,OR(C22&lt;&gt;"Recommended baseline",Assumptions!$B$10=1))),0,IF(ISNUMBER(N22),G22*H22*N22*IF(ISNUMBER(K22),1,IF(AND(L22="PAYG",INDEX('SKU Catalog'!$F$1:$F$116,MAX(1,U22))="Hourly"),I22,1)),"UNPRICED"))</f>
        <v>69</v>
      </c>
      <c r="P22" s="4">
        <f>IF(ISNUMBER(O22),O22*Assumptions!$B$8,"UNPRICED")</f>
        <v>828</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2306</v>
      </c>
      <c r="S22" s="2" t="s">
        <v>2304</v>
      </c>
      <c r="T22" s="2" t="s">
        <v>289</v>
      </c>
      <c r="U22" s="3">
        <f>IF(COUNTIF('SKU Catalog'!$A$4:$A$116,T22&amp;"|"&amp;F22)=0,0,MATCH(T22&amp;"|"&amp;F22,'SKU Catalog'!$A$1:$A$116,0))</f>
        <v>49</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69</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69</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69</v>
      </c>
    </row>
    <row r="23" spans="1:24" ht="54" customHeight="1" x14ac:dyDescent="0.3">
      <c r="A23" s="2" t="s">
        <v>967</v>
      </c>
      <c r="B23" s="2" t="s">
        <v>87</v>
      </c>
      <c r="C23" s="2" t="s">
        <v>2301</v>
      </c>
      <c r="D23" s="2" t="s">
        <v>335</v>
      </c>
      <c r="E23" s="2" t="s">
        <v>2302</v>
      </c>
      <c r="F23" s="5" t="s">
        <v>287</v>
      </c>
      <c r="G23" s="6">
        <v>1</v>
      </c>
      <c r="H23" s="13">
        <f>Assumptions!$B$17</f>
        <v>3</v>
      </c>
      <c r="I23" s="11">
        <v>1</v>
      </c>
      <c r="J23" s="5" t="s">
        <v>2297</v>
      </c>
      <c r="K23" s="12"/>
      <c r="L23" s="3" t="str">
        <f>IF(U23=0,"INVALID SKU",IF(INDEX('SKU Catalog'!$J$1:$J$116,MAX(1,U23))=0,"PAYG",IF(J23="Default",Assumptions!$B$7,J23)))</f>
        <v>PAYG</v>
      </c>
      <c r="M23" s="3" t="str">
        <f>IF(U23=0,"Review SKU",INDEX('SKU Catalog'!$E$1:$E$116,MAX(1,U23)))</f>
        <v>endpoint</v>
      </c>
      <c r="N23" s="8">
        <f>IF(ISNUMBER(K23),K23,IF(U23=0,"UNPRICED",IF(L23="PAYG",INDEX('SKU Catalog'!$K$1:$K$116,MAX(1,U23)),IF(L23="1Y",INDEX('SKU Catalog'!$L$1:$L$116,MAX(1,U23)),INDEX('SKU Catalog'!$M$1:$M$116,MAX(1,U23))))))</f>
        <v>7.3</v>
      </c>
      <c r="O23" s="4">
        <f>IF(NOT(AND(A23=$B$2,G23&gt;0,H23&gt;0,OR(C23&lt;&gt;"Recommended baseline",Assumptions!$B$10=1))),0,IF(ISNUMBER(N23),G23*H23*N23*IF(ISNUMBER(K23),1,IF(AND(L23="PAYG",INDEX('SKU Catalog'!$F$1:$F$116,MAX(1,U23))="Hourly"),I23,1)),"UNPRICED"))</f>
        <v>21.9</v>
      </c>
      <c r="P23" s="4">
        <f>IF(ISNUMBER(O23),O23*Assumptions!$B$8,"UNPRICED")</f>
        <v>262.79999999999995</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335</v>
      </c>
      <c r="U23" s="3">
        <f>IF(COUNTIF('SKU Catalog'!$A$4:$A$116,T23&amp;"|"&amp;F23)=0,0,MATCH(T23&amp;"|"&amp;F23,'SKU Catalog'!$A$1:$A$116,0))</f>
        <v>63</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21.9</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21.9</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21.9</v>
      </c>
    </row>
    <row r="24" spans="1:24" ht="54" customHeight="1" x14ac:dyDescent="0.3">
      <c r="A24" s="2" t="s">
        <v>967</v>
      </c>
      <c r="B24" s="2" t="s">
        <v>87</v>
      </c>
      <c r="C24" s="2" t="s">
        <v>2301</v>
      </c>
      <c r="D24" s="2" t="s">
        <v>338</v>
      </c>
      <c r="E24" s="2" t="s">
        <v>2302</v>
      </c>
      <c r="F24" s="5" t="s">
        <v>287</v>
      </c>
      <c r="G24" s="6">
        <v>1</v>
      </c>
      <c r="H24" s="6">
        <v>100</v>
      </c>
      <c r="I24" s="11">
        <v>1</v>
      </c>
      <c r="J24" s="5" t="s">
        <v>2297</v>
      </c>
      <c r="K24" s="12"/>
      <c r="L24" s="3" t="str">
        <f>IF(U24=0,"INVALID SKU",IF(INDEX('SKU Catalog'!$J$1:$J$116,MAX(1,U24))=0,"PAYG",IF(J24="Default",Assumptions!$B$7,J24)))</f>
        <v>PAYG</v>
      </c>
      <c r="M24" s="3" t="str">
        <f>IF(U24=0,"Review SKU",INDEX('SKU Catalog'!$E$1:$E$116,MAX(1,U24)))</f>
        <v>GB processed</v>
      </c>
      <c r="N24" s="8">
        <f>IF(ISNUMBER(K24),K24,IF(U24=0,"UNPRICED",IF(L24="PAYG",INDEX('SKU Catalog'!$K$1:$K$116,MAX(1,U24)),IF(L24="1Y",INDEX('SKU Catalog'!$L$1:$L$116,MAX(1,U24)),INDEX('SKU Catalog'!$M$1:$M$116,MAX(1,U24))))))</f>
        <v>0.01</v>
      </c>
      <c r="O24" s="4">
        <f>IF(NOT(AND(A24=$B$2,G24&gt;0,H24&gt;0,OR(C24&lt;&gt;"Recommended baseline",Assumptions!$B$10=1))),0,IF(ISNUMBER(N24),G24*H24*N24*IF(ISNUMBER(K24),1,IF(AND(L24="PAYG",INDEX('SKU Catalog'!$F$1:$F$116,MAX(1,U24))="Hourly"),I24,1)),"UNPRICED"))</f>
        <v>1</v>
      </c>
      <c r="P24" s="4">
        <f>IF(ISNUMBER(O24),O24*Assumptions!$B$8,"UNPRICED")</f>
        <v>12</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338</v>
      </c>
      <c r="U24" s="3">
        <f>IF(COUNTIF('SKU Catalog'!$A$4:$A$116,T24&amp;"|"&amp;F24)=0,0,MATCH(T24&amp;"|"&amp;F24,'SKU Catalog'!$A$1:$A$116,0))</f>
        <v>64</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1</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1</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1</v>
      </c>
    </row>
    <row r="25" spans="1:24" ht="54" customHeight="1" x14ac:dyDescent="0.3">
      <c r="A25" s="2" t="s">
        <v>967</v>
      </c>
      <c r="B25" s="2" t="s">
        <v>87</v>
      </c>
      <c r="C25" s="2" t="s">
        <v>2301</v>
      </c>
      <c r="D25" s="2" t="s">
        <v>342</v>
      </c>
      <c r="E25" s="2" t="s">
        <v>2302</v>
      </c>
      <c r="F25" s="5" t="s">
        <v>343</v>
      </c>
      <c r="G25" s="6">
        <v>1</v>
      </c>
      <c r="H25" s="13">
        <f>Assumptions!$B$18</f>
        <v>3</v>
      </c>
      <c r="I25" s="11">
        <v>1</v>
      </c>
      <c r="J25" s="5" t="s">
        <v>2297</v>
      </c>
      <c r="K25" s="12"/>
      <c r="L25" s="3" t="str">
        <f>IF(U25=0,"INVALID SKU",IF(INDEX('SKU Catalog'!$J$1:$J$116,MAX(1,U25))=0,"PAYG",IF(J25="Default",Assumptions!$B$7,J25)))</f>
        <v>PAYG</v>
      </c>
      <c r="M25" s="3" t="str">
        <f>IF(U25=0,"Review SKU",INDEX('SKU Catalog'!$E$1:$E$116,MAX(1,U25)))</f>
        <v>zone</v>
      </c>
      <c r="N25" s="8">
        <f>IF(ISNUMBER(K25),K25,IF(U25=0,"UNPRICED",IF(L25="PAYG",INDEX('SKU Catalog'!$K$1:$K$116,MAX(1,U25)),IF(L25="1Y",INDEX('SKU Catalog'!$L$1:$L$116,MAX(1,U25)),INDEX('SKU Catalog'!$M$1:$M$116,MAX(1,U25))))))</f>
        <v>0.5</v>
      </c>
      <c r="O25" s="4">
        <f>IF(NOT(AND(A25=$B$2,G25&gt;0,H25&gt;0,OR(C25&lt;&gt;"Recommended baseline",Assumptions!$B$10=1))),0,IF(ISNUMBER(N25),G25*H25*N25*IF(ISNUMBER(K25),1,IF(AND(L25="PAYG",INDEX('SKU Catalog'!$F$1:$F$116,MAX(1,U25))="Hourly"),I25,1)),"UNPRICED"))</f>
        <v>1.5</v>
      </c>
      <c r="P25" s="4">
        <f>IF(ISNUMBER(O25),O25*Assumptions!$B$8,"UNPRICED")</f>
        <v>18</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2303</v>
      </c>
      <c r="S25" s="2" t="s">
        <v>2304</v>
      </c>
      <c r="T25" s="2" t="s">
        <v>342</v>
      </c>
      <c r="U25" s="3">
        <f>IF(COUNTIF('SKU Catalog'!$A$4:$A$116,T25&amp;"|"&amp;F25)=0,0,MATCH(T25&amp;"|"&amp;F25,'SKU Catalog'!$A$1:$A$116,0))</f>
        <v>65</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1.5</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1.5</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1.5</v>
      </c>
    </row>
    <row r="26" spans="1:24" ht="54" customHeight="1" x14ac:dyDescent="0.3">
      <c r="A26" s="2" t="s">
        <v>967</v>
      </c>
      <c r="B26" s="2" t="s">
        <v>87</v>
      </c>
      <c r="C26" s="2" t="s">
        <v>2301</v>
      </c>
      <c r="D26" s="2" t="s">
        <v>346</v>
      </c>
      <c r="E26" s="2" t="s">
        <v>2302</v>
      </c>
      <c r="F26" s="5" t="s">
        <v>343</v>
      </c>
      <c r="G26" s="6">
        <v>1</v>
      </c>
      <c r="H26" s="6">
        <v>1</v>
      </c>
      <c r="I26" s="11">
        <v>1</v>
      </c>
      <c r="J26" s="5" t="s">
        <v>2297</v>
      </c>
      <c r="K26" s="12"/>
      <c r="L26" s="3" t="str">
        <f>IF(U26=0,"INVALID SKU",IF(INDEX('SKU Catalog'!$J$1:$J$116,MAX(1,U26))=0,"PAYG",IF(J26="Default",Assumptions!$B$7,J26)))</f>
        <v>PAYG</v>
      </c>
      <c r="M26" s="3" t="str">
        <f>IF(U26=0,"Review SKU",INDEX('SKU Catalog'!$E$1:$E$116,MAX(1,U26)))</f>
        <v>million queries</v>
      </c>
      <c r="N26" s="8">
        <f>IF(ISNUMBER(K26),K26,IF(U26=0,"UNPRICED",IF(L26="PAYG",INDEX('SKU Catalog'!$K$1:$K$116,MAX(1,U26)),IF(L26="1Y",INDEX('SKU Catalog'!$L$1:$L$116,MAX(1,U26)),INDEX('SKU Catalog'!$M$1:$M$116,MAX(1,U26))))))</f>
        <v>0.4</v>
      </c>
      <c r="O26" s="4">
        <f>IF(NOT(AND(A26=$B$2,G26&gt;0,H26&gt;0,OR(C26&lt;&gt;"Recommended baseline",Assumptions!$B$10=1))),0,IF(ISNUMBER(N26),G26*H26*N26*IF(ISNUMBER(K26),1,IF(AND(L26="PAYG",INDEX('SKU Catalog'!$F$1:$F$116,MAX(1,U26))="Hourly"),I26,1)),"UNPRICED"))</f>
        <v>0.4</v>
      </c>
      <c r="P26" s="4">
        <f>IF(ISNUMBER(O26),O26*Assumptions!$B$8,"UNPRICED")</f>
        <v>4.8000000000000007</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2303</v>
      </c>
      <c r="S26" s="2" t="s">
        <v>2304</v>
      </c>
      <c r="T26" s="2" t="s">
        <v>346</v>
      </c>
      <c r="U26" s="3">
        <f>IF(COUNTIF('SKU Catalog'!$A$4:$A$116,T26&amp;"|"&amp;F26)=0,0,MATCH(T26&amp;"|"&amp;F26,'SKU Catalog'!$A$1:$A$116,0))</f>
        <v>66</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0.4</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0.4</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0.4</v>
      </c>
    </row>
    <row r="27" spans="1:24" ht="54" customHeight="1" x14ac:dyDescent="0.3">
      <c r="A27" s="2" t="s">
        <v>967</v>
      </c>
      <c r="B27" s="2" t="s">
        <v>87</v>
      </c>
      <c r="C27" s="2" t="s">
        <v>2301</v>
      </c>
      <c r="D27" s="2" t="s">
        <v>352</v>
      </c>
      <c r="E27" s="2" t="s">
        <v>2302</v>
      </c>
      <c r="F27" s="5" t="s">
        <v>353</v>
      </c>
      <c r="G27" s="6">
        <v>1</v>
      </c>
      <c r="H27" s="13">
        <f>Assumptions!$B$16</f>
        <v>100</v>
      </c>
      <c r="I27" s="11">
        <v>1</v>
      </c>
      <c r="J27" s="5" t="s">
        <v>2297</v>
      </c>
      <c r="K27" s="12"/>
      <c r="L27" s="3" t="str">
        <f>IF(U27=0,"INVALID SKU",IF(INDEX('SKU Catalog'!$J$1:$J$116,MAX(1,U27))=0,"PAYG",IF(J27="Default",Assumptions!$B$7,J27)))</f>
        <v>PAYG</v>
      </c>
      <c r="M27" s="3" t="str">
        <f>IF(U27=0,"Review SKU",INDEX('SKU Catalog'!$E$1:$E$116,MAX(1,U27)))</f>
        <v>billable GB</v>
      </c>
      <c r="N27" s="8">
        <f>IF(ISNUMBER(K27),K27,IF(U27=0,"UNPRICED",IF(L27="PAYG",INDEX('SKU Catalog'!$K$1:$K$116,MAX(1,U27)),IF(L27="1Y",INDEX('SKU Catalog'!$L$1:$L$116,MAX(1,U27)),INDEX('SKU Catalog'!$M$1:$M$116,MAX(1,U27))))))</f>
        <v>8.6999999999999994E-2</v>
      </c>
      <c r="O27" s="4">
        <f>IF(NOT(AND(A27=$B$2,G27&gt;0,H27&gt;0,OR(C27&lt;&gt;"Recommended baseline",Assumptions!$B$10=1))),0,IF(ISNUMBER(N27),G27*H27*N27*IF(ISNUMBER(K27),1,IF(AND(L27="PAYG",INDEX('SKU Catalog'!$F$1:$F$116,MAX(1,U27))="Hourly"),I27,1)),"UNPRICED"))</f>
        <v>8.6999999999999993</v>
      </c>
      <c r="P27" s="4">
        <f>IF(ISNUMBER(O27),O27*Assumptions!$B$8,"UNPRICED")</f>
        <v>104.39999999999999</v>
      </c>
      <c r="Q27" s="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 t="s">
        <v>2303</v>
      </c>
      <c r="S27" s="2" t="s">
        <v>2304</v>
      </c>
      <c r="T27" s="2" t="s">
        <v>352</v>
      </c>
      <c r="U27" s="3">
        <f>IF(COUNTIF('SKU Catalog'!$A$4:$A$116,T27&amp;"|"&amp;F27)=0,0,MATCH(T27&amp;"|"&amp;F27,'SKU Catalog'!$A$1:$A$116,0))</f>
        <v>69</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8.6999999999999993</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8.6999999999999993</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8.6999999999999993</v>
      </c>
    </row>
    <row r="28" spans="1:24" ht="54" customHeight="1" x14ac:dyDescent="0.3">
      <c r="A28" s="2" t="s">
        <v>967</v>
      </c>
      <c r="B28" s="2" t="s">
        <v>90</v>
      </c>
      <c r="C28" s="2" t="s">
        <v>2301</v>
      </c>
      <c r="D28" s="2" t="s">
        <v>316</v>
      </c>
      <c r="E28" s="2" t="s">
        <v>2302</v>
      </c>
      <c r="F28" s="5" t="s">
        <v>317</v>
      </c>
      <c r="G28" s="6">
        <v>1</v>
      </c>
      <c r="H28" s="13">
        <f>Assumptions!$B$13</f>
        <v>10</v>
      </c>
      <c r="I28" s="11">
        <v>1</v>
      </c>
      <c r="J28" s="5" t="s">
        <v>2297</v>
      </c>
      <c r="K28" s="12"/>
      <c r="L28" s="3" t="str">
        <f>IF(U28=0,"INVALID SKU",IF(INDEX('SKU Catalog'!$J$1:$J$116,MAX(1,U28))=0,"PAYG",IF(J28="Default",Assumptions!$B$7,J28)))</f>
        <v>PAYG</v>
      </c>
      <c r="M28" s="3" t="str">
        <f>IF(U28=0,"Review SKU",INDEX('SKU Catalog'!$E$1:$E$116,MAX(1,U28)))</f>
        <v>million tokens</v>
      </c>
      <c r="N28" s="8">
        <f>IF(ISNUMBER(K28),K28,IF(U28=0,"UNPRICED",IF(L28="PAYG",INDEX('SKU Catalog'!$K$1:$K$116,MAX(1,U28)),IF(L28="1Y",INDEX('SKU Catalog'!$L$1:$L$116,MAX(1,U28)),INDEX('SKU Catalog'!$M$1:$M$116,MAX(1,U28))))))</f>
        <v>0.15</v>
      </c>
      <c r="O28" s="4">
        <f>IF(NOT(AND(A28=$B$2,G28&gt;0,H28&gt;0,OR(C28&lt;&gt;"Recommended baseline",Assumptions!$B$10=1))),0,IF(ISNUMBER(N28),G28*H28*N28*IF(ISNUMBER(K28),1,IF(AND(L28="PAYG",INDEX('SKU Catalog'!$F$1:$F$116,MAX(1,U28))="Hourly"),I28,1)),"UNPRICED"))</f>
        <v>1.5</v>
      </c>
      <c r="P28" s="4">
        <f>IF(ISNUMBER(O28),O28*Assumptions!$B$8,"UNPRICED")</f>
        <v>18</v>
      </c>
      <c r="Q28" s="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 t="s">
        <v>2303</v>
      </c>
      <c r="S28" s="2" t="s">
        <v>2304</v>
      </c>
      <c r="T28" s="2" t="s">
        <v>316</v>
      </c>
      <c r="U28" s="3">
        <f>IF(COUNTIF('SKU Catalog'!$A$4:$A$116,T28&amp;"|"&amp;F28)=0,0,MATCH(T28&amp;"|"&amp;F28,'SKU Catalog'!$A$1:$A$116,0))</f>
        <v>56</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1.5</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1.5</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1.5</v>
      </c>
    </row>
    <row r="29" spans="1:24" ht="54" customHeight="1" x14ac:dyDescent="0.3">
      <c r="A29" s="2" t="s">
        <v>967</v>
      </c>
      <c r="B29" s="2" t="s">
        <v>90</v>
      </c>
      <c r="C29" s="2" t="s">
        <v>2301</v>
      </c>
      <c r="D29" s="2" t="s">
        <v>323</v>
      </c>
      <c r="E29" s="2" t="s">
        <v>2302</v>
      </c>
      <c r="F29" s="5" t="s">
        <v>317</v>
      </c>
      <c r="G29" s="6">
        <v>1</v>
      </c>
      <c r="H29" s="13">
        <f>Assumptions!$B$14</f>
        <v>2</v>
      </c>
      <c r="I29" s="11">
        <v>1</v>
      </c>
      <c r="J29" s="5" t="s">
        <v>2297</v>
      </c>
      <c r="K29" s="12"/>
      <c r="L29" s="3" t="str">
        <f>IF(U29=0,"INVALID SKU",IF(INDEX('SKU Catalog'!$J$1:$J$116,MAX(1,U29))=0,"PAYG",IF(J29="Default",Assumptions!$B$7,J29)))</f>
        <v>PAYG</v>
      </c>
      <c r="M29" s="3" t="str">
        <f>IF(U29=0,"Review SKU",INDEX('SKU Catalog'!$E$1:$E$116,MAX(1,U29)))</f>
        <v>million tokens</v>
      </c>
      <c r="N29" s="8">
        <f>IF(ISNUMBER(K29),K29,IF(U29=0,"UNPRICED",IF(L29="PAYG",INDEX('SKU Catalog'!$K$1:$K$116,MAX(1,U29)),IF(L29="1Y",INDEX('SKU Catalog'!$L$1:$L$116,MAX(1,U29)),INDEX('SKU Catalog'!$M$1:$M$116,MAX(1,U29))))))</f>
        <v>0.6</v>
      </c>
      <c r="O29" s="4">
        <f>IF(NOT(AND(A29=$B$2,G29&gt;0,H29&gt;0,OR(C29&lt;&gt;"Recommended baseline",Assumptions!$B$10=1))),0,IF(ISNUMBER(N29),G29*H29*N29*IF(ISNUMBER(K29),1,IF(AND(L29="PAYG",INDEX('SKU Catalog'!$F$1:$F$116,MAX(1,U29))="Hourly"),I29,1)),"UNPRICED"))</f>
        <v>1.2</v>
      </c>
      <c r="P29" s="4">
        <f>IF(ISNUMBER(O29),O29*Assumptions!$B$8,"UNPRICED")</f>
        <v>14.399999999999999</v>
      </c>
      <c r="Q29" s="3" t="str">
        <f>IF(NOT(AND(A29=$B$2,G29&gt;0,H29&gt;0,OR(C29&lt;&gt;"Recommended baseline",Assumptions!$B$10=1))),"Inactive",IF(NOT(ISNUMBER(N29)),"UNPRICED - select SKU / quote",IF(ISNUMBER(K29),"Manual quote - verify source",IF(T29="Covered","Covered by capacity",IF(T29="Control plane","No direct fee","Priced - verify sizing")))))</f>
        <v>Priced - verify sizing</v>
      </c>
      <c r="R29" s="2" t="s">
        <v>2303</v>
      </c>
      <c r="S29" s="2" t="s">
        <v>2304</v>
      </c>
      <c r="T29" s="2" t="s">
        <v>323</v>
      </c>
      <c r="U29" s="3">
        <f>IF(COUNTIF('SKU Catalog'!$A$4:$A$116,T29&amp;"|"&amp;F29)=0,0,MATCH(T29&amp;"|"&amp;F29,'SKU Catalog'!$A$1:$A$116,0))</f>
        <v>58</v>
      </c>
      <c r="V29" s="4">
        <f>IF(NOT(AND(A29=$B$2,G29&gt;0,H29&gt;0,OR(C29&lt;&gt;"Recommended baseline",Assumptions!$B$10=1))),0,IF(ISNUMBER(K29),G29*H29*K29,IF(U29=0,"UNPRICED",IF(ISNUMBER(INDEX('SKU Catalog'!$K$1:$K$116,MAX(1,U29))),G29*H29*INDEX('SKU Catalog'!$K$1:$K$116,MAX(1,U29))*IF(AND(INDEX('SKU Catalog'!$F$1:$F$116,MAX(1,U29))="Hourly",OR(INDEX('SKU Catalog'!$J$1:$J$116,MAX(1,U29))=0,"PAYG"="PAYG")),I29,1),"UNPRICED"))))</f>
        <v>1.2</v>
      </c>
      <c r="W29" s="4">
        <f>IF(NOT(AND(A29=$B$2,G29&gt;0,H29&gt;0,OR(C29&lt;&gt;"Recommended baseline",Assumptions!$B$10=1))),0,IF(ISNUMBER(K29),G29*H29*K29,IF(U29=0,"UNPRICED",IF(ISNUMBER(INDEX('SKU Catalog'!$L$1:$L$116,MAX(1,U29))),G29*H29*INDEX('SKU Catalog'!$L$1:$L$116,MAX(1,U29))*IF(AND(INDEX('SKU Catalog'!$F$1:$F$116,MAX(1,U29))="Hourly",OR(INDEX('SKU Catalog'!$J$1:$J$116,MAX(1,U29))=0,"1Y"="PAYG")),I29,1),"UNPRICED"))))</f>
        <v>1.2</v>
      </c>
      <c r="X29" s="4">
        <f>IF(NOT(AND(A29=$B$2,G29&gt;0,H29&gt;0,OR(C29&lt;&gt;"Recommended baseline",Assumptions!$B$10=1))),0,IF(ISNUMBER(K29),G29*H29*K29,IF(U29=0,"UNPRICED",IF(ISNUMBER(INDEX('SKU Catalog'!$M$1:$M$116,MAX(1,U29))),G29*H29*INDEX('SKU Catalog'!$M$1:$M$116,MAX(1,U29))*IF(AND(INDEX('SKU Catalog'!$F$1:$F$116,MAX(1,U29))="Hourly",OR(INDEX('SKU Catalog'!$J$1:$J$116,MAX(1,U29))=0,"3Y"="PAYG")),I29,1),"UNPRICED"))))</f>
        <v>1.2</v>
      </c>
    </row>
    <row r="30" spans="1:24" ht="54" customHeight="1" x14ac:dyDescent="0.3">
      <c r="A30" s="2" t="s">
        <v>967</v>
      </c>
      <c r="B30" s="2" t="s">
        <v>90</v>
      </c>
      <c r="C30" s="2" t="s">
        <v>2301</v>
      </c>
      <c r="D30" s="2" t="s">
        <v>326</v>
      </c>
      <c r="E30" s="2" t="s">
        <v>2302</v>
      </c>
      <c r="F30" s="5" t="s">
        <v>327</v>
      </c>
      <c r="G30" s="6">
        <v>1</v>
      </c>
      <c r="H30" s="13">
        <f>Assumptions!$B$20</f>
        <v>1</v>
      </c>
      <c r="I30" s="11">
        <v>1</v>
      </c>
      <c r="J30" s="5" t="s">
        <v>2297</v>
      </c>
      <c r="K30" s="12"/>
      <c r="L30" s="3" t="str">
        <f>IF(U30=0,"INVALID SKU",IF(INDEX('SKU Catalog'!$J$1:$J$116,MAX(1,U30))=0,"PAYG",IF(J30="Default",Assumptions!$B$7,J30)))</f>
        <v>PAYG</v>
      </c>
      <c r="M30" s="3" t="str">
        <f>IF(U30=0,"Review SKU",INDEX('SKU Catalog'!$E$1:$E$116,MAX(1,U30)))</f>
        <v>search unit (replicas x partitions)</v>
      </c>
      <c r="N30" s="8">
        <f>IF(ISNUMBER(K30),K30,IF(U30=0,"UNPRICED",IF(L30="PAYG",INDEX('SKU Catalog'!$K$1:$K$116,MAX(1,U30)),IF(L30="1Y",INDEX('SKU Catalog'!$L$1:$L$116,MAX(1,U30)),INDEX('SKU Catalog'!$M$1:$M$116,MAX(1,U30))))))</f>
        <v>73.73</v>
      </c>
      <c r="O30" s="4">
        <f>IF(NOT(AND(A30=$B$2,G30&gt;0,H30&gt;0,OR(C30&lt;&gt;"Recommended baseline",Assumptions!$B$10=1))),0,IF(ISNUMBER(N30),G30*H30*N30*IF(ISNUMBER(K30),1,IF(AND(L30="PAYG",INDEX('SKU Catalog'!$F$1:$F$116,MAX(1,U30))="Hourly"),I30,1)),"UNPRICED"))</f>
        <v>73.73</v>
      </c>
      <c r="P30" s="4">
        <f>IF(ISNUMBER(O30),O30*Assumptions!$B$8,"UNPRICED")</f>
        <v>884.76</v>
      </c>
      <c r="Q30" s="3" t="str">
        <f>IF(NOT(AND(A30=$B$2,G30&gt;0,H30&gt;0,OR(C30&lt;&gt;"Recommended baseline",Assumptions!$B$10=1))),"Inactive",IF(NOT(ISNUMBER(N30)),"UNPRICED - select SKU / quote",IF(ISNUMBER(K30),"Manual quote - verify source",IF(T30="Covered","Covered by capacity",IF(T30="Control plane","No direct fee","Priced - verify sizing")))))</f>
        <v>Priced - verify sizing</v>
      </c>
      <c r="R30" s="2" t="s">
        <v>2303</v>
      </c>
      <c r="S30" s="2" t="s">
        <v>2304</v>
      </c>
      <c r="T30" s="2" t="s">
        <v>326</v>
      </c>
      <c r="U30" s="3">
        <f>IF(COUNTIF('SKU Catalog'!$A$4:$A$116,T30&amp;"|"&amp;F30)=0,0,MATCH(T30&amp;"|"&amp;F30,'SKU Catalog'!$A$1:$A$116,0))</f>
        <v>60</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73.73</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73.73</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73.73</v>
      </c>
    </row>
    <row r="31" spans="1:24" ht="54" customHeight="1" x14ac:dyDescent="0.3">
      <c r="A31" s="2" t="s">
        <v>967</v>
      </c>
      <c r="B31" s="2" t="s">
        <v>88</v>
      </c>
      <c r="C31" s="2" t="s">
        <v>2301</v>
      </c>
      <c r="D31" s="2" t="s">
        <v>307</v>
      </c>
      <c r="E31" s="2" t="s">
        <v>2302</v>
      </c>
      <c r="F31" s="5" t="s">
        <v>312</v>
      </c>
      <c r="G31" s="6">
        <v>1</v>
      </c>
      <c r="H31" s="13">
        <f>Assumptions!$B$19</f>
        <v>1</v>
      </c>
      <c r="I31" s="11">
        <v>1</v>
      </c>
      <c r="J31" s="5" t="s">
        <v>2297</v>
      </c>
      <c r="K31" s="12"/>
      <c r="L31" s="3" t="str">
        <f>IF(U31=0,"INVALID SKU",IF(INDEX('SKU Catalog'!$J$1:$J$116,MAX(1,U31))=0,"PAYG",IF(J31="Default",Assumptions!$B$7,J31)))</f>
        <v>PAYG</v>
      </c>
      <c r="M31" s="3" t="str">
        <f>IF(U31=0,"Review SKU",INDEX('SKU Catalog'!$E$1:$E$116,MAX(1,U31)))</f>
        <v>protected storage account</v>
      </c>
      <c r="N31" s="8" t="str">
        <f>IF(ISNUMBER(K31),K31,IF(U31=0,"UNPRICED",IF(L31="PAYG",INDEX('SKU Catalog'!$K$1:$K$116,MAX(1,U31)),IF(L31="1Y",INDEX('SKU Catalog'!$L$1:$L$116,MAX(1,U31)),INDEX('SKU Catalog'!$M$1:$M$116,MAX(1,U31))))))</f>
        <v>UNPRICED</v>
      </c>
      <c r="O31" s="4" t="str">
        <f>IF(NOT(AND(A31=$B$2,G31&gt;0,H31&gt;0,OR(C31&lt;&gt;"Recommended baseline",Assumptions!$B$10=1))),0,IF(ISNUMBER(N31),G31*H31*N31*IF(ISNUMBER(K31),1,IF(AND(L31="PAYG",INDEX('SKU Catalog'!$F$1:$F$116,MAX(1,U31))="Hourly"),I31,1)),"UNPRICED"))</f>
        <v>UNPRICED</v>
      </c>
      <c r="P31" s="4" t="str">
        <f>IF(ISNUMBER(O31),O31*Assumptions!$B$8,"UNPRICED")</f>
        <v>UNPRICED</v>
      </c>
      <c r="Q31" s="3" t="str">
        <f>IF(NOT(AND(A31=$B$2,G31&gt;0,H31&gt;0,OR(C31&lt;&gt;"Recommended baseline",Assumptions!$B$10=1))),"Inactive",IF(NOT(ISNUMBER(N31)),"UNPRICED - select SKU / quote",IF(ISNUMBER(K31),"Manual quote - verify source",IF(T31="Covered","Covered by capacity",IF(T31="Control plane","No direct fee","Priced - verify sizing")))))</f>
        <v>UNPRICED - select SKU / quote</v>
      </c>
      <c r="R31" s="2" t="s">
        <v>2307</v>
      </c>
      <c r="S31" s="2" t="s">
        <v>2304</v>
      </c>
      <c r="T31" s="2" t="s">
        <v>307</v>
      </c>
      <c r="U31" s="3">
        <f>IF(COUNTIF('SKU Catalog'!$A$4:$A$116,T31&amp;"|"&amp;F31)=0,0,MATCH(T31&amp;"|"&amp;F31,'SKU Catalog'!$A$1:$A$116,0))</f>
        <v>55</v>
      </c>
      <c r="V31" s="4" t="str">
        <f>IF(NOT(AND(A31=$B$2,G31&gt;0,H31&gt;0,OR(C31&lt;&gt;"Recommended baseline",Assumptions!$B$10=1))),0,IF(ISNUMBER(K31),G31*H31*K31,IF(U31=0,"UNPRICED",IF(ISNUMBER(INDEX('SKU Catalog'!$K$1:$K$116,MAX(1,U31))),G31*H31*INDEX('SKU Catalog'!$K$1:$K$116,MAX(1,U31))*IF(AND(INDEX('SKU Catalog'!$F$1:$F$116,MAX(1,U31))="Hourly",OR(INDEX('SKU Catalog'!$J$1:$J$116,MAX(1,U31))=0,"PAYG"="PAYG")),I31,1),"UNPRICED"))))</f>
        <v>UNPRICED</v>
      </c>
      <c r="W31" s="4" t="str">
        <f>IF(NOT(AND(A31=$B$2,G31&gt;0,H31&gt;0,OR(C31&lt;&gt;"Recommended baseline",Assumptions!$B$10=1))),0,IF(ISNUMBER(K31),G31*H31*K31,IF(U31=0,"UNPRICED",IF(ISNUMBER(INDEX('SKU Catalog'!$L$1:$L$116,MAX(1,U31))),G31*H31*INDEX('SKU Catalog'!$L$1:$L$116,MAX(1,U31))*IF(AND(INDEX('SKU Catalog'!$F$1:$F$116,MAX(1,U31))="Hourly",OR(INDEX('SKU Catalog'!$J$1:$J$116,MAX(1,U31))=0,"1Y"="PAYG")),I31,1),"UNPRICED"))))</f>
        <v>UNPRICED</v>
      </c>
      <c r="X31" s="4" t="str">
        <f>IF(NOT(AND(A31=$B$2,G31&gt;0,H31&gt;0,OR(C31&lt;&gt;"Recommended baseline",Assumptions!$B$10=1))),0,IF(ISNUMBER(K31),G31*H31*K31,IF(U31=0,"UNPRICED",IF(ISNUMBER(INDEX('SKU Catalog'!$M$1:$M$116,MAX(1,U31))),G31*H31*INDEX('SKU Catalog'!$M$1:$M$116,MAX(1,U31))*IF(AND(INDEX('SKU Catalog'!$F$1:$F$116,MAX(1,U31))="Hourly",OR(INDEX('SKU Catalog'!$J$1:$J$116,MAX(1,U31))=0,"3Y"="PAYG")),I31,1),"UNPRICED"))))</f>
        <v>UNPRICED</v>
      </c>
    </row>
    <row r="32" spans="1:24" ht="54" customHeight="1" x14ac:dyDescent="0.3">
      <c r="A32" s="2" t="s">
        <v>967</v>
      </c>
      <c r="B32" s="2" t="s">
        <v>96</v>
      </c>
      <c r="C32" s="2" t="s">
        <v>2301</v>
      </c>
      <c r="D32" s="2" t="s">
        <v>96</v>
      </c>
      <c r="E32" s="2" t="s">
        <v>2302</v>
      </c>
      <c r="F32" s="5" t="s">
        <v>191</v>
      </c>
      <c r="G32" s="6">
        <v>1</v>
      </c>
      <c r="H32" s="6">
        <v>1</v>
      </c>
      <c r="I32" s="11">
        <v>1</v>
      </c>
      <c r="J32" s="5" t="s">
        <v>2297</v>
      </c>
      <c r="K32" s="12"/>
      <c r="L32" s="3" t="str">
        <f>IF(U32=0,"INVALID SKU",IF(INDEX('SKU Catalog'!$J$1:$J$116,MAX(1,U32))=0,"PAYG",IF(J32="Default",Assumptions!$B$7,J32)))</f>
        <v>PAYG</v>
      </c>
      <c r="M32" s="3" t="str">
        <f>IF(U32=0,"Review SKU",INDEX('SKU Catalog'!$E$1:$E$116,MAX(1,U32)))</f>
        <v>quoted unit</v>
      </c>
      <c r="N32" s="8" t="str">
        <f>IF(ISNUMBER(K32),K32,IF(U32=0,"UNPRICED",IF(L32="PAYG",INDEX('SKU Catalog'!$K$1:$K$116,MAX(1,U32)),IF(L32="1Y",INDEX('SKU Catalog'!$L$1:$L$116,MAX(1,U32)),INDEX('SKU Catalog'!$M$1:$M$116,MAX(1,U32))))))</f>
        <v>UNPRICED</v>
      </c>
      <c r="O32" s="4" t="str">
        <f>IF(NOT(AND(A32=$B$2,G32&gt;0,H32&gt;0,OR(C32&lt;&gt;"Recommended baseline",Assumptions!$B$10=1))),0,IF(ISNUMBER(N32),G32*H32*N32*IF(ISNUMBER(K32),1,IF(AND(L32="PAYG",INDEX('SKU Catalog'!$F$1:$F$116,MAX(1,U32))="Hourly"),I32,1)),"UNPRICED"))</f>
        <v>UNPRICED</v>
      </c>
      <c r="P32" s="4" t="str">
        <f>IF(ISNUMBER(O32),O32*Assumptions!$B$8,"UNPRICED")</f>
        <v>UNPRICED</v>
      </c>
      <c r="Q32" s="3" t="str">
        <f>IF(NOT(AND(A32=$B$2,G32&gt;0,H32&gt;0,OR(C32&lt;&gt;"Recommended baseline",Assumptions!$B$10=1))),"Inactive",IF(NOT(ISNUMBER(N32)),"UNPRICED - select SKU / quote",IF(ISNUMBER(K32),"Manual quote - verify source",IF(T32="Covered","Covered by capacity",IF(T32="Control plane","No direct fee","Priced - verify sizing")))))</f>
        <v>UNPRICED - select SKU / quote</v>
      </c>
      <c r="R32" s="2" t="s">
        <v>2308</v>
      </c>
      <c r="S32" s="2" t="s">
        <v>2304</v>
      </c>
      <c r="T32" s="2" t="s">
        <v>96</v>
      </c>
      <c r="U32" s="3">
        <f>IF(COUNTIF('SKU Catalog'!$A$4:$A$116,T32&amp;"|"&amp;F32)=0,0,MATCH(T32&amp;"|"&amp;F32,'SKU Catalog'!$A$1:$A$116,0))</f>
        <v>6</v>
      </c>
      <c r="V32" s="4" t="str">
        <f>IF(NOT(AND(A32=$B$2,G32&gt;0,H32&gt;0,OR(C32&lt;&gt;"Recommended baseline",Assumptions!$B$10=1))),0,IF(ISNUMBER(K32),G32*H32*K32,IF(U32=0,"UNPRICED",IF(ISNUMBER(INDEX('SKU Catalog'!$K$1:$K$116,MAX(1,U32))),G32*H32*INDEX('SKU Catalog'!$K$1:$K$116,MAX(1,U32))*IF(AND(INDEX('SKU Catalog'!$F$1:$F$116,MAX(1,U32))="Hourly",OR(INDEX('SKU Catalog'!$J$1:$J$116,MAX(1,U32))=0,"PAYG"="PAYG")),I32,1),"UNPRICED"))))</f>
        <v>UNPRICED</v>
      </c>
      <c r="W32" s="4" t="str">
        <f>IF(NOT(AND(A32=$B$2,G32&gt;0,H32&gt;0,OR(C32&lt;&gt;"Recommended baseline",Assumptions!$B$10=1))),0,IF(ISNUMBER(K32),G32*H32*K32,IF(U32=0,"UNPRICED",IF(ISNUMBER(INDEX('SKU Catalog'!$L$1:$L$116,MAX(1,U32))),G32*H32*INDEX('SKU Catalog'!$L$1:$L$116,MAX(1,U32))*IF(AND(INDEX('SKU Catalog'!$F$1:$F$116,MAX(1,U32))="Hourly",OR(INDEX('SKU Catalog'!$J$1:$J$116,MAX(1,U32))=0,"1Y"="PAYG")),I32,1),"UNPRICED"))))</f>
        <v>UNPRICED</v>
      </c>
      <c r="X32" s="4" t="str">
        <f>IF(NOT(AND(A32=$B$2,G32&gt;0,H32&gt;0,OR(C32&lt;&gt;"Recommended baseline",Assumptions!$B$10=1))),0,IF(ISNUMBER(K32),G32*H32*K32,IF(U32=0,"UNPRICED",IF(ISNUMBER(INDEX('SKU Catalog'!$M$1:$M$116,MAX(1,U32))),G32*H32*INDEX('SKU Catalog'!$M$1:$M$116,MAX(1,U32))*IF(AND(INDEX('SKU Catalog'!$F$1:$F$116,MAX(1,U32))="Hourly",OR(INDEX('SKU Catalog'!$J$1:$J$116,MAX(1,U32))=0,"3Y"="PAYG")),I32,1),"UNPRICED"))))</f>
        <v>UNPRICED</v>
      </c>
    </row>
    <row r="33" spans="1:24" ht="54" customHeight="1" x14ac:dyDescent="0.3">
      <c r="A33" s="2" t="s">
        <v>951</v>
      </c>
      <c r="B33" s="2" t="s">
        <v>86</v>
      </c>
      <c r="C33" s="2" t="s">
        <v>2294</v>
      </c>
      <c r="D33" s="2" t="s">
        <v>2295</v>
      </c>
      <c r="E33" s="2" t="s">
        <v>2296</v>
      </c>
      <c r="F33" s="5" t="s">
        <v>197</v>
      </c>
      <c r="G33" s="6">
        <v>1</v>
      </c>
      <c r="H33" s="6">
        <v>1</v>
      </c>
      <c r="I33" s="11">
        <v>1</v>
      </c>
      <c r="J33" s="5" t="s">
        <v>2297</v>
      </c>
      <c r="K33" s="12"/>
      <c r="L33" s="3" t="str">
        <f>IF(U33=0,"INVALID SKU",IF(INDEX('SKU Catalog'!$J$1:$J$116,MAX(1,U33))=0,"PAYG",IF(J33="Default",Assumptions!$B$7,J33)))</f>
        <v>PAYG</v>
      </c>
      <c r="M33" s="3" t="str">
        <f>IF(U33=0,"Review SKU",INDEX('SKU Catalog'!$E$1:$E$116,MAX(1,U33)))</f>
        <v>capacity</v>
      </c>
      <c r="N33" s="8" t="str">
        <f>IF(ISNUMBER(K33),K33,IF(U33=0,"UNPRICED",IF(L33="PAYG",INDEX('SKU Catalog'!$K$1:$K$116,MAX(1,U33)),IF(L33="1Y",INDEX('SKU Catalog'!$L$1:$L$116,MAX(1,U33)),INDEX('SKU Catalog'!$M$1:$M$116,MAX(1,U33))))))</f>
        <v>UNPRICED</v>
      </c>
      <c r="O33" s="4">
        <f>IF(NOT(AND(A33=$B$2,G33&gt;0,H33&gt;0,OR(C33&lt;&gt;"Recommended baseline",Assumptions!$B$10=1))),0,IF(ISNUMBER(N33),G33*H33*N33*IF(ISNUMBER(K33),1,IF(AND(L33="PAYG",INDEX('SKU Catalog'!$F$1:$F$116,MAX(1,U33))="Hourly"),I33,1)),"UNPRICED"))</f>
        <v>0</v>
      </c>
      <c r="P33" s="4">
        <f>IF(ISNUMBER(O33),O33*Assumptions!$B$8,"UNPRICED")</f>
        <v>0</v>
      </c>
      <c r="Q33" s="3" t="str">
        <f>IF(NOT(AND(A33=$B$2,G33&gt;0,H33&gt;0,OR(C33&lt;&gt;"Recommended baseline",Assumptions!$B$10=1))),"Inactive",IF(NOT(ISNUMBER(N33)),"UNPRICED - select SKU / quote",IF(ISNUMBER(K33),"Manual quote - verify source",IF(T33="Covered","Covered by capacity",IF(T33="Control plane","No direct fee","Priced - verify sizing")))))</f>
        <v>Inactive</v>
      </c>
      <c r="R33" s="2" t="s">
        <v>2298</v>
      </c>
      <c r="S33" s="2" t="s">
        <v>1991</v>
      </c>
      <c r="T33" s="2" t="s">
        <v>196</v>
      </c>
      <c r="U33" s="3">
        <f>IF(COUNTIF('SKU Catalog'!$A$4:$A$116,T33&amp;"|"&amp;F33)=0,0,MATCH(T33&amp;"|"&amp;F33,'SKU Catalog'!$A$1:$A$116,0))</f>
        <v>7</v>
      </c>
      <c r="V33" s="4">
        <f>IF(NOT(AND(A33=$B$2,G33&gt;0,H33&gt;0,OR(C33&lt;&gt;"Recommended baseline",Assumptions!$B$10=1))),0,IF(ISNUMBER(K33),G33*H33*K33,IF(U33=0,"UNPRICED",IF(ISNUMBER(INDEX('SKU Catalog'!$K$1:$K$116,MAX(1,U33))),G33*H33*INDEX('SKU Catalog'!$K$1:$K$116,MAX(1,U33))*IF(AND(INDEX('SKU Catalog'!$F$1:$F$116,MAX(1,U33))="Hourly",OR(INDEX('SKU Catalog'!$J$1:$J$116,MAX(1,U33))=0,"PAYG"="PAYG")),I33,1),"UNPRICED"))))</f>
        <v>0</v>
      </c>
      <c r="W33" s="4">
        <f>IF(NOT(AND(A33=$B$2,G33&gt;0,H33&gt;0,OR(C33&lt;&gt;"Recommended baseline",Assumptions!$B$10=1))),0,IF(ISNUMBER(K33),G33*H33*K33,IF(U33=0,"UNPRICED",IF(ISNUMBER(INDEX('SKU Catalog'!$L$1:$L$116,MAX(1,U33))),G33*H33*INDEX('SKU Catalog'!$L$1:$L$116,MAX(1,U33))*IF(AND(INDEX('SKU Catalog'!$F$1:$F$116,MAX(1,U33))="Hourly",OR(INDEX('SKU Catalog'!$J$1:$J$116,MAX(1,U33))=0,"1Y"="PAYG")),I33,1),"UNPRICED"))))</f>
        <v>0</v>
      </c>
      <c r="X33" s="4">
        <f>IF(NOT(AND(A33=$B$2,G33&gt;0,H33&gt;0,OR(C33&lt;&gt;"Recommended baseline",Assumptions!$B$10=1))),0,IF(ISNUMBER(K33),G33*H33*K33,IF(U33=0,"UNPRICED",IF(ISNUMBER(INDEX('SKU Catalog'!$M$1:$M$116,MAX(1,U33))),G33*H33*INDEX('SKU Catalog'!$M$1:$M$116,MAX(1,U33))*IF(AND(INDEX('SKU Catalog'!$F$1:$F$116,MAX(1,U33))="Hourly",OR(INDEX('SKU Catalog'!$J$1:$J$116,MAX(1,U33))=0,"3Y"="PAYG")),I33,1),"UNPRICED"))))</f>
        <v>0</v>
      </c>
    </row>
    <row r="34" spans="1:24" ht="54" customHeight="1" x14ac:dyDescent="0.3">
      <c r="A34" s="2" t="s">
        <v>951</v>
      </c>
      <c r="B34" s="2" t="s">
        <v>89</v>
      </c>
      <c r="C34" s="2" t="s">
        <v>2310</v>
      </c>
      <c r="D34" s="2" t="s">
        <v>2311</v>
      </c>
      <c r="E34" s="2" t="s">
        <v>2312</v>
      </c>
      <c r="F34" s="5" t="s">
        <v>230</v>
      </c>
      <c r="G34" s="6">
        <v>1</v>
      </c>
      <c r="H34" s="13">
        <f>Assumptions!$B$11</f>
        <v>1024</v>
      </c>
      <c r="I34" s="11">
        <v>1</v>
      </c>
      <c r="J34" s="5" t="s">
        <v>2297</v>
      </c>
      <c r="K34" s="12"/>
      <c r="L34" s="3" t="str">
        <f>IF(U34=0,"INVALID SKU",IF(INDEX('SKU Catalog'!$J$1:$J$116,MAX(1,U34))=0,"PAYG",IF(J34="Default",Assumptions!$B$7,J34)))</f>
        <v>PAYG</v>
      </c>
      <c r="M34" s="3" t="str">
        <f>IF(U34=0,"Review SKU",INDEX('SKU Catalog'!$E$1:$E$116,MAX(1,U34)))</f>
        <v>GB-month</v>
      </c>
      <c r="N34" s="8">
        <f>IF(ISNUMBER(K34),K34,IF(U34=0,"UNPRICED",IF(L34="PAYG",INDEX('SKU Catalog'!$K$1:$K$116,MAX(1,U34)),IF(L34="1Y",INDEX('SKU Catalog'!$L$1:$L$116,MAX(1,U34)),INDEX('SKU Catalog'!$M$1:$M$116,MAX(1,U34))))))</f>
        <v>2.5999999999999999E-2</v>
      </c>
      <c r="O34" s="4">
        <f>IF(NOT(AND(A34=$B$2,G34&gt;0,H34&gt;0,OR(C34&lt;&gt;"Recommended baseline",Assumptions!$B$10=1))),0,IF(ISNUMBER(N34),G34*H34*N34*IF(ISNUMBER(K34),1,IF(AND(L34="PAYG",INDEX('SKU Catalog'!$F$1:$F$116,MAX(1,U34))="Hourly"),I34,1)),"UNPRICED"))</f>
        <v>0</v>
      </c>
      <c r="P34" s="4">
        <f>IF(ISNUMBER(O34),O34*Assumptions!$B$8,"UNPRICED")</f>
        <v>0</v>
      </c>
      <c r="Q34" s="3" t="str">
        <f>IF(NOT(AND(A34=$B$2,G34&gt;0,H34&gt;0,OR(C34&lt;&gt;"Recommended baseline",Assumptions!$B$10=1))),"Inactive",IF(NOT(ISNUMBER(N34)),"UNPRICED - select SKU / quote",IF(ISNUMBER(K34),"Manual quote - verify source",IF(T34="Covered","Covered by capacity",IF(T34="Control plane","No direct fee","Priced - verify sizing")))))</f>
        <v>Inactive</v>
      </c>
      <c r="R34" s="2" t="s">
        <v>2313</v>
      </c>
      <c r="S34" s="2" t="s">
        <v>1991</v>
      </c>
      <c r="T34" s="2" t="s">
        <v>229</v>
      </c>
      <c r="U34" s="3">
        <f>IF(COUNTIF('SKU Catalog'!$A$4:$A$116,T34&amp;"|"&amp;F34)=0,0,MATCH(T34&amp;"|"&amp;F34,'SKU Catalog'!$A$1:$A$116,0))</f>
        <v>21</v>
      </c>
      <c r="V34" s="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54" customHeight="1" x14ac:dyDescent="0.3">
      <c r="A35" s="2" t="s">
        <v>951</v>
      </c>
      <c r="B35" s="2" t="s">
        <v>86</v>
      </c>
      <c r="C35" s="2" t="s">
        <v>2299</v>
      </c>
      <c r="D35" s="2" t="s">
        <v>1989</v>
      </c>
      <c r="E35" s="2" t="s">
        <v>1990</v>
      </c>
      <c r="F35" s="5" t="s">
        <v>182</v>
      </c>
      <c r="G35" s="6">
        <v>1</v>
      </c>
      <c r="H35" s="6">
        <v>1</v>
      </c>
      <c r="I35" s="11">
        <v>1</v>
      </c>
      <c r="J35" s="5" t="s">
        <v>2297</v>
      </c>
      <c r="K35" s="12"/>
      <c r="L35" s="3" t="str">
        <f>IF(U35=0,"INVALID SKU",IF(INDEX('SKU Catalog'!$J$1:$J$116,MAX(1,U35))=0,"PAYG",IF(J35="Default",Assumptions!$B$7,J35)))</f>
        <v>PAYG</v>
      </c>
      <c r="M35" s="3" t="str">
        <f>IF(U35=0,"Review SKU",INDEX('SKU Catalog'!$E$1:$E$116,MAX(1,U35)))</f>
        <v>resource</v>
      </c>
      <c r="N35" s="8">
        <f>IF(ISNUMBER(K35),K35,IF(U35=0,"UNPRICED",IF(L35="PAYG",INDEX('SKU Catalog'!$K$1:$K$116,MAX(1,U35)),IF(L35="1Y",INDEX('SKU Catalog'!$L$1:$L$116,MAX(1,U35)),INDEX('SKU Catalog'!$M$1:$M$116,MAX(1,U35))))))</f>
        <v>0</v>
      </c>
      <c r="O35" s="4">
        <f>IF(NOT(AND(A35=$B$2,G35&gt;0,H35&gt;0,OR(C35&lt;&gt;"Recommended baseline",Assumptions!$B$10=1))),0,IF(ISNUMBER(N35),G35*H35*N35*IF(ISNUMBER(K35),1,IF(AND(L35="PAYG",INDEX('SKU Catalog'!$F$1:$F$116,MAX(1,U35))="Hourly"),I35,1)),"UNPRICED"))</f>
        <v>0</v>
      </c>
      <c r="P35" s="4">
        <f>IF(ISNUMBER(O35),O35*Assumptions!$B$8,"UNPRICED")</f>
        <v>0</v>
      </c>
      <c r="Q35" s="3" t="str">
        <f>IF(NOT(AND(A35=$B$2,G35&gt;0,H35&gt;0,OR(C35&lt;&gt;"Recommended baseline",Assumptions!$B$10=1))),"Inactive",IF(NOT(ISNUMBER(N35)),"UNPRICED - select SKU / quote",IF(ISNUMBER(K35),"Manual quote - verify source",IF(T35="Covered","Covered by capacity",IF(T35="Control plane","No direct fee","Priced - verify sizing")))))</f>
        <v>Inactive</v>
      </c>
      <c r="R35" s="2" t="s">
        <v>2314</v>
      </c>
      <c r="S35" s="2" t="s">
        <v>1991</v>
      </c>
      <c r="T35" s="2" t="s">
        <v>181</v>
      </c>
      <c r="U35" s="3">
        <f>IF(COUNTIF('SKU Catalog'!$A$4:$A$116,T35&amp;"|"&amp;F35)=0,0,MATCH(T35&amp;"|"&amp;F35,'SKU Catalog'!$A$1:$A$116,0))</f>
        <v>4</v>
      </c>
      <c r="V35" s="4">
        <f>IF(NOT(AND(A35=$B$2,G35&gt;0,H35&gt;0,OR(C35&lt;&gt;"Recommended baseline",Assumptions!$B$10=1))),0,IF(ISNUMBER(K35),G35*H35*K35,IF(U35=0,"UNPRICED",IF(ISNUMBER(INDEX('SKU Catalog'!$K$1:$K$116,MAX(1,U35))),G35*H35*INDEX('SKU Catalog'!$K$1:$K$116,MAX(1,U35))*IF(AND(INDEX('SKU Catalog'!$F$1:$F$116,MAX(1,U35))="Hourly",OR(INDEX('SKU Catalog'!$J$1:$J$116,MAX(1,U35))=0,"PAYG"="PAYG")),I35,1),"UNPRICED"))))</f>
        <v>0</v>
      </c>
      <c r="W35" s="4">
        <f>IF(NOT(AND(A35=$B$2,G35&gt;0,H35&gt;0,OR(C35&lt;&gt;"Recommended baseline",Assumptions!$B$10=1))),0,IF(ISNUMBER(K35),G35*H35*K35,IF(U35=0,"UNPRICED",IF(ISNUMBER(INDEX('SKU Catalog'!$L$1:$L$116,MAX(1,U35))),G35*H35*INDEX('SKU Catalog'!$L$1:$L$116,MAX(1,U35))*IF(AND(INDEX('SKU Catalog'!$F$1:$F$116,MAX(1,U35))="Hourly",OR(INDEX('SKU Catalog'!$J$1:$J$116,MAX(1,U35))=0,"1Y"="PAYG")),I35,1),"UNPRICED"))))</f>
        <v>0</v>
      </c>
      <c r="X35" s="4">
        <f>IF(NOT(AND(A35=$B$2,G35&gt;0,H35&gt;0,OR(C35&lt;&gt;"Recommended baseline",Assumptions!$B$10=1))),0,IF(ISNUMBER(K35),G35*H35*K35,IF(U35=0,"UNPRICED",IF(ISNUMBER(INDEX('SKU Catalog'!$M$1:$M$116,MAX(1,U35))),G35*H35*INDEX('SKU Catalog'!$M$1:$M$116,MAX(1,U35))*IF(AND(INDEX('SKU Catalog'!$F$1:$F$116,MAX(1,U35))="Hourly",OR(INDEX('SKU Catalog'!$J$1:$J$116,MAX(1,U35))=0,"3Y"="PAYG")),I35,1),"UNPRICED"))))</f>
        <v>0</v>
      </c>
    </row>
    <row r="36" spans="1:24" ht="54" customHeight="1" x14ac:dyDescent="0.3">
      <c r="A36" s="2" t="s">
        <v>951</v>
      </c>
      <c r="B36" s="2" t="s">
        <v>86</v>
      </c>
      <c r="C36" s="2" t="s">
        <v>2299</v>
      </c>
      <c r="D36" s="2" t="s">
        <v>1993</v>
      </c>
      <c r="E36" s="2" t="s">
        <v>1994</v>
      </c>
      <c r="F36" s="5" t="s">
        <v>182</v>
      </c>
      <c r="G36" s="6">
        <v>1</v>
      </c>
      <c r="H36" s="6">
        <v>1</v>
      </c>
      <c r="I36" s="11">
        <v>1</v>
      </c>
      <c r="J36" s="5" t="s">
        <v>2297</v>
      </c>
      <c r="K36" s="12"/>
      <c r="L36" s="3" t="str">
        <f>IF(U36=0,"INVALID SKU",IF(INDEX('SKU Catalog'!$J$1:$J$116,MAX(1,U36))=0,"PAYG",IF(J36="Default",Assumptions!$B$7,J36)))</f>
        <v>PAYG</v>
      </c>
      <c r="M36" s="3" t="str">
        <f>IF(U36=0,"Review SKU",INDEX('SKU Catalog'!$E$1:$E$116,MAX(1,U36)))</f>
        <v>resource</v>
      </c>
      <c r="N36" s="8">
        <f>IF(ISNUMBER(K36),K36,IF(U36=0,"UNPRICED",IF(L36="PAYG",INDEX('SKU Catalog'!$K$1:$K$116,MAX(1,U36)),IF(L36="1Y",INDEX('SKU Catalog'!$L$1:$L$116,MAX(1,U36)),INDEX('SKU Catalog'!$M$1:$M$116,MAX(1,U36))))))</f>
        <v>0</v>
      </c>
      <c r="O36" s="4">
        <f>IF(NOT(AND(A36=$B$2,G36&gt;0,H36&gt;0,OR(C36&lt;&gt;"Recommended baseline",Assumptions!$B$10=1))),0,IF(ISNUMBER(N36),G36*H36*N36*IF(ISNUMBER(K36),1,IF(AND(L36="PAYG",INDEX('SKU Catalog'!$F$1:$F$116,MAX(1,U36))="Hourly"),I36,1)),"UNPRICED"))</f>
        <v>0</v>
      </c>
      <c r="P36" s="4">
        <f>IF(ISNUMBER(O36),O36*Assumptions!$B$8,"UNPRICED")</f>
        <v>0</v>
      </c>
      <c r="Q36" s="3" t="str">
        <f>IF(NOT(AND(A36=$B$2,G36&gt;0,H36&gt;0,OR(C36&lt;&gt;"Recommended baseline",Assumptions!$B$10=1))),"Inactive",IF(NOT(ISNUMBER(N36)),"UNPRICED - select SKU / quote",IF(ISNUMBER(K36),"Manual quote - verify source",IF(T36="Covered","Covered by capacity",IF(T36="Control plane","No direct fee","Priced - verify sizing")))))</f>
        <v>Inactive</v>
      </c>
      <c r="R36" s="2" t="s">
        <v>2314</v>
      </c>
      <c r="S36" s="2" t="s">
        <v>1991</v>
      </c>
      <c r="T36" s="2" t="s">
        <v>181</v>
      </c>
      <c r="U36" s="3">
        <f>IF(COUNTIF('SKU Catalog'!$A$4:$A$116,T36&amp;"|"&amp;F36)=0,0,MATCH(T36&amp;"|"&amp;F36,'SKU Catalog'!$A$1:$A$116,0))</f>
        <v>4</v>
      </c>
      <c r="V36" s="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54" customHeight="1" x14ac:dyDescent="0.3">
      <c r="A37" s="2" t="s">
        <v>951</v>
      </c>
      <c r="B37" s="2" t="s">
        <v>86</v>
      </c>
      <c r="C37" s="2" t="s">
        <v>2299</v>
      </c>
      <c r="D37" s="2" t="s">
        <v>1996</v>
      </c>
      <c r="E37" s="2" t="s">
        <v>1997</v>
      </c>
      <c r="F37" s="5" t="s">
        <v>182</v>
      </c>
      <c r="G37" s="6">
        <v>1</v>
      </c>
      <c r="H37" s="6">
        <v>1</v>
      </c>
      <c r="I37" s="11">
        <v>1</v>
      </c>
      <c r="J37" s="5" t="s">
        <v>2297</v>
      </c>
      <c r="K37" s="12"/>
      <c r="L37" s="3" t="str">
        <f>IF(U37=0,"INVALID SKU",IF(INDEX('SKU Catalog'!$J$1:$J$116,MAX(1,U37))=0,"PAYG",IF(J37="Default",Assumptions!$B$7,J37)))</f>
        <v>PAYG</v>
      </c>
      <c r="M37" s="3" t="str">
        <f>IF(U37=0,"Review SKU",INDEX('SKU Catalog'!$E$1:$E$116,MAX(1,U37)))</f>
        <v>resource</v>
      </c>
      <c r="N37" s="8">
        <f>IF(ISNUMBER(K37),K37,IF(U37=0,"UNPRICED",IF(L37="PAYG",INDEX('SKU Catalog'!$K$1:$K$116,MAX(1,U37)),IF(L37="1Y",INDEX('SKU Catalog'!$L$1:$L$116,MAX(1,U37)),INDEX('SKU Catalog'!$M$1:$M$116,MAX(1,U37))))))</f>
        <v>0</v>
      </c>
      <c r="O37" s="4">
        <f>IF(NOT(AND(A37=$B$2,G37&gt;0,H37&gt;0,OR(C37&lt;&gt;"Recommended baseline",Assumptions!$B$10=1))),0,IF(ISNUMBER(N37),G37*H37*N37*IF(ISNUMBER(K37),1,IF(AND(L37="PAYG",INDEX('SKU Catalog'!$F$1:$F$116,MAX(1,U37))="Hourly"),I37,1)),"UNPRICED"))</f>
        <v>0</v>
      </c>
      <c r="P37" s="4">
        <f>IF(ISNUMBER(O37),O37*Assumptions!$B$8,"UNPRICED")</f>
        <v>0</v>
      </c>
      <c r="Q37" s="3" t="str">
        <f>IF(NOT(AND(A37=$B$2,G37&gt;0,H37&gt;0,OR(C37&lt;&gt;"Recommended baseline",Assumptions!$B$10=1))),"Inactive",IF(NOT(ISNUMBER(N37)),"UNPRICED - select SKU / quote",IF(ISNUMBER(K37),"Manual quote - verify source",IF(T37="Covered","Covered by capacity",IF(T37="Control plane","No direct fee","Priced - verify sizing")))))</f>
        <v>Inactive</v>
      </c>
      <c r="R37" s="2" t="s">
        <v>2314</v>
      </c>
      <c r="S37" s="2" t="s">
        <v>1991</v>
      </c>
      <c r="T37" s="2" t="s">
        <v>181</v>
      </c>
      <c r="U37" s="3">
        <f>IF(COUNTIF('SKU Catalog'!$A$4:$A$116,T37&amp;"|"&amp;F37)=0,0,MATCH(T37&amp;"|"&amp;F37,'SKU Catalog'!$A$1:$A$116,0))</f>
        <v>4</v>
      </c>
      <c r="V37" s="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54" customHeight="1" x14ac:dyDescent="0.3">
      <c r="A38" s="2" t="s">
        <v>951</v>
      </c>
      <c r="B38" s="2" t="s">
        <v>86</v>
      </c>
      <c r="C38" s="2" t="s">
        <v>2299</v>
      </c>
      <c r="D38" s="2" t="s">
        <v>1999</v>
      </c>
      <c r="E38" s="2" t="s">
        <v>2000</v>
      </c>
      <c r="F38" s="5" t="s">
        <v>182</v>
      </c>
      <c r="G38" s="6">
        <v>1</v>
      </c>
      <c r="H38" s="6">
        <v>1</v>
      </c>
      <c r="I38" s="11">
        <v>1</v>
      </c>
      <c r="J38" s="5" t="s">
        <v>2297</v>
      </c>
      <c r="K38" s="12"/>
      <c r="L38" s="3" t="str">
        <f>IF(U38=0,"INVALID SKU",IF(INDEX('SKU Catalog'!$J$1:$J$116,MAX(1,U38))=0,"PAYG",IF(J38="Default",Assumptions!$B$7,J38)))</f>
        <v>PAYG</v>
      </c>
      <c r="M38" s="3" t="str">
        <f>IF(U38=0,"Review SKU",INDEX('SKU Catalog'!$E$1:$E$116,MAX(1,U38)))</f>
        <v>resource</v>
      </c>
      <c r="N38" s="8">
        <f>IF(ISNUMBER(K38),K38,IF(U38=0,"UNPRICED",IF(L38="PAYG",INDEX('SKU Catalog'!$K$1:$K$116,MAX(1,U38)),IF(L38="1Y",INDEX('SKU Catalog'!$L$1:$L$116,MAX(1,U38)),INDEX('SKU Catalog'!$M$1:$M$116,MAX(1,U38))))))</f>
        <v>0</v>
      </c>
      <c r="O38" s="4">
        <f>IF(NOT(AND(A38=$B$2,G38&gt;0,H38&gt;0,OR(C38&lt;&gt;"Recommended baseline",Assumptions!$B$10=1))),0,IF(ISNUMBER(N38),G38*H38*N38*IF(ISNUMBER(K38),1,IF(AND(L38="PAYG",INDEX('SKU Catalog'!$F$1:$F$116,MAX(1,U38))="Hourly"),I38,1)),"UNPRICED"))</f>
        <v>0</v>
      </c>
      <c r="P38" s="4">
        <f>IF(ISNUMBER(O38),O38*Assumptions!$B$8,"UNPRICED")</f>
        <v>0</v>
      </c>
      <c r="Q38" s="3" t="str">
        <f>IF(NOT(AND(A38=$B$2,G38&gt;0,H38&gt;0,OR(C38&lt;&gt;"Recommended baseline",Assumptions!$B$10=1))),"Inactive",IF(NOT(ISNUMBER(N38)),"UNPRICED - select SKU / quote",IF(ISNUMBER(K38),"Manual quote - verify source",IF(T38="Covered","Covered by capacity",IF(T38="Control plane","No direct fee","Priced - verify sizing")))))</f>
        <v>Inactive</v>
      </c>
      <c r="R38" s="2" t="s">
        <v>2314</v>
      </c>
      <c r="S38" s="2" t="s">
        <v>1991</v>
      </c>
      <c r="T38" s="2" t="s">
        <v>181</v>
      </c>
      <c r="U38" s="3">
        <f>IF(COUNTIF('SKU Catalog'!$A$4:$A$116,T38&amp;"|"&amp;F38)=0,0,MATCH(T38&amp;"|"&amp;F38,'SKU Catalog'!$A$1:$A$116,0))</f>
        <v>4</v>
      </c>
      <c r="V38" s="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54" customHeight="1" x14ac:dyDescent="0.3">
      <c r="A39" s="2" t="s">
        <v>951</v>
      </c>
      <c r="B39" s="2" t="s">
        <v>86</v>
      </c>
      <c r="C39" s="2" t="s">
        <v>2299</v>
      </c>
      <c r="D39" s="2" t="s">
        <v>2002</v>
      </c>
      <c r="E39" s="2" t="s">
        <v>2003</v>
      </c>
      <c r="F39" s="5" t="s">
        <v>182</v>
      </c>
      <c r="G39" s="6">
        <v>1</v>
      </c>
      <c r="H39" s="6">
        <v>1</v>
      </c>
      <c r="I39" s="11">
        <v>1</v>
      </c>
      <c r="J39" s="5" t="s">
        <v>2297</v>
      </c>
      <c r="K39" s="12"/>
      <c r="L39" s="3" t="str">
        <f>IF(U39=0,"INVALID SKU",IF(INDEX('SKU Catalog'!$J$1:$J$116,MAX(1,U39))=0,"PAYG",IF(J39="Default",Assumptions!$B$7,J39)))</f>
        <v>PAYG</v>
      </c>
      <c r="M39" s="3" t="str">
        <f>IF(U39=0,"Review SKU",INDEX('SKU Catalog'!$E$1:$E$116,MAX(1,U39)))</f>
        <v>resource</v>
      </c>
      <c r="N39" s="8">
        <f>IF(ISNUMBER(K39),K39,IF(U39=0,"UNPRICED",IF(L39="PAYG",INDEX('SKU Catalog'!$K$1:$K$116,MAX(1,U39)),IF(L39="1Y",INDEX('SKU Catalog'!$L$1:$L$116,MAX(1,U39)),INDEX('SKU Catalog'!$M$1:$M$116,MAX(1,U39))))))</f>
        <v>0</v>
      </c>
      <c r="O39" s="4">
        <f>IF(NOT(AND(A39=$B$2,G39&gt;0,H39&gt;0,OR(C39&lt;&gt;"Recommended baseline",Assumptions!$B$10=1))),0,IF(ISNUMBER(N39),G39*H39*N39*IF(ISNUMBER(K39),1,IF(AND(L39="PAYG",INDEX('SKU Catalog'!$F$1:$F$116,MAX(1,U39))="Hourly"),I39,1)),"UNPRICED"))</f>
        <v>0</v>
      </c>
      <c r="P39" s="4">
        <f>IF(ISNUMBER(O39),O39*Assumptions!$B$8,"UNPRICED")</f>
        <v>0</v>
      </c>
      <c r="Q39" s="3" t="str">
        <f>IF(NOT(AND(A39=$B$2,G39&gt;0,H39&gt;0,OR(C39&lt;&gt;"Recommended baseline",Assumptions!$B$10=1))),"Inactive",IF(NOT(ISNUMBER(N39)),"UNPRICED - select SKU / quote",IF(ISNUMBER(K39),"Manual quote - verify source",IF(T39="Covered","Covered by capacity",IF(T39="Control plane","No direct fee","Priced - verify sizing")))))</f>
        <v>Inactive</v>
      </c>
      <c r="R39" s="2" t="s">
        <v>2314</v>
      </c>
      <c r="S39" s="2" t="s">
        <v>1991</v>
      </c>
      <c r="T39" s="2" t="s">
        <v>181</v>
      </c>
      <c r="U39" s="3">
        <f>IF(COUNTIF('SKU Catalog'!$A$4:$A$116,T39&amp;"|"&amp;F39)=0,0,MATCH(T39&amp;"|"&amp;F39,'SKU Catalog'!$A$1:$A$116,0))</f>
        <v>4</v>
      </c>
      <c r="V39" s="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54" customHeight="1" x14ac:dyDescent="0.3">
      <c r="A40" s="2" t="s">
        <v>951</v>
      </c>
      <c r="B40" s="2" t="s">
        <v>86</v>
      </c>
      <c r="C40" s="2" t="s">
        <v>2299</v>
      </c>
      <c r="D40" s="2" t="s">
        <v>2005</v>
      </c>
      <c r="E40" s="2" t="s">
        <v>2006</v>
      </c>
      <c r="F40" s="5" t="s">
        <v>182</v>
      </c>
      <c r="G40" s="6">
        <v>1</v>
      </c>
      <c r="H40" s="6">
        <v>1</v>
      </c>
      <c r="I40" s="11">
        <v>1</v>
      </c>
      <c r="J40" s="5" t="s">
        <v>2297</v>
      </c>
      <c r="K40" s="12"/>
      <c r="L40" s="3" t="str">
        <f>IF(U40=0,"INVALID SKU",IF(INDEX('SKU Catalog'!$J$1:$J$116,MAX(1,U40))=0,"PAYG",IF(J40="Default",Assumptions!$B$7,J40)))</f>
        <v>PAYG</v>
      </c>
      <c r="M40" s="3" t="str">
        <f>IF(U40=0,"Review SKU",INDEX('SKU Catalog'!$E$1:$E$116,MAX(1,U40)))</f>
        <v>resource</v>
      </c>
      <c r="N40" s="8">
        <f>IF(ISNUMBER(K40),K40,IF(U40=0,"UNPRICED",IF(L40="PAYG",INDEX('SKU Catalog'!$K$1:$K$116,MAX(1,U40)),IF(L40="1Y",INDEX('SKU Catalog'!$L$1:$L$116,MAX(1,U40)),INDEX('SKU Catalog'!$M$1:$M$116,MAX(1,U40))))))</f>
        <v>0</v>
      </c>
      <c r="O40" s="4">
        <f>IF(NOT(AND(A40=$B$2,G40&gt;0,H40&gt;0,OR(C40&lt;&gt;"Recommended baseline",Assumptions!$B$10=1))),0,IF(ISNUMBER(N40),G40*H40*N40*IF(ISNUMBER(K40),1,IF(AND(L40="PAYG",INDEX('SKU Catalog'!$F$1:$F$116,MAX(1,U40))="Hourly"),I40,1)),"UNPRICED"))</f>
        <v>0</v>
      </c>
      <c r="P40" s="4">
        <f>IF(ISNUMBER(O40),O40*Assumptions!$B$8,"UNPRICED")</f>
        <v>0</v>
      </c>
      <c r="Q40" s="3" t="str">
        <f>IF(NOT(AND(A40=$B$2,G40&gt;0,H40&gt;0,OR(C40&lt;&gt;"Recommended baseline",Assumptions!$B$10=1))),"Inactive",IF(NOT(ISNUMBER(N40)),"UNPRICED - select SKU / quote",IF(ISNUMBER(K40),"Manual quote - verify source",IF(T40="Covered","Covered by capacity",IF(T40="Control plane","No direct fee","Priced - verify sizing")))))</f>
        <v>Inactive</v>
      </c>
      <c r="R40" s="2" t="s">
        <v>2314</v>
      </c>
      <c r="S40" s="2" t="s">
        <v>1991</v>
      </c>
      <c r="T40" s="2" t="s">
        <v>181</v>
      </c>
      <c r="U40" s="3">
        <f>IF(COUNTIF('SKU Catalog'!$A$4:$A$116,T40&amp;"|"&amp;F40)=0,0,MATCH(T40&amp;"|"&amp;F40,'SKU Catalog'!$A$1:$A$116,0))</f>
        <v>4</v>
      </c>
      <c r="V40" s="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54" customHeight="1" x14ac:dyDescent="0.3">
      <c r="A41" s="2" t="s">
        <v>951</v>
      </c>
      <c r="B41" s="2" t="s">
        <v>86</v>
      </c>
      <c r="C41" s="2" t="s">
        <v>2299</v>
      </c>
      <c r="D41" s="2" t="s">
        <v>2008</v>
      </c>
      <c r="E41" s="2" t="s">
        <v>2009</v>
      </c>
      <c r="F41" s="5" t="s">
        <v>182</v>
      </c>
      <c r="G41" s="6">
        <v>1</v>
      </c>
      <c r="H41" s="6">
        <v>1</v>
      </c>
      <c r="I41" s="11">
        <v>1</v>
      </c>
      <c r="J41" s="5" t="s">
        <v>2297</v>
      </c>
      <c r="K41" s="12"/>
      <c r="L41" s="3" t="str">
        <f>IF(U41=0,"INVALID SKU",IF(INDEX('SKU Catalog'!$J$1:$J$116,MAX(1,U41))=0,"PAYG",IF(J41="Default",Assumptions!$B$7,J41)))</f>
        <v>PAYG</v>
      </c>
      <c r="M41" s="3" t="str">
        <f>IF(U41=0,"Review SKU",INDEX('SKU Catalog'!$E$1:$E$116,MAX(1,U41)))</f>
        <v>resource</v>
      </c>
      <c r="N41" s="8">
        <f>IF(ISNUMBER(K41),K41,IF(U41=0,"UNPRICED",IF(L41="PAYG",INDEX('SKU Catalog'!$K$1:$K$116,MAX(1,U41)),IF(L41="1Y",INDEX('SKU Catalog'!$L$1:$L$116,MAX(1,U41)),INDEX('SKU Catalog'!$M$1:$M$116,MAX(1,U41))))))</f>
        <v>0</v>
      </c>
      <c r="O41" s="4">
        <f>IF(NOT(AND(A41=$B$2,G41&gt;0,H41&gt;0,OR(C41&lt;&gt;"Recommended baseline",Assumptions!$B$10=1))),0,IF(ISNUMBER(N41),G41*H41*N41*IF(ISNUMBER(K41),1,IF(AND(L41="PAYG",INDEX('SKU Catalog'!$F$1:$F$116,MAX(1,U41))="Hourly"),I41,1)),"UNPRICED"))</f>
        <v>0</v>
      </c>
      <c r="P41" s="4">
        <f>IF(ISNUMBER(O41),O41*Assumptions!$B$8,"UNPRICED")</f>
        <v>0</v>
      </c>
      <c r="Q41" s="3" t="str">
        <f>IF(NOT(AND(A41=$B$2,G41&gt;0,H41&gt;0,OR(C41&lt;&gt;"Recommended baseline",Assumptions!$B$10=1))),"Inactive",IF(NOT(ISNUMBER(N41)),"UNPRICED - select SKU / quote",IF(ISNUMBER(K41),"Manual quote - verify source",IF(T41="Covered","Covered by capacity",IF(T41="Control plane","No direct fee","Priced - verify sizing")))))</f>
        <v>Inactive</v>
      </c>
      <c r="R41" s="2" t="s">
        <v>2314</v>
      </c>
      <c r="S41" s="2" t="s">
        <v>1991</v>
      </c>
      <c r="T41" s="2" t="s">
        <v>181</v>
      </c>
      <c r="U41" s="3">
        <f>IF(COUNTIF('SKU Catalog'!$A$4:$A$116,T41&amp;"|"&amp;F41)=0,0,MATCH(T41&amp;"|"&amp;F41,'SKU Catalog'!$A$1:$A$116,0))</f>
        <v>4</v>
      </c>
      <c r="V41" s="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54" customHeight="1" x14ac:dyDescent="0.3">
      <c r="A42" s="2" t="s">
        <v>951</v>
      </c>
      <c r="B42" s="2" t="s">
        <v>86</v>
      </c>
      <c r="C42" s="2" t="s">
        <v>2299</v>
      </c>
      <c r="D42" s="2" t="s">
        <v>2011</v>
      </c>
      <c r="E42" s="2" t="s">
        <v>2012</v>
      </c>
      <c r="F42" s="5" t="s">
        <v>182</v>
      </c>
      <c r="G42" s="6">
        <v>1</v>
      </c>
      <c r="H42" s="6">
        <v>1</v>
      </c>
      <c r="I42" s="11">
        <v>1</v>
      </c>
      <c r="J42" s="5" t="s">
        <v>2297</v>
      </c>
      <c r="K42" s="12"/>
      <c r="L42" s="3" t="str">
        <f>IF(U42=0,"INVALID SKU",IF(INDEX('SKU Catalog'!$J$1:$J$116,MAX(1,U42))=0,"PAYG",IF(J42="Default",Assumptions!$B$7,J42)))</f>
        <v>PAYG</v>
      </c>
      <c r="M42" s="3" t="str">
        <f>IF(U42=0,"Review SKU",INDEX('SKU Catalog'!$E$1:$E$116,MAX(1,U42)))</f>
        <v>resource</v>
      </c>
      <c r="N42" s="8">
        <f>IF(ISNUMBER(K42),K42,IF(U42=0,"UNPRICED",IF(L42="PAYG",INDEX('SKU Catalog'!$K$1:$K$116,MAX(1,U42)),IF(L42="1Y",INDEX('SKU Catalog'!$L$1:$L$116,MAX(1,U42)),INDEX('SKU Catalog'!$M$1:$M$116,MAX(1,U42))))))</f>
        <v>0</v>
      </c>
      <c r="O42" s="4">
        <f>IF(NOT(AND(A42=$B$2,G42&gt;0,H42&gt;0,OR(C42&lt;&gt;"Recommended baseline",Assumptions!$B$10=1))),0,IF(ISNUMBER(N42),G42*H42*N42*IF(ISNUMBER(K42),1,IF(AND(L42="PAYG",INDEX('SKU Catalog'!$F$1:$F$116,MAX(1,U42))="Hourly"),I42,1)),"UNPRICED"))</f>
        <v>0</v>
      </c>
      <c r="P42" s="4">
        <f>IF(ISNUMBER(O42),O42*Assumptions!$B$8,"UNPRICED")</f>
        <v>0</v>
      </c>
      <c r="Q42" s="3" t="str">
        <f>IF(NOT(AND(A42=$B$2,G42&gt;0,H42&gt;0,OR(C42&lt;&gt;"Recommended baseline",Assumptions!$B$10=1))),"Inactive",IF(NOT(ISNUMBER(N42)),"UNPRICED - select SKU / quote",IF(ISNUMBER(K42),"Manual quote - verify source",IF(T42="Covered","Covered by capacity",IF(T42="Control plane","No direct fee","Priced - verify sizing")))))</f>
        <v>Inactive</v>
      </c>
      <c r="R42" s="2" t="s">
        <v>2314</v>
      </c>
      <c r="S42" s="2" t="s">
        <v>1991</v>
      </c>
      <c r="T42" s="2" t="s">
        <v>181</v>
      </c>
      <c r="U42" s="3">
        <f>IF(COUNTIF('SKU Catalog'!$A$4:$A$116,T42&amp;"|"&amp;F42)=0,0,MATCH(T42&amp;"|"&amp;F42,'SKU Catalog'!$A$1:$A$116,0))</f>
        <v>4</v>
      </c>
      <c r="V42" s="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54" customHeight="1" x14ac:dyDescent="0.3">
      <c r="A43" s="2" t="s">
        <v>951</v>
      </c>
      <c r="B43" s="2" t="s">
        <v>86</v>
      </c>
      <c r="C43" s="2" t="s">
        <v>2299</v>
      </c>
      <c r="D43" s="2" t="s">
        <v>2014</v>
      </c>
      <c r="E43" s="2" t="s">
        <v>2015</v>
      </c>
      <c r="F43" s="5" t="s">
        <v>182</v>
      </c>
      <c r="G43" s="6">
        <v>1</v>
      </c>
      <c r="H43" s="6">
        <v>1</v>
      </c>
      <c r="I43" s="11">
        <v>1</v>
      </c>
      <c r="J43" s="5" t="s">
        <v>2297</v>
      </c>
      <c r="K43" s="12"/>
      <c r="L43" s="3" t="str">
        <f>IF(U43=0,"INVALID SKU",IF(INDEX('SKU Catalog'!$J$1:$J$116,MAX(1,U43))=0,"PAYG",IF(J43="Default",Assumptions!$B$7,J43)))</f>
        <v>PAYG</v>
      </c>
      <c r="M43" s="3" t="str">
        <f>IF(U43=0,"Review SKU",INDEX('SKU Catalog'!$E$1:$E$116,MAX(1,U43)))</f>
        <v>resource</v>
      </c>
      <c r="N43" s="8">
        <f>IF(ISNUMBER(K43),K43,IF(U43=0,"UNPRICED",IF(L43="PAYG",INDEX('SKU Catalog'!$K$1:$K$116,MAX(1,U43)),IF(L43="1Y",INDEX('SKU Catalog'!$L$1:$L$116,MAX(1,U43)),INDEX('SKU Catalog'!$M$1:$M$116,MAX(1,U43))))))</f>
        <v>0</v>
      </c>
      <c r="O43" s="4">
        <f>IF(NOT(AND(A43=$B$2,G43&gt;0,H43&gt;0,OR(C43&lt;&gt;"Recommended baseline",Assumptions!$B$10=1))),0,IF(ISNUMBER(N43),G43*H43*N43*IF(ISNUMBER(K43),1,IF(AND(L43="PAYG",INDEX('SKU Catalog'!$F$1:$F$116,MAX(1,U43))="Hourly"),I43,1)),"UNPRICED"))</f>
        <v>0</v>
      </c>
      <c r="P43" s="4">
        <f>IF(ISNUMBER(O43),O43*Assumptions!$B$8,"UNPRICED")</f>
        <v>0</v>
      </c>
      <c r="Q43" s="3" t="str">
        <f>IF(NOT(AND(A43=$B$2,G43&gt;0,H43&gt;0,OR(C43&lt;&gt;"Recommended baseline",Assumptions!$B$10=1))),"Inactive",IF(NOT(ISNUMBER(N43)),"UNPRICED - select SKU / quote",IF(ISNUMBER(K43),"Manual quote - verify source",IF(T43="Covered","Covered by capacity",IF(T43="Control plane","No direct fee","Priced - verify sizing")))))</f>
        <v>Inactive</v>
      </c>
      <c r="R43" s="2" t="s">
        <v>2314</v>
      </c>
      <c r="S43" s="2" t="s">
        <v>1991</v>
      </c>
      <c r="T43" s="2" t="s">
        <v>181</v>
      </c>
      <c r="U43" s="3">
        <f>IF(COUNTIF('SKU Catalog'!$A$4:$A$116,T43&amp;"|"&amp;F43)=0,0,MATCH(T43&amp;"|"&amp;F43,'SKU Catalog'!$A$1:$A$116,0))</f>
        <v>4</v>
      </c>
      <c r="V43" s="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54" customHeight="1" x14ac:dyDescent="0.3">
      <c r="A44" s="2" t="s">
        <v>951</v>
      </c>
      <c r="B44" s="2" t="s">
        <v>89</v>
      </c>
      <c r="C44" s="2" t="s">
        <v>2301</v>
      </c>
      <c r="D44" s="2" t="s">
        <v>262</v>
      </c>
      <c r="E44" s="2" t="s">
        <v>2302</v>
      </c>
      <c r="F44" s="5" t="s">
        <v>239</v>
      </c>
      <c r="G44" s="6">
        <v>1</v>
      </c>
      <c r="H44" s="13">
        <f>Assumptions!$B$15</f>
        <v>1024</v>
      </c>
      <c r="I44" s="11">
        <v>1</v>
      </c>
      <c r="J44" s="5" t="s">
        <v>2297</v>
      </c>
      <c r="K44" s="12"/>
      <c r="L44" s="3" t="str">
        <f>IF(U44=0,"INVALID SKU",IF(INDEX('SKU Catalog'!$J$1:$J$116,MAX(1,U44))=0,"PAYG",IF(J44="Default",Assumptions!$B$7,J44)))</f>
        <v>PAYG</v>
      </c>
      <c r="M44" s="3" t="str">
        <f>IF(U44=0,"Review SKU",INDEX('SKU Catalog'!$E$1:$E$116,MAX(1,U44)))</f>
        <v>GB-month</v>
      </c>
      <c r="N44" s="8">
        <f>IF(ISNUMBER(K44),K44,IF(U44=0,"UNPRICED",IF(L44="PAYG",INDEX('SKU Catalog'!$K$1:$K$116,MAX(1,U44)),IF(L44="1Y",INDEX('SKU Catalog'!$L$1:$L$116,MAX(1,U44)),INDEX('SKU Catalog'!$M$1:$M$116,MAX(1,U44))))))</f>
        <v>2.1000000000000001E-2</v>
      </c>
      <c r="O44" s="4">
        <f>IF(NOT(AND(A44=$B$2,G44&gt;0,H44&gt;0,OR(C44&lt;&gt;"Recommended baseline",Assumptions!$B$10=1))),0,IF(ISNUMBER(N44),G44*H44*N44*IF(ISNUMBER(K44),1,IF(AND(L44="PAYG",INDEX('SKU Catalog'!$F$1:$F$116,MAX(1,U44))="Hourly"),I44,1)),"UNPRICED"))</f>
        <v>0</v>
      </c>
      <c r="P44" s="4">
        <f>IF(ISNUMBER(O44),O44*Assumptions!$B$8,"UNPRICED")</f>
        <v>0</v>
      </c>
      <c r="Q44" s="3" t="str">
        <f>IF(NOT(AND(A44=$B$2,G44&gt;0,H44&gt;0,OR(C44&lt;&gt;"Recommended baseline",Assumptions!$B$10=1))),"Inactive",IF(NOT(ISNUMBER(N44)),"UNPRICED - select SKU / quote",IF(ISNUMBER(K44),"Manual quote - verify source",IF(T44="Covered","Covered by capacity",IF(T44="Control plane","No direct fee","Priced - verify sizing")))))</f>
        <v>Inactive</v>
      </c>
      <c r="R44" s="2" t="s">
        <v>2303</v>
      </c>
      <c r="S44" s="2" t="s">
        <v>2304</v>
      </c>
      <c r="T44" s="2" t="s">
        <v>262</v>
      </c>
      <c r="U44" s="3">
        <f>IF(COUNTIF('SKU Catalog'!$A$4:$A$116,T44&amp;"|"&amp;F44)=0,0,MATCH(T44&amp;"|"&amp;F44,'SKU Catalog'!$A$1:$A$116,0))</f>
        <v>34</v>
      </c>
      <c r="V44" s="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54" customHeight="1" x14ac:dyDescent="0.3">
      <c r="A45" s="2" t="s">
        <v>951</v>
      </c>
      <c r="B45" s="2" t="s">
        <v>89</v>
      </c>
      <c r="C45" s="2" t="s">
        <v>2301</v>
      </c>
      <c r="D45" s="2" t="s">
        <v>271</v>
      </c>
      <c r="E45" s="2" t="s">
        <v>2302</v>
      </c>
      <c r="F45" s="5" t="s">
        <v>239</v>
      </c>
      <c r="G45" s="6">
        <v>1</v>
      </c>
      <c r="H45" s="6">
        <v>10</v>
      </c>
      <c r="I45" s="11">
        <v>1</v>
      </c>
      <c r="J45" s="5" t="s">
        <v>2297</v>
      </c>
      <c r="K45" s="12"/>
      <c r="L45" s="3" t="str">
        <f>IF(U45=0,"INVALID SKU",IF(INDEX('SKU Catalog'!$J$1:$J$116,MAX(1,U45))=0,"PAYG",IF(J45="Default",Assumptions!$B$7,J45)))</f>
        <v>PAYG</v>
      </c>
      <c r="M45" s="3" t="str">
        <f>IF(U45=0,"Review SKU",INDEX('SKU Catalog'!$E$1:$E$116,MAX(1,U45)))</f>
        <v>10K operations</v>
      </c>
      <c r="N45" s="8">
        <f>IF(ISNUMBER(K45),K45,IF(U45=0,"UNPRICED",IF(L45="PAYG",INDEX('SKU Catalog'!$K$1:$K$116,MAX(1,U45)),IF(L45="1Y",INDEX('SKU Catalog'!$L$1:$L$116,MAX(1,U45)),INDEX('SKU Catalog'!$M$1:$M$116,MAX(1,U45))))))</f>
        <v>6.5000000000000002E-2</v>
      </c>
      <c r="O45" s="4">
        <f>IF(NOT(AND(A45=$B$2,G45&gt;0,H45&gt;0,OR(C45&lt;&gt;"Recommended baseline",Assumptions!$B$10=1))),0,IF(ISNUMBER(N45),G45*H45*N45*IF(ISNUMBER(K45),1,IF(AND(L45="PAYG",INDEX('SKU Catalog'!$F$1:$F$116,MAX(1,U45))="Hourly"),I45,1)),"UNPRICED"))</f>
        <v>0</v>
      </c>
      <c r="P45" s="4">
        <f>IF(ISNUMBER(O45),O45*Assumptions!$B$8,"UNPRICED")</f>
        <v>0</v>
      </c>
      <c r="Q45" s="3" t="str">
        <f>IF(NOT(AND(A45=$B$2,G45&gt;0,H45&gt;0,OR(C45&lt;&gt;"Recommended baseline",Assumptions!$B$10=1))),"Inactive",IF(NOT(ISNUMBER(N45)),"UNPRICED - select SKU / quote",IF(ISNUMBER(K45),"Manual quote - verify source",IF(T45="Covered","Covered by capacity",IF(T45="Control plane","No direct fee","Priced - verify sizing")))))</f>
        <v>Inactive</v>
      </c>
      <c r="R45" s="2" t="s">
        <v>2303</v>
      </c>
      <c r="S45" s="2" t="s">
        <v>2304</v>
      </c>
      <c r="T45" s="2" t="s">
        <v>271</v>
      </c>
      <c r="U45" s="3">
        <f>IF(COUNTIF('SKU Catalog'!$A$4:$A$116,T45&amp;"|"&amp;F45)=0,0,MATCH(T45&amp;"|"&amp;F45,'SKU Catalog'!$A$1:$A$116,0))</f>
        <v>42</v>
      </c>
      <c r="V45" s="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54" customHeight="1" x14ac:dyDescent="0.3">
      <c r="A46" s="2" t="s">
        <v>951</v>
      </c>
      <c r="B46" s="2" t="s">
        <v>89</v>
      </c>
      <c r="C46" s="2" t="s">
        <v>2301</v>
      </c>
      <c r="D46" s="2" t="s">
        <v>273</v>
      </c>
      <c r="E46" s="2" t="s">
        <v>2302</v>
      </c>
      <c r="F46" s="5" t="s">
        <v>239</v>
      </c>
      <c r="G46" s="6">
        <v>1</v>
      </c>
      <c r="H46" s="6">
        <v>10</v>
      </c>
      <c r="I46" s="11">
        <v>1</v>
      </c>
      <c r="J46" s="5" t="s">
        <v>2297</v>
      </c>
      <c r="K46" s="12"/>
      <c r="L46" s="3" t="str">
        <f>IF(U46=0,"INVALID SKU",IF(INDEX('SKU Catalog'!$J$1:$J$116,MAX(1,U46))=0,"PAYG",IF(J46="Default",Assumptions!$B$7,J46)))</f>
        <v>PAYG</v>
      </c>
      <c r="M46" s="3" t="str">
        <f>IF(U46=0,"Review SKU",INDEX('SKU Catalog'!$E$1:$E$116,MAX(1,U46)))</f>
        <v>10K operations</v>
      </c>
      <c r="N46" s="8">
        <f>IF(ISNUMBER(K46),K46,IF(U46=0,"UNPRICED",IF(L46="PAYG",INDEX('SKU Catalog'!$K$1:$K$116,MAX(1,U46)),IF(L46="1Y",INDEX('SKU Catalog'!$L$1:$L$116,MAX(1,U46)),INDEX('SKU Catalog'!$M$1:$M$116,MAX(1,U46))))))</f>
        <v>5.0000000000000001E-3</v>
      </c>
      <c r="O46" s="4">
        <f>IF(NOT(AND(A46=$B$2,G46&gt;0,H46&gt;0,OR(C46&lt;&gt;"Recommended baseline",Assumptions!$B$10=1))),0,IF(ISNUMBER(N46),G46*H46*N46*IF(ISNUMBER(K46),1,IF(AND(L46="PAYG",INDEX('SKU Catalog'!$F$1:$F$116,MAX(1,U46))="Hourly"),I46,1)),"UNPRICED"))</f>
        <v>0</v>
      </c>
      <c r="P46" s="4">
        <f>IF(ISNUMBER(O46),O46*Assumptions!$B$8,"UNPRICED")</f>
        <v>0</v>
      </c>
      <c r="Q46" s="3" t="str">
        <f>IF(NOT(AND(A46=$B$2,G46&gt;0,H46&gt;0,OR(C46&lt;&gt;"Recommended baseline",Assumptions!$B$10=1))),"Inactive",IF(NOT(ISNUMBER(N46)),"UNPRICED - select SKU / quote",IF(ISNUMBER(K46),"Manual quote - verify source",IF(T46="Covered","Covered by capacity",IF(T46="Control plane","No direct fee","Priced - verify sizing")))))</f>
        <v>Inactive</v>
      </c>
      <c r="R46" s="2" t="s">
        <v>2303</v>
      </c>
      <c r="S46" s="2" t="s">
        <v>2304</v>
      </c>
      <c r="T46" s="2" t="s">
        <v>273</v>
      </c>
      <c r="U46" s="3">
        <f>IF(COUNTIF('SKU Catalog'!$A$4:$A$116,T46&amp;"|"&amp;F46)=0,0,MATCH(T46&amp;"|"&amp;F46,'SKU Catalog'!$A$1:$A$116,0))</f>
        <v>43</v>
      </c>
      <c r="V46" s="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54" customHeight="1" x14ac:dyDescent="0.3">
      <c r="A47" s="2" t="s">
        <v>951</v>
      </c>
      <c r="B47" s="2" t="s">
        <v>88</v>
      </c>
      <c r="C47" s="2" t="s">
        <v>2301</v>
      </c>
      <c r="D47" s="2" t="s">
        <v>286</v>
      </c>
      <c r="E47" s="2" t="s">
        <v>2302</v>
      </c>
      <c r="F47" s="5" t="s">
        <v>287</v>
      </c>
      <c r="G47" s="6">
        <v>1</v>
      </c>
      <c r="H47" s="13">
        <f>Assumptions!$B$23</f>
        <v>10</v>
      </c>
      <c r="I47" s="11">
        <v>1</v>
      </c>
      <c r="J47" s="5" t="s">
        <v>2297</v>
      </c>
      <c r="K47" s="12"/>
      <c r="L47" s="3" t="str">
        <f>IF(U47=0,"INVALID SKU",IF(INDEX('SKU Catalog'!$J$1:$J$116,MAX(1,U47))=0,"PAYG",IF(J47="Default",Assumptions!$B$7,J47)))</f>
        <v>PAYG</v>
      </c>
      <c r="M47" s="3" t="str">
        <f>IF(U47=0,"Review SKU",INDEX('SKU Catalog'!$E$1:$E$116,MAX(1,U47)))</f>
        <v>10K operations</v>
      </c>
      <c r="N47" s="8">
        <f>IF(ISNUMBER(K47),K47,IF(U47=0,"UNPRICED",IF(L47="PAYG",INDEX('SKU Catalog'!$K$1:$K$116,MAX(1,U47)),IF(L47="1Y",INDEX('SKU Catalog'!$L$1:$L$116,MAX(1,U47)),INDEX('SKU Catalog'!$M$1:$M$116,MAX(1,U47))))))</f>
        <v>0.03</v>
      </c>
      <c r="O47" s="4">
        <f>IF(NOT(AND(A47=$B$2,G47&gt;0,H47&gt;0,OR(C47&lt;&gt;"Recommended baseline",Assumptions!$B$10=1))),0,IF(ISNUMBER(N47),G47*H47*N47*IF(ISNUMBER(K47),1,IF(AND(L47="PAYG",INDEX('SKU Catalog'!$F$1:$F$116,MAX(1,U47))="Hourly"),I47,1)),"UNPRICED"))</f>
        <v>0</v>
      </c>
      <c r="P47" s="4">
        <f>IF(ISNUMBER(O47),O47*Assumptions!$B$8,"UNPRICED")</f>
        <v>0</v>
      </c>
      <c r="Q47" s="3" t="str">
        <f>IF(NOT(AND(A47=$B$2,G47&gt;0,H47&gt;0,OR(C47&lt;&gt;"Recommended baseline",Assumptions!$B$10=1))),"Inactive",IF(NOT(ISNUMBER(N47)),"UNPRICED - select SKU / quote",IF(ISNUMBER(K47),"Manual quote - verify source",IF(T47="Covered","Covered by capacity",IF(T47="Control plane","No direct fee","Priced - verify sizing")))))</f>
        <v>Inactive</v>
      </c>
      <c r="R47" s="2" t="s">
        <v>2303</v>
      </c>
      <c r="S47" s="2" t="s">
        <v>2304</v>
      </c>
      <c r="T47" s="2" t="s">
        <v>286</v>
      </c>
      <c r="U47" s="3">
        <f>IF(COUNTIF('SKU Catalog'!$A$4:$A$116,T47&amp;"|"&amp;F47)=0,0,MATCH(T47&amp;"|"&amp;F47,'SKU Catalog'!$A$1:$A$116,0))</f>
        <v>48</v>
      </c>
      <c r="V47" s="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54" customHeight="1" x14ac:dyDescent="0.3">
      <c r="A48" s="2" t="s">
        <v>951</v>
      </c>
      <c r="B48" s="2" t="s">
        <v>88</v>
      </c>
      <c r="C48" s="2" t="s">
        <v>2301</v>
      </c>
      <c r="D48" s="2" t="s">
        <v>297</v>
      </c>
      <c r="E48" s="2" t="s">
        <v>2302</v>
      </c>
      <c r="F48" s="5" t="s">
        <v>298</v>
      </c>
      <c r="G48" s="6">
        <v>1</v>
      </c>
      <c r="H48" s="13">
        <f>Assumptions!$B$12</f>
        <v>30</v>
      </c>
      <c r="I48" s="11">
        <v>1</v>
      </c>
      <c r="J48" s="5" t="s">
        <v>2297</v>
      </c>
      <c r="K48" s="12"/>
      <c r="L48" s="3" t="str">
        <f>IF(U48=0,"INVALID SKU",IF(INDEX('SKU Catalog'!$J$1:$J$116,MAX(1,U48))=0,"PAYG",IF(J48="Default",Assumptions!$B$7,J48)))</f>
        <v>PAYG</v>
      </c>
      <c r="M48" s="3" t="str">
        <f>IF(U48=0,"Review SKU",INDEX('SKU Catalog'!$E$1:$E$116,MAX(1,U48)))</f>
        <v>GB analyzed</v>
      </c>
      <c r="N48" s="8">
        <f>IF(ISNUMBER(K48),K48,IF(U48=0,"UNPRICED",IF(L48="PAYG",INDEX('SKU Catalog'!$K$1:$K$116,MAX(1,U48)),IF(L48="1Y",INDEX('SKU Catalog'!$L$1:$L$116,MAX(1,U48)),INDEX('SKU Catalog'!$M$1:$M$116,MAX(1,U48))))))</f>
        <v>4.3</v>
      </c>
      <c r="O48" s="4">
        <f>IF(NOT(AND(A48=$B$2,G48&gt;0,H48&gt;0,OR(C48&lt;&gt;"Recommended baseline",Assumptions!$B$10=1))),0,IF(ISNUMBER(N48),G48*H48*N48*IF(ISNUMBER(K48),1,IF(AND(L48="PAYG",INDEX('SKU Catalog'!$F$1:$F$116,MAX(1,U48))="Hourly"),I48,1)),"UNPRICED"))</f>
        <v>0</v>
      </c>
      <c r="P48" s="4">
        <f>IF(ISNUMBER(O48),O48*Assumptions!$B$8,"UNPRICED")</f>
        <v>0</v>
      </c>
      <c r="Q48" s="3" t="str">
        <f>IF(NOT(AND(A48=$B$2,G48&gt;0,H48&gt;0,OR(C48&lt;&gt;"Recommended baseline",Assumptions!$B$10=1))),"Inactive",IF(NOT(ISNUMBER(N48)),"UNPRICED - select SKU / quote",IF(ISNUMBER(K48),"Manual quote - verify source",IF(T48="Covered","Covered by capacity",IF(T48="Control plane","No direct fee","Priced - verify sizing")))))</f>
        <v>Inactive</v>
      </c>
      <c r="R48" s="2" t="s">
        <v>2305</v>
      </c>
      <c r="S48" s="2" t="s">
        <v>2304</v>
      </c>
      <c r="T48" s="2" t="s">
        <v>297</v>
      </c>
      <c r="U48" s="3">
        <f>IF(COUNTIF('SKU Catalog'!$A$4:$A$116,T48&amp;"|"&amp;F48)=0,0,MATCH(T48&amp;"|"&amp;F48,'SKU Catalog'!$A$1:$A$116,0))</f>
        <v>51</v>
      </c>
      <c r="V48" s="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54" customHeight="1" x14ac:dyDescent="0.3">
      <c r="A49" s="2" t="s">
        <v>951</v>
      </c>
      <c r="B49" s="2" t="s">
        <v>94</v>
      </c>
      <c r="C49" s="2" t="s">
        <v>2301</v>
      </c>
      <c r="D49" s="2" t="s">
        <v>289</v>
      </c>
      <c r="E49" s="2" t="s">
        <v>2302</v>
      </c>
      <c r="F49" s="5" t="s">
        <v>290</v>
      </c>
      <c r="G49" s="6">
        <v>1</v>
      </c>
      <c r="H49" s="13">
        <f>Assumptions!$B$12</f>
        <v>30</v>
      </c>
      <c r="I49" s="11">
        <v>1</v>
      </c>
      <c r="J49" s="5" t="s">
        <v>2297</v>
      </c>
      <c r="K49" s="12"/>
      <c r="L49" s="3" t="str">
        <f>IF(U49=0,"INVALID SKU",IF(INDEX('SKU Catalog'!$J$1:$J$116,MAX(1,U49))=0,"PAYG",IF(J49="Default",Assumptions!$B$7,J49)))</f>
        <v>PAYG</v>
      </c>
      <c r="M49" s="3" t="str">
        <f>IF(U49=0,"Review SKU",INDEX('SKU Catalog'!$E$1:$E$116,MAX(1,U49)))</f>
        <v>GB ingested</v>
      </c>
      <c r="N49" s="8">
        <f>IF(ISNUMBER(K49),K49,IF(U49=0,"UNPRICED",IF(L49="PAYG",INDEX('SKU Catalog'!$K$1:$K$116,MAX(1,U49)),IF(L49="1Y",INDEX('SKU Catalog'!$L$1:$L$116,MAX(1,U49)),INDEX('SKU Catalog'!$M$1:$M$116,MAX(1,U49))))))</f>
        <v>2.2999999999999998</v>
      </c>
      <c r="O49" s="4">
        <f>IF(NOT(AND(A49=$B$2,G49&gt;0,H49&gt;0,OR(C49&lt;&gt;"Recommended baseline",Assumptions!$B$10=1))),0,IF(ISNUMBER(N49),G49*H49*N49*IF(ISNUMBER(K49),1,IF(AND(L49="PAYG",INDEX('SKU Catalog'!$F$1:$F$116,MAX(1,U49))="Hourly"),I49,1)),"UNPRICED"))</f>
        <v>0</v>
      </c>
      <c r="P49" s="4">
        <f>IF(ISNUMBER(O49),O49*Assumptions!$B$8,"UNPRICED")</f>
        <v>0</v>
      </c>
      <c r="Q49" s="3" t="str">
        <f>IF(NOT(AND(A49=$B$2,G49&gt;0,H49&gt;0,OR(C49&lt;&gt;"Recommended baseline",Assumptions!$B$10=1))),"Inactive",IF(NOT(ISNUMBER(N49)),"UNPRICED - select SKU / quote",IF(ISNUMBER(K49),"Manual quote - verify source",IF(T49="Covered","Covered by capacity",IF(T49="Control plane","No direct fee","Priced - verify sizing")))))</f>
        <v>Inactive</v>
      </c>
      <c r="R49" s="2" t="s">
        <v>2306</v>
      </c>
      <c r="S49" s="2" t="s">
        <v>2304</v>
      </c>
      <c r="T49" s="2" t="s">
        <v>289</v>
      </c>
      <c r="U49" s="3">
        <f>IF(COUNTIF('SKU Catalog'!$A$4:$A$116,T49&amp;"|"&amp;F49)=0,0,MATCH(T49&amp;"|"&amp;F49,'SKU Catalog'!$A$1:$A$116,0))</f>
        <v>49</v>
      </c>
      <c r="V49" s="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54" customHeight="1" x14ac:dyDescent="0.3">
      <c r="A50" s="2" t="s">
        <v>951</v>
      </c>
      <c r="B50" s="2" t="s">
        <v>87</v>
      </c>
      <c r="C50" s="2" t="s">
        <v>2301</v>
      </c>
      <c r="D50" s="2" t="s">
        <v>335</v>
      </c>
      <c r="E50" s="2" t="s">
        <v>2302</v>
      </c>
      <c r="F50" s="5" t="s">
        <v>287</v>
      </c>
      <c r="G50" s="6">
        <v>1</v>
      </c>
      <c r="H50" s="13">
        <f>Assumptions!$B$17</f>
        <v>3</v>
      </c>
      <c r="I50" s="11">
        <v>1</v>
      </c>
      <c r="J50" s="5" t="s">
        <v>2297</v>
      </c>
      <c r="K50" s="12"/>
      <c r="L50" s="3" t="str">
        <f>IF(U50=0,"INVALID SKU",IF(INDEX('SKU Catalog'!$J$1:$J$116,MAX(1,U50))=0,"PAYG",IF(J50="Default",Assumptions!$B$7,J50)))</f>
        <v>PAYG</v>
      </c>
      <c r="M50" s="3" t="str">
        <f>IF(U50=0,"Review SKU",INDEX('SKU Catalog'!$E$1:$E$116,MAX(1,U50)))</f>
        <v>endpoint</v>
      </c>
      <c r="N50" s="8">
        <f>IF(ISNUMBER(K50),K50,IF(U50=0,"UNPRICED",IF(L50="PAYG",INDEX('SKU Catalog'!$K$1:$K$116,MAX(1,U50)),IF(L50="1Y",INDEX('SKU Catalog'!$L$1:$L$116,MAX(1,U50)),INDEX('SKU Catalog'!$M$1:$M$116,MAX(1,U50))))))</f>
        <v>7.3</v>
      </c>
      <c r="O50" s="4">
        <f>IF(NOT(AND(A50=$B$2,G50&gt;0,H50&gt;0,OR(C50&lt;&gt;"Recommended baseline",Assumptions!$B$10=1))),0,IF(ISNUMBER(N50),G50*H50*N50*IF(ISNUMBER(K50),1,IF(AND(L50="PAYG",INDEX('SKU Catalog'!$F$1:$F$116,MAX(1,U50))="Hourly"),I50,1)),"UNPRICED"))</f>
        <v>0</v>
      </c>
      <c r="P50" s="4">
        <f>IF(ISNUMBER(O50),O50*Assumptions!$B$8,"UNPRICED")</f>
        <v>0</v>
      </c>
      <c r="Q50" s="3" t="str">
        <f>IF(NOT(AND(A50=$B$2,G50&gt;0,H50&gt;0,OR(C50&lt;&gt;"Recommended baseline",Assumptions!$B$10=1))),"Inactive",IF(NOT(ISNUMBER(N50)),"UNPRICED - select SKU / quote",IF(ISNUMBER(K50),"Manual quote - verify source",IF(T50="Covered","Covered by capacity",IF(T50="Control plane","No direct fee","Priced - verify sizing")))))</f>
        <v>Inactive</v>
      </c>
      <c r="R50" s="2" t="s">
        <v>2303</v>
      </c>
      <c r="S50" s="2" t="s">
        <v>2304</v>
      </c>
      <c r="T50" s="2" t="s">
        <v>335</v>
      </c>
      <c r="U50" s="3">
        <f>IF(COUNTIF('SKU Catalog'!$A$4:$A$116,T50&amp;"|"&amp;F50)=0,0,MATCH(T50&amp;"|"&amp;F50,'SKU Catalog'!$A$1:$A$116,0))</f>
        <v>63</v>
      </c>
      <c r="V50" s="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54" customHeight="1" x14ac:dyDescent="0.3">
      <c r="A51" s="2" t="s">
        <v>951</v>
      </c>
      <c r="B51" s="2" t="s">
        <v>87</v>
      </c>
      <c r="C51" s="2" t="s">
        <v>2301</v>
      </c>
      <c r="D51" s="2" t="s">
        <v>338</v>
      </c>
      <c r="E51" s="2" t="s">
        <v>2302</v>
      </c>
      <c r="F51" s="5" t="s">
        <v>287</v>
      </c>
      <c r="G51" s="6">
        <v>1</v>
      </c>
      <c r="H51" s="6">
        <v>100</v>
      </c>
      <c r="I51" s="11">
        <v>1</v>
      </c>
      <c r="J51" s="5" t="s">
        <v>2297</v>
      </c>
      <c r="K51" s="12"/>
      <c r="L51" s="3" t="str">
        <f>IF(U51=0,"INVALID SKU",IF(INDEX('SKU Catalog'!$J$1:$J$116,MAX(1,U51))=0,"PAYG",IF(J51="Default",Assumptions!$B$7,J51)))</f>
        <v>PAYG</v>
      </c>
      <c r="M51" s="3" t="str">
        <f>IF(U51=0,"Review SKU",INDEX('SKU Catalog'!$E$1:$E$116,MAX(1,U51)))</f>
        <v>GB processed</v>
      </c>
      <c r="N51" s="8">
        <f>IF(ISNUMBER(K51),K51,IF(U51=0,"UNPRICED",IF(L51="PAYG",INDEX('SKU Catalog'!$K$1:$K$116,MAX(1,U51)),IF(L51="1Y",INDEX('SKU Catalog'!$L$1:$L$116,MAX(1,U51)),INDEX('SKU Catalog'!$M$1:$M$116,MAX(1,U51))))))</f>
        <v>0.01</v>
      </c>
      <c r="O51" s="4">
        <f>IF(NOT(AND(A51=$B$2,G51&gt;0,H51&gt;0,OR(C51&lt;&gt;"Recommended baseline",Assumptions!$B$10=1))),0,IF(ISNUMBER(N51),G51*H51*N51*IF(ISNUMBER(K51),1,IF(AND(L51="PAYG",INDEX('SKU Catalog'!$F$1:$F$116,MAX(1,U51))="Hourly"),I51,1)),"UNPRICED"))</f>
        <v>0</v>
      </c>
      <c r="P51" s="4">
        <f>IF(ISNUMBER(O51),O51*Assumptions!$B$8,"UNPRICED")</f>
        <v>0</v>
      </c>
      <c r="Q51" s="3" t="str">
        <f>IF(NOT(AND(A51=$B$2,G51&gt;0,H51&gt;0,OR(C51&lt;&gt;"Recommended baseline",Assumptions!$B$10=1))),"Inactive",IF(NOT(ISNUMBER(N51)),"UNPRICED - select SKU / quote",IF(ISNUMBER(K51),"Manual quote - verify source",IF(T51="Covered","Covered by capacity",IF(T51="Control plane","No direct fee","Priced - verify sizing")))))</f>
        <v>Inactive</v>
      </c>
      <c r="R51" s="2" t="s">
        <v>2303</v>
      </c>
      <c r="S51" s="2" t="s">
        <v>2304</v>
      </c>
      <c r="T51" s="2" t="s">
        <v>338</v>
      </c>
      <c r="U51" s="3">
        <f>IF(COUNTIF('SKU Catalog'!$A$4:$A$116,T51&amp;"|"&amp;F51)=0,0,MATCH(T51&amp;"|"&amp;F51,'SKU Catalog'!$A$1:$A$116,0))</f>
        <v>64</v>
      </c>
      <c r="V51" s="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54" customHeight="1" x14ac:dyDescent="0.3">
      <c r="A52" s="2" t="s">
        <v>951</v>
      </c>
      <c r="B52" s="2" t="s">
        <v>87</v>
      </c>
      <c r="C52" s="2" t="s">
        <v>2301</v>
      </c>
      <c r="D52" s="2" t="s">
        <v>342</v>
      </c>
      <c r="E52" s="2" t="s">
        <v>2302</v>
      </c>
      <c r="F52" s="5" t="s">
        <v>343</v>
      </c>
      <c r="G52" s="6">
        <v>1</v>
      </c>
      <c r="H52" s="13">
        <f>Assumptions!$B$18</f>
        <v>3</v>
      </c>
      <c r="I52" s="11">
        <v>1</v>
      </c>
      <c r="J52" s="5" t="s">
        <v>2297</v>
      </c>
      <c r="K52" s="12"/>
      <c r="L52" s="3" t="str">
        <f>IF(U52=0,"INVALID SKU",IF(INDEX('SKU Catalog'!$J$1:$J$116,MAX(1,U52))=0,"PAYG",IF(J52="Default",Assumptions!$B$7,J52)))</f>
        <v>PAYG</v>
      </c>
      <c r="M52" s="3" t="str">
        <f>IF(U52=0,"Review SKU",INDEX('SKU Catalog'!$E$1:$E$116,MAX(1,U52)))</f>
        <v>zone</v>
      </c>
      <c r="N52" s="8">
        <f>IF(ISNUMBER(K52),K52,IF(U52=0,"UNPRICED",IF(L52="PAYG",INDEX('SKU Catalog'!$K$1:$K$116,MAX(1,U52)),IF(L52="1Y",INDEX('SKU Catalog'!$L$1:$L$116,MAX(1,U52)),INDEX('SKU Catalog'!$M$1:$M$116,MAX(1,U52))))))</f>
        <v>0.5</v>
      </c>
      <c r="O52" s="4">
        <f>IF(NOT(AND(A52=$B$2,G52&gt;0,H52&gt;0,OR(C52&lt;&gt;"Recommended baseline",Assumptions!$B$10=1))),0,IF(ISNUMBER(N52),G52*H52*N52*IF(ISNUMBER(K52),1,IF(AND(L52="PAYG",INDEX('SKU Catalog'!$F$1:$F$116,MAX(1,U52))="Hourly"),I52,1)),"UNPRICED"))</f>
        <v>0</v>
      </c>
      <c r="P52" s="4">
        <f>IF(ISNUMBER(O52),O52*Assumptions!$B$8,"UNPRICED")</f>
        <v>0</v>
      </c>
      <c r="Q52" s="3" t="str">
        <f>IF(NOT(AND(A52=$B$2,G52&gt;0,H52&gt;0,OR(C52&lt;&gt;"Recommended baseline",Assumptions!$B$10=1))),"Inactive",IF(NOT(ISNUMBER(N52)),"UNPRICED - select SKU / quote",IF(ISNUMBER(K52),"Manual quote - verify source",IF(T52="Covered","Covered by capacity",IF(T52="Control plane","No direct fee","Priced - verify sizing")))))</f>
        <v>Inactive</v>
      </c>
      <c r="R52" s="2" t="s">
        <v>2303</v>
      </c>
      <c r="S52" s="2" t="s">
        <v>2304</v>
      </c>
      <c r="T52" s="2" t="s">
        <v>342</v>
      </c>
      <c r="U52" s="3">
        <f>IF(COUNTIF('SKU Catalog'!$A$4:$A$116,T52&amp;"|"&amp;F52)=0,0,MATCH(T52&amp;"|"&amp;F52,'SKU Catalog'!$A$1:$A$116,0))</f>
        <v>65</v>
      </c>
      <c r="V52" s="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54" customHeight="1" x14ac:dyDescent="0.3">
      <c r="A53" s="2" t="s">
        <v>951</v>
      </c>
      <c r="B53" s="2" t="s">
        <v>87</v>
      </c>
      <c r="C53" s="2" t="s">
        <v>2301</v>
      </c>
      <c r="D53" s="2" t="s">
        <v>346</v>
      </c>
      <c r="E53" s="2" t="s">
        <v>2302</v>
      </c>
      <c r="F53" s="5" t="s">
        <v>343</v>
      </c>
      <c r="G53" s="6">
        <v>1</v>
      </c>
      <c r="H53" s="6">
        <v>1</v>
      </c>
      <c r="I53" s="11">
        <v>1</v>
      </c>
      <c r="J53" s="5" t="s">
        <v>2297</v>
      </c>
      <c r="K53" s="12"/>
      <c r="L53" s="3" t="str">
        <f>IF(U53=0,"INVALID SKU",IF(INDEX('SKU Catalog'!$J$1:$J$116,MAX(1,U53))=0,"PAYG",IF(J53="Default",Assumptions!$B$7,J53)))</f>
        <v>PAYG</v>
      </c>
      <c r="M53" s="3" t="str">
        <f>IF(U53=0,"Review SKU",INDEX('SKU Catalog'!$E$1:$E$116,MAX(1,U53)))</f>
        <v>million queries</v>
      </c>
      <c r="N53" s="8">
        <f>IF(ISNUMBER(K53),K53,IF(U53=0,"UNPRICED",IF(L53="PAYG",INDEX('SKU Catalog'!$K$1:$K$116,MAX(1,U53)),IF(L53="1Y",INDEX('SKU Catalog'!$L$1:$L$116,MAX(1,U53)),INDEX('SKU Catalog'!$M$1:$M$116,MAX(1,U53))))))</f>
        <v>0.4</v>
      </c>
      <c r="O53" s="4">
        <f>IF(NOT(AND(A53=$B$2,G53&gt;0,H53&gt;0,OR(C53&lt;&gt;"Recommended baseline",Assumptions!$B$10=1))),0,IF(ISNUMBER(N53),G53*H53*N53*IF(ISNUMBER(K53),1,IF(AND(L53="PAYG",INDEX('SKU Catalog'!$F$1:$F$116,MAX(1,U53))="Hourly"),I53,1)),"UNPRICED"))</f>
        <v>0</v>
      </c>
      <c r="P53" s="4">
        <f>IF(ISNUMBER(O53),O53*Assumptions!$B$8,"UNPRICED")</f>
        <v>0</v>
      </c>
      <c r="Q53" s="3" t="str">
        <f>IF(NOT(AND(A53=$B$2,G53&gt;0,H53&gt;0,OR(C53&lt;&gt;"Recommended baseline",Assumptions!$B$10=1))),"Inactive",IF(NOT(ISNUMBER(N53)),"UNPRICED - select SKU / quote",IF(ISNUMBER(K53),"Manual quote - verify source",IF(T53="Covered","Covered by capacity",IF(T53="Control plane","No direct fee","Priced - verify sizing")))))</f>
        <v>Inactive</v>
      </c>
      <c r="R53" s="2" t="s">
        <v>2303</v>
      </c>
      <c r="S53" s="2" t="s">
        <v>2304</v>
      </c>
      <c r="T53" s="2" t="s">
        <v>346</v>
      </c>
      <c r="U53" s="3">
        <f>IF(COUNTIF('SKU Catalog'!$A$4:$A$116,T53&amp;"|"&amp;F53)=0,0,MATCH(T53&amp;"|"&amp;F53,'SKU Catalog'!$A$1:$A$116,0))</f>
        <v>66</v>
      </c>
      <c r="V53" s="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row r="54" spans="1:24" ht="54" customHeight="1" x14ac:dyDescent="0.3">
      <c r="A54" s="2" t="s">
        <v>951</v>
      </c>
      <c r="B54" s="2" t="s">
        <v>87</v>
      </c>
      <c r="C54" s="2" t="s">
        <v>2301</v>
      </c>
      <c r="D54" s="2" t="s">
        <v>352</v>
      </c>
      <c r="E54" s="2" t="s">
        <v>2302</v>
      </c>
      <c r="F54" s="5" t="s">
        <v>353</v>
      </c>
      <c r="G54" s="6">
        <v>1</v>
      </c>
      <c r="H54" s="13">
        <f>Assumptions!$B$16</f>
        <v>100</v>
      </c>
      <c r="I54" s="11">
        <v>1</v>
      </c>
      <c r="J54" s="5" t="s">
        <v>2297</v>
      </c>
      <c r="K54" s="12"/>
      <c r="L54" s="3" t="str">
        <f>IF(U54=0,"INVALID SKU",IF(INDEX('SKU Catalog'!$J$1:$J$116,MAX(1,U54))=0,"PAYG",IF(J54="Default",Assumptions!$B$7,J54)))</f>
        <v>PAYG</v>
      </c>
      <c r="M54" s="3" t="str">
        <f>IF(U54=0,"Review SKU",INDEX('SKU Catalog'!$E$1:$E$116,MAX(1,U54)))</f>
        <v>billable GB</v>
      </c>
      <c r="N54" s="8">
        <f>IF(ISNUMBER(K54),K54,IF(U54=0,"UNPRICED",IF(L54="PAYG",INDEX('SKU Catalog'!$K$1:$K$116,MAX(1,U54)),IF(L54="1Y",INDEX('SKU Catalog'!$L$1:$L$116,MAX(1,U54)),INDEX('SKU Catalog'!$M$1:$M$116,MAX(1,U54))))))</f>
        <v>8.6999999999999994E-2</v>
      </c>
      <c r="O54" s="4">
        <f>IF(NOT(AND(A54=$B$2,G54&gt;0,H54&gt;0,OR(C54&lt;&gt;"Recommended baseline",Assumptions!$B$10=1))),0,IF(ISNUMBER(N54),G54*H54*N54*IF(ISNUMBER(K54),1,IF(AND(L54="PAYG",INDEX('SKU Catalog'!$F$1:$F$116,MAX(1,U54))="Hourly"),I54,1)),"UNPRICED"))</f>
        <v>0</v>
      </c>
      <c r="P54" s="4">
        <f>IF(ISNUMBER(O54),O54*Assumptions!$B$8,"UNPRICED")</f>
        <v>0</v>
      </c>
      <c r="Q54" s="3" t="str">
        <f>IF(NOT(AND(A54=$B$2,G54&gt;0,H54&gt;0,OR(C54&lt;&gt;"Recommended baseline",Assumptions!$B$10=1))),"Inactive",IF(NOT(ISNUMBER(N54)),"UNPRICED - select SKU / quote",IF(ISNUMBER(K54),"Manual quote - verify source",IF(T54="Covered","Covered by capacity",IF(T54="Control plane","No direct fee","Priced - verify sizing")))))</f>
        <v>Inactive</v>
      </c>
      <c r="R54" s="2" t="s">
        <v>2303</v>
      </c>
      <c r="S54" s="2" t="s">
        <v>2304</v>
      </c>
      <c r="T54" s="2" t="s">
        <v>352</v>
      </c>
      <c r="U54" s="3">
        <f>IF(COUNTIF('SKU Catalog'!$A$4:$A$116,T54&amp;"|"&amp;F54)=0,0,MATCH(T54&amp;"|"&amp;F54,'SKU Catalog'!$A$1:$A$116,0))</f>
        <v>69</v>
      </c>
      <c r="V54" s="4">
        <f>IF(NOT(AND(A54=$B$2,G54&gt;0,H54&gt;0,OR(C54&lt;&gt;"Recommended baseline",Assumptions!$B$10=1))),0,IF(ISNUMBER(K54),G54*H54*K54,IF(U54=0,"UNPRICED",IF(ISNUMBER(INDEX('SKU Catalog'!$K$1:$K$116,MAX(1,U54))),G54*H54*INDEX('SKU Catalog'!$K$1:$K$116,MAX(1,U54))*IF(AND(INDEX('SKU Catalog'!$F$1:$F$116,MAX(1,U54))="Hourly",OR(INDEX('SKU Catalog'!$J$1:$J$116,MAX(1,U54))=0,"PAYG"="PAYG")),I54,1),"UNPRICED"))))</f>
        <v>0</v>
      </c>
      <c r="W54" s="4">
        <f>IF(NOT(AND(A54=$B$2,G54&gt;0,H54&gt;0,OR(C54&lt;&gt;"Recommended baseline",Assumptions!$B$10=1))),0,IF(ISNUMBER(K54),G54*H54*K54,IF(U54=0,"UNPRICED",IF(ISNUMBER(INDEX('SKU Catalog'!$L$1:$L$116,MAX(1,U54))),G54*H54*INDEX('SKU Catalog'!$L$1:$L$116,MAX(1,U54))*IF(AND(INDEX('SKU Catalog'!$F$1:$F$116,MAX(1,U54))="Hourly",OR(INDEX('SKU Catalog'!$J$1:$J$116,MAX(1,U54))=0,"1Y"="PAYG")),I54,1),"UNPRICED"))))</f>
        <v>0</v>
      </c>
      <c r="X54" s="4">
        <f>IF(NOT(AND(A54=$B$2,G54&gt;0,H54&gt;0,OR(C54&lt;&gt;"Recommended baseline",Assumptions!$B$10=1))),0,IF(ISNUMBER(K54),G54*H54*K54,IF(U54=0,"UNPRICED",IF(ISNUMBER(INDEX('SKU Catalog'!$M$1:$M$116,MAX(1,U54))),G54*H54*INDEX('SKU Catalog'!$M$1:$M$116,MAX(1,U54))*IF(AND(INDEX('SKU Catalog'!$F$1:$F$116,MAX(1,U54))="Hourly",OR(INDEX('SKU Catalog'!$J$1:$J$116,MAX(1,U54))=0,"3Y"="PAYG")),I54,1),"UNPRICED"))))</f>
        <v>0</v>
      </c>
    </row>
    <row r="55" spans="1:24" ht="54" customHeight="1" x14ac:dyDescent="0.3">
      <c r="A55" s="2" t="s">
        <v>951</v>
      </c>
      <c r="B55" s="2" t="s">
        <v>90</v>
      </c>
      <c r="C55" s="2" t="s">
        <v>2301</v>
      </c>
      <c r="D55" s="2" t="s">
        <v>316</v>
      </c>
      <c r="E55" s="2" t="s">
        <v>2302</v>
      </c>
      <c r="F55" s="5" t="s">
        <v>317</v>
      </c>
      <c r="G55" s="6">
        <v>1</v>
      </c>
      <c r="H55" s="13">
        <f>Assumptions!$B$13</f>
        <v>10</v>
      </c>
      <c r="I55" s="11">
        <v>1</v>
      </c>
      <c r="J55" s="5" t="s">
        <v>2297</v>
      </c>
      <c r="K55" s="12"/>
      <c r="L55" s="3" t="str">
        <f>IF(U55=0,"INVALID SKU",IF(INDEX('SKU Catalog'!$J$1:$J$116,MAX(1,U55))=0,"PAYG",IF(J55="Default",Assumptions!$B$7,J55)))</f>
        <v>PAYG</v>
      </c>
      <c r="M55" s="3" t="str">
        <f>IF(U55=0,"Review SKU",INDEX('SKU Catalog'!$E$1:$E$116,MAX(1,U55)))</f>
        <v>million tokens</v>
      </c>
      <c r="N55" s="8">
        <f>IF(ISNUMBER(K55),K55,IF(U55=0,"UNPRICED",IF(L55="PAYG",INDEX('SKU Catalog'!$K$1:$K$116,MAX(1,U55)),IF(L55="1Y",INDEX('SKU Catalog'!$L$1:$L$116,MAX(1,U55)),INDEX('SKU Catalog'!$M$1:$M$116,MAX(1,U55))))))</f>
        <v>0.15</v>
      </c>
      <c r="O55" s="4">
        <f>IF(NOT(AND(A55=$B$2,G55&gt;0,H55&gt;0,OR(C55&lt;&gt;"Recommended baseline",Assumptions!$B$10=1))),0,IF(ISNUMBER(N55),G55*H55*N55*IF(ISNUMBER(K55),1,IF(AND(L55="PAYG",INDEX('SKU Catalog'!$F$1:$F$116,MAX(1,U55))="Hourly"),I55,1)),"UNPRICED"))</f>
        <v>0</v>
      </c>
      <c r="P55" s="4">
        <f>IF(ISNUMBER(O55),O55*Assumptions!$B$8,"UNPRICED")</f>
        <v>0</v>
      </c>
      <c r="Q55" s="3" t="str">
        <f>IF(NOT(AND(A55=$B$2,G55&gt;0,H55&gt;0,OR(C55&lt;&gt;"Recommended baseline",Assumptions!$B$10=1))),"Inactive",IF(NOT(ISNUMBER(N55)),"UNPRICED - select SKU / quote",IF(ISNUMBER(K55),"Manual quote - verify source",IF(T55="Covered","Covered by capacity",IF(T55="Control plane","No direct fee","Priced - verify sizing")))))</f>
        <v>Inactive</v>
      </c>
      <c r="R55" s="2" t="s">
        <v>2303</v>
      </c>
      <c r="S55" s="2" t="s">
        <v>2304</v>
      </c>
      <c r="T55" s="2" t="s">
        <v>316</v>
      </c>
      <c r="U55" s="3">
        <f>IF(COUNTIF('SKU Catalog'!$A$4:$A$116,T55&amp;"|"&amp;F55)=0,0,MATCH(T55&amp;"|"&amp;F55,'SKU Catalog'!$A$1:$A$116,0))</f>
        <v>56</v>
      </c>
      <c r="V55" s="4">
        <f>IF(NOT(AND(A55=$B$2,G55&gt;0,H55&gt;0,OR(C55&lt;&gt;"Recommended baseline",Assumptions!$B$10=1))),0,IF(ISNUMBER(K55),G55*H55*K55,IF(U55=0,"UNPRICED",IF(ISNUMBER(INDEX('SKU Catalog'!$K$1:$K$116,MAX(1,U55))),G55*H55*INDEX('SKU Catalog'!$K$1:$K$116,MAX(1,U55))*IF(AND(INDEX('SKU Catalog'!$F$1:$F$116,MAX(1,U55))="Hourly",OR(INDEX('SKU Catalog'!$J$1:$J$116,MAX(1,U55))=0,"PAYG"="PAYG")),I55,1),"UNPRICED"))))</f>
        <v>0</v>
      </c>
      <c r="W55" s="4">
        <f>IF(NOT(AND(A55=$B$2,G55&gt;0,H55&gt;0,OR(C55&lt;&gt;"Recommended baseline",Assumptions!$B$10=1))),0,IF(ISNUMBER(K55),G55*H55*K55,IF(U55=0,"UNPRICED",IF(ISNUMBER(INDEX('SKU Catalog'!$L$1:$L$116,MAX(1,U55))),G55*H55*INDEX('SKU Catalog'!$L$1:$L$116,MAX(1,U55))*IF(AND(INDEX('SKU Catalog'!$F$1:$F$116,MAX(1,U55))="Hourly",OR(INDEX('SKU Catalog'!$J$1:$J$116,MAX(1,U55))=0,"1Y"="PAYG")),I55,1),"UNPRICED"))))</f>
        <v>0</v>
      </c>
      <c r="X55" s="4">
        <f>IF(NOT(AND(A55=$B$2,G55&gt;0,H55&gt;0,OR(C55&lt;&gt;"Recommended baseline",Assumptions!$B$10=1))),0,IF(ISNUMBER(K55),G55*H55*K55,IF(U55=0,"UNPRICED",IF(ISNUMBER(INDEX('SKU Catalog'!$M$1:$M$116,MAX(1,U55))),G55*H55*INDEX('SKU Catalog'!$M$1:$M$116,MAX(1,U55))*IF(AND(INDEX('SKU Catalog'!$F$1:$F$116,MAX(1,U55))="Hourly",OR(INDEX('SKU Catalog'!$J$1:$J$116,MAX(1,U55))=0,"3Y"="PAYG")),I55,1),"UNPRICED"))))</f>
        <v>0</v>
      </c>
    </row>
    <row r="56" spans="1:24" ht="54" customHeight="1" x14ac:dyDescent="0.3">
      <c r="A56" s="2" t="s">
        <v>951</v>
      </c>
      <c r="B56" s="2" t="s">
        <v>90</v>
      </c>
      <c r="C56" s="2" t="s">
        <v>2301</v>
      </c>
      <c r="D56" s="2" t="s">
        <v>323</v>
      </c>
      <c r="E56" s="2" t="s">
        <v>2302</v>
      </c>
      <c r="F56" s="5" t="s">
        <v>317</v>
      </c>
      <c r="G56" s="6">
        <v>1</v>
      </c>
      <c r="H56" s="13">
        <f>Assumptions!$B$14</f>
        <v>2</v>
      </c>
      <c r="I56" s="11">
        <v>1</v>
      </c>
      <c r="J56" s="5" t="s">
        <v>2297</v>
      </c>
      <c r="K56" s="12"/>
      <c r="L56" s="3" t="str">
        <f>IF(U56=0,"INVALID SKU",IF(INDEX('SKU Catalog'!$J$1:$J$116,MAX(1,U56))=0,"PAYG",IF(J56="Default",Assumptions!$B$7,J56)))</f>
        <v>PAYG</v>
      </c>
      <c r="M56" s="3" t="str">
        <f>IF(U56=0,"Review SKU",INDEX('SKU Catalog'!$E$1:$E$116,MAX(1,U56)))</f>
        <v>million tokens</v>
      </c>
      <c r="N56" s="8">
        <f>IF(ISNUMBER(K56),K56,IF(U56=0,"UNPRICED",IF(L56="PAYG",INDEX('SKU Catalog'!$K$1:$K$116,MAX(1,U56)),IF(L56="1Y",INDEX('SKU Catalog'!$L$1:$L$116,MAX(1,U56)),INDEX('SKU Catalog'!$M$1:$M$116,MAX(1,U56))))))</f>
        <v>0.6</v>
      </c>
      <c r="O56" s="4">
        <f>IF(NOT(AND(A56=$B$2,G56&gt;0,H56&gt;0,OR(C56&lt;&gt;"Recommended baseline",Assumptions!$B$10=1))),0,IF(ISNUMBER(N56),G56*H56*N56*IF(ISNUMBER(K56),1,IF(AND(L56="PAYG",INDEX('SKU Catalog'!$F$1:$F$116,MAX(1,U56))="Hourly"),I56,1)),"UNPRICED"))</f>
        <v>0</v>
      </c>
      <c r="P56" s="4">
        <f>IF(ISNUMBER(O56),O56*Assumptions!$B$8,"UNPRICED")</f>
        <v>0</v>
      </c>
      <c r="Q56" s="3" t="str">
        <f>IF(NOT(AND(A56=$B$2,G56&gt;0,H56&gt;0,OR(C56&lt;&gt;"Recommended baseline",Assumptions!$B$10=1))),"Inactive",IF(NOT(ISNUMBER(N56)),"UNPRICED - select SKU / quote",IF(ISNUMBER(K56),"Manual quote - verify source",IF(T56="Covered","Covered by capacity",IF(T56="Control plane","No direct fee","Priced - verify sizing")))))</f>
        <v>Inactive</v>
      </c>
      <c r="R56" s="2" t="s">
        <v>2303</v>
      </c>
      <c r="S56" s="2" t="s">
        <v>2304</v>
      </c>
      <c r="T56" s="2" t="s">
        <v>323</v>
      </c>
      <c r="U56" s="3">
        <f>IF(COUNTIF('SKU Catalog'!$A$4:$A$116,T56&amp;"|"&amp;F56)=0,0,MATCH(T56&amp;"|"&amp;F56,'SKU Catalog'!$A$1:$A$116,0))</f>
        <v>58</v>
      </c>
      <c r="V56" s="4">
        <f>IF(NOT(AND(A56=$B$2,G56&gt;0,H56&gt;0,OR(C56&lt;&gt;"Recommended baseline",Assumptions!$B$10=1))),0,IF(ISNUMBER(K56),G56*H56*K56,IF(U56=0,"UNPRICED",IF(ISNUMBER(INDEX('SKU Catalog'!$K$1:$K$116,MAX(1,U56))),G56*H56*INDEX('SKU Catalog'!$K$1:$K$116,MAX(1,U56))*IF(AND(INDEX('SKU Catalog'!$F$1:$F$116,MAX(1,U56))="Hourly",OR(INDEX('SKU Catalog'!$J$1:$J$116,MAX(1,U56))=0,"PAYG"="PAYG")),I56,1),"UNPRICED"))))</f>
        <v>0</v>
      </c>
      <c r="W56" s="4">
        <f>IF(NOT(AND(A56=$B$2,G56&gt;0,H56&gt;0,OR(C56&lt;&gt;"Recommended baseline",Assumptions!$B$10=1))),0,IF(ISNUMBER(K56),G56*H56*K56,IF(U56=0,"UNPRICED",IF(ISNUMBER(INDEX('SKU Catalog'!$L$1:$L$116,MAX(1,U56))),G56*H56*INDEX('SKU Catalog'!$L$1:$L$116,MAX(1,U56))*IF(AND(INDEX('SKU Catalog'!$F$1:$F$116,MAX(1,U56))="Hourly",OR(INDEX('SKU Catalog'!$J$1:$J$116,MAX(1,U56))=0,"1Y"="PAYG")),I56,1),"UNPRICED"))))</f>
        <v>0</v>
      </c>
      <c r="X56" s="4">
        <f>IF(NOT(AND(A56=$B$2,G56&gt;0,H56&gt;0,OR(C56&lt;&gt;"Recommended baseline",Assumptions!$B$10=1))),0,IF(ISNUMBER(K56),G56*H56*K56,IF(U56=0,"UNPRICED",IF(ISNUMBER(INDEX('SKU Catalog'!$M$1:$M$116,MAX(1,U56))),G56*H56*INDEX('SKU Catalog'!$M$1:$M$116,MAX(1,U56))*IF(AND(INDEX('SKU Catalog'!$F$1:$F$116,MAX(1,U56))="Hourly",OR(INDEX('SKU Catalog'!$J$1:$J$116,MAX(1,U56))=0,"3Y"="PAYG")),I56,1),"UNPRICED"))))</f>
        <v>0</v>
      </c>
    </row>
    <row r="57" spans="1:24" ht="54" customHeight="1" x14ac:dyDescent="0.3">
      <c r="A57" s="2" t="s">
        <v>951</v>
      </c>
      <c r="B57" s="2" t="s">
        <v>90</v>
      </c>
      <c r="C57" s="2" t="s">
        <v>2301</v>
      </c>
      <c r="D57" s="2" t="s">
        <v>326</v>
      </c>
      <c r="E57" s="2" t="s">
        <v>2302</v>
      </c>
      <c r="F57" s="5" t="s">
        <v>327</v>
      </c>
      <c r="G57" s="6">
        <v>1</v>
      </c>
      <c r="H57" s="13">
        <f>Assumptions!$B$20</f>
        <v>1</v>
      </c>
      <c r="I57" s="11">
        <v>1</v>
      </c>
      <c r="J57" s="5" t="s">
        <v>2297</v>
      </c>
      <c r="K57" s="12"/>
      <c r="L57" s="3" t="str">
        <f>IF(U57=0,"INVALID SKU",IF(INDEX('SKU Catalog'!$J$1:$J$116,MAX(1,U57))=0,"PAYG",IF(J57="Default",Assumptions!$B$7,J57)))</f>
        <v>PAYG</v>
      </c>
      <c r="M57" s="3" t="str">
        <f>IF(U57=0,"Review SKU",INDEX('SKU Catalog'!$E$1:$E$116,MAX(1,U57)))</f>
        <v>search unit (replicas x partitions)</v>
      </c>
      <c r="N57" s="8">
        <f>IF(ISNUMBER(K57),K57,IF(U57=0,"UNPRICED",IF(L57="PAYG",INDEX('SKU Catalog'!$K$1:$K$116,MAX(1,U57)),IF(L57="1Y",INDEX('SKU Catalog'!$L$1:$L$116,MAX(1,U57)),INDEX('SKU Catalog'!$M$1:$M$116,MAX(1,U57))))))</f>
        <v>73.73</v>
      </c>
      <c r="O57" s="4">
        <f>IF(NOT(AND(A57=$B$2,G57&gt;0,H57&gt;0,OR(C57&lt;&gt;"Recommended baseline",Assumptions!$B$10=1))),0,IF(ISNUMBER(N57),G57*H57*N57*IF(ISNUMBER(K57),1,IF(AND(L57="PAYG",INDEX('SKU Catalog'!$F$1:$F$116,MAX(1,U57))="Hourly"),I57,1)),"UNPRICED"))</f>
        <v>0</v>
      </c>
      <c r="P57" s="4">
        <f>IF(ISNUMBER(O57),O57*Assumptions!$B$8,"UNPRICED")</f>
        <v>0</v>
      </c>
      <c r="Q57" s="3" t="str">
        <f>IF(NOT(AND(A57=$B$2,G57&gt;0,H57&gt;0,OR(C57&lt;&gt;"Recommended baseline",Assumptions!$B$10=1))),"Inactive",IF(NOT(ISNUMBER(N57)),"UNPRICED - select SKU / quote",IF(ISNUMBER(K57),"Manual quote - verify source",IF(T57="Covered","Covered by capacity",IF(T57="Control plane","No direct fee","Priced - verify sizing")))))</f>
        <v>Inactive</v>
      </c>
      <c r="R57" s="2" t="s">
        <v>2303</v>
      </c>
      <c r="S57" s="2" t="s">
        <v>2304</v>
      </c>
      <c r="T57" s="2" t="s">
        <v>326</v>
      </c>
      <c r="U57" s="3">
        <f>IF(COUNTIF('SKU Catalog'!$A$4:$A$116,T57&amp;"|"&amp;F57)=0,0,MATCH(T57&amp;"|"&amp;F57,'SKU Catalog'!$A$1:$A$116,0))</f>
        <v>60</v>
      </c>
      <c r="V57" s="4">
        <f>IF(NOT(AND(A57=$B$2,G57&gt;0,H57&gt;0,OR(C57&lt;&gt;"Recommended baseline",Assumptions!$B$10=1))),0,IF(ISNUMBER(K57),G57*H57*K57,IF(U57=0,"UNPRICED",IF(ISNUMBER(INDEX('SKU Catalog'!$K$1:$K$116,MAX(1,U57))),G57*H57*INDEX('SKU Catalog'!$K$1:$K$116,MAX(1,U57))*IF(AND(INDEX('SKU Catalog'!$F$1:$F$116,MAX(1,U57))="Hourly",OR(INDEX('SKU Catalog'!$J$1:$J$116,MAX(1,U57))=0,"PAYG"="PAYG")),I57,1),"UNPRICED"))))</f>
        <v>0</v>
      </c>
      <c r="W57" s="4">
        <f>IF(NOT(AND(A57=$B$2,G57&gt;0,H57&gt;0,OR(C57&lt;&gt;"Recommended baseline",Assumptions!$B$10=1))),0,IF(ISNUMBER(K57),G57*H57*K57,IF(U57=0,"UNPRICED",IF(ISNUMBER(INDEX('SKU Catalog'!$L$1:$L$116,MAX(1,U57))),G57*H57*INDEX('SKU Catalog'!$L$1:$L$116,MAX(1,U57))*IF(AND(INDEX('SKU Catalog'!$F$1:$F$116,MAX(1,U57))="Hourly",OR(INDEX('SKU Catalog'!$J$1:$J$116,MAX(1,U57))=0,"1Y"="PAYG")),I57,1),"UNPRICED"))))</f>
        <v>0</v>
      </c>
      <c r="X57" s="4">
        <f>IF(NOT(AND(A57=$B$2,G57&gt;0,H57&gt;0,OR(C57&lt;&gt;"Recommended baseline",Assumptions!$B$10=1))),0,IF(ISNUMBER(K57),G57*H57*K57,IF(U57=0,"UNPRICED",IF(ISNUMBER(INDEX('SKU Catalog'!$M$1:$M$116,MAX(1,U57))),G57*H57*INDEX('SKU Catalog'!$M$1:$M$116,MAX(1,U57))*IF(AND(INDEX('SKU Catalog'!$F$1:$F$116,MAX(1,U57))="Hourly",OR(INDEX('SKU Catalog'!$J$1:$J$116,MAX(1,U57))=0,"3Y"="PAYG")),I57,1),"UNPRICED"))))</f>
        <v>0</v>
      </c>
    </row>
    <row r="58" spans="1:24" ht="54" customHeight="1" x14ac:dyDescent="0.3">
      <c r="A58" s="2" t="s">
        <v>951</v>
      </c>
      <c r="B58" s="2" t="s">
        <v>88</v>
      </c>
      <c r="C58" s="2" t="s">
        <v>2301</v>
      </c>
      <c r="D58" s="2" t="s">
        <v>307</v>
      </c>
      <c r="E58" s="2" t="s">
        <v>2302</v>
      </c>
      <c r="F58" s="5" t="s">
        <v>312</v>
      </c>
      <c r="G58" s="6">
        <v>1</v>
      </c>
      <c r="H58" s="13">
        <f>Assumptions!$B$19</f>
        <v>1</v>
      </c>
      <c r="I58" s="11">
        <v>1</v>
      </c>
      <c r="J58" s="5" t="s">
        <v>2297</v>
      </c>
      <c r="K58" s="12"/>
      <c r="L58" s="3" t="str">
        <f>IF(U58=0,"INVALID SKU",IF(INDEX('SKU Catalog'!$J$1:$J$116,MAX(1,U58))=0,"PAYG",IF(J58="Default",Assumptions!$B$7,J58)))</f>
        <v>PAYG</v>
      </c>
      <c r="M58" s="3" t="str">
        <f>IF(U58=0,"Review SKU",INDEX('SKU Catalog'!$E$1:$E$116,MAX(1,U58)))</f>
        <v>protected storage account</v>
      </c>
      <c r="N58" s="8" t="str">
        <f>IF(ISNUMBER(K58),K58,IF(U58=0,"UNPRICED",IF(L58="PAYG",INDEX('SKU Catalog'!$K$1:$K$116,MAX(1,U58)),IF(L58="1Y",INDEX('SKU Catalog'!$L$1:$L$116,MAX(1,U58)),INDEX('SKU Catalog'!$M$1:$M$116,MAX(1,U58))))))</f>
        <v>UNPRICED</v>
      </c>
      <c r="O58" s="4">
        <f>IF(NOT(AND(A58=$B$2,G58&gt;0,H58&gt;0,OR(C58&lt;&gt;"Recommended baseline",Assumptions!$B$10=1))),0,IF(ISNUMBER(N58),G58*H58*N58*IF(ISNUMBER(K58),1,IF(AND(L58="PAYG",INDEX('SKU Catalog'!$F$1:$F$116,MAX(1,U58))="Hourly"),I58,1)),"UNPRICED"))</f>
        <v>0</v>
      </c>
      <c r="P58" s="4">
        <f>IF(ISNUMBER(O58),O58*Assumptions!$B$8,"UNPRICED")</f>
        <v>0</v>
      </c>
      <c r="Q58" s="3" t="str">
        <f>IF(NOT(AND(A58=$B$2,G58&gt;0,H58&gt;0,OR(C58&lt;&gt;"Recommended baseline",Assumptions!$B$10=1))),"Inactive",IF(NOT(ISNUMBER(N58)),"UNPRICED - select SKU / quote",IF(ISNUMBER(K58),"Manual quote - verify source",IF(T58="Covered","Covered by capacity",IF(T58="Control plane","No direct fee","Priced - verify sizing")))))</f>
        <v>Inactive</v>
      </c>
      <c r="R58" s="2" t="s">
        <v>2307</v>
      </c>
      <c r="S58" s="2" t="s">
        <v>2304</v>
      </c>
      <c r="T58" s="2" t="s">
        <v>307</v>
      </c>
      <c r="U58" s="3">
        <f>IF(COUNTIF('SKU Catalog'!$A$4:$A$116,T58&amp;"|"&amp;F58)=0,0,MATCH(T58&amp;"|"&amp;F58,'SKU Catalog'!$A$1:$A$116,0))</f>
        <v>55</v>
      </c>
      <c r="V58" s="4">
        <f>IF(NOT(AND(A58=$B$2,G58&gt;0,H58&gt;0,OR(C58&lt;&gt;"Recommended baseline",Assumptions!$B$10=1))),0,IF(ISNUMBER(K58),G58*H58*K58,IF(U58=0,"UNPRICED",IF(ISNUMBER(INDEX('SKU Catalog'!$K$1:$K$116,MAX(1,U58))),G58*H58*INDEX('SKU Catalog'!$K$1:$K$116,MAX(1,U58))*IF(AND(INDEX('SKU Catalog'!$F$1:$F$116,MAX(1,U58))="Hourly",OR(INDEX('SKU Catalog'!$J$1:$J$116,MAX(1,U58))=0,"PAYG"="PAYG")),I58,1),"UNPRICED"))))</f>
        <v>0</v>
      </c>
      <c r="W58" s="4">
        <f>IF(NOT(AND(A58=$B$2,G58&gt;0,H58&gt;0,OR(C58&lt;&gt;"Recommended baseline",Assumptions!$B$10=1))),0,IF(ISNUMBER(K58),G58*H58*K58,IF(U58=0,"UNPRICED",IF(ISNUMBER(INDEX('SKU Catalog'!$L$1:$L$116,MAX(1,U58))),G58*H58*INDEX('SKU Catalog'!$L$1:$L$116,MAX(1,U58))*IF(AND(INDEX('SKU Catalog'!$F$1:$F$116,MAX(1,U58))="Hourly",OR(INDEX('SKU Catalog'!$J$1:$J$116,MAX(1,U58))=0,"1Y"="PAYG")),I58,1),"UNPRICED"))))</f>
        <v>0</v>
      </c>
      <c r="X58" s="4">
        <f>IF(NOT(AND(A58=$B$2,G58&gt;0,H58&gt;0,OR(C58&lt;&gt;"Recommended baseline",Assumptions!$B$10=1))),0,IF(ISNUMBER(K58),G58*H58*K58,IF(U58=0,"UNPRICED",IF(ISNUMBER(INDEX('SKU Catalog'!$M$1:$M$116,MAX(1,U58))),G58*H58*INDEX('SKU Catalog'!$M$1:$M$116,MAX(1,U58))*IF(AND(INDEX('SKU Catalog'!$F$1:$F$116,MAX(1,U58))="Hourly",OR(INDEX('SKU Catalog'!$J$1:$J$116,MAX(1,U58))=0,"3Y"="PAYG")),I58,1),"UNPRICED"))))</f>
        <v>0</v>
      </c>
    </row>
    <row r="59" spans="1:24" ht="54" customHeight="1" x14ac:dyDescent="0.3">
      <c r="A59" s="2" t="s">
        <v>951</v>
      </c>
      <c r="B59" s="2" t="s">
        <v>96</v>
      </c>
      <c r="C59" s="2" t="s">
        <v>2301</v>
      </c>
      <c r="D59" s="2" t="s">
        <v>96</v>
      </c>
      <c r="E59" s="2" t="s">
        <v>2302</v>
      </c>
      <c r="F59" s="5" t="s">
        <v>191</v>
      </c>
      <c r="G59" s="6">
        <v>1</v>
      </c>
      <c r="H59" s="6">
        <v>1</v>
      </c>
      <c r="I59" s="11">
        <v>1</v>
      </c>
      <c r="J59" s="5" t="s">
        <v>2297</v>
      </c>
      <c r="K59" s="12"/>
      <c r="L59" s="3" t="str">
        <f>IF(U59=0,"INVALID SKU",IF(INDEX('SKU Catalog'!$J$1:$J$116,MAX(1,U59))=0,"PAYG",IF(J59="Default",Assumptions!$B$7,J59)))</f>
        <v>PAYG</v>
      </c>
      <c r="M59" s="3" t="str">
        <f>IF(U59=0,"Review SKU",INDEX('SKU Catalog'!$E$1:$E$116,MAX(1,U59)))</f>
        <v>quoted unit</v>
      </c>
      <c r="N59" s="8" t="str">
        <f>IF(ISNUMBER(K59),K59,IF(U59=0,"UNPRICED",IF(L59="PAYG",INDEX('SKU Catalog'!$K$1:$K$116,MAX(1,U59)),IF(L59="1Y",INDEX('SKU Catalog'!$L$1:$L$116,MAX(1,U59)),INDEX('SKU Catalog'!$M$1:$M$116,MAX(1,U59))))))</f>
        <v>UNPRICED</v>
      </c>
      <c r="O59" s="4">
        <f>IF(NOT(AND(A59=$B$2,G59&gt;0,H59&gt;0,OR(C59&lt;&gt;"Recommended baseline",Assumptions!$B$10=1))),0,IF(ISNUMBER(N59),G59*H59*N59*IF(ISNUMBER(K59),1,IF(AND(L59="PAYG",INDEX('SKU Catalog'!$F$1:$F$116,MAX(1,U59))="Hourly"),I59,1)),"UNPRICED"))</f>
        <v>0</v>
      </c>
      <c r="P59" s="4">
        <f>IF(ISNUMBER(O59),O59*Assumptions!$B$8,"UNPRICED")</f>
        <v>0</v>
      </c>
      <c r="Q59" s="3" t="str">
        <f>IF(NOT(AND(A59=$B$2,G59&gt;0,H59&gt;0,OR(C59&lt;&gt;"Recommended baseline",Assumptions!$B$10=1))),"Inactive",IF(NOT(ISNUMBER(N59)),"UNPRICED - select SKU / quote",IF(ISNUMBER(K59),"Manual quote - verify source",IF(T59="Covered","Covered by capacity",IF(T59="Control plane","No direct fee","Priced - verify sizing")))))</f>
        <v>Inactive</v>
      </c>
      <c r="R59" s="2" t="s">
        <v>2308</v>
      </c>
      <c r="S59" s="2" t="s">
        <v>2304</v>
      </c>
      <c r="T59" s="2" t="s">
        <v>96</v>
      </c>
      <c r="U59" s="3">
        <f>IF(COUNTIF('SKU Catalog'!$A$4:$A$116,T59&amp;"|"&amp;F59)=0,0,MATCH(T59&amp;"|"&amp;F59,'SKU Catalog'!$A$1:$A$116,0))</f>
        <v>6</v>
      </c>
      <c r="V59" s="4">
        <f>IF(NOT(AND(A59=$B$2,G59&gt;0,H59&gt;0,OR(C59&lt;&gt;"Recommended baseline",Assumptions!$B$10=1))),0,IF(ISNUMBER(K59),G59*H59*K59,IF(U59=0,"UNPRICED",IF(ISNUMBER(INDEX('SKU Catalog'!$K$1:$K$116,MAX(1,U59))),G59*H59*INDEX('SKU Catalog'!$K$1:$K$116,MAX(1,U59))*IF(AND(INDEX('SKU Catalog'!$F$1:$F$116,MAX(1,U59))="Hourly",OR(INDEX('SKU Catalog'!$J$1:$J$116,MAX(1,U59))=0,"PAYG"="PAYG")),I59,1),"UNPRICED"))))</f>
        <v>0</v>
      </c>
      <c r="W59" s="4">
        <f>IF(NOT(AND(A59=$B$2,G59&gt;0,H59&gt;0,OR(C59&lt;&gt;"Recommended baseline",Assumptions!$B$10=1))),0,IF(ISNUMBER(K59),G59*H59*K59,IF(U59=0,"UNPRICED",IF(ISNUMBER(INDEX('SKU Catalog'!$L$1:$L$116,MAX(1,U59))),G59*H59*INDEX('SKU Catalog'!$L$1:$L$116,MAX(1,U59))*IF(AND(INDEX('SKU Catalog'!$F$1:$F$116,MAX(1,U59))="Hourly",OR(INDEX('SKU Catalog'!$J$1:$J$116,MAX(1,U59))=0,"1Y"="PAYG")),I59,1),"UNPRICED"))))</f>
        <v>0</v>
      </c>
      <c r="X59" s="4">
        <f>IF(NOT(AND(A59=$B$2,G59&gt;0,H59&gt;0,OR(C59&lt;&gt;"Recommended baseline",Assumptions!$B$10=1))),0,IF(ISNUMBER(K59),G59*H59*K59,IF(U59=0,"UNPRICED",IF(ISNUMBER(INDEX('SKU Catalog'!$M$1:$M$116,MAX(1,U59))),G59*H59*INDEX('SKU Catalog'!$M$1:$M$116,MAX(1,U59))*IF(AND(INDEX('SKU Catalog'!$F$1:$F$116,MAX(1,U59))="Hourly",OR(INDEX('SKU Catalog'!$J$1:$J$116,MAX(1,U59))=0,"3Y"="PAYG")),I59,1),"UNPRICED"))))</f>
        <v>0</v>
      </c>
    </row>
  </sheetData>
  <autoFilter ref="A5:S59" xr:uid="{00000000-0009-0000-0000-00000E000000}"/>
  <mergeCells count="2">
    <mergeCell ref="A3:S3"/>
    <mergeCell ref="A1:S1"/>
  </mergeCells>
  <conditionalFormatting sqref="O6:P59">
    <cfRule type="cellIs" dxfId="10" priority="1" operator="equal">
      <formula>"UNPRICED"</formula>
    </cfRule>
  </conditionalFormatting>
  <dataValidations count="23">
    <dataValidation type="list" showErrorMessage="1" errorTitle="Invalid model input" error="Use the supplied options or a non-negative value in the allowed range." sqref="B2" xr:uid="{00000000-0002-0000-0E00-000000000000}">
      <formula1>"dev,prod"</formula1>
    </dataValidation>
    <dataValidation type="list" showErrorMessage="1" errorTitle="Invalid model input" error="Use the supplied options or a non-negative value in the allowed range." sqref="F6 F33" xr:uid="{00000000-0002-0000-0E00-000001000000}">
      <formula1>SKU_4</formula1>
    </dataValidation>
    <dataValidation type="list" showErrorMessage="1" errorTitle="Invalid model input" error="Use the supplied options or a non-negative value in the allowed range." sqref="J6:J59" xr:uid="{00000000-0002-0000-0E00-000002000000}">
      <formula1>"Default,PAYG,1Y,3Y"</formula1>
    </dataValidation>
    <dataValidation type="decimal" showErrorMessage="1" errorTitle="Invalid model input" error="Use the supplied options or a non-negative value in the allowed range." sqref="G6:H59 K6:K59" xr:uid="{00000000-0002-0000-0E00-000003000000}">
      <formula1>0</formula1>
      <formula2>1000000000000</formula2>
    </dataValidation>
    <dataValidation type="decimal" showErrorMessage="1" errorTitle="Invalid model input" error="Use the supplied options or a non-negative value in the allowed range." sqref="I6:I59" xr:uid="{00000000-0002-0000-0E00-000006000000}">
      <formula1>0</formula1>
      <formula2>1</formula2>
    </dataValidation>
    <dataValidation type="list" showErrorMessage="1" errorTitle="Invalid model input" error="Use the supplied options or a non-negative value in the allowed range." sqref="F7 F34" xr:uid="{00000000-0002-0000-0E00-000007000000}">
      <formula1>SKU_5</formula1>
    </dataValidation>
    <dataValidation type="list" showErrorMessage="1" errorTitle="Invalid model input" error="Use the supplied options or a non-negative value in the allowed range." sqref="F35:F43 F8:F16" xr:uid="{00000000-0002-0000-0E00-00000D000000}">
      <formula1>SKU_1</formula1>
    </dataValidation>
    <dataValidation type="list" showErrorMessage="1" errorTitle="Invalid model input" error="Use the supplied options or a non-negative value in the allowed range." sqref="F17 F44" xr:uid="{00000000-0002-0000-0E00-000043000000}">
      <formula1>SKU_9</formula1>
    </dataValidation>
    <dataValidation type="list" showErrorMessage="1" errorTitle="Invalid model input" error="Use the supplied options or a non-negative value in the allowed range." sqref="F18 F45" xr:uid="{00000000-0002-0000-0E00-000049000000}">
      <formula1>SKU_10</formula1>
    </dataValidation>
    <dataValidation type="list" showErrorMessage="1" errorTitle="Invalid model input" error="Use the supplied options or a non-negative value in the allowed range." sqref="F19 F46" xr:uid="{00000000-0002-0000-0E00-00004F000000}">
      <formula1>SKU_11</formula1>
    </dataValidation>
    <dataValidation type="list" showErrorMessage="1" errorTitle="Invalid model input" error="Use the supplied options or a non-negative value in the allowed range." sqref="F20 F47" xr:uid="{00000000-0002-0000-0E00-000055000000}">
      <formula1>SKU_15</formula1>
    </dataValidation>
    <dataValidation type="list" showErrorMessage="1" errorTitle="Invalid model input" error="Use the supplied options or a non-negative value in the allowed range." sqref="F21 F48" xr:uid="{00000000-0002-0000-0E00-00005B000000}">
      <formula1>SKU_18</formula1>
    </dataValidation>
    <dataValidation type="list" showErrorMessage="1" errorTitle="Invalid model input" error="Use the supplied options or a non-negative value in the allowed range." sqref="F22 F49" xr:uid="{00000000-0002-0000-0E00-000061000000}">
      <formula1>SKU_16</formula1>
    </dataValidation>
    <dataValidation type="list" showErrorMessage="1" errorTitle="Invalid model input" error="Use the supplied options or a non-negative value in the allowed range." sqref="F23 F50" xr:uid="{00000000-0002-0000-0E00-000067000000}">
      <formula1>SKU_25</formula1>
    </dataValidation>
    <dataValidation type="list" showErrorMessage="1" errorTitle="Invalid model input" error="Use the supplied options or a non-negative value in the allowed range." sqref="F24 F51" xr:uid="{00000000-0002-0000-0E00-00006D000000}">
      <formula1>SKU_26</formula1>
    </dataValidation>
    <dataValidation type="list" showErrorMessage="1" errorTitle="Invalid model input" error="Use the supplied options or a non-negative value in the allowed range." sqref="F25 F52" xr:uid="{00000000-0002-0000-0E00-000073000000}">
      <formula1>SKU_27</formula1>
    </dataValidation>
    <dataValidation type="list" showErrorMessage="1" errorTitle="Invalid model input" error="Use the supplied options or a non-negative value in the allowed range." sqref="F26 F53" xr:uid="{00000000-0002-0000-0E00-000079000000}">
      <formula1>SKU_28</formula1>
    </dataValidation>
    <dataValidation type="list" showErrorMessage="1" errorTitle="Invalid model input" error="Use the supplied options or a non-negative value in the allowed range." sqref="F27 F54" xr:uid="{00000000-0002-0000-0E00-00007F000000}">
      <formula1>SKU_29</formula1>
    </dataValidation>
    <dataValidation type="list" showErrorMessage="1" errorTitle="Invalid model input" error="Use the supplied options or a non-negative value in the allowed range." sqref="F28 F55" xr:uid="{00000000-0002-0000-0E00-000085000000}">
      <formula1>SKU_22</formula1>
    </dataValidation>
    <dataValidation type="list" showErrorMessage="1" errorTitle="Invalid model input" error="Use the supplied options or a non-negative value in the allowed range." sqref="F29 F56" xr:uid="{00000000-0002-0000-0E00-00008B000000}">
      <formula1>SKU_23</formula1>
    </dataValidation>
    <dataValidation type="list" showErrorMessage="1" errorTitle="Invalid model input" error="Use the supplied options or a non-negative value in the allowed range." sqref="F30 F57" xr:uid="{00000000-0002-0000-0E00-000091000000}">
      <formula1>SKU_24</formula1>
    </dataValidation>
    <dataValidation type="list" showErrorMessage="1" errorTitle="Invalid model input" error="Use the supplied options or a non-negative value in the allowed range." sqref="F31 F58" xr:uid="{00000000-0002-0000-0E00-000097000000}">
      <formula1>SKU_20</formula1>
    </dataValidation>
    <dataValidation type="list" showErrorMessage="1" errorTitle="Invalid model input" error="Use the supplied options or a non-negative value in the allowed range." sqref="F32 F59" xr:uid="{00000000-0002-0000-0E00-00009D000000}">
      <formula1>SKU_3</formula1>
    </dataValidation>
  </dataValidations>
  <pageMargins left="0.75" right="0.75" top="1" bottom="1" header="0.5" footer="0.5"/>
  <pageSetup paperSize="8" fitToHeight="0"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X80"/>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2360</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SUM(O6:O80)</f>
        <v>357.05799999999994</v>
      </c>
      <c r="J2" s="2" t="s">
        <v>97</v>
      </c>
      <c r="K2" s="10">
        <f>COUNTIFS(A6:A80,B2,Q6:Q80,"UNPRICED*")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2017</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2017</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969</v>
      </c>
      <c r="E8" s="2" t="s">
        <v>970</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2017</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2019</v>
      </c>
      <c r="E9" s="2" t="s">
        <v>2020</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2017</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86</v>
      </c>
      <c r="C10" s="2" t="s">
        <v>2299</v>
      </c>
      <c r="D10" s="2" t="s">
        <v>2022</v>
      </c>
      <c r="E10" s="2" t="s">
        <v>2023</v>
      </c>
      <c r="F10" s="5" t="s">
        <v>182</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 t="s">
        <v>2314</v>
      </c>
      <c r="S10" s="2" t="s">
        <v>2017</v>
      </c>
      <c r="T10" s="2" t="s">
        <v>181</v>
      </c>
      <c r="U10" s="3">
        <f>IF(COUNTIF('SKU Catalog'!$A$4:$A$116,T10&amp;"|"&amp;F10)=0,0,MATCH(T10&amp;"|"&amp;F10,'SKU Catalog'!$A$1:$A$116,0))</f>
        <v>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86</v>
      </c>
      <c r="C11" s="2" t="s">
        <v>2299</v>
      </c>
      <c r="D11" s="2" t="s">
        <v>2025</v>
      </c>
      <c r="E11" s="2" t="s">
        <v>2026</v>
      </c>
      <c r="F11" s="5" t="s">
        <v>182</v>
      </c>
      <c r="G11" s="6">
        <v>1</v>
      </c>
      <c r="H11" s="6">
        <v>1</v>
      </c>
      <c r="I11" s="11">
        <v>1</v>
      </c>
      <c r="J11" s="5" t="s">
        <v>2297</v>
      </c>
      <c r="K11" s="12"/>
      <c r="L11" s="3" t="str">
        <f>IF(U11=0,"INVALID SKU",IF(INDEX('SKU Catalog'!$J$1:$J$116,MAX(1,U11))=0,"PAYG",IF(J11="Default",Assumptions!$B$7,J11)))</f>
        <v>PAYG</v>
      </c>
      <c r="M11" s="3" t="str">
        <f>IF(U11=0,"Review SKU",INDEX('SKU Catalog'!$E$1:$E$116,MAX(1,U11)))</f>
        <v>resource</v>
      </c>
      <c r="N11" s="8">
        <f>IF(ISNUMBER(K11),K11,IF(U11=0,"UNPRICED",IF(L11="PAYG",INDEX('SKU Catalog'!$K$1:$K$116,MAX(1,U11)),IF(L11="1Y",INDEX('SKU Catalog'!$L$1:$L$116,MAX(1,U11)),INDEX('SKU Catalog'!$M$1:$M$116,MAX(1,U11))))))</f>
        <v>0</v>
      </c>
      <c r="O11" s="4">
        <f>IF(NOT(AND(A11=$B$2,G11&gt;0,H11&gt;0,OR(C11&lt;&gt;"Recommended baseline",Assumptions!$B$10=1))),0,IF(ISNUMBER(N11),G11*H11*N11*IF(ISNUMBER(K11),1,IF(AND(L11="PAYG",INDEX('SKU Catalog'!$F$1:$F$116,MAX(1,U11))="Hourly"),I11,1)),"UNPRICED"))</f>
        <v>0</v>
      </c>
      <c r="P11" s="4">
        <f>IF(ISNUMBER(O11),O11*Assumptions!$B$8,"UNPRICED")</f>
        <v>0</v>
      </c>
      <c r="Q11" s="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 t="s">
        <v>2314</v>
      </c>
      <c r="S11" s="2" t="s">
        <v>2017</v>
      </c>
      <c r="T11" s="2" t="s">
        <v>181</v>
      </c>
      <c r="U11" s="3">
        <f>IF(COUNTIF('SKU Catalog'!$A$4:$A$116,T11&amp;"|"&amp;F11)=0,0,MATCH(T11&amp;"|"&amp;F11,'SKU Catalog'!$A$1:$A$116,0))</f>
        <v>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54" customHeight="1" x14ac:dyDescent="0.3">
      <c r="A12" s="2" t="s">
        <v>967</v>
      </c>
      <c r="B12" s="2" t="s">
        <v>95</v>
      </c>
      <c r="C12" s="2" t="s">
        <v>2299</v>
      </c>
      <c r="D12" s="2" t="s">
        <v>2350</v>
      </c>
      <c r="E12" s="2" t="s">
        <v>1916</v>
      </c>
      <c r="F12" s="5" t="s">
        <v>188</v>
      </c>
      <c r="G12" s="6">
        <v>1</v>
      </c>
      <c r="H12" s="6">
        <v>1</v>
      </c>
      <c r="I12" s="11">
        <v>1</v>
      </c>
      <c r="J12" s="5" t="s">
        <v>2297</v>
      </c>
      <c r="K12" s="12"/>
      <c r="L12" s="3" t="str">
        <f>IF(U12=0,"INVALID SKU",IF(INDEX('SKU Catalog'!$J$1:$J$116,MAX(1,U12))=0,"PAYG",IF(J12="Default",Assumptions!$B$7,J12)))</f>
        <v>PAYG</v>
      </c>
      <c r="M12" s="3" t="str">
        <f>IF(U12=0,"Review SKU",INDEX('SKU Catalog'!$E$1:$E$116,MAX(1,U12)))</f>
        <v>resource</v>
      </c>
      <c r="N12" s="8">
        <f>IF(ISNUMBER(K12),K12,IF(U12=0,"UNPRICED",IF(L12="PAYG",INDEX('SKU Catalog'!$K$1:$K$116,MAX(1,U12)),IF(L12="1Y",INDEX('SKU Catalog'!$L$1:$L$116,MAX(1,U12)),INDEX('SKU Catalog'!$M$1:$M$116,MAX(1,U12))))))</f>
        <v>0</v>
      </c>
      <c r="O12" s="4">
        <f>IF(NOT(AND(A12=$B$2,G12&gt;0,H12&gt;0,OR(C12&lt;&gt;"Recommended baseline",Assumptions!$B$10=1))),0,IF(ISNUMBER(N12),G12*H12*N12*IF(ISNUMBER(K12),1,IF(AND(L12="PAYG",INDEX('SKU Catalog'!$F$1:$F$116,MAX(1,U12))="Hourly"),I12,1)),"UNPRICED"))</f>
        <v>0</v>
      </c>
      <c r="P12" s="4">
        <f>IF(ISNUMBER(O12),O12*Assumptions!$B$8,"UNPRICED")</f>
        <v>0</v>
      </c>
      <c r="Q12" s="3" t="str">
        <f>IF(NOT(AND(A12=$B$2,G12&gt;0,H12&gt;0,OR(C12&lt;&gt;"Recommended baseline",Assumptions!$B$10=1))),"Inactive",IF(NOT(ISNUMBER(N12)),"UNPRICED - select SKU / quote",IF(ISNUMBER(K12),"Manual quote - verify source",IF(T12="Covered","Covered by capacity",IF(T12="Control plane","No direct fee","Priced - verify sizing")))))</f>
        <v>No direct fee</v>
      </c>
      <c r="R12" s="2" t="s">
        <v>2351</v>
      </c>
      <c r="S12" s="2" t="s">
        <v>2017</v>
      </c>
      <c r="T12" s="2" t="s">
        <v>187</v>
      </c>
      <c r="U12" s="3">
        <f>IF(COUNTIF('SKU Catalog'!$A$4:$A$116,T12&amp;"|"&amp;F12)=0,0,MATCH(T12&amp;"|"&amp;F12,'SKU Catalog'!$A$1:$A$116,0))</f>
        <v>5</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54" customHeight="1" x14ac:dyDescent="0.3">
      <c r="A13" s="2" t="s">
        <v>967</v>
      </c>
      <c r="B13" s="2" t="s">
        <v>95</v>
      </c>
      <c r="C13" s="2" t="s">
        <v>2299</v>
      </c>
      <c r="D13" s="2" t="s">
        <v>2353</v>
      </c>
      <c r="E13" s="2" t="s">
        <v>1921</v>
      </c>
      <c r="F13" s="5" t="s">
        <v>188</v>
      </c>
      <c r="G13" s="6">
        <v>1</v>
      </c>
      <c r="H13" s="6">
        <v>1</v>
      </c>
      <c r="I13" s="11">
        <v>1</v>
      </c>
      <c r="J13" s="5" t="s">
        <v>2297</v>
      </c>
      <c r="K13" s="12"/>
      <c r="L13" s="3" t="str">
        <f>IF(U13=0,"INVALID SKU",IF(INDEX('SKU Catalog'!$J$1:$J$116,MAX(1,U13))=0,"PAYG",IF(J13="Default",Assumptions!$B$7,J13)))</f>
        <v>PAYG</v>
      </c>
      <c r="M13" s="3" t="str">
        <f>IF(U13=0,"Review SKU",INDEX('SKU Catalog'!$E$1:$E$116,MAX(1,U13)))</f>
        <v>resource</v>
      </c>
      <c r="N13" s="8">
        <f>IF(ISNUMBER(K13),K13,IF(U13=0,"UNPRICED",IF(L13="PAYG",INDEX('SKU Catalog'!$K$1:$K$116,MAX(1,U13)),IF(L13="1Y",INDEX('SKU Catalog'!$L$1:$L$116,MAX(1,U13)),INDEX('SKU Catalog'!$M$1:$M$116,MAX(1,U13))))))</f>
        <v>0</v>
      </c>
      <c r="O13" s="4">
        <f>IF(NOT(AND(A13=$B$2,G13&gt;0,H13&gt;0,OR(C13&lt;&gt;"Recommended baseline",Assumptions!$B$10=1))),0,IF(ISNUMBER(N13),G13*H13*N13*IF(ISNUMBER(K13),1,IF(AND(L13="PAYG",INDEX('SKU Catalog'!$F$1:$F$116,MAX(1,U13))="Hourly"),I13,1)),"UNPRICED"))</f>
        <v>0</v>
      </c>
      <c r="P13" s="4">
        <f>IF(ISNUMBER(O13),O13*Assumptions!$B$8,"UNPRICED")</f>
        <v>0</v>
      </c>
      <c r="Q13" s="3" t="str">
        <f>IF(NOT(AND(A13=$B$2,G13&gt;0,H13&gt;0,OR(C13&lt;&gt;"Recommended baseline",Assumptions!$B$10=1))),"Inactive",IF(NOT(ISNUMBER(N13)),"UNPRICED - select SKU / quote",IF(ISNUMBER(K13),"Manual quote - verify source",IF(T13="Covered","Covered by capacity",IF(T13="Control plane","No direct fee","Priced - verify sizing")))))</f>
        <v>No direct fee</v>
      </c>
      <c r="R13" s="2" t="s">
        <v>2351</v>
      </c>
      <c r="S13" s="2" t="s">
        <v>2017</v>
      </c>
      <c r="T13" s="2" t="s">
        <v>187</v>
      </c>
      <c r="U13" s="3">
        <f>IF(COUNTIF('SKU Catalog'!$A$4:$A$116,T13&amp;"|"&amp;F13)=0,0,MATCH(T13&amp;"|"&amp;F13,'SKU Catalog'!$A$1:$A$116,0))</f>
        <v>5</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54" customHeight="1" x14ac:dyDescent="0.3">
      <c r="A14" s="2" t="s">
        <v>967</v>
      </c>
      <c r="B14" s="2" t="s">
        <v>95</v>
      </c>
      <c r="C14" s="2" t="s">
        <v>2299</v>
      </c>
      <c r="D14" s="2" t="s">
        <v>2354</v>
      </c>
      <c r="E14" s="2" t="s">
        <v>1923</v>
      </c>
      <c r="F14" s="5" t="s">
        <v>188</v>
      </c>
      <c r="G14" s="6">
        <v>1</v>
      </c>
      <c r="H14" s="6">
        <v>1</v>
      </c>
      <c r="I14" s="11">
        <v>1</v>
      </c>
      <c r="J14" s="5" t="s">
        <v>2297</v>
      </c>
      <c r="K14" s="12"/>
      <c r="L14" s="3" t="str">
        <f>IF(U14=0,"INVALID SKU",IF(INDEX('SKU Catalog'!$J$1:$J$116,MAX(1,U14))=0,"PAYG",IF(J14="Default",Assumptions!$B$7,J14)))</f>
        <v>PAYG</v>
      </c>
      <c r="M14" s="3" t="str">
        <f>IF(U14=0,"Review SKU",INDEX('SKU Catalog'!$E$1:$E$116,MAX(1,U14)))</f>
        <v>resource</v>
      </c>
      <c r="N14" s="8">
        <f>IF(ISNUMBER(K14),K14,IF(U14=0,"UNPRICED",IF(L14="PAYG",INDEX('SKU Catalog'!$K$1:$K$116,MAX(1,U14)),IF(L14="1Y",INDEX('SKU Catalog'!$L$1:$L$116,MAX(1,U14)),INDEX('SKU Catalog'!$M$1:$M$116,MAX(1,U14))))))</f>
        <v>0</v>
      </c>
      <c r="O14" s="4">
        <f>IF(NOT(AND(A14=$B$2,G14&gt;0,H14&gt;0,OR(C14&lt;&gt;"Recommended baseline",Assumptions!$B$10=1))),0,IF(ISNUMBER(N14),G14*H14*N14*IF(ISNUMBER(K14),1,IF(AND(L14="PAYG",INDEX('SKU Catalog'!$F$1:$F$116,MAX(1,U14))="Hourly"),I14,1)),"UNPRICED"))</f>
        <v>0</v>
      </c>
      <c r="P14" s="4">
        <f>IF(ISNUMBER(O14),O14*Assumptions!$B$8,"UNPRICED")</f>
        <v>0</v>
      </c>
      <c r="Q14" s="3" t="str">
        <f>IF(NOT(AND(A14=$B$2,G14&gt;0,H14&gt;0,OR(C14&lt;&gt;"Recommended baseline",Assumptions!$B$10=1))),"Inactive",IF(NOT(ISNUMBER(N14)),"UNPRICED - select SKU / quote",IF(ISNUMBER(K14),"Manual quote - verify source",IF(T14="Covered","Covered by capacity",IF(T14="Control plane","No direct fee","Priced - verify sizing")))))</f>
        <v>No direct fee</v>
      </c>
      <c r="R14" s="2" t="s">
        <v>2351</v>
      </c>
      <c r="S14" s="2" t="s">
        <v>2017</v>
      </c>
      <c r="T14" s="2" t="s">
        <v>187</v>
      </c>
      <c r="U14" s="3">
        <f>IF(COUNTIF('SKU Catalog'!$A$4:$A$116,T14&amp;"|"&amp;F14)=0,0,MATCH(T14&amp;"|"&amp;F14,'SKU Catalog'!$A$1:$A$116,0))</f>
        <v>5</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54" customHeight="1" x14ac:dyDescent="0.3">
      <c r="A15" s="2" t="s">
        <v>967</v>
      </c>
      <c r="B15" s="2" t="s">
        <v>89</v>
      </c>
      <c r="C15" s="2" t="s">
        <v>2301</v>
      </c>
      <c r="D15" s="2" t="s">
        <v>262</v>
      </c>
      <c r="E15" s="2" t="s">
        <v>2302</v>
      </c>
      <c r="F15" s="5" t="s">
        <v>239</v>
      </c>
      <c r="G15" s="6">
        <v>1</v>
      </c>
      <c r="H15" s="13">
        <f>Assumptions!$B$15</f>
        <v>1024</v>
      </c>
      <c r="I15" s="11">
        <v>1</v>
      </c>
      <c r="J15" s="5" t="s">
        <v>2297</v>
      </c>
      <c r="K15" s="12"/>
      <c r="L15" s="3" t="str">
        <f>IF(U15=0,"INVALID SKU",IF(INDEX('SKU Catalog'!$J$1:$J$116,MAX(1,U15))=0,"PAYG",IF(J15="Default",Assumptions!$B$7,J15)))</f>
        <v>PAYG</v>
      </c>
      <c r="M15" s="3" t="str">
        <f>IF(U15=0,"Review SKU",INDEX('SKU Catalog'!$E$1:$E$116,MAX(1,U15)))</f>
        <v>GB-month</v>
      </c>
      <c r="N15" s="8">
        <f>IF(ISNUMBER(K15),K15,IF(U15=0,"UNPRICED",IF(L15="PAYG",INDEX('SKU Catalog'!$K$1:$K$116,MAX(1,U15)),IF(L15="1Y",INDEX('SKU Catalog'!$L$1:$L$116,MAX(1,U15)),INDEX('SKU Catalog'!$M$1:$M$116,MAX(1,U15))))))</f>
        <v>2.1000000000000001E-2</v>
      </c>
      <c r="O15" s="4">
        <f>IF(NOT(AND(A15=$B$2,G15&gt;0,H15&gt;0,OR(C15&lt;&gt;"Recommended baseline",Assumptions!$B$10=1))),0,IF(ISNUMBER(N15),G15*H15*N15*IF(ISNUMBER(K15),1,IF(AND(L15="PAYG",INDEX('SKU Catalog'!$F$1:$F$116,MAX(1,U15))="Hourly"),I15,1)),"UNPRICED"))</f>
        <v>21.504000000000001</v>
      </c>
      <c r="P15" s="4">
        <f>IF(ISNUMBER(O15),O15*Assumptions!$B$8,"UNPRICED")</f>
        <v>258.048</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2303</v>
      </c>
      <c r="S15" s="2" t="s">
        <v>2304</v>
      </c>
      <c r="T15" s="2" t="s">
        <v>262</v>
      </c>
      <c r="U15" s="3">
        <f>IF(COUNTIF('SKU Catalog'!$A$4:$A$116,T15&amp;"|"&amp;F15)=0,0,MATCH(T15&amp;"|"&amp;F15,'SKU Catalog'!$A$1:$A$116,0))</f>
        <v>34</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21.504000000000001</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21.504000000000001</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21.504000000000001</v>
      </c>
    </row>
    <row r="16" spans="1:24" ht="54" customHeight="1" x14ac:dyDescent="0.3">
      <c r="A16" s="2" t="s">
        <v>967</v>
      </c>
      <c r="B16" s="2" t="s">
        <v>89</v>
      </c>
      <c r="C16" s="2" t="s">
        <v>2301</v>
      </c>
      <c r="D16" s="2" t="s">
        <v>271</v>
      </c>
      <c r="E16" s="2" t="s">
        <v>2302</v>
      </c>
      <c r="F16" s="5" t="s">
        <v>239</v>
      </c>
      <c r="G16" s="6">
        <v>1</v>
      </c>
      <c r="H16" s="6">
        <v>10</v>
      </c>
      <c r="I16" s="11">
        <v>1</v>
      </c>
      <c r="J16" s="5" t="s">
        <v>2297</v>
      </c>
      <c r="K16" s="12"/>
      <c r="L16" s="3" t="str">
        <f>IF(U16=0,"INVALID SKU",IF(INDEX('SKU Catalog'!$J$1:$J$116,MAX(1,U16))=0,"PAYG",IF(J16="Default",Assumptions!$B$7,J16)))</f>
        <v>PAYG</v>
      </c>
      <c r="M16" s="3" t="str">
        <f>IF(U16=0,"Review SKU",INDEX('SKU Catalog'!$E$1:$E$116,MAX(1,U16)))</f>
        <v>10K operations</v>
      </c>
      <c r="N16" s="8">
        <f>IF(ISNUMBER(K16),K16,IF(U16=0,"UNPRICED",IF(L16="PAYG",INDEX('SKU Catalog'!$K$1:$K$116,MAX(1,U16)),IF(L16="1Y",INDEX('SKU Catalog'!$L$1:$L$116,MAX(1,U16)),INDEX('SKU Catalog'!$M$1:$M$116,MAX(1,U16))))))</f>
        <v>6.5000000000000002E-2</v>
      </c>
      <c r="O16" s="4">
        <f>IF(NOT(AND(A16=$B$2,G16&gt;0,H16&gt;0,OR(C16&lt;&gt;"Recommended baseline",Assumptions!$B$10=1))),0,IF(ISNUMBER(N16),G16*H16*N16*IF(ISNUMBER(K16),1,IF(AND(L16="PAYG",INDEX('SKU Catalog'!$F$1:$F$116,MAX(1,U16))="Hourly"),I16,1)),"UNPRICED"))</f>
        <v>0.65</v>
      </c>
      <c r="P16" s="4">
        <f>IF(ISNUMBER(O16),O16*Assumptions!$B$8,"UNPRICED")</f>
        <v>7.8000000000000007</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2303</v>
      </c>
      <c r="S16" s="2" t="s">
        <v>2304</v>
      </c>
      <c r="T16" s="2" t="s">
        <v>271</v>
      </c>
      <c r="U16" s="3">
        <f>IF(COUNTIF('SKU Catalog'!$A$4:$A$116,T16&amp;"|"&amp;F16)=0,0,MATCH(T16&amp;"|"&amp;F16,'SKU Catalog'!$A$1:$A$116,0))</f>
        <v>42</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0.65</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0.65</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0.65</v>
      </c>
    </row>
    <row r="17" spans="1:24" ht="54" customHeight="1" x14ac:dyDescent="0.3">
      <c r="A17" s="2" t="s">
        <v>967</v>
      </c>
      <c r="B17" s="2" t="s">
        <v>89</v>
      </c>
      <c r="C17" s="2" t="s">
        <v>2301</v>
      </c>
      <c r="D17" s="2" t="s">
        <v>273</v>
      </c>
      <c r="E17" s="2" t="s">
        <v>2302</v>
      </c>
      <c r="F17" s="5" t="s">
        <v>239</v>
      </c>
      <c r="G17" s="6">
        <v>1</v>
      </c>
      <c r="H17" s="6">
        <v>10</v>
      </c>
      <c r="I17" s="11">
        <v>1</v>
      </c>
      <c r="J17" s="5" t="s">
        <v>2297</v>
      </c>
      <c r="K17" s="12"/>
      <c r="L17" s="3" t="str">
        <f>IF(U17=0,"INVALID SKU",IF(INDEX('SKU Catalog'!$J$1:$J$116,MAX(1,U17))=0,"PAYG",IF(J17="Default",Assumptions!$B$7,J17)))</f>
        <v>PAYG</v>
      </c>
      <c r="M17" s="3" t="str">
        <f>IF(U17=0,"Review SKU",INDEX('SKU Catalog'!$E$1:$E$116,MAX(1,U17)))</f>
        <v>10K operations</v>
      </c>
      <c r="N17" s="8">
        <f>IF(ISNUMBER(K17),K17,IF(U17=0,"UNPRICED",IF(L17="PAYG",INDEX('SKU Catalog'!$K$1:$K$116,MAX(1,U17)),IF(L17="1Y",INDEX('SKU Catalog'!$L$1:$L$116,MAX(1,U17)),INDEX('SKU Catalog'!$M$1:$M$116,MAX(1,U17))))))</f>
        <v>5.0000000000000001E-3</v>
      </c>
      <c r="O17" s="4">
        <f>IF(NOT(AND(A17=$B$2,G17&gt;0,H17&gt;0,OR(C17&lt;&gt;"Recommended baseline",Assumptions!$B$10=1))),0,IF(ISNUMBER(N17),G17*H17*N17*IF(ISNUMBER(K17),1,IF(AND(L17="PAYG",INDEX('SKU Catalog'!$F$1:$F$116,MAX(1,U17))="Hourly"),I17,1)),"UNPRICED"))</f>
        <v>0.05</v>
      </c>
      <c r="P17" s="4">
        <f>IF(ISNUMBER(O17),O17*Assumptions!$B$8,"UNPRICED")</f>
        <v>0.60000000000000009</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2303</v>
      </c>
      <c r="S17" s="2" t="s">
        <v>2304</v>
      </c>
      <c r="T17" s="2" t="s">
        <v>273</v>
      </c>
      <c r="U17" s="3">
        <f>IF(COUNTIF('SKU Catalog'!$A$4:$A$116,T17&amp;"|"&amp;F17)=0,0,MATCH(T17&amp;"|"&amp;F17,'SKU Catalog'!$A$1:$A$116,0))</f>
        <v>43</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0.05</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0.05</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0.05</v>
      </c>
    </row>
    <row r="18" spans="1:24" ht="54" customHeight="1" x14ac:dyDescent="0.3">
      <c r="A18" s="2" t="s">
        <v>967</v>
      </c>
      <c r="B18" s="2" t="s">
        <v>88</v>
      </c>
      <c r="C18" s="2" t="s">
        <v>2301</v>
      </c>
      <c r="D18" s="2" t="s">
        <v>286</v>
      </c>
      <c r="E18" s="2" t="s">
        <v>2302</v>
      </c>
      <c r="F18" s="5" t="s">
        <v>287</v>
      </c>
      <c r="G18" s="6">
        <v>1</v>
      </c>
      <c r="H18" s="13">
        <f>Assumptions!$B$23</f>
        <v>10</v>
      </c>
      <c r="I18" s="11">
        <v>1</v>
      </c>
      <c r="J18" s="5" t="s">
        <v>2297</v>
      </c>
      <c r="K18" s="12"/>
      <c r="L18" s="3" t="str">
        <f>IF(U18=0,"INVALID SKU",IF(INDEX('SKU Catalog'!$J$1:$J$116,MAX(1,U18))=0,"PAYG",IF(J18="Default",Assumptions!$B$7,J18)))</f>
        <v>PAYG</v>
      </c>
      <c r="M18" s="3" t="str">
        <f>IF(U18=0,"Review SKU",INDEX('SKU Catalog'!$E$1:$E$116,MAX(1,U18)))</f>
        <v>10K operations</v>
      </c>
      <c r="N18" s="8">
        <f>IF(ISNUMBER(K18),K18,IF(U18=0,"UNPRICED",IF(L18="PAYG",INDEX('SKU Catalog'!$K$1:$K$116,MAX(1,U18)),IF(L18="1Y",INDEX('SKU Catalog'!$L$1:$L$116,MAX(1,U18)),INDEX('SKU Catalog'!$M$1:$M$116,MAX(1,U18))))))</f>
        <v>0.03</v>
      </c>
      <c r="O18" s="4">
        <f>IF(NOT(AND(A18=$B$2,G18&gt;0,H18&gt;0,OR(C18&lt;&gt;"Recommended baseline",Assumptions!$B$10=1))),0,IF(ISNUMBER(N18),G18*H18*N18*IF(ISNUMBER(K18),1,IF(AND(L18="PAYG",INDEX('SKU Catalog'!$F$1:$F$116,MAX(1,U18))="Hourly"),I18,1)),"UNPRICED"))</f>
        <v>0.3</v>
      </c>
      <c r="P18" s="4">
        <f>IF(ISNUMBER(O18),O18*Assumptions!$B$8,"UNPRICED")</f>
        <v>3.5999999999999996</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286</v>
      </c>
      <c r="U18" s="3">
        <f>IF(COUNTIF('SKU Catalog'!$A$4:$A$116,T18&amp;"|"&amp;F18)=0,0,MATCH(T18&amp;"|"&amp;F18,'SKU Catalog'!$A$1:$A$116,0))</f>
        <v>48</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0.3</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0.3</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0.3</v>
      </c>
    </row>
    <row r="19" spans="1:24" ht="54" customHeight="1" x14ac:dyDescent="0.3">
      <c r="A19" s="2" t="s">
        <v>967</v>
      </c>
      <c r="B19" s="2" t="s">
        <v>88</v>
      </c>
      <c r="C19" s="2" t="s">
        <v>2301</v>
      </c>
      <c r="D19" s="2" t="s">
        <v>297</v>
      </c>
      <c r="E19" s="2" t="s">
        <v>2302</v>
      </c>
      <c r="F19" s="5" t="s">
        <v>298</v>
      </c>
      <c r="G19" s="6">
        <v>1</v>
      </c>
      <c r="H19" s="13">
        <f>Assumptions!$B$12</f>
        <v>30</v>
      </c>
      <c r="I19" s="11">
        <v>1</v>
      </c>
      <c r="J19" s="5" t="s">
        <v>2297</v>
      </c>
      <c r="K19" s="12"/>
      <c r="L19" s="3" t="str">
        <f>IF(U19=0,"INVALID SKU",IF(INDEX('SKU Catalog'!$J$1:$J$116,MAX(1,U19))=0,"PAYG",IF(J19="Default",Assumptions!$B$7,J19)))</f>
        <v>PAYG</v>
      </c>
      <c r="M19" s="3" t="str">
        <f>IF(U19=0,"Review SKU",INDEX('SKU Catalog'!$E$1:$E$116,MAX(1,U19)))</f>
        <v>GB analyzed</v>
      </c>
      <c r="N19" s="8">
        <f>IF(ISNUMBER(K19),K19,IF(U19=0,"UNPRICED",IF(L19="PAYG",INDEX('SKU Catalog'!$K$1:$K$116,MAX(1,U19)),IF(L19="1Y",INDEX('SKU Catalog'!$L$1:$L$116,MAX(1,U19)),INDEX('SKU Catalog'!$M$1:$M$116,MAX(1,U19))))))</f>
        <v>4.3</v>
      </c>
      <c r="O19" s="4">
        <f>IF(NOT(AND(A19=$B$2,G19&gt;0,H19&gt;0,OR(C19&lt;&gt;"Recommended baseline",Assumptions!$B$10=1))),0,IF(ISNUMBER(N19),G19*H19*N19*IF(ISNUMBER(K19),1,IF(AND(L19="PAYG",INDEX('SKU Catalog'!$F$1:$F$116,MAX(1,U19))="Hourly"),I19,1)),"UNPRICED"))</f>
        <v>129</v>
      </c>
      <c r="P19" s="4">
        <f>IF(ISNUMBER(O19),O19*Assumptions!$B$8,"UNPRICED")</f>
        <v>1548</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2305</v>
      </c>
      <c r="S19" s="2" t="s">
        <v>2304</v>
      </c>
      <c r="T19" s="2" t="s">
        <v>297</v>
      </c>
      <c r="U19" s="3">
        <f>IF(COUNTIF('SKU Catalog'!$A$4:$A$116,T19&amp;"|"&amp;F19)=0,0,MATCH(T19&amp;"|"&amp;F19,'SKU Catalog'!$A$1:$A$116,0))</f>
        <v>51</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129</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129</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129</v>
      </c>
    </row>
    <row r="20" spans="1:24" ht="54" customHeight="1" x14ac:dyDescent="0.3">
      <c r="A20" s="2" t="s">
        <v>967</v>
      </c>
      <c r="B20" s="2" t="s">
        <v>94</v>
      </c>
      <c r="C20" s="2" t="s">
        <v>2301</v>
      </c>
      <c r="D20" s="2" t="s">
        <v>289</v>
      </c>
      <c r="E20" s="2" t="s">
        <v>2302</v>
      </c>
      <c r="F20" s="5" t="s">
        <v>290</v>
      </c>
      <c r="G20" s="6">
        <v>1</v>
      </c>
      <c r="H20" s="13">
        <f>Assumptions!$B$12</f>
        <v>30</v>
      </c>
      <c r="I20" s="11">
        <v>1</v>
      </c>
      <c r="J20" s="5" t="s">
        <v>2297</v>
      </c>
      <c r="K20" s="12"/>
      <c r="L20" s="3" t="str">
        <f>IF(U20=0,"INVALID SKU",IF(INDEX('SKU Catalog'!$J$1:$J$116,MAX(1,U20))=0,"PAYG",IF(J20="Default",Assumptions!$B$7,J20)))</f>
        <v>PAYG</v>
      </c>
      <c r="M20" s="3" t="str">
        <f>IF(U20=0,"Review SKU",INDEX('SKU Catalog'!$E$1:$E$116,MAX(1,U20)))</f>
        <v>GB ingested</v>
      </c>
      <c r="N20" s="8">
        <f>IF(ISNUMBER(K20),K20,IF(U20=0,"UNPRICED",IF(L20="PAYG",INDEX('SKU Catalog'!$K$1:$K$116,MAX(1,U20)),IF(L20="1Y",INDEX('SKU Catalog'!$L$1:$L$116,MAX(1,U20)),INDEX('SKU Catalog'!$M$1:$M$116,MAX(1,U20))))))</f>
        <v>2.2999999999999998</v>
      </c>
      <c r="O20" s="4">
        <f>IF(NOT(AND(A20=$B$2,G20&gt;0,H20&gt;0,OR(C20&lt;&gt;"Recommended baseline",Assumptions!$B$10=1))),0,IF(ISNUMBER(N20),G20*H20*N20*IF(ISNUMBER(K20),1,IF(AND(L20="PAYG",INDEX('SKU Catalog'!$F$1:$F$116,MAX(1,U20))="Hourly"),I20,1)),"UNPRICED"))</f>
        <v>69</v>
      </c>
      <c r="P20" s="4">
        <f>IF(ISNUMBER(O20),O20*Assumptions!$B$8,"UNPRICED")</f>
        <v>828</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2306</v>
      </c>
      <c r="S20" s="2" t="s">
        <v>2304</v>
      </c>
      <c r="T20" s="2" t="s">
        <v>289</v>
      </c>
      <c r="U20" s="3">
        <f>IF(COUNTIF('SKU Catalog'!$A$4:$A$116,T20&amp;"|"&amp;F20)=0,0,MATCH(T20&amp;"|"&amp;F20,'SKU Catalog'!$A$1:$A$116,0))</f>
        <v>49</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69</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69</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69</v>
      </c>
    </row>
    <row r="21" spans="1:24" ht="54" customHeight="1" x14ac:dyDescent="0.3">
      <c r="A21" s="2" t="s">
        <v>967</v>
      </c>
      <c r="B21" s="2" t="s">
        <v>87</v>
      </c>
      <c r="C21" s="2" t="s">
        <v>2301</v>
      </c>
      <c r="D21" s="2" t="s">
        <v>335</v>
      </c>
      <c r="E21" s="2" t="s">
        <v>2302</v>
      </c>
      <c r="F21" s="5" t="s">
        <v>287</v>
      </c>
      <c r="G21" s="6">
        <v>1</v>
      </c>
      <c r="H21" s="13">
        <f>Assumptions!$B$17</f>
        <v>3</v>
      </c>
      <c r="I21" s="11">
        <v>1</v>
      </c>
      <c r="J21" s="5" t="s">
        <v>2297</v>
      </c>
      <c r="K21" s="12"/>
      <c r="L21" s="3" t="str">
        <f>IF(U21=0,"INVALID SKU",IF(INDEX('SKU Catalog'!$J$1:$J$116,MAX(1,U21))=0,"PAYG",IF(J21="Default",Assumptions!$B$7,J21)))</f>
        <v>PAYG</v>
      </c>
      <c r="M21" s="3" t="str">
        <f>IF(U21=0,"Review SKU",INDEX('SKU Catalog'!$E$1:$E$116,MAX(1,U21)))</f>
        <v>endpoint</v>
      </c>
      <c r="N21" s="8">
        <f>IF(ISNUMBER(K21),K21,IF(U21=0,"UNPRICED",IF(L21="PAYG",INDEX('SKU Catalog'!$K$1:$K$116,MAX(1,U21)),IF(L21="1Y",INDEX('SKU Catalog'!$L$1:$L$116,MAX(1,U21)),INDEX('SKU Catalog'!$M$1:$M$116,MAX(1,U21))))))</f>
        <v>7.3</v>
      </c>
      <c r="O21" s="4">
        <f>IF(NOT(AND(A21=$B$2,G21&gt;0,H21&gt;0,OR(C21&lt;&gt;"Recommended baseline",Assumptions!$B$10=1))),0,IF(ISNUMBER(N21),G21*H21*N21*IF(ISNUMBER(K21),1,IF(AND(L21="PAYG",INDEX('SKU Catalog'!$F$1:$F$116,MAX(1,U21))="Hourly"),I21,1)),"UNPRICED"))</f>
        <v>21.9</v>
      </c>
      <c r="P21" s="4">
        <f>IF(ISNUMBER(O21),O21*Assumptions!$B$8,"UNPRICED")</f>
        <v>262.79999999999995</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335</v>
      </c>
      <c r="U21" s="3">
        <f>IF(COUNTIF('SKU Catalog'!$A$4:$A$116,T21&amp;"|"&amp;F21)=0,0,MATCH(T21&amp;"|"&amp;F21,'SKU Catalog'!$A$1:$A$116,0))</f>
        <v>63</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21.9</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21.9</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21.9</v>
      </c>
    </row>
    <row r="22" spans="1:24" ht="54" customHeight="1" x14ac:dyDescent="0.3">
      <c r="A22" s="2" t="s">
        <v>967</v>
      </c>
      <c r="B22" s="2" t="s">
        <v>87</v>
      </c>
      <c r="C22" s="2" t="s">
        <v>2301</v>
      </c>
      <c r="D22" s="2" t="s">
        <v>338</v>
      </c>
      <c r="E22" s="2" t="s">
        <v>2302</v>
      </c>
      <c r="F22" s="5" t="s">
        <v>287</v>
      </c>
      <c r="G22" s="6">
        <v>1</v>
      </c>
      <c r="H22" s="6">
        <v>100</v>
      </c>
      <c r="I22" s="11">
        <v>1</v>
      </c>
      <c r="J22" s="5" t="s">
        <v>2297</v>
      </c>
      <c r="K22" s="12"/>
      <c r="L22" s="3" t="str">
        <f>IF(U22=0,"INVALID SKU",IF(INDEX('SKU Catalog'!$J$1:$J$116,MAX(1,U22))=0,"PAYG",IF(J22="Default",Assumptions!$B$7,J22)))</f>
        <v>PAYG</v>
      </c>
      <c r="M22" s="3" t="str">
        <f>IF(U22=0,"Review SKU",INDEX('SKU Catalog'!$E$1:$E$116,MAX(1,U22)))</f>
        <v>GB processed</v>
      </c>
      <c r="N22" s="8">
        <f>IF(ISNUMBER(K22),K22,IF(U22=0,"UNPRICED",IF(L22="PAYG",INDEX('SKU Catalog'!$K$1:$K$116,MAX(1,U22)),IF(L22="1Y",INDEX('SKU Catalog'!$L$1:$L$116,MAX(1,U22)),INDEX('SKU Catalog'!$M$1:$M$116,MAX(1,U22))))))</f>
        <v>0.01</v>
      </c>
      <c r="O22" s="4">
        <f>IF(NOT(AND(A22=$B$2,G22&gt;0,H22&gt;0,OR(C22&lt;&gt;"Recommended baseline",Assumptions!$B$10=1))),0,IF(ISNUMBER(N22),G22*H22*N22*IF(ISNUMBER(K22),1,IF(AND(L22="PAYG",INDEX('SKU Catalog'!$F$1:$F$116,MAX(1,U22))="Hourly"),I22,1)),"UNPRICED"))</f>
        <v>1</v>
      </c>
      <c r="P22" s="4">
        <f>IF(ISNUMBER(O22),O22*Assumptions!$B$8,"UNPRICED")</f>
        <v>12</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338</v>
      </c>
      <c r="U22" s="3">
        <f>IF(COUNTIF('SKU Catalog'!$A$4:$A$116,T22&amp;"|"&amp;F22)=0,0,MATCH(T22&amp;"|"&amp;F22,'SKU Catalog'!$A$1:$A$116,0))</f>
        <v>64</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1</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1</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1</v>
      </c>
    </row>
    <row r="23" spans="1:24" ht="54" customHeight="1" x14ac:dyDescent="0.3">
      <c r="A23" s="2" t="s">
        <v>967</v>
      </c>
      <c r="B23" s="2" t="s">
        <v>87</v>
      </c>
      <c r="C23" s="2" t="s">
        <v>2301</v>
      </c>
      <c r="D23" s="2" t="s">
        <v>342</v>
      </c>
      <c r="E23" s="2" t="s">
        <v>2302</v>
      </c>
      <c r="F23" s="5" t="s">
        <v>343</v>
      </c>
      <c r="G23" s="6">
        <v>1</v>
      </c>
      <c r="H23" s="13">
        <f>Assumptions!$B$18</f>
        <v>3</v>
      </c>
      <c r="I23" s="11">
        <v>1</v>
      </c>
      <c r="J23" s="5" t="s">
        <v>2297</v>
      </c>
      <c r="K23" s="12"/>
      <c r="L23" s="3" t="str">
        <f>IF(U23=0,"INVALID SKU",IF(INDEX('SKU Catalog'!$J$1:$J$116,MAX(1,U23))=0,"PAYG",IF(J23="Default",Assumptions!$B$7,J23)))</f>
        <v>PAYG</v>
      </c>
      <c r="M23" s="3" t="str">
        <f>IF(U23=0,"Review SKU",INDEX('SKU Catalog'!$E$1:$E$116,MAX(1,U23)))</f>
        <v>zone</v>
      </c>
      <c r="N23" s="8">
        <f>IF(ISNUMBER(K23),K23,IF(U23=0,"UNPRICED",IF(L23="PAYG",INDEX('SKU Catalog'!$K$1:$K$116,MAX(1,U23)),IF(L23="1Y",INDEX('SKU Catalog'!$L$1:$L$116,MAX(1,U23)),INDEX('SKU Catalog'!$M$1:$M$116,MAX(1,U23))))))</f>
        <v>0.5</v>
      </c>
      <c r="O23" s="4">
        <f>IF(NOT(AND(A23=$B$2,G23&gt;0,H23&gt;0,OR(C23&lt;&gt;"Recommended baseline",Assumptions!$B$10=1))),0,IF(ISNUMBER(N23),G23*H23*N23*IF(ISNUMBER(K23),1,IF(AND(L23="PAYG",INDEX('SKU Catalog'!$F$1:$F$116,MAX(1,U23))="Hourly"),I23,1)),"UNPRICED"))</f>
        <v>1.5</v>
      </c>
      <c r="P23" s="4">
        <f>IF(ISNUMBER(O23),O23*Assumptions!$B$8,"UNPRICED")</f>
        <v>18</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342</v>
      </c>
      <c r="U23" s="3">
        <f>IF(COUNTIF('SKU Catalog'!$A$4:$A$116,T23&amp;"|"&amp;F23)=0,0,MATCH(T23&amp;"|"&amp;F23,'SKU Catalog'!$A$1:$A$116,0))</f>
        <v>65</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1.5</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1.5</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1.5</v>
      </c>
    </row>
    <row r="24" spans="1:24" ht="54" customHeight="1" x14ac:dyDescent="0.3">
      <c r="A24" s="2" t="s">
        <v>967</v>
      </c>
      <c r="B24" s="2" t="s">
        <v>87</v>
      </c>
      <c r="C24" s="2" t="s">
        <v>2301</v>
      </c>
      <c r="D24" s="2" t="s">
        <v>346</v>
      </c>
      <c r="E24" s="2" t="s">
        <v>2302</v>
      </c>
      <c r="F24" s="5" t="s">
        <v>343</v>
      </c>
      <c r="G24" s="6">
        <v>1</v>
      </c>
      <c r="H24" s="6">
        <v>1</v>
      </c>
      <c r="I24" s="11">
        <v>1</v>
      </c>
      <c r="J24" s="5" t="s">
        <v>2297</v>
      </c>
      <c r="K24" s="12"/>
      <c r="L24" s="3" t="str">
        <f>IF(U24=0,"INVALID SKU",IF(INDEX('SKU Catalog'!$J$1:$J$116,MAX(1,U24))=0,"PAYG",IF(J24="Default",Assumptions!$B$7,J24)))</f>
        <v>PAYG</v>
      </c>
      <c r="M24" s="3" t="str">
        <f>IF(U24=0,"Review SKU",INDEX('SKU Catalog'!$E$1:$E$116,MAX(1,U24)))</f>
        <v>million queries</v>
      </c>
      <c r="N24" s="8">
        <f>IF(ISNUMBER(K24),K24,IF(U24=0,"UNPRICED",IF(L24="PAYG",INDEX('SKU Catalog'!$K$1:$K$116,MAX(1,U24)),IF(L24="1Y",INDEX('SKU Catalog'!$L$1:$L$116,MAX(1,U24)),INDEX('SKU Catalog'!$M$1:$M$116,MAX(1,U24))))))</f>
        <v>0.4</v>
      </c>
      <c r="O24" s="4">
        <f>IF(NOT(AND(A24=$B$2,G24&gt;0,H24&gt;0,OR(C24&lt;&gt;"Recommended baseline",Assumptions!$B$10=1))),0,IF(ISNUMBER(N24),G24*H24*N24*IF(ISNUMBER(K24),1,IF(AND(L24="PAYG",INDEX('SKU Catalog'!$F$1:$F$116,MAX(1,U24))="Hourly"),I24,1)),"UNPRICED"))</f>
        <v>0.4</v>
      </c>
      <c r="P24" s="4">
        <f>IF(ISNUMBER(O24),O24*Assumptions!$B$8,"UNPRICED")</f>
        <v>4.8000000000000007</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346</v>
      </c>
      <c r="U24" s="3">
        <f>IF(COUNTIF('SKU Catalog'!$A$4:$A$116,T24&amp;"|"&amp;F24)=0,0,MATCH(T24&amp;"|"&amp;F24,'SKU Catalog'!$A$1:$A$116,0))</f>
        <v>66</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0.4</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0.4</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0.4</v>
      </c>
    </row>
    <row r="25" spans="1:24" ht="54" customHeight="1" x14ac:dyDescent="0.3">
      <c r="A25" s="2" t="s">
        <v>967</v>
      </c>
      <c r="B25" s="2" t="s">
        <v>87</v>
      </c>
      <c r="C25" s="2" t="s">
        <v>2301</v>
      </c>
      <c r="D25" s="2" t="s">
        <v>352</v>
      </c>
      <c r="E25" s="2" t="s">
        <v>2302</v>
      </c>
      <c r="F25" s="5" t="s">
        <v>353</v>
      </c>
      <c r="G25" s="6">
        <v>1</v>
      </c>
      <c r="H25" s="13">
        <f>Assumptions!$B$16</f>
        <v>100</v>
      </c>
      <c r="I25" s="11">
        <v>1</v>
      </c>
      <c r="J25" s="5" t="s">
        <v>2297</v>
      </c>
      <c r="K25" s="12"/>
      <c r="L25" s="3" t="str">
        <f>IF(U25=0,"INVALID SKU",IF(INDEX('SKU Catalog'!$J$1:$J$116,MAX(1,U25))=0,"PAYG",IF(J25="Default",Assumptions!$B$7,J25)))</f>
        <v>PAYG</v>
      </c>
      <c r="M25" s="3" t="str">
        <f>IF(U25=0,"Review SKU",INDEX('SKU Catalog'!$E$1:$E$116,MAX(1,U25)))</f>
        <v>billable GB</v>
      </c>
      <c r="N25" s="8">
        <f>IF(ISNUMBER(K25),K25,IF(U25=0,"UNPRICED",IF(L25="PAYG",INDEX('SKU Catalog'!$K$1:$K$116,MAX(1,U25)),IF(L25="1Y",INDEX('SKU Catalog'!$L$1:$L$116,MAX(1,U25)),INDEX('SKU Catalog'!$M$1:$M$116,MAX(1,U25))))))</f>
        <v>8.6999999999999994E-2</v>
      </c>
      <c r="O25" s="4">
        <f>IF(NOT(AND(A25=$B$2,G25&gt;0,H25&gt;0,OR(C25&lt;&gt;"Recommended baseline",Assumptions!$B$10=1))),0,IF(ISNUMBER(N25),G25*H25*N25*IF(ISNUMBER(K25),1,IF(AND(L25="PAYG",INDEX('SKU Catalog'!$F$1:$F$116,MAX(1,U25))="Hourly"),I25,1)),"UNPRICED"))</f>
        <v>8.6999999999999993</v>
      </c>
      <c r="P25" s="4">
        <f>IF(ISNUMBER(O25),O25*Assumptions!$B$8,"UNPRICED")</f>
        <v>104.39999999999999</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2303</v>
      </c>
      <c r="S25" s="2" t="s">
        <v>2304</v>
      </c>
      <c r="T25" s="2" t="s">
        <v>352</v>
      </c>
      <c r="U25" s="3">
        <f>IF(COUNTIF('SKU Catalog'!$A$4:$A$116,T25&amp;"|"&amp;F25)=0,0,MATCH(T25&amp;"|"&amp;F25,'SKU Catalog'!$A$1:$A$116,0))</f>
        <v>69</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8.6999999999999993</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8.6999999999999993</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8.6999999999999993</v>
      </c>
    </row>
    <row r="26" spans="1:24" ht="54" customHeight="1" x14ac:dyDescent="0.3">
      <c r="A26" s="2" t="s">
        <v>967</v>
      </c>
      <c r="B26" s="2" t="s">
        <v>90</v>
      </c>
      <c r="C26" s="2" t="s">
        <v>2301</v>
      </c>
      <c r="D26" s="2" t="s">
        <v>316</v>
      </c>
      <c r="E26" s="2" t="s">
        <v>2302</v>
      </c>
      <c r="F26" s="5" t="s">
        <v>317</v>
      </c>
      <c r="G26" s="6">
        <v>1</v>
      </c>
      <c r="H26" s="13">
        <f>Assumptions!$B$13</f>
        <v>10</v>
      </c>
      <c r="I26" s="11">
        <v>1</v>
      </c>
      <c r="J26" s="5" t="s">
        <v>2297</v>
      </c>
      <c r="K26" s="12"/>
      <c r="L26" s="3" t="str">
        <f>IF(U26=0,"INVALID SKU",IF(INDEX('SKU Catalog'!$J$1:$J$116,MAX(1,U26))=0,"PAYG",IF(J26="Default",Assumptions!$B$7,J26)))</f>
        <v>PAYG</v>
      </c>
      <c r="M26" s="3" t="str">
        <f>IF(U26=0,"Review SKU",INDEX('SKU Catalog'!$E$1:$E$116,MAX(1,U26)))</f>
        <v>million tokens</v>
      </c>
      <c r="N26" s="8">
        <f>IF(ISNUMBER(K26),K26,IF(U26=0,"UNPRICED",IF(L26="PAYG",INDEX('SKU Catalog'!$K$1:$K$116,MAX(1,U26)),IF(L26="1Y",INDEX('SKU Catalog'!$L$1:$L$116,MAX(1,U26)),INDEX('SKU Catalog'!$M$1:$M$116,MAX(1,U26))))))</f>
        <v>0.15</v>
      </c>
      <c r="O26" s="4">
        <f>IF(NOT(AND(A26=$B$2,G26&gt;0,H26&gt;0,OR(C26&lt;&gt;"Recommended baseline",Assumptions!$B$10=1))),0,IF(ISNUMBER(N26),G26*H26*N26*IF(ISNUMBER(K26),1,IF(AND(L26="PAYG",INDEX('SKU Catalog'!$F$1:$F$116,MAX(1,U26))="Hourly"),I26,1)),"UNPRICED"))</f>
        <v>1.5</v>
      </c>
      <c r="P26" s="4">
        <f>IF(ISNUMBER(O26),O26*Assumptions!$B$8,"UNPRICED")</f>
        <v>18</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2303</v>
      </c>
      <c r="S26" s="2" t="s">
        <v>2304</v>
      </c>
      <c r="T26" s="2" t="s">
        <v>316</v>
      </c>
      <c r="U26" s="3">
        <f>IF(COUNTIF('SKU Catalog'!$A$4:$A$116,T26&amp;"|"&amp;F26)=0,0,MATCH(T26&amp;"|"&amp;F26,'SKU Catalog'!$A$1:$A$116,0))</f>
        <v>56</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1.5</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1.5</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1.5</v>
      </c>
    </row>
    <row r="27" spans="1:24" ht="54" customHeight="1" x14ac:dyDescent="0.3">
      <c r="A27" s="2" t="s">
        <v>967</v>
      </c>
      <c r="B27" s="2" t="s">
        <v>90</v>
      </c>
      <c r="C27" s="2" t="s">
        <v>2301</v>
      </c>
      <c r="D27" s="2" t="s">
        <v>323</v>
      </c>
      <c r="E27" s="2" t="s">
        <v>2302</v>
      </c>
      <c r="F27" s="5" t="s">
        <v>317</v>
      </c>
      <c r="G27" s="6">
        <v>1</v>
      </c>
      <c r="H27" s="13">
        <f>Assumptions!$B$14</f>
        <v>2</v>
      </c>
      <c r="I27" s="11">
        <v>1</v>
      </c>
      <c r="J27" s="5" t="s">
        <v>2297</v>
      </c>
      <c r="K27" s="12"/>
      <c r="L27" s="3" t="str">
        <f>IF(U27=0,"INVALID SKU",IF(INDEX('SKU Catalog'!$J$1:$J$116,MAX(1,U27))=0,"PAYG",IF(J27="Default",Assumptions!$B$7,J27)))</f>
        <v>PAYG</v>
      </c>
      <c r="M27" s="3" t="str">
        <f>IF(U27=0,"Review SKU",INDEX('SKU Catalog'!$E$1:$E$116,MAX(1,U27)))</f>
        <v>million tokens</v>
      </c>
      <c r="N27" s="8">
        <f>IF(ISNUMBER(K27),K27,IF(U27=0,"UNPRICED",IF(L27="PAYG",INDEX('SKU Catalog'!$K$1:$K$116,MAX(1,U27)),IF(L27="1Y",INDEX('SKU Catalog'!$L$1:$L$116,MAX(1,U27)),INDEX('SKU Catalog'!$M$1:$M$116,MAX(1,U27))))))</f>
        <v>0.6</v>
      </c>
      <c r="O27" s="4">
        <f>IF(NOT(AND(A27=$B$2,G27&gt;0,H27&gt;0,OR(C27&lt;&gt;"Recommended baseline",Assumptions!$B$10=1))),0,IF(ISNUMBER(N27),G27*H27*N27*IF(ISNUMBER(K27),1,IF(AND(L27="PAYG",INDEX('SKU Catalog'!$F$1:$F$116,MAX(1,U27))="Hourly"),I27,1)),"UNPRICED"))</f>
        <v>1.2</v>
      </c>
      <c r="P27" s="4">
        <f>IF(ISNUMBER(O27),O27*Assumptions!$B$8,"UNPRICED")</f>
        <v>14.399999999999999</v>
      </c>
      <c r="Q27" s="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 t="s">
        <v>2303</v>
      </c>
      <c r="S27" s="2" t="s">
        <v>2304</v>
      </c>
      <c r="T27" s="2" t="s">
        <v>323</v>
      </c>
      <c r="U27" s="3">
        <f>IF(COUNTIF('SKU Catalog'!$A$4:$A$116,T27&amp;"|"&amp;F27)=0,0,MATCH(T27&amp;"|"&amp;F27,'SKU Catalog'!$A$1:$A$116,0))</f>
        <v>58</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1.2</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1.2</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1.2</v>
      </c>
    </row>
    <row r="28" spans="1:24" ht="54" customHeight="1" x14ac:dyDescent="0.3">
      <c r="A28" s="2" t="s">
        <v>967</v>
      </c>
      <c r="B28" s="2" t="s">
        <v>90</v>
      </c>
      <c r="C28" s="2" t="s">
        <v>2301</v>
      </c>
      <c r="D28" s="2" t="s">
        <v>326</v>
      </c>
      <c r="E28" s="2" t="s">
        <v>2302</v>
      </c>
      <c r="F28" s="5" t="s">
        <v>327</v>
      </c>
      <c r="G28" s="6">
        <v>1</v>
      </c>
      <c r="H28" s="13">
        <f>Assumptions!$B$20</f>
        <v>1</v>
      </c>
      <c r="I28" s="11">
        <v>1</v>
      </c>
      <c r="J28" s="5" t="s">
        <v>2297</v>
      </c>
      <c r="K28" s="12"/>
      <c r="L28" s="3" t="str">
        <f>IF(U28=0,"INVALID SKU",IF(INDEX('SKU Catalog'!$J$1:$J$116,MAX(1,U28))=0,"PAYG",IF(J28="Default",Assumptions!$B$7,J28)))</f>
        <v>PAYG</v>
      </c>
      <c r="M28" s="3" t="str">
        <f>IF(U28=0,"Review SKU",INDEX('SKU Catalog'!$E$1:$E$116,MAX(1,U28)))</f>
        <v>search unit (replicas x partitions)</v>
      </c>
      <c r="N28" s="8">
        <f>IF(ISNUMBER(K28),K28,IF(U28=0,"UNPRICED",IF(L28="PAYG",INDEX('SKU Catalog'!$K$1:$K$116,MAX(1,U28)),IF(L28="1Y",INDEX('SKU Catalog'!$L$1:$L$116,MAX(1,U28)),INDEX('SKU Catalog'!$M$1:$M$116,MAX(1,U28))))))</f>
        <v>73.73</v>
      </c>
      <c r="O28" s="4">
        <f>IF(NOT(AND(A28=$B$2,G28&gt;0,H28&gt;0,OR(C28&lt;&gt;"Recommended baseline",Assumptions!$B$10=1))),0,IF(ISNUMBER(N28),G28*H28*N28*IF(ISNUMBER(K28),1,IF(AND(L28="PAYG",INDEX('SKU Catalog'!$F$1:$F$116,MAX(1,U28))="Hourly"),I28,1)),"UNPRICED"))</f>
        <v>73.73</v>
      </c>
      <c r="P28" s="4">
        <f>IF(ISNUMBER(O28),O28*Assumptions!$B$8,"UNPRICED")</f>
        <v>884.76</v>
      </c>
      <c r="Q28" s="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 t="s">
        <v>2303</v>
      </c>
      <c r="S28" s="2" t="s">
        <v>2304</v>
      </c>
      <c r="T28" s="2" t="s">
        <v>326</v>
      </c>
      <c r="U28" s="3">
        <f>IF(COUNTIF('SKU Catalog'!$A$4:$A$116,T28&amp;"|"&amp;F28)=0,0,MATCH(T28&amp;"|"&amp;F28,'SKU Catalog'!$A$1:$A$116,0))</f>
        <v>60</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73.73</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73.73</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73.73</v>
      </c>
    </row>
    <row r="29" spans="1:24" ht="54" customHeight="1" x14ac:dyDescent="0.3">
      <c r="A29" s="2" t="s">
        <v>967</v>
      </c>
      <c r="B29" s="2" t="s">
        <v>88</v>
      </c>
      <c r="C29" s="2" t="s">
        <v>2301</v>
      </c>
      <c r="D29" s="2" t="s">
        <v>307</v>
      </c>
      <c r="E29" s="2" t="s">
        <v>2302</v>
      </c>
      <c r="F29" s="5" t="s">
        <v>312</v>
      </c>
      <c r="G29" s="6">
        <v>1</v>
      </c>
      <c r="H29" s="13">
        <f>Assumptions!$B$19</f>
        <v>1</v>
      </c>
      <c r="I29" s="11">
        <v>1</v>
      </c>
      <c r="J29" s="5" t="s">
        <v>2297</v>
      </c>
      <c r="K29" s="12"/>
      <c r="L29" s="3" t="str">
        <f>IF(U29=0,"INVALID SKU",IF(INDEX('SKU Catalog'!$J$1:$J$116,MAX(1,U29))=0,"PAYG",IF(J29="Default",Assumptions!$B$7,J29)))</f>
        <v>PAYG</v>
      </c>
      <c r="M29" s="3" t="str">
        <f>IF(U29=0,"Review SKU",INDEX('SKU Catalog'!$E$1:$E$116,MAX(1,U29)))</f>
        <v>protected storage account</v>
      </c>
      <c r="N29" s="8" t="str">
        <f>IF(ISNUMBER(K29),K29,IF(U29=0,"UNPRICED",IF(L29="PAYG",INDEX('SKU Catalog'!$K$1:$K$116,MAX(1,U29)),IF(L29="1Y",INDEX('SKU Catalog'!$L$1:$L$116,MAX(1,U29)),INDEX('SKU Catalog'!$M$1:$M$116,MAX(1,U29))))))</f>
        <v>UNPRICED</v>
      </c>
      <c r="O29" s="4" t="str">
        <f>IF(NOT(AND(A29=$B$2,G29&gt;0,H29&gt;0,OR(C29&lt;&gt;"Recommended baseline",Assumptions!$B$10=1))),0,IF(ISNUMBER(N29),G29*H29*N29*IF(ISNUMBER(K29),1,IF(AND(L29="PAYG",INDEX('SKU Catalog'!$F$1:$F$116,MAX(1,U29))="Hourly"),I29,1)),"UNPRICED"))</f>
        <v>UNPRICED</v>
      </c>
      <c r="P29" s="4" t="str">
        <f>IF(ISNUMBER(O29),O29*Assumptions!$B$8,"UNPRICED")</f>
        <v>UNPRICED</v>
      </c>
      <c r="Q29" s="3" t="str">
        <f>IF(NOT(AND(A29=$B$2,G29&gt;0,H29&gt;0,OR(C29&lt;&gt;"Recommended baseline",Assumptions!$B$10=1))),"Inactive",IF(NOT(ISNUMBER(N29)),"UNPRICED - select SKU / quote",IF(ISNUMBER(K29),"Manual quote - verify source",IF(T29="Covered","Covered by capacity",IF(T29="Control plane","No direct fee","Priced - verify sizing")))))</f>
        <v>UNPRICED - select SKU / quote</v>
      </c>
      <c r="R29" s="2" t="s">
        <v>2307</v>
      </c>
      <c r="S29" s="2" t="s">
        <v>2304</v>
      </c>
      <c r="T29" s="2" t="s">
        <v>307</v>
      </c>
      <c r="U29" s="3">
        <f>IF(COUNTIF('SKU Catalog'!$A$4:$A$116,T29&amp;"|"&amp;F29)=0,0,MATCH(T29&amp;"|"&amp;F29,'SKU Catalog'!$A$1:$A$116,0))</f>
        <v>55</v>
      </c>
      <c r="V29" s="4" t="str">
        <f>IF(NOT(AND(A29=$B$2,G29&gt;0,H29&gt;0,OR(C29&lt;&gt;"Recommended baseline",Assumptions!$B$10=1))),0,IF(ISNUMBER(K29),G29*H29*K29,IF(U29=0,"UNPRICED",IF(ISNUMBER(INDEX('SKU Catalog'!$K$1:$K$116,MAX(1,U29))),G29*H29*INDEX('SKU Catalog'!$K$1:$K$116,MAX(1,U29))*IF(AND(INDEX('SKU Catalog'!$F$1:$F$116,MAX(1,U29))="Hourly",OR(INDEX('SKU Catalog'!$J$1:$J$116,MAX(1,U29))=0,"PAYG"="PAYG")),I29,1),"UNPRICED"))))</f>
        <v>UNPRICED</v>
      </c>
      <c r="W29" s="4" t="str">
        <f>IF(NOT(AND(A29=$B$2,G29&gt;0,H29&gt;0,OR(C29&lt;&gt;"Recommended baseline",Assumptions!$B$10=1))),0,IF(ISNUMBER(K29),G29*H29*K29,IF(U29=0,"UNPRICED",IF(ISNUMBER(INDEX('SKU Catalog'!$L$1:$L$116,MAX(1,U29))),G29*H29*INDEX('SKU Catalog'!$L$1:$L$116,MAX(1,U29))*IF(AND(INDEX('SKU Catalog'!$F$1:$F$116,MAX(1,U29))="Hourly",OR(INDEX('SKU Catalog'!$J$1:$J$116,MAX(1,U29))=0,"1Y"="PAYG")),I29,1),"UNPRICED"))))</f>
        <v>UNPRICED</v>
      </c>
      <c r="X29" s="4" t="str">
        <f>IF(NOT(AND(A29=$B$2,G29&gt;0,H29&gt;0,OR(C29&lt;&gt;"Recommended baseline",Assumptions!$B$10=1))),0,IF(ISNUMBER(K29),G29*H29*K29,IF(U29=0,"UNPRICED",IF(ISNUMBER(INDEX('SKU Catalog'!$M$1:$M$116,MAX(1,U29))),G29*H29*INDEX('SKU Catalog'!$M$1:$M$116,MAX(1,U29))*IF(AND(INDEX('SKU Catalog'!$F$1:$F$116,MAX(1,U29))="Hourly",OR(INDEX('SKU Catalog'!$J$1:$J$116,MAX(1,U29))=0,"3Y"="PAYG")),I29,1),"UNPRICED"))))</f>
        <v>UNPRICED</v>
      </c>
    </row>
    <row r="30" spans="1:24" ht="54" customHeight="1" x14ac:dyDescent="0.3">
      <c r="A30" s="2" t="s">
        <v>967</v>
      </c>
      <c r="B30" s="2" t="s">
        <v>96</v>
      </c>
      <c r="C30" s="2" t="s">
        <v>2301</v>
      </c>
      <c r="D30" s="2" t="s">
        <v>96</v>
      </c>
      <c r="E30" s="2" t="s">
        <v>2302</v>
      </c>
      <c r="F30" s="5" t="s">
        <v>191</v>
      </c>
      <c r="G30" s="6">
        <v>1</v>
      </c>
      <c r="H30" s="6">
        <v>1</v>
      </c>
      <c r="I30" s="11">
        <v>1</v>
      </c>
      <c r="J30" s="5" t="s">
        <v>2297</v>
      </c>
      <c r="K30" s="12"/>
      <c r="L30" s="3" t="str">
        <f>IF(U30=0,"INVALID SKU",IF(INDEX('SKU Catalog'!$J$1:$J$116,MAX(1,U30))=0,"PAYG",IF(J30="Default",Assumptions!$B$7,J30)))</f>
        <v>PAYG</v>
      </c>
      <c r="M30" s="3" t="str">
        <f>IF(U30=0,"Review SKU",INDEX('SKU Catalog'!$E$1:$E$116,MAX(1,U30)))</f>
        <v>quoted unit</v>
      </c>
      <c r="N30" s="8" t="str">
        <f>IF(ISNUMBER(K30),K30,IF(U30=0,"UNPRICED",IF(L30="PAYG",INDEX('SKU Catalog'!$K$1:$K$116,MAX(1,U30)),IF(L30="1Y",INDEX('SKU Catalog'!$L$1:$L$116,MAX(1,U30)),INDEX('SKU Catalog'!$M$1:$M$116,MAX(1,U30))))))</f>
        <v>UNPRICED</v>
      </c>
      <c r="O30" s="4" t="str">
        <f>IF(NOT(AND(A30=$B$2,G30&gt;0,H30&gt;0,OR(C30&lt;&gt;"Recommended baseline",Assumptions!$B$10=1))),0,IF(ISNUMBER(N30),G30*H30*N30*IF(ISNUMBER(K30),1,IF(AND(L30="PAYG",INDEX('SKU Catalog'!$F$1:$F$116,MAX(1,U30))="Hourly"),I30,1)),"UNPRICED"))</f>
        <v>UNPRICED</v>
      </c>
      <c r="P30" s="4" t="str">
        <f>IF(ISNUMBER(O30),O30*Assumptions!$B$8,"UNPRICED")</f>
        <v>UNPRICED</v>
      </c>
      <c r="Q30" s="3" t="str">
        <f>IF(NOT(AND(A30=$B$2,G30&gt;0,H30&gt;0,OR(C30&lt;&gt;"Recommended baseline",Assumptions!$B$10=1))),"Inactive",IF(NOT(ISNUMBER(N30)),"UNPRICED - select SKU / quote",IF(ISNUMBER(K30),"Manual quote - verify source",IF(T30="Covered","Covered by capacity",IF(T30="Control plane","No direct fee","Priced - verify sizing")))))</f>
        <v>UNPRICED - select SKU / quote</v>
      </c>
      <c r="R30" s="2" t="s">
        <v>2308</v>
      </c>
      <c r="S30" s="2" t="s">
        <v>2304</v>
      </c>
      <c r="T30" s="2" t="s">
        <v>96</v>
      </c>
      <c r="U30" s="3">
        <f>IF(COUNTIF('SKU Catalog'!$A$4:$A$116,T30&amp;"|"&amp;F30)=0,0,MATCH(T30&amp;"|"&amp;F30,'SKU Catalog'!$A$1:$A$116,0))</f>
        <v>6</v>
      </c>
      <c r="V30" s="4" t="str">
        <f>IF(NOT(AND(A30=$B$2,G30&gt;0,H30&gt;0,OR(C30&lt;&gt;"Recommended baseline",Assumptions!$B$10=1))),0,IF(ISNUMBER(K30),G30*H30*K30,IF(U30=0,"UNPRICED",IF(ISNUMBER(INDEX('SKU Catalog'!$K$1:$K$116,MAX(1,U30))),G30*H30*INDEX('SKU Catalog'!$K$1:$K$116,MAX(1,U30))*IF(AND(INDEX('SKU Catalog'!$F$1:$F$116,MAX(1,U30))="Hourly",OR(INDEX('SKU Catalog'!$J$1:$J$116,MAX(1,U30))=0,"PAYG"="PAYG")),I30,1),"UNPRICED"))))</f>
        <v>UNPRICED</v>
      </c>
      <c r="W30" s="4" t="str">
        <f>IF(NOT(AND(A30=$B$2,G30&gt;0,H30&gt;0,OR(C30&lt;&gt;"Recommended baseline",Assumptions!$B$10=1))),0,IF(ISNUMBER(K30),G30*H30*K30,IF(U30=0,"UNPRICED",IF(ISNUMBER(INDEX('SKU Catalog'!$L$1:$L$116,MAX(1,U30))),G30*H30*INDEX('SKU Catalog'!$L$1:$L$116,MAX(1,U30))*IF(AND(INDEX('SKU Catalog'!$F$1:$F$116,MAX(1,U30))="Hourly",OR(INDEX('SKU Catalog'!$J$1:$J$116,MAX(1,U30))=0,"1Y"="PAYG")),I30,1),"UNPRICED"))))</f>
        <v>UNPRICED</v>
      </c>
      <c r="X30" s="4" t="str">
        <f>IF(NOT(AND(A30=$B$2,G30&gt;0,H30&gt;0,OR(C30&lt;&gt;"Recommended baseline",Assumptions!$B$10=1))),0,IF(ISNUMBER(K30),G30*H30*K30,IF(U30=0,"UNPRICED",IF(ISNUMBER(INDEX('SKU Catalog'!$M$1:$M$116,MAX(1,U30))),G30*H30*INDEX('SKU Catalog'!$M$1:$M$116,MAX(1,U30))*IF(AND(INDEX('SKU Catalog'!$F$1:$F$116,MAX(1,U30))="Hourly",OR(INDEX('SKU Catalog'!$J$1:$J$116,MAX(1,U30))=0,"3Y"="PAYG")),I30,1),"UNPRICED"))))</f>
        <v>UNPRICED</v>
      </c>
    </row>
    <row r="31" spans="1:24" ht="54" customHeight="1" x14ac:dyDescent="0.3">
      <c r="A31" s="2" t="s">
        <v>1927</v>
      </c>
      <c r="B31" s="2" t="s">
        <v>86</v>
      </c>
      <c r="C31" s="2" t="s">
        <v>2294</v>
      </c>
      <c r="D31" s="2" t="s">
        <v>2295</v>
      </c>
      <c r="E31" s="2" t="s">
        <v>2296</v>
      </c>
      <c r="F31" s="5" t="s">
        <v>197</v>
      </c>
      <c r="G31" s="6">
        <v>1</v>
      </c>
      <c r="H31" s="6">
        <v>1</v>
      </c>
      <c r="I31" s="11">
        <v>1</v>
      </c>
      <c r="J31" s="5" t="s">
        <v>2297</v>
      </c>
      <c r="K31" s="12"/>
      <c r="L31" s="3" t="str">
        <f>IF(U31=0,"INVALID SKU",IF(INDEX('SKU Catalog'!$J$1:$J$116,MAX(1,U31))=0,"PAYG",IF(J31="Default",Assumptions!$B$7,J31)))</f>
        <v>PAYG</v>
      </c>
      <c r="M31" s="3" t="str">
        <f>IF(U31=0,"Review SKU",INDEX('SKU Catalog'!$E$1:$E$116,MAX(1,U31)))</f>
        <v>capacity</v>
      </c>
      <c r="N31" s="8" t="str">
        <f>IF(ISNUMBER(K31),K31,IF(U31=0,"UNPRICED",IF(L31="PAYG",INDEX('SKU Catalog'!$K$1:$K$116,MAX(1,U31)),IF(L31="1Y",INDEX('SKU Catalog'!$L$1:$L$116,MAX(1,U31)),INDEX('SKU Catalog'!$M$1:$M$116,MAX(1,U31))))))</f>
        <v>UNPRICED</v>
      </c>
      <c r="O31" s="4">
        <f>IF(NOT(AND(A31=$B$2,G31&gt;0,H31&gt;0,OR(C31&lt;&gt;"Recommended baseline",Assumptions!$B$10=1))),0,IF(ISNUMBER(N31),G31*H31*N31*IF(ISNUMBER(K31),1,IF(AND(L31="PAYG",INDEX('SKU Catalog'!$F$1:$F$116,MAX(1,U31))="Hourly"),I31,1)),"UNPRICED"))</f>
        <v>0</v>
      </c>
      <c r="P31" s="4">
        <f>IF(ISNUMBER(O31),O31*Assumptions!$B$8,"UNPRICED")</f>
        <v>0</v>
      </c>
      <c r="Q31" s="3" t="str">
        <f>IF(NOT(AND(A31=$B$2,G31&gt;0,H31&gt;0,OR(C31&lt;&gt;"Recommended baseline",Assumptions!$B$10=1))),"Inactive",IF(NOT(ISNUMBER(N31)),"UNPRICED - select SKU / quote",IF(ISNUMBER(K31),"Manual quote - verify source",IF(T31="Covered","Covered by capacity",IF(T31="Control plane","No direct fee","Priced - verify sizing")))))</f>
        <v>Inactive</v>
      </c>
      <c r="R31" s="2" t="s">
        <v>2298</v>
      </c>
      <c r="S31" s="2" t="s">
        <v>2017</v>
      </c>
      <c r="T31" s="2" t="s">
        <v>196</v>
      </c>
      <c r="U31" s="3">
        <f>IF(COUNTIF('SKU Catalog'!$A$4:$A$116,T31&amp;"|"&amp;F31)=0,0,MATCH(T31&amp;"|"&amp;F31,'SKU Catalog'!$A$1:$A$116,0))</f>
        <v>7</v>
      </c>
      <c r="V31" s="4">
        <f>IF(NOT(AND(A31=$B$2,G31&gt;0,H31&gt;0,OR(C31&lt;&gt;"Recommended baseline",Assumptions!$B$10=1))),0,IF(ISNUMBER(K31),G31*H31*K31,IF(U31=0,"UNPRICED",IF(ISNUMBER(INDEX('SKU Catalog'!$K$1:$K$116,MAX(1,U31))),G31*H31*INDEX('SKU Catalog'!$K$1:$K$116,MAX(1,U31))*IF(AND(INDEX('SKU Catalog'!$F$1:$F$116,MAX(1,U31))="Hourly",OR(INDEX('SKU Catalog'!$J$1:$J$116,MAX(1,U31))=0,"PAYG"="PAYG")),I31,1),"UNPRICED"))))</f>
        <v>0</v>
      </c>
      <c r="W31" s="4">
        <f>IF(NOT(AND(A31=$B$2,G31&gt;0,H31&gt;0,OR(C31&lt;&gt;"Recommended baseline",Assumptions!$B$10=1))),0,IF(ISNUMBER(K31),G31*H31*K31,IF(U31=0,"UNPRICED",IF(ISNUMBER(INDEX('SKU Catalog'!$L$1:$L$116,MAX(1,U31))),G31*H31*INDEX('SKU Catalog'!$L$1:$L$116,MAX(1,U31))*IF(AND(INDEX('SKU Catalog'!$F$1:$F$116,MAX(1,U31))="Hourly",OR(INDEX('SKU Catalog'!$J$1:$J$116,MAX(1,U31))=0,"1Y"="PAYG")),I31,1),"UNPRICED"))))</f>
        <v>0</v>
      </c>
      <c r="X31" s="4">
        <f>IF(NOT(AND(A31=$B$2,G31&gt;0,H31&gt;0,OR(C31&lt;&gt;"Recommended baseline",Assumptions!$B$10=1))),0,IF(ISNUMBER(K31),G31*H31*K31,IF(U31=0,"UNPRICED",IF(ISNUMBER(INDEX('SKU Catalog'!$M$1:$M$116,MAX(1,U31))),G31*H31*INDEX('SKU Catalog'!$M$1:$M$116,MAX(1,U31))*IF(AND(INDEX('SKU Catalog'!$F$1:$F$116,MAX(1,U31))="Hourly",OR(INDEX('SKU Catalog'!$J$1:$J$116,MAX(1,U31))=0,"3Y"="PAYG")),I31,1),"UNPRICED"))))</f>
        <v>0</v>
      </c>
    </row>
    <row r="32" spans="1:24" ht="54" customHeight="1" x14ac:dyDescent="0.3">
      <c r="A32" s="2" t="s">
        <v>1927</v>
      </c>
      <c r="B32" s="2" t="s">
        <v>89</v>
      </c>
      <c r="C32" s="2" t="s">
        <v>2310</v>
      </c>
      <c r="D32" s="2" t="s">
        <v>2311</v>
      </c>
      <c r="E32" s="2" t="s">
        <v>2312</v>
      </c>
      <c r="F32" s="5" t="s">
        <v>230</v>
      </c>
      <c r="G32" s="6">
        <v>1</v>
      </c>
      <c r="H32" s="13">
        <f>Assumptions!$B$11</f>
        <v>1024</v>
      </c>
      <c r="I32" s="11">
        <v>1</v>
      </c>
      <c r="J32" s="5" t="s">
        <v>2297</v>
      </c>
      <c r="K32" s="12"/>
      <c r="L32" s="3" t="str">
        <f>IF(U32=0,"INVALID SKU",IF(INDEX('SKU Catalog'!$J$1:$J$116,MAX(1,U32))=0,"PAYG",IF(J32="Default",Assumptions!$B$7,J32)))</f>
        <v>PAYG</v>
      </c>
      <c r="M32" s="3" t="str">
        <f>IF(U32=0,"Review SKU",INDEX('SKU Catalog'!$E$1:$E$116,MAX(1,U32)))</f>
        <v>GB-month</v>
      </c>
      <c r="N32" s="8">
        <f>IF(ISNUMBER(K32),K32,IF(U32=0,"UNPRICED",IF(L32="PAYG",INDEX('SKU Catalog'!$K$1:$K$116,MAX(1,U32)),IF(L32="1Y",INDEX('SKU Catalog'!$L$1:$L$116,MAX(1,U32)),INDEX('SKU Catalog'!$M$1:$M$116,MAX(1,U32))))))</f>
        <v>2.5999999999999999E-2</v>
      </c>
      <c r="O32" s="4">
        <f>IF(NOT(AND(A32=$B$2,G32&gt;0,H32&gt;0,OR(C32&lt;&gt;"Recommended baseline",Assumptions!$B$10=1))),0,IF(ISNUMBER(N32),G32*H32*N32*IF(ISNUMBER(K32),1,IF(AND(L32="PAYG",INDEX('SKU Catalog'!$F$1:$F$116,MAX(1,U32))="Hourly"),I32,1)),"UNPRICED"))</f>
        <v>0</v>
      </c>
      <c r="P32" s="4">
        <f>IF(ISNUMBER(O32),O32*Assumptions!$B$8,"UNPRICED")</f>
        <v>0</v>
      </c>
      <c r="Q32" s="3" t="str">
        <f>IF(NOT(AND(A32=$B$2,G32&gt;0,H32&gt;0,OR(C32&lt;&gt;"Recommended baseline",Assumptions!$B$10=1))),"Inactive",IF(NOT(ISNUMBER(N32)),"UNPRICED - select SKU / quote",IF(ISNUMBER(K32),"Manual quote - verify source",IF(T32="Covered","Covered by capacity",IF(T32="Control plane","No direct fee","Priced - verify sizing")))))</f>
        <v>Inactive</v>
      </c>
      <c r="R32" s="2" t="s">
        <v>2313</v>
      </c>
      <c r="S32" s="2" t="s">
        <v>2017</v>
      </c>
      <c r="T32" s="2" t="s">
        <v>229</v>
      </c>
      <c r="U32" s="3">
        <f>IF(COUNTIF('SKU Catalog'!$A$4:$A$116,T32&amp;"|"&amp;F32)=0,0,MATCH(T32&amp;"|"&amp;F32,'SKU Catalog'!$A$1:$A$116,0))</f>
        <v>21</v>
      </c>
      <c r="V32" s="4">
        <f>IF(NOT(AND(A32=$B$2,G32&gt;0,H32&gt;0,OR(C32&lt;&gt;"Recommended baseline",Assumptions!$B$10=1))),0,IF(ISNUMBER(K32),G32*H32*K32,IF(U32=0,"UNPRICED",IF(ISNUMBER(INDEX('SKU Catalog'!$K$1:$K$116,MAX(1,U32))),G32*H32*INDEX('SKU Catalog'!$K$1:$K$116,MAX(1,U32))*IF(AND(INDEX('SKU Catalog'!$F$1:$F$116,MAX(1,U32))="Hourly",OR(INDEX('SKU Catalog'!$J$1:$J$116,MAX(1,U32))=0,"PAYG"="PAYG")),I32,1),"UNPRICED"))))</f>
        <v>0</v>
      </c>
      <c r="W32" s="4">
        <f>IF(NOT(AND(A32=$B$2,G32&gt;0,H32&gt;0,OR(C32&lt;&gt;"Recommended baseline",Assumptions!$B$10=1))),0,IF(ISNUMBER(K32),G32*H32*K32,IF(U32=0,"UNPRICED",IF(ISNUMBER(INDEX('SKU Catalog'!$L$1:$L$116,MAX(1,U32))),G32*H32*INDEX('SKU Catalog'!$L$1:$L$116,MAX(1,U32))*IF(AND(INDEX('SKU Catalog'!$F$1:$F$116,MAX(1,U32))="Hourly",OR(INDEX('SKU Catalog'!$J$1:$J$116,MAX(1,U32))=0,"1Y"="PAYG")),I32,1),"UNPRICED"))))</f>
        <v>0</v>
      </c>
      <c r="X32" s="4">
        <f>IF(NOT(AND(A32=$B$2,G32&gt;0,H32&gt;0,OR(C32&lt;&gt;"Recommended baseline",Assumptions!$B$10=1))),0,IF(ISNUMBER(K32),G32*H32*K32,IF(U32=0,"UNPRICED",IF(ISNUMBER(INDEX('SKU Catalog'!$M$1:$M$116,MAX(1,U32))),G32*H32*INDEX('SKU Catalog'!$M$1:$M$116,MAX(1,U32))*IF(AND(INDEX('SKU Catalog'!$F$1:$F$116,MAX(1,U32))="Hourly",OR(INDEX('SKU Catalog'!$J$1:$J$116,MAX(1,U32))=0,"3Y"="PAYG")),I32,1),"UNPRICED"))))</f>
        <v>0</v>
      </c>
    </row>
    <row r="33" spans="1:24" ht="54" customHeight="1" x14ac:dyDescent="0.3">
      <c r="A33" s="2" t="s">
        <v>1927</v>
      </c>
      <c r="B33" s="2" t="s">
        <v>86</v>
      </c>
      <c r="C33" s="2" t="s">
        <v>2299</v>
      </c>
      <c r="D33" s="2" t="s">
        <v>969</v>
      </c>
      <c r="E33" s="2" t="s">
        <v>970</v>
      </c>
      <c r="F33" s="5" t="s">
        <v>182</v>
      </c>
      <c r="G33" s="6">
        <v>1</v>
      </c>
      <c r="H33" s="6">
        <v>1</v>
      </c>
      <c r="I33" s="11">
        <v>1</v>
      </c>
      <c r="J33" s="5" t="s">
        <v>2297</v>
      </c>
      <c r="K33" s="12"/>
      <c r="L33" s="3" t="str">
        <f>IF(U33=0,"INVALID SKU",IF(INDEX('SKU Catalog'!$J$1:$J$116,MAX(1,U33))=0,"PAYG",IF(J33="Default",Assumptions!$B$7,J33)))</f>
        <v>PAYG</v>
      </c>
      <c r="M33" s="3" t="str">
        <f>IF(U33=0,"Review SKU",INDEX('SKU Catalog'!$E$1:$E$116,MAX(1,U33)))</f>
        <v>resource</v>
      </c>
      <c r="N33" s="8">
        <f>IF(ISNUMBER(K33),K33,IF(U33=0,"UNPRICED",IF(L33="PAYG",INDEX('SKU Catalog'!$K$1:$K$116,MAX(1,U33)),IF(L33="1Y",INDEX('SKU Catalog'!$L$1:$L$116,MAX(1,U33)),INDEX('SKU Catalog'!$M$1:$M$116,MAX(1,U33))))))</f>
        <v>0</v>
      </c>
      <c r="O33" s="4">
        <f>IF(NOT(AND(A33=$B$2,G33&gt;0,H33&gt;0,OR(C33&lt;&gt;"Recommended baseline",Assumptions!$B$10=1))),0,IF(ISNUMBER(N33),G33*H33*N33*IF(ISNUMBER(K33),1,IF(AND(L33="PAYG",INDEX('SKU Catalog'!$F$1:$F$116,MAX(1,U33))="Hourly"),I33,1)),"UNPRICED"))</f>
        <v>0</v>
      </c>
      <c r="P33" s="4">
        <f>IF(ISNUMBER(O33),O33*Assumptions!$B$8,"UNPRICED")</f>
        <v>0</v>
      </c>
      <c r="Q33" s="3" t="str">
        <f>IF(NOT(AND(A33=$B$2,G33&gt;0,H33&gt;0,OR(C33&lt;&gt;"Recommended baseline",Assumptions!$B$10=1))),"Inactive",IF(NOT(ISNUMBER(N33)),"UNPRICED - select SKU / quote",IF(ISNUMBER(K33),"Manual quote - verify source",IF(T33="Covered","Covered by capacity",IF(T33="Control plane","No direct fee","Priced - verify sizing")))))</f>
        <v>Inactive</v>
      </c>
      <c r="R33" s="2" t="s">
        <v>2314</v>
      </c>
      <c r="S33" s="2" t="s">
        <v>2017</v>
      </c>
      <c r="T33" s="2" t="s">
        <v>181</v>
      </c>
      <c r="U33" s="3">
        <f>IF(COUNTIF('SKU Catalog'!$A$4:$A$116,T33&amp;"|"&amp;F33)=0,0,MATCH(T33&amp;"|"&amp;F33,'SKU Catalog'!$A$1:$A$116,0))</f>
        <v>4</v>
      </c>
      <c r="V33" s="4">
        <f>IF(NOT(AND(A33=$B$2,G33&gt;0,H33&gt;0,OR(C33&lt;&gt;"Recommended baseline",Assumptions!$B$10=1))),0,IF(ISNUMBER(K33),G33*H33*K33,IF(U33=0,"UNPRICED",IF(ISNUMBER(INDEX('SKU Catalog'!$K$1:$K$116,MAX(1,U33))),G33*H33*INDEX('SKU Catalog'!$K$1:$K$116,MAX(1,U33))*IF(AND(INDEX('SKU Catalog'!$F$1:$F$116,MAX(1,U33))="Hourly",OR(INDEX('SKU Catalog'!$J$1:$J$116,MAX(1,U33))=0,"PAYG"="PAYG")),I33,1),"UNPRICED"))))</f>
        <v>0</v>
      </c>
      <c r="W33" s="4">
        <f>IF(NOT(AND(A33=$B$2,G33&gt;0,H33&gt;0,OR(C33&lt;&gt;"Recommended baseline",Assumptions!$B$10=1))),0,IF(ISNUMBER(K33),G33*H33*K33,IF(U33=0,"UNPRICED",IF(ISNUMBER(INDEX('SKU Catalog'!$L$1:$L$116,MAX(1,U33))),G33*H33*INDEX('SKU Catalog'!$L$1:$L$116,MAX(1,U33))*IF(AND(INDEX('SKU Catalog'!$F$1:$F$116,MAX(1,U33))="Hourly",OR(INDEX('SKU Catalog'!$J$1:$J$116,MAX(1,U33))=0,"1Y"="PAYG")),I33,1),"UNPRICED"))))</f>
        <v>0</v>
      </c>
      <c r="X33" s="4">
        <f>IF(NOT(AND(A33=$B$2,G33&gt;0,H33&gt;0,OR(C33&lt;&gt;"Recommended baseline",Assumptions!$B$10=1))),0,IF(ISNUMBER(K33),G33*H33*K33,IF(U33=0,"UNPRICED",IF(ISNUMBER(INDEX('SKU Catalog'!$M$1:$M$116,MAX(1,U33))),G33*H33*INDEX('SKU Catalog'!$M$1:$M$116,MAX(1,U33))*IF(AND(INDEX('SKU Catalog'!$F$1:$F$116,MAX(1,U33))="Hourly",OR(INDEX('SKU Catalog'!$J$1:$J$116,MAX(1,U33))=0,"3Y"="PAYG")),I33,1),"UNPRICED"))))</f>
        <v>0</v>
      </c>
    </row>
    <row r="34" spans="1:24" ht="54" customHeight="1" x14ac:dyDescent="0.3">
      <c r="A34" s="2" t="s">
        <v>1927</v>
      </c>
      <c r="B34" s="2" t="s">
        <v>86</v>
      </c>
      <c r="C34" s="2" t="s">
        <v>2299</v>
      </c>
      <c r="D34" s="2" t="s">
        <v>2019</v>
      </c>
      <c r="E34" s="2" t="s">
        <v>2020</v>
      </c>
      <c r="F34" s="5" t="s">
        <v>182</v>
      </c>
      <c r="G34" s="6">
        <v>1</v>
      </c>
      <c r="H34" s="6">
        <v>1</v>
      </c>
      <c r="I34" s="11">
        <v>1</v>
      </c>
      <c r="J34" s="5" t="s">
        <v>2297</v>
      </c>
      <c r="K34" s="12"/>
      <c r="L34" s="3" t="str">
        <f>IF(U34=0,"INVALID SKU",IF(INDEX('SKU Catalog'!$J$1:$J$116,MAX(1,U34))=0,"PAYG",IF(J34="Default",Assumptions!$B$7,J34)))</f>
        <v>PAYG</v>
      </c>
      <c r="M34" s="3" t="str">
        <f>IF(U34=0,"Review SKU",INDEX('SKU Catalog'!$E$1:$E$116,MAX(1,U34)))</f>
        <v>resource</v>
      </c>
      <c r="N34" s="8">
        <f>IF(ISNUMBER(K34),K34,IF(U34=0,"UNPRICED",IF(L34="PAYG",INDEX('SKU Catalog'!$K$1:$K$116,MAX(1,U34)),IF(L34="1Y",INDEX('SKU Catalog'!$L$1:$L$116,MAX(1,U34)),INDEX('SKU Catalog'!$M$1:$M$116,MAX(1,U34))))))</f>
        <v>0</v>
      </c>
      <c r="O34" s="4">
        <f>IF(NOT(AND(A34=$B$2,G34&gt;0,H34&gt;0,OR(C34&lt;&gt;"Recommended baseline",Assumptions!$B$10=1))),0,IF(ISNUMBER(N34),G34*H34*N34*IF(ISNUMBER(K34),1,IF(AND(L34="PAYG",INDEX('SKU Catalog'!$F$1:$F$116,MAX(1,U34))="Hourly"),I34,1)),"UNPRICED"))</f>
        <v>0</v>
      </c>
      <c r="P34" s="4">
        <f>IF(ISNUMBER(O34),O34*Assumptions!$B$8,"UNPRICED")</f>
        <v>0</v>
      </c>
      <c r="Q34" s="3" t="str">
        <f>IF(NOT(AND(A34=$B$2,G34&gt;0,H34&gt;0,OR(C34&lt;&gt;"Recommended baseline",Assumptions!$B$10=1))),"Inactive",IF(NOT(ISNUMBER(N34)),"UNPRICED - select SKU / quote",IF(ISNUMBER(K34),"Manual quote - verify source",IF(T34="Covered","Covered by capacity",IF(T34="Control plane","No direct fee","Priced - verify sizing")))))</f>
        <v>Inactive</v>
      </c>
      <c r="R34" s="2" t="s">
        <v>2314</v>
      </c>
      <c r="S34" s="2" t="s">
        <v>2017</v>
      </c>
      <c r="T34" s="2" t="s">
        <v>181</v>
      </c>
      <c r="U34" s="3">
        <f>IF(COUNTIF('SKU Catalog'!$A$4:$A$116,T34&amp;"|"&amp;F34)=0,0,MATCH(T34&amp;"|"&amp;F34,'SKU Catalog'!$A$1:$A$116,0))</f>
        <v>4</v>
      </c>
      <c r="V34" s="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54" customHeight="1" x14ac:dyDescent="0.3">
      <c r="A35" s="2" t="s">
        <v>1927</v>
      </c>
      <c r="B35" s="2" t="s">
        <v>86</v>
      </c>
      <c r="C35" s="2" t="s">
        <v>2299</v>
      </c>
      <c r="D35" s="2" t="s">
        <v>2022</v>
      </c>
      <c r="E35" s="2" t="s">
        <v>2023</v>
      </c>
      <c r="F35" s="5" t="s">
        <v>182</v>
      </c>
      <c r="G35" s="6">
        <v>1</v>
      </c>
      <c r="H35" s="6">
        <v>1</v>
      </c>
      <c r="I35" s="11">
        <v>1</v>
      </c>
      <c r="J35" s="5" t="s">
        <v>2297</v>
      </c>
      <c r="K35" s="12"/>
      <c r="L35" s="3" t="str">
        <f>IF(U35=0,"INVALID SKU",IF(INDEX('SKU Catalog'!$J$1:$J$116,MAX(1,U35))=0,"PAYG",IF(J35="Default",Assumptions!$B$7,J35)))</f>
        <v>PAYG</v>
      </c>
      <c r="M35" s="3" t="str">
        <f>IF(U35=0,"Review SKU",INDEX('SKU Catalog'!$E$1:$E$116,MAX(1,U35)))</f>
        <v>resource</v>
      </c>
      <c r="N35" s="8">
        <f>IF(ISNUMBER(K35),K35,IF(U35=0,"UNPRICED",IF(L35="PAYG",INDEX('SKU Catalog'!$K$1:$K$116,MAX(1,U35)),IF(L35="1Y",INDEX('SKU Catalog'!$L$1:$L$116,MAX(1,U35)),INDEX('SKU Catalog'!$M$1:$M$116,MAX(1,U35))))))</f>
        <v>0</v>
      </c>
      <c r="O35" s="4">
        <f>IF(NOT(AND(A35=$B$2,G35&gt;0,H35&gt;0,OR(C35&lt;&gt;"Recommended baseline",Assumptions!$B$10=1))),0,IF(ISNUMBER(N35),G35*H35*N35*IF(ISNUMBER(K35),1,IF(AND(L35="PAYG",INDEX('SKU Catalog'!$F$1:$F$116,MAX(1,U35))="Hourly"),I35,1)),"UNPRICED"))</f>
        <v>0</v>
      </c>
      <c r="P35" s="4">
        <f>IF(ISNUMBER(O35),O35*Assumptions!$B$8,"UNPRICED")</f>
        <v>0</v>
      </c>
      <c r="Q35" s="3" t="str">
        <f>IF(NOT(AND(A35=$B$2,G35&gt;0,H35&gt;0,OR(C35&lt;&gt;"Recommended baseline",Assumptions!$B$10=1))),"Inactive",IF(NOT(ISNUMBER(N35)),"UNPRICED - select SKU / quote",IF(ISNUMBER(K35),"Manual quote - verify source",IF(T35="Covered","Covered by capacity",IF(T35="Control plane","No direct fee","Priced - verify sizing")))))</f>
        <v>Inactive</v>
      </c>
      <c r="R35" s="2" t="s">
        <v>2314</v>
      </c>
      <c r="S35" s="2" t="s">
        <v>2017</v>
      </c>
      <c r="T35" s="2" t="s">
        <v>181</v>
      </c>
      <c r="U35" s="3">
        <f>IF(COUNTIF('SKU Catalog'!$A$4:$A$116,T35&amp;"|"&amp;F35)=0,0,MATCH(T35&amp;"|"&amp;F35,'SKU Catalog'!$A$1:$A$116,0))</f>
        <v>4</v>
      </c>
      <c r="V35" s="4">
        <f>IF(NOT(AND(A35=$B$2,G35&gt;0,H35&gt;0,OR(C35&lt;&gt;"Recommended baseline",Assumptions!$B$10=1))),0,IF(ISNUMBER(K35),G35*H35*K35,IF(U35=0,"UNPRICED",IF(ISNUMBER(INDEX('SKU Catalog'!$K$1:$K$116,MAX(1,U35))),G35*H35*INDEX('SKU Catalog'!$K$1:$K$116,MAX(1,U35))*IF(AND(INDEX('SKU Catalog'!$F$1:$F$116,MAX(1,U35))="Hourly",OR(INDEX('SKU Catalog'!$J$1:$J$116,MAX(1,U35))=0,"PAYG"="PAYG")),I35,1),"UNPRICED"))))</f>
        <v>0</v>
      </c>
      <c r="W35" s="4">
        <f>IF(NOT(AND(A35=$B$2,G35&gt;0,H35&gt;0,OR(C35&lt;&gt;"Recommended baseline",Assumptions!$B$10=1))),0,IF(ISNUMBER(K35),G35*H35*K35,IF(U35=0,"UNPRICED",IF(ISNUMBER(INDEX('SKU Catalog'!$L$1:$L$116,MAX(1,U35))),G35*H35*INDEX('SKU Catalog'!$L$1:$L$116,MAX(1,U35))*IF(AND(INDEX('SKU Catalog'!$F$1:$F$116,MAX(1,U35))="Hourly",OR(INDEX('SKU Catalog'!$J$1:$J$116,MAX(1,U35))=0,"1Y"="PAYG")),I35,1),"UNPRICED"))))</f>
        <v>0</v>
      </c>
      <c r="X35" s="4">
        <f>IF(NOT(AND(A35=$B$2,G35&gt;0,H35&gt;0,OR(C35&lt;&gt;"Recommended baseline",Assumptions!$B$10=1))),0,IF(ISNUMBER(K35),G35*H35*K35,IF(U35=0,"UNPRICED",IF(ISNUMBER(INDEX('SKU Catalog'!$M$1:$M$116,MAX(1,U35))),G35*H35*INDEX('SKU Catalog'!$M$1:$M$116,MAX(1,U35))*IF(AND(INDEX('SKU Catalog'!$F$1:$F$116,MAX(1,U35))="Hourly",OR(INDEX('SKU Catalog'!$J$1:$J$116,MAX(1,U35))=0,"3Y"="PAYG")),I35,1),"UNPRICED"))))</f>
        <v>0</v>
      </c>
    </row>
    <row r="36" spans="1:24" ht="54" customHeight="1" x14ac:dyDescent="0.3">
      <c r="A36" s="2" t="s">
        <v>1927</v>
      </c>
      <c r="B36" s="2" t="s">
        <v>86</v>
      </c>
      <c r="C36" s="2" t="s">
        <v>2299</v>
      </c>
      <c r="D36" s="2" t="s">
        <v>2025</v>
      </c>
      <c r="E36" s="2" t="s">
        <v>2026</v>
      </c>
      <c r="F36" s="5" t="s">
        <v>182</v>
      </c>
      <c r="G36" s="6">
        <v>1</v>
      </c>
      <c r="H36" s="6">
        <v>1</v>
      </c>
      <c r="I36" s="11">
        <v>1</v>
      </c>
      <c r="J36" s="5" t="s">
        <v>2297</v>
      </c>
      <c r="K36" s="12"/>
      <c r="L36" s="3" t="str">
        <f>IF(U36=0,"INVALID SKU",IF(INDEX('SKU Catalog'!$J$1:$J$116,MAX(1,U36))=0,"PAYG",IF(J36="Default",Assumptions!$B$7,J36)))</f>
        <v>PAYG</v>
      </c>
      <c r="M36" s="3" t="str">
        <f>IF(U36=0,"Review SKU",INDEX('SKU Catalog'!$E$1:$E$116,MAX(1,U36)))</f>
        <v>resource</v>
      </c>
      <c r="N36" s="8">
        <f>IF(ISNUMBER(K36),K36,IF(U36=0,"UNPRICED",IF(L36="PAYG",INDEX('SKU Catalog'!$K$1:$K$116,MAX(1,U36)),IF(L36="1Y",INDEX('SKU Catalog'!$L$1:$L$116,MAX(1,U36)),INDEX('SKU Catalog'!$M$1:$M$116,MAX(1,U36))))))</f>
        <v>0</v>
      </c>
      <c r="O36" s="4">
        <f>IF(NOT(AND(A36=$B$2,G36&gt;0,H36&gt;0,OR(C36&lt;&gt;"Recommended baseline",Assumptions!$B$10=1))),0,IF(ISNUMBER(N36),G36*H36*N36*IF(ISNUMBER(K36),1,IF(AND(L36="PAYG",INDEX('SKU Catalog'!$F$1:$F$116,MAX(1,U36))="Hourly"),I36,1)),"UNPRICED"))</f>
        <v>0</v>
      </c>
      <c r="P36" s="4">
        <f>IF(ISNUMBER(O36),O36*Assumptions!$B$8,"UNPRICED")</f>
        <v>0</v>
      </c>
      <c r="Q36" s="3" t="str">
        <f>IF(NOT(AND(A36=$B$2,G36&gt;0,H36&gt;0,OR(C36&lt;&gt;"Recommended baseline",Assumptions!$B$10=1))),"Inactive",IF(NOT(ISNUMBER(N36)),"UNPRICED - select SKU / quote",IF(ISNUMBER(K36),"Manual quote - verify source",IF(T36="Covered","Covered by capacity",IF(T36="Control plane","No direct fee","Priced - verify sizing")))))</f>
        <v>Inactive</v>
      </c>
      <c r="R36" s="2" t="s">
        <v>2314</v>
      </c>
      <c r="S36" s="2" t="s">
        <v>2017</v>
      </c>
      <c r="T36" s="2" t="s">
        <v>181</v>
      </c>
      <c r="U36" s="3">
        <f>IF(COUNTIF('SKU Catalog'!$A$4:$A$116,T36&amp;"|"&amp;F36)=0,0,MATCH(T36&amp;"|"&amp;F36,'SKU Catalog'!$A$1:$A$116,0))</f>
        <v>4</v>
      </c>
      <c r="V36" s="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54" customHeight="1" x14ac:dyDescent="0.3">
      <c r="A37" s="2" t="s">
        <v>1927</v>
      </c>
      <c r="B37" s="2" t="s">
        <v>95</v>
      </c>
      <c r="C37" s="2" t="s">
        <v>2299</v>
      </c>
      <c r="D37" s="2" t="s">
        <v>2350</v>
      </c>
      <c r="E37" s="2" t="s">
        <v>1916</v>
      </c>
      <c r="F37" s="5" t="s">
        <v>188</v>
      </c>
      <c r="G37" s="6">
        <v>1</v>
      </c>
      <c r="H37" s="6">
        <v>1</v>
      </c>
      <c r="I37" s="11">
        <v>1</v>
      </c>
      <c r="J37" s="5" t="s">
        <v>2297</v>
      </c>
      <c r="K37" s="12"/>
      <c r="L37" s="3" t="str">
        <f>IF(U37=0,"INVALID SKU",IF(INDEX('SKU Catalog'!$J$1:$J$116,MAX(1,U37))=0,"PAYG",IF(J37="Default",Assumptions!$B$7,J37)))</f>
        <v>PAYG</v>
      </c>
      <c r="M37" s="3" t="str">
        <f>IF(U37=0,"Review SKU",INDEX('SKU Catalog'!$E$1:$E$116,MAX(1,U37)))</f>
        <v>resource</v>
      </c>
      <c r="N37" s="8">
        <f>IF(ISNUMBER(K37),K37,IF(U37=0,"UNPRICED",IF(L37="PAYG",INDEX('SKU Catalog'!$K$1:$K$116,MAX(1,U37)),IF(L37="1Y",INDEX('SKU Catalog'!$L$1:$L$116,MAX(1,U37)),INDEX('SKU Catalog'!$M$1:$M$116,MAX(1,U37))))))</f>
        <v>0</v>
      </c>
      <c r="O37" s="4">
        <f>IF(NOT(AND(A37=$B$2,G37&gt;0,H37&gt;0,OR(C37&lt;&gt;"Recommended baseline",Assumptions!$B$10=1))),0,IF(ISNUMBER(N37),G37*H37*N37*IF(ISNUMBER(K37),1,IF(AND(L37="PAYG",INDEX('SKU Catalog'!$F$1:$F$116,MAX(1,U37))="Hourly"),I37,1)),"UNPRICED"))</f>
        <v>0</v>
      </c>
      <c r="P37" s="4">
        <f>IF(ISNUMBER(O37),O37*Assumptions!$B$8,"UNPRICED")</f>
        <v>0</v>
      </c>
      <c r="Q37" s="3" t="str">
        <f>IF(NOT(AND(A37=$B$2,G37&gt;0,H37&gt;0,OR(C37&lt;&gt;"Recommended baseline",Assumptions!$B$10=1))),"Inactive",IF(NOT(ISNUMBER(N37)),"UNPRICED - select SKU / quote",IF(ISNUMBER(K37),"Manual quote - verify source",IF(T37="Covered","Covered by capacity",IF(T37="Control plane","No direct fee","Priced - verify sizing")))))</f>
        <v>Inactive</v>
      </c>
      <c r="R37" s="2" t="s">
        <v>2351</v>
      </c>
      <c r="S37" s="2" t="s">
        <v>2017</v>
      </c>
      <c r="T37" s="2" t="s">
        <v>187</v>
      </c>
      <c r="U37" s="3">
        <f>IF(COUNTIF('SKU Catalog'!$A$4:$A$116,T37&amp;"|"&amp;F37)=0,0,MATCH(T37&amp;"|"&amp;F37,'SKU Catalog'!$A$1:$A$116,0))</f>
        <v>5</v>
      </c>
      <c r="V37" s="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54" customHeight="1" x14ac:dyDescent="0.3">
      <c r="A38" s="2" t="s">
        <v>1927</v>
      </c>
      <c r="B38" s="2" t="s">
        <v>95</v>
      </c>
      <c r="C38" s="2" t="s">
        <v>2299</v>
      </c>
      <c r="D38" s="2" t="s">
        <v>2353</v>
      </c>
      <c r="E38" s="2" t="s">
        <v>1921</v>
      </c>
      <c r="F38" s="5" t="s">
        <v>188</v>
      </c>
      <c r="G38" s="6">
        <v>1</v>
      </c>
      <c r="H38" s="6">
        <v>1</v>
      </c>
      <c r="I38" s="11">
        <v>1</v>
      </c>
      <c r="J38" s="5" t="s">
        <v>2297</v>
      </c>
      <c r="K38" s="12"/>
      <c r="L38" s="3" t="str">
        <f>IF(U38=0,"INVALID SKU",IF(INDEX('SKU Catalog'!$J$1:$J$116,MAX(1,U38))=0,"PAYG",IF(J38="Default",Assumptions!$B$7,J38)))</f>
        <v>PAYG</v>
      </c>
      <c r="M38" s="3" t="str">
        <f>IF(U38=0,"Review SKU",INDEX('SKU Catalog'!$E$1:$E$116,MAX(1,U38)))</f>
        <v>resource</v>
      </c>
      <c r="N38" s="8">
        <f>IF(ISNUMBER(K38),K38,IF(U38=0,"UNPRICED",IF(L38="PAYG",INDEX('SKU Catalog'!$K$1:$K$116,MAX(1,U38)),IF(L38="1Y",INDEX('SKU Catalog'!$L$1:$L$116,MAX(1,U38)),INDEX('SKU Catalog'!$M$1:$M$116,MAX(1,U38))))))</f>
        <v>0</v>
      </c>
      <c r="O38" s="4">
        <f>IF(NOT(AND(A38=$B$2,G38&gt;0,H38&gt;0,OR(C38&lt;&gt;"Recommended baseline",Assumptions!$B$10=1))),0,IF(ISNUMBER(N38),G38*H38*N38*IF(ISNUMBER(K38),1,IF(AND(L38="PAYG",INDEX('SKU Catalog'!$F$1:$F$116,MAX(1,U38))="Hourly"),I38,1)),"UNPRICED"))</f>
        <v>0</v>
      </c>
      <c r="P38" s="4">
        <f>IF(ISNUMBER(O38),O38*Assumptions!$B$8,"UNPRICED")</f>
        <v>0</v>
      </c>
      <c r="Q38" s="3" t="str">
        <f>IF(NOT(AND(A38=$B$2,G38&gt;0,H38&gt;0,OR(C38&lt;&gt;"Recommended baseline",Assumptions!$B$10=1))),"Inactive",IF(NOT(ISNUMBER(N38)),"UNPRICED - select SKU / quote",IF(ISNUMBER(K38),"Manual quote - verify source",IF(T38="Covered","Covered by capacity",IF(T38="Control plane","No direct fee","Priced - verify sizing")))))</f>
        <v>Inactive</v>
      </c>
      <c r="R38" s="2" t="s">
        <v>2351</v>
      </c>
      <c r="S38" s="2" t="s">
        <v>2017</v>
      </c>
      <c r="T38" s="2" t="s">
        <v>187</v>
      </c>
      <c r="U38" s="3">
        <f>IF(COUNTIF('SKU Catalog'!$A$4:$A$116,T38&amp;"|"&amp;F38)=0,0,MATCH(T38&amp;"|"&amp;F38,'SKU Catalog'!$A$1:$A$116,0))</f>
        <v>5</v>
      </c>
      <c r="V38" s="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54" customHeight="1" x14ac:dyDescent="0.3">
      <c r="A39" s="2" t="s">
        <v>1927</v>
      </c>
      <c r="B39" s="2" t="s">
        <v>95</v>
      </c>
      <c r="C39" s="2" t="s">
        <v>2299</v>
      </c>
      <c r="D39" s="2" t="s">
        <v>2354</v>
      </c>
      <c r="E39" s="2" t="s">
        <v>1923</v>
      </c>
      <c r="F39" s="5" t="s">
        <v>188</v>
      </c>
      <c r="G39" s="6">
        <v>1</v>
      </c>
      <c r="H39" s="6">
        <v>1</v>
      </c>
      <c r="I39" s="11">
        <v>1</v>
      </c>
      <c r="J39" s="5" t="s">
        <v>2297</v>
      </c>
      <c r="K39" s="12"/>
      <c r="L39" s="3" t="str">
        <f>IF(U39=0,"INVALID SKU",IF(INDEX('SKU Catalog'!$J$1:$J$116,MAX(1,U39))=0,"PAYG",IF(J39="Default",Assumptions!$B$7,J39)))</f>
        <v>PAYG</v>
      </c>
      <c r="M39" s="3" t="str">
        <f>IF(U39=0,"Review SKU",INDEX('SKU Catalog'!$E$1:$E$116,MAX(1,U39)))</f>
        <v>resource</v>
      </c>
      <c r="N39" s="8">
        <f>IF(ISNUMBER(K39),K39,IF(U39=0,"UNPRICED",IF(L39="PAYG",INDEX('SKU Catalog'!$K$1:$K$116,MAX(1,U39)),IF(L39="1Y",INDEX('SKU Catalog'!$L$1:$L$116,MAX(1,U39)),INDEX('SKU Catalog'!$M$1:$M$116,MAX(1,U39))))))</f>
        <v>0</v>
      </c>
      <c r="O39" s="4">
        <f>IF(NOT(AND(A39=$B$2,G39&gt;0,H39&gt;0,OR(C39&lt;&gt;"Recommended baseline",Assumptions!$B$10=1))),0,IF(ISNUMBER(N39),G39*H39*N39*IF(ISNUMBER(K39),1,IF(AND(L39="PAYG",INDEX('SKU Catalog'!$F$1:$F$116,MAX(1,U39))="Hourly"),I39,1)),"UNPRICED"))</f>
        <v>0</v>
      </c>
      <c r="P39" s="4">
        <f>IF(ISNUMBER(O39),O39*Assumptions!$B$8,"UNPRICED")</f>
        <v>0</v>
      </c>
      <c r="Q39" s="3" t="str">
        <f>IF(NOT(AND(A39=$B$2,G39&gt;0,H39&gt;0,OR(C39&lt;&gt;"Recommended baseline",Assumptions!$B$10=1))),"Inactive",IF(NOT(ISNUMBER(N39)),"UNPRICED - select SKU / quote",IF(ISNUMBER(K39),"Manual quote - verify source",IF(T39="Covered","Covered by capacity",IF(T39="Control plane","No direct fee","Priced - verify sizing")))))</f>
        <v>Inactive</v>
      </c>
      <c r="R39" s="2" t="s">
        <v>2351</v>
      </c>
      <c r="S39" s="2" t="s">
        <v>2017</v>
      </c>
      <c r="T39" s="2" t="s">
        <v>187</v>
      </c>
      <c r="U39" s="3">
        <f>IF(COUNTIF('SKU Catalog'!$A$4:$A$116,T39&amp;"|"&amp;F39)=0,0,MATCH(T39&amp;"|"&amp;F39,'SKU Catalog'!$A$1:$A$116,0))</f>
        <v>5</v>
      </c>
      <c r="V39" s="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54" customHeight="1" x14ac:dyDescent="0.3">
      <c r="A40" s="2" t="s">
        <v>1927</v>
      </c>
      <c r="B40" s="2" t="s">
        <v>89</v>
      </c>
      <c r="C40" s="2" t="s">
        <v>2301</v>
      </c>
      <c r="D40" s="2" t="s">
        <v>262</v>
      </c>
      <c r="E40" s="2" t="s">
        <v>2302</v>
      </c>
      <c r="F40" s="5" t="s">
        <v>239</v>
      </c>
      <c r="G40" s="6">
        <v>1</v>
      </c>
      <c r="H40" s="13">
        <f>Assumptions!$B$15</f>
        <v>1024</v>
      </c>
      <c r="I40" s="11">
        <v>1</v>
      </c>
      <c r="J40" s="5" t="s">
        <v>2297</v>
      </c>
      <c r="K40" s="12"/>
      <c r="L40" s="3" t="str">
        <f>IF(U40=0,"INVALID SKU",IF(INDEX('SKU Catalog'!$J$1:$J$116,MAX(1,U40))=0,"PAYG",IF(J40="Default",Assumptions!$B$7,J40)))</f>
        <v>PAYG</v>
      </c>
      <c r="M40" s="3" t="str">
        <f>IF(U40=0,"Review SKU",INDEX('SKU Catalog'!$E$1:$E$116,MAX(1,U40)))</f>
        <v>GB-month</v>
      </c>
      <c r="N40" s="8">
        <f>IF(ISNUMBER(K40),K40,IF(U40=0,"UNPRICED",IF(L40="PAYG",INDEX('SKU Catalog'!$K$1:$K$116,MAX(1,U40)),IF(L40="1Y",INDEX('SKU Catalog'!$L$1:$L$116,MAX(1,U40)),INDEX('SKU Catalog'!$M$1:$M$116,MAX(1,U40))))))</f>
        <v>2.1000000000000001E-2</v>
      </c>
      <c r="O40" s="4">
        <f>IF(NOT(AND(A40=$B$2,G40&gt;0,H40&gt;0,OR(C40&lt;&gt;"Recommended baseline",Assumptions!$B$10=1))),0,IF(ISNUMBER(N40),G40*H40*N40*IF(ISNUMBER(K40),1,IF(AND(L40="PAYG",INDEX('SKU Catalog'!$F$1:$F$116,MAX(1,U40))="Hourly"),I40,1)),"UNPRICED"))</f>
        <v>0</v>
      </c>
      <c r="P40" s="4">
        <f>IF(ISNUMBER(O40),O40*Assumptions!$B$8,"UNPRICED")</f>
        <v>0</v>
      </c>
      <c r="Q40" s="3" t="str">
        <f>IF(NOT(AND(A40=$B$2,G40&gt;0,H40&gt;0,OR(C40&lt;&gt;"Recommended baseline",Assumptions!$B$10=1))),"Inactive",IF(NOT(ISNUMBER(N40)),"UNPRICED - select SKU / quote",IF(ISNUMBER(K40),"Manual quote - verify source",IF(T40="Covered","Covered by capacity",IF(T40="Control plane","No direct fee","Priced - verify sizing")))))</f>
        <v>Inactive</v>
      </c>
      <c r="R40" s="2" t="s">
        <v>2303</v>
      </c>
      <c r="S40" s="2" t="s">
        <v>2304</v>
      </c>
      <c r="T40" s="2" t="s">
        <v>262</v>
      </c>
      <c r="U40" s="3">
        <f>IF(COUNTIF('SKU Catalog'!$A$4:$A$116,T40&amp;"|"&amp;F40)=0,0,MATCH(T40&amp;"|"&amp;F40,'SKU Catalog'!$A$1:$A$116,0))</f>
        <v>34</v>
      </c>
      <c r="V40" s="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54" customHeight="1" x14ac:dyDescent="0.3">
      <c r="A41" s="2" t="s">
        <v>1927</v>
      </c>
      <c r="B41" s="2" t="s">
        <v>89</v>
      </c>
      <c r="C41" s="2" t="s">
        <v>2301</v>
      </c>
      <c r="D41" s="2" t="s">
        <v>271</v>
      </c>
      <c r="E41" s="2" t="s">
        <v>2302</v>
      </c>
      <c r="F41" s="5" t="s">
        <v>239</v>
      </c>
      <c r="G41" s="6">
        <v>1</v>
      </c>
      <c r="H41" s="6">
        <v>10</v>
      </c>
      <c r="I41" s="11">
        <v>1</v>
      </c>
      <c r="J41" s="5" t="s">
        <v>2297</v>
      </c>
      <c r="K41" s="12"/>
      <c r="L41" s="3" t="str">
        <f>IF(U41=0,"INVALID SKU",IF(INDEX('SKU Catalog'!$J$1:$J$116,MAX(1,U41))=0,"PAYG",IF(J41="Default",Assumptions!$B$7,J41)))</f>
        <v>PAYG</v>
      </c>
      <c r="M41" s="3" t="str">
        <f>IF(U41=0,"Review SKU",INDEX('SKU Catalog'!$E$1:$E$116,MAX(1,U41)))</f>
        <v>10K operations</v>
      </c>
      <c r="N41" s="8">
        <f>IF(ISNUMBER(K41),K41,IF(U41=0,"UNPRICED",IF(L41="PAYG",INDEX('SKU Catalog'!$K$1:$K$116,MAX(1,U41)),IF(L41="1Y",INDEX('SKU Catalog'!$L$1:$L$116,MAX(1,U41)),INDEX('SKU Catalog'!$M$1:$M$116,MAX(1,U41))))))</f>
        <v>6.5000000000000002E-2</v>
      </c>
      <c r="O41" s="4">
        <f>IF(NOT(AND(A41=$B$2,G41&gt;0,H41&gt;0,OR(C41&lt;&gt;"Recommended baseline",Assumptions!$B$10=1))),0,IF(ISNUMBER(N41),G41*H41*N41*IF(ISNUMBER(K41),1,IF(AND(L41="PAYG",INDEX('SKU Catalog'!$F$1:$F$116,MAX(1,U41))="Hourly"),I41,1)),"UNPRICED"))</f>
        <v>0</v>
      </c>
      <c r="P41" s="4">
        <f>IF(ISNUMBER(O41),O41*Assumptions!$B$8,"UNPRICED")</f>
        <v>0</v>
      </c>
      <c r="Q41" s="3" t="str">
        <f>IF(NOT(AND(A41=$B$2,G41&gt;0,H41&gt;0,OR(C41&lt;&gt;"Recommended baseline",Assumptions!$B$10=1))),"Inactive",IF(NOT(ISNUMBER(N41)),"UNPRICED - select SKU / quote",IF(ISNUMBER(K41),"Manual quote - verify source",IF(T41="Covered","Covered by capacity",IF(T41="Control plane","No direct fee","Priced - verify sizing")))))</f>
        <v>Inactive</v>
      </c>
      <c r="R41" s="2" t="s">
        <v>2303</v>
      </c>
      <c r="S41" s="2" t="s">
        <v>2304</v>
      </c>
      <c r="T41" s="2" t="s">
        <v>271</v>
      </c>
      <c r="U41" s="3">
        <f>IF(COUNTIF('SKU Catalog'!$A$4:$A$116,T41&amp;"|"&amp;F41)=0,0,MATCH(T41&amp;"|"&amp;F41,'SKU Catalog'!$A$1:$A$116,0))</f>
        <v>42</v>
      </c>
      <c r="V41" s="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54" customHeight="1" x14ac:dyDescent="0.3">
      <c r="A42" s="2" t="s">
        <v>1927</v>
      </c>
      <c r="B42" s="2" t="s">
        <v>89</v>
      </c>
      <c r="C42" s="2" t="s">
        <v>2301</v>
      </c>
      <c r="D42" s="2" t="s">
        <v>273</v>
      </c>
      <c r="E42" s="2" t="s">
        <v>2302</v>
      </c>
      <c r="F42" s="5" t="s">
        <v>239</v>
      </c>
      <c r="G42" s="6">
        <v>1</v>
      </c>
      <c r="H42" s="6">
        <v>10</v>
      </c>
      <c r="I42" s="11">
        <v>1</v>
      </c>
      <c r="J42" s="5" t="s">
        <v>2297</v>
      </c>
      <c r="K42" s="12"/>
      <c r="L42" s="3" t="str">
        <f>IF(U42=0,"INVALID SKU",IF(INDEX('SKU Catalog'!$J$1:$J$116,MAX(1,U42))=0,"PAYG",IF(J42="Default",Assumptions!$B$7,J42)))</f>
        <v>PAYG</v>
      </c>
      <c r="M42" s="3" t="str">
        <f>IF(U42=0,"Review SKU",INDEX('SKU Catalog'!$E$1:$E$116,MAX(1,U42)))</f>
        <v>10K operations</v>
      </c>
      <c r="N42" s="8">
        <f>IF(ISNUMBER(K42),K42,IF(U42=0,"UNPRICED",IF(L42="PAYG",INDEX('SKU Catalog'!$K$1:$K$116,MAX(1,U42)),IF(L42="1Y",INDEX('SKU Catalog'!$L$1:$L$116,MAX(1,U42)),INDEX('SKU Catalog'!$M$1:$M$116,MAX(1,U42))))))</f>
        <v>5.0000000000000001E-3</v>
      </c>
      <c r="O42" s="4">
        <f>IF(NOT(AND(A42=$B$2,G42&gt;0,H42&gt;0,OR(C42&lt;&gt;"Recommended baseline",Assumptions!$B$10=1))),0,IF(ISNUMBER(N42),G42*H42*N42*IF(ISNUMBER(K42),1,IF(AND(L42="PAYG",INDEX('SKU Catalog'!$F$1:$F$116,MAX(1,U42))="Hourly"),I42,1)),"UNPRICED"))</f>
        <v>0</v>
      </c>
      <c r="P42" s="4">
        <f>IF(ISNUMBER(O42),O42*Assumptions!$B$8,"UNPRICED")</f>
        <v>0</v>
      </c>
      <c r="Q42" s="3" t="str">
        <f>IF(NOT(AND(A42=$B$2,G42&gt;0,H42&gt;0,OR(C42&lt;&gt;"Recommended baseline",Assumptions!$B$10=1))),"Inactive",IF(NOT(ISNUMBER(N42)),"UNPRICED - select SKU / quote",IF(ISNUMBER(K42),"Manual quote - verify source",IF(T42="Covered","Covered by capacity",IF(T42="Control plane","No direct fee","Priced - verify sizing")))))</f>
        <v>Inactive</v>
      </c>
      <c r="R42" s="2" t="s">
        <v>2303</v>
      </c>
      <c r="S42" s="2" t="s">
        <v>2304</v>
      </c>
      <c r="T42" s="2" t="s">
        <v>273</v>
      </c>
      <c r="U42" s="3">
        <f>IF(COUNTIF('SKU Catalog'!$A$4:$A$116,T42&amp;"|"&amp;F42)=0,0,MATCH(T42&amp;"|"&amp;F42,'SKU Catalog'!$A$1:$A$116,0))</f>
        <v>43</v>
      </c>
      <c r="V42" s="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54" customHeight="1" x14ac:dyDescent="0.3">
      <c r="A43" s="2" t="s">
        <v>1927</v>
      </c>
      <c r="B43" s="2" t="s">
        <v>88</v>
      </c>
      <c r="C43" s="2" t="s">
        <v>2301</v>
      </c>
      <c r="D43" s="2" t="s">
        <v>286</v>
      </c>
      <c r="E43" s="2" t="s">
        <v>2302</v>
      </c>
      <c r="F43" s="5" t="s">
        <v>287</v>
      </c>
      <c r="G43" s="6">
        <v>1</v>
      </c>
      <c r="H43" s="13">
        <f>Assumptions!$B$23</f>
        <v>10</v>
      </c>
      <c r="I43" s="11">
        <v>1</v>
      </c>
      <c r="J43" s="5" t="s">
        <v>2297</v>
      </c>
      <c r="K43" s="12"/>
      <c r="L43" s="3" t="str">
        <f>IF(U43=0,"INVALID SKU",IF(INDEX('SKU Catalog'!$J$1:$J$116,MAX(1,U43))=0,"PAYG",IF(J43="Default",Assumptions!$B$7,J43)))</f>
        <v>PAYG</v>
      </c>
      <c r="M43" s="3" t="str">
        <f>IF(U43=0,"Review SKU",INDEX('SKU Catalog'!$E$1:$E$116,MAX(1,U43)))</f>
        <v>10K operations</v>
      </c>
      <c r="N43" s="8">
        <f>IF(ISNUMBER(K43),K43,IF(U43=0,"UNPRICED",IF(L43="PAYG",INDEX('SKU Catalog'!$K$1:$K$116,MAX(1,U43)),IF(L43="1Y",INDEX('SKU Catalog'!$L$1:$L$116,MAX(1,U43)),INDEX('SKU Catalog'!$M$1:$M$116,MAX(1,U43))))))</f>
        <v>0.03</v>
      </c>
      <c r="O43" s="4">
        <f>IF(NOT(AND(A43=$B$2,G43&gt;0,H43&gt;0,OR(C43&lt;&gt;"Recommended baseline",Assumptions!$B$10=1))),0,IF(ISNUMBER(N43),G43*H43*N43*IF(ISNUMBER(K43),1,IF(AND(L43="PAYG",INDEX('SKU Catalog'!$F$1:$F$116,MAX(1,U43))="Hourly"),I43,1)),"UNPRICED"))</f>
        <v>0</v>
      </c>
      <c r="P43" s="4">
        <f>IF(ISNUMBER(O43),O43*Assumptions!$B$8,"UNPRICED")</f>
        <v>0</v>
      </c>
      <c r="Q43" s="3" t="str">
        <f>IF(NOT(AND(A43=$B$2,G43&gt;0,H43&gt;0,OR(C43&lt;&gt;"Recommended baseline",Assumptions!$B$10=1))),"Inactive",IF(NOT(ISNUMBER(N43)),"UNPRICED - select SKU / quote",IF(ISNUMBER(K43),"Manual quote - verify source",IF(T43="Covered","Covered by capacity",IF(T43="Control plane","No direct fee","Priced - verify sizing")))))</f>
        <v>Inactive</v>
      </c>
      <c r="R43" s="2" t="s">
        <v>2303</v>
      </c>
      <c r="S43" s="2" t="s">
        <v>2304</v>
      </c>
      <c r="T43" s="2" t="s">
        <v>286</v>
      </c>
      <c r="U43" s="3">
        <f>IF(COUNTIF('SKU Catalog'!$A$4:$A$116,T43&amp;"|"&amp;F43)=0,0,MATCH(T43&amp;"|"&amp;F43,'SKU Catalog'!$A$1:$A$116,0))</f>
        <v>48</v>
      </c>
      <c r="V43" s="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54" customHeight="1" x14ac:dyDescent="0.3">
      <c r="A44" s="2" t="s">
        <v>1927</v>
      </c>
      <c r="B44" s="2" t="s">
        <v>88</v>
      </c>
      <c r="C44" s="2" t="s">
        <v>2301</v>
      </c>
      <c r="D44" s="2" t="s">
        <v>297</v>
      </c>
      <c r="E44" s="2" t="s">
        <v>2302</v>
      </c>
      <c r="F44" s="5" t="s">
        <v>298</v>
      </c>
      <c r="G44" s="6">
        <v>1</v>
      </c>
      <c r="H44" s="13">
        <f>Assumptions!$B$12</f>
        <v>30</v>
      </c>
      <c r="I44" s="11">
        <v>1</v>
      </c>
      <c r="J44" s="5" t="s">
        <v>2297</v>
      </c>
      <c r="K44" s="12"/>
      <c r="L44" s="3" t="str">
        <f>IF(U44=0,"INVALID SKU",IF(INDEX('SKU Catalog'!$J$1:$J$116,MAX(1,U44))=0,"PAYG",IF(J44="Default",Assumptions!$B$7,J44)))</f>
        <v>PAYG</v>
      </c>
      <c r="M44" s="3" t="str">
        <f>IF(U44=0,"Review SKU",INDEX('SKU Catalog'!$E$1:$E$116,MAX(1,U44)))</f>
        <v>GB analyzed</v>
      </c>
      <c r="N44" s="8">
        <f>IF(ISNUMBER(K44),K44,IF(U44=0,"UNPRICED",IF(L44="PAYG",INDEX('SKU Catalog'!$K$1:$K$116,MAX(1,U44)),IF(L44="1Y",INDEX('SKU Catalog'!$L$1:$L$116,MAX(1,U44)),INDEX('SKU Catalog'!$M$1:$M$116,MAX(1,U44))))))</f>
        <v>4.3</v>
      </c>
      <c r="O44" s="4">
        <f>IF(NOT(AND(A44=$B$2,G44&gt;0,H44&gt;0,OR(C44&lt;&gt;"Recommended baseline",Assumptions!$B$10=1))),0,IF(ISNUMBER(N44),G44*H44*N44*IF(ISNUMBER(K44),1,IF(AND(L44="PAYG",INDEX('SKU Catalog'!$F$1:$F$116,MAX(1,U44))="Hourly"),I44,1)),"UNPRICED"))</f>
        <v>0</v>
      </c>
      <c r="P44" s="4">
        <f>IF(ISNUMBER(O44),O44*Assumptions!$B$8,"UNPRICED")</f>
        <v>0</v>
      </c>
      <c r="Q44" s="3" t="str">
        <f>IF(NOT(AND(A44=$B$2,G44&gt;0,H44&gt;0,OR(C44&lt;&gt;"Recommended baseline",Assumptions!$B$10=1))),"Inactive",IF(NOT(ISNUMBER(N44)),"UNPRICED - select SKU / quote",IF(ISNUMBER(K44),"Manual quote - verify source",IF(T44="Covered","Covered by capacity",IF(T44="Control plane","No direct fee","Priced - verify sizing")))))</f>
        <v>Inactive</v>
      </c>
      <c r="R44" s="2" t="s">
        <v>2305</v>
      </c>
      <c r="S44" s="2" t="s">
        <v>2304</v>
      </c>
      <c r="T44" s="2" t="s">
        <v>297</v>
      </c>
      <c r="U44" s="3">
        <f>IF(COUNTIF('SKU Catalog'!$A$4:$A$116,T44&amp;"|"&amp;F44)=0,0,MATCH(T44&amp;"|"&amp;F44,'SKU Catalog'!$A$1:$A$116,0))</f>
        <v>51</v>
      </c>
      <c r="V44" s="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54" customHeight="1" x14ac:dyDescent="0.3">
      <c r="A45" s="2" t="s">
        <v>1927</v>
      </c>
      <c r="B45" s="2" t="s">
        <v>94</v>
      </c>
      <c r="C45" s="2" t="s">
        <v>2301</v>
      </c>
      <c r="D45" s="2" t="s">
        <v>289</v>
      </c>
      <c r="E45" s="2" t="s">
        <v>2302</v>
      </c>
      <c r="F45" s="5" t="s">
        <v>290</v>
      </c>
      <c r="G45" s="6">
        <v>1</v>
      </c>
      <c r="H45" s="13">
        <f>Assumptions!$B$12</f>
        <v>30</v>
      </c>
      <c r="I45" s="11">
        <v>1</v>
      </c>
      <c r="J45" s="5" t="s">
        <v>2297</v>
      </c>
      <c r="K45" s="12"/>
      <c r="L45" s="3" t="str">
        <f>IF(U45=0,"INVALID SKU",IF(INDEX('SKU Catalog'!$J$1:$J$116,MAX(1,U45))=0,"PAYG",IF(J45="Default",Assumptions!$B$7,J45)))</f>
        <v>PAYG</v>
      </c>
      <c r="M45" s="3" t="str">
        <f>IF(U45=0,"Review SKU",INDEX('SKU Catalog'!$E$1:$E$116,MAX(1,U45)))</f>
        <v>GB ingested</v>
      </c>
      <c r="N45" s="8">
        <f>IF(ISNUMBER(K45),K45,IF(U45=0,"UNPRICED",IF(L45="PAYG",INDEX('SKU Catalog'!$K$1:$K$116,MAX(1,U45)),IF(L45="1Y",INDEX('SKU Catalog'!$L$1:$L$116,MAX(1,U45)),INDEX('SKU Catalog'!$M$1:$M$116,MAX(1,U45))))))</f>
        <v>2.2999999999999998</v>
      </c>
      <c r="O45" s="4">
        <f>IF(NOT(AND(A45=$B$2,G45&gt;0,H45&gt;0,OR(C45&lt;&gt;"Recommended baseline",Assumptions!$B$10=1))),0,IF(ISNUMBER(N45),G45*H45*N45*IF(ISNUMBER(K45),1,IF(AND(L45="PAYG",INDEX('SKU Catalog'!$F$1:$F$116,MAX(1,U45))="Hourly"),I45,1)),"UNPRICED"))</f>
        <v>0</v>
      </c>
      <c r="P45" s="4">
        <f>IF(ISNUMBER(O45),O45*Assumptions!$B$8,"UNPRICED")</f>
        <v>0</v>
      </c>
      <c r="Q45" s="3" t="str">
        <f>IF(NOT(AND(A45=$B$2,G45&gt;0,H45&gt;0,OR(C45&lt;&gt;"Recommended baseline",Assumptions!$B$10=1))),"Inactive",IF(NOT(ISNUMBER(N45)),"UNPRICED - select SKU / quote",IF(ISNUMBER(K45),"Manual quote - verify source",IF(T45="Covered","Covered by capacity",IF(T45="Control plane","No direct fee","Priced - verify sizing")))))</f>
        <v>Inactive</v>
      </c>
      <c r="R45" s="2" t="s">
        <v>2306</v>
      </c>
      <c r="S45" s="2" t="s">
        <v>2304</v>
      </c>
      <c r="T45" s="2" t="s">
        <v>289</v>
      </c>
      <c r="U45" s="3">
        <f>IF(COUNTIF('SKU Catalog'!$A$4:$A$116,T45&amp;"|"&amp;F45)=0,0,MATCH(T45&amp;"|"&amp;F45,'SKU Catalog'!$A$1:$A$116,0))</f>
        <v>49</v>
      </c>
      <c r="V45" s="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54" customHeight="1" x14ac:dyDescent="0.3">
      <c r="A46" s="2" t="s">
        <v>1927</v>
      </c>
      <c r="B46" s="2" t="s">
        <v>87</v>
      </c>
      <c r="C46" s="2" t="s">
        <v>2301</v>
      </c>
      <c r="D46" s="2" t="s">
        <v>335</v>
      </c>
      <c r="E46" s="2" t="s">
        <v>2302</v>
      </c>
      <c r="F46" s="5" t="s">
        <v>287</v>
      </c>
      <c r="G46" s="6">
        <v>1</v>
      </c>
      <c r="H46" s="13">
        <f>Assumptions!$B$17</f>
        <v>3</v>
      </c>
      <c r="I46" s="11">
        <v>1</v>
      </c>
      <c r="J46" s="5" t="s">
        <v>2297</v>
      </c>
      <c r="K46" s="12"/>
      <c r="L46" s="3" t="str">
        <f>IF(U46=0,"INVALID SKU",IF(INDEX('SKU Catalog'!$J$1:$J$116,MAX(1,U46))=0,"PAYG",IF(J46="Default",Assumptions!$B$7,J46)))</f>
        <v>PAYG</v>
      </c>
      <c r="M46" s="3" t="str">
        <f>IF(U46=0,"Review SKU",INDEX('SKU Catalog'!$E$1:$E$116,MAX(1,U46)))</f>
        <v>endpoint</v>
      </c>
      <c r="N46" s="8">
        <f>IF(ISNUMBER(K46),K46,IF(U46=0,"UNPRICED",IF(L46="PAYG",INDEX('SKU Catalog'!$K$1:$K$116,MAX(1,U46)),IF(L46="1Y",INDEX('SKU Catalog'!$L$1:$L$116,MAX(1,U46)),INDEX('SKU Catalog'!$M$1:$M$116,MAX(1,U46))))))</f>
        <v>7.3</v>
      </c>
      <c r="O46" s="4">
        <f>IF(NOT(AND(A46=$B$2,G46&gt;0,H46&gt;0,OR(C46&lt;&gt;"Recommended baseline",Assumptions!$B$10=1))),0,IF(ISNUMBER(N46),G46*H46*N46*IF(ISNUMBER(K46),1,IF(AND(L46="PAYG",INDEX('SKU Catalog'!$F$1:$F$116,MAX(1,U46))="Hourly"),I46,1)),"UNPRICED"))</f>
        <v>0</v>
      </c>
      <c r="P46" s="4">
        <f>IF(ISNUMBER(O46),O46*Assumptions!$B$8,"UNPRICED")</f>
        <v>0</v>
      </c>
      <c r="Q46" s="3" t="str">
        <f>IF(NOT(AND(A46=$B$2,G46&gt;0,H46&gt;0,OR(C46&lt;&gt;"Recommended baseline",Assumptions!$B$10=1))),"Inactive",IF(NOT(ISNUMBER(N46)),"UNPRICED - select SKU / quote",IF(ISNUMBER(K46),"Manual quote - verify source",IF(T46="Covered","Covered by capacity",IF(T46="Control plane","No direct fee","Priced - verify sizing")))))</f>
        <v>Inactive</v>
      </c>
      <c r="R46" s="2" t="s">
        <v>2303</v>
      </c>
      <c r="S46" s="2" t="s">
        <v>2304</v>
      </c>
      <c r="T46" s="2" t="s">
        <v>335</v>
      </c>
      <c r="U46" s="3">
        <f>IF(COUNTIF('SKU Catalog'!$A$4:$A$116,T46&amp;"|"&amp;F46)=0,0,MATCH(T46&amp;"|"&amp;F46,'SKU Catalog'!$A$1:$A$116,0))</f>
        <v>63</v>
      </c>
      <c r="V46" s="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54" customHeight="1" x14ac:dyDescent="0.3">
      <c r="A47" s="2" t="s">
        <v>1927</v>
      </c>
      <c r="B47" s="2" t="s">
        <v>87</v>
      </c>
      <c r="C47" s="2" t="s">
        <v>2301</v>
      </c>
      <c r="D47" s="2" t="s">
        <v>338</v>
      </c>
      <c r="E47" s="2" t="s">
        <v>2302</v>
      </c>
      <c r="F47" s="5" t="s">
        <v>287</v>
      </c>
      <c r="G47" s="6">
        <v>1</v>
      </c>
      <c r="H47" s="6">
        <v>100</v>
      </c>
      <c r="I47" s="11">
        <v>1</v>
      </c>
      <c r="J47" s="5" t="s">
        <v>2297</v>
      </c>
      <c r="K47" s="12"/>
      <c r="L47" s="3" t="str">
        <f>IF(U47=0,"INVALID SKU",IF(INDEX('SKU Catalog'!$J$1:$J$116,MAX(1,U47))=0,"PAYG",IF(J47="Default",Assumptions!$B$7,J47)))</f>
        <v>PAYG</v>
      </c>
      <c r="M47" s="3" t="str">
        <f>IF(U47=0,"Review SKU",INDEX('SKU Catalog'!$E$1:$E$116,MAX(1,U47)))</f>
        <v>GB processed</v>
      </c>
      <c r="N47" s="8">
        <f>IF(ISNUMBER(K47),K47,IF(U47=0,"UNPRICED",IF(L47="PAYG",INDEX('SKU Catalog'!$K$1:$K$116,MAX(1,U47)),IF(L47="1Y",INDEX('SKU Catalog'!$L$1:$L$116,MAX(1,U47)),INDEX('SKU Catalog'!$M$1:$M$116,MAX(1,U47))))))</f>
        <v>0.01</v>
      </c>
      <c r="O47" s="4">
        <f>IF(NOT(AND(A47=$B$2,G47&gt;0,H47&gt;0,OR(C47&lt;&gt;"Recommended baseline",Assumptions!$B$10=1))),0,IF(ISNUMBER(N47),G47*H47*N47*IF(ISNUMBER(K47),1,IF(AND(L47="PAYG",INDEX('SKU Catalog'!$F$1:$F$116,MAX(1,U47))="Hourly"),I47,1)),"UNPRICED"))</f>
        <v>0</v>
      </c>
      <c r="P47" s="4">
        <f>IF(ISNUMBER(O47),O47*Assumptions!$B$8,"UNPRICED")</f>
        <v>0</v>
      </c>
      <c r="Q47" s="3" t="str">
        <f>IF(NOT(AND(A47=$B$2,G47&gt;0,H47&gt;0,OR(C47&lt;&gt;"Recommended baseline",Assumptions!$B$10=1))),"Inactive",IF(NOT(ISNUMBER(N47)),"UNPRICED - select SKU / quote",IF(ISNUMBER(K47),"Manual quote - verify source",IF(T47="Covered","Covered by capacity",IF(T47="Control plane","No direct fee","Priced - verify sizing")))))</f>
        <v>Inactive</v>
      </c>
      <c r="R47" s="2" t="s">
        <v>2303</v>
      </c>
      <c r="S47" s="2" t="s">
        <v>2304</v>
      </c>
      <c r="T47" s="2" t="s">
        <v>338</v>
      </c>
      <c r="U47" s="3">
        <f>IF(COUNTIF('SKU Catalog'!$A$4:$A$116,T47&amp;"|"&amp;F47)=0,0,MATCH(T47&amp;"|"&amp;F47,'SKU Catalog'!$A$1:$A$116,0))</f>
        <v>64</v>
      </c>
      <c r="V47" s="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54" customHeight="1" x14ac:dyDescent="0.3">
      <c r="A48" s="2" t="s">
        <v>1927</v>
      </c>
      <c r="B48" s="2" t="s">
        <v>87</v>
      </c>
      <c r="C48" s="2" t="s">
        <v>2301</v>
      </c>
      <c r="D48" s="2" t="s">
        <v>342</v>
      </c>
      <c r="E48" s="2" t="s">
        <v>2302</v>
      </c>
      <c r="F48" s="5" t="s">
        <v>343</v>
      </c>
      <c r="G48" s="6">
        <v>1</v>
      </c>
      <c r="H48" s="13">
        <f>Assumptions!$B$18</f>
        <v>3</v>
      </c>
      <c r="I48" s="11">
        <v>1</v>
      </c>
      <c r="J48" s="5" t="s">
        <v>2297</v>
      </c>
      <c r="K48" s="12"/>
      <c r="L48" s="3" t="str">
        <f>IF(U48=0,"INVALID SKU",IF(INDEX('SKU Catalog'!$J$1:$J$116,MAX(1,U48))=0,"PAYG",IF(J48="Default",Assumptions!$B$7,J48)))</f>
        <v>PAYG</v>
      </c>
      <c r="M48" s="3" t="str">
        <f>IF(U48=0,"Review SKU",INDEX('SKU Catalog'!$E$1:$E$116,MAX(1,U48)))</f>
        <v>zone</v>
      </c>
      <c r="N48" s="8">
        <f>IF(ISNUMBER(K48),K48,IF(U48=0,"UNPRICED",IF(L48="PAYG",INDEX('SKU Catalog'!$K$1:$K$116,MAX(1,U48)),IF(L48="1Y",INDEX('SKU Catalog'!$L$1:$L$116,MAX(1,U48)),INDEX('SKU Catalog'!$M$1:$M$116,MAX(1,U48))))))</f>
        <v>0.5</v>
      </c>
      <c r="O48" s="4">
        <f>IF(NOT(AND(A48=$B$2,G48&gt;0,H48&gt;0,OR(C48&lt;&gt;"Recommended baseline",Assumptions!$B$10=1))),0,IF(ISNUMBER(N48),G48*H48*N48*IF(ISNUMBER(K48),1,IF(AND(L48="PAYG",INDEX('SKU Catalog'!$F$1:$F$116,MAX(1,U48))="Hourly"),I48,1)),"UNPRICED"))</f>
        <v>0</v>
      </c>
      <c r="P48" s="4">
        <f>IF(ISNUMBER(O48),O48*Assumptions!$B$8,"UNPRICED")</f>
        <v>0</v>
      </c>
      <c r="Q48" s="3" t="str">
        <f>IF(NOT(AND(A48=$B$2,G48&gt;0,H48&gt;0,OR(C48&lt;&gt;"Recommended baseline",Assumptions!$B$10=1))),"Inactive",IF(NOT(ISNUMBER(N48)),"UNPRICED - select SKU / quote",IF(ISNUMBER(K48),"Manual quote - verify source",IF(T48="Covered","Covered by capacity",IF(T48="Control plane","No direct fee","Priced - verify sizing")))))</f>
        <v>Inactive</v>
      </c>
      <c r="R48" s="2" t="s">
        <v>2303</v>
      </c>
      <c r="S48" s="2" t="s">
        <v>2304</v>
      </c>
      <c r="T48" s="2" t="s">
        <v>342</v>
      </c>
      <c r="U48" s="3">
        <f>IF(COUNTIF('SKU Catalog'!$A$4:$A$116,T48&amp;"|"&amp;F48)=0,0,MATCH(T48&amp;"|"&amp;F48,'SKU Catalog'!$A$1:$A$116,0))</f>
        <v>65</v>
      </c>
      <c r="V48" s="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54" customHeight="1" x14ac:dyDescent="0.3">
      <c r="A49" s="2" t="s">
        <v>1927</v>
      </c>
      <c r="B49" s="2" t="s">
        <v>87</v>
      </c>
      <c r="C49" s="2" t="s">
        <v>2301</v>
      </c>
      <c r="D49" s="2" t="s">
        <v>346</v>
      </c>
      <c r="E49" s="2" t="s">
        <v>2302</v>
      </c>
      <c r="F49" s="5" t="s">
        <v>343</v>
      </c>
      <c r="G49" s="6">
        <v>1</v>
      </c>
      <c r="H49" s="6">
        <v>1</v>
      </c>
      <c r="I49" s="11">
        <v>1</v>
      </c>
      <c r="J49" s="5" t="s">
        <v>2297</v>
      </c>
      <c r="K49" s="12"/>
      <c r="L49" s="3" t="str">
        <f>IF(U49=0,"INVALID SKU",IF(INDEX('SKU Catalog'!$J$1:$J$116,MAX(1,U49))=0,"PAYG",IF(J49="Default",Assumptions!$B$7,J49)))</f>
        <v>PAYG</v>
      </c>
      <c r="M49" s="3" t="str">
        <f>IF(U49=0,"Review SKU",INDEX('SKU Catalog'!$E$1:$E$116,MAX(1,U49)))</f>
        <v>million queries</v>
      </c>
      <c r="N49" s="8">
        <f>IF(ISNUMBER(K49),K49,IF(U49=0,"UNPRICED",IF(L49="PAYG",INDEX('SKU Catalog'!$K$1:$K$116,MAX(1,U49)),IF(L49="1Y",INDEX('SKU Catalog'!$L$1:$L$116,MAX(1,U49)),INDEX('SKU Catalog'!$M$1:$M$116,MAX(1,U49))))))</f>
        <v>0.4</v>
      </c>
      <c r="O49" s="4">
        <f>IF(NOT(AND(A49=$B$2,G49&gt;0,H49&gt;0,OR(C49&lt;&gt;"Recommended baseline",Assumptions!$B$10=1))),0,IF(ISNUMBER(N49),G49*H49*N49*IF(ISNUMBER(K49),1,IF(AND(L49="PAYG",INDEX('SKU Catalog'!$F$1:$F$116,MAX(1,U49))="Hourly"),I49,1)),"UNPRICED"))</f>
        <v>0</v>
      </c>
      <c r="P49" s="4">
        <f>IF(ISNUMBER(O49),O49*Assumptions!$B$8,"UNPRICED")</f>
        <v>0</v>
      </c>
      <c r="Q49" s="3" t="str">
        <f>IF(NOT(AND(A49=$B$2,G49&gt;0,H49&gt;0,OR(C49&lt;&gt;"Recommended baseline",Assumptions!$B$10=1))),"Inactive",IF(NOT(ISNUMBER(N49)),"UNPRICED - select SKU / quote",IF(ISNUMBER(K49),"Manual quote - verify source",IF(T49="Covered","Covered by capacity",IF(T49="Control plane","No direct fee","Priced - verify sizing")))))</f>
        <v>Inactive</v>
      </c>
      <c r="R49" s="2" t="s">
        <v>2303</v>
      </c>
      <c r="S49" s="2" t="s">
        <v>2304</v>
      </c>
      <c r="T49" s="2" t="s">
        <v>346</v>
      </c>
      <c r="U49" s="3">
        <f>IF(COUNTIF('SKU Catalog'!$A$4:$A$116,T49&amp;"|"&amp;F49)=0,0,MATCH(T49&amp;"|"&amp;F49,'SKU Catalog'!$A$1:$A$116,0))</f>
        <v>66</v>
      </c>
      <c r="V49" s="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54" customHeight="1" x14ac:dyDescent="0.3">
      <c r="A50" s="2" t="s">
        <v>1927</v>
      </c>
      <c r="B50" s="2" t="s">
        <v>87</v>
      </c>
      <c r="C50" s="2" t="s">
        <v>2301</v>
      </c>
      <c r="D50" s="2" t="s">
        <v>352</v>
      </c>
      <c r="E50" s="2" t="s">
        <v>2302</v>
      </c>
      <c r="F50" s="5" t="s">
        <v>353</v>
      </c>
      <c r="G50" s="6">
        <v>1</v>
      </c>
      <c r="H50" s="13">
        <f>Assumptions!$B$16</f>
        <v>100</v>
      </c>
      <c r="I50" s="11">
        <v>1</v>
      </c>
      <c r="J50" s="5" t="s">
        <v>2297</v>
      </c>
      <c r="K50" s="12"/>
      <c r="L50" s="3" t="str">
        <f>IF(U50=0,"INVALID SKU",IF(INDEX('SKU Catalog'!$J$1:$J$116,MAX(1,U50))=0,"PAYG",IF(J50="Default",Assumptions!$B$7,J50)))</f>
        <v>PAYG</v>
      </c>
      <c r="M50" s="3" t="str">
        <f>IF(U50=0,"Review SKU",INDEX('SKU Catalog'!$E$1:$E$116,MAX(1,U50)))</f>
        <v>billable GB</v>
      </c>
      <c r="N50" s="8">
        <f>IF(ISNUMBER(K50),K50,IF(U50=0,"UNPRICED",IF(L50="PAYG",INDEX('SKU Catalog'!$K$1:$K$116,MAX(1,U50)),IF(L50="1Y",INDEX('SKU Catalog'!$L$1:$L$116,MAX(1,U50)),INDEX('SKU Catalog'!$M$1:$M$116,MAX(1,U50))))))</f>
        <v>8.6999999999999994E-2</v>
      </c>
      <c r="O50" s="4">
        <f>IF(NOT(AND(A50=$B$2,G50&gt;0,H50&gt;0,OR(C50&lt;&gt;"Recommended baseline",Assumptions!$B$10=1))),0,IF(ISNUMBER(N50),G50*H50*N50*IF(ISNUMBER(K50),1,IF(AND(L50="PAYG",INDEX('SKU Catalog'!$F$1:$F$116,MAX(1,U50))="Hourly"),I50,1)),"UNPRICED"))</f>
        <v>0</v>
      </c>
      <c r="P50" s="4">
        <f>IF(ISNUMBER(O50),O50*Assumptions!$B$8,"UNPRICED")</f>
        <v>0</v>
      </c>
      <c r="Q50" s="3" t="str">
        <f>IF(NOT(AND(A50=$B$2,G50&gt;0,H50&gt;0,OR(C50&lt;&gt;"Recommended baseline",Assumptions!$B$10=1))),"Inactive",IF(NOT(ISNUMBER(N50)),"UNPRICED - select SKU / quote",IF(ISNUMBER(K50),"Manual quote - verify source",IF(T50="Covered","Covered by capacity",IF(T50="Control plane","No direct fee","Priced - verify sizing")))))</f>
        <v>Inactive</v>
      </c>
      <c r="R50" s="2" t="s">
        <v>2303</v>
      </c>
      <c r="S50" s="2" t="s">
        <v>2304</v>
      </c>
      <c r="T50" s="2" t="s">
        <v>352</v>
      </c>
      <c r="U50" s="3">
        <f>IF(COUNTIF('SKU Catalog'!$A$4:$A$116,T50&amp;"|"&amp;F50)=0,0,MATCH(T50&amp;"|"&amp;F50,'SKU Catalog'!$A$1:$A$116,0))</f>
        <v>69</v>
      </c>
      <c r="V50" s="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54" customHeight="1" x14ac:dyDescent="0.3">
      <c r="A51" s="2" t="s">
        <v>1927</v>
      </c>
      <c r="B51" s="2" t="s">
        <v>90</v>
      </c>
      <c r="C51" s="2" t="s">
        <v>2301</v>
      </c>
      <c r="D51" s="2" t="s">
        <v>316</v>
      </c>
      <c r="E51" s="2" t="s">
        <v>2302</v>
      </c>
      <c r="F51" s="5" t="s">
        <v>317</v>
      </c>
      <c r="G51" s="6">
        <v>1</v>
      </c>
      <c r="H51" s="13">
        <f>Assumptions!$B$13</f>
        <v>10</v>
      </c>
      <c r="I51" s="11">
        <v>1</v>
      </c>
      <c r="J51" s="5" t="s">
        <v>2297</v>
      </c>
      <c r="K51" s="12"/>
      <c r="L51" s="3" t="str">
        <f>IF(U51=0,"INVALID SKU",IF(INDEX('SKU Catalog'!$J$1:$J$116,MAX(1,U51))=0,"PAYG",IF(J51="Default",Assumptions!$B$7,J51)))</f>
        <v>PAYG</v>
      </c>
      <c r="M51" s="3" t="str">
        <f>IF(U51=0,"Review SKU",INDEX('SKU Catalog'!$E$1:$E$116,MAX(1,U51)))</f>
        <v>million tokens</v>
      </c>
      <c r="N51" s="8">
        <f>IF(ISNUMBER(K51),K51,IF(U51=0,"UNPRICED",IF(L51="PAYG",INDEX('SKU Catalog'!$K$1:$K$116,MAX(1,U51)),IF(L51="1Y",INDEX('SKU Catalog'!$L$1:$L$116,MAX(1,U51)),INDEX('SKU Catalog'!$M$1:$M$116,MAX(1,U51))))))</f>
        <v>0.15</v>
      </c>
      <c r="O51" s="4">
        <f>IF(NOT(AND(A51=$B$2,G51&gt;0,H51&gt;0,OR(C51&lt;&gt;"Recommended baseline",Assumptions!$B$10=1))),0,IF(ISNUMBER(N51),G51*H51*N51*IF(ISNUMBER(K51),1,IF(AND(L51="PAYG",INDEX('SKU Catalog'!$F$1:$F$116,MAX(1,U51))="Hourly"),I51,1)),"UNPRICED"))</f>
        <v>0</v>
      </c>
      <c r="P51" s="4">
        <f>IF(ISNUMBER(O51),O51*Assumptions!$B$8,"UNPRICED")</f>
        <v>0</v>
      </c>
      <c r="Q51" s="3" t="str">
        <f>IF(NOT(AND(A51=$B$2,G51&gt;0,H51&gt;0,OR(C51&lt;&gt;"Recommended baseline",Assumptions!$B$10=1))),"Inactive",IF(NOT(ISNUMBER(N51)),"UNPRICED - select SKU / quote",IF(ISNUMBER(K51),"Manual quote - verify source",IF(T51="Covered","Covered by capacity",IF(T51="Control plane","No direct fee","Priced - verify sizing")))))</f>
        <v>Inactive</v>
      </c>
      <c r="R51" s="2" t="s">
        <v>2303</v>
      </c>
      <c r="S51" s="2" t="s">
        <v>2304</v>
      </c>
      <c r="T51" s="2" t="s">
        <v>316</v>
      </c>
      <c r="U51" s="3">
        <f>IF(COUNTIF('SKU Catalog'!$A$4:$A$116,T51&amp;"|"&amp;F51)=0,0,MATCH(T51&amp;"|"&amp;F51,'SKU Catalog'!$A$1:$A$116,0))</f>
        <v>56</v>
      </c>
      <c r="V51" s="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54" customHeight="1" x14ac:dyDescent="0.3">
      <c r="A52" s="2" t="s">
        <v>1927</v>
      </c>
      <c r="B52" s="2" t="s">
        <v>90</v>
      </c>
      <c r="C52" s="2" t="s">
        <v>2301</v>
      </c>
      <c r="D52" s="2" t="s">
        <v>323</v>
      </c>
      <c r="E52" s="2" t="s">
        <v>2302</v>
      </c>
      <c r="F52" s="5" t="s">
        <v>317</v>
      </c>
      <c r="G52" s="6">
        <v>1</v>
      </c>
      <c r="H52" s="13">
        <f>Assumptions!$B$14</f>
        <v>2</v>
      </c>
      <c r="I52" s="11">
        <v>1</v>
      </c>
      <c r="J52" s="5" t="s">
        <v>2297</v>
      </c>
      <c r="K52" s="12"/>
      <c r="L52" s="3" t="str">
        <f>IF(U52=0,"INVALID SKU",IF(INDEX('SKU Catalog'!$J$1:$J$116,MAX(1,U52))=0,"PAYG",IF(J52="Default",Assumptions!$B$7,J52)))</f>
        <v>PAYG</v>
      </c>
      <c r="M52" s="3" t="str">
        <f>IF(U52=0,"Review SKU",INDEX('SKU Catalog'!$E$1:$E$116,MAX(1,U52)))</f>
        <v>million tokens</v>
      </c>
      <c r="N52" s="8">
        <f>IF(ISNUMBER(K52),K52,IF(U52=0,"UNPRICED",IF(L52="PAYG",INDEX('SKU Catalog'!$K$1:$K$116,MAX(1,U52)),IF(L52="1Y",INDEX('SKU Catalog'!$L$1:$L$116,MAX(1,U52)),INDEX('SKU Catalog'!$M$1:$M$116,MAX(1,U52))))))</f>
        <v>0.6</v>
      </c>
      <c r="O52" s="4">
        <f>IF(NOT(AND(A52=$B$2,G52&gt;0,H52&gt;0,OR(C52&lt;&gt;"Recommended baseline",Assumptions!$B$10=1))),0,IF(ISNUMBER(N52),G52*H52*N52*IF(ISNUMBER(K52),1,IF(AND(L52="PAYG",INDEX('SKU Catalog'!$F$1:$F$116,MAX(1,U52))="Hourly"),I52,1)),"UNPRICED"))</f>
        <v>0</v>
      </c>
      <c r="P52" s="4">
        <f>IF(ISNUMBER(O52),O52*Assumptions!$B$8,"UNPRICED")</f>
        <v>0</v>
      </c>
      <c r="Q52" s="3" t="str">
        <f>IF(NOT(AND(A52=$B$2,G52&gt;0,H52&gt;0,OR(C52&lt;&gt;"Recommended baseline",Assumptions!$B$10=1))),"Inactive",IF(NOT(ISNUMBER(N52)),"UNPRICED - select SKU / quote",IF(ISNUMBER(K52),"Manual quote - verify source",IF(T52="Covered","Covered by capacity",IF(T52="Control plane","No direct fee","Priced - verify sizing")))))</f>
        <v>Inactive</v>
      </c>
      <c r="R52" s="2" t="s">
        <v>2303</v>
      </c>
      <c r="S52" s="2" t="s">
        <v>2304</v>
      </c>
      <c r="T52" s="2" t="s">
        <v>323</v>
      </c>
      <c r="U52" s="3">
        <f>IF(COUNTIF('SKU Catalog'!$A$4:$A$116,T52&amp;"|"&amp;F52)=0,0,MATCH(T52&amp;"|"&amp;F52,'SKU Catalog'!$A$1:$A$116,0))</f>
        <v>58</v>
      </c>
      <c r="V52" s="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54" customHeight="1" x14ac:dyDescent="0.3">
      <c r="A53" s="2" t="s">
        <v>1927</v>
      </c>
      <c r="B53" s="2" t="s">
        <v>90</v>
      </c>
      <c r="C53" s="2" t="s">
        <v>2301</v>
      </c>
      <c r="D53" s="2" t="s">
        <v>326</v>
      </c>
      <c r="E53" s="2" t="s">
        <v>2302</v>
      </c>
      <c r="F53" s="5" t="s">
        <v>327</v>
      </c>
      <c r="G53" s="6">
        <v>1</v>
      </c>
      <c r="H53" s="13">
        <f>Assumptions!$B$20</f>
        <v>1</v>
      </c>
      <c r="I53" s="11">
        <v>1</v>
      </c>
      <c r="J53" s="5" t="s">
        <v>2297</v>
      </c>
      <c r="K53" s="12"/>
      <c r="L53" s="3" t="str">
        <f>IF(U53=0,"INVALID SKU",IF(INDEX('SKU Catalog'!$J$1:$J$116,MAX(1,U53))=0,"PAYG",IF(J53="Default",Assumptions!$B$7,J53)))</f>
        <v>PAYG</v>
      </c>
      <c r="M53" s="3" t="str">
        <f>IF(U53=0,"Review SKU",INDEX('SKU Catalog'!$E$1:$E$116,MAX(1,U53)))</f>
        <v>search unit (replicas x partitions)</v>
      </c>
      <c r="N53" s="8">
        <f>IF(ISNUMBER(K53),K53,IF(U53=0,"UNPRICED",IF(L53="PAYG",INDEX('SKU Catalog'!$K$1:$K$116,MAX(1,U53)),IF(L53="1Y",INDEX('SKU Catalog'!$L$1:$L$116,MAX(1,U53)),INDEX('SKU Catalog'!$M$1:$M$116,MAX(1,U53))))))</f>
        <v>73.73</v>
      </c>
      <c r="O53" s="4">
        <f>IF(NOT(AND(A53=$B$2,G53&gt;0,H53&gt;0,OR(C53&lt;&gt;"Recommended baseline",Assumptions!$B$10=1))),0,IF(ISNUMBER(N53),G53*H53*N53*IF(ISNUMBER(K53),1,IF(AND(L53="PAYG",INDEX('SKU Catalog'!$F$1:$F$116,MAX(1,U53))="Hourly"),I53,1)),"UNPRICED"))</f>
        <v>0</v>
      </c>
      <c r="P53" s="4">
        <f>IF(ISNUMBER(O53),O53*Assumptions!$B$8,"UNPRICED")</f>
        <v>0</v>
      </c>
      <c r="Q53" s="3" t="str">
        <f>IF(NOT(AND(A53=$B$2,G53&gt;0,H53&gt;0,OR(C53&lt;&gt;"Recommended baseline",Assumptions!$B$10=1))),"Inactive",IF(NOT(ISNUMBER(N53)),"UNPRICED - select SKU / quote",IF(ISNUMBER(K53),"Manual quote - verify source",IF(T53="Covered","Covered by capacity",IF(T53="Control plane","No direct fee","Priced - verify sizing")))))</f>
        <v>Inactive</v>
      </c>
      <c r="R53" s="2" t="s">
        <v>2303</v>
      </c>
      <c r="S53" s="2" t="s">
        <v>2304</v>
      </c>
      <c r="T53" s="2" t="s">
        <v>326</v>
      </c>
      <c r="U53" s="3">
        <f>IF(COUNTIF('SKU Catalog'!$A$4:$A$116,T53&amp;"|"&amp;F53)=0,0,MATCH(T53&amp;"|"&amp;F53,'SKU Catalog'!$A$1:$A$116,0))</f>
        <v>60</v>
      </c>
      <c r="V53" s="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row r="54" spans="1:24" ht="54" customHeight="1" x14ac:dyDescent="0.3">
      <c r="A54" s="2" t="s">
        <v>1927</v>
      </c>
      <c r="B54" s="2" t="s">
        <v>88</v>
      </c>
      <c r="C54" s="2" t="s">
        <v>2301</v>
      </c>
      <c r="D54" s="2" t="s">
        <v>307</v>
      </c>
      <c r="E54" s="2" t="s">
        <v>2302</v>
      </c>
      <c r="F54" s="5" t="s">
        <v>312</v>
      </c>
      <c r="G54" s="6">
        <v>1</v>
      </c>
      <c r="H54" s="13">
        <f>Assumptions!$B$19</f>
        <v>1</v>
      </c>
      <c r="I54" s="11">
        <v>1</v>
      </c>
      <c r="J54" s="5" t="s">
        <v>2297</v>
      </c>
      <c r="K54" s="12"/>
      <c r="L54" s="3" t="str">
        <f>IF(U54=0,"INVALID SKU",IF(INDEX('SKU Catalog'!$J$1:$J$116,MAX(1,U54))=0,"PAYG",IF(J54="Default",Assumptions!$B$7,J54)))</f>
        <v>PAYG</v>
      </c>
      <c r="M54" s="3" t="str">
        <f>IF(U54=0,"Review SKU",INDEX('SKU Catalog'!$E$1:$E$116,MAX(1,U54)))</f>
        <v>protected storage account</v>
      </c>
      <c r="N54" s="8" t="str">
        <f>IF(ISNUMBER(K54),K54,IF(U54=0,"UNPRICED",IF(L54="PAYG",INDEX('SKU Catalog'!$K$1:$K$116,MAX(1,U54)),IF(L54="1Y",INDEX('SKU Catalog'!$L$1:$L$116,MAX(1,U54)),INDEX('SKU Catalog'!$M$1:$M$116,MAX(1,U54))))))</f>
        <v>UNPRICED</v>
      </c>
      <c r="O54" s="4">
        <f>IF(NOT(AND(A54=$B$2,G54&gt;0,H54&gt;0,OR(C54&lt;&gt;"Recommended baseline",Assumptions!$B$10=1))),0,IF(ISNUMBER(N54),G54*H54*N54*IF(ISNUMBER(K54),1,IF(AND(L54="PAYG",INDEX('SKU Catalog'!$F$1:$F$116,MAX(1,U54))="Hourly"),I54,1)),"UNPRICED"))</f>
        <v>0</v>
      </c>
      <c r="P54" s="4">
        <f>IF(ISNUMBER(O54),O54*Assumptions!$B$8,"UNPRICED")</f>
        <v>0</v>
      </c>
      <c r="Q54" s="3" t="str">
        <f>IF(NOT(AND(A54=$B$2,G54&gt;0,H54&gt;0,OR(C54&lt;&gt;"Recommended baseline",Assumptions!$B$10=1))),"Inactive",IF(NOT(ISNUMBER(N54)),"UNPRICED - select SKU / quote",IF(ISNUMBER(K54),"Manual quote - verify source",IF(T54="Covered","Covered by capacity",IF(T54="Control plane","No direct fee","Priced - verify sizing")))))</f>
        <v>Inactive</v>
      </c>
      <c r="R54" s="2" t="s">
        <v>2307</v>
      </c>
      <c r="S54" s="2" t="s">
        <v>2304</v>
      </c>
      <c r="T54" s="2" t="s">
        <v>307</v>
      </c>
      <c r="U54" s="3">
        <f>IF(COUNTIF('SKU Catalog'!$A$4:$A$116,T54&amp;"|"&amp;F54)=0,0,MATCH(T54&amp;"|"&amp;F54,'SKU Catalog'!$A$1:$A$116,0))</f>
        <v>55</v>
      </c>
      <c r="V54" s="4">
        <f>IF(NOT(AND(A54=$B$2,G54&gt;0,H54&gt;0,OR(C54&lt;&gt;"Recommended baseline",Assumptions!$B$10=1))),0,IF(ISNUMBER(K54),G54*H54*K54,IF(U54=0,"UNPRICED",IF(ISNUMBER(INDEX('SKU Catalog'!$K$1:$K$116,MAX(1,U54))),G54*H54*INDEX('SKU Catalog'!$K$1:$K$116,MAX(1,U54))*IF(AND(INDEX('SKU Catalog'!$F$1:$F$116,MAX(1,U54))="Hourly",OR(INDEX('SKU Catalog'!$J$1:$J$116,MAX(1,U54))=0,"PAYG"="PAYG")),I54,1),"UNPRICED"))))</f>
        <v>0</v>
      </c>
      <c r="W54" s="4">
        <f>IF(NOT(AND(A54=$B$2,G54&gt;0,H54&gt;0,OR(C54&lt;&gt;"Recommended baseline",Assumptions!$B$10=1))),0,IF(ISNUMBER(K54),G54*H54*K54,IF(U54=0,"UNPRICED",IF(ISNUMBER(INDEX('SKU Catalog'!$L$1:$L$116,MAX(1,U54))),G54*H54*INDEX('SKU Catalog'!$L$1:$L$116,MAX(1,U54))*IF(AND(INDEX('SKU Catalog'!$F$1:$F$116,MAX(1,U54))="Hourly",OR(INDEX('SKU Catalog'!$J$1:$J$116,MAX(1,U54))=0,"1Y"="PAYG")),I54,1),"UNPRICED"))))</f>
        <v>0</v>
      </c>
      <c r="X54" s="4">
        <f>IF(NOT(AND(A54=$B$2,G54&gt;0,H54&gt;0,OR(C54&lt;&gt;"Recommended baseline",Assumptions!$B$10=1))),0,IF(ISNUMBER(K54),G54*H54*K54,IF(U54=0,"UNPRICED",IF(ISNUMBER(INDEX('SKU Catalog'!$M$1:$M$116,MAX(1,U54))),G54*H54*INDEX('SKU Catalog'!$M$1:$M$116,MAX(1,U54))*IF(AND(INDEX('SKU Catalog'!$F$1:$F$116,MAX(1,U54))="Hourly",OR(INDEX('SKU Catalog'!$J$1:$J$116,MAX(1,U54))=0,"3Y"="PAYG")),I54,1),"UNPRICED"))))</f>
        <v>0</v>
      </c>
    </row>
    <row r="55" spans="1:24" ht="54" customHeight="1" x14ac:dyDescent="0.3">
      <c r="A55" s="2" t="s">
        <v>1927</v>
      </c>
      <c r="B55" s="2" t="s">
        <v>96</v>
      </c>
      <c r="C55" s="2" t="s">
        <v>2301</v>
      </c>
      <c r="D55" s="2" t="s">
        <v>96</v>
      </c>
      <c r="E55" s="2" t="s">
        <v>2302</v>
      </c>
      <c r="F55" s="5" t="s">
        <v>191</v>
      </c>
      <c r="G55" s="6">
        <v>1</v>
      </c>
      <c r="H55" s="6">
        <v>1</v>
      </c>
      <c r="I55" s="11">
        <v>1</v>
      </c>
      <c r="J55" s="5" t="s">
        <v>2297</v>
      </c>
      <c r="K55" s="12"/>
      <c r="L55" s="3" t="str">
        <f>IF(U55=0,"INVALID SKU",IF(INDEX('SKU Catalog'!$J$1:$J$116,MAX(1,U55))=0,"PAYG",IF(J55="Default",Assumptions!$B$7,J55)))</f>
        <v>PAYG</v>
      </c>
      <c r="M55" s="3" t="str">
        <f>IF(U55=0,"Review SKU",INDEX('SKU Catalog'!$E$1:$E$116,MAX(1,U55)))</f>
        <v>quoted unit</v>
      </c>
      <c r="N55" s="8" t="str">
        <f>IF(ISNUMBER(K55),K55,IF(U55=0,"UNPRICED",IF(L55="PAYG",INDEX('SKU Catalog'!$K$1:$K$116,MAX(1,U55)),IF(L55="1Y",INDEX('SKU Catalog'!$L$1:$L$116,MAX(1,U55)),INDEX('SKU Catalog'!$M$1:$M$116,MAX(1,U55))))))</f>
        <v>UNPRICED</v>
      </c>
      <c r="O55" s="4">
        <f>IF(NOT(AND(A55=$B$2,G55&gt;0,H55&gt;0,OR(C55&lt;&gt;"Recommended baseline",Assumptions!$B$10=1))),0,IF(ISNUMBER(N55),G55*H55*N55*IF(ISNUMBER(K55),1,IF(AND(L55="PAYG",INDEX('SKU Catalog'!$F$1:$F$116,MAX(1,U55))="Hourly"),I55,1)),"UNPRICED"))</f>
        <v>0</v>
      </c>
      <c r="P55" s="4">
        <f>IF(ISNUMBER(O55),O55*Assumptions!$B$8,"UNPRICED")</f>
        <v>0</v>
      </c>
      <c r="Q55" s="3" t="str">
        <f>IF(NOT(AND(A55=$B$2,G55&gt;0,H55&gt;0,OR(C55&lt;&gt;"Recommended baseline",Assumptions!$B$10=1))),"Inactive",IF(NOT(ISNUMBER(N55)),"UNPRICED - select SKU / quote",IF(ISNUMBER(K55),"Manual quote - verify source",IF(T55="Covered","Covered by capacity",IF(T55="Control plane","No direct fee","Priced - verify sizing")))))</f>
        <v>Inactive</v>
      </c>
      <c r="R55" s="2" t="s">
        <v>2308</v>
      </c>
      <c r="S55" s="2" t="s">
        <v>2304</v>
      </c>
      <c r="T55" s="2" t="s">
        <v>96</v>
      </c>
      <c r="U55" s="3">
        <f>IF(COUNTIF('SKU Catalog'!$A$4:$A$116,T55&amp;"|"&amp;F55)=0,0,MATCH(T55&amp;"|"&amp;F55,'SKU Catalog'!$A$1:$A$116,0))</f>
        <v>6</v>
      </c>
      <c r="V55" s="4">
        <f>IF(NOT(AND(A55=$B$2,G55&gt;0,H55&gt;0,OR(C55&lt;&gt;"Recommended baseline",Assumptions!$B$10=1))),0,IF(ISNUMBER(K55),G55*H55*K55,IF(U55=0,"UNPRICED",IF(ISNUMBER(INDEX('SKU Catalog'!$K$1:$K$116,MAX(1,U55))),G55*H55*INDEX('SKU Catalog'!$K$1:$K$116,MAX(1,U55))*IF(AND(INDEX('SKU Catalog'!$F$1:$F$116,MAX(1,U55))="Hourly",OR(INDEX('SKU Catalog'!$J$1:$J$116,MAX(1,U55))=0,"PAYG"="PAYG")),I55,1),"UNPRICED"))))</f>
        <v>0</v>
      </c>
      <c r="W55" s="4">
        <f>IF(NOT(AND(A55=$B$2,G55&gt;0,H55&gt;0,OR(C55&lt;&gt;"Recommended baseline",Assumptions!$B$10=1))),0,IF(ISNUMBER(K55),G55*H55*K55,IF(U55=0,"UNPRICED",IF(ISNUMBER(INDEX('SKU Catalog'!$L$1:$L$116,MAX(1,U55))),G55*H55*INDEX('SKU Catalog'!$L$1:$L$116,MAX(1,U55))*IF(AND(INDEX('SKU Catalog'!$F$1:$F$116,MAX(1,U55))="Hourly",OR(INDEX('SKU Catalog'!$J$1:$J$116,MAX(1,U55))=0,"1Y"="PAYG")),I55,1),"UNPRICED"))))</f>
        <v>0</v>
      </c>
      <c r="X55" s="4">
        <f>IF(NOT(AND(A55=$B$2,G55&gt;0,H55&gt;0,OR(C55&lt;&gt;"Recommended baseline",Assumptions!$B$10=1))),0,IF(ISNUMBER(K55),G55*H55*K55,IF(U55=0,"UNPRICED",IF(ISNUMBER(INDEX('SKU Catalog'!$M$1:$M$116,MAX(1,U55))),G55*H55*INDEX('SKU Catalog'!$M$1:$M$116,MAX(1,U55))*IF(AND(INDEX('SKU Catalog'!$F$1:$F$116,MAX(1,U55))="Hourly",OR(INDEX('SKU Catalog'!$J$1:$J$116,MAX(1,U55))=0,"3Y"="PAYG")),I55,1),"UNPRICED"))))</f>
        <v>0</v>
      </c>
    </row>
    <row r="56" spans="1:24" ht="54" customHeight="1" x14ac:dyDescent="0.3">
      <c r="A56" s="2" t="s">
        <v>951</v>
      </c>
      <c r="B56" s="2" t="s">
        <v>86</v>
      </c>
      <c r="C56" s="2" t="s">
        <v>2294</v>
      </c>
      <c r="D56" s="2" t="s">
        <v>2295</v>
      </c>
      <c r="E56" s="2" t="s">
        <v>2296</v>
      </c>
      <c r="F56" s="5" t="s">
        <v>197</v>
      </c>
      <c r="G56" s="6">
        <v>1</v>
      </c>
      <c r="H56" s="6">
        <v>1</v>
      </c>
      <c r="I56" s="11">
        <v>1</v>
      </c>
      <c r="J56" s="5" t="s">
        <v>2297</v>
      </c>
      <c r="K56" s="12"/>
      <c r="L56" s="3" t="str">
        <f>IF(U56=0,"INVALID SKU",IF(INDEX('SKU Catalog'!$J$1:$J$116,MAX(1,U56))=0,"PAYG",IF(J56="Default",Assumptions!$B$7,J56)))</f>
        <v>PAYG</v>
      </c>
      <c r="M56" s="3" t="str">
        <f>IF(U56=0,"Review SKU",INDEX('SKU Catalog'!$E$1:$E$116,MAX(1,U56)))</f>
        <v>capacity</v>
      </c>
      <c r="N56" s="8" t="str">
        <f>IF(ISNUMBER(K56),K56,IF(U56=0,"UNPRICED",IF(L56="PAYG",INDEX('SKU Catalog'!$K$1:$K$116,MAX(1,U56)),IF(L56="1Y",INDEX('SKU Catalog'!$L$1:$L$116,MAX(1,U56)),INDEX('SKU Catalog'!$M$1:$M$116,MAX(1,U56))))))</f>
        <v>UNPRICED</v>
      </c>
      <c r="O56" s="4">
        <f>IF(NOT(AND(A56=$B$2,G56&gt;0,H56&gt;0,OR(C56&lt;&gt;"Recommended baseline",Assumptions!$B$10=1))),0,IF(ISNUMBER(N56),G56*H56*N56*IF(ISNUMBER(K56),1,IF(AND(L56="PAYG",INDEX('SKU Catalog'!$F$1:$F$116,MAX(1,U56))="Hourly"),I56,1)),"UNPRICED"))</f>
        <v>0</v>
      </c>
      <c r="P56" s="4">
        <f>IF(ISNUMBER(O56),O56*Assumptions!$B$8,"UNPRICED")</f>
        <v>0</v>
      </c>
      <c r="Q56" s="3" t="str">
        <f>IF(NOT(AND(A56=$B$2,G56&gt;0,H56&gt;0,OR(C56&lt;&gt;"Recommended baseline",Assumptions!$B$10=1))),"Inactive",IF(NOT(ISNUMBER(N56)),"UNPRICED - select SKU / quote",IF(ISNUMBER(K56),"Manual quote - verify source",IF(T56="Covered","Covered by capacity",IF(T56="Control plane","No direct fee","Priced - verify sizing")))))</f>
        <v>Inactive</v>
      </c>
      <c r="R56" s="2" t="s">
        <v>2298</v>
      </c>
      <c r="S56" s="2" t="s">
        <v>2017</v>
      </c>
      <c r="T56" s="2" t="s">
        <v>196</v>
      </c>
      <c r="U56" s="3">
        <f>IF(COUNTIF('SKU Catalog'!$A$4:$A$116,T56&amp;"|"&amp;F56)=0,0,MATCH(T56&amp;"|"&amp;F56,'SKU Catalog'!$A$1:$A$116,0))</f>
        <v>7</v>
      </c>
      <c r="V56" s="4">
        <f>IF(NOT(AND(A56=$B$2,G56&gt;0,H56&gt;0,OR(C56&lt;&gt;"Recommended baseline",Assumptions!$B$10=1))),0,IF(ISNUMBER(K56),G56*H56*K56,IF(U56=0,"UNPRICED",IF(ISNUMBER(INDEX('SKU Catalog'!$K$1:$K$116,MAX(1,U56))),G56*H56*INDEX('SKU Catalog'!$K$1:$K$116,MAX(1,U56))*IF(AND(INDEX('SKU Catalog'!$F$1:$F$116,MAX(1,U56))="Hourly",OR(INDEX('SKU Catalog'!$J$1:$J$116,MAX(1,U56))=0,"PAYG"="PAYG")),I56,1),"UNPRICED"))))</f>
        <v>0</v>
      </c>
      <c r="W56" s="4">
        <f>IF(NOT(AND(A56=$B$2,G56&gt;0,H56&gt;0,OR(C56&lt;&gt;"Recommended baseline",Assumptions!$B$10=1))),0,IF(ISNUMBER(K56),G56*H56*K56,IF(U56=0,"UNPRICED",IF(ISNUMBER(INDEX('SKU Catalog'!$L$1:$L$116,MAX(1,U56))),G56*H56*INDEX('SKU Catalog'!$L$1:$L$116,MAX(1,U56))*IF(AND(INDEX('SKU Catalog'!$F$1:$F$116,MAX(1,U56))="Hourly",OR(INDEX('SKU Catalog'!$J$1:$J$116,MAX(1,U56))=0,"1Y"="PAYG")),I56,1),"UNPRICED"))))</f>
        <v>0</v>
      </c>
      <c r="X56" s="4">
        <f>IF(NOT(AND(A56=$B$2,G56&gt;0,H56&gt;0,OR(C56&lt;&gt;"Recommended baseline",Assumptions!$B$10=1))),0,IF(ISNUMBER(K56),G56*H56*K56,IF(U56=0,"UNPRICED",IF(ISNUMBER(INDEX('SKU Catalog'!$M$1:$M$116,MAX(1,U56))),G56*H56*INDEX('SKU Catalog'!$M$1:$M$116,MAX(1,U56))*IF(AND(INDEX('SKU Catalog'!$F$1:$F$116,MAX(1,U56))="Hourly",OR(INDEX('SKU Catalog'!$J$1:$J$116,MAX(1,U56))=0,"3Y"="PAYG")),I56,1),"UNPRICED"))))</f>
        <v>0</v>
      </c>
    </row>
    <row r="57" spans="1:24" ht="54" customHeight="1" x14ac:dyDescent="0.3">
      <c r="A57" s="2" t="s">
        <v>951</v>
      </c>
      <c r="B57" s="2" t="s">
        <v>89</v>
      </c>
      <c r="C57" s="2" t="s">
        <v>2310</v>
      </c>
      <c r="D57" s="2" t="s">
        <v>2311</v>
      </c>
      <c r="E57" s="2" t="s">
        <v>2312</v>
      </c>
      <c r="F57" s="5" t="s">
        <v>230</v>
      </c>
      <c r="G57" s="6">
        <v>1</v>
      </c>
      <c r="H57" s="13">
        <f>Assumptions!$B$11</f>
        <v>1024</v>
      </c>
      <c r="I57" s="11">
        <v>1</v>
      </c>
      <c r="J57" s="5" t="s">
        <v>2297</v>
      </c>
      <c r="K57" s="12"/>
      <c r="L57" s="3" t="str">
        <f>IF(U57=0,"INVALID SKU",IF(INDEX('SKU Catalog'!$J$1:$J$116,MAX(1,U57))=0,"PAYG",IF(J57="Default",Assumptions!$B$7,J57)))</f>
        <v>PAYG</v>
      </c>
      <c r="M57" s="3" t="str">
        <f>IF(U57=0,"Review SKU",INDEX('SKU Catalog'!$E$1:$E$116,MAX(1,U57)))</f>
        <v>GB-month</v>
      </c>
      <c r="N57" s="8">
        <f>IF(ISNUMBER(K57),K57,IF(U57=0,"UNPRICED",IF(L57="PAYG",INDEX('SKU Catalog'!$K$1:$K$116,MAX(1,U57)),IF(L57="1Y",INDEX('SKU Catalog'!$L$1:$L$116,MAX(1,U57)),INDEX('SKU Catalog'!$M$1:$M$116,MAX(1,U57))))))</f>
        <v>2.5999999999999999E-2</v>
      </c>
      <c r="O57" s="4">
        <f>IF(NOT(AND(A57=$B$2,G57&gt;0,H57&gt;0,OR(C57&lt;&gt;"Recommended baseline",Assumptions!$B$10=1))),0,IF(ISNUMBER(N57),G57*H57*N57*IF(ISNUMBER(K57),1,IF(AND(L57="PAYG",INDEX('SKU Catalog'!$F$1:$F$116,MAX(1,U57))="Hourly"),I57,1)),"UNPRICED"))</f>
        <v>0</v>
      </c>
      <c r="P57" s="4">
        <f>IF(ISNUMBER(O57),O57*Assumptions!$B$8,"UNPRICED")</f>
        <v>0</v>
      </c>
      <c r="Q57" s="3" t="str">
        <f>IF(NOT(AND(A57=$B$2,G57&gt;0,H57&gt;0,OR(C57&lt;&gt;"Recommended baseline",Assumptions!$B$10=1))),"Inactive",IF(NOT(ISNUMBER(N57)),"UNPRICED - select SKU / quote",IF(ISNUMBER(K57),"Manual quote - verify source",IF(T57="Covered","Covered by capacity",IF(T57="Control plane","No direct fee","Priced - verify sizing")))))</f>
        <v>Inactive</v>
      </c>
      <c r="R57" s="2" t="s">
        <v>2313</v>
      </c>
      <c r="S57" s="2" t="s">
        <v>2017</v>
      </c>
      <c r="T57" s="2" t="s">
        <v>229</v>
      </c>
      <c r="U57" s="3">
        <f>IF(COUNTIF('SKU Catalog'!$A$4:$A$116,T57&amp;"|"&amp;F57)=0,0,MATCH(T57&amp;"|"&amp;F57,'SKU Catalog'!$A$1:$A$116,0))</f>
        <v>21</v>
      </c>
      <c r="V57" s="4">
        <f>IF(NOT(AND(A57=$B$2,G57&gt;0,H57&gt;0,OR(C57&lt;&gt;"Recommended baseline",Assumptions!$B$10=1))),0,IF(ISNUMBER(K57),G57*H57*K57,IF(U57=0,"UNPRICED",IF(ISNUMBER(INDEX('SKU Catalog'!$K$1:$K$116,MAX(1,U57))),G57*H57*INDEX('SKU Catalog'!$K$1:$K$116,MAX(1,U57))*IF(AND(INDEX('SKU Catalog'!$F$1:$F$116,MAX(1,U57))="Hourly",OR(INDEX('SKU Catalog'!$J$1:$J$116,MAX(1,U57))=0,"PAYG"="PAYG")),I57,1),"UNPRICED"))))</f>
        <v>0</v>
      </c>
      <c r="W57" s="4">
        <f>IF(NOT(AND(A57=$B$2,G57&gt;0,H57&gt;0,OR(C57&lt;&gt;"Recommended baseline",Assumptions!$B$10=1))),0,IF(ISNUMBER(K57),G57*H57*K57,IF(U57=0,"UNPRICED",IF(ISNUMBER(INDEX('SKU Catalog'!$L$1:$L$116,MAX(1,U57))),G57*H57*INDEX('SKU Catalog'!$L$1:$L$116,MAX(1,U57))*IF(AND(INDEX('SKU Catalog'!$F$1:$F$116,MAX(1,U57))="Hourly",OR(INDEX('SKU Catalog'!$J$1:$J$116,MAX(1,U57))=0,"1Y"="PAYG")),I57,1),"UNPRICED"))))</f>
        <v>0</v>
      </c>
      <c r="X57" s="4">
        <f>IF(NOT(AND(A57=$B$2,G57&gt;0,H57&gt;0,OR(C57&lt;&gt;"Recommended baseline",Assumptions!$B$10=1))),0,IF(ISNUMBER(K57),G57*H57*K57,IF(U57=0,"UNPRICED",IF(ISNUMBER(INDEX('SKU Catalog'!$M$1:$M$116,MAX(1,U57))),G57*H57*INDEX('SKU Catalog'!$M$1:$M$116,MAX(1,U57))*IF(AND(INDEX('SKU Catalog'!$F$1:$F$116,MAX(1,U57))="Hourly",OR(INDEX('SKU Catalog'!$J$1:$J$116,MAX(1,U57))=0,"3Y"="PAYG")),I57,1),"UNPRICED"))))</f>
        <v>0</v>
      </c>
    </row>
    <row r="58" spans="1:24" ht="54" customHeight="1" x14ac:dyDescent="0.3">
      <c r="A58" s="2" t="s">
        <v>951</v>
      </c>
      <c r="B58" s="2" t="s">
        <v>86</v>
      </c>
      <c r="C58" s="2" t="s">
        <v>2299</v>
      </c>
      <c r="D58" s="2" t="s">
        <v>969</v>
      </c>
      <c r="E58" s="2" t="s">
        <v>970</v>
      </c>
      <c r="F58" s="5" t="s">
        <v>182</v>
      </c>
      <c r="G58" s="6">
        <v>1</v>
      </c>
      <c r="H58" s="6">
        <v>1</v>
      </c>
      <c r="I58" s="11">
        <v>1</v>
      </c>
      <c r="J58" s="5" t="s">
        <v>2297</v>
      </c>
      <c r="K58" s="12"/>
      <c r="L58" s="3" t="str">
        <f>IF(U58=0,"INVALID SKU",IF(INDEX('SKU Catalog'!$J$1:$J$116,MAX(1,U58))=0,"PAYG",IF(J58="Default",Assumptions!$B$7,J58)))</f>
        <v>PAYG</v>
      </c>
      <c r="M58" s="3" t="str">
        <f>IF(U58=0,"Review SKU",INDEX('SKU Catalog'!$E$1:$E$116,MAX(1,U58)))</f>
        <v>resource</v>
      </c>
      <c r="N58" s="8">
        <f>IF(ISNUMBER(K58),K58,IF(U58=0,"UNPRICED",IF(L58="PAYG",INDEX('SKU Catalog'!$K$1:$K$116,MAX(1,U58)),IF(L58="1Y",INDEX('SKU Catalog'!$L$1:$L$116,MAX(1,U58)),INDEX('SKU Catalog'!$M$1:$M$116,MAX(1,U58))))))</f>
        <v>0</v>
      </c>
      <c r="O58" s="4">
        <f>IF(NOT(AND(A58=$B$2,G58&gt;0,H58&gt;0,OR(C58&lt;&gt;"Recommended baseline",Assumptions!$B$10=1))),0,IF(ISNUMBER(N58),G58*H58*N58*IF(ISNUMBER(K58),1,IF(AND(L58="PAYG",INDEX('SKU Catalog'!$F$1:$F$116,MAX(1,U58))="Hourly"),I58,1)),"UNPRICED"))</f>
        <v>0</v>
      </c>
      <c r="P58" s="4">
        <f>IF(ISNUMBER(O58),O58*Assumptions!$B$8,"UNPRICED")</f>
        <v>0</v>
      </c>
      <c r="Q58" s="3" t="str">
        <f>IF(NOT(AND(A58=$B$2,G58&gt;0,H58&gt;0,OR(C58&lt;&gt;"Recommended baseline",Assumptions!$B$10=1))),"Inactive",IF(NOT(ISNUMBER(N58)),"UNPRICED - select SKU / quote",IF(ISNUMBER(K58),"Manual quote - verify source",IF(T58="Covered","Covered by capacity",IF(T58="Control plane","No direct fee","Priced - verify sizing")))))</f>
        <v>Inactive</v>
      </c>
      <c r="R58" s="2" t="s">
        <v>2314</v>
      </c>
      <c r="S58" s="2" t="s">
        <v>2017</v>
      </c>
      <c r="T58" s="2" t="s">
        <v>181</v>
      </c>
      <c r="U58" s="3">
        <f>IF(COUNTIF('SKU Catalog'!$A$4:$A$116,T58&amp;"|"&amp;F58)=0,0,MATCH(T58&amp;"|"&amp;F58,'SKU Catalog'!$A$1:$A$116,0))</f>
        <v>4</v>
      </c>
      <c r="V58" s="4">
        <f>IF(NOT(AND(A58=$B$2,G58&gt;0,H58&gt;0,OR(C58&lt;&gt;"Recommended baseline",Assumptions!$B$10=1))),0,IF(ISNUMBER(K58),G58*H58*K58,IF(U58=0,"UNPRICED",IF(ISNUMBER(INDEX('SKU Catalog'!$K$1:$K$116,MAX(1,U58))),G58*H58*INDEX('SKU Catalog'!$K$1:$K$116,MAX(1,U58))*IF(AND(INDEX('SKU Catalog'!$F$1:$F$116,MAX(1,U58))="Hourly",OR(INDEX('SKU Catalog'!$J$1:$J$116,MAX(1,U58))=0,"PAYG"="PAYG")),I58,1),"UNPRICED"))))</f>
        <v>0</v>
      </c>
      <c r="W58" s="4">
        <f>IF(NOT(AND(A58=$B$2,G58&gt;0,H58&gt;0,OR(C58&lt;&gt;"Recommended baseline",Assumptions!$B$10=1))),0,IF(ISNUMBER(K58),G58*H58*K58,IF(U58=0,"UNPRICED",IF(ISNUMBER(INDEX('SKU Catalog'!$L$1:$L$116,MAX(1,U58))),G58*H58*INDEX('SKU Catalog'!$L$1:$L$116,MAX(1,U58))*IF(AND(INDEX('SKU Catalog'!$F$1:$F$116,MAX(1,U58))="Hourly",OR(INDEX('SKU Catalog'!$J$1:$J$116,MAX(1,U58))=0,"1Y"="PAYG")),I58,1),"UNPRICED"))))</f>
        <v>0</v>
      </c>
      <c r="X58" s="4">
        <f>IF(NOT(AND(A58=$B$2,G58&gt;0,H58&gt;0,OR(C58&lt;&gt;"Recommended baseline",Assumptions!$B$10=1))),0,IF(ISNUMBER(K58),G58*H58*K58,IF(U58=0,"UNPRICED",IF(ISNUMBER(INDEX('SKU Catalog'!$M$1:$M$116,MAX(1,U58))),G58*H58*INDEX('SKU Catalog'!$M$1:$M$116,MAX(1,U58))*IF(AND(INDEX('SKU Catalog'!$F$1:$F$116,MAX(1,U58))="Hourly",OR(INDEX('SKU Catalog'!$J$1:$J$116,MAX(1,U58))=0,"3Y"="PAYG")),I58,1),"UNPRICED"))))</f>
        <v>0</v>
      </c>
    </row>
    <row r="59" spans="1:24" ht="54" customHeight="1" x14ac:dyDescent="0.3">
      <c r="A59" s="2" t="s">
        <v>951</v>
      </c>
      <c r="B59" s="2" t="s">
        <v>86</v>
      </c>
      <c r="C59" s="2" t="s">
        <v>2299</v>
      </c>
      <c r="D59" s="2" t="s">
        <v>2019</v>
      </c>
      <c r="E59" s="2" t="s">
        <v>2020</v>
      </c>
      <c r="F59" s="5" t="s">
        <v>182</v>
      </c>
      <c r="G59" s="6">
        <v>1</v>
      </c>
      <c r="H59" s="6">
        <v>1</v>
      </c>
      <c r="I59" s="11">
        <v>1</v>
      </c>
      <c r="J59" s="5" t="s">
        <v>2297</v>
      </c>
      <c r="K59" s="12"/>
      <c r="L59" s="3" t="str">
        <f>IF(U59=0,"INVALID SKU",IF(INDEX('SKU Catalog'!$J$1:$J$116,MAX(1,U59))=0,"PAYG",IF(J59="Default",Assumptions!$B$7,J59)))</f>
        <v>PAYG</v>
      </c>
      <c r="M59" s="3" t="str">
        <f>IF(U59=0,"Review SKU",INDEX('SKU Catalog'!$E$1:$E$116,MAX(1,U59)))</f>
        <v>resource</v>
      </c>
      <c r="N59" s="8">
        <f>IF(ISNUMBER(K59),K59,IF(U59=0,"UNPRICED",IF(L59="PAYG",INDEX('SKU Catalog'!$K$1:$K$116,MAX(1,U59)),IF(L59="1Y",INDEX('SKU Catalog'!$L$1:$L$116,MAX(1,U59)),INDEX('SKU Catalog'!$M$1:$M$116,MAX(1,U59))))))</f>
        <v>0</v>
      </c>
      <c r="O59" s="4">
        <f>IF(NOT(AND(A59=$B$2,G59&gt;0,H59&gt;0,OR(C59&lt;&gt;"Recommended baseline",Assumptions!$B$10=1))),0,IF(ISNUMBER(N59),G59*H59*N59*IF(ISNUMBER(K59),1,IF(AND(L59="PAYG",INDEX('SKU Catalog'!$F$1:$F$116,MAX(1,U59))="Hourly"),I59,1)),"UNPRICED"))</f>
        <v>0</v>
      </c>
      <c r="P59" s="4">
        <f>IF(ISNUMBER(O59),O59*Assumptions!$B$8,"UNPRICED")</f>
        <v>0</v>
      </c>
      <c r="Q59" s="3" t="str">
        <f>IF(NOT(AND(A59=$B$2,G59&gt;0,H59&gt;0,OR(C59&lt;&gt;"Recommended baseline",Assumptions!$B$10=1))),"Inactive",IF(NOT(ISNUMBER(N59)),"UNPRICED - select SKU / quote",IF(ISNUMBER(K59),"Manual quote - verify source",IF(T59="Covered","Covered by capacity",IF(T59="Control plane","No direct fee","Priced - verify sizing")))))</f>
        <v>Inactive</v>
      </c>
      <c r="R59" s="2" t="s">
        <v>2314</v>
      </c>
      <c r="S59" s="2" t="s">
        <v>2017</v>
      </c>
      <c r="T59" s="2" t="s">
        <v>181</v>
      </c>
      <c r="U59" s="3">
        <f>IF(COUNTIF('SKU Catalog'!$A$4:$A$116,T59&amp;"|"&amp;F59)=0,0,MATCH(T59&amp;"|"&amp;F59,'SKU Catalog'!$A$1:$A$116,0))</f>
        <v>4</v>
      </c>
      <c r="V59" s="4">
        <f>IF(NOT(AND(A59=$B$2,G59&gt;0,H59&gt;0,OR(C59&lt;&gt;"Recommended baseline",Assumptions!$B$10=1))),0,IF(ISNUMBER(K59),G59*H59*K59,IF(U59=0,"UNPRICED",IF(ISNUMBER(INDEX('SKU Catalog'!$K$1:$K$116,MAX(1,U59))),G59*H59*INDEX('SKU Catalog'!$K$1:$K$116,MAX(1,U59))*IF(AND(INDEX('SKU Catalog'!$F$1:$F$116,MAX(1,U59))="Hourly",OR(INDEX('SKU Catalog'!$J$1:$J$116,MAX(1,U59))=0,"PAYG"="PAYG")),I59,1),"UNPRICED"))))</f>
        <v>0</v>
      </c>
      <c r="W59" s="4">
        <f>IF(NOT(AND(A59=$B$2,G59&gt;0,H59&gt;0,OR(C59&lt;&gt;"Recommended baseline",Assumptions!$B$10=1))),0,IF(ISNUMBER(K59),G59*H59*K59,IF(U59=0,"UNPRICED",IF(ISNUMBER(INDEX('SKU Catalog'!$L$1:$L$116,MAX(1,U59))),G59*H59*INDEX('SKU Catalog'!$L$1:$L$116,MAX(1,U59))*IF(AND(INDEX('SKU Catalog'!$F$1:$F$116,MAX(1,U59))="Hourly",OR(INDEX('SKU Catalog'!$J$1:$J$116,MAX(1,U59))=0,"1Y"="PAYG")),I59,1),"UNPRICED"))))</f>
        <v>0</v>
      </c>
      <c r="X59" s="4">
        <f>IF(NOT(AND(A59=$B$2,G59&gt;0,H59&gt;0,OR(C59&lt;&gt;"Recommended baseline",Assumptions!$B$10=1))),0,IF(ISNUMBER(K59),G59*H59*K59,IF(U59=0,"UNPRICED",IF(ISNUMBER(INDEX('SKU Catalog'!$M$1:$M$116,MAX(1,U59))),G59*H59*INDEX('SKU Catalog'!$M$1:$M$116,MAX(1,U59))*IF(AND(INDEX('SKU Catalog'!$F$1:$F$116,MAX(1,U59))="Hourly",OR(INDEX('SKU Catalog'!$J$1:$J$116,MAX(1,U59))=0,"3Y"="PAYG")),I59,1),"UNPRICED"))))</f>
        <v>0</v>
      </c>
    </row>
    <row r="60" spans="1:24" ht="54" customHeight="1" x14ac:dyDescent="0.3">
      <c r="A60" s="2" t="s">
        <v>951</v>
      </c>
      <c r="B60" s="2" t="s">
        <v>86</v>
      </c>
      <c r="C60" s="2" t="s">
        <v>2299</v>
      </c>
      <c r="D60" s="2" t="s">
        <v>2022</v>
      </c>
      <c r="E60" s="2" t="s">
        <v>2023</v>
      </c>
      <c r="F60" s="5" t="s">
        <v>182</v>
      </c>
      <c r="G60" s="6">
        <v>1</v>
      </c>
      <c r="H60" s="6">
        <v>1</v>
      </c>
      <c r="I60" s="11">
        <v>1</v>
      </c>
      <c r="J60" s="5" t="s">
        <v>2297</v>
      </c>
      <c r="K60" s="12"/>
      <c r="L60" s="3" t="str">
        <f>IF(U60=0,"INVALID SKU",IF(INDEX('SKU Catalog'!$J$1:$J$116,MAX(1,U60))=0,"PAYG",IF(J60="Default",Assumptions!$B$7,J60)))</f>
        <v>PAYG</v>
      </c>
      <c r="M60" s="3" t="str">
        <f>IF(U60=0,"Review SKU",INDEX('SKU Catalog'!$E$1:$E$116,MAX(1,U60)))</f>
        <v>resource</v>
      </c>
      <c r="N60" s="8">
        <f>IF(ISNUMBER(K60),K60,IF(U60=0,"UNPRICED",IF(L60="PAYG",INDEX('SKU Catalog'!$K$1:$K$116,MAX(1,U60)),IF(L60="1Y",INDEX('SKU Catalog'!$L$1:$L$116,MAX(1,U60)),INDEX('SKU Catalog'!$M$1:$M$116,MAX(1,U60))))))</f>
        <v>0</v>
      </c>
      <c r="O60" s="4">
        <f>IF(NOT(AND(A60=$B$2,G60&gt;0,H60&gt;0,OR(C60&lt;&gt;"Recommended baseline",Assumptions!$B$10=1))),0,IF(ISNUMBER(N60),G60*H60*N60*IF(ISNUMBER(K60),1,IF(AND(L60="PAYG",INDEX('SKU Catalog'!$F$1:$F$116,MAX(1,U60))="Hourly"),I60,1)),"UNPRICED"))</f>
        <v>0</v>
      </c>
      <c r="P60" s="4">
        <f>IF(ISNUMBER(O60),O60*Assumptions!$B$8,"UNPRICED")</f>
        <v>0</v>
      </c>
      <c r="Q60" s="3" t="str">
        <f>IF(NOT(AND(A60=$B$2,G60&gt;0,H60&gt;0,OR(C60&lt;&gt;"Recommended baseline",Assumptions!$B$10=1))),"Inactive",IF(NOT(ISNUMBER(N60)),"UNPRICED - select SKU / quote",IF(ISNUMBER(K60),"Manual quote - verify source",IF(T60="Covered","Covered by capacity",IF(T60="Control plane","No direct fee","Priced - verify sizing")))))</f>
        <v>Inactive</v>
      </c>
      <c r="R60" s="2" t="s">
        <v>2314</v>
      </c>
      <c r="S60" s="2" t="s">
        <v>2017</v>
      </c>
      <c r="T60" s="2" t="s">
        <v>181</v>
      </c>
      <c r="U60" s="3">
        <f>IF(COUNTIF('SKU Catalog'!$A$4:$A$116,T60&amp;"|"&amp;F60)=0,0,MATCH(T60&amp;"|"&amp;F60,'SKU Catalog'!$A$1:$A$116,0))</f>
        <v>4</v>
      </c>
      <c r="V60" s="4">
        <f>IF(NOT(AND(A60=$B$2,G60&gt;0,H60&gt;0,OR(C60&lt;&gt;"Recommended baseline",Assumptions!$B$10=1))),0,IF(ISNUMBER(K60),G60*H60*K60,IF(U60=0,"UNPRICED",IF(ISNUMBER(INDEX('SKU Catalog'!$K$1:$K$116,MAX(1,U60))),G60*H60*INDEX('SKU Catalog'!$K$1:$K$116,MAX(1,U60))*IF(AND(INDEX('SKU Catalog'!$F$1:$F$116,MAX(1,U60))="Hourly",OR(INDEX('SKU Catalog'!$J$1:$J$116,MAX(1,U60))=0,"PAYG"="PAYG")),I60,1),"UNPRICED"))))</f>
        <v>0</v>
      </c>
      <c r="W60" s="4">
        <f>IF(NOT(AND(A60=$B$2,G60&gt;0,H60&gt;0,OR(C60&lt;&gt;"Recommended baseline",Assumptions!$B$10=1))),0,IF(ISNUMBER(K60),G60*H60*K60,IF(U60=0,"UNPRICED",IF(ISNUMBER(INDEX('SKU Catalog'!$L$1:$L$116,MAX(1,U60))),G60*H60*INDEX('SKU Catalog'!$L$1:$L$116,MAX(1,U60))*IF(AND(INDEX('SKU Catalog'!$F$1:$F$116,MAX(1,U60))="Hourly",OR(INDEX('SKU Catalog'!$J$1:$J$116,MAX(1,U60))=0,"1Y"="PAYG")),I60,1),"UNPRICED"))))</f>
        <v>0</v>
      </c>
      <c r="X60" s="4">
        <f>IF(NOT(AND(A60=$B$2,G60&gt;0,H60&gt;0,OR(C60&lt;&gt;"Recommended baseline",Assumptions!$B$10=1))),0,IF(ISNUMBER(K60),G60*H60*K60,IF(U60=0,"UNPRICED",IF(ISNUMBER(INDEX('SKU Catalog'!$M$1:$M$116,MAX(1,U60))),G60*H60*INDEX('SKU Catalog'!$M$1:$M$116,MAX(1,U60))*IF(AND(INDEX('SKU Catalog'!$F$1:$F$116,MAX(1,U60))="Hourly",OR(INDEX('SKU Catalog'!$J$1:$J$116,MAX(1,U60))=0,"3Y"="PAYG")),I60,1),"UNPRICED"))))</f>
        <v>0</v>
      </c>
    </row>
    <row r="61" spans="1:24" ht="54" customHeight="1" x14ac:dyDescent="0.3">
      <c r="A61" s="2" t="s">
        <v>951</v>
      </c>
      <c r="B61" s="2" t="s">
        <v>86</v>
      </c>
      <c r="C61" s="2" t="s">
        <v>2299</v>
      </c>
      <c r="D61" s="2" t="s">
        <v>2025</v>
      </c>
      <c r="E61" s="2" t="s">
        <v>2026</v>
      </c>
      <c r="F61" s="5" t="s">
        <v>182</v>
      </c>
      <c r="G61" s="6">
        <v>1</v>
      </c>
      <c r="H61" s="6">
        <v>1</v>
      </c>
      <c r="I61" s="11">
        <v>1</v>
      </c>
      <c r="J61" s="5" t="s">
        <v>2297</v>
      </c>
      <c r="K61" s="12"/>
      <c r="L61" s="3" t="str">
        <f>IF(U61=0,"INVALID SKU",IF(INDEX('SKU Catalog'!$J$1:$J$116,MAX(1,U61))=0,"PAYG",IF(J61="Default",Assumptions!$B$7,J61)))</f>
        <v>PAYG</v>
      </c>
      <c r="M61" s="3" t="str">
        <f>IF(U61=0,"Review SKU",INDEX('SKU Catalog'!$E$1:$E$116,MAX(1,U61)))</f>
        <v>resource</v>
      </c>
      <c r="N61" s="8">
        <f>IF(ISNUMBER(K61),K61,IF(U61=0,"UNPRICED",IF(L61="PAYG",INDEX('SKU Catalog'!$K$1:$K$116,MAX(1,U61)),IF(L61="1Y",INDEX('SKU Catalog'!$L$1:$L$116,MAX(1,U61)),INDEX('SKU Catalog'!$M$1:$M$116,MAX(1,U61))))))</f>
        <v>0</v>
      </c>
      <c r="O61" s="4">
        <f>IF(NOT(AND(A61=$B$2,G61&gt;0,H61&gt;0,OR(C61&lt;&gt;"Recommended baseline",Assumptions!$B$10=1))),0,IF(ISNUMBER(N61),G61*H61*N61*IF(ISNUMBER(K61),1,IF(AND(L61="PAYG",INDEX('SKU Catalog'!$F$1:$F$116,MAX(1,U61))="Hourly"),I61,1)),"UNPRICED"))</f>
        <v>0</v>
      </c>
      <c r="P61" s="4">
        <f>IF(ISNUMBER(O61),O61*Assumptions!$B$8,"UNPRICED")</f>
        <v>0</v>
      </c>
      <c r="Q61" s="3" t="str">
        <f>IF(NOT(AND(A61=$B$2,G61&gt;0,H61&gt;0,OR(C61&lt;&gt;"Recommended baseline",Assumptions!$B$10=1))),"Inactive",IF(NOT(ISNUMBER(N61)),"UNPRICED - select SKU / quote",IF(ISNUMBER(K61),"Manual quote - verify source",IF(T61="Covered","Covered by capacity",IF(T61="Control plane","No direct fee","Priced - verify sizing")))))</f>
        <v>Inactive</v>
      </c>
      <c r="R61" s="2" t="s">
        <v>2314</v>
      </c>
      <c r="S61" s="2" t="s">
        <v>2017</v>
      </c>
      <c r="T61" s="2" t="s">
        <v>181</v>
      </c>
      <c r="U61" s="3">
        <f>IF(COUNTIF('SKU Catalog'!$A$4:$A$116,T61&amp;"|"&amp;F61)=0,0,MATCH(T61&amp;"|"&amp;F61,'SKU Catalog'!$A$1:$A$116,0))</f>
        <v>4</v>
      </c>
      <c r="V61" s="4">
        <f>IF(NOT(AND(A61=$B$2,G61&gt;0,H61&gt;0,OR(C61&lt;&gt;"Recommended baseline",Assumptions!$B$10=1))),0,IF(ISNUMBER(K61),G61*H61*K61,IF(U61=0,"UNPRICED",IF(ISNUMBER(INDEX('SKU Catalog'!$K$1:$K$116,MAX(1,U61))),G61*H61*INDEX('SKU Catalog'!$K$1:$K$116,MAX(1,U61))*IF(AND(INDEX('SKU Catalog'!$F$1:$F$116,MAX(1,U61))="Hourly",OR(INDEX('SKU Catalog'!$J$1:$J$116,MAX(1,U61))=0,"PAYG"="PAYG")),I61,1),"UNPRICED"))))</f>
        <v>0</v>
      </c>
      <c r="W61" s="4">
        <f>IF(NOT(AND(A61=$B$2,G61&gt;0,H61&gt;0,OR(C61&lt;&gt;"Recommended baseline",Assumptions!$B$10=1))),0,IF(ISNUMBER(K61),G61*H61*K61,IF(U61=0,"UNPRICED",IF(ISNUMBER(INDEX('SKU Catalog'!$L$1:$L$116,MAX(1,U61))),G61*H61*INDEX('SKU Catalog'!$L$1:$L$116,MAX(1,U61))*IF(AND(INDEX('SKU Catalog'!$F$1:$F$116,MAX(1,U61))="Hourly",OR(INDEX('SKU Catalog'!$J$1:$J$116,MAX(1,U61))=0,"1Y"="PAYG")),I61,1),"UNPRICED"))))</f>
        <v>0</v>
      </c>
      <c r="X61" s="4">
        <f>IF(NOT(AND(A61=$B$2,G61&gt;0,H61&gt;0,OR(C61&lt;&gt;"Recommended baseline",Assumptions!$B$10=1))),0,IF(ISNUMBER(K61),G61*H61*K61,IF(U61=0,"UNPRICED",IF(ISNUMBER(INDEX('SKU Catalog'!$M$1:$M$116,MAX(1,U61))),G61*H61*INDEX('SKU Catalog'!$M$1:$M$116,MAX(1,U61))*IF(AND(INDEX('SKU Catalog'!$F$1:$F$116,MAX(1,U61))="Hourly",OR(INDEX('SKU Catalog'!$J$1:$J$116,MAX(1,U61))=0,"3Y"="PAYG")),I61,1),"UNPRICED"))))</f>
        <v>0</v>
      </c>
    </row>
    <row r="62" spans="1:24" ht="54" customHeight="1" x14ac:dyDescent="0.3">
      <c r="A62" s="2" t="s">
        <v>951</v>
      </c>
      <c r="B62" s="2" t="s">
        <v>95</v>
      </c>
      <c r="C62" s="2" t="s">
        <v>2299</v>
      </c>
      <c r="D62" s="2" t="s">
        <v>2350</v>
      </c>
      <c r="E62" s="2" t="s">
        <v>1916</v>
      </c>
      <c r="F62" s="5" t="s">
        <v>188</v>
      </c>
      <c r="G62" s="6">
        <v>1</v>
      </c>
      <c r="H62" s="6">
        <v>1</v>
      </c>
      <c r="I62" s="11">
        <v>1</v>
      </c>
      <c r="J62" s="5" t="s">
        <v>2297</v>
      </c>
      <c r="K62" s="12"/>
      <c r="L62" s="3" t="str">
        <f>IF(U62=0,"INVALID SKU",IF(INDEX('SKU Catalog'!$J$1:$J$116,MAX(1,U62))=0,"PAYG",IF(J62="Default",Assumptions!$B$7,J62)))</f>
        <v>PAYG</v>
      </c>
      <c r="M62" s="3" t="str">
        <f>IF(U62=0,"Review SKU",INDEX('SKU Catalog'!$E$1:$E$116,MAX(1,U62)))</f>
        <v>resource</v>
      </c>
      <c r="N62" s="8">
        <f>IF(ISNUMBER(K62),K62,IF(U62=0,"UNPRICED",IF(L62="PAYG",INDEX('SKU Catalog'!$K$1:$K$116,MAX(1,U62)),IF(L62="1Y",INDEX('SKU Catalog'!$L$1:$L$116,MAX(1,U62)),INDEX('SKU Catalog'!$M$1:$M$116,MAX(1,U62))))))</f>
        <v>0</v>
      </c>
      <c r="O62" s="4">
        <f>IF(NOT(AND(A62=$B$2,G62&gt;0,H62&gt;0,OR(C62&lt;&gt;"Recommended baseline",Assumptions!$B$10=1))),0,IF(ISNUMBER(N62),G62*H62*N62*IF(ISNUMBER(K62),1,IF(AND(L62="PAYG",INDEX('SKU Catalog'!$F$1:$F$116,MAX(1,U62))="Hourly"),I62,1)),"UNPRICED"))</f>
        <v>0</v>
      </c>
      <c r="P62" s="4">
        <f>IF(ISNUMBER(O62),O62*Assumptions!$B$8,"UNPRICED")</f>
        <v>0</v>
      </c>
      <c r="Q62" s="3" t="str">
        <f>IF(NOT(AND(A62=$B$2,G62&gt;0,H62&gt;0,OR(C62&lt;&gt;"Recommended baseline",Assumptions!$B$10=1))),"Inactive",IF(NOT(ISNUMBER(N62)),"UNPRICED - select SKU / quote",IF(ISNUMBER(K62),"Manual quote - verify source",IF(T62="Covered","Covered by capacity",IF(T62="Control plane","No direct fee","Priced - verify sizing")))))</f>
        <v>Inactive</v>
      </c>
      <c r="R62" s="2" t="s">
        <v>2351</v>
      </c>
      <c r="S62" s="2" t="s">
        <v>2017</v>
      </c>
      <c r="T62" s="2" t="s">
        <v>187</v>
      </c>
      <c r="U62" s="3">
        <f>IF(COUNTIF('SKU Catalog'!$A$4:$A$116,T62&amp;"|"&amp;F62)=0,0,MATCH(T62&amp;"|"&amp;F62,'SKU Catalog'!$A$1:$A$116,0))</f>
        <v>5</v>
      </c>
      <c r="V62" s="4">
        <f>IF(NOT(AND(A62=$B$2,G62&gt;0,H62&gt;0,OR(C62&lt;&gt;"Recommended baseline",Assumptions!$B$10=1))),0,IF(ISNUMBER(K62),G62*H62*K62,IF(U62=0,"UNPRICED",IF(ISNUMBER(INDEX('SKU Catalog'!$K$1:$K$116,MAX(1,U62))),G62*H62*INDEX('SKU Catalog'!$K$1:$K$116,MAX(1,U62))*IF(AND(INDEX('SKU Catalog'!$F$1:$F$116,MAX(1,U62))="Hourly",OR(INDEX('SKU Catalog'!$J$1:$J$116,MAX(1,U62))=0,"PAYG"="PAYG")),I62,1),"UNPRICED"))))</f>
        <v>0</v>
      </c>
      <c r="W62" s="4">
        <f>IF(NOT(AND(A62=$B$2,G62&gt;0,H62&gt;0,OR(C62&lt;&gt;"Recommended baseline",Assumptions!$B$10=1))),0,IF(ISNUMBER(K62),G62*H62*K62,IF(U62=0,"UNPRICED",IF(ISNUMBER(INDEX('SKU Catalog'!$L$1:$L$116,MAX(1,U62))),G62*H62*INDEX('SKU Catalog'!$L$1:$L$116,MAX(1,U62))*IF(AND(INDEX('SKU Catalog'!$F$1:$F$116,MAX(1,U62))="Hourly",OR(INDEX('SKU Catalog'!$J$1:$J$116,MAX(1,U62))=0,"1Y"="PAYG")),I62,1),"UNPRICED"))))</f>
        <v>0</v>
      </c>
      <c r="X62" s="4">
        <f>IF(NOT(AND(A62=$B$2,G62&gt;0,H62&gt;0,OR(C62&lt;&gt;"Recommended baseline",Assumptions!$B$10=1))),0,IF(ISNUMBER(K62),G62*H62*K62,IF(U62=0,"UNPRICED",IF(ISNUMBER(INDEX('SKU Catalog'!$M$1:$M$116,MAX(1,U62))),G62*H62*INDEX('SKU Catalog'!$M$1:$M$116,MAX(1,U62))*IF(AND(INDEX('SKU Catalog'!$F$1:$F$116,MAX(1,U62))="Hourly",OR(INDEX('SKU Catalog'!$J$1:$J$116,MAX(1,U62))=0,"3Y"="PAYG")),I62,1),"UNPRICED"))))</f>
        <v>0</v>
      </c>
    </row>
    <row r="63" spans="1:24" ht="54" customHeight="1" x14ac:dyDescent="0.3">
      <c r="A63" s="2" t="s">
        <v>951</v>
      </c>
      <c r="B63" s="2" t="s">
        <v>95</v>
      </c>
      <c r="C63" s="2" t="s">
        <v>2299</v>
      </c>
      <c r="D63" s="2" t="s">
        <v>2353</v>
      </c>
      <c r="E63" s="2" t="s">
        <v>1921</v>
      </c>
      <c r="F63" s="5" t="s">
        <v>188</v>
      </c>
      <c r="G63" s="6">
        <v>1</v>
      </c>
      <c r="H63" s="6">
        <v>1</v>
      </c>
      <c r="I63" s="11">
        <v>1</v>
      </c>
      <c r="J63" s="5" t="s">
        <v>2297</v>
      </c>
      <c r="K63" s="12"/>
      <c r="L63" s="3" t="str">
        <f>IF(U63=0,"INVALID SKU",IF(INDEX('SKU Catalog'!$J$1:$J$116,MAX(1,U63))=0,"PAYG",IF(J63="Default",Assumptions!$B$7,J63)))</f>
        <v>PAYG</v>
      </c>
      <c r="M63" s="3" t="str">
        <f>IF(U63=0,"Review SKU",INDEX('SKU Catalog'!$E$1:$E$116,MAX(1,U63)))</f>
        <v>resource</v>
      </c>
      <c r="N63" s="8">
        <f>IF(ISNUMBER(K63),K63,IF(U63=0,"UNPRICED",IF(L63="PAYG",INDEX('SKU Catalog'!$K$1:$K$116,MAX(1,U63)),IF(L63="1Y",INDEX('SKU Catalog'!$L$1:$L$116,MAX(1,U63)),INDEX('SKU Catalog'!$M$1:$M$116,MAX(1,U63))))))</f>
        <v>0</v>
      </c>
      <c r="O63" s="4">
        <f>IF(NOT(AND(A63=$B$2,G63&gt;0,H63&gt;0,OR(C63&lt;&gt;"Recommended baseline",Assumptions!$B$10=1))),0,IF(ISNUMBER(N63),G63*H63*N63*IF(ISNUMBER(K63),1,IF(AND(L63="PAYG",INDEX('SKU Catalog'!$F$1:$F$116,MAX(1,U63))="Hourly"),I63,1)),"UNPRICED"))</f>
        <v>0</v>
      </c>
      <c r="P63" s="4">
        <f>IF(ISNUMBER(O63),O63*Assumptions!$B$8,"UNPRICED")</f>
        <v>0</v>
      </c>
      <c r="Q63" s="3" t="str">
        <f>IF(NOT(AND(A63=$B$2,G63&gt;0,H63&gt;0,OR(C63&lt;&gt;"Recommended baseline",Assumptions!$B$10=1))),"Inactive",IF(NOT(ISNUMBER(N63)),"UNPRICED - select SKU / quote",IF(ISNUMBER(K63),"Manual quote - verify source",IF(T63="Covered","Covered by capacity",IF(T63="Control plane","No direct fee","Priced - verify sizing")))))</f>
        <v>Inactive</v>
      </c>
      <c r="R63" s="2" t="s">
        <v>2351</v>
      </c>
      <c r="S63" s="2" t="s">
        <v>2017</v>
      </c>
      <c r="T63" s="2" t="s">
        <v>187</v>
      </c>
      <c r="U63" s="3">
        <f>IF(COUNTIF('SKU Catalog'!$A$4:$A$116,T63&amp;"|"&amp;F63)=0,0,MATCH(T63&amp;"|"&amp;F63,'SKU Catalog'!$A$1:$A$116,0))</f>
        <v>5</v>
      </c>
      <c r="V63" s="4">
        <f>IF(NOT(AND(A63=$B$2,G63&gt;0,H63&gt;0,OR(C63&lt;&gt;"Recommended baseline",Assumptions!$B$10=1))),0,IF(ISNUMBER(K63),G63*H63*K63,IF(U63=0,"UNPRICED",IF(ISNUMBER(INDEX('SKU Catalog'!$K$1:$K$116,MAX(1,U63))),G63*H63*INDEX('SKU Catalog'!$K$1:$K$116,MAX(1,U63))*IF(AND(INDEX('SKU Catalog'!$F$1:$F$116,MAX(1,U63))="Hourly",OR(INDEX('SKU Catalog'!$J$1:$J$116,MAX(1,U63))=0,"PAYG"="PAYG")),I63,1),"UNPRICED"))))</f>
        <v>0</v>
      </c>
      <c r="W63" s="4">
        <f>IF(NOT(AND(A63=$B$2,G63&gt;0,H63&gt;0,OR(C63&lt;&gt;"Recommended baseline",Assumptions!$B$10=1))),0,IF(ISNUMBER(K63),G63*H63*K63,IF(U63=0,"UNPRICED",IF(ISNUMBER(INDEX('SKU Catalog'!$L$1:$L$116,MAX(1,U63))),G63*H63*INDEX('SKU Catalog'!$L$1:$L$116,MAX(1,U63))*IF(AND(INDEX('SKU Catalog'!$F$1:$F$116,MAX(1,U63))="Hourly",OR(INDEX('SKU Catalog'!$J$1:$J$116,MAX(1,U63))=0,"1Y"="PAYG")),I63,1),"UNPRICED"))))</f>
        <v>0</v>
      </c>
      <c r="X63" s="4">
        <f>IF(NOT(AND(A63=$B$2,G63&gt;0,H63&gt;0,OR(C63&lt;&gt;"Recommended baseline",Assumptions!$B$10=1))),0,IF(ISNUMBER(K63),G63*H63*K63,IF(U63=0,"UNPRICED",IF(ISNUMBER(INDEX('SKU Catalog'!$M$1:$M$116,MAX(1,U63))),G63*H63*INDEX('SKU Catalog'!$M$1:$M$116,MAX(1,U63))*IF(AND(INDEX('SKU Catalog'!$F$1:$F$116,MAX(1,U63))="Hourly",OR(INDEX('SKU Catalog'!$J$1:$J$116,MAX(1,U63))=0,"3Y"="PAYG")),I63,1),"UNPRICED"))))</f>
        <v>0</v>
      </c>
    </row>
    <row r="64" spans="1:24" ht="54" customHeight="1" x14ac:dyDescent="0.3">
      <c r="A64" s="2" t="s">
        <v>951</v>
      </c>
      <c r="B64" s="2" t="s">
        <v>95</v>
      </c>
      <c r="C64" s="2" t="s">
        <v>2299</v>
      </c>
      <c r="D64" s="2" t="s">
        <v>2354</v>
      </c>
      <c r="E64" s="2" t="s">
        <v>1923</v>
      </c>
      <c r="F64" s="5" t="s">
        <v>188</v>
      </c>
      <c r="G64" s="6">
        <v>1</v>
      </c>
      <c r="H64" s="6">
        <v>1</v>
      </c>
      <c r="I64" s="11">
        <v>1</v>
      </c>
      <c r="J64" s="5" t="s">
        <v>2297</v>
      </c>
      <c r="K64" s="12"/>
      <c r="L64" s="3" t="str">
        <f>IF(U64=0,"INVALID SKU",IF(INDEX('SKU Catalog'!$J$1:$J$116,MAX(1,U64))=0,"PAYG",IF(J64="Default",Assumptions!$B$7,J64)))</f>
        <v>PAYG</v>
      </c>
      <c r="M64" s="3" t="str">
        <f>IF(U64=0,"Review SKU",INDEX('SKU Catalog'!$E$1:$E$116,MAX(1,U64)))</f>
        <v>resource</v>
      </c>
      <c r="N64" s="8">
        <f>IF(ISNUMBER(K64),K64,IF(U64=0,"UNPRICED",IF(L64="PAYG",INDEX('SKU Catalog'!$K$1:$K$116,MAX(1,U64)),IF(L64="1Y",INDEX('SKU Catalog'!$L$1:$L$116,MAX(1,U64)),INDEX('SKU Catalog'!$M$1:$M$116,MAX(1,U64))))))</f>
        <v>0</v>
      </c>
      <c r="O64" s="4">
        <f>IF(NOT(AND(A64=$B$2,G64&gt;0,H64&gt;0,OR(C64&lt;&gt;"Recommended baseline",Assumptions!$B$10=1))),0,IF(ISNUMBER(N64),G64*H64*N64*IF(ISNUMBER(K64),1,IF(AND(L64="PAYG",INDEX('SKU Catalog'!$F$1:$F$116,MAX(1,U64))="Hourly"),I64,1)),"UNPRICED"))</f>
        <v>0</v>
      </c>
      <c r="P64" s="4">
        <f>IF(ISNUMBER(O64),O64*Assumptions!$B$8,"UNPRICED")</f>
        <v>0</v>
      </c>
      <c r="Q64" s="3" t="str">
        <f>IF(NOT(AND(A64=$B$2,G64&gt;0,H64&gt;0,OR(C64&lt;&gt;"Recommended baseline",Assumptions!$B$10=1))),"Inactive",IF(NOT(ISNUMBER(N64)),"UNPRICED - select SKU / quote",IF(ISNUMBER(K64),"Manual quote - verify source",IF(T64="Covered","Covered by capacity",IF(T64="Control plane","No direct fee","Priced - verify sizing")))))</f>
        <v>Inactive</v>
      </c>
      <c r="R64" s="2" t="s">
        <v>2351</v>
      </c>
      <c r="S64" s="2" t="s">
        <v>2017</v>
      </c>
      <c r="T64" s="2" t="s">
        <v>187</v>
      </c>
      <c r="U64" s="3">
        <f>IF(COUNTIF('SKU Catalog'!$A$4:$A$116,T64&amp;"|"&amp;F64)=0,0,MATCH(T64&amp;"|"&amp;F64,'SKU Catalog'!$A$1:$A$116,0))</f>
        <v>5</v>
      </c>
      <c r="V64" s="4">
        <f>IF(NOT(AND(A64=$B$2,G64&gt;0,H64&gt;0,OR(C64&lt;&gt;"Recommended baseline",Assumptions!$B$10=1))),0,IF(ISNUMBER(K64),G64*H64*K64,IF(U64=0,"UNPRICED",IF(ISNUMBER(INDEX('SKU Catalog'!$K$1:$K$116,MAX(1,U64))),G64*H64*INDEX('SKU Catalog'!$K$1:$K$116,MAX(1,U64))*IF(AND(INDEX('SKU Catalog'!$F$1:$F$116,MAX(1,U64))="Hourly",OR(INDEX('SKU Catalog'!$J$1:$J$116,MAX(1,U64))=0,"PAYG"="PAYG")),I64,1),"UNPRICED"))))</f>
        <v>0</v>
      </c>
      <c r="W64" s="4">
        <f>IF(NOT(AND(A64=$B$2,G64&gt;0,H64&gt;0,OR(C64&lt;&gt;"Recommended baseline",Assumptions!$B$10=1))),0,IF(ISNUMBER(K64),G64*H64*K64,IF(U64=0,"UNPRICED",IF(ISNUMBER(INDEX('SKU Catalog'!$L$1:$L$116,MAX(1,U64))),G64*H64*INDEX('SKU Catalog'!$L$1:$L$116,MAX(1,U64))*IF(AND(INDEX('SKU Catalog'!$F$1:$F$116,MAX(1,U64))="Hourly",OR(INDEX('SKU Catalog'!$J$1:$J$116,MAX(1,U64))=0,"1Y"="PAYG")),I64,1),"UNPRICED"))))</f>
        <v>0</v>
      </c>
      <c r="X64" s="4">
        <f>IF(NOT(AND(A64=$B$2,G64&gt;0,H64&gt;0,OR(C64&lt;&gt;"Recommended baseline",Assumptions!$B$10=1))),0,IF(ISNUMBER(K64),G64*H64*K64,IF(U64=0,"UNPRICED",IF(ISNUMBER(INDEX('SKU Catalog'!$M$1:$M$116,MAX(1,U64))),G64*H64*INDEX('SKU Catalog'!$M$1:$M$116,MAX(1,U64))*IF(AND(INDEX('SKU Catalog'!$F$1:$F$116,MAX(1,U64))="Hourly",OR(INDEX('SKU Catalog'!$J$1:$J$116,MAX(1,U64))=0,"3Y"="PAYG")),I64,1),"UNPRICED"))))</f>
        <v>0</v>
      </c>
    </row>
    <row r="65" spans="1:24" ht="54" customHeight="1" x14ac:dyDescent="0.3">
      <c r="A65" s="2" t="s">
        <v>951</v>
      </c>
      <c r="B65" s="2" t="s">
        <v>89</v>
      </c>
      <c r="C65" s="2" t="s">
        <v>2301</v>
      </c>
      <c r="D65" s="2" t="s">
        <v>262</v>
      </c>
      <c r="E65" s="2" t="s">
        <v>2302</v>
      </c>
      <c r="F65" s="5" t="s">
        <v>239</v>
      </c>
      <c r="G65" s="6">
        <v>1</v>
      </c>
      <c r="H65" s="13">
        <f>Assumptions!$B$15</f>
        <v>1024</v>
      </c>
      <c r="I65" s="11">
        <v>1</v>
      </c>
      <c r="J65" s="5" t="s">
        <v>2297</v>
      </c>
      <c r="K65" s="12"/>
      <c r="L65" s="3" t="str">
        <f>IF(U65=0,"INVALID SKU",IF(INDEX('SKU Catalog'!$J$1:$J$116,MAX(1,U65))=0,"PAYG",IF(J65="Default",Assumptions!$B$7,J65)))</f>
        <v>PAYG</v>
      </c>
      <c r="M65" s="3" t="str">
        <f>IF(U65=0,"Review SKU",INDEX('SKU Catalog'!$E$1:$E$116,MAX(1,U65)))</f>
        <v>GB-month</v>
      </c>
      <c r="N65" s="8">
        <f>IF(ISNUMBER(K65),K65,IF(U65=0,"UNPRICED",IF(L65="PAYG",INDEX('SKU Catalog'!$K$1:$K$116,MAX(1,U65)),IF(L65="1Y",INDEX('SKU Catalog'!$L$1:$L$116,MAX(1,U65)),INDEX('SKU Catalog'!$M$1:$M$116,MAX(1,U65))))))</f>
        <v>2.1000000000000001E-2</v>
      </c>
      <c r="O65" s="4">
        <f>IF(NOT(AND(A65=$B$2,G65&gt;0,H65&gt;0,OR(C65&lt;&gt;"Recommended baseline",Assumptions!$B$10=1))),0,IF(ISNUMBER(N65),G65*H65*N65*IF(ISNUMBER(K65),1,IF(AND(L65="PAYG",INDEX('SKU Catalog'!$F$1:$F$116,MAX(1,U65))="Hourly"),I65,1)),"UNPRICED"))</f>
        <v>0</v>
      </c>
      <c r="P65" s="4">
        <f>IF(ISNUMBER(O65),O65*Assumptions!$B$8,"UNPRICED")</f>
        <v>0</v>
      </c>
      <c r="Q65" s="3" t="str">
        <f>IF(NOT(AND(A65=$B$2,G65&gt;0,H65&gt;0,OR(C65&lt;&gt;"Recommended baseline",Assumptions!$B$10=1))),"Inactive",IF(NOT(ISNUMBER(N65)),"UNPRICED - select SKU / quote",IF(ISNUMBER(K65),"Manual quote - verify source",IF(T65="Covered","Covered by capacity",IF(T65="Control plane","No direct fee","Priced - verify sizing")))))</f>
        <v>Inactive</v>
      </c>
      <c r="R65" s="2" t="s">
        <v>2303</v>
      </c>
      <c r="S65" s="2" t="s">
        <v>2304</v>
      </c>
      <c r="T65" s="2" t="s">
        <v>262</v>
      </c>
      <c r="U65" s="3">
        <f>IF(COUNTIF('SKU Catalog'!$A$4:$A$116,T65&amp;"|"&amp;F65)=0,0,MATCH(T65&amp;"|"&amp;F65,'SKU Catalog'!$A$1:$A$116,0))</f>
        <v>34</v>
      </c>
      <c r="V65" s="4">
        <f>IF(NOT(AND(A65=$B$2,G65&gt;0,H65&gt;0,OR(C65&lt;&gt;"Recommended baseline",Assumptions!$B$10=1))),0,IF(ISNUMBER(K65),G65*H65*K65,IF(U65=0,"UNPRICED",IF(ISNUMBER(INDEX('SKU Catalog'!$K$1:$K$116,MAX(1,U65))),G65*H65*INDEX('SKU Catalog'!$K$1:$K$116,MAX(1,U65))*IF(AND(INDEX('SKU Catalog'!$F$1:$F$116,MAX(1,U65))="Hourly",OR(INDEX('SKU Catalog'!$J$1:$J$116,MAX(1,U65))=0,"PAYG"="PAYG")),I65,1),"UNPRICED"))))</f>
        <v>0</v>
      </c>
      <c r="W65" s="4">
        <f>IF(NOT(AND(A65=$B$2,G65&gt;0,H65&gt;0,OR(C65&lt;&gt;"Recommended baseline",Assumptions!$B$10=1))),0,IF(ISNUMBER(K65),G65*H65*K65,IF(U65=0,"UNPRICED",IF(ISNUMBER(INDEX('SKU Catalog'!$L$1:$L$116,MAX(1,U65))),G65*H65*INDEX('SKU Catalog'!$L$1:$L$116,MAX(1,U65))*IF(AND(INDEX('SKU Catalog'!$F$1:$F$116,MAX(1,U65))="Hourly",OR(INDEX('SKU Catalog'!$J$1:$J$116,MAX(1,U65))=0,"1Y"="PAYG")),I65,1),"UNPRICED"))))</f>
        <v>0</v>
      </c>
      <c r="X65" s="4">
        <f>IF(NOT(AND(A65=$B$2,G65&gt;0,H65&gt;0,OR(C65&lt;&gt;"Recommended baseline",Assumptions!$B$10=1))),0,IF(ISNUMBER(K65),G65*H65*K65,IF(U65=0,"UNPRICED",IF(ISNUMBER(INDEX('SKU Catalog'!$M$1:$M$116,MAX(1,U65))),G65*H65*INDEX('SKU Catalog'!$M$1:$M$116,MAX(1,U65))*IF(AND(INDEX('SKU Catalog'!$F$1:$F$116,MAX(1,U65))="Hourly",OR(INDEX('SKU Catalog'!$J$1:$J$116,MAX(1,U65))=0,"3Y"="PAYG")),I65,1),"UNPRICED"))))</f>
        <v>0</v>
      </c>
    </row>
    <row r="66" spans="1:24" ht="54" customHeight="1" x14ac:dyDescent="0.3">
      <c r="A66" s="2" t="s">
        <v>951</v>
      </c>
      <c r="B66" s="2" t="s">
        <v>89</v>
      </c>
      <c r="C66" s="2" t="s">
        <v>2301</v>
      </c>
      <c r="D66" s="2" t="s">
        <v>271</v>
      </c>
      <c r="E66" s="2" t="s">
        <v>2302</v>
      </c>
      <c r="F66" s="5" t="s">
        <v>239</v>
      </c>
      <c r="G66" s="6">
        <v>1</v>
      </c>
      <c r="H66" s="6">
        <v>10</v>
      </c>
      <c r="I66" s="11">
        <v>1</v>
      </c>
      <c r="J66" s="5" t="s">
        <v>2297</v>
      </c>
      <c r="K66" s="12"/>
      <c r="L66" s="3" t="str">
        <f>IF(U66=0,"INVALID SKU",IF(INDEX('SKU Catalog'!$J$1:$J$116,MAX(1,U66))=0,"PAYG",IF(J66="Default",Assumptions!$B$7,J66)))</f>
        <v>PAYG</v>
      </c>
      <c r="M66" s="3" t="str">
        <f>IF(U66=0,"Review SKU",INDEX('SKU Catalog'!$E$1:$E$116,MAX(1,U66)))</f>
        <v>10K operations</v>
      </c>
      <c r="N66" s="8">
        <f>IF(ISNUMBER(K66),K66,IF(U66=0,"UNPRICED",IF(L66="PAYG",INDEX('SKU Catalog'!$K$1:$K$116,MAX(1,U66)),IF(L66="1Y",INDEX('SKU Catalog'!$L$1:$L$116,MAX(1,U66)),INDEX('SKU Catalog'!$M$1:$M$116,MAX(1,U66))))))</f>
        <v>6.5000000000000002E-2</v>
      </c>
      <c r="O66" s="4">
        <f>IF(NOT(AND(A66=$B$2,G66&gt;0,H66&gt;0,OR(C66&lt;&gt;"Recommended baseline",Assumptions!$B$10=1))),0,IF(ISNUMBER(N66),G66*H66*N66*IF(ISNUMBER(K66),1,IF(AND(L66="PAYG",INDEX('SKU Catalog'!$F$1:$F$116,MAX(1,U66))="Hourly"),I66,1)),"UNPRICED"))</f>
        <v>0</v>
      </c>
      <c r="P66" s="4">
        <f>IF(ISNUMBER(O66),O66*Assumptions!$B$8,"UNPRICED")</f>
        <v>0</v>
      </c>
      <c r="Q66" s="3" t="str">
        <f>IF(NOT(AND(A66=$B$2,G66&gt;0,H66&gt;0,OR(C66&lt;&gt;"Recommended baseline",Assumptions!$B$10=1))),"Inactive",IF(NOT(ISNUMBER(N66)),"UNPRICED - select SKU / quote",IF(ISNUMBER(K66),"Manual quote - verify source",IF(T66="Covered","Covered by capacity",IF(T66="Control plane","No direct fee","Priced - verify sizing")))))</f>
        <v>Inactive</v>
      </c>
      <c r="R66" s="2" t="s">
        <v>2303</v>
      </c>
      <c r="S66" s="2" t="s">
        <v>2304</v>
      </c>
      <c r="T66" s="2" t="s">
        <v>271</v>
      </c>
      <c r="U66" s="3">
        <f>IF(COUNTIF('SKU Catalog'!$A$4:$A$116,T66&amp;"|"&amp;F66)=0,0,MATCH(T66&amp;"|"&amp;F66,'SKU Catalog'!$A$1:$A$116,0))</f>
        <v>42</v>
      </c>
      <c r="V66" s="4">
        <f>IF(NOT(AND(A66=$B$2,G66&gt;0,H66&gt;0,OR(C66&lt;&gt;"Recommended baseline",Assumptions!$B$10=1))),0,IF(ISNUMBER(K66),G66*H66*K66,IF(U66=0,"UNPRICED",IF(ISNUMBER(INDEX('SKU Catalog'!$K$1:$K$116,MAX(1,U66))),G66*H66*INDEX('SKU Catalog'!$K$1:$K$116,MAX(1,U66))*IF(AND(INDEX('SKU Catalog'!$F$1:$F$116,MAX(1,U66))="Hourly",OR(INDEX('SKU Catalog'!$J$1:$J$116,MAX(1,U66))=0,"PAYG"="PAYG")),I66,1),"UNPRICED"))))</f>
        <v>0</v>
      </c>
      <c r="W66" s="4">
        <f>IF(NOT(AND(A66=$B$2,G66&gt;0,H66&gt;0,OR(C66&lt;&gt;"Recommended baseline",Assumptions!$B$10=1))),0,IF(ISNUMBER(K66),G66*H66*K66,IF(U66=0,"UNPRICED",IF(ISNUMBER(INDEX('SKU Catalog'!$L$1:$L$116,MAX(1,U66))),G66*H66*INDEX('SKU Catalog'!$L$1:$L$116,MAX(1,U66))*IF(AND(INDEX('SKU Catalog'!$F$1:$F$116,MAX(1,U66))="Hourly",OR(INDEX('SKU Catalog'!$J$1:$J$116,MAX(1,U66))=0,"1Y"="PAYG")),I66,1),"UNPRICED"))))</f>
        <v>0</v>
      </c>
      <c r="X66" s="4">
        <f>IF(NOT(AND(A66=$B$2,G66&gt;0,H66&gt;0,OR(C66&lt;&gt;"Recommended baseline",Assumptions!$B$10=1))),0,IF(ISNUMBER(K66),G66*H66*K66,IF(U66=0,"UNPRICED",IF(ISNUMBER(INDEX('SKU Catalog'!$M$1:$M$116,MAX(1,U66))),G66*H66*INDEX('SKU Catalog'!$M$1:$M$116,MAX(1,U66))*IF(AND(INDEX('SKU Catalog'!$F$1:$F$116,MAX(1,U66))="Hourly",OR(INDEX('SKU Catalog'!$J$1:$J$116,MAX(1,U66))=0,"3Y"="PAYG")),I66,1),"UNPRICED"))))</f>
        <v>0</v>
      </c>
    </row>
    <row r="67" spans="1:24" ht="54" customHeight="1" x14ac:dyDescent="0.3">
      <c r="A67" s="2" t="s">
        <v>951</v>
      </c>
      <c r="B67" s="2" t="s">
        <v>89</v>
      </c>
      <c r="C67" s="2" t="s">
        <v>2301</v>
      </c>
      <c r="D67" s="2" t="s">
        <v>273</v>
      </c>
      <c r="E67" s="2" t="s">
        <v>2302</v>
      </c>
      <c r="F67" s="5" t="s">
        <v>239</v>
      </c>
      <c r="G67" s="6">
        <v>1</v>
      </c>
      <c r="H67" s="6">
        <v>10</v>
      </c>
      <c r="I67" s="11">
        <v>1</v>
      </c>
      <c r="J67" s="5" t="s">
        <v>2297</v>
      </c>
      <c r="K67" s="12"/>
      <c r="L67" s="3" t="str">
        <f>IF(U67=0,"INVALID SKU",IF(INDEX('SKU Catalog'!$J$1:$J$116,MAX(1,U67))=0,"PAYG",IF(J67="Default",Assumptions!$B$7,J67)))</f>
        <v>PAYG</v>
      </c>
      <c r="M67" s="3" t="str">
        <f>IF(U67=0,"Review SKU",INDEX('SKU Catalog'!$E$1:$E$116,MAX(1,U67)))</f>
        <v>10K operations</v>
      </c>
      <c r="N67" s="8">
        <f>IF(ISNUMBER(K67),K67,IF(U67=0,"UNPRICED",IF(L67="PAYG",INDEX('SKU Catalog'!$K$1:$K$116,MAX(1,U67)),IF(L67="1Y",INDEX('SKU Catalog'!$L$1:$L$116,MAX(1,U67)),INDEX('SKU Catalog'!$M$1:$M$116,MAX(1,U67))))))</f>
        <v>5.0000000000000001E-3</v>
      </c>
      <c r="O67" s="4">
        <f>IF(NOT(AND(A67=$B$2,G67&gt;0,H67&gt;0,OR(C67&lt;&gt;"Recommended baseline",Assumptions!$B$10=1))),0,IF(ISNUMBER(N67),G67*H67*N67*IF(ISNUMBER(K67),1,IF(AND(L67="PAYG",INDEX('SKU Catalog'!$F$1:$F$116,MAX(1,U67))="Hourly"),I67,1)),"UNPRICED"))</f>
        <v>0</v>
      </c>
      <c r="P67" s="4">
        <f>IF(ISNUMBER(O67),O67*Assumptions!$B$8,"UNPRICED")</f>
        <v>0</v>
      </c>
      <c r="Q67" s="3" t="str">
        <f>IF(NOT(AND(A67=$B$2,G67&gt;0,H67&gt;0,OR(C67&lt;&gt;"Recommended baseline",Assumptions!$B$10=1))),"Inactive",IF(NOT(ISNUMBER(N67)),"UNPRICED - select SKU / quote",IF(ISNUMBER(K67),"Manual quote - verify source",IF(T67="Covered","Covered by capacity",IF(T67="Control plane","No direct fee","Priced - verify sizing")))))</f>
        <v>Inactive</v>
      </c>
      <c r="R67" s="2" t="s">
        <v>2303</v>
      </c>
      <c r="S67" s="2" t="s">
        <v>2304</v>
      </c>
      <c r="T67" s="2" t="s">
        <v>273</v>
      </c>
      <c r="U67" s="3">
        <f>IF(COUNTIF('SKU Catalog'!$A$4:$A$116,T67&amp;"|"&amp;F67)=0,0,MATCH(T67&amp;"|"&amp;F67,'SKU Catalog'!$A$1:$A$116,0))</f>
        <v>43</v>
      </c>
      <c r="V67" s="4">
        <f>IF(NOT(AND(A67=$B$2,G67&gt;0,H67&gt;0,OR(C67&lt;&gt;"Recommended baseline",Assumptions!$B$10=1))),0,IF(ISNUMBER(K67),G67*H67*K67,IF(U67=0,"UNPRICED",IF(ISNUMBER(INDEX('SKU Catalog'!$K$1:$K$116,MAX(1,U67))),G67*H67*INDEX('SKU Catalog'!$K$1:$K$116,MAX(1,U67))*IF(AND(INDEX('SKU Catalog'!$F$1:$F$116,MAX(1,U67))="Hourly",OR(INDEX('SKU Catalog'!$J$1:$J$116,MAX(1,U67))=0,"PAYG"="PAYG")),I67,1),"UNPRICED"))))</f>
        <v>0</v>
      </c>
      <c r="W67" s="4">
        <f>IF(NOT(AND(A67=$B$2,G67&gt;0,H67&gt;0,OR(C67&lt;&gt;"Recommended baseline",Assumptions!$B$10=1))),0,IF(ISNUMBER(K67),G67*H67*K67,IF(U67=0,"UNPRICED",IF(ISNUMBER(INDEX('SKU Catalog'!$L$1:$L$116,MAX(1,U67))),G67*H67*INDEX('SKU Catalog'!$L$1:$L$116,MAX(1,U67))*IF(AND(INDEX('SKU Catalog'!$F$1:$F$116,MAX(1,U67))="Hourly",OR(INDEX('SKU Catalog'!$J$1:$J$116,MAX(1,U67))=0,"1Y"="PAYG")),I67,1),"UNPRICED"))))</f>
        <v>0</v>
      </c>
      <c r="X67" s="4">
        <f>IF(NOT(AND(A67=$B$2,G67&gt;0,H67&gt;0,OR(C67&lt;&gt;"Recommended baseline",Assumptions!$B$10=1))),0,IF(ISNUMBER(K67),G67*H67*K67,IF(U67=0,"UNPRICED",IF(ISNUMBER(INDEX('SKU Catalog'!$M$1:$M$116,MAX(1,U67))),G67*H67*INDEX('SKU Catalog'!$M$1:$M$116,MAX(1,U67))*IF(AND(INDEX('SKU Catalog'!$F$1:$F$116,MAX(1,U67))="Hourly",OR(INDEX('SKU Catalog'!$J$1:$J$116,MAX(1,U67))=0,"3Y"="PAYG")),I67,1),"UNPRICED"))))</f>
        <v>0</v>
      </c>
    </row>
    <row r="68" spans="1:24" ht="54" customHeight="1" x14ac:dyDescent="0.3">
      <c r="A68" s="2" t="s">
        <v>951</v>
      </c>
      <c r="B68" s="2" t="s">
        <v>88</v>
      </c>
      <c r="C68" s="2" t="s">
        <v>2301</v>
      </c>
      <c r="D68" s="2" t="s">
        <v>286</v>
      </c>
      <c r="E68" s="2" t="s">
        <v>2302</v>
      </c>
      <c r="F68" s="5" t="s">
        <v>287</v>
      </c>
      <c r="G68" s="6">
        <v>1</v>
      </c>
      <c r="H68" s="13">
        <f>Assumptions!$B$23</f>
        <v>10</v>
      </c>
      <c r="I68" s="11">
        <v>1</v>
      </c>
      <c r="J68" s="5" t="s">
        <v>2297</v>
      </c>
      <c r="K68" s="12"/>
      <c r="L68" s="3" t="str">
        <f>IF(U68=0,"INVALID SKU",IF(INDEX('SKU Catalog'!$J$1:$J$116,MAX(1,U68))=0,"PAYG",IF(J68="Default",Assumptions!$B$7,J68)))</f>
        <v>PAYG</v>
      </c>
      <c r="M68" s="3" t="str">
        <f>IF(U68=0,"Review SKU",INDEX('SKU Catalog'!$E$1:$E$116,MAX(1,U68)))</f>
        <v>10K operations</v>
      </c>
      <c r="N68" s="8">
        <f>IF(ISNUMBER(K68),K68,IF(U68=0,"UNPRICED",IF(L68="PAYG",INDEX('SKU Catalog'!$K$1:$K$116,MAX(1,U68)),IF(L68="1Y",INDEX('SKU Catalog'!$L$1:$L$116,MAX(1,U68)),INDEX('SKU Catalog'!$M$1:$M$116,MAX(1,U68))))))</f>
        <v>0.03</v>
      </c>
      <c r="O68" s="4">
        <f>IF(NOT(AND(A68=$B$2,G68&gt;0,H68&gt;0,OR(C68&lt;&gt;"Recommended baseline",Assumptions!$B$10=1))),0,IF(ISNUMBER(N68),G68*H68*N68*IF(ISNUMBER(K68),1,IF(AND(L68="PAYG",INDEX('SKU Catalog'!$F$1:$F$116,MAX(1,U68))="Hourly"),I68,1)),"UNPRICED"))</f>
        <v>0</v>
      </c>
      <c r="P68" s="4">
        <f>IF(ISNUMBER(O68),O68*Assumptions!$B$8,"UNPRICED")</f>
        <v>0</v>
      </c>
      <c r="Q68" s="3" t="str">
        <f>IF(NOT(AND(A68=$B$2,G68&gt;0,H68&gt;0,OR(C68&lt;&gt;"Recommended baseline",Assumptions!$B$10=1))),"Inactive",IF(NOT(ISNUMBER(N68)),"UNPRICED - select SKU / quote",IF(ISNUMBER(K68),"Manual quote - verify source",IF(T68="Covered","Covered by capacity",IF(T68="Control plane","No direct fee","Priced - verify sizing")))))</f>
        <v>Inactive</v>
      </c>
      <c r="R68" s="2" t="s">
        <v>2303</v>
      </c>
      <c r="S68" s="2" t="s">
        <v>2304</v>
      </c>
      <c r="T68" s="2" t="s">
        <v>286</v>
      </c>
      <c r="U68" s="3">
        <f>IF(COUNTIF('SKU Catalog'!$A$4:$A$116,T68&amp;"|"&amp;F68)=0,0,MATCH(T68&amp;"|"&amp;F68,'SKU Catalog'!$A$1:$A$116,0))</f>
        <v>48</v>
      </c>
      <c r="V68" s="4">
        <f>IF(NOT(AND(A68=$B$2,G68&gt;0,H68&gt;0,OR(C68&lt;&gt;"Recommended baseline",Assumptions!$B$10=1))),0,IF(ISNUMBER(K68),G68*H68*K68,IF(U68=0,"UNPRICED",IF(ISNUMBER(INDEX('SKU Catalog'!$K$1:$K$116,MAX(1,U68))),G68*H68*INDEX('SKU Catalog'!$K$1:$K$116,MAX(1,U68))*IF(AND(INDEX('SKU Catalog'!$F$1:$F$116,MAX(1,U68))="Hourly",OR(INDEX('SKU Catalog'!$J$1:$J$116,MAX(1,U68))=0,"PAYG"="PAYG")),I68,1),"UNPRICED"))))</f>
        <v>0</v>
      </c>
      <c r="W68" s="4">
        <f>IF(NOT(AND(A68=$B$2,G68&gt;0,H68&gt;0,OR(C68&lt;&gt;"Recommended baseline",Assumptions!$B$10=1))),0,IF(ISNUMBER(K68),G68*H68*K68,IF(U68=0,"UNPRICED",IF(ISNUMBER(INDEX('SKU Catalog'!$L$1:$L$116,MAX(1,U68))),G68*H68*INDEX('SKU Catalog'!$L$1:$L$116,MAX(1,U68))*IF(AND(INDEX('SKU Catalog'!$F$1:$F$116,MAX(1,U68))="Hourly",OR(INDEX('SKU Catalog'!$J$1:$J$116,MAX(1,U68))=0,"1Y"="PAYG")),I68,1),"UNPRICED"))))</f>
        <v>0</v>
      </c>
      <c r="X68" s="4">
        <f>IF(NOT(AND(A68=$B$2,G68&gt;0,H68&gt;0,OR(C68&lt;&gt;"Recommended baseline",Assumptions!$B$10=1))),0,IF(ISNUMBER(K68),G68*H68*K68,IF(U68=0,"UNPRICED",IF(ISNUMBER(INDEX('SKU Catalog'!$M$1:$M$116,MAX(1,U68))),G68*H68*INDEX('SKU Catalog'!$M$1:$M$116,MAX(1,U68))*IF(AND(INDEX('SKU Catalog'!$F$1:$F$116,MAX(1,U68))="Hourly",OR(INDEX('SKU Catalog'!$J$1:$J$116,MAX(1,U68))=0,"3Y"="PAYG")),I68,1),"UNPRICED"))))</f>
        <v>0</v>
      </c>
    </row>
    <row r="69" spans="1:24" ht="54" customHeight="1" x14ac:dyDescent="0.3">
      <c r="A69" s="2" t="s">
        <v>951</v>
      </c>
      <c r="B69" s="2" t="s">
        <v>88</v>
      </c>
      <c r="C69" s="2" t="s">
        <v>2301</v>
      </c>
      <c r="D69" s="2" t="s">
        <v>297</v>
      </c>
      <c r="E69" s="2" t="s">
        <v>2302</v>
      </c>
      <c r="F69" s="5" t="s">
        <v>298</v>
      </c>
      <c r="G69" s="6">
        <v>1</v>
      </c>
      <c r="H69" s="13">
        <f>Assumptions!$B$12</f>
        <v>30</v>
      </c>
      <c r="I69" s="11">
        <v>1</v>
      </c>
      <c r="J69" s="5" t="s">
        <v>2297</v>
      </c>
      <c r="K69" s="12"/>
      <c r="L69" s="3" t="str">
        <f>IF(U69=0,"INVALID SKU",IF(INDEX('SKU Catalog'!$J$1:$J$116,MAX(1,U69))=0,"PAYG",IF(J69="Default",Assumptions!$B$7,J69)))</f>
        <v>PAYG</v>
      </c>
      <c r="M69" s="3" t="str">
        <f>IF(U69=0,"Review SKU",INDEX('SKU Catalog'!$E$1:$E$116,MAX(1,U69)))</f>
        <v>GB analyzed</v>
      </c>
      <c r="N69" s="8">
        <f>IF(ISNUMBER(K69),K69,IF(U69=0,"UNPRICED",IF(L69="PAYG",INDEX('SKU Catalog'!$K$1:$K$116,MAX(1,U69)),IF(L69="1Y",INDEX('SKU Catalog'!$L$1:$L$116,MAX(1,U69)),INDEX('SKU Catalog'!$M$1:$M$116,MAX(1,U69))))))</f>
        <v>4.3</v>
      </c>
      <c r="O69" s="4">
        <f>IF(NOT(AND(A69=$B$2,G69&gt;0,H69&gt;0,OR(C69&lt;&gt;"Recommended baseline",Assumptions!$B$10=1))),0,IF(ISNUMBER(N69),G69*H69*N69*IF(ISNUMBER(K69),1,IF(AND(L69="PAYG",INDEX('SKU Catalog'!$F$1:$F$116,MAX(1,U69))="Hourly"),I69,1)),"UNPRICED"))</f>
        <v>0</v>
      </c>
      <c r="P69" s="4">
        <f>IF(ISNUMBER(O69),O69*Assumptions!$B$8,"UNPRICED")</f>
        <v>0</v>
      </c>
      <c r="Q69" s="3" t="str">
        <f>IF(NOT(AND(A69=$B$2,G69&gt;0,H69&gt;0,OR(C69&lt;&gt;"Recommended baseline",Assumptions!$B$10=1))),"Inactive",IF(NOT(ISNUMBER(N69)),"UNPRICED - select SKU / quote",IF(ISNUMBER(K69),"Manual quote - verify source",IF(T69="Covered","Covered by capacity",IF(T69="Control plane","No direct fee","Priced - verify sizing")))))</f>
        <v>Inactive</v>
      </c>
      <c r="R69" s="2" t="s">
        <v>2305</v>
      </c>
      <c r="S69" s="2" t="s">
        <v>2304</v>
      </c>
      <c r="T69" s="2" t="s">
        <v>297</v>
      </c>
      <c r="U69" s="3">
        <f>IF(COUNTIF('SKU Catalog'!$A$4:$A$116,T69&amp;"|"&amp;F69)=0,0,MATCH(T69&amp;"|"&amp;F69,'SKU Catalog'!$A$1:$A$116,0))</f>
        <v>51</v>
      </c>
      <c r="V69" s="4">
        <f>IF(NOT(AND(A69=$B$2,G69&gt;0,H69&gt;0,OR(C69&lt;&gt;"Recommended baseline",Assumptions!$B$10=1))),0,IF(ISNUMBER(K69),G69*H69*K69,IF(U69=0,"UNPRICED",IF(ISNUMBER(INDEX('SKU Catalog'!$K$1:$K$116,MAX(1,U69))),G69*H69*INDEX('SKU Catalog'!$K$1:$K$116,MAX(1,U69))*IF(AND(INDEX('SKU Catalog'!$F$1:$F$116,MAX(1,U69))="Hourly",OR(INDEX('SKU Catalog'!$J$1:$J$116,MAX(1,U69))=0,"PAYG"="PAYG")),I69,1),"UNPRICED"))))</f>
        <v>0</v>
      </c>
      <c r="W69" s="4">
        <f>IF(NOT(AND(A69=$B$2,G69&gt;0,H69&gt;0,OR(C69&lt;&gt;"Recommended baseline",Assumptions!$B$10=1))),0,IF(ISNUMBER(K69),G69*H69*K69,IF(U69=0,"UNPRICED",IF(ISNUMBER(INDEX('SKU Catalog'!$L$1:$L$116,MAX(1,U69))),G69*H69*INDEX('SKU Catalog'!$L$1:$L$116,MAX(1,U69))*IF(AND(INDEX('SKU Catalog'!$F$1:$F$116,MAX(1,U69))="Hourly",OR(INDEX('SKU Catalog'!$J$1:$J$116,MAX(1,U69))=0,"1Y"="PAYG")),I69,1),"UNPRICED"))))</f>
        <v>0</v>
      </c>
      <c r="X69" s="4">
        <f>IF(NOT(AND(A69=$B$2,G69&gt;0,H69&gt;0,OR(C69&lt;&gt;"Recommended baseline",Assumptions!$B$10=1))),0,IF(ISNUMBER(K69),G69*H69*K69,IF(U69=0,"UNPRICED",IF(ISNUMBER(INDEX('SKU Catalog'!$M$1:$M$116,MAX(1,U69))),G69*H69*INDEX('SKU Catalog'!$M$1:$M$116,MAX(1,U69))*IF(AND(INDEX('SKU Catalog'!$F$1:$F$116,MAX(1,U69))="Hourly",OR(INDEX('SKU Catalog'!$J$1:$J$116,MAX(1,U69))=0,"3Y"="PAYG")),I69,1),"UNPRICED"))))</f>
        <v>0</v>
      </c>
    </row>
    <row r="70" spans="1:24" ht="54" customHeight="1" x14ac:dyDescent="0.3">
      <c r="A70" s="2" t="s">
        <v>951</v>
      </c>
      <c r="B70" s="2" t="s">
        <v>94</v>
      </c>
      <c r="C70" s="2" t="s">
        <v>2301</v>
      </c>
      <c r="D70" s="2" t="s">
        <v>289</v>
      </c>
      <c r="E70" s="2" t="s">
        <v>2302</v>
      </c>
      <c r="F70" s="5" t="s">
        <v>290</v>
      </c>
      <c r="G70" s="6">
        <v>1</v>
      </c>
      <c r="H70" s="13">
        <f>Assumptions!$B$12</f>
        <v>30</v>
      </c>
      <c r="I70" s="11">
        <v>1</v>
      </c>
      <c r="J70" s="5" t="s">
        <v>2297</v>
      </c>
      <c r="K70" s="12"/>
      <c r="L70" s="3" t="str">
        <f>IF(U70=0,"INVALID SKU",IF(INDEX('SKU Catalog'!$J$1:$J$116,MAX(1,U70))=0,"PAYG",IF(J70="Default",Assumptions!$B$7,J70)))</f>
        <v>PAYG</v>
      </c>
      <c r="M70" s="3" t="str">
        <f>IF(U70=0,"Review SKU",INDEX('SKU Catalog'!$E$1:$E$116,MAX(1,U70)))</f>
        <v>GB ingested</v>
      </c>
      <c r="N70" s="8">
        <f>IF(ISNUMBER(K70),K70,IF(U70=0,"UNPRICED",IF(L70="PAYG",INDEX('SKU Catalog'!$K$1:$K$116,MAX(1,U70)),IF(L70="1Y",INDEX('SKU Catalog'!$L$1:$L$116,MAX(1,U70)),INDEX('SKU Catalog'!$M$1:$M$116,MAX(1,U70))))))</f>
        <v>2.2999999999999998</v>
      </c>
      <c r="O70" s="4">
        <f>IF(NOT(AND(A70=$B$2,G70&gt;0,H70&gt;0,OR(C70&lt;&gt;"Recommended baseline",Assumptions!$B$10=1))),0,IF(ISNUMBER(N70),G70*H70*N70*IF(ISNUMBER(K70),1,IF(AND(L70="PAYG",INDEX('SKU Catalog'!$F$1:$F$116,MAX(1,U70))="Hourly"),I70,1)),"UNPRICED"))</f>
        <v>0</v>
      </c>
      <c r="P70" s="4">
        <f>IF(ISNUMBER(O70),O70*Assumptions!$B$8,"UNPRICED")</f>
        <v>0</v>
      </c>
      <c r="Q70" s="3" t="str">
        <f>IF(NOT(AND(A70=$B$2,G70&gt;0,H70&gt;0,OR(C70&lt;&gt;"Recommended baseline",Assumptions!$B$10=1))),"Inactive",IF(NOT(ISNUMBER(N70)),"UNPRICED - select SKU / quote",IF(ISNUMBER(K70),"Manual quote - verify source",IF(T70="Covered","Covered by capacity",IF(T70="Control plane","No direct fee","Priced - verify sizing")))))</f>
        <v>Inactive</v>
      </c>
      <c r="R70" s="2" t="s">
        <v>2306</v>
      </c>
      <c r="S70" s="2" t="s">
        <v>2304</v>
      </c>
      <c r="T70" s="2" t="s">
        <v>289</v>
      </c>
      <c r="U70" s="3">
        <f>IF(COUNTIF('SKU Catalog'!$A$4:$A$116,T70&amp;"|"&amp;F70)=0,0,MATCH(T70&amp;"|"&amp;F70,'SKU Catalog'!$A$1:$A$116,0))</f>
        <v>49</v>
      </c>
      <c r="V70" s="4">
        <f>IF(NOT(AND(A70=$B$2,G70&gt;0,H70&gt;0,OR(C70&lt;&gt;"Recommended baseline",Assumptions!$B$10=1))),0,IF(ISNUMBER(K70),G70*H70*K70,IF(U70=0,"UNPRICED",IF(ISNUMBER(INDEX('SKU Catalog'!$K$1:$K$116,MAX(1,U70))),G70*H70*INDEX('SKU Catalog'!$K$1:$K$116,MAX(1,U70))*IF(AND(INDEX('SKU Catalog'!$F$1:$F$116,MAX(1,U70))="Hourly",OR(INDEX('SKU Catalog'!$J$1:$J$116,MAX(1,U70))=0,"PAYG"="PAYG")),I70,1),"UNPRICED"))))</f>
        <v>0</v>
      </c>
      <c r="W70" s="4">
        <f>IF(NOT(AND(A70=$B$2,G70&gt;0,H70&gt;0,OR(C70&lt;&gt;"Recommended baseline",Assumptions!$B$10=1))),0,IF(ISNUMBER(K70),G70*H70*K70,IF(U70=0,"UNPRICED",IF(ISNUMBER(INDEX('SKU Catalog'!$L$1:$L$116,MAX(1,U70))),G70*H70*INDEX('SKU Catalog'!$L$1:$L$116,MAX(1,U70))*IF(AND(INDEX('SKU Catalog'!$F$1:$F$116,MAX(1,U70))="Hourly",OR(INDEX('SKU Catalog'!$J$1:$J$116,MAX(1,U70))=0,"1Y"="PAYG")),I70,1),"UNPRICED"))))</f>
        <v>0</v>
      </c>
      <c r="X70" s="4">
        <f>IF(NOT(AND(A70=$B$2,G70&gt;0,H70&gt;0,OR(C70&lt;&gt;"Recommended baseline",Assumptions!$B$10=1))),0,IF(ISNUMBER(K70),G70*H70*K70,IF(U70=0,"UNPRICED",IF(ISNUMBER(INDEX('SKU Catalog'!$M$1:$M$116,MAX(1,U70))),G70*H70*INDEX('SKU Catalog'!$M$1:$M$116,MAX(1,U70))*IF(AND(INDEX('SKU Catalog'!$F$1:$F$116,MAX(1,U70))="Hourly",OR(INDEX('SKU Catalog'!$J$1:$J$116,MAX(1,U70))=0,"3Y"="PAYG")),I70,1),"UNPRICED"))))</f>
        <v>0</v>
      </c>
    </row>
    <row r="71" spans="1:24" ht="54" customHeight="1" x14ac:dyDescent="0.3">
      <c r="A71" s="2" t="s">
        <v>951</v>
      </c>
      <c r="B71" s="2" t="s">
        <v>87</v>
      </c>
      <c r="C71" s="2" t="s">
        <v>2301</v>
      </c>
      <c r="D71" s="2" t="s">
        <v>335</v>
      </c>
      <c r="E71" s="2" t="s">
        <v>2302</v>
      </c>
      <c r="F71" s="5" t="s">
        <v>287</v>
      </c>
      <c r="G71" s="6">
        <v>1</v>
      </c>
      <c r="H71" s="13">
        <f>Assumptions!$B$17</f>
        <v>3</v>
      </c>
      <c r="I71" s="11">
        <v>1</v>
      </c>
      <c r="J71" s="5" t="s">
        <v>2297</v>
      </c>
      <c r="K71" s="12"/>
      <c r="L71" s="3" t="str">
        <f>IF(U71=0,"INVALID SKU",IF(INDEX('SKU Catalog'!$J$1:$J$116,MAX(1,U71))=0,"PAYG",IF(J71="Default",Assumptions!$B$7,J71)))</f>
        <v>PAYG</v>
      </c>
      <c r="M71" s="3" t="str">
        <f>IF(U71=0,"Review SKU",INDEX('SKU Catalog'!$E$1:$E$116,MAX(1,U71)))</f>
        <v>endpoint</v>
      </c>
      <c r="N71" s="8">
        <f>IF(ISNUMBER(K71),K71,IF(U71=0,"UNPRICED",IF(L71="PAYG",INDEX('SKU Catalog'!$K$1:$K$116,MAX(1,U71)),IF(L71="1Y",INDEX('SKU Catalog'!$L$1:$L$116,MAX(1,U71)),INDEX('SKU Catalog'!$M$1:$M$116,MAX(1,U71))))))</f>
        <v>7.3</v>
      </c>
      <c r="O71" s="4">
        <f>IF(NOT(AND(A71=$B$2,G71&gt;0,H71&gt;0,OR(C71&lt;&gt;"Recommended baseline",Assumptions!$B$10=1))),0,IF(ISNUMBER(N71),G71*H71*N71*IF(ISNUMBER(K71),1,IF(AND(L71="PAYG",INDEX('SKU Catalog'!$F$1:$F$116,MAX(1,U71))="Hourly"),I71,1)),"UNPRICED"))</f>
        <v>0</v>
      </c>
      <c r="P71" s="4">
        <f>IF(ISNUMBER(O71),O71*Assumptions!$B$8,"UNPRICED")</f>
        <v>0</v>
      </c>
      <c r="Q71" s="3" t="str">
        <f>IF(NOT(AND(A71=$B$2,G71&gt;0,H71&gt;0,OR(C71&lt;&gt;"Recommended baseline",Assumptions!$B$10=1))),"Inactive",IF(NOT(ISNUMBER(N71)),"UNPRICED - select SKU / quote",IF(ISNUMBER(K71),"Manual quote - verify source",IF(T71="Covered","Covered by capacity",IF(T71="Control plane","No direct fee","Priced - verify sizing")))))</f>
        <v>Inactive</v>
      </c>
      <c r="R71" s="2" t="s">
        <v>2303</v>
      </c>
      <c r="S71" s="2" t="s">
        <v>2304</v>
      </c>
      <c r="T71" s="2" t="s">
        <v>335</v>
      </c>
      <c r="U71" s="3">
        <f>IF(COUNTIF('SKU Catalog'!$A$4:$A$116,T71&amp;"|"&amp;F71)=0,0,MATCH(T71&amp;"|"&amp;F71,'SKU Catalog'!$A$1:$A$116,0))</f>
        <v>63</v>
      </c>
      <c r="V71" s="4">
        <f>IF(NOT(AND(A71=$B$2,G71&gt;0,H71&gt;0,OR(C71&lt;&gt;"Recommended baseline",Assumptions!$B$10=1))),0,IF(ISNUMBER(K71),G71*H71*K71,IF(U71=0,"UNPRICED",IF(ISNUMBER(INDEX('SKU Catalog'!$K$1:$K$116,MAX(1,U71))),G71*H71*INDEX('SKU Catalog'!$K$1:$K$116,MAX(1,U71))*IF(AND(INDEX('SKU Catalog'!$F$1:$F$116,MAX(1,U71))="Hourly",OR(INDEX('SKU Catalog'!$J$1:$J$116,MAX(1,U71))=0,"PAYG"="PAYG")),I71,1),"UNPRICED"))))</f>
        <v>0</v>
      </c>
      <c r="W71" s="4">
        <f>IF(NOT(AND(A71=$B$2,G71&gt;0,H71&gt;0,OR(C71&lt;&gt;"Recommended baseline",Assumptions!$B$10=1))),0,IF(ISNUMBER(K71),G71*H71*K71,IF(U71=0,"UNPRICED",IF(ISNUMBER(INDEX('SKU Catalog'!$L$1:$L$116,MAX(1,U71))),G71*H71*INDEX('SKU Catalog'!$L$1:$L$116,MAX(1,U71))*IF(AND(INDEX('SKU Catalog'!$F$1:$F$116,MAX(1,U71))="Hourly",OR(INDEX('SKU Catalog'!$J$1:$J$116,MAX(1,U71))=0,"1Y"="PAYG")),I71,1),"UNPRICED"))))</f>
        <v>0</v>
      </c>
      <c r="X71" s="4">
        <f>IF(NOT(AND(A71=$B$2,G71&gt;0,H71&gt;0,OR(C71&lt;&gt;"Recommended baseline",Assumptions!$B$10=1))),0,IF(ISNUMBER(K71),G71*H71*K71,IF(U71=0,"UNPRICED",IF(ISNUMBER(INDEX('SKU Catalog'!$M$1:$M$116,MAX(1,U71))),G71*H71*INDEX('SKU Catalog'!$M$1:$M$116,MAX(1,U71))*IF(AND(INDEX('SKU Catalog'!$F$1:$F$116,MAX(1,U71))="Hourly",OR(INDEX('SKU Catalog'!$J$1:$J$116,MAX(1,U71))=0,"3Y"="PAYG")),I71,1),"UNPRICED"))))</f>
        <v>0</v>
      </c>
    </row>
    <row r="72" spans="1:24" ht="54" customHeight="1" x14ac:dyDescent="0.3">
      <c r="A72" s="2" t="s">
        <v>951</v>
      </c>
      <c r="B72" s="2" t="s">
        <v>87</v>
      </c>
      <c r="C72" s="2" t="s">
        <v>2301</v>
      </c>
      <c r="D72" s="2" t="s">
        <v>338</v>
      </c>
      <c r="E72" s="2" t="s">
        <v>2302</v>
      </c>
      <c r="F72" s="5" t="s">
        <v>287</v>
      </c>
      <c r="G72" s="6">
        <v>1</v>
      </c>
      <c r="H72" s="6">
        <v>100</v>
      </c>
      <c r="I72" s="11">
        <v>1</v>
      </c>
      <c r="J72" s="5" t="s">
        <v>2297</v>
      </c>
      <c r="K72" s="12"/>
      <c r="L72" s="3" t="str">
        <f>IF(U72=0,"INVALID SKU",IF(INDEX('SKU Catalog'!$J$1:$J$116,MAX(1,U72))=0,"PAYG",IF(J72="Default",Assumptions!$B$7,J72)))</f>
        <v>PAYG</v>
      </c>
      <c r="M72" s="3" t="str">
        <f>IF(U72=0,"Review SKU",INDEX('SKU Catalog'!$E$1:$E$116,MAX(1,U72)))</f>
        <v>GB processed</v>
      </c>
      <c r="N72" s="8">
        <f>IF(ISNUMBER(K72),K72,IF(U72=0,"UNPRICED",IF(L72="PAYG",INDEX('SKU Catalog'!$K$1:$K$116,MAX(1,U72)),IF(L72="1Y",INDEX('SKU Catalog'!$L$1:$L$116,MAX(1,U72)),INDEX('SKU Catalog'!$M$1:$M$116,MAX(1,U72))))))</f>
        <v>0.01</v>
      </c>
      <c r="O72" s="4">
        <f>IF(NOT(AND(A72=$B$2,G72&gt;0,H72&gt;0,OR(C72&lt;&gt;"Recommended baseline",Assumptions!$B$10=1))),0,IF(ISNUMBER(N72),G72*H72*N72*IF(ISNUMBER(K72),1,IF(AND(L72="PAYG",INDEX('SKU Catalog'!$F$1:$F$116,MAX(1,U72))="Hourly"),I72,1)),"UNPRICED"))</f>
        <v>0</v>
      </c>
      <c r="P72" s="4">
        <f>IF(ISNUMBER(O72),O72*Assumptions!$B$8,"UNPRICED")</f>
        <v>0</v>
      </c>
      <c r="Q72" s="3" t="str">
        <f>IF(NOT(AND(A72=$B$2,G72&gt;0,H72&gt;0,OR(C72&lt;&gt;"Recommended baseline",Assumptions!$B$10=1))),"Inactive",IF(NOT(ISNUMBER(N72)),"UNPRICED - select SKU / quote",IF(ISNUMBER(K72),"Manual quote - verify source",IF(T72="Covered","Covered by capacity",IF(T72="Control plane","No direct fee","Priced - verify sizing")))))</f>
        <v>Inactive</v>
      </c>
      <c r="R72" s="2" t="s">
        <v>2303</v>
      </c>
      <c r="S72" s="2" t="s">
        <v>2304</v>
      </c>
      <c r="T72" s="2" t="s">
        <v>338</v>
      </c>
      <c r="U72" s="3">
        <f>IF(COUNTIF('SKU Catalog'!$A$4:$A$116,T72&amp;"|"&amp;F72)=0,0,MATCH(T72&amp;"|"&amp;F72,'SKU Catalog'!$A$1:$A$116,0))</f>
        <v>64</v>
      </c>
      <c r="V72" s="4">
        <f>IF(NOT(AND(A72=$B$2,G72&gt;0,H72&gt;0,OR(C72&lt;&gt;"Recommended baseline",Assumptions!$B$10=1))),0,IF(ISNUMBER(K72),G72*H72*K72,IF(U72=0,"UNPRICED",IF(ISNUMBER(INDEX('SKU Catalog'!$K$1:$K$116,MAX(1,U72))),G72*H72*INDEX('SKU Catalog'!$K$1:$K$116,MAX(1,U72))*IF(AND(INDEX('SKU Catalog'!$F$1:$F$116,MAX(1,U72))="Hourly",OR(INDEX('SKU Catalog'!$J$1:$J$116,MAX(1,U72))=0,"PAYG"="PAYG")),I72,1),"UNPRICED"))))</f>
        <v>0</v>
      </c>
      <c r="W72" s="4">
        <f>IF(NOT(AND(A72=$B$2,G72&gt;0,H72&gt;0,OR(C72&lt;&gt;"Recommended baseline",Assumptions!$B$10=1))),0,IF(ISNUMBER(K72),G72*H72*K72,IF(U72=0,"UNPRICED",IF(ISNUMBER(INDEX('SKU Catalog'!$L$1:$L$116,MAX(1,U72))),G72*H72*INDEX('SKU Catalog'!$L$1:$L$116,MAX(1,U72))*IF(AND(INDEX('SKU Catalog'!$F$1:$F$116,MAX(1,U72))="Hourly",OR(INDEX('SKU Catalog'!$J$1:$J$116,MAX(1,U72))=0,"1Y"="PAYG")),I72,1),"UNPRICED"))))</f>
        <v>0</v>
      </c>
      <c r="X72" s="4">
        <f>IF(NOT(AND(A72=$B$2,G72&gt;0,H72&gt;0,OR(C72&lt;&gt;"Recommended baseline",Assumptions!$B$10=1))),0,IF(ISNUMBER(K72),G72*H72*K72,IF(U72=0,"UNPRICED",IF(ISNUMBER(INDEX('SKU Catalog'!$M$1:$M$116,MAX(1,U72))),G72*H72*INDEX('SKU Catalog'!$M$1:$M$116,MAX(1,U72))*IF(AND(INDEX('SKU Catalog'!$F$1:$F$116,MAX(1,U72))="Hourly",OR(INDEX('SKU Catalog'!$J$1:$J$116,MAX(1,U72))=0,"3Y"="PAYG")),I72,1),"UNPRICED"))))</f>
        <v>0</v>
      </c>
    </row>
    <row r="73" spans="1:24" ht="54" customHeight="1" x14ac:dyDescent="0.3">
      <c r="A73" s="2" t="s">
        <v>951</v>
      </c>
      <c r="B73" s="2" t="s">
        <v>87</v>
      </c>
      <c r="C73" s="2" t="s">
        <v>2301</v>
      </c>
      <c r="D73" s="2" t="s">
        <v>342</v>
      </c>
      <c r="E73" s="2" t="s">
        <v>2302</v>
      </c>
      <c r="F73" s="5" t="s">
        <v>343</v>
      </c>
      <c r="G73" s="6">
        <v>1</v>
      </c>
      <c r="H73" s="13">
        <f>Assumptions!$B$18</f>
        <v>3</v>
      </c>
      <c r="I73" s="11">
        <v>1</v>
      </c>
      <c r="J73" s="5" t="s">
        <v>2297</v>
      </c>
      <c r="K73" s="12"/>
      <c r="L73" s="3" t="str">
        <f>IF(U73=0,"INVALID SKU",IF(INDEX('SKU Catalog'!$J$1:$J$116,MAX(1,U73))=0,"PAYG",IF(J73="Default",Assumptions!$B$7,J73)))</f>
        <v>PAYG</v>
      </c>
      <c r="M73" s="3" t="str">
        <f>IF(U73=0,"Review SKU",INDEX('SKU Catalog'!$E$1:$E$116,MAX(1,U73)))</f>
        <v>zone</v>
      </c>
      <c r="N73" s="8">
        <f>IF(ISNUMBER(K73),K73,IF(U73=0,"UNPRICED",IF(L73="PAYG",INDEX('SKU Catalog'!$K$1:$K$116,MAX(1,U73)),IF(L73="1Y",INDEX('SKU Catalog'!$L$1:$L$116,MAX(1,U73)),INDEX('SKU Catalog'!$M$1:$M$116,MAX(1,U73))))))</f>
        <v>0.5</v>
      </c>
      <c r="O73" s="4">
        <f>IF(NOT(AND(A73=$B$2,G73&gt;0,H73&gt;0,OR(C73&lt;&gt;"Recommended baseline",Assumptions!$B$10=1))),0,IF(ISNUMBER(N73),G73*H73*N73*IF(ISNUMBER(K73),1,IF(AND(L73="PAYG",INDEX('SKU Catalog'!$F$1:$F$116,MAX(1,U73))="Hourly"),I73,1)),"UNPRICED"))</f>
        <v>0</v>
      </c>
      <c r="P73" s="4">
        <f>IF(ISNUMBER(O73),O73*Assumptions!$B$8,"UNPRICED")</f>
        <v>0</v>
      </c>
      <c r="Q73" s="3" t="str">
        <f>IF(NOT(AND(A73=$B$2,G73&gt;0,H73&gt;0,OR(C73&lt;&gt;"Recommended baseline",Assumptions!$B$10=1))),"Inactive",IF(NOT(ISNUMBER(N73)),"UNPRICED - select SKU / quote",IF(ISNUMBER(K73),"Manual quote - verify source",IF(T73="Covered","Covered by capacity",IF(T73="Control plane","No direct fee","Priced - verify sizing")))))</f>
        <v>Inactive</v>
      </c>
      <c r="R73" s="2" t="s">
        <v>2303</v>
      </c>
      <c r="S73" s="2" t="s">
        <v>2304</v>
      </c>
      <c r="T73" s="2" t="s">
        <v>342</v>
      </c>
      <c r="U73" s="3">
        <f>IF(COUNTIF('SKU Catalog'!$A$4:$A$116,T73&amp;"|"&amp;F73)=0,0,MATCH(T73&amp;"|"&amp;F73,'SKU Catalog'!$A$1:$A$116,0))</f>
        <v>65</v>
      </c>
      <c r="V73" s="4">
        <f>IF(NOT(AND(A73=$B$2,G73&gt;0,H73&gt;0,OR(C73&lt;&gt;"Recommended baseline",Assumptions!$B$10=1))),0,IF(ISNUMBER(K73),G73*H73*K73,IF(U73=0,"UNPRICED",IF(ISNUMBER(INDEX('SKU Catalog'!$K$1:$K$116,MAX(1,U73))),G73*H73*INDEX('SKU Catalog'!$K$1:$K$116,MAX(1,U73))*IF(AND(INDEX('SKU Catalog'!$F$1:$F$116,MAX(1,U73))="Hourly",OR(INDEX('SKU Catalog'!$J$1:$J$116,MAX(1,U73))=0,"PAYG"="PAYG")),I73,1),"UNPRICED"))))</f>
        <v>0</v>
      </c>
      <c r="W73" s="4">
        <f>IF(NOT(AND(A73=$B$2,G73&gt;0,H73&gt;0,OR(C73&lt;&gt;"Recommended baseline",Assumptions!$B$10=1))),0,IF(ISNUMBER(K73),G73*H73*K73,IF(U73=0,"UNPRICED",IF(ISNUMBER(INDEX('SKU Catalog'!$L$1:$L$116,MAX(1,U73))),G73*H73*INDEX('SKU Catalog'!$L$1:$L$116,MAX(1,U73))*IF(AND(INDEX('SKU Catalog'!$F$1:$F$116,MAX(1,U73))="Hourly",OR(INDEX('SKU Catalog'!$J$1:$J$116,MAX(1,U73))=0,"1Y"="PAYG")),I73,1),"UNPRICED"))))</f>
        <v>0</v>
      </c>
      <c r="X73" s="4">
        <f>IF(NOT(AND(A73=$B$2,G73&gt;0,H73&gt;0,OR(C73&lt;&gt;"Recommended baseline",Assumptions!$B$10=1))),0,IF(ISNUMBER(K73),G73*H73*K73,IF(U73=0,"UNPRICED",IF(ISNUMBER(INDEX('SKU Catalog'!$M$1:$M$116,MAX(1,U73))),G73*H73*INDEX('SKU Catalog'!$M$1:$M$116,MAX(1,U73))*IF(AND(INDEX('SKU Catalog'!$F$1:$F$116,MAX(1,U73))="Hourly",OR(INDEX('SKU Catalog'!$J$1:$J$116,MAX(1,U73))=0,"3Y"="PAYG")),I73,1),"UNPRICED"))))</f>
        <v>0</v>
      </c>
    </row>
    <row r="74" spans="1:24" ht="54" customHeight="1" x14ac:dyDescent="0.3">
      <c r="A74" s="2" t="s">
        <v>951</v>
      </c>
      <c r="B74" s="2" t="s">
        <v>87</v>
      </c>
      <c r="C74" s="2" t="s">
        <v>2301</v>
      </c>
      <c r="D74" s="2" t="s">
        <v>346</v>
      </c>
      <c r="E74" s="2" t="s">
        <v>2302</v>
      </c>
      <c r="F74" s="5" t="s">
        <v>343</v>
      </c>
      <c r="G74" s="6">
        <v>1</v>
      </c>
      <c r="H74" s="6">
        <v>1</v>
      </c>
      <c r="I74" s="11">
        <v>1</v>
      </c>
      <c r="J74" s="5" t="s">
        <v>2297</v>
      </c>
      <c r="K74" s="12"/>
      <c r="L74" s="3" t="str">
        <f>IF(U74=0,"INVALID SKU",IF(INDEX('SKU Catalog'!$J$1:$J$116,MAX(1,U74))=0,"PAYG",IF(J74="Default",Assumptions!$B$7,J74)))</f>
        <v>PAYG</v>
      </c>
      <c r="M74" s="3" t="str">
        <f>IF(U74=0,"Review SKU",INDEX('SKU Catalog'!$E$1:$E$116,MAX(1,U74)))</f>
        <v>million queries</v>
      </c>
      <c r="N74" s="8">
        <f>IF(ISNUMBER(K74),K74,IF(U74=0,"UNPRICED",IF(L74="PAYG",INDEX('SKU Catalog'!$K$1:$K$116,MAX(1,U74)),IF(L74="1Y",INDEX('SKU Catalog'!$L$1:$L$116,MAX(1,U74)),INDEX('SKU Catalog'!$M$1:$M$116,MAX(1,U74))))))</f>
        <v>0.4</v>
      </c>
      <c r="O74" s="4">
        <f>IF(NOT(AND(A74=$B$2,G74&gt;0,H74&gt;0,OR(C74&lt;&gt;"Recommended baseline",Assumptions!$B$10=1))),0,IF(ISNUMBER(N74),G74*H74*N74*IF(ISNUMBER(K74),1,IF(AND(L74="PAYG",INDEX('SKU Catalog'!$F$1:$F$116,MAX(1,U74))="Hourly"),I74,1)),"UNPRICED"))</f>
        <v>0</v>
      </c>
      <c r="P74" s="4">
        <f>IF(ISNUMBER(O74),O74*Assumptions!$B$8,"UNPRICED")</f>
        <v>0</v>
      </c>
      <c r="Q74" s="3" t="str">
        <f>IF(NOT(AND(A74=$B$2,G74&gt;0,H74&gt;0,OR(C74&lt;&gt;"Recommended baseline",Assumptions!$B$10=1))),"Inactive",IF(NOT(ISNUMBER(N74)),"UNPRICED - select SKU / quote",IF(ISNUMBER(K74),"Manual quote - verify source",IF(T74="Covered","Covered by capacity",IF(T74="Control plane","No direct fee","Priced - verify sizing")))))</f>
        <v>Inactive</v>
      </c>
      <c r="R74" s="2" t="s">
        <v>2303</v>
      </c>
      <c r="S74" s="2" t="s">
        <v>2304</v>
      </c>
      <c r="T74" s="2" t="s">
        <v>346</v>
      </c>
      <c r="U74" s="3">
        <f>IF(COUNTIF('SKU Catalog'!$A$4:$A$116,T74&amp;"|"&amp;F74)=0,0,MATCH(T74&amp;"|"&amp;F74,'SKU Catalog'!$A$1:$A$116,0))</f>
        <v>66</v>
      </c>
      <c r="V74" s="4">
        <f>IF(NOT(AND(A74=$B$2,G74&gt;0,H74&gt;0,OR(C74&lt;&gt;"Recommended baseline",Assumptions!$B$10=1))),0,IF(ISNUMBER(K74),G74*H74*K74,IF(U74=0,"UNPRICED",IF(ISNUMBER(INDEX('SKU Catalog'!$K$1:$K$116,MAX(1,U74))),G74*H74*INDEX('SKU Catalog'!$K$1:$K$116,MAX(1,U74))*IF(AND(INDEX('SKU Catalog'!$F$1:$F$116,MAX(1,U74))="Hourly",OR(INDEX('SKU Catalog'!$J$1:$J$116,MAX(1,U74))=0,"PAYG"="PAYG")),I74,1),"UNPRICED"))))</f>
        <v>0</v>
      </c>
      <c r="W74" s="4">
        <f>IF(NOT(AND(A74=$B$2,G74&gt;0,H74&gt;0,OR(C74&lt;&gt;"Recommended baseline",Assumptions!$B$10=1))),0,IF(ISNUMBER(K74),G74*H74*K74,IF(U74=0,"UNPRICED",IF(ISNUMBER(INDEX('SKU Catalog'!$L$1:$L$116,MAX(1,U74))),G74*H74*INDEX('SKU Catalog'!$L$1:$L$116,MAX(1,U74))*IF(AND(INDEX('SKU Catalog'!$F$1:$F$116,MAX(1,U74))="Hourly",OR(INDEX('SKU Catalog'!$J$1:$J$116,MAX(1,U74))=0,"1Y"="PAYG")),I74,1),"UNPRICED"))))</f>
        <v>0</v>
      </c>
      <c r="X74" s="4">
        <f>IF(NOT(AND(A74=$B$2,G74&gt;0,H74&gt;0,OR(C74&lt;&gt;"Recommended baseline",Assumptions!$B$10=1))),0,IF(ISNUMBER(K74),G74*H74*K74,IF(U74=0,"UNPRICED",IF(ISNUMBER(INDEX('SKU Catalog'!$M$1:$M$116,MAX(1,U74))),G74*H74*INDEX('SKU Catalog'!$M$1:$M$116,MAX(1,U74))*IF(AND(INDEX('SKU Catalog'!$F$1:$F$116,MAX(1,U74))="Hourly",OR(INDEX('SKU Catalog'!$J$1:$J$116,MAX(1,U74))=0,"3Y"="PAYG")),I74,1),"UNPRICED"))))</f>
        <v>0</v>
      </c>
    </row>
    <row r="75" spans="1:24" ht="54" customHeight="1" x14ac:dyDescent="0.3">
      <c r="A75" s="2" t="s">
        <v>951</v>
      </c>
      <c r="B75" s="2" t="s">
        <v>87</v>
      </c>
      <c r="C75" s="2" t="s">
        <v>2301</v>
      </c>
      <c r="D75" s="2" t="s">
        <v>352</v>
      </c>
      <c r="E75" s="2" t="s">
        <v>2302</v>
      </c>
      <c r="F75" s="5" t="s">
        <v>353</v>
      </c>
      <c r="G75" s="6">
        <v>1</v>
      </c>
      <c r="H75" s="13">
        <f>Assumptions!$B$16</f>
        <v>100</v>
      </c>
      <c r="I75" s="11">
        <v>1</v>
      </c>
      <c r="J75" s="5" t="s">
        <v>2297</v>
      </c>
      <c r="K75" s="12"/>
      <c r="L75" s="3" t="str">
        <f>IF(U75=0,"INVALID SKU",IF(INDEX('SKU Catalog'!$J$1:$J$116,MAX(1,U75))=0,"PAYG",IF(J75="Default",Assumptions!$B$7,J75)))</f>
        <v>PAYG</v>
      </c>
      <c r="M75" s="3" t="str">
        <f>IF(U75=0,"Review SKU",INDEX('SKU Catalog'!$E$1:$E$116,MAX(1,U75)))</f>
        <v>billable GB</v>
      </c>
      <c r="N75" s="8">
        <f>IF(ISNUMBER(K75),K75,IF(U75=0,"UNPRICED",IF(L75="PAYG",INDEX('SKU Catalog'!$K$1:$K$116,MAX(1,U75)),IF(L75="1Y",INDEX('SKU Catalog'!$L$1:$L$116,MAX(1,U75)),INDEX('SKU Catalog'!$M$1:$M$116,MAX(1,U75))))))</f>
        <v>8.6999999999999994E-2</v>
      </c>
      <c r="O75" s="4">
        <f>IF(NOT(AND(A75=$B$2,G75&gt;0,H75&gt;0,OR(C75&lt;&gt;"Recommended baseline",Assumptions!$B$10=1))),0,IF(ISNUMBER(N75),G75*H75*N75*IF(ISNUMBER(K75),1,IF(AND(L75="PAYG",INDEX('SKU Catalog'!$F$1:$F$116,MAX(1,U75))="Hourly"),I75,1)),"UNPRICED"))</f>
        <v>0</v>
      </c>
      <c r="P75" s="4">
        <f>IF(ISNUMBER(O75),O75*Assumptions!$B$8,"UNPRICED")</f>
        <v>0</v>
      </c>
      <c r="Q75" s="3" t="str">
        <f>IF(NOT(AND(A75=$B$2,G75&gt;0,H75&gt;0,OR(C75&lt;&gt;"Recommended baseline",Assumptions!$B$10=1))),"Inactive",IF(NOT(ISNUMBER(N75)),"UNPRICED - select SKU / quote",IF(ISNUMBER(K75),"Manual quote - verify source",IF(T75="Covered","Covered by capacity",IF(T75="Control plane","No direct fee","Priced - verify sizing")))))</f>
        <v>Inactive</v>
      </c>
      <c r="R75" s="2" t="s">
        <v>2303</v>
      </c>
      <c r="S75" s="2" t="s">
        <v>2304</v>
      </c>
      <c r="T75" s="2" t="s">
        <v>352</v>
      </c>
      <c r="U75" s="3">
        <f>IF(COUNTIF('SKU Catalog'!$A$4:$A$116,T75&amp;"|"&amp;F75)=0,0,MATCH(T75&amp;"|"&amp;F75,'SKU Catalog'!$A$1:$A$116,0))</f>
        <v>69</v>
      </c>
      <c r="V75" s="4">
        <f>IF(NOT(AND(A75=$B$2,G75&gt;0,H75&gt;0,OR(C75&lt;&gt;"Recommended baseline",Assumptions!$B$10=1))),0,IF(ISNUMBER(K75),G75*H75*K75,IF(U75=0,"UNPRICED",IF(ISNUMBER(INDEX('SKU Catalog'!$K$1:$K$116,MAX(1,U75))),G75*H75*INDEX('SKU Catalog'!$K$1:$K$116,MAX(1,U75))*IF(AND(INDEX('SKU Catalog'!$F$1:$F$116,MAX(1,U75))="Hourly",OR(INDEX('SKU Catalog'!$J$1:$J$116,MAX(1,U75))=0,"PAYG"="PAYG")),I75,1),"UNPRICED"))))</f>
        <v>0</v>
      </c>
      <c r="W75" s="4">
        <f>IF(NOT(AND(A75=$B$2,G75&gt;0,H75&gt;0,OR(C75&lt;&gt;"Recommended baseline",Assumptions!$B$10=1))),0,IF(ISNUMBER(K75),G75*H75*K75,IF(U75=0,"UNPRICED",IF(ISNUMBER(INDEX('SKU Catalog'!$L$1:$L$116,MAX(1,U75))),G75*H75*INDEX('SKU Catalog'!$L$1:$L$116,MAX(1,U75))*IF(AND(INDEX('SKU Catalog'!$F$1:$F$116,MAX(1,U75))="Hourly",OR(INDEX('SKU Catalog'!$J$1:$J$116,MAX(1,U75))=0,"1Y"="PAYG")),I75,1),"UNPRICED"))))</f>
        <v>0</v>
      </c>
      <c r="X75" s="4">
        <f>IF(NOT(AND(A75=$B$2,G75&gt;0,H75&gt;0,OR(C75&lt;&gt;"Recommended baseline",Assumptions!$B$10=1))),0,IF(ISNUMBER(K75),G75*H75*K75,IF(U75=0,"UNPRICED",IF(ISNUMBER(INDEX('SKU Catalog'!$M$1:$M$116,MAX(1,U75))),G75*H75*INDEX('SKU Catalog'!$M$1:$M$116,MAX(1,U75))*IF(AND(INDEX('SKU Catalog'!$F$1:$F$116,MAX(1,U75))="Hourly",OR(INDEX('SKU Catalog'!$J$1:$J$116,MAX(1,U75))=0,"3Y"="PAYG")),I75,1),"UNPRICED"))))</f>
        <v>0</v>
      </c>
    </row>
    <row r="76" spans="1:24" ht="54" customHeight="1" x14ac:dyDescent="0.3">
      <c r="A76" s="2" t="s">
        <v>951</v>
      </c>
      <c r="B76" s="2" t="s">
        <v>90</v>
      </c>
      <c r="C76" s="2" t="s">
        <v>2301</v>
      </c>
      <c r="D76" s="2" t="s">
        <v>316</v>
      </c>
      <c r="E76" s="2" t="s">
        <v>2302</v>
      </c>
      <c r="F76" s="5" t="s">
        <v>317</v>
      </c>
      <c r="G76" s="6">
        <v>1</v>
      </c>
      <c r="H76" s="13">
        <f>Assumptions!$B$13</f>
        <v>10</v>
      </c>
      <c r="I76" s="11">
        <v>1</v>
      </c>
      <c r="J76" s="5" t="s">
        <v>2297</v>
      </c>
      <c r="K76" s="12"/>
      <c r="L76" s="3" t="str">
        <f>IF(U76=0,"INVALID SKU",IF(INDEX('SKU Catalog'!$J$1:$J$116,MAX(1,U76))=0,"PAYG",IF(J76="Default",Assumptions!$B$7,J76)))</f>
        <v>PAYG</v>
      </c>
      <c r="M76" s="3" t="str">
        <f>IF(U76=0,"Review SKU",INDEX('SKU Catalog'!$E$1:$E$116,MAX(1,U76)))</f>
        <v>million tokens</v>
      </c>
      <c r="N76" s="8">
        <f>IF(ISNUMBER(K76),K76,IF(U76=0,"UNPRICED",IF(L76="PAYG",INDEX('SKU Catalog'!$K$1:$K$116,MAX(1,U76)),IF(L76="1Y",INDEX('SKU Catalog'!$L$1:$L$116,MAX(1,U76)),INDEX('SKU Catalog'!$M$1:$M$116,MAX(1,U76))))))</f>
        <v>0.15</v>
      </c>
      <c r="O76" s="4">
        <f>IF(NOT(AND(A76=$B$2,G76&gt;0,H76&gt;0,OR(C76&lt;&gt;"Recommended baseline",Assumptions!$B$10=1))),0,IF(ISNUMBER(N76),G76*H76*N76*IF(ISNUMBER(K76),1,IF(AND(L76="PAYG",INDEX('SKU Catalog'!$F$1:$F$116,MAX(1,U76))="Hourly"),I76,1)),"UNPRICED"))</f>
        <v>0</v>
      </c>
      <c r="P76" s="4">
        <f>IF(ISNUMBER(O76),O76*Assumptions!$B$8,"UNPRICED")</f>
        <v>0</v>
      </c>
      <c r="Q76" s="3" t="str">
        <f>IF(NOT(AND(A76=$B$2,G76&gt;0,H76&gt;0,OR(C76&lt;&gt;"Recommended baseline",Assumptions!$B$10=1))),"Inactive",IF(NOT(ISNUMBER(N76)),"UNPRICED - select SKU / quote",IF(ISNUMBER(K76),"Manual quote - verify source",IF(T76="Covered","Covered by capacity",IF(T76="Control plane","No direct fee","Priced - verify sizing")))))</f>
        <v>Inactive</v>
      </c>
      <c r="R76" s="2" t="s">
        <v>2303</v>
      </c>
      <c r="S76" s="2" t="s">
        <v>2304</v>
      </c>
      <c r="T76" s="2" t="s">
        <v>316</v>
      </c>
      <c r="U76" s="3">
        <f>IF(COUNTIF('SKU Catalog'!$A$4:$A$116,T76&amp;"|"&amp;F76)=0,0,MATCH(T76&amp;"|"&amp;F76,'SKU Catalog'!$A$1:$A$116,0))</f>
        <v>56</v>
      </c>
      <c r="V76" s="4">
        <f>IF(NOT(AND(A76=$B$2,G76&gt;0,H76&gt;0,OR(C76&lt;&gt;"Recommended baseline",Assumptions!$B$10=1))),0,IF(ISNUMBER(K76),G76*H76*K76,IF(U76=0,"UNPRICED",IF(ISNUMBER(INDEX('SKU Catalog'!$K$1:$K$116,MAX(1,U76))),G76*H76*INDEX('SKU Catalog'!$K$1:$K$116,MAX(1,U76))*IF(AND(INDEX('SKU Catalog'!$F$1:$F$116,MAX(1,U76))="Hourly",OR(INDEX('SKU Catalog'!$J$1:$J$116,MAX(1,U76))=0,"PAYG"="PAYG")),I76,1),"UNPRICED"))))</f>
        <v>0</v>
      </c>
      <c r="W76" s="4">
        <f>IF(NOT(AND(A76=$B$2,G76&gt;0,H76&gt;0,OR(C76&lt;&gt;"Recommended baseline",Assumptions!$B$10=1))),0,IF(ISNUMBER(K76),G76*H76*K76,IF(U76=0,"UNPRICED",IF(ISNUMBER(INDEX('SKU Catalog'!$L$1:$L$116,MAX(1,U76))),G76*H76*INDEX('SKU Catalog'!$L$1:$L$116,MAX(1,U76))*IF(AND(INDEX('SKU Catalog'!$F$1:$F$116,MAX(1,U76))="Hourly",OR(INDEX('SKU Catalog'!$J$1:$J$116,MAX(1,U76))=0,"1Y"="PAYG")),I76,1),"UNPRICED"))))</f>
        <v>0</v>
      </c>
      <c r="X76" s="4">
        <f>IF(NOT(AND(A76=$B$2,G76&gt;0,H76&gt;0,OR(C76&lt;&gt;"Recommended baseline",Assumptions!$B$10=1))),0,IF(ISNUMBER(K76),G76*H76*K76,IF(U76=0,"UNPRICED",IF(ISNUMBER(INDEX('SKU Catalog'!$M$1:$M$116,MAX(1,U76))),G76*H76*INDEX('SKU Catalog'!$M$1:$M$116,MAX(1,U76))*IF(AND(INDEX('SKU Catalog'!$F$1:$F$116,MAX(1,U76))="Hourly",OR(INDEX('SKU Catalog'!$J$1:$J$116,MAX(1,U76))=0,"3Y"="PAYG")),I76,1),"UNPRICED"))))</f>
        <v>0</v>
      </c>
    </row>
    <row r="77" spans="1:24" ht="54" customHeight="1" x14ac:dyDescent="0.3">
      <c r="A77" s="2" t="s">
        <v>951</v>
      </c>
      <c r="B77" s="2" t="s">
        <v>90</v>
      </c>
      <c r="C77" s="2" t="s">
        <v>2301</v>
      </c>
      <c r="D77" s="2" t="s">
        <v>323</v>
      </c>
      <c r="E77" s="2" t="s">
        <v>2302</v>
      </c>
      <c r="F77" s="5" t="s">
        <v>317</v>
      </c>
      <c r="G77" s="6">
        <v>1</v>
      </c>
      <c r="H77" s="13">
        <f>Assumptions!$B$14</f>
        <v>2</v>
      </c>
      <c r="I77" s="11">
        <v>1</v>
      </c>
      <c r="J77" s="5" t="s">
        <v>2297</v>
      </c>
      <c r="K77" s="12"/>
      <c r="L77" s="3" t="str">
        <f>IF(U77=0,"INVALID SKU",IF(INDEX('SKU Catalog'!$J$1:$J$116,MAX(1,U77))=0,"PAYG",IF(J77="Default",Assumptions!$B$7,J77)))</f>
        <v>PAYG</v>
      </c>
      <c r="M77" s="3" t="str">
        <f>IF(U77=0,"Review SKU",INDEX('SKU Catalog'!$E$1:$E$116,MAX(1,U77)))</f>
        <v>million tokens</v>
      </c>
      <c r="N77" s="8">
        <f>IF(ISNUMBER(K77),K77,IF(U77=0,"UNPRICED",IF(L77="PAYG",INDEX('SKU Catalog'!$K$1:$K$116,MAX(1,U77)),IF(L77="1Y",INDEX('SKU Catalog'!$L$1:$L$116,MAX(1,U77)),INDEX('SKU Catalog'!$M$1:$M$116,MAX(1,U77))))))</f>
        <v>0.6</v>
      </c>
      <c r="O77" s="4">
        <f>IF(NOT(AND(A77=$B$2,G77&gt;0,H77&gt;0,OR(C77&lt;&gt;"Recommended baseline",Assumptions!$B$10=1))),0,IF(ISNUMBER(N77),G77*H77*N77*IF(ISNUMBER(K77),1,IF(AND(L77="PAYG",INDEX('SKU Catalog'!$F$1:$F$116,MAX(1,U77))="Hourly"),I77,1)),"UNPRICED"))</f>
        <v>0</v>
      </c>
      <c r="P77" s="4">
        <f>IF(ISNUMBER(O77),O77*Assumptions!$B$8,"UNPRICED")</f>
        <v>0</v>
      </c>
      <c r="Q77" s="3" t="str">
        <f>IF(NOT(AND(A77=$B$2,G77&gt;0,H77&gt;0,OR(C77&lt;&gt;"Recommended baseline",Assumptions!$B$10=1))),"Inactive",IF(NOT(ISNUMBER(N77)),"UNPRICED - select SKU / quote",IF(ISNUMBER(K77),"Manual quote - verify source",IF(T77="Covered","Covered by capacity",IF(T77="Control plane","No direct fee","Priced - verify sizing")))))</f>
        <v>Inactive</v>
      </c>
      <c r="R77" s="2" t="s">
        <v>2303</v>
      </c>
      <c r="S77" s="2" t="s">
        <v>2304</v>
      </c>
      <c r="T77" s="2" t="s">
        <v>323</v>
      </c>
      <c r="U77" s="3">
        <f>IF(COUNTIF('SKU Catalog'!$A$4:$A$116,T77&amp;"|"&amp;F77)=0,0,MATCH(T77&amp;"|"&amp;F77,'SKU Catalog'!$A$1:$A$116,0))</f>
        <v>58</v>
      </c>
      <c r="V77" s="4">
        <f>IF(NOT(AND(A77=$B$2,G77&gt;0,H77&gt;0,OR(C77&lt;&gt;"Recommended baseline",Assumptions!$B$10=1))),0,IF(ISNUMBER(K77),G77*H77*K77,IF(U77=0,"UNPRICED",IF(ISNUMBER(INDEX('SKU Catalog'!$K$1:$K$116,MAX(1,U77))),G77*H77*INDEX('SKU Catalog'!$K$1:$K$116,MAX(1,U77))*IF(AND(INDEX('SKU Catalog'!$F$1:$F$116,MAX(1,U77))="Hourly",OR(INDEX('SKU Catalog'!$J$1:$J$116,MAX(1,U77))=0,"PAYG"="PAYG")),I77,1),"UNPRICED"))))</f>
        <v>0</v>
      </c>
      <c r="W77" s="4">
        <f>IF(NOT(AND(A77=$B$2,G77&gt;0,H77&gt;0,OR(C77&lt;&gt;"Recommended baseline",Assumptions!$B$10=1))),0,IF(ISNUMBER(K77),G77*H77*K77,IF(U77=0,"UNPRICED",IF(ISNUMBER(INDEX('SKU Catalog'!$L$1:$L$116,MAX(1,U77))),G77*H77*INDEX('SKU Catalog'!$L$1:$L$116,MAX(1,U77))*IF(AND(INDEX('SKU Catalog'!$F$1:$F$116,MAX(1,U77))="Hourly",OR(INDEX('SKU Catalog'!$J$1:$J$116,MAX(1,U77))=0,"1Y"="PAYG")),I77,1),"UNPRICED"))))</f>
        <v>0</v>
      </c>
      <c r="X77" s="4">
        <f>IF(NOT(AND(A77=$B$2,G77&gt;0,H77&gt;0,OR(C77&lt;&gt;"Recommended baseline",Assumptions!$B$10=1))),0,IF(ISNUMBER(K77),G77*H77*K77,IF(U77=0,"UNPRICED",IF(ISNUMBER(INDEX('SKU Catalog'!$M$1:$M$116,MAX(1,U77))),G77*H77*INDEX('SKU Catalog'!$M$1:$M$116,MAX(1,U77))*IF(AND(INDEX('SKU Catalog'!$F$1:$F$116,MAX(1,U77))="Hourly",OR(INDEX('SKU Catalog'!$J$1:$J$116,MAX(1,U77))=0,"3Y"="PAYG")),I77,1),"UNPRICED"))))</f>
        <v>0</v>
      </c>
    </row>
    <row r="78" spans="1:24" ht="54" customHeight="1" x14ac:dyDescent="0.3">
      <c r="A78" s="2" t="s">
        <v>951</v>
      </c>
      <c r="B78" s="2" t="s">
        <v>90</v>
      </c>
      <c r="C78" s="2" t="s">
        <v>2301</v>
      </c>
      <c r="D78" s="2" t="s">
        <v>326</v>
      </c>
      <c r="E78" s="2" t="s">
        <v>2302</v>
      </c>
      <c r="F78" s="5" t="s">
        <v>327</v>
      </c>
      <c r="G78" s="6">
        <v>1</v>
      </c>
      <c r="H78" s="13">
        <f>Assumptions!$B$20</f>
        <v>1</v>
      </c>
      <c r="I78" s="11">
        <v>1</v>
      </c>
      <c r="J78" s="5" t="s">
        <v>2297</v>
      </c>
      <c r="K78" s="12"/>
      <c r="L78" s="3" t="str">
        <f>IF(U78=0,"INVALID SKU",IF(INDEX('SKU Catalog'!$J$1:$J$116,MAX(1,U78))=0,"PAYG",IF(J78="Default",Assumptions!$B$7,J78)))</f>
        <v>PAYG</v>
      </c>
      <c r="M78" s="3" t="str">
        <f>IF(U78=0,"Review SKU",INDEX('SKU Catalog'!$E$1:$E$116,MAX(1,U78)))</f>
        <v>search unit (replicas x partitions)</v>
      </c>
      <c r="N78" s="8">
        <f>IF(ISNUMBER(K78),K78,IF(U78=0,"UNPRICED",IF(L78="PAYG",INDEX('SKU Catalog'!$K$1:$K$116,MAX(1,U78)),IF(L78="1Y",INDEX('SKU Catalog'!$L$1:$L$116,MAX(1,U78)),INDEX('SKU Catalog'!$M$1:$M$116,MAX(1,U78))))))</f>
        <v>73.73</v>
      </c>
      <c r="O78" s="4">
        <f>IF(NOT(AND(A78=$B$2,G78&gt;0,H78&gt;0,OR(C78&lt;&gt;"Recommended baseline",Assumptions!$B$10=1))),0,IF(ISNUMBER(N78),G78*H78*N78*IF(ISNUMBER(K78),1,IF(AND(L78="PAYG",INDEX('SKU Catalog'!$F$1:$F$116,MAX(1,U78))="Hourly"),I78,1)),"UNPRICED"))</f>
        <v>0</v>
      </c>
      <c r="P78" s="4">
        <f>IF(ISNUMBER(O78),O78*Assumptions!$B$8,"UNPRICED")</f>
        <v>0</v>
      </c>
      <c r="Q78" s="3" t="str">
        <f>IF(NOT(AND(A78=$B$2,G78&gt;0,H78&gt;0,OR(C78&lt;&gt;"Recommended baseline",Assumptions!$B$10=1))),"Inactive",IF(NOT(ISNUMBER(N78)),"UNPRICED - select SKU / quote",IF(ISNUMBER(K78),"Manual quote - verify source",IF(T78="Covered","Covered by capacity",IF(T78="Control plane","No direct fee","Priced - verify sizing")))))</f>
        <v>Inactive</v>
      </c>
      <c r="R78" s="2" t="s">
        <v>2303</v>
      </c>
      <c r="S78" s="2" t="s">
        <v>2304</v>
      </c>
      <c r="T78" s="2" t="s">
        <v>326</v>
      </c>
      <c r="U78" s="3">
        <f>IF(COUNTIF('SKU Catalog'!$A$4:$A$116,T78&amp;"|"&amp;F78)=0,0,MATCH(T78&amp;"|"&amp;F78,'SKU Catalog'!$A$1:$A$116,0))</f>
        <v>60</v>
      </c>
      <c r="V78" s="4">
        <f>IF(NOT(AND(A78=$B$2,G78&gt;0,H78&gt;0,OR(C78&lt;&gt;"Recommended baseline",Assumptions!$B$10=1))),0,IF(ISNUMBER(K78),G78*H78*K78,IF(U78=0,"UNPRICED",IF(ISNUMBER(INDEX('SKU Catalog'!$K$1:$K$116,MAX(1,U78))),G78*H78*INDEX('SKU Catalog'!$K$1:$K$116,MAX(1,U78))*IF(AND(INDEX('SKU Catalog'!$F$1:$F$116,MAX(1,U78))="Hourly",OR(INDEX('SKU Catalog'!$J$1:$J$116,MAX(1,U78))=0,"PAYG"="PAYG")),I78,1),"UNPRICED"))))</f>
        <v>0</v>
      </c>
      <c r="W78" s="4">
        <f>IF(NOT(AND(A78=$B$2,G78&gt;0,H78&gt;0,OR(C78&lt;&gt;"Recommended baseline",Assumptions!$B$10=1))),0,IF(ISNUMBER(K78),G78*H78*K78,IF(U78=0,"UNPRICED",IF(ISNUMBER(INDEX('SKU Catalog'!$L$1:$L$116,MAX(1,U78))),G78*H78*INDEX('SKU Catalog'!$L$1:$L$116,MAX(1,U78))*IF(AND(INDEX('SKU Catalog'!$F$1:$F$116,MAX(1,U78))="Hourly",OR(INDEX('SKU Catalog'!$J$1:$J$116,MAX(1,U78))=0,"1Y"="PAYG")),I78,1),"UNPRICED"))))</f>
        <v>0</v>
      </c>
      <c r="X78" s="4">
        <f>IF(NOT(AND(A78=$B$2,G78&gt;0,H78&gt;0,OR(C78&lt;&gt;"Recommended baseline",Assumptions!$B$10=1))),0,IF(ISNUMBER(K78),G78*H78*K78,IF(U78=0,"UNPRICED",IF(ISNUMBER(INDEX('SKU Catalog'!$M$1:$M$116,MAX(1,U78))),G78*H78*INDEX('SKU Catalog'!$M$1:$M$116,MAX(1,U78))*IF(AND(INDEX('SKU Catalog'!$F$1:$F$116,MAX(1,U78))="Hourly",OR(INDEX('SKU Catalog'!$J$1:$J$116,MAX(1,U78))=0,"3Y"="PAYG")),I78,1),"UNPRICED"))))</f>
        <v>0</v>
      </c>
    </row>
    <row r="79" spans="1:24" ht="54" customHeight="1" x14ac:dyDescent="0.3">
      <c r="A79" s="2" t="s">
        <v>951</v>
      </c>
      <c r="B79" s="2" t="s">
        <v>88</v>
      </c>
      <c r="C79" s="2" t="s">
        <v>2301</v>
      </c>
      <c r="D79" s="2" t="s">
        <v>307</v>
      </c>
      <c r="E79" s="2" t="s">
        <v>2302</v>
      </c>
      <c r="F79" s="5" t="s">
        <v>312</v>
      </c>
      <c r="G79" s="6">
        <v>1</v>
      </c>
      <c r="H79" s="13">
        <f>Assumptions!$B$19</f>
        <v>1</v>
      </c>
      <c r="I79" s="11">
        <v>1</v>
      </c>
      <c r="J79" s="5" t="s">
        <v>2297</v>
      </c>
      <c r="K79" s="12"/>
      <c r="L79" s="3" t="str">
        <f>IF(U79=0,"INVALID SKU",IF(INDEX('SKU Catalog'!$J$1:$J$116,MAX(1,U79))=0,"PAYG",IF(J79="Default",Assumptions!$B$7,J79)))</f>
        <v>PAYG</v>
      </c>
      <c r="M79" s="3" t="str">
        <f>IF(U79=0,"Review SKU",INDEX('SKU Catalog'!$E$1:$E$116,MAX(1,U79)))</f>
        <v>protected storage account</v>
      </c>
      <c r="N79" s="8" t="str">
        <f>IF(ISNUMBER(K79),K79,IF(U79=0,"UNPRICED",IF(L79="PAYG",INDEX('SKU Catalog'!$K$1:$K$116,MAX(1,U79)),IF(L79="1Y",INDEX('SKU Catalog'!$L$1:$L$116,MAX(1,U79)),INDEX('SKU Catalog'!$M$1:$M$116,MAX(1,U79))))))</f>
        <v>UNPRICED</v>
      </c>
      <c r="O79" s="4">
        <f>IF(NOT(AND(A79=$B$2,G79&gt;0,H79&gt;0,OR(C79&lt;&gt;"Recommended baseline",Assumptions!$B$10=1))),0,IF(ISNUMBER(N79),G79*H79*N79*IF(ISNUMBER(K79),1,IF(AND(L79="PAYG",INDEX('SKU Catalog'!$F$1:$F$116,MAX(1,U79))="Hourly"),I79,1)),"UNPRICED"))</f>
        <v>0</v>
      </c>
      <c r="P79" s="4">
        <f>IF(ISNUMBER(O79),O79*Assumptions!$B$8,"UNPRICED")</f>
        <v>0</v>
      </c>
      <c r="Q79" s="3" t="str">
        <f>IF(NOT(AND(A79=$B$2,G79&gt;0,H79&gt;0,OR(C79&lt;&gt;"Recommended baseline",Assumptions!$B$10=1))),"Inactive",IF(NOT(ISNUMBER(N79)),"UNPRICED - select SKU / quote",IF(ISNUMBER(K79),"Manual quote - verify source",IF(T79="Covered","Covered by capacity",IF(T79="Control plane","No direct fee","Priced - verify sizing")))))</f>
        <v>Inactive</v>
      </c>
      <c r="R79" s="2" t="s">
        <v>2307</v>
      </c>
      <c r="S79" s="2" t="s">
        <v>2304</v>
      </c>
      <c r="T79" s="2" t="s">
        <v>307</v>
      </c>
      <c r="U79" s="3">
        <f>IF(COUNTIF('SKU Catalog'!$A$4:$A$116,T79&amp;"|"&amp;F79)=0,0,MATCH(T79&amp;"|"&amp;F79,'SKU Catalog'!$A$1:$A$116,0))</f>
        <v>55</v>
      </c>
      <c r="V79" s="4">
        <f>IF(NOT(AND(A79=$B$2,G79&gt;0,H79&gt;0,OR(C79&lt;&gt;"Recommended baseline",Assumptions!$B$10=1))),0,IF(ISNUMBER(K79),G79*H79*K79,IF(U79=0,"UNPRICED",IF(ISNUMBER(INDEX('SKU Catalog'!$K$1:$K$116,MAX(1,U79))),G79*H79*INDEX('SKU Catalog'!$K$1:$K$116,MAX(1,U79))*IF(AND(INDEX('SKU Catalog'!$F$1:$F$116,MAX(1,U79))="Hourly",OR(INDEX('SKU Catalog'!$J$1:$J$116,MAX(1,U79))=0,"PAYG"="PAYG")),I79,1),"UNPRICED"))))</f>
        <v>0</v>
      </c>
      <c r="W79" s="4">
        <f>IF(NOT(AND(A79=$B$2,G79&gt;0,H79&gt;0,OR(C79&lt;&gt;"Recommended baseline",Assumptions!$B$10=1))),0,IF(ISNUMBER(K79),G79*H79*K79,IF(U79=0,"UNPRICED",IF(ISNUMBER(INDEX('SKU Catalog'!$L$1:$L$116,MAX(1,U79))),G79*H79*INDEX('SKU Catalog'!$L$1:$L$116,MAX(1,U79))*IF(AND(INDEX('SKU Catalog'!$F$1:$F$116,MAX(1,U79))="Hourly",OR(INDEX('SKU Catalog'!$J$1:$J$116,MAX(1,U79))=0,"1Y"="PAYG")),I79,1),"UNPRICED"))))</f>
        <v>0</v>
      </c>
      <c r="X79" s="4">
        <f>IF(NOT(AND(A79=$B$2,G79&gt;0,H79&gt;0,OR(C79&lt;&gt;"Recommended baseline",Assumptions!$B$10=1))),0,IF(ISNUMBER(K79),G79*H79*K79,IF(U79=0,"UNPRICED",IF(ISNUMBER(INDEX('SKU Catalog'!$M$1:$M$116,MAX(1,U79))),G79*H79*INDEX('SKU Catalog'!$M$1:$M$116,MAX(1,U79))*IF(AND(INDEX('SKU Catalog'!$F$1:$F$116,MAX(1,U79))="Hourly",OR(INDEX('SKU Catalog'!$J$1:$J$116,MAX(1,U79))=0,"3Y"="PAYG")),I79,1),"UNPRICED"))))</f>
        <v>0</v>
      </c>
    </row>
    <row r="80" spans="1:24" ht="54" customHeight="1" x14ac:dyDescent="0.3">
      <c r="A80" s="2" t="s">
        <v>951</v>
      </c>
      <c r="B80" s="2" t="s">
        <v>96</v>
      </c>
      <c r="C80" s="2" t="s">
        <v>2301</v>
      </c>
      <c r="D80" s="2" t="s">
        <v>96</v>
      </c>
      <c r="E80" s="2" t="s">
        <v>2302</v>
      </c>
      <c r="F80" s="5" t="s">
        <v>191</v>
      </c>
      <c r="G80" s="6">
        <v>1</v>
      </c>
      <c r="H80" s="6">
        <v>1</v>
      </c>
      <c r="I80" s="11">
        <v>1</v>
      </c>
      <c r="J80" s="5" t="s">
        <v>2297</v>
      </c>
      <c r="K80" s="12"/>
      <c r="L80" s="3" t="str">
        <f>IF(U80=0,"INVALID SKU",IF(INDEX('SKU Catalog'!$J$1:$J$116,MAX(1,U80))=0,"PAYG",IF(J80="Default",Assumptions!$B$7,J80)))</f>
        <v>PAYG</v>
      </c>
      <c r="M80" s="3" t="str">
        <f>IF(U80=0,"Review SKU",INDEX('SKU Catalog'!$E$1:$E$116,MAX(1,U80)))</f>
        <v>quoted unit</v>
      </c>
      <c r="N80" s="8" t="str">
        <f>IF(ISNUMBER(K80),K80,IF(U80=0,"UNPRICED",IF(L80="PAYG",INDEX('SKU Catalog'!$K$1:$K$116,MAX(1,U80)),IF(L80="1Y",INDEX('SKU Catalog'!$L$1:$L$116,MAX(1,U80)),INDEX('SKU Catalog'!$M$1:$M$116,MAX(1,U80))))))</f>
        <v>UNPRICED</v>
      </c>
      <c r="O80" s="4">
        <f>IF(NOT(AND(A80=$B$2,G80&gt;0,H80&gt;0,OR(C80&lt;&gt;"Recommended baseline",Assumptions!$B$10=1))),0,IF(ISNUMBER(N80),G80*H80*N80*IF(ISNUMBER(K80),1,IF(AND(L80="PAYG",INDEX('SKU Catalog'!$F$1:$F$116,MAX(1,U80))="Hourly"),I80,1)),"UNPRICED"))</f>
        <v>0</v>
      </c>
      <c r="P80" s="4">
        <f>IF(ISNUMBER(O80),O80*Assumptions!$B$8,"UNPRICED")</f>
        <v>0</v>
      </c>
      <c r="Q80" s="3" t="str">
        <f>IF(NOT(AND(A80=$B$2,G80&gt;0,H80&gt;0,OR(C80&lt;&gt;"Recommended baseline",Assumptions!$B$10=1))),"Inactive",IF(NOT(ISNUMBER(N80)),"UNPRICED - select SKU / quote",IF(ISNUMBER(K80),"Manual quote - verify source",IF(T80="Covered","Covered by capacity",IF(T80="Control plane","No direct fee","Priced - verify sizing")))))</f>
        <v>Inactive</v>
      </c>
      <c r="R80" s="2" t="s">
        <v>2308</v>
      </c>
      <c r="S80" s="2" t="s">
        <v>2304</v>
      </c>
      <c r="T80" s="2" t="s">
        <v>96</v>
      </c>
      <c r="U80" s="3">
        <f>IF(COUNTIF('SKU Catalog'!$A$4:$A$116,T80&amp;"|"&amp;F80)=0,0,MATCH(T80&amp;"|"&amp;F80,'SKU Catalog'!$A$1:$A$116,0))</f>
        <v>6</v>
      </c>
      <c r="V80" s="4">
        <f>IF(NOT(AND(A80=$B$2,G80&gt;0,H80&gt;0,OR(C80&lt;&gt;"Recommended baseline",Assumptions!$B$10=1))),0,IF(ISNUMBER(K80),G80*H80*K80,IF(U80=0,"UNPRICED",IF(ISNUMBER(INDEX('SKU Catalog'!$K$1:$K$116,MAX(1,U80))),G80*H80*INDEX('SKU Catalog'!$K$1:$K$116,MAX(1,U80))*IF(AND(INDEX('SKU Catalog'!$F$1:$F$116,MAX(1,U80))="Hourly",OR(INDEX('SKU Catalog'!$J$1:$J$116,MAX(1,U80))=0,"PAYG"="PAYG")),I80,1),"UNPRICED"))))</f>
        <v>0</v>
      </c>
      <c r="W80" s="4">
        <f>IF(NOT(AND(A80=$B$2,G80&gt;0,H80&gt;0,OR(C80&lt;&gt;"Recommended baseline",Assumptions!$B$10=1))),0,IF(ISNUMBER(K80),G80*H80*K80,IF(U80=0,"UNPRICED",IF(ISNUMBER(INDEX('SKU Catalog'!$L$1:$L$116,MAX(1,U80))),G80*H80*INDEX('SKU Catalog'!$L$1:$L$116,MAX(1,U80))*IF(AND(INDEX('SKU Catalog'!$F$1:$F$116,MAX(1,U80))="Hourly",OR(INDEX('SKU Catalog'!$J$1:$J$116,MAX(1,U80))=0,"1Y"="PAYG")),I80,1),"UNPRICED"))))</f>
        <v>0</v>
      </c>
      <c r="X80" s="4">
        <f>IF(NOT(AND(A80=$B$2,G80&gt;0,H80&gt;0,OR(C80&lt;&gt;"Recommended baseline",Assumptions!$B$10=1))),0,IF(ISNUMBER(K80),G80*H80*K80,IF(U80=0,"UNPRICED",IF(ISNUMBER(INDEX('SKU Catalog'!$M$1:$M$116,MAX(1,U80))),G80*H80*INDEX('SKU Catalog'!$M$1:$M$116,MAX(1,U80))*IF(AND(INDEX('SKU Catalog'!$F$1:$F$116,MAX(1,U80))="Hourly",OR(INDEX('SKU Catalog'!$J$1:$J$116,MAX(1,U80))=0,"3Y"="PAYG")),I80,1),"UNPRICED"))))</f>
        <v>0</v>
      </c>
    </row>
  </sheetData>
  <autoFilter ref="A5:S80" xr:uid="{00000000-0009-0000-0000-00000F000000}"/>
  <mergeCells count="2">
    <mergeCell ref="A3:S3"/>
    <mergeCell ref="A1:S1"/>
  </mergeCells>
  <conditionalFormatting sqref="O6:P80">
    <cfRule type="cellIs" dxfId="9" priority="1" operator="equal">
      <formula>"UNPRICED"</formula>
    </cfRule>
  </conditionalFormatting>
  <dataValidations count="24">
    <dataValidation type="list" showErrorMessage="1" errorTitle="Invalid model input" error="Use the supplied options or a non-negative value in the allowed range." sqref="B2" xr:uid="{00000000-0002-0000-0F00-000000000000}">
      <formula1>"dev,staging,prod"</formula1>
    </dataValidation>
    <dataValidation type="list" showErrorMessage="1" errorTitle="Invalid model input" error="Use the supplied options or a non-negative value in the allowed range." sqref="F6 F56 F31" xr:uid="{00000000-0002-0000-0F00-000001000000}">
      <formula1>SKU_4</formula1>
    </dataValidation>
    <dataValidation type="list" showErrorMessage="1" errorTitle="Invalid model input" error="Use the supplied options or a non-negative value in the allowed range." sqref="J6:J80" xr:uid="{00000000-0002-0000-0F00-000002000000}">
      <formula1>"Default,PAYG,1Y,3Y"</formula1>
    </dataValidation>
    <dataValidation type="decimal" showErrorMessage="1" errorTitle="Invalid model input" error="Use the supplied options or a non-negative value in the allowed range." sqref="G6:H80 K6:K80" xr:uid="{00000000-0002-0000-0F00-000003000000}">
      <formula1>0</formula1>
      <formula2>1000000000000</formula2>
    </dataValidation>
    <dataValidation type="decimal" showErrorMessage="1" errorTitle="Invalid model input" error="Use the supplied options or a non-negative value in the allowed range." sqref="I6:I80" xr:uid="{00000000-0002-0000-0F00-000006000000}">
      <formula1>0</formula1>
      <formula2>1</formula2>
    </dataValidation>
    <dataValidation type="list" showErrorMessage="1" errorTitle="Invalid model input" error="Use the supplied options or a non-negative value in the allowed range." sqref="F7 F57 F32" xr:uid="{00000000-0002-0000-0F00-000007000000}">
      <formula1>SKU_5</formula1>
    </dataValidation>
    <dataValidation type="list" showErrorMessage="1" errorTitle="Invalid model input" error="Use the supplied options or a non-negative value in the allowed range." sqref="F58:F61 F33:F36 F8:F11" xr:uid="{00000000-0002-0000-0F00-00000D000000}">
      <formula1>SKU_1</formula1>
    </dataValidation>
    <dataValidation type="list" showErrorMessage="1" errorTitle="Invalid model input" error="Use the supplied options or a non-negative value in the allowed range." sqref="F62:F64 F37:F39 F12:F14" xr:uid="{00000000-0002-0000-0F00-000025000000}">
      <formula1>SKU_2</formula1>
    </dataValidation>
    <dataValidation type="list" showErrorMessage="1" errorTitle="Invalid model input" error="Use the supplied options or a non-negative value in the allowed range." sqref="F15 F65 F40" xr:uid="{00000000-0002-0000-0F00-000037000000}">
      <formula1>SKU_9</formula1>
    </dataValidation>
    <dataValidation type="list" showErrorMessage="1" errorTitle="Invalid model input" error="Use the supplied options or a non-negative value in the allowed range." sqref="F16 F66 F41" xr:uid="{00000000-0002-0000-0F00-00003D000000}">
      <formula1>SKU_10</formula1>
    </dataValidation>
    <dataValidation type="list" showErrorMessage="1" errorTitle="Invalid model input" error="Use the supplied options or a non-negative value in the allowed range." sqref="F17 F67 F42" xr:uid="{00000000-0002-0000-0F00-000043000000}">
      <formula1>SKU_11</formula1>
    </dataValidation>
    <dataValidation type="list" showErrorMessage="1" errorTitle="Invalid model input" error="Use the supplied options or a non-negative value in the allowed range." sqref="F18 F68 F43" xr:uid="{00000000-0002-0000-0F00-000049000000}">
      <formula1>SKU_15</formula1>
    </dataValidation>
    <dataValidation type="list" showErrorMessage="1" errorTitle="Invalid model input" error="Use the supplied options or a non-negative value in the allowed range." sqref="F19 F69 F44" xr:uid="{00000000-0002-0000-0F00-00004F000000}">
      <formula1>SKU_18</formula1>
    </dataValidation>
    <dataValidation type="list" showErrorMessage="1" errorTitle="Invalid model input" error="Use the supplied options or a non-negative value in the allowed range." sqref="F20 F70 F45" xr:uid="{00000000-0002-0000-0F00-000055000000}">
      <formula1>SKU_16</formula1>
    </dataValidation>
    <dataValidation type="list" showErrorMessage="1" errorTitle="Invalid model input" error="Use the supplied options or a non-negative value in the allowed range." sqref="F21 F71 F46" xr:uid="{00000000-0002-0000-0F00-00005B000000}">
      <formula1>SKU_25</formula1>
    </dataValidation>
    <dataValidation type="list" showErrorMessage="1" errorTitle="Invalid model input" error="Use the supplied options or a non-negative value in the allowed range." sqref="F22 F72 F47" xr:uid="{00000000-0002-0000-0F00-000061000000}">
      <formula1>SKU_26</formula1>
    </dataValidation>
    <dataValidation type="list" showErrorMessage="1" errorTitle="Invalid model input" error="Use the supplied options or a non-negative value in the allowed range." sqref="F23 F73 F48" xr:uid="{00000000-0002-0000-0F00-000067000000}">
      <formula1>SKU_27</formula1>
    </dataValidation>
    <dataValidation type="list" showErrorMessage="1" errorTitle="Invalid model input" error="Use the supplied options or a non-negative value in the allowed range." sqref="F24 F74 F49" xr:uid="{00000000-0002-0000-0F00-00006D000000}">
      <formula1>SKU_28</formula1>
    </dataValidation>
    <dataValidation type="list" showErrorMessage="1" errorTitle="Invalid model input" error="Use the supplied options or a non-negative value in the allowed range." sqref="F25 F75 F50" xr:uid="{00000000-0002-0000-0F00-000073000000}">
      <formula1>SKU_29</formula1>
    </dataValidation>
    <dataValidation type="list" showErrorMessage="1" errorTitle="Invalid model input" error="Use the supplied options or a non-negative value in the allowed range." sqref="F26 F76 F51" xr:uid="{00000000-0002-0000-0F00-000079000000}">
      <formula1>SKU_22</formula1>
    </dataValidation>
    <dataValidation type="list" showErrorMessage="1" errorTitle="Invalid model input" error="Use the supplied options or a non-negative value in the allowed range." sqref="F27 F77 F52" xr:uid="{00000000-0002-0000-0F00-00007F000000}">
      <formula1>SKU_23</formula1>
    </dataValidation>
    <dataValidation type="list" showErrorMessage="1" errorTitle="Invalid model input" error="Use the supplied options or a non-negative value in the allowed range." sqref="F28 F78 F53" xr:uid="{00000000-0002-0000-0F00-000085000000}">
      <formula1>SKU_24</formula1>
    </dataValidation>
    <dataValidation type="list" showErrorMessage="1" errorTitle="Invalid model input" error="Use the supplied options or a non-negative value in the allowed range." sqref="F29 F79 F54" xr:uid="{00000000-0002-0000-0F00-00008B000000}">
      <formula1>SKU_20</formula1>
    </dataValidation>
    <dataValidation type="list" showErrorMessage="1" errorTitle="Invalid model input" error="Use the supplied options or a non-negative value in the allowed range." sqref="F30 F80 F55" xr:uid="{00000000-0002-0000-0F00-000091000000}">
      <formula1>SKU_3</formula1>
    </dataValidation>
  </dataValidations>
  <pageMargins left="0.75" right="0.75" top="1" bottom="1" header="0.5" footer="0.5"/>
  <pageSetup paperSize="8" fitToHeight="0"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26"/>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2361</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SUM(O6:O26)</f>
        <v>357.05799999999994</v>
      </c>
      <c r="J2" s="2" t="s">
        <v>97</v>
      </c>
      <c r="K2" s="10">
        <f>COUNTIFS(A6:A26,B2,Q6:Q26,"UNPRICED*")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2033</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2033</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2031</v>
      </c>
      <c r="E8" s="2" t="s">
        <v>2032</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2033</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2035</v>
      </c>
      <c r="E9" s="2" t="s">
        <v>2036</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2033</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95</v>
      </c>
      <c r="C10" s="2" t="s">
        <v>2299</v>
      </c>
      <c r="D10" s="2" t="s">
        <v>2352</v>
      </c>
      <c r="E10" s="2" t="s">
        <v>1919</v>
      </c>
      <c r="F10" s="5" t="s">
        <v>188</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No direct fee</v>
      </c>
      <c r="R10" s="2" t="s">
        <v>2351</v>
      </c>
      <c r="S10" s="2" t="s">
        <v>2033</v>
      </c>
      <c r="T10" s="2" t="s">
        <v>187</v>
      </c>
      <c r="U10" s="3">
        <f>IF(COUNTIF('SKU Catalog'!$A$4:$A$116,T10&amp;"|"&amp;F10)=0,0,MATCH(T10&amp;"|"&amp;F10,'SKU Catalog'!$A$1:$A$116,0))</f>
        <v>5</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89</v>
      </c>
      <c r="C11" s="2" t="s">
        <v>2301</v>
      </c>
      <c r="D11" s="2" t="s">
        <v>262</v>
      </c>
      <c r="E11" s="2" t="s">
        <v>2302</v>
      </c>
      <c r="F11" s="5" t="s">
        <v>239</v>
      </c>
      <c r="G11" s="6">
        <v>1</v>
      </c>
      <c r="H11" s="13">
        <f>Assumptions!$B$15</f>
        <v>1024</v>
      </c>
      <c r="I11" s="11">
        <v>1</v>
      </c>
      <c r="J11" s="5" t="s">
        <v>2297</v>
      </c>
      <c r="K11" s="12"/>
      <c r="L11" s="3" t="str">
        <f>IF(U11=0,"INVALID SKU",IF(INDEX('SKU Catalog'!$J$1:$J$116,MAX(1,U11))=0,"PAYG",IF(J11="Default",Assumptions!$B$7,J11)))</f>
        <v>PAYG</v>
      </c>
      <c r="M11" s="3" t="str">
        <f>IF(U11=0,"Review SKU",INDEX('SKU Catalog'!$E$1:$E$116,MAX(1,U11)))</f>
        <v>GB-month</v>
      </c>
      <c r="N11" s="8">
        <f>IF(ISNUMBER(K11),K11,IF(U11=0,"UNPRICED",IF(L11="PAYG",INDEX('SKU Catalog'!$K$1:$K$116,MAX(1,U11)),IF(L11="1Y",INDEX('SKU Catalog'!$L$1:$L$116,MAX(1,U11)),INDEX('SKU Catalog'!$M$1:$M$116,MAX(1,U11))))))</f>
        <v>2.1000000000000001E-2</v>
      </c>
      <c r="O11" s="4">
        <f>IF(NOT(AND(A11=$B$2,G11&gt;0,H11&gt;0,OR(C11&lt;&gt;"Recommended baseline",Assumptions!$B$10=1))),0,IF(ISNUMBER(N11),G11*H11*N11*IF(ISNUMBER(K11),1,IF(AND(L11="PAYG",INDEX('SKU Catalog'!$F$1:$F$116,MAX(1,U11))="Hourly"),I11,1)),"UNPRICED"))</f>
        <v>21.504000000000001</v>
      </c>
      <c r="P11" s="4">
        <f>IF(ISNUMBER(O11),O11*Assumptions!$B$8,"UNPRICED")</f>
        <v>258.048</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2303</v>
      </c>
      <c r="S11" s="2" t="s">
        <v>2304</v>
      </c>
      <c r="T11" s="2" t="s">
        <v>262</v>
      </c>
      <c r="U11" s="3">
        <f>IF(COUNTIF('SKU Catalog'!$A$4:$A$116,T11&amp;"|"&amp;F11)=0,0,MATCH(T11&amp;"|"&amp;F11,'SKU Catalog'!$A$1:$A$116,0))</f>
        <v>34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21.504000000000001</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21.504000000000001</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21.504000000000001</v>
      </c>
    </row>
    <row r="12" spans="1:24" ht="54" customHeight="1" x14ac:dyDescent="0.3">
      <c r="A12" s="2" t="s">
        <v>967</v>
      </c>
      <c r="B12" s="2" t="s">
        <v>89</v>
      </c>
      <c r="C12" s="2" t="s">
        <v>2301</v>
      </c>
      <c r="D12" s="2" t="s">
        <v>271</v>
      </c>
      <c r="E12" s="2" t="s">
        <v>2302</v>
      </c>
      <c r="F12" s="5" t="s">
        <v>239</v>
      </c>
      <c r="G12" s="6">
        <v>1</v>
      </c>
      <c r="H12" s="6">
        <v>10</v>
      </c>
      <c r="I12" s="11">
        <v>1</v>
      </c>
      <c r="J12" s="5" t="s">
        <v>2297</v>
      </c>
      <c r="K12" s="12"/>
      <c r="L12" s="3" t="str">
        <f>IF(U12=0,"INVALID SKU",IF(INDEX('SKU Catalog'!$J$1:$J$116,MAX(1,U12))=0,"PAYG",IF(J12="Default",Assumptions!$B$7,J12)))</f>
        <v>PAYG</v>
      </c>
      <c r="M12" s="3" t="str">
        <f>IF(U12=0,"Review SKU",INDEX('SKU Catalog'!$E$1:$E$116,MAX(1,U12)))</f>
        <v>10K operations</v>
      </c>
      <c r="N12" s="8">
        <f>IF(ISNUMBER(K12),K12,IF(U12=0,"UNPRICED",IF(L12="PAYG",INDEX('SKU Catalog'!$K$1:$K$116,MAX(1,U12)),IF(L12="1Y",INDEX('SKU Catalog'!$L$1:$L$116,MAX(1,U12)),INDEX('SKU Catalog'!$M$1:$M$116,MAX(1,U12))))))</f>
        <v>6.5000000000000002E-2</v>
      </c>
      <c r="O12" s="4">
        <f>IF(NOT(AND(A12=$B$2,G12&gt;0,H12&gt;0,OR(C12&lt;&gt;"Recommended baseline",Assumptions!$B$10=1))),0,IF(ISNUMBER(N12),G12*H12*N12*IF(ISNUMBER(K12),1,IF(AND(L12="PAYG",INDEX('SKU Catalog'!$F$1:$F$116,MAX(1,U12))="Hourly"),I12,1)),"UNPRICED"))</f>
        <v>0.65</v>
      </c>
      <c r="P12" s="4">
        <f>IF(ISNUMBER(O12),O12*Assumptions!$B$8,"UNPRICED")</f>
        <v>7.8000000000000007</v>
      </c>
      <c r="Q12" s="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 t="s">
        <v>2303</v>
      </c>
      <c r="S12" s="2" t="s">
        <v>2304</v>
      </c>
      <c r="T12" s="2" t="s">
        <v>271</v>
      </c>
      <c r="U12" s="3">
        <f>IF(COUNTIF('SKU Catalog'!$A$4:$A$116,T12&amp;"|"&amp;F12)=0,0,MATCH(T12&amp;"|"&amp;F12,'SKU Catalog'!$A$1:$A$116,0))</f>
        <v>42</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0.65</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0.65</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0.65</v>
      </c>
    </row>
    <row r="13" spans="1:24" ht="54" customHeight="1" x14ac:dyDescent="0.3">
      <c r="A13" s="2" t="s">
        <v>967</v>
      </c>
      <c r="B13" s="2" t="s">
        <v>89</v>
      </c>
      <c r="C13" s="2" t="s">
        <v>2301</v>
      </c>
      <c r="D13" s="2" t="s">
        <v>273</v>
      </c>
      <c r="E13" s="2" t="s">
        <v>2302</v>
      </c>
      <c r="F13" s="5" t="s">
        <v>239</v>
      </c>
      <c r="G13" s="6">
        <v>1</v>
      </c>
      <c r="H13" s="6">
        <v>10</v>
      </c>
      <c r="I13" s="11">
        <v>1</v>
      </c>
      <c r="J13" s="5" t="s">
        <v>2297</v>
      </c>
      <c r="K13" s="12"/>
      <c r="L13" s="3" t="str">
        <f>IF(U13=0,"INVALID SKU",IF(INDEX('SKU Catalog'!$J$1:$J$116,MAX(1,U13))=0,"PAYG",IF(J13="Default",Assumptions!$B$7,J13)))</f>
        <v>PAYG</v>
      </c>
      <c r="M13" s="3" t="str">
        <f>IF(U13=0,"Review SKU",INDEX('SKU Catalog'!$E$1:$E$116,MAX(1,U13)))</f>
        <v>10K operations</v>
      </c>
      <c r="N13" s="8">
        <f>IF(ISNUMBER(K13),K13,IF(U13=0,"UNPRICED",IF(L13="PAYG",INDEX('SKU Catalog'!$K$1:$K$116,MAX(1,U13)),IF(L13="1Y",INDEX('SKU Catalog'!$L$1:$L$116,MAX(1,U13)),INDEX('SKU Catalog'!$M$1:$M$116,MAX(1,U13))))))</f>
        <v>5.0000000000000001E-3</v>
      </c>
      <c r="O13" s="4">
        <f>IF(NOT(AND(A13=$B$2,G13&gt;0,H13&gt;0,OR(C13&lt;&gt;"Recommended baseline",Assumptions!$B$10=1))),0,IF(ISNUMBER(N13),G13*H13*N13*IF(ISNUMBER(K13),1,IF(AND(L13="PAYG",INDEX('SKU Catalog'!$F$1:$F$116,MAX(1,U13))="Hourly"),I13,1)),"UNPRICED"))</f>
        <v>0.05</v>
      </c>
      <c r="P13" s="4">
        <f>IF(ISNUMBER(O13),O13*Assumptions!$B$8,"UNPRICED")</f>
        <v>0.60000000000000009</v>
      </c>
      <c r="Q13" s="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 t="s">
        <v>2303</v>
      </c>
      <c r="S13" s="2" t="s">
        <v>2304</v>
      </c>
      <c r="T13" s="2" t="s">
        <v>273</v>
      </c>
      <c r="U13" s="3">
        <f>IF(COUNTIF('SKU Catalog'!$A$4:$A$116,T13&amp;"|"&amp;F13)=0,0,MATCH(T13&amp;"|"&amp;F13,'SKU Catalog'!$A$1:$A$116,0))</f>
        <v>43</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0.05</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0.05</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0.05</v>
      </c>
    </row>
    <row r="14" spans="1:24" ht="54" customHeight="1" x14ac:dyDescent="0.3">
      <c r="A14" s="2" t="s">
        <v>967</v>
      </c>
      <c r="B14" s="2" t="s">
        <v>88</v>
      </c>
      <c r="C14" s="2" t="s">
        <v>2301</v>
      </c>
      <c r="D14" s="2" t="s">
        <v>286</v>
      </c>
      <c r="E14" s="2" t="s">
        <v>2302</v>
      </c>
      <c r="F14" s="5" t="s">
        <v>287</v>
      </c>
      <c r="G14" s="6">
        <v>1</v>
      </c>
      <c r="H14" s="13">
        <f>Assumptions!$B$23</f>
        <v>10</v>
      </c>
      <c r="I14" s="11">
        <v>1</v>
      </c>
      <c r="J14" s="5" t="s">
        <v>2297</v>
      </c>
      <c r="K14" s="12"/>
      <c r="L14" s="3" t="str">
        <f>IF(U14=0,"INVALID SKU",IF(INDEX('SKU Catalog'!$J$1:$J$116,MAX(1,U14))=0,"PAYG",IF(J14="Default",Assumptions!$B$7,J14)))</f>
        <v>PAYG</v>
      </c>
      <c r="M14" s="3" t="str">
        <f>IF(U14=0,"Review SKU",INDEX('SKU Catalog'!$E$1:$E$116,MAX(1,U14)))</f>
        <v>10K operations</v>
      </c>
      <c r="N14" s="8">
        <f>IF(ISNUMBER(K14),K14,IF(U14=0,"UNPRICED",IF(L14="PAYG",INDEX('SKU Catalog'!$K$1:$K$116,MAX(1,U14)),IF(L14="1Y",INDEX('SKU Catalog'!$L$1:$L$116,MAX(1,U14)),INDEX('SKU Catalog'!$M$1:$M$116,MAX(1,U14))))))</f>
        <v>0.03</v>
      </c>
      <c r="O14" s="4">
        <f>IF(NOT(AND(A14=$B$2,G14&gt;0,H14&gt;0,OR(C14&lt;&gt;"Recommended baseline",Assumptions!$B$10=1))),0,IF(ISNUMBER(N14),G14*H14*N14*IF(ISNUMBER(K14),1,IF(AND(L14="PAYG",INDEX('SKU Catalog'!$F$1:$F$116,MAX(1,U14))="Hourly"),I14,1)),"UNPRICED"))</f>
        <v>0.3</v>
      </c>
      <c r="P14" s="4">
        <f>IF(ISNUMBER(O14),O14*Assumptions!$B$8,"UNPRICED")</f>
        <v>3.5999999999999996</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2303</v>
      </c>
      <c r="S14" s="2" t="s">
        <v>2304</v>
      </c>
      <c r="T14" s="2" t="s">
        <v>286</v>
      </c>
      <c r="U14" s="3">
        <f>IF(COUNTIF('SKU Catalog'!$A$4:$A$116,T14&amp;"|"&amp;F14)=0,0,MATCH(T14&amp;"|"&amp;F14,'SKU Catalog'!$A$1:$A$116,0))</f>
        <v>48</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0.3</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0.3</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0.3</v>
      </c>
    </row>
    <row r="15" spans="1:24" ht="54" customHeight="1" x14ac:dyDescent="0.3">
      <c r="A15" s="2" t="s">
        <v>967</v>
      </c>
      <c r="B15" s="2" t="s">
        <v>88</v>
      </c>
      <c r="C15" s="2" t="s">
        <v>2301</v>
      </c>
      <c r="D15" s="2" t="s">
        <v>297</v>
      </c>
      <c r="E15" s="2" t="s">
        <v>2302</v>
      </c>
      <c r="F15" s="5" t="s">
        <v>298</v>
      </c>
      <c r="G15" s="6">
        <v>1</v>
      </c>
      <c r="H15" s="13">
        <f>Assumptions!$B$12</f>
        <v>30</v>
      </c>
      <c r="I15" s="11">
        <v>1</v>
      </c>
      <c r="J15" s="5" t="s">
        <v>2297</v>
      </c>
      <c r="K15" s="12"/>
      <c r="L15" s="3" t="str">
        <f>IF(U15=0,"INVALID SKU",IF(INDEX('SKU Catalog'!$J$1:$J$116,MAX(1,U15))=0,"PAYG",IF(J15="Default",Assumptions!$B$7,J15)))</f>
        <v>PAYG</v>
      </c>
      <c r="M15" s="3" t="str">
        <f>IF(U15=0,"Review SKU",INDEX('SKU Catalog'!$E$1:$E$116,MAX(1,U15)))</f>
        <v>GB analyzed</v>
      </c>
      <c r="N15" s="8">
        <f>IF(ISNUMBER(K15),K15,IF(U15=0,"UNPRICED",IF(L15="PAYG",INDEX('SKU Catalog'!$K$1:$K$116,MAX(1,U15)),IF(L15="1Y",INDEX('SKU Catalog'!$L$1:$L$116,MAX(1,U15)),INDEX('SKU Catalog'!$M$1:$M$116,MAX(1,U15))))))</f>
        <v>4.3</v>
      </c>
      <c r="O15" s="4">
        <f>IF(NOT(AND(A15=$B$2,G15&gt;0,H15&gt;0,OR(C15&lt;&gt;"Recommended baseline",Assumptions!$B$10=1))),0,IF(ISNUMBER(N15),G15*H15*N15*IF(ISNUMBER(K15),1,IF(AND(L15="PAYG",INDEX('SKU Catalog'!$F$1:$F$116,MAX(1,U15))="Hourly"),I15,1)),"UNPRICED"))</f>
        <v>129</v>
      </c>
      <c r="P15" s="4">
        <f>IF(ISNUMBER(O15),O15*Assumptions!$B$8,"UNPRICED")</f>
        <v>1548</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2305</v>
      </c>
      <c r="S15" s="2" t="s">
        <v>2304</v>
      </c>
      <c r="T15" s="2" t="s">
        <v>297</v>
      </c>
      <c r="U15" s="3">
        <f>IF(COUNTIF('SKU Catalog'!$A$4:$A$116,T15&amp;"|"&amp;F15)=0,0,MATCH(T15&amp;"|"&amp;F15,'SKU Catalog'!$A$1:$A$116,0))</f>
        <v>51</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129</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129</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129</v>
      </c>
    </row>
    <row r="16" spans="1:24" ht="54" customHeight="1" x14ac:dyDescent="0.3">
      <c r="A16" s="2" t="s">
        <v>967</v>
      </c>
      <c r="B16" s="2" t="s">
        <v>94</v>
      </c>
      <c r="C16" s="2" t="s">
        <v>2301</v>
      </c>
      <c r="D16" s="2" t="s">
        <v>289</v>
      </c>
      <c r="E16" s="2" t="s">
        <v>2302</v>
      </c>
      <c r="F16" s="5" t="s">
        <v>290</v>
      </c>
      <c r="G16" s="6">
        <v>1</v>
      </c>
      <c r="H16" s="13">
        <f>Assumptions!$B$12</f>
        <v>30</v>
      </c>
      <c r="I16" s="11">
        <v>1</v>
      </c>
      <c r="J16" s="5" t="s">
        <v>2297</v>
      </c>
      <c r="K16" s="12"/>
      <c r="L16" s="3" t="str">
        <f>IF(U16=0,"INVALID SKU",IF(INDEX('SKU Catalog'!$J$1:$J$116,MAX(1,U16))=0,"PAYG",IF(J16="Default",Assumptions!$B$7,J16)))</f>
        <v>PAYG</v>
      </c>
      <c r="M16" s="3" t="str">
        <f>IF(U16=0,"Review SKU",INDEX('SKU Catalog'!$E$1:$E$116,MAX(1,U16)))</f>
        <v>GB ingested</v>
      </c>
      <c r="N16" s="8">
        <f>IF(ISNUMBER(K16),K16,IF(U16=0,"UNPRICED",IF(L16="PAYG",INDEX('SKU Catalog'!$K$1:$K$116,MAX(1,U16)),IF(L16="1Y",INDEX('SKU Catalog'!$L$1:$L$116,MAX(1,U16)),INDEX('SKU Catalog'!$M$1:$M$116,MAX(1,U16))))))</f>
        <v>2.2999999999999998</v>
      </c>
      <c r="O16" s="4">
        <f>IF(NOT(AND(A16=$B$2,G16&gt;0,H16&gt;0,OR(C16&lt;&gt;"Recommended baseline",Assumptions!$B$10=1))),0,IF(ISNUMBER(N16),G16*H16*N16*IF(ISNUMBER(K16),1,IF(AND(L16="PAYG",INDEX('SKU Catalog'!$F$1:$F$116,MAX(1,U16))="Hourly"),I16,1)),"UNPRICED"))</f>
        <v>69</v>
      </c>
      <c r="P16" s="4">
        <f>IF(ISNUMBER(O16),O16*Assumptions!$B$8,"UNPRICED")</f>
        <v>828</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2306</v>
      </c>
      <c r="S16" s="2" t="s">
        <v>2304</v>
      </c>
      <c r="T16" s="2" t="s">
        <v>289</v>
      </c>
      <c r="U16" s="3">
        <f>IF(COUNTIF('SKU Catalog'!$A$4:$A$116,T16&amp;"|"&amp;F16)=0,0,MATCH(T16&amp;"|"&amp;F16,'SKU Catalog'!$A$1:$A$116,0))</f>
        <v>49</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69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69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69</v>
      </c>
    </row>
    <row r="17" spans="1:24" ht="54" customHeight="1" x14ac:dyDescent="0.3">
      <c r="A17" s="2" t="s">
        <v>967</v>
      </c>
      <c r="B17" s="2" t="s">
        <v>87</v>
      </c>
      <c r="C17" s="2" t="s">
        <v>2301</v>
      </c>
      <c r="D17" s="2" t="s">
        <v>335</v>
      </c>
      <c r="E17" s="2" t="s">
        <v>2302</v>
      </c>
      <c r="F17" s="5" t="s">
        <v>287</v>
      </c>
      <c r="G17" s="6">
        <v>1</v>
      </c>
      <c r="H17" s="13">
        <f>Assumptions!$B$17</f>
        <v>3</v>
      </c>
      <c r="I17" s="11">
        <v>1</v>
      </c>
      <c r="J17" s="5" t="s">
        <v>2297</v>
      </c>
      <c r="K17" s="12"/>
      <c r="L17" s="3" t="str">
        <f>IF(U17=0,"INVALID SKU",IF(INDEX('SKU Catalog'!$J$1:$J$116,MAX(1,U17))=0,"PAYG",IF(J17="Default",Assumptions!$B$7,J17)))</f>
        <v>PAYG</v>
      </c>
      <c r="M17" s="3" t="str">
        <f>IF(U17=0,"Review SKU",INDEX('SKU Catalog'!$E$1:$E$116,MAX(1,U17)))</f>
        <v>endpoint</v>
      </c>
      <c r="N17" s="8">
        <f>IF(ISNUMBER(K17),K17,IF(U17=0,"UNPRICED",IF(L17="PAYG",INDEX('SKU Catalog'!$K$1:$K$116,MAX(1,U17)),IF(L17="1Y",INDEX('SKU Catalog'!$L$1:$L$116,MAX(1,U17)),INDEX('SKU Catalog'!$M$1:$M$116,MAX(1,U17))))))</f>
        <v>7.3</v>
      </c>
      <c r="O17" s="4">
        <f>IF(NOT(AND(A17=$B$2,G17&gt;0,H17&gt;0,OR(C17&lt;&gt;"Recommended baseline",Assumptions!$B$10=1))),0,IF(ISNUMBER(N17),G17*H17*N17*IF(ISNUMBER(K17),1,IF(AND(L17="PAYG",INDEX('SKU Catalog'!$F$1:$F$116,MAX(1,U17))="Hourly"),I17,1)),"UNPRICED"))</f>
        <v>21.9</v>
      </c>
      <c r="P17" s="4">
        <f>IF(ISNUMBER(O17),O17*Assumptions!$B$8,"UNPRICED")</f>
        <v>262.79999999999995</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2303</v>
      </c>
      <c r="S17" s="2" t="s">
        <v>2304</v>
      </c>
      <c r="T17" s="2" t="s">
        <v>335</v>
      </c>
      <c r="U17" s="3">
        <f>IF(COUNTIF('SKU Catalog'!$A$4:$A$116,T17&amp;"|"&amp;F17)=0,0,MATCH(T17&amp;"|"&amp;F17,'SKU Catalog'!$A$1:$A$116,0))</f>
        <v>63</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21.9</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21.9</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21.9</v>
      </c>
    </row>
    <row r="18" spans="1:24" ht="54" customHeight="1" x14ac:dyDescent="0.3">
      <c r="A18" s="2" t="s">
        <v>967</v>
      </c>
      <c r="B18" s="2" t="s">
        <v>87</v>
      </c>
      <c r="C18" s="2" t="s">
        <v>2301</v>
      </c>
      <c r="D18" s="2" t="s">
        <v>338</v>
      </c>
      <c r="E18" s="2" t="s">
        <v>2302</v>
      </c>
      <c r="F18" s="5" t="s">
        <v>287</v>
      </c>
      <c r="G18" s="6">
        <v>1</v>
      </c>
      <c r="H18" s="6">
        <v>100</v>
      </c>
      <c r="I18" s="11">
        <v>1</v>
      </c>
      <c r="J18" s="5" t="s">
        <v>2297</v>
      </c>
      <c r="K18" s="12"/>
      <c r="L18" s="3" t="str">
        <f>IF(U18=0,"INVALID SKU",IF(INDEX('SKU Catalog'!$J$1:$J$116,MAX(1,U18))=0,"PAYG",IF(J18="Default",Assumptions!$B$7,J18)))</f>
        <v>PAYG</v>
      </c>
      <c r="M18" s="3" t="str">
        <f>IF(U18=0,"Review SKU",INDEX('SKU Catalog'!$E$1:$E$116,MAX(1,U18)))</f>
        <v>GB processed</v>
      </c>
      <c r="N18" s="8">
        <f>IF(ISNUMBER(K18),K18,IF(U18=0,"UNPRICED",IF(L18="PAYG",INDEX('SKU Catalog'!$K$1:$K$116,MAX(1,U18)),IF(L18="1Y",INDEX('SKU Catalog'!$L$1:$L$116,MAX(1,U18)),INDEX('SKU Catalog'!$M$1:$M$116,MAX(1,U18))))))</f>
        <v>0.01</v>
      </c>
      <c r="O18" s="4">
        <f>IF(NOT(AND(A18=$B$2,G18&gt;0,H18&gt;0,OR(C18&lt;&gt;"Recommended baseline",Assumptions!$B$10=1))),0,IF(ISNUMBER(N18),G18*H18*N18*IF(ISNUMBER(K18),1,IF(AND(L18="PAYG",INDEX('SKU Catalog'!$F$1:$F$116,MAX(1,U18))="Hourly"),I18,1)),"UNPRICED"))</f>
        <v>1</v>
      </c>
      <c r="P18" s="4">
        <f>IF(ISNUMBER(O18),O18*Assumptions!$B$8,"UNPRICED")</f>
        <v>12</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338</v>
      </c>
      <c r="U18" s="3">
        <f>IF(COUNTIF('SKU Catalog'!$A$4:$A$116,T18&amp;"|"&amp;F18)=0,0,MATCH(T18&amp;"|"&amp;F18,'SKU Catalog'!$A$1:$A$116,0))</f>
        <v>64</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v>
      </c>
    </row>
    <row r="19" spans="1:24" ht="54" customHeight="1" x14ac:dyDescent="0.3">
      <c r="A19" s="2" t="s">
        <v>967</v>
      </c>
      <c r="B19" s="2" t="s">
        <v>87</v>
      </c>
      <c r="C19" s="2" t="s">
        <v>2301</v>
      </c>
      <c r="D19" s="2" t="s">
        <v>342</v>
      </c>
      <c r="E19" s="2" t="s">
        <v>2302</v>
      </c>
      <c r="F19" s="5" t="s">
        <v>343</v>
      </c>
      <c r="G19" s="6">
        <v>1</v>
      </c>
      <c r="H19" s="13">
        <f>Assumptions!$B$18</f>
        <v>3</v>
      </c>
      <c r="I19" s="11">
        <v>1</v>
      </c>
      <c r="J19" s="5" t="s">
        <v>2297</v>
      </c>
      <c r="K19" s="12"/>
      <c r="L19" s="3" t="str">
        <f>IF(U19=0,"INVALID SKU",IF(INDEX('SKU Catalog'!$J$1:$J$116,MAX(1,U19))=0,"PAYG",IF(J19="Default",Assumptions!$B$7,J19)))</f>
        <v>PAYG</v>
      </c>
      <c r="M19" s="3" t="str">
        <f>IF(U19=0,"Review SKU",INDEX('SKU Catalog'!$E$1:$E$116,MAX(1,U19)))</f>
        <v>zone</v>
      </c>
      <c r="N19" s="8">
        <f>IF(ISNUMBER(K19),K19,IF(U19=0,"UNPRICED",IF(L19="PAYG",INDEX('SKU Catalog'!$K$1:$K$116,MAX(1,U19)),IF(L19="1Y",INDEX('SKU Catalog'!$L$1:$L$116,MAX(1,U19)),INDEX('SKU Catalog'!$M$1:$M$116,MAX(1,U19))))))</f>
        <v>0.5</v>
      </c>
      <c r="O19" s="4">
        <f>IF(NOT(AND(A19=$B$2,G19&gt;0,H19&gt;0,OR(C19&lt;&gt;"Recommended baseline",Assumptions!$B$10=1))),0,IF(ISNUMBER(N19),G19*H19*N19*IF(ISNUMBER(K19),1,IF(AND(L19="PAYG",INDEX('SKU Catalog'!$F$1:$F$116,MAX(1,U19))="Hourly"),I19,1)),"UNPRICED"))</f>
        <v>1.5</v>
      </c>
      <c r="P19" s="4">
        <f>IF(ISNUMBER(O19),O19*Assumptions!$B$8,"UNPRICED")</f>
        <v>18</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2303</v>
      </c>
      <c r="S19" s="2" t="s">
        <v>2304</v>
      </c>
      <c r="T19" s="2" t="s">
        <v>342</v>
      </c>
      <c r="U19" s="3">
        <f>IF(COUNTIF('SKU Catalog'!$A$4:$A$116,T19&amp;"|"&amp;F19)=0,0,MATCH(T19&amp;"|"&amp;F19,'SKU Catalog'!$A$1:$A$116,0))</f>
        <v>65</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1.5</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1.5</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1.5</v>
      </c>
    </row>
    <row r="20" spans="1:24" ht="54" customHeight="1" x14ac:dyDescent="0.3">
      <c r="A20" s="2" t="s">
        <v>967</v>
      </c>
      <c r="B20" s="2" t="s">
        <v>87</v>
      </c>
      <c r="C20" s="2" t="s">
        <v>2301</v>
      </c>
      <c r="D20" s="2" t="s">
        <v>346</v>
      </c>
      <c r="E20" s="2" t="s">
        <v>2302</v>
      </c>
      <c r="F20" s="5" t="s">
        <v>343</v>
      </c>
      <c r="G20" s="6">
        <v>1</v>
      </c>
      <c r="H20" s="6">
        <v>1</v>
      </c>
      <c r="I20" s="11">
        <v>1</v>
      </c>
      <c r="J20" s="5" t="s">
        <v>2297</v>
      </c>
      <c r="K20" s="12"/>
      <c r="L20" s="3" t="str">
        <f>IF(U20=0,"INVALID SKU",IF(INDEX('SKU Catalog'!$J$1:$J$116,MAX(1,U20))=0,"PAYG",IF(J20="Default",Assumptions!$B$7,J20)))</f>
        <v>PAYG</v>
      </c>
      <c r="M20" s="3" t="str">
        <f>IF(U20=0,"Review SKU",INDEX('SKU Catalog'!$E$1:$E$116,MAX(1,U20)))</f>
        <v>million queries</v>
      </c>
      <c r="N20" s="8">
        <f>IF(ISNUMBER(K20),K20,IF(U20=0,"UNPRICED",IF(L20="PAYG",INDEX('SKU Catalog'!$K$1:$K$116,MAX(1,U20)),IF(L20="1Y",INDEX('SKU Catalog'!$L$1:$L$116,MAX(1,U20)),INDEX('SKU Catalog'!$M$1:$M$116,MAX(1,U20))))))</f>
        <v>0.4</v>
      </c>
      <c r="O20" s="4">
        <f>IF(NOT(AND(A20=$B$2,G20&gt;0,H20&gt;0,OR(C20&lt;&gt;"Recommended baseline",Assumptions!$B$10=1))),0,IF(ISNUMBER(N20),G20*H20*N20*IF(ISNUMBER(K20),1,IF(AND(L20="PAYG",INDEX('SKU Catalog'!$F$1:$F$116,MAX(1,U20))="Hourly"),I20,1)),"UNPRICED"))</f>
        <v>0.4</v>
      </c>
      <c r="P20" s="4">
        <f>IF(ISNUMBER(O20),O20*Assumptions!$B$8,"UNPRICED")</f>
        <v>4.8000000000000007</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2303</v>
      </c>
      <c r="S20" s="2" t="s">
        <v>2304</v>
      </c>
      <c r="T20" s="2" t="s">
        <v>346</v>
      </c>
      <c r="U20" s="3">
        <f>IF(COUNTIF('SKU Catalog'!$A$4:$A$116,T20&amp;"|"&amp;F20)=0,0,MATCH(T20&amp;"|"&amp;F20,'SKU Catalog'!$A$1:$A$116,0))</f>
        <v>66</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0.4</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0.4</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0.4</v>
      </c>
    </row>
    <row r="21" spans="1:24" ht="54" customHeight="1" x14ac:dyDescent="0.3">
      <c r="A21" s="2" t="s">
        <v>967</v>
      </c>
      <c r="B21" s="2" t="s">
        <v>87</v>
      </c>
      <c r="C21" s="2" t="s">
        <v>2301</v>
      </c>
      <c r="D21" s="2" t="s">
        <v>352</v>
      </c>
      <c r="E21" s="2" t="s">
        <v>2302</v>
      </c>
      <c r="F21" s="5" t="s">
        <v>353</v>
      </c>
      <c r="G21" s="6">
        <v>1</v>
      </c>
      <c r="H21" s="13">
        <f>Assumptions!$B$16</f>
        <v>100</v>
      </c>
      <c r="I21" s="11">
        <v>1</v>
      </c>
      <c r="J21" s="5" t="s">
        <v>2297</v>
      </c>
      <c r="K21" s="12"/>
      <c r="L21" s="3" t="str">
        <f>IF(U21=0,"INVALID SKU",IF(INDEX('SKU Catalog'!$J$1:$J$116,MAX(1,U21))=0,"PAYG",IF(J21="Default",Assumptions!$B$7,J21)))</f>
        <v>PAYG</v>
      </c>
      <c r="M21" s="3" t="str">
        <f>IF(U21=0,"Review SKU",INDEX('SKU Catalog'!$E$1:$E$116,MAX(1,U21)))</f>
        <v>billable GB</v>
      </c>
      <c r="N21" s="8">
        <f>IF(ISNUMBER(K21),K21,IF(U21=0,"UNPRICED",IF(L21="PAYG",INDEX('SKU Catalog'!$K$1:$K$116,MAX(1,U21)),IF(L21="1Y",INDEX('SKU Catalog'!$L$1:$L$116,MAX(1,U21)),INDEX('SKU Catalog'!$M$1:$M$116,MAX(1,U21))))))</f>
        <v>8.6999999999999994E-2</v>
      </c>
      <c r="O21" s="4">
        <f>IF(NOT(AND(A21=$B$2,G21&gt;0,H21&gt;0,OR(C21&lt;&gt;"Recommended baseline",Assumptions!$B$10=1))),0,IF(ISNUMBER(N21),G21*H21*N21*IF(ISNUMBER(K21),1,IF(AND(L21="PAYG",INDEX('SKU Catalog'!$F$1:$F$116,MAX(1,U21))="Hourly"),I21,1)),"UNPRICED"))</f>
        <v>8.6999999999999993</v>
      </c>
      <c r="P21" s="4">
        <f>IF(ISNUMBER(O21),O21*Assumptions!$B$8,"UNPRICED")</f>
        <v>104.39999999999999</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352</v>
      </c>
      <c r="U21" s="3">
        <f>IF(COUNTIF('SKU Catalog'!$A$4:$A$116,T21&amp;"|"&amp;F21)=0,0,MATCH(T21&amp;"|"&amp;F21,'SKU Catalog'!$A$1:$A$116,0))</f>
        <v>69</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8.6999999999999993</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8.6999999999999993</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8.6999999999999993</v>
      </c>
    </row>
    <row r="22" spans="1:24" ht="54" customHeight="1" x14ac:dyDescent="0.3">
      <c r="A22" s="2" t="s">
        <v>967</v>
      </c>
      <c r="B22" s="2" t="s">
        <v>90</v>
      </c>
      <c r="C22" s="2" t="s">
        <v>2301</v>
      </c>
      <c r="D22" s="2" t="s">
        <v>316</v>
      </c>
      <c r="E22" s="2" t="s">
        <v>2302</v>
      </c>
      <c r="F22" s="5" t="s">
        <v>317</v>
      </c>
      <c r="G22" s="6">
        <v>1</v>
      </c>
      <c r="H22" s="13">
        <f>Assumptions!$B$13</f>
        <v>10</v>
      </c>
      <c r="I22" s="11">
        <v>1</v>
      </c>
      <c r="J22" s="5" t="s">
        <v>2297</v>
      </c>
      <c r="K22" s="12"/>
      <c r="L22" s="3" t="str">
        <f>IF(U22=0,"INVALID SKU",IF(INDEX('SKU Catalog'!$J$1:$J$116,MAX(1,U22))=0,"PAYG",IF(J22="Default",Assumptions!$B$7,J22)))</f>
        <v>PAYG</v>
      </c>
      <c r="M22" s="3" t="str">
        <f>IF(U22=0,"Review SKU",INDEX('SKU Catalog'!$E$1:$E$116,MAX(1,U22)))</f>
        <v>million tokens</v>
      </c>
      <c r="N22" s="8">
        <f>IF(ISNUMBER(K22),K22,IF(U22=0,"UNPRICED",IF(L22="PAYG",INDEX('SKU Catalog'!$K$1:$K$116,MAX(1,U22)),IF(L22="1Y",INDEX('SKU Catalog'!$L$1:$L$116,MAX(1,U22)),INDEX('SKU Catalog'!$M$1:$M$116,MAX(1,U22))))))</f>
        <v>0.15</v>
      </c>
      <c r="O22" s="4">
        <f>IF(NOT(AND(A22=$B$2,G22&gt;0,H22&gt;0,OR(C22&lt;&gt;"Recommended baseline",Assumptions!$B$10=1))),0,IF(ISNUMBER(N22),G22*H22*N22*IF(ISNUMBER(K22),1,IF(AND(L22="PAYG",INDEX('SKU Catalog'!$F$1:$F$116,MAX(1,U22))="Hourly"),I22,1)),"UNPRICED"))</f>
        <v>1.5</v>
      </c>
      <c r="P22" s="4">
        <f>IF(ISNUMBER(O22),O22*Assumptions!$B$8,"UNPRICED")</f>
        <v>18</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316</v>
      </c>
      <c r="U22" s="3">
        <f>IF(COUNTIF('SKU Catalog'!$A$4:$A$116,T22&amp;"|"&amp;F22)=0,0,MATCH(T22&amp;"|"&amp;F22,'SKU Catalog'!$A$1:$A$116,0))</f>
        <v>56</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1.5</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1.5</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1.5</v>
      </c>
    </row>
    <row r="23" spans="1:24" ht="54" customHeight="1" x14ac:dyDescent="0.3">
      <c r="A23" s="2" t="s">
        <v>967</v>
      </c>
      <c r="B23" s="2" t="s">
        <v>90</v>
      </c>
      <c r="C23" s="2" t="s">
        <v>2301</v>
      </c>
      <c r="D23" s="2" t="s">
        <v>323</v>
      </c>
      <c r="E23" s="2" t="s">
        <v>2302</v>
      </c>
      <c r="F23" s="5" t="s">
        <v>317</v>
      </c>
      <c r="G23" s="6">
        <v>1</v>
      </c>
      <c r="H23" s="13">
        <f>Assumptions!$B$14</f>
        <v>2</v>
      </c>
      <c r="I23" s="11">
        <v>1</v>
      </c>
      <c r="J23" s="5" t="s">
        <v>2297</v>
      </c>
      <c r="K23" s="12"/>
      <c r="L23" s="3" t="str">
        <f>IF(U23=0,"INVALID SKU",IF(INDEX('SKU Catalog'!$J$1:$J$116,MAX(1,U23))=0,"PAYG",IF(J23="Default",Assumptions!$B$7,J23)))</f>
        <v>PAYG</v>
      </c>
      <c r="M23" s="3" t="str">
        <f>IF(U23=0,"Review SKU",INDEX('SKU Catalog'!$E$1:$E$116,MAX(1,U23)))</f>
        <v>million tokens</v>
      </c>
      <c r="N23" s="8">
        <f>IF(ISNUMBER(K23),K23,IF(U23=0,"UNPRICED",IF(L23="PAYG",INDEX('SKU Catalog'!$K$1:$K$116,MAX(1,U23)),IF(L23="1Y",INDEX('SKU Catalog'!$L$1:$L$116,MAX(1,U23)),INDEX('SKU Catalog'!$M$1:$M$116,MAX(1,U23))))))</f>
        <v>0.6</v>
      </c>
      <c r="O23" s="4">
        <f>IF(NOT(AND(A23=$B$2,G23&gt;0,H23&gt;0,OR(C23&lt;&gt;"Recommended baseline",Assumptions!$B$10=1))),0,IF(ISNUMBER(N23),G23*H23*N23*IF(ISNUMBER(K23),1,IF(AND(L23="PAYG",INDEX('SKU Catalog'!$F$1:$F$116,MAX(1,U23))="Hourly"),I23,1)),"UNPRICED"))</f>
        <v>1.2</v>
      </c>
      <c r="P23" s="4">
        <f>IF(ISNUMBER(O23),O23*Assumptions!$B$8,"UNPRICED")</f>
        <v>14.399999999999999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323</v>
      </c>
      <c r="U23" s="3">
        <f>IF(COUNTIF('SKU Catalog'!$A$4:$A$116,T23&amp;"|"&amp;F23)=0,0,MATCH(T23&amp;"|"&amp;F23,'SKU Catalog'!$A$1:$A$116,0))</f>
        <v>58</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1.2</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1.2</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1.2</v>
      </c>
    </row>
    <row r="24" spans="1:24" ht="54" customHeight="1" x14ac:dyDescent="0.3">
      <c r="A24" s="2" t="s">
        <v>967</v>
      </c>
      <c r="B24" s="2" t="s">
        <v>90</v>
      </c>
      <c r="C24" s="2" t="s">
        <v>2301</v>
      </c>
      <c r="D24" s="2" t="s">
        <v>326</v>
      </c>
      <c r="E24" s="2" t="s">
        <v>2302</v>
      </c>
      <c r="F24" s="5" t="s">
        <v>327</v>
      </c>
      <c r="G24" s="6">
        <v>1</v>
      </c>
      <c r="H24" s="13">
        <f>Assumptions!$B$20</f>
        <v>1</v>
      </c>
      <c r="I24" s="11">
        <v>1</v>
      </c>
      <c r="J24" s="5" t="s">
        <v>2297</v>
      </c>
      <c r="K24" s="12"/>
      <c r="L24" s="3" t="str">
        <f>IF(U24=0,"INVALID SKU",IF(INDEX('SKU Catalog'!$J$1:$J$116,MAX(1,U24))=0,"PAYG",IF(J24="Default",Assumptions!$B$7,J24)))</f>
        <v>PAYG</v>
      </c>
      <c r="M24" s="3" t="str">
        <f>IF(U24=0,"Review SKU",INDEX('SKU Catalog'!$E$1:$E$116,MAX(1,U24)))</f>
        <v>search unit (replicas x partitions)</v>
      </c>
      <c r="N24" s="8">
        <f>IF(ISNUMBER(K24),K24,IF(U24=0,"UNPRICED",IF(L24="PAYG",INDEX('SKU Catalog'!$K$1:$K$116,MAX(1,U24)),IF(L24="1Y",INDEX('SKU Catalog'!$L$1:$L$116,MAX(1,U24)),INDEX('SKU Catalog'!$M$1:$M$116,MAX(1,U24))))))</f>
        <v>73.73</v>
      </c>
      <c r="O24" s="4">
        <f>IF(NOT(AND(A24=$B$2,G24&gt;0,H24&gt;0,OR(C24&lt;&gt;"Recommended baseline",Assumptions!$B$10=1))),0,IF(ISNUMBER(N24),G24*H24*N24*IF(ISNUMBER(K24),1,IF(AND(L24="PAYG",INDEX('SKU Catalog'!$F$1:$F$116,MAX(1,U24))="Hourly"),I24,1)),"UNPRICED"))</f>
        <v>73.73</v>
      </c>
      <c r="P24" s="4">
        <f>IF(ISNUMBER(O24),O24*Assumptions!$B$8,"UNPRICED")</f>
        <v>884.76</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326</v>
      </c>
      <c r="U24" s="3">
        <f>IF(COUNTIF('SKU Catalog'!$A$4:$A$116,T24&amp;"|"&amp;F24)=0,0,MATCH(T24&amp;"|"&amp;F24,'SKU Catalog'!$A$1:$A$116,0))</f>
        <v>60</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73.73</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73.73</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73.73</v>
      </c>
    </row>
    <row r="25" spans="1:24" ht="54" customHeight="1" x14ac:dyDescent="0.3">
      <c r="A25" s="2" t="s">
        <v>967</v>
      </c>
      <c r="B25" s="2" t="s">
        <v>88</v>
      </c>
      <c r="C25" s="2" t="s">
        <v>2301</v>
      </c>
      <c r="D25" s="2" t="s">
        <v>307</v>
      </c>
      <c r="E25" s="2" t="s">
        <v>2302</v>
      </c>
      <c r="F25" s="5" t="s">
        <v>312</v>
      </c>
      <c r="G25" s="6">
        <v>1</v>
      </c>
      <c r="H25" s="13">
        <f>Assumptions!$B$19</f>
        <v>1</v>
      </c>
      <c r="I25" s="11">
        <v>1</v>
      </c>
      <c r="J25" s="5" t="s">
        <v>2297</v>
      </c>
      <c r="K25" s="12"/>
      <c r="L25" s="3" t="str">
        <f>IF(U25=0,"INVALID SKU",IF(INDEX('SKU Catalog'!$J$1:$J$116,MAX(1,U25))=0,"PAYG",IF(J25="Default",Assumptions!$B$7,J25)))</f>
        <v>PAYG</v>
      </c>
      <c r="M25" s="3" t="str">
        <f>IF(U25=0,"Review SKU",INDEX('SKU Catalog'!$E$1:$E$116,MAX(1,U25)))</f>
        <v>protected storage account</v>
      </c>
      <c r="N25" s="8" t="str">
        <f>IF(ISNUMBER(K25),K25,IF(U25=0,"UNPRICED",IF(L25="PAYG",INDEX('SKU Catalog'!$K$1:$K$116,MAX(1,U25)),IF(L25="1Y",INDEX('SKU Catalog'!$L$1:$L$116,MAX(1,U25)),INDEX('SKU Catalog'!$M$1:$M$116,MAX(1,U25))))))</f>
        <v>UNPRICED</v>
      </c>
      <c r="O25" s="4" t="str">
        <f>IF(NOT(AND(A25=$B$2,G25&gt;0,H25&gt;0,OR(C25&lt;&gt;"Recommended baseline",Assumptions!$B$10=1))),0,IF(ISNUMBER(N25),G25*H25*N25*IF(ISNUMBER(K25),1,IF(AND(L25="PAYG",INDEX('SKU Catalog'!$F$1:$F$116,MAX(1,U25))="Hourly"),I25,1)),"UNPRICED"))</f>
        <v>UNPRICED</v>
      </c>
      <c r="P25" s="4" t="str">
        <f>IF(ISNUMBER(O25),O25*Assumptions!$B$8,"UNPRICED")</f>
        <v>UNPRICED</v>
      </c>
      <c r="Q25" s="3" t="str">
        <f>IF(NOT(AND(A25=$B$2,G25&gt;0,H25&gt;0,OR(C25&lt;&gt;"Recommended baseline",Assumptions!$B$10=1))),"Inactive",IF(NOT(ISNUMBER(N25)),"UNPRICED - select SKU / quote",IF(ISNUMBER(K25),"Manual quote - verify source",IF(T25="Covered","Covered by capacity",IF(T25="Control plane","No direct fee","Priced - verify sizing")))))</f>
        <v>UNPRICED - select SKU / quote</v>
      </c>
      <c r="R25" s="2" t="s">
        <v>2307</v>
      </c>
      <c r="S25" s="2" t="s">
        <v>2304</v>
      </c>
      <c r="T25" s="2" t="s">
        <v>307</v>
      </c>
      <c r="U25" s="3">
        <f>IF(COUNTIF('SKU Catalog'!$A$4:$A$116,T25&amp;"|"&amp;F25)=0,0,MATCH(T25&amp;"|"&amp;F25,'SKU Catalog'!$A$1:$A$116,0))</f>
        <v>55</v>
      </c>
      <c r="V25" s="4" t="str">
        <f>IF(NOT(AND(A25=$B$2,G25&gt;0,H25&gt;0,OR(C25&lt;&gt;"Recommended baseline",Assumptions!$B$10=1))),0,IF(ISNUMBER(K25),G25*H25*K25,IF(U25=0,"UNPRICED",IF(ISNUMBER(INDEX('SKU Catalog'!$K$1:$K$116,MAX(1,U25))),G25*H25*INDEX('SKU Catalog'!$K$1:$K$116,MAX(1,U25))*IF(AND(INDEX('SKU Catalog'!$F$1:$F$116,MAX(1,U25))="Hourly",OR(INDEX('SKU Catalog'!$J$1:$J$116,MAX(1,U25))=0,"PAYG"="PAYG")),I25,1),"UNPRICED"))))</f>
        <v>UNPRICED</v>
      </c>
      <c r="W25" s="4" t="str">
        <f>IF(NOT(AND(A25=$B$2,G25&gt;0,H25&gt;0,OR(C25&lt;&gt;"Recommended baseline",Assumptions!$B$10=1))),0,IF(ISNUMBER(K25),G25*H25*K25,IF(U25=0,"UNPRICED",IF(ISNUMBER(INDEX('SKU Catalog'!$L$1:$L$116,MAX(1,U25))),G25*H25*INDEX('SKU Catalog'!$L$1:$L$116,MAX(1,U25))*IF(AND(INDEX('SKU Catalog'!$F$1:$F$116,MAX(1,U25))="Hourly",OR(INDEX('SKU Catalog'!$J$1:$J$116,MAX(1,U25))=0,"1Y"="PAYG")),I25,1),"UNPRICED"))))</f>
        <v>UNPRICED</v>
      </c>
      <c r="X25" s="4" t="str">
        <f>IF(NOT(AND(A25=$B$2,G25&gt;0,H25&gt;0,OR(C25&lt;&gt;"Recommended baseline",Assumptions!$B$10=1))),0,IF(ISNUMBER(K25),G25*H25*K25,IF(U25=0,"UNPRICED",IF(ISNUMBER(INDEX('SKU Catalog'!$M$1:$M$116,MAX(1,U25))),G25*H25*INDEX('SKU Catalog'!$M$1:$M$116,MAX(1,U25))*IF(AND(INDEX('SKU Catalog'!$F$1:$F$116,MAX(1,U25))="Hourly",OR(INDEX('SKU Catalog'!$J$1:$J$116,MAX(1,U25))=0,"3Y"="PAYG")),I25,1),"UNPRICED"))))</f>
        <v>UNPRICED</v>
      </c>
    </row>
    <row r="26" spans="1:24" ht="54" customHeight="1" x14ac:dyDescent="0.3">
      <c r="A26" s="2" t="s">
        <v>967</v>
      </c>
      <c r="B26" s="2" t="s">
        <v>96</v>
      </c>
      <c r="C26" s="2" t="s">
        <v>2301</v>
      </c>
      <c r="D26" s="2" t="s">
        <v>96</v>
      </c>
      <c r="E26" s="2" t="s">
        <v>2302</v>
      </c>
      <c r="F26" s="5" t="s">
        <v>191</v>
      </c>
      <c r="G26" s="6">
        <v>1</v>
      </c>
      <c r="H26" s="6">
        <v>1</v>
      </c>
      <c r="I26" s="11">
        <v>1</v>
      </c>
      <c r="J26" s="5" t="s">
        <v>2297</v>
      </c>
      <c r="K26" s="12"/>
      <c r="L26" s="3" t="str">
        <f>IF(U26=0,"INVALID SKU",IF(INDEX('SKU Catalog'!$J$1:$J$116,MAX(1,U26))=0,"PAYG",IF(J26="Default",Assumptions!$B$7,J26)))</f>
        <v>PAYG</v>
      </c>
      <c r="M26" s="3" t="str">
        <f>IF(U26=0,"Review SKU",INDEX('SKU Catalog'!$E$1:$E$116,MAX(1,U26)))</f>
        <v>quoted unit</v>
      </c>
      <c r="N26" s="8" t="str">
        <f>IF(ISNUMBER(K26),K26,IF(U26=0,"UNPRICED",IF(L26="PAYG",INDEX('SKU Catalog'!$K$1:$K$116,MAX(1,U26)),IF(L26="1Y",INDEX('SKU Catalog'!$L$1:$L$116,MAX(1,U26)),INDEX('SKU Catalog'!$M$1:$M$116,MAX(1,U26))))))</f>
        <v>UNPRICED</v>
      </c>
      <c r="O26" s="4" t="str">
        <f>IF(NOT(AND(A26=$B$2,G26&gt;0,H26&gt;0,OR(C26&lt;&gt;"Recommended baseline",Assumptions!$B$10=1))),0,IF(ISNUMBER(N26),G26*H26*N26*IF(ISNUMBER(K26),1,IF(AND(L26="PAYG",INDEX('SKU Catalog'!$F$1:$F$116,MAX(1,U26))="Hourly"),I26,1)),"UNPRICED"))</f>
        <v>UNPRICED</v>
      </c>
      <c r="P26" s="4" t="str">
        <f>IF(ISNUMBER(O26),O26*Assumptions!$B$8,"UNPRICED")</f>
        <v>UNPRICED</v>
      </c>
      <c r="Q26" s="3" t="str">
        <f>IF(NOT(AND(A26=$B$2,G26&gt;0,H26&gt;0,OR(C26&lt;&gt;"Recommended baseline",Assumptions!$B$10=1))),"Inactive",IF(NOT(ISNUMBER(N26)),"UNPRICED - select SKU / quote",IF(ISNUMBER(K26),"Manual quote - verify source",IF(T26="Covered","Covered by capacity",IF(T26="Control plane","No direct fee","Priced - verify sizing")))))</f>
        <v>UNPRICED - select SKU / quote</v>
      </c>
      <c r="R26" s="2" t="s">
        <v>2308</v>
      </c>
      <c r="S26" s="2" t="s">
        <v>2304</v>
      </c>
      <c r="T26" s="2" t="s">
        <v>96</v>
      </c>
      <c r="U26" s="3">
        <f>IF(COUNTIF('SKU Catalog'!$A$4:$A$116,T26&amp;"|"&amp;F26)=0,0,MATCH(T26&amp;"|"&amp;F26,'SKU Catalog'!$A$1:$A$116,0))</f>
        <v>6</v>
      </c>
      <c r="V26" s="4" t="str">
        <f>IF(NOT(AND(A26=$B$2,G26&gt;0,H26&gt;0,OR(C26&lt;&gt;"Recommended baseline",Assumptions!$B$10=1))),0,IF(ISNUMBER(K26),G26*H26*K26,IF(U26=0,"UNPRICED",IF(ISNUMBER(INDEX('SKU Catalog'!$K$1:$K$116,MAX(1,U26))),G26*H26*INDEX('SKU Catalog'!$K$1:$K$116,MAX(1,U26))*IF(AND(INDEX('SKU Catalog'!$F$1:$F$116,MAX(1,U26))="Hourly",OR(INDEX('SKU Catalog'!$J$1:$J$116,MAX(1,U26))=0,"PAYG"="PAYG")),I26,1),"UNPRICED"))))</f>
        <v>UNPRICED</v>
      </c>
      <c r="W26" s="4" t="str">
        <f>IF(NOT(AND(A26=$B$2,G26&gt;0,H26&gt;0,OR(C26&lt;&gt;"Recommended baseline",Assumptions!$B$10=1))),0,IF(ISNUMBER(K26),G26*H26*K26,IF(U26=0,"UNPRICED",IF(ISNUMBER(INDEX('SKU Catalog'!$L$1:$L$116,MAX(1,U26))),G26*H26*INDEX('SKU Catalog'!$L$1:$L$116,MAX(1,U26))*IF(AND(INDEX('SKU Catalog'!$F$1:$F$116,MAX(1,U26))="Hourly",OR(INDEX('SKU Catalog'!$J$1:$J$116,MAX(1,U26))=0,"1Y"="PAYG")),I26,1),"UNPRICED"))))</f>
        <v>UNPRICED</v>
      </c>
      <c r="X26" s="4" t="str">
        <f>IF(NOT(AND(A26=$B$2,G26&gt;0,H26&gt;0,OR(C26&lt;&gt;"Recommended baseline",Assumptions!$B$10=1))),0,IF(ISNUMBER(K26),G26*H26*K26,IF(U26=0,"UNPRICED",IF(ISNUMBER(INDEX('SKU Catalog'!$M$1:$M$116,MAX(1,U26))),G26*H26*INDEX('SKU Catalog'!$M$1:$M$116,MAX(1,U26))*IF(AND(INDEX('SKU Catalog'!$F$1:$F$116,MAX(1,U26))="Hourly",OR(INDEX('SKU Catalog'!$J$1:$J$116,MAX(1,U26))=0,"3Y"="PAYG")),I26,1),"UNPRICED"))))</f>
        <v>UNPRICED</v>
      </c>
    </row>
  </sheetData>
  <autoFilter ref="A5:S26" xr:uid="{00000000-0009-0000-0000-000010000000}"/>
  <mergeCells count="2">
    <mergeCell ref="A3:S3"/>
    <mergeCell ref="A1:S1"/>
  </mergeCells>
  <conditionalFormatting sqref="O6:P26">
    <cfRule type="cellIs" dxfId="8" priority="1" operator="equal">
      <formula>"UNPRICED"</formula>
    </cfRule>
  </conditionalFormatting>
  <dataValidations count="24">
    <dataValidation type="list" showErrorMessage="1" errorTitle="Invalid model input" error="Use the supplied options or a non-negative value in the allowed range." sqref="B2" xr:uid="{00000000-0002-0000-1000-000000000000}">
      <formula1>"dev"</formula1>
    </dataValidation>
    <dataValidation type="list" showErrorMessage="1" errorTitle="Invalid model input" error="Use the supplied options or a non-negative value in the allowed range." sqref="F6" xr:uid="{00000000-0002-0000-1000-000001000000}">
      <formula1>SKU_4</formula1>
    </dataValidation>
    <dataValidation type="list" showErrorMessage="1" errorTitle="Invalid model input" error="Use the supplied options or a non-negative value in the allowed range." sqref="J6:J26" xr:uid="{00000000-0002-0000-1000-000002000000}">
      <formula1>"Default,PAYG,1Y,3Y"</formula1>
    </dataValidation>
    <dataValidation type="decimal" showErrorMessage="1" errorTitle="Invalid model input" error="Use the supplied options or a non-negative value in the allowed range." sqref="G6:H26 K6:K26" xr:uid="{00000000-0002-0000-1000-000003000000}">
      <formula1>0</formula1>
      <formula2>1000000000000</formula2>
    </dataValidation>
    <dataValidation type="decimal" showErrorMessage="1" errorTitle="Invalid model input" error="Use the supplied options or a non-negative value in the allowed range." sqref="I6:I26" xr:uid="{00000000-0002-0000-1000-000006000000}">
      <formula1>0</formula1>
      <formula2>1</formula2>
    </dataValidation>
    <dataValidation type="list" showErrorMessage="1" errorTitle="Invalid model input" error="Use the supplied options or a non-negative value in the allowed range." sqref="F7" xr:uid="{00000000-0002-0000-1000-000007000000}">
      <formula1>SKU_5</formula1>
    </dataValidation>
    <dataValidation type="list" showErrorMessage="1" errorTitle="Invalid model input" error="Use the supplied options or a non-negative value in the allowed range." sqref="F8:F9" xr:uid="{00000000-0002-0000-1000-00000D000000}">
      <formula1>SKU_1</formula1>
    </dataValidation>
    <dataValidation type="list" showErrorMessage="1" errorTitle="Invalid model input" error="Use the supplied options or a non-negative value in the allowed range." sqref="F10" xr:uid="{00000000-0002-0000-1000-000019000000}">
      <formula1>SKU_2</formula1>
    </dataValidation>
    <dataValidation type="list" showErrorMessage="1" errorTitle="Invalid model input" error="Use the supplied options or a non-negative value in the allowed range." sqref="F11" xr:uid="{00000000-0002-0000-1000-00001F000000}">
      <formula1>SKU_9</formula1>
    </dataValidation>
    <dataValidation type="list" showErrorMessage="1" errorTitle="Invalid model input" error="Use the supplied options or a non-negative value in the allowed range." sqref="F12" xr:uid="{00000000-0002-0000-1000-000025000000}">
      <formula1>SKU_10</formula1>
    </dataValidation>
    <dataValidation type="list" showErrorMessage="1" errorTitle="Invalid model input" error="Use the supplied options or a non-negative value in the allowed range." sqref="F13" xr:uid="{00000000-0002-0000-1000-00002B000000}">
      <formula1>SKU_11</formula1>
    </dataValidation>
    <dataValidation type="list" showErrorMessage="1" errorTitle="Invalid model input" error="Use the supplied options or a non-negative value in the allowed range." sqref="F14" xr:uid="{00000000-0002-0000-1000-000031000000}">
      <formula1>SKU_15</formula1>
    </dataValidation>
    <dataValidation type="list" showErrorMessage="1" errorTitle="Invalid model input" error="Use the supplied options or a non-negative value in the allowed range." sqref="F15" xr:uid="{00000000-0002-0000-1000-000037000000}">
      <formula1>SKU_18</formula1>
    </dataValidation>
    <dataValidation type="list" showErrorMessage="1" errorTitle="Invalid model input" error="Use the supplied options or a non-negative value in the allowed range." sqref="F16" xr:uid="{00000000-0002-0000-1000-00003D000000}">
      <formula1>SKU_16</formula1>
    </dataValidation>
    <dataValidation type="list" showErrorMessage="1" errorTitle="Invalid model input" error="Use the supplied options or a non-negative value in the allowed range." sqref="F17" xr:uid="{00000000-0002-0000-1000-000043000000}">
      <formula1>SKU_25</formula1>
    </dataValidation>
    <dataValidation type="list" showErrorMessage="1" errorTitle="Invalid model input" error="Use the supplied options or a non-negative value in the allowed range." sqref="F18" xr:uid="{00000000-0002-0000-1000-000049000000}">
      <formula1>SKU_26</formula1>
    </dataValidation>
    <dataValidation type="list" showErrorMessage="1" errorTitle="Invalid model input" error="Use the supplied options or a non-negative value in the allowed range." sqref="F19" xr:uid="{00000000-0002-0000-1000-00004F000000}">
      <formula1>SKU_27</formula1>
    </dataValidation>
    <dataValidation type="list" showErrorMessage="1" errorTitle="Invalid model input" error="Use the supplied options or a non-negative value in the allowed range." sqref="F20" xr:uid="{00000000-0002-0000-1000-000055000000}">
      <formula1>SKU_28</formula1>
    </dataValidation>
    <dataValidation type="list" showErrorMessage="1" errorTitle="Invalid model input" error="Use the supplied options or a non-negative value in the allowed range." sqref="F21" xr:uid="{00000000-0002-0000-1000-00005B000000}">
      <formula1>SKU_29</formula1>
    </dataValidation>
    <dataValidation type="list" showErrorMessage="1" errorTitle="Invalid model input" error="Use the supplied options or a non-negative value in the allowed range." sqref="F22" xr:uid="{00000000-0002-0000-1000-000061000000}">
      <formula1>SKU_22</formula1>
    </dataValidation>
    <dataValidation type="list" showErrorMessage="1" errorTitle="Invalid model input" error="Use the supplied options or a non-negative value in the allowed range." sqref="F23" xr:uid="{00000000-0002-0000-1000-000067000000}">
      <formula1>SKU_23</formula1>
    </dataValidation>
    <dataValidation type="list" showErrorMessage="1" errorTitle="Invalid model input" error="Use the supplied options or a non-negative value in the allowed range." sqref="F24" xr:uid="{00000000-0002-0000-1000-00006D000000}">
      <formula1>SKU_24</formula1>
    </dataValidation>
    <dataValidation type="list" showErrorMessage="1" errorTitle="Invalid model input" error="Use the supplied options or a non-negative value in the allowed range." sqref="F25" xr:uid="{00000000-0002-0000-1000-000073000000}">
      <formula1>SKU_20</formula1>
    </dataValidation>
    <dataValidation type="list" showErrorMessage="1" errorTitle="Invalid model input" error="Use the supplied options or a non-negative value in the allowed range." sqref="F26" xr:uid="{00000000-0002-0000-1000-000079000000}">
      <formula1>SKU_3</formula1>
    </dataValidation>
  </dataValidations>
  <pageMargins left="0.75" right="0.75" top="1" bottom="1" header="0.5" footer="0.5"/>
  <pageSetup paperSize="8" fitToHeight="0"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26"/>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2362</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SUM(O6:O26)</f>
        <v>357.05799999999994</v>
      </c>
      <c r="J2" s="2" t="s">
        <v>97</v>
      </c>
      <c r="K2" s="10">
        <f>COUNTIFS(A6:A26,B2,Q6:Q26,"UNPRICED*")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2039</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2039</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2019</v>
      </c>
      <c r="E8" s="2" t="s">
        <v>2020</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2039</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2041</v>
      </c>
      <c r="E9" s="2" t="s">
        <v>2042</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2039</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86</v>
      </c>
      <c r="C10" s="2" t="s">
        <v>2299</v>
      </c>
      <c r="D10" s="2" t="s">
        <v>2044</v>
      </c>
      <c r="E10" s="2" t="s">
        <v>2045</v>
      </c>
      <c r="F10" s="5" t="s">
        <v>182</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 t="s">
        <v>2314</v>
      </c>
      <c r="S10" s="2" t="s">
        <v>2039</v>
      </c>
      <c r="T10" s="2" t="s">
        <v>181</v>
      </c>
      <c r="U10" s="3">
        <f>IF(COUNTIF('SKU Catalog'!$A$4:$A$116,T10&amp;"|"&amp;F10)=0,0,MATCH(T10&amp;"|"&amp;F10,'SKU Catalog'!$A$1:$A$116,0))</f>
        <v>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89</v>
      </c>
      <c r="C11" s="2" t="s">
        <v>2301</v>
      </c>
      <c r="D11" s="2" t="s">
        <v>262</v>
      </c>
      <c r="E11" s="2" t="s">
        <v>2302</v>
      </c>
      <c r="F11" s="5" t="s">
        <v>239</v>
      </c>
      <c r="G11" s="6">
        <v>1</v>
      </c>
      <c r="H11" s="13">
        <f>Assumptions!$B$15</f>
        <v>1024</v>
      </c>
      <c r="I11" s="11">
        <v>1</v>
      </c>
      <c r="J11" s="5" t="s">
        <v>2297</v>
      </c>
      <c r="K11" s="12"/>
      <c r="L11" s="3" t="str">
        <f>IF(U11=0,"INVALID SKU",IF(INDEX('SKU Catalog'!$J$1:$J$116,MAX(1,U11))=0,"PAYG",IF(J11="Default",Assumptions!$B$7,J11)))</f>
        <v>PAYG</v>
      </c>
      <c r="M11" s="3" t="str">
        <f>IF(U11=0,"Review SKU",INDEX('SKU Catalog'!$E$1:$E$116,MAX(1,U11)))</f>
        <v>GB-month</v>
      </c>
      <c r="N11" s="8">
        <f>IF(ISNUMBER(K11),K11,IF(U11=0,"UNPRICED",IF(L11="PAYG",INDEX('SKU Catalog'!$K$1:$K$116,MAX(1,U11)),IF(L11="1Y",INDEX('SKU Catalog'!$L$1:$L$116,MAX(1,U11)),INDEX('SKU Catalog'!$M$1:$M$116,MAX(1,U11))))))</f>
        <v>2.1000000000000001E-2</v>
      </c>
      <c r="O11" s="4">
        <f>IF(NOT(AND(A11=$B$2,G11&gt;0,H11&gt;0,OR(C11&lt;&gt;"Recommended baseline",Assumptions!$B$10=1))),0,IF(ISNUMBER(N11),G11*H11*N11*IF(ISNUMBER(K11),1,IF(AND(L11="PAYG",INDEX('SKU Catalog'!$F$1:$F$116,MAX(1,U11))="Hourly"),I11,1)),"UNPRICED"))</f>
        <v>21.504000000000001</v>
      </c>
      <c r="P11" s="4">
        <f>IF(ISNUMBER(O11),O11*Assumptions!$B$8,"UNPRICED")</f>
        <v>258.048</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2303</v>
      </c>
      <c r="S11" s="2" t="s">
        <v>2304</v>
      </c>
      <c r="T11" s="2" t="s">
        <v>262</v>
      </c>
      <c r="U11" s="3">
        <f>IF(COUNTIF('SKU Catalog'!$A$4:$A$116,T11&amp;"|"&amp;F11)=0,0,MATCH(T11&amp;"|"&amp;F11,'SKU Catalog'!$A$1:$A$116,0))</f>
        <v>34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21.504000000000001</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21.504000000000001</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21.504000000000001</v>
      </c>
    </row>
    <row r="12" spans="1:24" ht="54" customHeight="1" x14ac:dyDescent="0.3">
      <c r="A12" s="2" t="s">
        <v>967</v>
      </c>
      <c r="B12" s="2" t="s">
        <v>89</v>
      </c>
      <c r="C12" s="2" t="s">
        <v>2301</v>
      </c>
      <c r="D12" s="2" t="s">
        <v>271</v>
      </c>
      <c r="E12" s="2" t="s">
        <v>2302</v>
      </c>
      <c r="F12" s="5" t="s">
        <v>239</v>
      </c>
      <c r="G12" s="6">
        <v>1</v>
      </c>
      <c r="H12" s="6">
        <v>10</v>
      </c>
      <c r="I12" s="11">
        <v>1</v>
      </c>
      <c r="J12" s="5" t="s">
        <v>2297</v>
      </c>
      <c r="K12" s="12"/>
      <c r="L12" s="3" t="str">
        <f>IF(U12=0,"INVALID SKU",IF(INDEX('SKU Catalog'!$J$1:$J$116,MAX(1,U12))=0,"PAYG",IF(J12="Default",Assumptions!$B$7,J12)))</f>
        <v>PAYG</v>
      </c>
      <c r="M12" s="3" t="str">
        <f>IF(U12=0,"Review SKU",INDEX('SKU Catalog'!$E$1:$E$116,MAX(1,U12)))</f>
        <v>10K operations</v>
      </c>
      <c r="N12" s="8">
        <f>IF(ISNUMBER(K12),K12,IF(U12=0,"UNPRICED",IF(L12="PAYG",INDEX('SKU Catalog'!$K$1:$K$116,MAX(1,U12)),IF(L12="1Y",INDEX('SKU Catalog'!$L$1:$L$116,MAX(1,U12)),INDEX('SKU Catalog'!$M$1:$M$116,MAX(1,U12))))))</f>
        <v>6.5000000000000002E-2</v>
      </c>
      <c r="O12" s="4">
        <f>IF(NOT(AND(A12=$B$2,G12&gt;0,H12&gt;0,OR(C12&lt;&gt;"Recommended baseline",Assumptions!$B$10=1))),0,IF(ISNUMBER(N12),G12*H12*N12*IF(ISNUMBER(K12),1,IF(AND(L12="PAYG",INDEX('SKU Catalog'!$F$1:$F$116,MAX(1,U12))="Hourly"),I12,1)),"UNPRICED"))</f>
        <v>0.65</v>
      </c>
      <c r="P12" s="4">
        <f>IF(ISNUMBER(O12),O12*Assumptions!$B$8,"UNPRICED")</f>
        <v>7.8000000000000007</v>
      </c>
      <c r="Q12" s="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 t="s">
        <v>2303</v>
      </c>
      <c r="S12" s="2" t="s">
        <v>2304</v>
      </c>
      <c r="T12" s="2" t="s">
        <v>271</v>
      </c>
      <c r="U12" s="3">
        <f>IF(COUNTIF('SKU Catalog'!$A$4:$A$116,T12&amp;"|"&amp;F12)=0,0,MATCH(T12&amp;"|"&amp;F12,'SKU Catalog'!$A$1:$A$116,0))</f>
        <v>42</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0.65</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0.65</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0.65</v>
      </c>
    </row>
    <row r="13" spans="1:24" ht="54" customHeight="1" x14ac:dyDescent="0.3">
      <c r="A13" s="2" t="s">
        <v>967</v>
      </c>
      <c r="B13" s="2" t="s">
        <v>89</v>
      </c>
      <c r="C13" s="2" t="s">
        <v>2301</v>
      </c>
      <c r="D13" s="2" t="s">
        <v>273</v>
      </c>
      <c r="E13" s="2" t="s">
        <v>2302</v>
      </c>
      <c r="F13" s="5" t="s">
        <v>239</v>
      </c>
      <c r="G13" s="6">
        <v>1</v>
      </c>
      <c r="H13" s="6">
        <v>10</v>
      </c>
      <c r="I13" s="11">
        <v>1</v>
      </c>
      <c r="J13" s="5" t="s">
        <v>2297</v>
      </c>
      <c r="K13" s="12"/>
      <c r="L13" s="3" t="str">
        <f>IF(U13=0,"INVALID SKU",IF(INDEX('SKU Catalog'!$J$1:$J$116,MAX(1,U13))=0,"PAYG",IF(J13="Default",Assumptions!$B$7,J13)))</f>
        <v>PAYG</v>
      </c>
      <c r="M13" s="3" t="str">
        <f>IF(U13=0,"Review SKU",INDEX('SKU Catalog'!$E$1:$E$116,MAX(1,U13)))</f>
        <v>10K operations</v>
      </c>
      <c r="N13" s="8">
        <f>IF(ISNUMBER(K13),K13,IF(U13=0,"UNPRICED",IF(L13="PAYG",INDEX('SKU Catalog'!$K$1:$K$116,MAX(1,U13)),IF(L13="1Y",INDEX('SKU Catalog'!$L$1:$L$116,MAX(1,U13)),INDEX('SKU Catalog'!$M$1:$M$116,MAX(1,U13))))))</f>
        <v>5.0000000000000001E-3</v>
      </c>
      <c r="O13" s="4">
        <f>IF(NOT(AND(A13=$B$2,G13&gt;0,H13&gt;0,OR(C13&lt;&gt;"Recommended baseline",Assumptions!$B$10=1))),0,IF(ISNUMBER(N13),G13*H13*N13*IF(ISNUMBER(K13),1,IF(AND(L13="PAYG",INDEX('SKU Catalog'!$F$1:$F$116,MAX(1,U13))="Hourly"),I13,1)),"UNPRICED"))</f>
        <v>0.05</v>
      </c>
      <c r="P13" s="4">
        <f>IF(ISNUMBER(O13),O13*Assumptions!$B$8,"UNPRICED")</f>
        <v>0.60000000000000009</v>
      </c>
      <c r="Q13" s="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 t="s">
        <v>2303</v>
      </c>
      <c r="S13" s="2" t="s">
        <v>2304</v>
      </c>
      <c r="T13" s="2" t="s">
        <v>273</v>
      </c>
      <c r="U13" s="3">
        <f>IF(COUNTIF('SKU Catalog'!$A$4:$A$116,T13&amp;"|"&amp;F13)=0,0,MATCH(T13&amp;"|"&amp;F13,'SKU Catalog'!$A$1:$A$116,0))</f>
        <v>43</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0.05</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0.05</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0.05</v>
      </c>
    </row>
    <row r="14" spans="1:24" ht="54" customHeight="1" x14ac:dyDescent="0.3">
      <c r="A14" s="2" t="s">
        <v>967</v>
      </c>
      <c r="B14" s="2" t="s">
        <v>88</v>
      </c>
      <c r="C14" s="2" t="s">
        <v>2301</v>
      </c>
      <c r="D14" s="2" t="s">
        <v>286</v>
      </c>
      <c r="E14" s="2" t="s">
        <v>2302</v>
      </c>
      <c r="F14" s="5" t="s">
        <v>287</v>
      </c>
      <c r="G14" s="6">
        <v>1</v>
      </c>
      <c r="H14" s="13">
        <f>Assumptions!$B$23</f>
        <v>10</v>
      </c>
      <c r="I14" s="11">
        <v>1</v>
      </c>
      <c r="J14" s="5" t="s">
        <v>2297</v>
      </c>
      <c r="K14" s="12"/>
      <c r="L14" s="3" t="str">
        <f>IF(U14=0,"INVALID SKU",IF(INDEX('SKU Catalog'!$J$1:$J$116,MAX(1,U14))=0,"PAYG",IF(J14="Default",Assumptions!$B$7,J14)))</f>
        <v>PAYG</v>
      </c>
      <c r="M14" s="3" t="str">
        <f>IF(U14=0,"Review SKU",INDEX('SKU Catalog'!$E$1:$E$116,MAX(1,U14)))</f>
        <v>10K operations</v>
      </c>
      <c r="N14" s="8">
        <f>IF(ISNUMBER(K14),K14,IF(U14=0,"UNPRICED",IF(L14="PAYG",INDEX('SKU Catalog'!$K$1:$K$116,MAX(1,U14)),IF(L14="1Y",INDEX('SKU Catalog'!$L$1:$L$116,MAX(1,U14)),INDEX('SKU Catalog'!$M$1:$M$116,MAX(1,U14))))))</f>
        <v>0.03</v>
      </c>
      <c r="O14" s="4">
        <f>IF(NOT(AND(A14=$B$2,G14&gt;0,H14&gt;0,OR(C14&lt;&gt;"Recommended baseline",Assumptions!$B$10=1))),0,IF(ISNUMBER(N14),G14*H14*N14*IF(ISNUMBER(K14),1,IF(AND(L14="PAYG",INDEX('SKU Catalog'!$F$1:$F$116,MAX(1,U14))="Hourly"),I14,1)),"UNPRICED"))</f>
        <v>0.3</v>
      </c>
      <c r="P14" s="4">
        <f>IF(ISNUMBER(O14),O14*Assumptions!$B$8,"UNPRICED")</f>
        <v>3.5999999999999996</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2303</v>
      </c>
      <c r="S14" s="2" t="s">
        <v>2304</v>
      </c>
      <c r="T14" s="2" t="s">
        <v>286</v>
      </c>
      <c r="U14" s="3">
        <f>IF(COUNTIF('SKU Catalog'!$A$4:$A$116,T14&amp;"|"&amp;F14)=0,0,MATCH(T14&amp;"|"&amp;F14,'SKU Catalog'!$A$1:$A$116,0))</f>
        <v>48</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0.3</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0.3</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0.3</v>
      </c>
    </row>
    <row r="15" spans="1:24" ht="54" customHeight="1" x14ac:dyDescent="0.3">
      <c r="A15" s="2" t="s">
        <v>967</v>
      </c>
      <c r="B15" s="2" t="s">
        <v>88</v>
      </c>
      <c r="C15" s="2" t="s">
        <v>2301</v>
      </c>
      <c r="D15" s="2" t="s">
        <v>297</v>
      </c>
      <c r="E15" s="2" t="s">
        <v>2302</v>
      </c>
      <c r="F15" s="5" t="s">
        <v>298</v>
      </c>
      <c r="G15" s="6">
        <v>1</v>
      </c>
      <c r="H15" s="13">
        <f>Assumptions!$B$12</f>
        <v>30</v>
      </c>
      <c r="I15" s="11">
        <v>1</v>
      </c>
      <c r="J15" s="5" t="s">
        <v>2297</v>
      </c>
      <c r="K15" s="12"/>
      <c r="L15" s="3" t="str">
        <f>IF(U15=0,"INVALID SKU",IF(INDEX('SKU Catalog'!$J$1:$J$116,MAX(1,U15))=0,"PAYG",IF(J15="Default",Assumptions!$B$7,J15)))</f>
        <v>PAYG</v>
      </c>
      <c r="M15" s="3" t="str">
        <f>IF(U15=0,"Review SKU",INDEX('SKU Catalog'!$E$1:$E$116,MAX(1,U15)))</f>
        <v>GB analyzed</v>
      </c>
      <c r="N15" s="8">
        <f>IF(ISNUMBER(K15),K15,IF(U15=0,"UNPRICED",IF(L15="PAYG",INDEX('SKU Catalog'!$K$1:$K$116,MAX(1,U15)),IF(L15="1Y",INDEX('SKU Catalog'!$L$1:$L$116,MAX(1,U15)),INDEX('SKU Catalog'!$M$1:$M$116,MAX(1,U15))))))</f>
        <v>4.3</v>
      </c>
      <c r="O15" s="4">
        <f>IF(NOT(AND(A15=$B$2,G15&gt;0,H15&gt;0,OR(C15&lt;&gt;"Recommended baseline",Assumptions!$B$10=1))),0,IF(ISNUMBER(N15),G15*H15*N15*IF(ISNUMBER(K15),1,IF(AND(L15="PAYG",INDEX('SKU Catalog'!$F$1:$F$116,MAX(1,U15))="Hourly"),I15,1)),"UNPRICED"))</f>
        <v>129</v>
      </c>
      <c r="P15" s="4">
        <f>IF(ISNUMBER(O15),O15*Assumptions!$B$8,"UNPRICED")</f>
        <v>1548</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2305</v>
      </c>
      <c r="S15" s="2" t="s">
        <v>2304</v>
      </c>
      <c r="T15" s="2" t="s">
        <v>297</v>
      </c>
      <c r="U15" s="3">
        <f>IF(COUNTIF('SKU Catalog'!$A$4:$A$116,T15&amp;"|"&amp;F15)=0,0,MATCH(T15&amp;"|"&amp;F15,'SKU Catalog'!$A$1:$A$116,0))</f>
        <v>51</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129</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129</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129</v>
      </c>
    </row>
    <row r="16" spans="1:24" ht="54" customHeight="1" x14ac:dyDescent="0.3">
      <c r="A16" s="2" t="s">
        <v>967</v>
      </c>
      <c r="B16" s="2" t="s">
        <v>94</v>
      </c>
      <c r="C16" s="2" t="s">
        <v>2301</v>
      </c>
      <c r="D16" s="2" t="s">
        <v>289</v>
      </c>
      <c r="E16" s="2" t="s">
        <v>2302</v>
      </c>
      <c r="F16" s="5" t="s">
        <v>290</v>
      </c>
      <c r="G16" s="6">
        <v>1</v>
      </c>
      <c r="H16" s="13">
        <f>Assumptions!$B$12</f>
        <v>30</v>
      </c>
      <c r="I16" s="11">
        <v>1</v>
      </c>
      <c r="J16" s="5" t="s">
        <v>2297</v>
      </c>
      <c r="K16" s="12"/>
      <c r="L16" s="3" t="str">
        <f>IF(U16=0,"INVALID SKU",IF(INDEX('SKU Catalog'!$J$1:$J$116,MAX(1,U16))=0,"PAYG",IF(J16="Default",Assumptions!$B$7,J16)))</f>
        <v>PAYG</v>
      </c>
      <c r="M16" s="3" t="str">
        <f>IF(U16=0,"Review SKU",INDEX('SKU Catalog'!$E$1:$E$116,MAX(1,U16)))</f>
        <v>GB ingested</v>
      </c>
      <c r="N16" s="8">
        <f>IF(ISNUMBER(K16),K16,IF(U16=0,"UNPRICED",IF(L16="PAYG",INDEX('SKU Catalog'!$K$1:$K$116,MAX(1,U16)),IF(L16="1Y",INDEX('SKU Catalog'!$L$1:$L$116,MAX(1,U16)),INDEX('SKU Catalog'!$M$1:$M$116,MAX(1,U16))))))</f>
        <v>2.2999999999999998</v>
      </c>
      <c r="O16" s="4">
        <f>IF(NOT(AND(A16=$B$2,G16&gt;0,H16&gt;0,OR(C16&lt;&gt;"Recommended baseline",Assumptions!$B$10=1))),0,IF(ISNUMBER(N16),G16*H16*N16*IF(ISNUMBER(K16),1,IF(AND(L16="PAYG",INDEX('SKU Catalog'!$F$1:$F$116,MAX(1,U16))="Hourly"),I16,1)),"UNPRICED"))</f>
        <v>69</v>
      </c>
      <c r="P16" s="4">
        <f>IF(ISNUMBER(O16),O16*Assumptions!$B$8,"UNPRICED")</f>
        <v>828</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2306</v>
      </c>
      <c r="S16" s="2" t="s">
        <v>2304</v>
      </c>
      <c r="T16" s="2" t="s">
        <v>289</v>
      </c>
      <c r="U16" s="3">
        <f>IF(COUNTIF('SKU Catalog'!$A$4:$A$116,T16&amp;"|"&amp;F16)=0,0,MATCH(T16&amp;"|"&amp;F16,'SKU Catalog'!$A$1:$A$116,0))</f>
        <v>49</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69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69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69</v>
      </c>
    </row>
    <row r="17" spans="1:24" ht="54" customHeight="1" x14ac:dyDescent="0.3">
      <c r="A17" s="2" t="s">
        <v>967</v>
      </c>
      <c r="B17" s="2" t="s">
        <v>87</v>
      </c>
      <c r="C17" s="2" t="s">
        <v>2301</v>
      </c>
      <c r="D17" s="2" t="s">
        <v>335</v>
      </c>
      <c r="E17" s="2" t="s">
        <v>2302</v>
      </c>
      <c r="F17" s="5" t="s">
        <v>287</v>
      </c>
      <c r="G17" s="6">
        <v>1</v>
      </c>
      <c r="H17" s="13">
        <f>Assumptions!$B$17</f>
        <v>3</v>
      </c>
      <c r="I17" s="11">
        <v>1</v>
      </c>
      <c r="J17" s="5" t="s">
        <v>2297</v>
      </c>
      <c r="K17" s="12"/>
      <c r="L17" s="3" t="str">
        <f>IF(U17=0,"INVALID SKU",IF(INDEX('SKU Catalog'!$J$1:$J$116,MAX(1,U17))=0,"PAYG",IF(J17="Default",Assumptions!$B$7,J17)))</f>
        <v>PAYG</v>
      </c>
      <c r="M17" s="3" t="str">
        <f>IF(U17=0,"Review SKU",INDEX('SKU Catalog'!$E$1:$E$116,MAX(1,U17)))</f>
        <v>endpoint</v>
      </c>
      <c r="N17" s="8">
        <f>IF(ISNUMBER(K17),K17,IF(U17=0,"UNPRICED",IF(L17="PAYG",INDEX('SKU Catalog'!$K$1:$K$116,MAX(1,U17)),IF(L17="1Y",INDEX('SKU Catalog'!$L$1:$L$116,MAX(1,U17)),INDEX('SKU Catalog'!$M$1:$M$116,MAX(1,U17))))))</f>
        <v>7.3</v>
      </c>
      <c r="O17" s="4">
        <f>IF(NOT(AND(A17=$B$2,G17&gt;0,H17&gt;0,OR(C17&lt;&gt;"Recommended baseline",Assumptions!$B$10=1))),0,IF(ISNUMBER(N17),G17*H17*N17*IF(ISNUMBER(K17),1,IF(AND(L17="PAYG",INDEX('SKU Catalog'!$F$1:$F$116,MAX(1,U17))="Hourly"),I17,1)),"UNPRICED"))</f>
        <v>21.9</v>
      </c>
      <c r="P17" s="4">
        <f>IF(ISNUMBER(O17),O17*Assumptions!$B$8,"UNPRICED")</f>
        <v>262.79999999999995</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2303</v>
      </c>
      <c r="S17" s="2" t="s">
        <v>2304</v>
      </c>
      <c r="T17" s="2" t="s">
        <v>335</v>
      </c>
      <c r="U17" s="3">
        <f>IF(COUNTIF('SKU Catalog'!$A$4:$A$116,T17&amp;"|"&amp;F17)=0,0,MATCH(T17&amp;"|"&amp;F17,'SKU Catalog'!$A$1:$A$116,0))</f>
        <v>63</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21.9</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21.9</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21.9</v>
      </c>
    </row>
    <row r="18" spans="1:24" ht="54" customHeight="1" x14ac:dyDescent="0.3">
      <c r="A18" s="2" t="s">
        <v>967</v>
      </c>
      <c r="B18" s="2" t="s">
        <v>87</v>
      </c>
      <c r="C18" s="2" t="s">
        <v>2301</v>
      </c>
      <c r="D18" s="2" t="s">
        <v>338</v>
      </c>
      <c r="E18" s="2" t="s">
        <v>2302</v>
      </c>
      <c r="F18" s="5" t="s">
        <v>287</v>
      </c>
      <c r="G18" s="6">
        <v>1</v>
      </c>
      <c r="H18" s="6">
        <v>100</v>
      </c>
      <c r="I18" s="11">
        <v>1</v>
      </c>
      <c r="J18" s="5" t="s">
        <v>2297</v>
      </c>
      <c r="K18" s="12"/>
      <c r="L18" s="3" t="str">
        <f>IF(U18=0,"INVALID SKU",IF(INDEX('SKU Catalog'!$J$1:$J$116,MAX(1,U18))=0,"PAYG",IF(J18="Default",Assumptions!$B$7,J18)))</f>
        <v>PAYG</v>
      </c>
      <c r="M18" s="3" t="str">
        <f>IF(U18=0,"Review SKU",INDEX('SKU Catalog'!$E$1:$E$116,MAX(1,U18)))</f>
        <v>GB processed</v>
      </c>
      <c r="N18" s="8">
        <f>IF(ISNUMBER(K18),K18,IF(U18=0,"UNPRICED",IF(L18="PAYG",INDEX('SKU Catalog'!$K$1:$K$116,MAX(1,U18)),IF(L18="1Y",INDEX('SKU Catalog'!$L$1:$L$116,MAX(1,U18)),INDEX('SKU Catalog'!$M$1:$M$116,MAX(1,U18))))))</f>
        <v>0.01</v>
      </c>
      <c r="O18" s="4">
        <f>IF(NOT(AND(A18=$B$2,G18&gt;0,H18&gt;0,OR(C18&lt;&gt;"Recommended baseline",Assumptions!$B$10=1))),0,IF(ISNUMBER(N18),G18*H18*N18*IF(ISNUMBER(K18),1,IF(AND(L18="PAYG",INDEX('SKU Catalog'!$F$1:$F$116,MAX(1,U18))="Hourly"),I18,1)),"UNPRICED"))</f>
        <v>1</v>
      </c>
      <c r="P18" s="4">
        <f>IF(ISNUMBER(O18),O18*Assumptions!$B$8,"UNPRICED")</f>
        <v>12</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338</v>
      </c>
      <c r="U18" s="3">
        <f>IF(COUNTIF('SKU Catalog'!$A$4:$A$116,T18&amp;"|"&amp;F18)=0,0,MATCH(T18&amp;"|"&amp;F18,'SKU Catalog'!$A$1:$A$116,0))</f>
        <v>64</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v>
      </c>
    </row>
    <row r="19" spans="1:24" ht="54" customHeight="1" x14ac:dyDescent="0.3">
      <c r="A19" s="2" t="s">
        <v>967</v>
      </c>
      <c r="B19" s="2" t="s">
        <v>87</v>
      </c>
      <c r="C19" s="2" t="s">
        <v>2301</v>
      </c>
      <c r="D19" s="2" t="s">
        <v>342</v>
      </c>
      <c r="E19" s="2" t="s">
        <v>2302</v>
      </c>
      <c r="F19" s="5" t="s">
        <v>343</v>
      </c>
      <c r="G19" s="6">
        <v>1</v>
      </c>
      <c r="H19" s="13">
        <f>Assumptions!$B$18</f>
        <v>3</v>
      </c>
      <c r="I19" s="11">
        <v>1</v>
      </c>
      <c r="J19" s="5" t="s">
        <v>2297</v>
      </c>
      <c r="K19" s="12"/>
      <c r="L19" s="3" t="str">
        <f>IF(U19=0,"INVALID SKU",IF(INDEX('SKU Catalog'!$J$1:$J$116,MAX(1,U19))=0,"PAYG",IF(J19="Default",Assumptions!$B$7,J19)))</f>
        <v>PAYG</v>
      </c>
      <c r="M19" s="3" t="str">
        <f>IF(U19=0,"Review SKU",INDEX('SKU Catalog'!$E$1:$E$116,MAX(1,U19)))</f>
        <v>zone</v>
      </c>
      <c r="N19" s="8">
        <f>IF(ISNUMBER(K19),K19,IF(U19=0,"UNPRICED",IF(L19="PAYG",INDEX('SKU Catalog'!$K$1:$K$116,MAX(1,U19)),IF(L19="1Y",INDEX('SKU Catalog'!$L$1:$L$116,MAX(1,U19)),INDEX('SKU Catalog'!$M$1:$M$116,MAX(1,U19))))))</f>
        <v>0.5</v>
      </c>
      <c r="O19" s="4">
        <f>IF(NOT(AND(A19=$B$2,G19&gt;0,H19&gt;0,OR(C19&lt;&gt;"Recommended baseline",Assumptions!$B$10=1))),0,IF(ISNUMBER(N19),G19*H19*N19*IF(ISNUMBER(K19),1,IF(AND(L19="PAYG",INDEX('SKU Catalog'!$F$1:$F$116,MAX(1,U19))="Hourly"),I19,1)),"UNPRICED"))</f>
        <v>1.5</v>
      </c>
      <c r="P19" s="4">
        <f>IF(ISNUMBER(O19),O19*Assumptions!$B$8,"UNPRICED")</f>
        <v>18</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2303</v>
      </c>
      <c r="S19" s="2" t="s">
        <v>2304</v>
      </c>
      <c r="T19" s="2" t="s">
        <v>342</v>
      </c>
      <c r="U19" s="3">
        <f>IF(COUNTIF('SKU Catalog'!$A$4:$A$116,T19&amp;"|"&amp;F19)=0,0,MATCH(T19&amp;"|"&amp;F19,'SKU Catalog'!$A$1:$A$116,0))</f>
        <v>65</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1.5</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1.5</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1.5</v>
      </c>
    </row>
    <row r="20" spans="1:24" ht="54" customHeight="1" x14ac:dyDescent="0.3">
      <c r="A20" s="2" t="s">
        <v>967</v>
      </c>
      <c r="B20" s="2" t="s">
        <v>87</v>
      </c>
      <c r="C20" s="2" t="s">
        <v>2301</v>
      </c>
      <c r="D20" s="2" t="s">
        <v>346</v>
      </c>
      <c r="E20" s="2" t="s">
        <v>2302</v>
      </c>
      <c r="F20" s="5" t="s">
        <v>343</v>
      </c>
      <c r="G20" s="6">
        <v>1</v>
      </c>
      <c r="H20" s="6">
        <v>1</v>
      </c>
      <c r="I20" s="11">
        <v>1</v>
      </c>
      <c r="J20" s="5" t="s">
        <v>2297</v>
      </c>
      <c r="K20" s="12"/>
      <c r="L20" s="3" t="str">
        <f>IF(U20=0,"INVALID SKU",IF(INDEX('SKU Catalog'!$J$1:$J$116,MAX(1,U20))=0,"PAYG",IF(J20="Default",Assumptions!$B$7,J20)))</f>
        <v>PAYG</v>
      </c>
      <c r="M20" s="3" t="str">
        <f>IF(U20=0,"Review SKU",INDEX('SKU Catalog'!$E$1:$E$116,MAX(1,U20)))</f>
        <v>million queries</v>
      </c>
      <c r="N20" s="8">
        <f>IF(ISNUMBER(K20),K20,IF(U20=0,"UNPRICED",IF(L20="PAYG",INDEX('SKU Catalog'!$K$1:$K$116,MAX(1,U20)),IF(L20="1Y",INDEX('SKU Catalog'!$L$1:$L$116,MAX(1,U20)),INDEX('SKU Catalog'!$M$1:$M$116,MAX(1,U20))))))</f>
        <v>0.4</v>
      </c>
      <c r="O20" s="4">
        <f>IF(NOT(AND(A20=$B$2,G20&gt;0,H20&gt;0,OR(C20&lt;&gt;"Recommended baseline",Assumptions!$B$10=1))),0,IF(ISNUMBER(N20),G20*H20*N20*IF(ISNUMBER(K20),1,IF(AND(L20="PAYG",INDEX('SKU Catalog'!$F$1:$F$116,MAX(1,U20))="Hourly"),I20,1)),"UNPRICED"))</f>
        <v>0.4</v>
      </c>
      <c r="P20" s="4">
        <f>IF(ISNUMBER(O20),O20*Assumptions!$B$8,"UNPRICED")</f>
        <v>4.8000000000000007</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2303</v>
      </c>
      <c r="S20" s="2" t="s">
        <v>2304</v>
      </c>
      <c r="T20" s="2" t="s">
        <v>346</v>
      </c>
      <c r="U20" s="3">
        <f>IF(COUNTIF('SKU Catalog'!$A$4:$A$116,T20&amp;"|"&amp;F20)=0,0,MATCH(T20&amp;"|"&amp;F20,'SKU Catalog'!$A$1:$A$116,0))</f>
        <v>66</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0.4</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0.4</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0.4</v>
      </c>
    </row>
    <row r="21" spans="1:24" ht="54" customHeight="1" x14ac:dyDescent="0.3">
      <c r="A21" s="2" t="s">
        <v>967</v>
      </c>
      <c r="B21" s="2" t="s">
        <v>87</v>
      </c>
      <c r="C21" s="2" t="s">
        <v>2301</v>
      </c>
      <c r="D21" s="2" t="s">
        <v>352</v>
      </c>
      <c r="E21" s="2" t="s">
        <v>2302</v>
      </c>
      <c r="F21" s="5" t="s">
        <v>353</v>
      </c>
      <c r="G21" s="6">
        <v>1</v>
      </c>
      <c r="H21" s="13">
        <f>Assumptions!$B$16</f>
        <v>100</v>
      </c>
      <c r="I21" s="11">
        <v>1</v>
      </c>
      <c r="J21" s="5" t="s">
        <v>2297</v>
      </c>
      <c r="K21" s="12"/>
      <c r="L21" s="3" t="str">
        <f>IF(U21=0,"INVALID SKU",IF(INDEX('SKU Catalog'!$J$1:$J$116,MAX(1,U21))=0,"PAYG",IF(J21="Default",Assumptions!$B$7,J21)))</f>
        <v>PAYG</v>
      </c>
      <c r="M21" s="3" t="str">
        <f>IF(U21=0,"Review SKU",INDEX('SKU Catalog'!$E$1:$E$116,MAX(1,U21)))</f>
        <v>billable GB</v>
      </c>
      <c r="N21" s="8">
        <f>IF(ISNUMBER(K21),K21,IF(U21=0,"UNPRICED",IF(L21="PAYG",INDEX('SKU Catalog'!$K$1:$K$116,MAX(1,U21)),IF(L21="1Y",INDEX('SKU Catalog'!$L$1:$L$116,MAX(1,U21)),INDEX('SKU Catalog'!$M$1:$M$116,MAX(1,U21))))))</f>
        <v>8.6999999999999994E-2</v>
      </c>
      <c r="O21" s="4">
        <f>IF(NOT(AND(A21=$B$2,G21&gt;0,H21&gt;0,OR(C21&lt;&gt;"Recommended baseline",Assumptions!$B$10=1))),0,IF(ISNUMBER(N21),G21*H21*N21*IF(ISNUMBER(K21),1,IF(AND(L21="PAYG",INDEX('SKU Catalog'!$F$1:$F$116,MAX(1,U21))="Hourly"),I21,1)),"UNPRICED"))</f>
        <v>8.6999999999999993</v>
      </c>
      <c r="P21" s="4">
        <f>IF(ISNUMBER(O21),O21*Assumptions!$B$8,"UNPRICED")</f>
        <v>104.39999999999999</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352</v>
      </c>
      <c r="U21" s="3">
        <f>IF(COUNTIF('SKU Catalog'!$A$4:$A$116,T21&amp;"|"&amp;F21)=0,0,MATCH(T21&amp;"|"&amp;F21,'SKU Catalog'!$A$1:$A$116,0))</f>
        <v>69</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8.6999999999999993</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8.6999999999999993</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8.6999999999999993</v>
      </c>
    </row>
    <row r="22" spans="1:24" ht="54" customHeight="1" x14ac:dyDescent="0.3">
      <c r="A22" s="2" t="s">
        <v>967</v>
      </c>
      <c r="B22" s="2" t="s">
        <v>90</v>
      </c>
      <c r="C22" s="2" t="s">
        <v>2301</v>
      </c>
      <c r="D22" s="2" t="s">
        <v>316</v>
      </c>
      <c r="E22" s="2" t="s">
        <v>2302</v>
      </c>
      <c r="F22" s="5" t="s">
        <v>317</v>
      </c>
      <c r="G22" s="6">
        <v>1</v>
      </c>
      <c r="H22" s="13">
        <f>Assumptions!$B$13</f>
        <v>10</v>
      </c>
      <c r="I22" s="11">
        <v>1</v>
      </c>
      <c r="J22" s="5" t="s">
        <v>2297</v>
      </c>
      <c r="K22" s="12"/>
      <c r="L22" s="3" t="str">
        <f>IF(U22=0,"INVALID SKU",IF(INDEX('SKU Catalog'!$J$1:$J$116,MAX(1,U22))=0,"PAYG",IF(J22="Default",Assumptions!$B$7,J22)))</f>
        <v>PAYG</v>
      </c>
      <c r="M22" s="3" t="str">
        <f>IF(U22=0,"Review SKU",INDEX('SKU Catalog'!$E$1:$E$116,MAX(1,U22)))</f>
        <v>million tokens</v>
      </c>
      <c r="N22" s="8">
        <f>IF(ISNUMBER(K22),K22,IF(U22=0,"UNPRICED",IF(L22="PAYG",INDEX('SKU Catalog'!$K$1:$K$116,MAX(1,U22)),IF(L22="1Y",INDEX('SKU Catalog'!$L$1:$L$116,MAX(1,U22)),INDEX('SKU Catalog'!$M$1:$M$116,MAX(1,U22))))))</f>
        <v>0.15</v>
      </c>
      <c r="O22" s="4">
        <f>IF(NOT(AND(A22=$B$2,G22&gt;0,H22&gt;0,OR(C22&lt;&gt;"Recommended baseline",Assumptions!$B$10=1))),0,IF(ISNUMBER(N22),G22*H22*N22*IF(ISNUMBER(K22),1,IF(AND(L22="PAYG",INDEX('SKU Catalog'!$F$1:$F$116,MAX(1,U22))="Hourly"),I22,1)),"UNPRICED"))</f>
        <v>1.5</v>
      </c>
      <c r="P22" s="4">
        <f>IF(ISNUMBER(O22),O22*Assumptions!$B$8,"UNPRICED")</f>
        <v>18</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316</v>
      </c>
      <c r="U22" s="3">
        <f>IF(COUNTIF('SKU Catalog'!$A$4:$A$116,T22&amp;"|"&amp;F22)=0,0,MATCH(T22&amp;"|"&amp;F22,'SKU Catalog'!$A$1:$A$116,0))</f>
        <v>56</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1.5</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1.5</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1.5</v>
      </c>
    </row>
    <row r="23" spans="1:24" ht="54" customHeight="1" x14ac:dyDescent="0.3">
      <c r="A23" s="2" t="s">
        <v>967</v>
      </c>
      <c r="B23" s="2" t="s">
        <v>90</v>
      </c>
      <c r="C23" s="2" t="s">
        <v>2301</v>
      </c>
      <c r="D23" s="2" t="s">
        <v>323</v>
      </c>
      <c r="E23" s="2" t="s">
        <v>2302</v>
      </c>
      <c r="F23" s="5" t="s">
        <v>317</v>
      </c>
      <c r="G23" s="6">
        <v>1</v>
      </c>
      <c r="H23" s="13">
        <f>Assumptions!$B$14</f>
        <v>2</v>
      </c>
      <c r="I23" s="11">
        <v>1</v>
      </c>
      <c r="J23" s="5" t="s">
        <v>2297</v>
      </c>
      <c r="K23" s="12"/>
      <c r="L23" s="3" t="str">
        <f>IF(U23=0,"INVALID SKU",IF(INDEX('SKU Catalog'!$J$1:$J$116,MAX(1,U23))=0,"PAYG",IF(J23="Default",Assumptions!$B$7,J23)))</f>
        <v>PAYG</v>
      </c>
      <c r="M23" s="3" t="str">
        <f>IF(U23=0,"Review SKU",INDEX('SKU Catalog'!$E$1:$E$116,MAX(1,U23)))</f>
        <v>million tokens</v>
      </c>
      <c r="N23" s="8">
        <f>IF(ISNUMBER(K23),K23,IF(U23=0,"UNPRICED",IF(L23="PAYG",INDEX('SKU Catalog'!$K$1:$K$116,MAX(1,U23)),IF(L23="1Y",INDEX('SKU Catalog'!$L$1:$L$116,MAX(1,U23)),INDEX('SKU Catalog'!$M$1:$M$116,MAX(1,U23))))))</f>
        <v>0.6</v>
      </c>
      <c r="O23" s="4">
        <f>IF(NOT(AND(A23=$B$2,G23&gt;0,H23&gt;0,OR(C23&lt;&gt;"Recommended baseline",Assumptions!$B$10=1))),0,IF(ISNUMBER(N23),G23*H23*N23*IF(ISNUMBER(K23),1,IF(AND(L23="PAYG",INDEX('SKU Catalog'!$F$1:$F$116,MAX(1,U23))="Hourly"),I23,1)),"UNPRICED"))</f>
        <v>1.2</v>
      </c>
      <c r="P23" s="4">
        <f>IF(ISNUMBER(O23),O23*Assumptions!$B$8,"UNPRICED")</f>
        <v>14.399999999999999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323</v>
      </c>
      <c r="U23" s="3">
        <f>IF(COUNTIF('SKU Catalog'!$A$4:$A$116,T23&amp;"|"&amp;F23)=0,0,MATCH(T23&amp;"|"&amp;F23,'SKU Catalog'!$A$1:$A$116,0))</f>
        <v>58</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1.2</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1.2</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1.2</v>
      </c>
    </row>
    <row r="24" spans="1:24" ht="54" customHeight="1" x14ac:dyDescent="0.3">
      <c r="A24" s="2" t="s">
        <v>967</v>
      </c>
      <c r="B24" s="2" t="s">
        <v>90</v>
      </c>
      <c r="C24" s="2" t="s">
        <v>2301</v>
      </c>
      <c r="D24" s="2" t="s">
        <v>326</v>
      </c>
      <c r="E24" s="2" t="s">
        <v>2302</v>
      </c>
      <c r="F24" s="5" t="s">
        <v>327</v>
      </c>
      <c r="G24" s="6">
        <v>1</v>
      </c>
      <c r="H24" s="13">
        <f>Assumptions!$B$20</f>
        <v>1</v>
      </c>
      <c r="I24" s="11">
        <v>1</v>
      </c>
      <c r="J24" s="5" t="s">
        <v>2297</v>
      </c>
      <c r="K24" s="12"/>
      <c r="L24" s="3" t="str">
        <f>IF(U24=0,"INVALID SKU",IF(INDEX('SKU Catalog'!$J$1:$J$116,MAX(1,U24))=0,"PAYG",IF(J24="Default",Assumptions!$B$7,J24)))</f>
        <v>PAYG</v>
      </c>
      <c r="M24" s="3" t="str">
        <f>IF(U24=0,"Review SKU",INDEX('SKU Catalog'!$E$1:$E$116,MAX(1,U24)))</f>
        <v>search unit (replicas x partitions)</v>
      </c>
      <c r="N24" s="8">
        <f>IF(ISNUMBER(K24),K24,IF(U24=0,"UNPRICED",IF(L24="PAYG",INDEX('SKU Catalog'!$K$1:$K$116,MAX(1,U24)),IF(L24="1Y",INDEX('SKU Catalog'!$L$1:$L$116,MAX(1,U24)),INDEX('SKU Catalog'!$M$1:$M$116,MAX(1,U24))))))</f>
        <v>73.73</v>
      </c>
      <c r="O24" s="4">
        <f>IF(NOT(AND(A24=$B$2,G24&gt;0,H24&gt;0,OR(C24&lt;&gt;"Recommended baseline",Assumptions!$B$10=1))),0,IF(ISNUMBER(N24),G24*H24*N24*IF(ISNUMBER(K24),1,IF(AND(L24="PAYG",INDEX('SKU Catalog'!$F$1:$F$116,MAX(1,U24))="Hourly"),I24,1)),"UNPRICED"))</f>
        <v>73.73</v>
      </c>
      <c r="P24" s="4">
        <f>IF(ISNUMBER(O24),O24*Assumptions!$B$8,"UNPRICED")</f>
        <v>884.76</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326</v>
      </c>
      <c r="U24" s="3">
        <f>IF(COUNTIF('SKU Catalog'!$A$4:$A$116,T24&amp;"|"&amp;F24)=0,0,MATCH(T24&amp;"|"&amp;F24,'SKU Catalog'!$A$1:$A$116,0))</f>
        <v>60</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73.73</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73.73</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73.73</v>
      </c>
    </row>
    <row r="25" spans="1:24" ht="54" customHeight="1" x14ac:dyDescent="0.3">
      <c r="A25" s="2" t="s">
        <v>967</v>
      </c>
      <c r="B25" s="2" t="s">
        <v>88</v>
      </c>
      <c r="C25" s="2" t="s">
        <v>2301</v>
      </c>
      <c r="D25" s="2" t="s">
        <v>307</v>
      </c>
      <c r="E25" s="2" t="s">
        <v>2302</v>
      </c>
      <c r="F25" s="5" t="s">
        <v>312</v>
      </c>
      <c r="G25" s="6">
        <v>1</v>
      </c>
      <c r="H25" s="13">
        <f>Assumptions!$B$19</f>
        <v>1</v>
      </c>
      <c r="I25" s="11">
        <v>1</v>
      </c>
      <c r="J25" s="5" t="s">
        <v>2297</v>
      </c>
      <c r="K25" s="12"/>
      <c r="L25" s="3" t="str">
        <f>IF(U25=0,"INVALID SKU",IF(INDEX('SKU Catalog'!$J$1:$J$116,MAX(1,U25))=0,"PAYG",IF(J25="Default",Assumptions!$B$7,J25)))</f>
        <v>PAYG</v>
      </c>
      <c r="M25" s="3" t="str">
        <f>IF(U25=0,"Review SKU",INDEX('SKU Catalog'!$E$1:$E$116,MAX(1,U25)))</f>
        <v>protected storage account</v>
      </c>
      <c r="N25" s="8" t="str">
        <f>IF(ISNUMBER(K25),K25,IF(U25=0,"UNPRICED",IF(L25="PAYG",INDEX('SKU Catalog'!$K$1:$K$116,MAX(1,U25)),IF(L25="1Y",INDEX('SKU Catalog'!$L$1:$L$116,MAX(1,U25)),INDEX('SKU Catalog'!$M$1:$M$116,MAX(1,U25))))))</f>
        <v>UNPRICED</v>
      </c>
      <c r="O25" s="4" t="str">
        <f>IF(NOT(AND(A25=$B$2,G25&gt;0,H25&gt;0,OR(C25&lt;&gt;"Recommended baseline",Assumptions!$B$10=1))),0,IF(ISNUMBER(N25),G25*H25*N25*IF(ISNUMBER(K25),1,IF(AND(L25="PAYG",INDEX('SKU Catalog'!$F$1:$F$116,MAX(1,U25))="Hourly"),I25,1)),"UNPRICED"))</f>
        <v>UNPRICED</v>
      </c>
      <c r="P25" s="4" t="str">
        <f>IF(ISNUMBER(O25),O25*Assumptions!$B$8,"UNPRICED")</f>
        <v>UNPRICED</v>
      </c>
      <c r="Q25" s="3" t="str">
        <f>IF(NOT(AND(A25=$B$2,G25&gt;0,H25&gt;0,OR(C25&lt;&gt;"Recommended baseline",Assumptions!$B$10=1))),"Inactive",IF(NOT(ISNUMBER(N25)),"UNPRICED - select SKU / quote",IF(ISNUMBER(K25),"Manual quote - verify source",IF(T25="Covered","Covered by capacity",IF(T25="Control plane","No direct fee","Priced - verify sizing")))))</f>
        <v>UNPRICED - select SKU / quote</v>
      </c>
      <c r="R25" s="2" t="s">
        <v>2307</v>
      </c>
      <c r="S25" s="2" t="s">
        <v>2304</v>
      </c>
      <c r="T25" s="2" t="s">
        <v>307</v>
      </c>
      <c r="U25" s="3">
        <f>IF(COUNTIF('SKU Catalog'!$A$4:$A$116,T25&amp;"|"&amp;F25)=0,0,MATCH(T25&amp;"|"&amp;F25,'SKU Catalog'!$A$1:$A$116,0))</f>
        <v>55</v>
      </c>
      <c r="V25" s="4" t="str">
        <f>IF(NOT(AND(A25=$B$2,G25&gt;0,H25&gt;0,OR(C25&lt;&gt;"Recommended baseline",Assumptions!$B$10=1))),0,IF(ISNUMBER(K25),G25*H25*K25,IF(U25=0,"UNPRICED",IF(ISNUMBER(INDEX('SKU Catalog'!$K$1:$K$116,MAX(1,U25))),G25*H25*INDEX('SKU Catalog'!$K$1:$K$116,MAX(1,U25))*IF(AND(INDEX('SKU Catalog'!$F$1:$F$116,MAX(1,U25))="Hourly",OR(INDEX('SKU Catalog'!$J$1:$J$116,MAX(1,U25))=0,"PAYG"="PAYG")),I25,1),"UNPRICED"))))</f>
        <v>UNPRICED</v>
      </c>
      <c r="W25" s="4" t="str">
        <f>IF(NOT(AND(A25=$B$2,G25&gt;0,H25&gt;0,OR(C25&lt;&gt;"Recommended baseline",Assumptions!$B$10=1))),0,IF(ISNUMBER(K25),G25*H25*K25,IF(U25=0,"UNPRICED",IF(ISNUMBER(INDEX('SKU Catalog'!$L$1:$L$116,MAX(1,U25))),G25*H25*INDEX('SKU Catalog'!$L$1:$L$116,MAX(1,U25))*IF(AND(INDEX('SKU Catalog'!$F$1:$F$116,MAX(1,U25))="Hourly",OR(INDEX('SKU Catalog'!$J$1:$J$116,MAX(1,U25))=0,"1Y"="PAYG")),I25,1),"UNPRICED"))))</f>
        <v>UNPRICED</v>
      </c>
      <c r="X25" s="4" t="str">
        <f>IF(NOT(AND(A25=$B$2,G25&gt;0,H25&gt;0,OR(C25&lt;&gt;"Recommended baseline",Assumptions!$B$10=1))),0,IF(ISNUMBER(K25),G25*H25*K25,IF(U25=0,"UNPRICED",IF(ISNUMBER(INDEX('SKU Catalog'!$M$1:$M$116,MAX(1,U25))),G25*H25*INDEX('SKU Catalog'!$M$1:$M$116,MAX(1,U25))*IF(AND(INDEX('SKU Catalog'!$F$1:$F$116,MAX(1,U25))="Hourly",OR(INDEX('SKU Catalog'!$J$1:$J$116,MAX(1,U25))=0,"3Y"="PAYG")),I25,1),"UNPRICED"))))</f>
        <v>UNPRICED</v>
      </c>
    </row>
    <row r="26" spans="1:24" ht="54" customHeight="1" x14ac:dyDescent="0.3">
      <c r="A26" s="2" t="s">
        <v>967</v>
      </c>
      <c r="B26" s="2" t="s">
        <v>96</v>
      </c>
      <c r="C26" s="2" t="s">
        <v>2301</v>
      </c>
      <c r="D26" s="2" t="s">
        <v>96</v>
      </c>
      <c r="E26" s="2" t="s">
        <v>2302</v>
      </c>
      <c r="F26" s="5" t="s">
        <v>191</v>
      </c>
      <c r="G26" s="6">
        <v>1</v>
      </c>
      <c r="H26" s="6">
        <v>1</v>
      </c>
      <c r="I26" s="11">
        <v>1</v>
      </c>
      <c r="J26" s="5" t="s">
        <v>2297</v>
      </c>
      <c r="K26" s="12"/>
      <c r="L26" s="3" t="str">
        <f>IF(U26=0,"INVALID SKU",IF(INDEX('SKU Catalog'!$J$1:$J$116,MAX(1,U26))=0,"PAYG",IF(J26="Default",Assumptions!$B$7,J26)))</f>
        <v>PAYG</v>
      </c>
      <c r="M26" s="3" t="str">
        <f>IF(U26=0,"Review SKU",INDEX('SKU Catalog'!$E$1:$E$116,MAX(1,U26)))</f>
        <v>quoted unit</v>
      </c>
      <c r="N26" s="8" t="str">
        <f>IF(ISNUMBER(K26),K26,IF(U26=0,"UNPRICED",IF(L26="PAYG",INDEX('SKU Catalog'!$K$1:$K$116,MAX(1,U26)),IF(L26="1Y",INDEX('SKU Catalog'!$L$1:$L$116,MAX(1,U26)),INDEX('SKU Catalog'!$M$1:$M$116,MAX(1,U26))))))</f>
        <v>UNPRICED</v>
      </c>
      <c r="O26" s="4" t="str">
        <f>IF(NOT(AND(A26=$B$2,G26&gt;0,H26&gt;0,OR(C26&lt;&gt;"Recommended baseline",Assumptions!$B$10=1))),0,IF(ISNUMBER(N26),G26*H26*N26*IF(ISNUMBER(K26),1,IF(AND(L26="PAYG",INDEX('SKU Catalog'!$F$1:$F$116,MAX(1,U26))="Hourly"),I26,1)),"UNPRICED"))</f>
        <v>UNPRICED</v>
      </c>
      <c r="P26" s="4" t="str">
        <f>IF(ISNUMBER(O26),O26*Assumptions!$B$8,"UNPRICED")</f>
        <v>UNPRICED</v>
      </c>
      <c r="Q26" s="3" t="str">
        <f>IF(NOT(AND(A26=$B$2,G26&gt;0,H26&gt;0,OR(C26&lt;&gt;"Recommended baseline",Assumptions!$B$10=1))),"Inactive",IF(NOT(ISNUMBER(N26)),"UNPRICED - select SKU / quote",IF(ISNUMBER(K26),"Manual quote - verify source",IF(T26="Covered","Covered by capacity",IF(T26="Control plane","No direct fee","Priced - verify sizing")))))</f>
        <v>UNPRICED - select SKU / quote</v>
      </c>
      <c r="R26" s="2" t="s">
        <v>2308</v>
      </c>
      <c r="S26" s="2" t="s">
        <v>2304</v>
      </c>
      <c r="T26" s="2" t="s">
        <v>96</v>
      </c>
      <c r="U26" s="3">
        <f>IF(COUNTIF('SKU Catalog'!$A$4:$A$116,T26&amp;"|"&amp;F26)=0,0,MATCH(T26&amp;"|"&amp;F26,'SKU Catalog'!$A$1:$A$116,0))</f>
        <v>6</v>
      </c>
      <c r="V26" s="4" t="str">
        <f>IF(NOT(AND(A26=$B$2,G26&gt;0,H26&gt;0,OR(C26&lt;&gt;"Recommended baseline",Assumptions!$B$10=1))),0,IF(ISNUMBER(K26),G26*H26*K26,IF(U26=0,"UNPRICED",IF(ISNUMBER(INDEX('SKU Catalog'!$K$1:$K$116,MAX(1,U26))),G26*H26*INDEX('SKU Catalog'!$K$1:$K$116,MAX(1,U26))*IF(AND(INDEX('SKU Catalog'!$F$1:$F$116,MAX(1,U26))="Hourly",OR(INDEX('SKU Catalog'!$J$1:$J$116,MAX(1,U26))=0,"PAYG"="PAYG")),I26,1),"UNPRICED"))))</f>
        <v>UNPRICED</v>
      </c>
      <c r="W26" s="4" t="str">
        <f>IF(NOT(AND(A26=$B$2,G26&gt;0,H26&gt;0,OR(C26&lt;&gt;"Recommended baseline",Assumptions!$B$10=1))),0,IF(ISNUMBER(K26),G26*H26*K26,IF(U26=0,"UNPRICED",IF(ISNUMBER(INDEX('SKU Catalog'!$L$1:$L$116,MAX(1,U26))),G26*H26*INDEX('SKU Catalog'!$L$1:$L$116,MAX(1,U26))*IF(AND(INDEX('SKU Catalog'!$F$1:$F$116,MAX(1,U26))="Hourly",OR(INDEX('SKU Catalog'!$J$1:$J$116,MAX(1,U26))=0,"1Y"="PAYG")),I26,1),"UNPRICED"))))</f>
        <v>UNPRICED</v>
      </c>
      <c r="X26" s="4" t="str">
        <f>IF(NOT(AND(A26=$B$2,G26&gt;0,H26&gt;0,OR(C26&lt;&gt;"Recommended baseline",Assumptions!$B$10=1))),0,IF(ISNUMBER(K26),G26*H26*K26,IF(U26=0,"UNPRICED",IF(ISNUMBER(INDEX('SKU Catalog'!$M$1:$M$116,MAX(1,U26))),G26*H26*INDEX('SKU Catalog'!$M$1:$M$116,MAX(1,U26))*IF(AND(INDEX('SKU Catalog'!$F$1:$F$116,MAX(1,U26))="Hourly",OR(INDEX('SKU Catalog'!$J$1:$J$116,MAX(1,U26))=0,"3Y"="PAYG")),I26,1),"UNPRICED"))))</f>
        <v>UNPRICED</v>
      </c>
    </row>
  </sheetData>
  <autoFilter ref="A5:S26" xr:uid="{00000000-0009-0000-0000-000011000000}"/>
  <mergeCells count="2">
    <mergeCell ref="A3:S3"/>
    <mergeCell ref="A1:S1"/>
  </mergeCells>
  <conditionalFormatting sqref="O6:P26">
    <cfRule type="cellIs" dxfId="7" priority="1" operator="equal">
      <formula>"UNPRICED"</formula>
    </cfRule>
  </conditionalFormatting>
  <dataValidations count="23">
    <dataValidation type="list" showErrorMessage="1" errorTitle="Invalid model input" error="Use the supplied options or a non-negative value in the allowed range." sqref="B2" xr:uid="{00000000-0002-0000-1100-000000000000}">
      <formula1>"dev"</formula1>
    </dataValidation>
    <dataValidation type="list" showErrorMessage="1" errorTitle="Invalid model input" error="Use the supplied options or a non-negative value in the allowed range." sqref="F6" xr:uid="{00000000-0002-0000-1100-000001000000}">
      <formula1>SKU_4</formula1>
    </dataValidation>
    <dataValidation type="list" showErrorMessage="1" errorTitle="Invalid model input" error="Use the supplied options or a non-negative value in the allowed range." sqref="J6:J26" xr:uid="{00000000-0002-0000-1100-000002000000}">
      <formula1>"Default,PAYG,1Y,3Y"</formula1>
    </dataValidation>
    <dataValidation type="decimal" showErrorMessage="1" errorTitle="Invalid model input" error="Use the supplied options or a non-negative value in the allowed range." sqref="G6:H26 K6:K26" xr:uid="{00000000-0002-0000-1100-000003000000}">
      <formula1>0</formula1>
      <formula2>1000000000000</formula2>
    </dataValidation>
    <dataValidation type="decimal" showErrorMessage="1" errorTitle="Invalid model input" error="Use the supplied options or a non-negative value in the allowed range." sqref="I6:I26" xr:uid="{00000000-0002-0000-1100-000006000000}">
      <formula1>0</formula1>
      <formula2>1</formula2>
    </dataValidation>
    <dataValidation type="list" showErrorMessage="1" errorTitle="Invalid model input" error="Use the supplied options or a non-negative value in the allowed range." sqref="F7" xr:uid="{00000000-0002-0000-1100-000007000000}">
      <formula1>SKU_5</formula1>
    </dataValidation>
    <dataValidation type="list" showErrorMessage="1" errorTitle="Invalid model input" error="Use the supplied options or a non-negative value in the allowed range." sqref="F8:F10" xr:uid="{00000000-0002-0000-1100-00000D000000}">
      <formula1>SKU_1</formula1>
    </dataValidation>
    <dataValidation type="list" showErrorMessage="1" errorTitle="Invalid model input" error="Use the supplied options or a non-negative value in the allowed range." sqref="F11" xr:uid="{00000000-0002-0000-1100-00001F000000}">
      <formula1>SKU_9</formula1>
    </dataValidation>
    <dataValidation type="list" showErrorMessage="1" errorTitle="Invalid model input" error="Use the supplied options or a non-negative value in the allowed range." sqref="F12" xr:uid="{00000000-0002-0000-1100-000025000000}">
      <formula1>SKU_10</formula1>
    </dataValidation>
    <dataValidation type="list" showErrorMessage="1" errorTitle="Invalid model input" error="Use the supplied options or a non-negative value in the allowed range." sqref="F13" xr:uid="{00000000-0002-0000-1100-00002B000000}">
      <formula1>SKU_11</formula1>
    </dataValidation>
    <dataValidation type="list" showErrorMessage="1" errorTitle="Invalid model input" error="Use the supplied options or a non-negative value in the allowed range." sqref="F14" xr:uid="{00000000-0002-0000-1100-000031000000}">
      <formula1>SKU_15</formula1>
    </dataValidation>
    <dataValidation type="list" showErrorMessage="1" errorTitle="Invalid model input" error="Use the supplied options or a non-negative value in the allowed range." sqref="F15" xr:uid="{00000000-0002-0000-1100-000037000000}">
      <formula1>SKU_18</formula1>
    </dataValidation>
    <dataValidation type="list" showErrorMessage="1" errorTitle="Invalid model input" error="Use the supplied options or a non-negative value in the allowed range." sqref="F16" xr:uid="{00000000-0002-0000-1100-00003D000000}">
      <formula1>SKU_16</formula1>
    </dataValidation>
    <dataValidation type="list" showErrorMessage="1" errorTitle="Invalid model input" error="Use the supplied options or a non-negative value in the allowed range." sqref="F17" xr:uid="{00000000-0002-0000-1100-000043000000}">
      <formula1>SKU_25</formula1>
    </dataValidation>
    <dataValidation type="list" showErrorMessage="1" errorTitle="Invalid model input" error="Use the supplied options or a non-negative value in the allowed range." sqref="F18" xr:uid="{00000000-0002-0000-1100-000049000000}">
      <formula1>SKU_26</formula1>
    </dataValidation>
    <dataValidation type="list" showErrorMessage="1" errorTitle="Invalid model input" error="Use the supplied options or a non-negative value in the allowed range." sqref="F19" xr:uid="{00000000-0002-0000-1100-00004F000000}">
      <formula1>SKU_27</formula1>
    </dataValidation>
    <dataValidation type="list" showErrorMessage="1" errorTitle="Invalid model input" error="Use the supplied options or a non-negative value in the allowed range." sqref="F20" xr:uid="{00000000-0002-0000-1100-000055000000}">
      <formula1>SKU_28</formula1>
    </dataValidation>
    <dataValidation type="list" showErrorMessage="1" errorTitle="Invalid model input" error="Use the supplied options or a non-negative value in the allowed range." sqref="F21" xr:uid="{00000000-0002-0000-1100-00005B000000}">
      <formula1>SKU_29</formula1>
    </dataValidation>
    <dataValidation type="list" showErrorMessage="1" errorTitle="Invalid model input" error="Use the supplied options or a non-negative value in the allowed range." sqref="F22" xr:uid="{00000000-0002-0000-1100-000061000000}">
      <formula1>SKU_22</formula1>
    </dataValidation>
    <dataValidation type="list" showErrorMessage="1" errorTitle="Invalid model input" error="Use the supplied options or a non-negative value in the allowed range." sqref="F23" xr:uid="{00000000-0002-0000-1100-000067000000}">
      <formula1>SKU_23</formula1>
    </dataValidation>
    <dataValidation type="list" showErrorMessage="1" errorTitle="Invalid model input" error="Use the supplied options or a non-negative value in the allowed range." sqref="F24" xr:uid="{00000000-0002-0000-1100-00006D000000}">
      <formula1>SKU_24</formula1>
    </dataValidation>
    <dataValidation type="list" showErrorMessage="1" errorTitle="Invalid model input" error="Use the supplied options or a non-negative value in the allowed range." sqref="F25" xr:uid="{00000000-0002-0000-1100-000073000000}">
      <formula1>SKU_20</formula1>
    </dataValidation>
    <dataValidation type="list" showErrorMessage="1" errorTitle="Invalid model input" error="Use the supplied options or a non-negative value in the allowed range." sqref="F26" xr:uid="{00000000-0002-0000-1100-000079000000}">
      <formula1>SKU_3</formula1>
    </dataValidation>
  </dataValidations>
  <pageMargins left="0.75" right="0.75" top="1" bottom="1" header="0.5" footer="0.5"/>
  <pageSetup paperSize="8" fitToHeight="0"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135"/>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2363</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SUM(O6:O135)</f>
        <v>357.05799999999994</v>
      </c>
      <c r="J2" s="2" t="s">
        <v>97</v>
      </c>
      <c r="K2" s="10">
        <f>COUNTIFS(A6:A135,B2,Q6:Q135,"UNPRICED*")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2047</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2047</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969</v>
      </c>
      <c r="E8" s="2" t="s">
        <v>970</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2047</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978</v>
      </c>
      <c r="E9" s="2" t="s">
        <v>979</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2047</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86</v>
      </c>
      <c r="C10" s="2" t="s">
        <v>2299</v>
      </c>
      <c r="D10" s="2" t="s">
        <v>981</v>
      </c>
      <c r="E10" s="2" t="s">
        <v>982</v>
      </c>
      <c r="F10" s="5" t="s">
        <v>182</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 t="s">
        <v>2314</v>
      </c>
      <c r="S10" s="2" t="s">
        <v>2047</v>
      </c>
      <c r="T10" s="2" t="s">
        <v>181</v>
      </c>
      <c r="U10" s="3">
        <f>IF(COUNTIF('SKU Catalog'!$A$4:$A$116,T10&amp;"|"&amp;F10)=0,0,MATCH(T10&amp;"|"&amp;F10,'SKU Catalog'!$A$1:$A$116,0))</f>
        <v>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86</v>
      </c>
      <c r="C11" s="2" t="s">
        <v>2299</v>
      </c>
      <c r="D11" s="2" t="s">
        <v>991</v>
      </c>
      <c r="E11" s="2" t="s">
        <v>992</v>
      </c>
      <c r="F11" s="5" t="s">
        <v>182</v>
      </c>
      <c r="G11" s="6">
        <v>1</v>
      </c>
      <c r="H11" s="6">
        <v>1</v>
      </c>
      <c r="I11" s="11">
        <v>1</v>
      </c>
      <c r="J11" s="5" t="s">
        <v>2297</v>
      </c>
      <c r="K11" s="12"/>
      <c r="L11" s="3" t="str">
        <f>IF(U11=0,"INVALID SKU",IF(INDEX('SKU Catalog'!$J$1:$J$116,MAX(1,U11))=0,"PAYG",IF(J11="Default",Assumptions!$B$7,J11)))</f>
        <v>PAYG</v>
      </c>
      <c r="M11" s="3" t="str">
        <f>IF(U11=0,"Review SKU",INDEX('SKU Catalog'!$E$1:$E$116,MAX(1,U11)))</f>
        <v>resource</v>
      </c>
      <c r="N11" s="8">
        <f>IF(ISNUMBER(K11),K11,IF(U11=0,"UNPRICED",IF(L11="PAYG",INDEX('SKU Catalog'!$K$1:$K$116,MAX(1,U11)),IF(L11="1Y",INDEX('SKU Catalog'!$L$1:$L$116,MAX(1,U11)),INDEX('SKU Catalog'!$M$1:$M$116,MAX(1,U11))))))</f>
        <v>0</v>
      </c>
      <c r="O11" s="4">
        <f>IF(NOT(AND(A11=$B$2,G11&gt;0,H11&gt;0,OR(C11&lt;&gt;"Recommended baseline",Assumptions!$B$10=1))),0,IF(ISNUMBER(N11),G11*H11*N11*IF(ISNUMBER(K11),1,IF(AND(L11="PAYG",INDEX('SKU Catalog'!$F$1:$F$116,MAX(1,U11))="Hourly"),I11,1)),"UNPRICED"))</f>
        <v>0</v>
      </c>
      <c r="P11" s="4">
        <f>IF(ISNUMBER(O11),O11*Assumptions!$B$8,"UNPRICED")</f>
        <v>0</v>
      </c>
      <c r="Q11" s="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 t="s">
        <v>2314</v>
      </c>
      <c r="S11" s="2" t="s">
        <v>2047</v>
      </c>
      <c r="T11" s="2" t="s">
        <v>181</v>
      </c>
      <c r="U11" s="3">
        <f>IF(COUNTIF('SKU Catalog'!$A$4:$A$116,T11&amp;"|"&amp;F11)=0,0,MATCH(T11&amp;"|"&amp;F11,'SKU Catalog'!$A$1:$A$116,0))</f>
        <v>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54" customHeight="1" x14ac:dyDescent="0.3">
      <c r="A12" s="2" t="s">
        <v>967</v>
      </c>
      <c r="B12" s="2" t="s">
        <v>86</v>
      </c>
      <c r="C12" s="2" t="s">
        <v>2299</v>
      </c>
      <c r="D12" s="2" t="s">
        <v>1004</v>
      </c>
      <c r="E12" s="2" t="s">
        <v>1005</v>
      </c>
      <c r="F12" s="5" t="s">
        <v>182</v>
      </c>
      <c r="G12" s="6">
        <v>1</v>
      </c>
      <c r="H12" s="6">
        <v>1</v>
      </c>
      <c r="I12" s="11">
        <v>1</v>
      </c>
      <c r="J12" s="5" t="s">
        <v>2297</v>
      </c>
      <c r="K12" s="12"/>
      <c r="L12" s="3" t="str">
        <f>IF(U12=0,"INVALID SKU",IF(INDEX('SKU Catalog'!$J$1:$J$116,MAX(1,U12))=0,"PAYG",IF(J12="Default",Assumptions!$B$7,J12)))</f>
        <v>PAYG</v>
      </c>
      <c r="M12" s="3" t="str">
        <f>IF(U12=0,"Review SKU",INDEX('SKU Catalog'!$E$1:$E$116,MAX(1,U12)))</f>
        <v>resource</v>
      </c>
      <c r="N12" s="8">
        <f>IF(ISNUMBER(K12),K12,IF(U12=0,"UNPRICED",IF(L12="PAYG",INDEX('SKU Catalog'!$K$1:$K$116,MAX(1,U12)),IF(L12="1Y",INDEX('SKU Catalog'!$L$1:$L$116,MAX(1,U12)),INDEX('SKU Catalog'!$M$1:$M$116,MAX(1,U12))))))</f>
        <v>0</v>
      </c>
      <c r="O12" s="4">
        <f>IF(NOT(AND(A12=$B$2,G12&gt;0,H12&gt;0,OR(C12&lt;&gt;"Recommended baseline",Assumptions!$B$10=1))),0,IF(ISNUMBER(N12),G12*H12*N12*IF(ISNUMBER(K12),1,IF(AND(L12="PAYG",INDEX('SKU Catalog'!$F$1:$F$116,MAX(1,U12))="Hourly"),I12,1)),"UNPRICED"))</f>
        <v>0</v>
      </c>
      <c r="P12" s="4">
        <f>IF(ISNUMBER(O12),O12*Assumptions!$B$8,"UNPRICED")</f>
        <v>0</v>
      </c>
      <c r="Q12" s="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 t="s">
        <v>2314</v>
      </c>
      <c r="S12" s="2" t="s">
        <v>2047</v>
      </c>
      <c r="T12" s="2" t="s">
        <v>181</v>
      </c>
      <c r="U12" s="3">
        <f>IF(COUNTIF('SKU Catalog'!$A$4:$A$116,T12&amp;"|"&amp;F12)=0,0,MATCH(T12&amp;"|"&amp;F12,'SKU Catalog'!$A$1:$A$116,0))</f>
        <v>4</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54" customHeight="1" x14ac:dyDescent="0.3">
      <c r="A13" s="2" t="s">
        <v>967</v>
      </c>
      <c r="B13" s="2" t="s">
        <v>86</v>
      </c>
      <c r="C13" s="2" t="s">
        <v>2299</v>
      </c>
      <c r="D13" s="2" t="s">
        <v>1008</v>
      </c>
      <c r="E13" s="2" t="s">
        <v>1009</v>
      </c>
      <c r="F13" s="5" t="s">
        <v>182</v>
      </c>
      <c r="G13" s="6">
        <v>1</v>
      </c>
      <c r="H13" s="6">
        <v>1</v>
      </c>
      <c r="I13" s="11">
        <v>1</v>
      </c>
      <c r="J13" s="5" t="s">
        <v>2297</v>
      </c>
      <c r="K13" s="12"/>
      <c r="L13" s="3" t="str">
        <f>IF(U13=0,"INVALID SKU",IF(INDEX('SKU Catalog'!$J$1:$J$116,MAX(1,U13))=0,"PAYG",IF(J13="Default",Assumptions!$B$7,J13)))</f>
        <v>PAYG</v>
      </c>
      <c r="M13" s="3" t="str">
        <f>IF(U13=0,"Review SKU",INDEX('SKU Catalog'!$E$1:$E$116,MAX(1,U13)))</f>
        <v>resource</v>
      </c>
      <c r="N13" s="8">
        <f>IF(ISNUMBER(K13),K13,IF(U13=0,"UNPRICED",IF(L13="PAYG",INDEX('SKU Catalog'!$K$1:$K$116,MAX(1,U13)),IF(L13="1Y",INDEX('SKU Catalog'!$L$1:$L$116,MAX(1,U13)),INDEX('SKU Catalog'!$M$1:$M$116,MAX(1,U13))))))</f>
        <v>0</v>
      </c>
      <c r="O13" s="4">
        <f>IF(NOT(AND(A13=$B$2,G13&gt;0,H13&gt;0,OR(C13&lt;&gt;"Recommended baseline",Assumptions!$B$10=1))),0,IF(ISNUMBER(N13),G13*H13*N13*IF(ISNUMBER(K13),1,IF(AND(L13="PAYG",INDEX('SKU Catalog'!$F$1:$F$116,MAX(1,U13))="Hourly"),I13,1)),"UNPRICED"))</f>
        <v>0</v>
      </c>
      <c r="P13" s="4">
        <f>IF(ISNUMBER(O13),O13*Assumptions!$B$8,"UNPRICED")</f>
        <v>0</v>
      </c>
      <c r="Q13" s="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 t="s">
        <v>2314</v>
      </c>
      <c r="S13" s="2" t="s">
        <v>2047</v>
      </c>
      <c r="T13" s="2" t="s">
        <v>181</v>
      </c>
      <c r="U13" s="3">
        <f>IF(COUNTIF('SKU Catalog'!$A$4:$A$116,T13&amp;"|"&amp;F13)=0,0,MATCH(T13&amp;"|"&amp;F13,'SKU Catalog'!$A$1:$A$116,0))</f>
        <v>4</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54" customHeight="1" x14ac:dyDescent="0.3">
      <c r="A14" s="2" t="s">
        <v>967</v>
      </c>
      <c r="B14" s="2" t="s">
        <v>86</v>
      </c>
      <c r="C14" s="2" t="s">
        <v>2299</v>
      </c>
      <c r="D14" s="2" t="s">
        <v>1012</v>
      </c>
      <c r="E14" s="2" t="s">
        <v>1013</v>
      </c>
      <c r="F14" s="5" t="s">
        <v>182</v>
      </c>
      <c r="G14" s="6">
        <v>1</v>
      </c>
      <c r="H14" s="6">
        <v>1</v>
      </c>
      <c r="I14" s="11">
        <v>1</v>
      </c>
      <c r="J14" s="5" t="s">
        <v>2297</v>
      </c>
      <c r="K14" s="12"/>
      <c r="L14" s="3" t="str">
        <f>IF(U14=0,"INVALID SKU",IF(INDEX('SKU Catalog'!$J$1:$J$116,MAX(1,U14))=0,"PAYG",IF(J14="Default",Assumptions!$B$7,J14)))</f>
        <v>PAYG</v>
      </c>
      <c r="M14" s="3" t="str">
        <f>IF(U14=0,"Review SKU",INDEX('SKU Catalog'!$E$1:$E$116,MAX(1,U14)))</f>
        <v>resource</v>
      </c>
      <c r="N14" s="8">
        <f>IF(ISNUMBER(K14),K14,IF(U14=0,"UNPRICED",IF(L14="PAYG",INDEX('SKU Catalog'!$K$1:$K$116,MAX(1,U14)),IF(L14="1Y",INDEX('SKU Catalog'!$L$1:$L$116,MAX(1,U14)),INDEX('SKU Catalog'!$M$1:$M$116,MAX(1,U14))))))</f>
        <v>0</v>
      </c>
      <c r="O14" s="4">
        <f>IF(NOT(AND(A14=$B$2,G14&gt;0,H14&gt;0,OR(C14&lt;&gt;"Recommended baseline",Assumptions!$B$10=1))),0,IF(ISNUMBER(N14),G14*H14*N14*IF(ISNUMBER(K14),1,IF(AND(L14="PAYG",INDEX('SKU Catalog'!$F$1:$F$116,MAX(1,U14))="Hourly"),I14,1)),"UNPRICED"))</f>
        <v>0</v>
      </c>
      <c r="P14" s="4">
        <f>IF(ISNUMBER(O14),O14*Assumptions!$B$8,"UNPRICED")</f>
        <v>0</v>
      </c>
      <c r="Q14" s="3" t="str">
        <f>IF(NOT(AND(A14=$B$2,G14&gt;0,H14&gt;0,OR(C14&lt;&gt;"Recommended baseline",Assumptions!$B$10=1))),"Inactive",IF(NOT(ISNUMBER(N14)),"UNPRICED - select SKU / quote",IF(ISNUMBER(K14),"Manual quote - verify source",IF(T14="Covered","Covered by capacity",IF(T14="Control plane","No direct fee","Priced - verify sizing")))))</f>
        <v>Covered by capacity</v>
      </c>
      <c r="R14" s="2" t="s">
        <v>2314</v>
      </c>
      <c r="S14" s="2" t="s">
        <v>2047</v>
      </c>
      <c r="T14" s="2" t="s">
        <v>181</v>
      </c>
      <c r="U14" s="3">
        <f>IF(COUNTIF('SKU Catalog'!$A$4:$A$116,T14&amp;"|"&amp;F14)=0,0,MATCH(T14&amp;"|"&amp;F14,'SKU Catalog'!$A$1:$A$116,0))</f>
        <v>4</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54" customHeight="1" x14ac:dyDescent="0.3">
      <c r="A15" s="2" t="s">
        <v>967</v>
      </c>
      <c r="B15" s="2" t="s">
        <v>86</v>
      </c>
      <c r="C15" s="2" t="s">
        <v>2299</v>
      </c>
      <c r="D15" s="2" t="s">
        <v>1020</v>
      </c>
      <c r="E15" s="2" t="s">
        <v>1021</v>
      </c>
      <c r="F15" s="5" t="s">
        <v>182</v>
      </c>
      <c r="G15" s="6">
        <v>1</v>
      </c>
      <c r="H15" s="6">
        <v>1</v>
      </c>
      <c r="I15" s="11">
        <v>1</v>
      </c>
      <c r="J15" s="5" t="s">
        <v>2297</v>
      </c>
      <c r="K15" s="12"/>
      <c r="L15" s="3" t="str">
        <f>IF(U15=0,"INVALID SKU",IF(INDEX('SKU Catalog'!$J$1:$J$116,MAX(1,U15))=0,"PAYG",IF(J15="Default",Assumptions!$B$7,J15)))</f>
        <v>PAYG</v>
      </c>
      <c r="M15" s="3" t="str">
        <f>IF(U15=0,"Review SKU",INDEX('SKU Catalog'!$E$1:$E$116,MAX(1,U15)))</f>
        <v>resource</v>
      </c>
      <c r="N15" s="8">
        <f>IF(ISNUMBER(K15),K15,IF(U15=0,"UNPRICED",IF(L15="PAYG",INDEX('SKU Catalog'!$K$1:$K$116,MAX(1,U15)),IF(L15="1Y",INDEX('SKU Catalog'!$L$1:$L$116,MAX(1,U15)),INDEX('SKU Catalog'!$M$1:$M$116,MAX(1,U15))))))</f>
        <v>0</v>
      </c>
      <c r="O15" s="4">
        <f>IF(NOT(AND(A15=$B$2,G15&gt;0,H15&gt;0,OR(C15&lt;&gt;"Recommended baseline",Assumptions!$B$10=1))),0,IF(ISNUMBER(N15),G15*H15*N15*IF(ISNUMBER(K15),1,IF(AND(L15="PAYG",INDEX('SKU Catalog'!$F$1:$F$116,MAX(1,U15))="Hourly"),I15,1)),"UNPRICED"))</f>
        <v>0</v>
      </c>
      <c r="P15" s="4">
        <f>IF(ISNUMBER(O15),O15*Assumptions!$B$8,"UNPRICED")</f>
        <v>0</v>
      </c>
      <c r="Q15" s="3" t="str">
        <f>IF(NOT(AND(A15=$B$2,G15&gt;0,H15&gt;0,OR(C15&lt;&gt;"Recommended baseline",Assumptions!$B$10=1))),"Inactive",IF(NOT(ISNUMBER(N15)),"UNPRICED - select SKU / quote",IF(ISNUMBER(K15),"Manual quote - verify source",IF(T15="Covered","Covered by capacity",IF(T15="Control plane","No direct fee","Priced - verify sizing")))))</f>
        <v>Covered by capacity</v>
      </c>
      <c r="R15" s="2" t="s">
        <v>2314</v>
      </c>
      <c r="S15" s="2" t="s">
        <v>2047</v>
      </c>
      <c r="T15" s="2" t="s">
        <v>181</v>
      </c>
      <c r="U15" s="3">
        <f>IF(COUNTIF('SKU Catalog'!$A$4:$A$116,T15&amp;"|"&amp;F15)=0,0,MATCH(T15&amp;"|"&amp;F15,'SKU Catalog'!$A$1:$A$116,0))</f>
        <v>4</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0</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0</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0</v>
      </c>
    </row>
    <row r="16" spans="1:24" ht="54" customHeight="1" x14ac:dyDescent="0.3">
      <c r="A16" s="2" t="s">
        <v>967</v>
      </c>
      <c r="B16" s="2" t="s">
        <v>86</v>
      </c>
      <c r="C16" s="2" t="s">
        <v>2299</v>
      </c>
      <c r="D16" s="2" t="s">
        <v>1042</v>
      </c>
      <c r="E16" s="2" t="s">
        <v>1043</v>
      </c>
      <c r="F16" s="5" t="s">
        <v>182</v>
      </c>
      <c r="G16" s="6">
        <v>1</v>
      </c>
      <c r="H16" s="6">
        <v>1</v>
      </c>
      <c r="I16" s="11">
        <v>1</v>
      </c>
      <c r="J16" s="5" t="s">
        <v>2297</v>
      </c>
      <c r="K16" s="12"/>
      <c r="L16" s="3" t="str">
        <f>IF(U16=0,"INVALID SKU",IF(INDEX('SKU Catalog'!$J$1:$J$116,MAX(1,U16))=0,"PAYG",IF(J16="Default",Assumptions!$B$7,J16)))</f>
        <v>PAYG</v>
      </c>
      <c r="M16" s="3" t="str">
        <f>IF(U16=0,"Review SKU",INDEX('SKU Catalog'!$E$1:$E$116,MAX(1,U16)))</f>
        <v>resource</v>
      </c>
      <c r="N16" s="8">
        <f>IF(ISNUMBER(K16),K16,IF(U16=0,"UNPRICED",IF(L16="PAYG",INDEX('SKU Catalog'!$K$1:$K$116,MAX(1,U16)),IF(L16="1Y",INDEX('SKU Catalog'!$L$1:$L$116,MAX(1,U16)),INDEX('SKU Catalog'!$M$1:$M$116,MAX(1,U16))))))</f>
        <v>0</v>
      </c>
      <c r="O16" s="4">
        <f>IF(NOT(AND(A16=$B$2,G16&gt;0,H16&gt;0,OR(C16&lt;&gt;"Recommended baseline",Assumptions!$B$10=1))),0,IF(ISNUMBER(N16),G16*H16*N16*IF(ISNUMBER(K16),1,IF(AND(L16="PAYG",INDEX('SKU Catalog'!$F$1:$F$116,MAX(1,U16))="Hourly"),I16,1)),"UNPRICED"))</f>
        <v>0</v>
      </c>
      <c r="P16" s="4">
        <f>IF(ISNUMBER(O16),O16*Assumptions!$B$8,"UNPRICED")</f>
        <v>0</v>
      </c>
      <c r="Q16" s="3" t="str">
        <f>IF(NOT(AND(A16=$B$2,G16&gt;0,H16&gt;0,OR(C16&lt;&gt;"Recommended baseline",Assumptions!$B$10=1))),"Inactive",IF(NOT(ISNUMBER(N16)),"UNPRICED - select SKU / quote",IF(ISNUMBER(K16),"Manual quote - verify source",IF(T16="Covered","Covered by capacity",IF(T16="Control plane","No direct fee","Priced - verify sizing")))))</f>
        <v>Covered by capacity</v>
      </c>
      <c r="R16" s="2" t="s">
        <v>2314</v>
      </c>
      <c r="S16" s="2" t="s">
        <v>2047</v>
      </c>
      <c r="T16" s="2" t="s">
        <v>181</v>
      </c>
      <c r="U16" s="3">
        <f>IF(COUNTIF('SKU Catalog'!$A$4:$A$116,T16&amp;"|"&amp;F16)=0,0,MATCH(T16&amp;"|"&amp;F16,'SKU Catalog'!$A$1:$A$116,0))</f>
        <v>4</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0</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0</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0</v>
      </c>
    </row>
    <row r="17" spans="1:24" ht="54" customHeight="1" x14ac:dyDescent="0.3">
      <c r="A17" s="2" t="s">
        <v>967</v>
      </c>
      <c r="B17" s="2" t="s">
        <v>86</v>
      </c>
      <c r="C17" s="2" t="s">
        <v>2299</v>
      </c>
      <c r="D17" s="2" t="s">
        <v>1046</v>
      </c>
      <c r="E17" s="2" t="s">
        <v>1047</v>
      </c>
      <c r="F17" s="5" t="s">
        <v>182</v>
      </c>
      <c r="G17" s="6">
        <v>1</v>
      </c>
      <c r="H17" s="6">
        <v>1</v>
      </c>
      <c r="I17" s="11">
        <v>1</v>
      </c>
      <c r="J17" s="5" t="s">
        <v>2297</v>
      </c>
      <c r="K17" s="12"/>
      <c r="L17" s="3" t="str">
        <f>IF(U17=0,"INVALID SKU",IF(INDEX('SKU Catalog'!$J$1:$J$116,MAX(1,U17))=0,"PAYG",IF(J17="Default",Assumptions!$B$7,J17)))</f>
        <v>PAYG</v>
      </c>
      <c r="M17" s="3" t="str">
        <f>IF(U17=0,"Review SKU",INDEX('SKU Catalog'!$E$1:$E$116,MAX(1,U17)))</f>
        <v>resource</v>
      </c>
      <c r="N17" s="8">
        <f>IF(ISNUMBER(K17),K17,IF(U17=0,"UNPRICED",IF(L17="PAYG",INDEX('SKU Catalog'!$K$1:$K$116,MAX(1,U17)),IF(L17="1Y",INDEX('SKU Catalog'!$L$1:$L$116,MAX(1,U17)),INDEX('SKU Catalog'!$M$1:$M$116,MAX(1,U17))))))</f>
        <v>0</v>
      </c>
      <c r="O17" s="4">
        <f>IF(NOT(AND(A17=$B$2,G17&gt;0,H17&gt;0,OR(C17&lt;&gt;"Recommended baseline",Assumptions!$B$10=1))),0,IF(ISNUMBER(N17),G17*H17*N17*IF(ISNUMBER(K17),1,IF(AND(L17="PAYG",INDEX('SKU Catalog'!$F$1:$F$116,MAX(1,U17))="Hourly"),I17,1)),"UNPRICED"))</f>
        <v>0</v>
      </c>
      <c r="P17" s="4">
        <f>IF(ISNUMBER(O17),O17*Assumptions!$B$8,"UNPRICED")</f>
        <v>0</v>
      </c>
      <c r="Q17" s="3" t="str">
        <f>IF(NOT(AND(A17=$B$2,G17&gt;0,H17&gt;0,OR(C17&lt;&gt;"Recommended baseline",Assumptions!$B$10=1))),"Inactive",IF(NOT(ISNUMBER(N17)),"UNPRICED - select SKU / quote",IF(ISNUMBER(K17),"Manual quote - verify source",IF(T17="Covered","Covered by capacity",IF(T17="Control plane","No direct fee","Priced - verify sizing")))))</f>
        <v>Covered by capacity</v>
      </c>
      <c r="R17" s="2" t="s">
        <v>2314</v>
      </c>
      <c r="S17" s="2" t="s">
        <v>2047</v>
      </c>
      <c r="T17" s="2" t="s">
        <v>181</v>
      </c>
      <c r="U17" s="3">
        <f>IF(COUNTIF('SKU Catalog'!$A$4:$A$116,T17&amp;"|"&amp;F17)=0,0,MATCH(T17&amp;"|"&amp;F17,'SKU Catalog'!$A$1:$A$116,0))</f>
        <v>4</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0</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0</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0</v>
      </c>
    </row>
    <row r="18" spans="1:24" ht="54" customHeight="1" x14ac:dyDescent="0.3">
      <c r="A18" s="2" t="s">
        <v>967</v>
      </c>
      <c r="B18" s="2" t="s">
        <v>86</v>
      </c>
      <c r="C18" s="2" t="s">
        <v>2299</v>
      </c>
      <c r="D18" s="2" t="s">
        <v>1050</v>
      </c>
      <c r="E18" s="2" t="s">
        <v>1051</v>
      </c>
      <c r="F18" s="5" t="s">
        <v>182</v>
      </c>
      <c r="G18" s="6">
        <v>1</v>
      </c>
      <c r="H18" s="6">
        <v>1</v>
      </c>
      <c r="I18" s="11">
        <v>1</v>
      </c>
      <c r="J18" s="5" t="s">
        <v>2297</v>
      </c>
      <c r="K18" s="12"/>
      <c r="L18" s="3" t="str">
        <f>IF(U18=0,"INVALID SKU",IF(INDEX('SKU Catalog'!$J$1:$J$116,MAX(1,U18))=0,"PAYG",IF(J18="Default",Assumptions!$B$7,J18)))</f>
        <v>PAYG</v>
      </c>
      <c r="M18" s="3" t="str">
        <f>IF(U18=0,"Review SKU",INDEX('SKU Catalog'!$E$1:$E$116,MAX(1,U18)))</f>
        <v>resource</v>
      </c>
      <c r="N18" s="8">
        <f>IF(ISNUMBER(K18),K18,IF(U18=0,"UNPRICED",IF(L18="PAYG",INDEX('SKU Catalog'!$K$1:$K$116,MAX(1,U18)),IF(L18="1Y",INDEX('SKU Catalog'!$L$1:$L$116,MAX(1,U18)),INDEX('SKU Catalog'!$M$1:$M$116,MAX(1,U18))))))</f>
        <v>0</v>
      </c>
      <c r="O18" s="4">
        <f>IF(NOT(AND(A18=$B$2,G18&gt;0,H18&gt;0,OR(C18&lt;&gt;"Recommended baseline",Assumptions!$B$10=1))),0,IF(ISNUMBER(N18),G18*H18*N18*IF(ISNUMBER(K18),1,IF(AND(L18="PAYG",INDEX('SKU Catalog'!$F$1:$F$116,MAX(1,U18))="Hourly"),I18,1)),"UNPRICED"))</f>
        <v>0</v>
      </c>
      <c r="P18" s="4">
        <f>IF(ISNUMBER(O18),O18*Assumptions!$B$8,"UNPRICED")</f>
        <v>0</v>
      </c>
      <c r="Q18" s="3" t="str">
        <f>IF(NOT(AND(A18=$B$2,G18&gt;0,H18&gt;0,OR(C18&lt;&gt;"Recommended baseline",Assumptions!$B$10=1))),"Inactive",IF(NOT(ISNUMBER(N18)),"UNPRICED - select SKU / quote",IF(ISNUMBER(K18),"Manual quote - verify source",IF(T18="Covered","Covered by capacity",IF(T18="Control plane","No direct fee","Priced - verify sizing")))))</f>
        <v>Covered by capacity</v>
      </c>
      <c r="R18" s="2" t="s">
        <v>2314</v>
      </c>
      <c r="S18" s="2" t="s">
        <v>2047</v>
      </c>
      <c r="T18" s="2" t="s">
        <v>181</v>
      </c>
      <c r="U18" s="3">
        <f>IF(COUNTIF('SKU Catalog'!$A$4:$A$116,T18&amp;"|"&amp;F18)=0,0,MATCH(T18&amp;"|"&amp;F18,'SKU Catalog'!$A$1:$A$116,0))</f>
        <v>4</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0</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0</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0</v>
      </c>
    </row>
    <row r="19" spans="1:24" ht="54" customHeight="1" x14ac:dyDescent="0.3">
      <c r="A19" s="2" t="s">
        <v>967</v>
      </c>
      <c r="B19" s="2" t="s">
        <v>86</v>
      </c>
      <c r="C19" s="2" t="s">
        <v>2299</v>
      </c>
      <c r="D19" s="2" t="s">
        <v>1054</v>
      </c>
      <c r="E19" s="2" t="s">
        <v>1055</v>
      </c>
      <c r="F19" s="5" t="s">
        <v>182</v>
      </c>
      <c r="G19" s="6">
        <v>1</v>
      </c>
      <c r="H19" s="6">
        <v>1</v>
      </c>
      <c r="I19" s="11">
        <v>1</v>
      </c>
      <c r="J19" s="5" t="s">
        <v>2297</v>
      </c>
      <c r="K19" s="12"/>
      <c r="L19" s="3" t="str">
        <f>IF(U19=0,"INVALID SKU",IF(INDEX('SKU Catalog'!$J$1:$J$116,MAX(1,U19))=0,"PAYG",IF(J19="Default",Assumptions!$B$7,J19)))</f>
        <v>PAYG</v>
      </c>
      <c r="M19" s="3" t="str">
        <f>IF(U19=0,"Review SKU",INDEX('SKU Catalog'!$E$1:$E$116,MAX(1,U19)))</f>
        <v>resource</v>
      </c>
      <c r="N19" s="8">
        <f>IF(ISNUMBER(K19),K19,IF(U19=0,"UNPRICED",IF(L19="PAYG",INDEX('SKU Catalog'!$K$1:$K$116,MAX(1,U19)),IF(L19="1Y",INDEX('SKU Catalog'!$L$1:$L$116,MAX(1,U19)),INDEX('SKU Catalog'!$M$1:$M$116,MAX(1,U19))))))</f>
        <v>0</v>
      </c>
      <c r="O19" s="4">
        <f>IF(NOT(AND(A19=$B$2,G19&gt;0,H19&gt;0,OR(C19&lt;&gt;"Recommended baseline",Assumptions!$B$10=1))),0,IF(ISNUMBER(N19),G19*H19*N19*IF(ISNUMBER(K19),1,IF(AND(L19="PAYG",INDEX('SKU Catalog'!$F$1:$F$116,MAX(1,U19))="Hourly"),I19,1)),"UNPRICED"))</f>
        <v>0</v>
      </c>
      <c r="P19" s="4">
        <f>IF(ISNUMBER(O19),O19*Assumptions!$B$8,"UNPRICED")</f>
        <v>0</v>
      </c>
      <c r="Q19" s="3" t="str">
        <f>IF(NOT(AND(A19=$B$2,G19&gt;0,H19&gt;0,OR(C19&lt;&gt;"Recommended baseline",Assumptions!$B$10=1))),"Inactive",IF(NOT(ISNUMBER(N19)),"UNPRICED - select SKU / quote",IF(ISNUMBER(K19),"Manual quote - verify source",IF(T19="Covered","Covered by capacity",IF(T19="Control plane","No direct fee","Priced - verify sizing")))))</f>
        <v>Covered by capacity</v>
      </c>
      <c r="R19" s="2" t="s">
        <v>2314</v>
      </c>
      <c r="S19" s="2" t="s">
        <v>2047</v>
      </c>
      <c r="T19" s="2" t="s">
        <v>181</v>
      </c>
      <c r="U19" s="3">
        <f>IF(COUNTIF('SKU Catalog'!$A$4:$A$116,T19&amp;"|"&amp;F19)=0,0,MATCH(T19&amp;"|"&amp;F19,'SKU Catalog'!$A$1:$A$116,0))</f>
        <v>4</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0</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0</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0</v>
      </c>
    </row>
    <row r="20" spans="1:24" ht="54" customHeight="1" x14ac:dyDescent="0.3">
      <c r="A20" s="2" t="s">
        <v>967</v>
      </c>
      <c r="B20" s="2" t="s">
        <v>86</v>
      </c>
      <c r="C20" s="2" t="s">
        <v>2299</v>
      </c>
      <c r="D20" s="2" t="s">
        <v>1062</v>
      </c>
      <c r="E20" s="2" t="s">
        <v>1063</v>
      </c>
      <c r="F20" s="5" t="s">
        <v>182</v>
      </c>
      <c r="G20" s="6">
        <v>1</v>
      </c>
      <c r="H20" s="6">
        <v>1</v>
      </c>
      <c r="I20" s="11">
        <v>1</v>
      </c>
      <c r="J20" s="5" t="s">
        <v>2297</v>
      </c>
      <c r="K20" s="12"/>
      <c r="L20" s="3" t="str">
        <f>IF(U20=0,"INVALID SKU",IF(INDEX('SKU Catalog'!$J$1:$J$116,MAX(1,U20))=0,"PAYG",IF(J20="Default",Assumptions!$B$7,J20)))</f>
        <v>PAYG</v>
      </c>
      <c r="M20" s="3" t="str">
        <f>IF(U20=0,"Review SKU",INDEX('SKU Catalog'!$E$1:$E$116,MAX(1,U20)))</f>
        <v>resource</v>
      </c>
      <c r="N20" s="8">
        <f>IF(ISNUMBER(K20),K20,IF(U20=0,"UNPRICED",IF(L20="PAYG",INDEX('SKU Catalog'!$K$1:$K$116,MAX(1,U20)),IF(L20="1Y",INDEX('SKU Catalog'!$L$1:$L$116,MAX(1,U20)),INDEX('SKU Catalog'!$M$1:$M$116,MAX(1,U20))))))</f>
        <v>0</v>
      </c>
      <c r="O20" s="4">
        <f>IF(NOT(AND(A20=$B$2,G20&gt;0,H20&gt;0,OR(C20&lt;&gt;"Recommended baseline",Assumptions!$B$10=1))),0,IF(ISNUMBER(N20),G20*H20*N20*IF(ISNUMBER(K20),1,IF(AND(L20="PAYG",INDEX('SKU Catalog'!$F$1:$F$116,MAX(1,U20))="Hourly"),I20,1)),"UNPRICED"))</f>
        <v>0</v>
      </c>
      <c r="P20" s="4">
        <f>IF(ISNUMBER(O20),O20*Assumptions!$B$8,"UNPRICED")</f>
        <v>0</v>
      </c>
      <c r="Q20" s="3" t="str">
        <f>IF(NOT(AND(A20=$B$2,G20&gt;0,H20&gt;0,OR(C20&lt;&gt;"Recommended baseline",Assumptions!$B$10=1))),"Inactive",IF(NOT(ISNUMBER(N20)),"UNPRICED - select SKU / quote",IF(ISNUMBER(K20),"Manual quote - verify source",IF(T20="Covered","Covered by capacity",IF(T20="Control plane","No direct fee","Priced - verify sizing")))))</f>
        <v>Covered by capacity</v>
      </c>
      <c r="R20" s="2" t="s">
        <v>2314</v>
      </c>
      <c r="S20" s="2" t="s">
        <v>2047</v>
      </c>
      <c r="T20" s="2" t="s">
        <v>181</v>
      </c>
      <c r="U20" s="3">
        <f>IF(COUNTIF('SKU Catalog'!$A$4:$A$116,T20&amp;"|"&amp;F20)=0,0,MATCH(T20&amp;"|"&amp;F20,'SKU Catalog'!$A$1:$A$116,0))</f>
        <v>4</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v>
      </c>
    </row>
    <row r="21" spans="1:24" ht="54" customHeight="1" x14ac:dyDescent="0.3">
      <c r="A21" s="2" t="s">
        <v>967</v>
      </c>
      <c r="B21" s="2" t="s">
        <v>86</v>
      </c>
      <c r="C21" s="2" t="s">
        <v>2299</v>
      </c>
      <c r="D21" s="2" t="s">
        <v>1066</v>
      </c>
      <c r="E21" s="2" t="s">
        <v>1067</v>
      </c>
      <c r="F21" s="5" t="s">
        <v>182</v>
      </c>
      <c r="G21" s="6">
        <v>1</v>
      </c>
      <c r="H21" s="6">
        <v>1</v>
      </c>
      <c r="I21" s="11">
        <v>1</v>
      </c>
      <c r="J21" s="5" t="s">
        <v>2297</v>
      </c>
      <c r="K21" s="12"/>
      <c r="L21" s="3" t="str">
        <f>IF(U21=0,"INVALID SKU",IF(INDEX('SKU Catalog'!$J$1:$J$116,MAX(1,U21))=0,"PAYG",IF(J21="Default",Assumptions!$B$7,J21)))</f>
        <v>PAYG</v>
      </c>
      <c r="M21" s="3" t="str">
        <f>IF(U21=0,"Review SKU",INDEX('SKU Catalog'!$E$1:$E$116,MAX(1,U21)))</f>
        <v>resource</v>
      </c>
      <c r="N21" s="8">
        <f>IF(ISNUMBER(K21),K21,IF(U21=0,"UNPRICED",IF(L21="PAYG",INDEX('SKU Catalog'!$K$1:$K$116,MAX(1,U21)),IF(L21="1Y",INDEX('SKU Catalog'!$L$1:$L$116,MAX(1,U21)),INDEX('SKU Catalog'!$M$1:$M$116,MAX(1,U21))))))</f>
        <v>0</v>
      </c>
      <c r="O21" s="4">
        <f>IF(NOT(AND(A21=$B$2,G21&gt;0,H21&gt;0,OR(C21&lt;&gt;"Recommended baseline",Assumptions!$B$10=1))),0,IF(ISNUMBER(N21),G21*H21*N21*IF(ISNUMBER(K21),1,IF(AND(L21="PAYG",INDEX('SKU Catalog'!$F$1:$F$116,MAX(1,U21))="Hourly"),I21,1)),"UNPRICED"))</f>
        <v>0</v>
      </c>
      <c r="P21" s="4">
        <f>IF(ISNUMBER(O21),O21*Assumptions!$B$8,"UNPRICED")</f>
        <v>0</v>
      </c>
      <c r="Q21" s="3" t="str">
        <f>IF(NOT(AND(A21=$B$2,G21&gt;0,H21&gt;0,OR(C21&lt;&gt;"Recommended baseline",Assumptions!$B$10=1))),"Inactive",IF(NOT(ISNUMBER(N21)),"UNPRICED - select SKU / quote",IF(ISNUMBER(K21),"Manual quote - verify source",IF(T21="Covered","Covered by capacity",IF(T21="Control plane","No direct fee","Priced - verify sizing")))))</f>
        <v>Covered by capacity</v>
      </c>
      <c r="R21" s="2" t="s">
        <v>2314</v>
      </c>
      <c r="S21" s="2" t="s">
        <v>2047</v>
      </c>
      <c r="T21" s="2" t="s">
        <v>181</v>
      </c>
      <c r="U21" s="3">
        <f>IF(COUNTIF('SKU Catalog'!$A$4:$A$116,T21&amp;"|"&amp;F21)=0,0,MATCH(T21&amp;"|"&amp;F21,'SKU Catalog'!$A$1:$A$116,0))</f>
        <v>4</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0</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0</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0</v>
      </c>
    </row>
    <row r="22" spans="1:24" ht="54" customHeight="1" x14ac:dyDescent="0.3">
      <c r="A22" s="2" t="s">
        <v>967</v>
      </c>
      <c r="B22" s="2" t="s">
        <v>86</v>
      </c>
      <c r="C22" s="2" t="s">
        <v>2299</v>
      </c>
      <c r="D22" s="2" t="s">
        <v>1070</v>
      </c>
      <c r="E22" s="2" t="s">
        <v>1071</v>
      </c>
      <c r="F22" s="5" t="s">
        <v>182</v>
      </c>
      <c r="G22" s="6">
        <v>1</v>
      </c>
      <c r="H22" s="6">
        <v>1</v>
      </c>
      <c r="I22" s="11">
        <v>1</v>
      </c>
      <c r="J22" s="5" t="s">
        <v>2297</v>
      </c>
      <c r="K22" s="12"/>
      <c r="L22" s="3" t="str">
        <f>IF(U22=0,"INVALID SKU",IF(INDEX('SKU Catalog'!$J$1:$J$116,MAX(1,U22))=0,"PAYG",IF(J22="Default",Assumptions!$B$7,J22)))</f>
        <v>PAYG</v>
      </c>
      <c r="M22" s="3" t="str">
        <f>IF(U22=0,"Review SKU",INDEX('SKU Catalog'!$E$1:$E$116,MAX(1,U22)))</f>
        <v>resource</v>
      </c>
      <c r="N22" s="8">
        <f>IF(ISNUMBER(K22),K22,IF(U22=0,"UNPRICED",IF(L22="PAYG",INDEX('SKU Catalog'!$K$1:$K$116,MAX(1,U22)),IF(L22="1Y",INDEX('SKU Catalog'!$L$1:$L$116,MAX(1,U22)),INDEX('SKU Catalog'!$M$1:$M$116,MAX(1,U22))))))</f>
        <v>0</v>
      </c>
      <c r="O22" s="4">
        <f>IF(NOT(AND(A22=$B$2,G22&gt;0,H22&gt;0,OR(C22&lt;&gt;"Recommended baseline",Assumptions!$B$10=1))),0,IF(ISNUMBER(N22),G22*H22*N22*IF(ISNUMBER(K22),1,IF(AND(L22="PAYG",INDEX('SKU Catalog'!$F$1:$F$116,MAX(1,U22))="Hourly"),I22,1)),"UNPRICED"))</f>
        <v>0</v>
      </c>
      <c r="P22" s="4">
        <f>IF(ISNUMBER(O22),O22*Assumptions!$B$8,"UNPRICED")</f>
        <v>0</v>
      </c>
      <c r="Q22" s="3" t="str">
        <f>IF(NOT(AND(A22=$B$2,G22&gt;0,H22&gt;0,OR(C22&lt;&gt;"Recommended baseline",Assumptions!$B$10=1))),"Inactive",IF(NOT(ISNUMBER(N22)),"UNPRICED - select SKU / quote",IF(ISNUMBER(K22),"Manual quote - verify source",IF(T22="Covered","Covered by capacity",IF(T22="Control plane","No direct fee","Priced - verify sizing")))))</f>
        <v>Covered by capacity</v>
      </c>
      <c r="R22" s="2" t="s">
        <v>2314</v>
      </c>
      <c r="S22" s="2" t="s">
        <v>2047</v>
      </c>
      <c r="T22" s="2" t="s">
        <v>181</v>
      </c>
      <c r="U22" s="3">
        <f>IF(COUNTIF('SKU Catalog'!$A$4:$A$116,T22&amp;"|"&amp;F22)=0,0,MATCH(T22&amp;"|"&amp;F22,'SKU Catalog'!$A$1:$A$116,0))</f>
        <v>4</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0</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0</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0</v>
      </c>
    </row>
    <row r="23" spans="1:24" ht="54" customHeight="1" x14ac:dyDescent="0.3">
      <c r="A23" s="2" t="s">
        <v>967</v>
      </c>
      <c r="B23" s="2" t="s">
        <v>86</v>
      </c>
      <c r="C23" s="2" t="s">
        <v>2299</v>
      </c>
      <c r="D23" s="2" t="s">
        <v>1074</v>
      </c>
      <c r="E23" s="2" t="s">
        <v>1075</v>
      </c>
      <c r="F23" s="5" t="s">
        <v>182</v>
      </c>
      <c r="G23" s="6">
        <v>1</v>
      </c>
      <c r="H23" s="6">
        <v>1</v>
      </c>
      <c r="I23" s="11">
        <v>1</v>
      </c>
      <c r="J23" s="5" t="s">
        <v>2297</v>
      </c>
      <c r="K23" s="12"/>
      <c r="L23" s="3" t="str">
        <f>IF(U23=0,"INVALID SKU",IF(INDEX('SKU Catalog'!$J$1:$J$116,MAX(1,U23))=0,"PAYG",IF(J23="Default",Assumptions!$B$7,J23)))</f>
        <v>PAYG</v>
      </c>
      <c r="M23" s="3" t="str">
        <f>IF(U23=0,"Review SKU",INDEX('SKU Catalog'!$E$1:$E$116,MAX(1,U23)))</f>
        <v>resource</v>
      </c>
      <c r="N23" s="8">
        <f>IF(ISNUMBER(K23),K23,IF(U23=0,"UNPRICED",IF(L23="PAYG",INDEX('SKU Catalog'!$K$1:$K$116,MAX(1,U23)),IF(L23="1Y",INDEX('SKU Catalog'!$L$1:$L$116,MAX(1,U23)),INDEX('SKU Catalog'!$M$1:$M$116,MAX(1,U23))))))</f>
        <v>0</v>
      </c>
      <c r="O23" s="4">
        <f>IF(NOT(AND(A23=$B$2,G23&gt;0,H23&gt;0,OR(C23&lt;&gt;"Recommended baseline",Assumptions!$B$10=1))),0,IF(ISNUMBER(N23),G23*H23*N23*IF(ISNUMBER(K23),1,IF(AND(L23="PAYG",INDEX('SKU Catalog'!$F$1:$F$116,MAX(1,U23))="Hourly"),I23,1)),"UNPRICED"))</f>
        <v>0</v>
      </c>
      <c r="P23" s="4">
        <f>IF(ISNUMBER(O23),O23*Assumptions!$B$8,"UNPRICED")</f>
        <v>0</v>
      </c>
      <c r="Q23" s="3" t="str">
        <f>IF(NOT(AND(A23=$B$2,G23&gt;0,H23&gt;0,OR(C23&lt;&gt;"Recommended baseline",Assumptions!$B$10=1))),"Inactive",IF(NOT(ISNUMBER(N23)),"UNPRICED - select SKU / quote",IF(ISNUMBER(K23),"Manual quote - verify source",IF(T23="Covered","Covered by capacity",IF(T23="Control plane","No direct fee","Priced - verify sizing")))))</f>
        <v>Covered by capacity</v>
      </c>
      <c r="R23" s="2" t="s">
        <v>2314</v>
      </c>
      <c r="S23" s="2" t="s">
        <v>2047</v>
      </c>
      <c r="T23" s="2" t="s">
        <v>181</v>
      </c>
      <c r="U23" s="3">
        <f>IF(COUNTIF('SKU Catalog'!$A$4:$A$116,T23&amp;"|"&amp;F23)=0,0,MATCH(T23&amp;"|"&amp;F23,'SKU Catalog'!$A$1:$A$116,0))</f>
        <v>4</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0</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0</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0</v>
      </c>
    </row>
    <row r="24" spans="1:24" ht="54" customHeight="1" x14ac:dyDescent="0.3">
      <c r="A24" s="2" t="s">
        <v>967</v>
      </c>
      <c r="B24" s="2" t="s">
        <v>86</v>
      </c>
      <c r="C24" s="2" t="s">
        <v>2299</v>
      </c>
      <c r="D24" s="2" t="s">
        <v>1078</v>
      </c>
      <c r="E24" s="2" t="s">
        <v>1079</v>
      </c>
      <c r="F24" s="5" t="s">
        <v>182</v>
      </c>
      <c r="G24" s="6">
        <v>1</v>
      </c>
      <c r="H24" s="6">
        <v>1</v>
      </c>
      <c r="I24" s="11">
        <v>1</v>
      </c>
      <c r="J24" s="5" t="s">
        <v>2297</v>
      </c>
      <c r="K24" s="12"/>
      <c r="L24" s="3" t="str">
        <f>IF(U24=0,"INVALID SKU",IF(INDEX('SKU Catalog'!$J$1:$J$116,MAX(1,U24))=0,"PAYG",IF(J24="Default",Assumptions!$B$7,J24)))</f>
        <v>PAYG</v>
      </c>
      <c r="M24" s="3" t="str">
        <f>IF(U24=0,"Review SKU",INDEX('SKU Catalog'!$E$1:$E$116,MAX(1,U24)))</f>
        <v>resource</v>
      </c>
      <c r="N24" s="8">
        <f>IF(ISNUMBER(K24),K24,IF(U24=0,"UNPRICED",IF(L24="PAYG",INDEX('SKU Catalog'!$K$1:$K$116,MAX(1,U24)),IF(L24="1Y",INDEX('SKU Catalog'!$L$1:$L$116,MAX(1,U24)),INDEX('SKU Catalog'!$M$1:$M$116,MAX(1,U24))))))</f>
        <v>0</v>
      </c>
      <c r="O24" s="4">
        <f>IF(NOT(AND(A24=$B$2,G24&gt;0,H24&gt;0,OR(C24&lt;&gt;"Recommended baseline",Assumptions!$B$10=1))),0,IF(ISNUMBER(N24),G24*H24*N24*IF(ISNUMBER(K24),1,IF(AND(L24="PAYG",INDEX('SKU Catalog'!$F$1:$F$116,MAX(1,U24))="Hourly"),I24,1)),"UNPRICED"))</f>
        <v>0</v>
      </c>
      <c r="P24" s="4">
        <f>IF(ISNUMBER(O24),O24*Assumptions!$B$8,"UNPRICED")</f>
        <v>0</v>
      </c>
      <c r="Q24" s="3" t="str">
        <f>IF(NOT(AND(A24=$B$2,G24&gt;0,H24&gt;0,OR(C24&lt;&gt;"Recommended baseline",Assumptions!$B$10=1))),"Inactive",IF(NOT(ISNUMBER(N24)),"UNPRICED - select SKU / quote",IF(ISNUMBER(K24),"Manual quote - verify source",IF(T24="Covered","Covered by capacity",IF(T24="Control plane","No direct fee","Priced - verify sizing")))))</f>
        <v>Covered by capacity</v>
      </c>
      <c r="R24" s="2" t="s">
        <v>2314</v>
      </c>
      <c r="S24" s="2" t="s">
        <v>2047</v>
      </c>
      <c r="T24" s="2" t="s">
        <v>181</v>
      </c>
      <c r="U24" s="3">
        <f>IF(COUNTIF('SKU Catalog'!$A$4:$A$116,T24&amp;"|"&amp;F24)=0,0,MATCH(T24&amp;"|"&amp;F24,'SKU Catalog'!$A$1:$A$116,0))</f>
        <v>4</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0</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0</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0</v>
      </c>
    </row>
    <row r="25" spans="1:24" ht="54" customHeight="1" x14ac:dyDescent="0.3">
      <c r="A25" s="2" t="s">
        <v>967</v>
      </c>
      <c r="B25" s="2" t="s">
        <v>86</v>
      </c>
      <c r="C25" s="2" t="s">
        <v>2299</v>
      </c>
      <c r="D25" s="2" t="s">
        <v>1082</v>
      </c>
      <c r="E25" s="2" t="s">
        <v>1083</v>
      </c>
      <c r="F25" s="5" t="s">
        <v>182</v>
      </c>
      <c r="G25" s="6">
        <v>1</v>
      </c>
      <c r="H25" s="6">
        <v>1</v>
      </c>
      <c r="I25" s="11">
        <v>1</v>
      </c>
      <c r="J25" s="5" t="s">
        <v>2297</v>
      </c>
      <c r="K25" s="12"/>
      <c r="L25" s="3" t="str">
        <f>IF(U25=0,"INVALID SKU",IF(INDEX('SKU Catalog'!$J$1:$J$116,MAX(1,U25))=0,"PAYG",IF(J25="Default",Assumptions!$B$7,J25)))</f>
        <v>PAYG</v>
      </c>
      <c r="M25" s="3" t="str">
        <f>IF(U25=0,"Review SKU",INDEX('SKU Catalog'!$E$1:$E$116,MAX(1,U25)))</f>
        <v>resource</v>
      </c>
      <c r="N25" s="8">
        <f>IF(ISNUMBER(K25),K25,IF(U25=0,"UNPRICED",IF(L25="PAYG",INDEX('SKU Catalog'!$K$1:$K$116,MAX(1,U25)),IF(L25="1Y",INDEX('SKU Catalog'!$L$1:$L$116,MAX(1,U25)),INDEX('SKU Catalog'!$M$1:$M$116,MAX(1,U25))))))</f>
        <v>0</v>
      </c>
      <c r="O25" s="4">
        <f>IF(NOT(AND(A25=$B$2,G25&gt;0,H25&gt;0,OR(C25&lt;&gt;"Recommended baseline",Assumptions!$B$10=1))),0,IF(ISNUMBER(N25),G25*H25*N25*IF(ISNUMBER(K25),1,IF(AND(L25="PAYG",INDEX('SKU Catalog'!$F$1:$F$116,MAX(1,U25))="Hourly"),I25,1)),"UNPRICED"))</f>
        <v>0</v>
      </c>
      <c r="P25" s="4">
        <f>IF(ISNUMBER(O25),O25*Assumptions!$B$8,"UNPRICED")</f>
        <v>0</v>
      </c>
      <c r="Q25" s="3" t="str">
        <f>IF(NOT(AND(A25=$B$2,G25&gt;0,H25&gt;0,OR(C25&lt;&gt;"Recommended baseline",Assumptions!$B$10=1))),"Inactive",IF(NOT(ISNUMBER(N25)),"UNPRICED - select SKU / quote",IF(ISNUMBER(K25),"Manual quote - verify source",IF(T25="Covered","Covered by capacity",IF(T25="Control plane","No direct fee","Priced - verify sizing")))))</f>
        <v>Covered by capacity</v>
      </c>
      <c r="R25" s="2" t="s">
        <v>2314</v>
      </c>
      <c r="S25" s="2" t="s">
        <v>2047</v>
      </c>
      <c r="T25" s="2" t="s">
        <v>181</v>
      </c>
      <c r="U25" s="3">
        <f>IF(COUNTIF('SKU Catalog'!$A$4:$A$116,T25&amp;"|"&amp;F25)=0,0,MATCH(T25&amp;"|"&amp;F25,'SKU Catalog'!$A$1:$A$116,0))</f>
        <v>4</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0</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0</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0</v>
      </c>
    </row>
    <row r="26" spans="1:24" ht="54" customHeight="1" x14ac:dyDescent="0.3">
      <c r="A26" s="2" t="s">
        <v>967</v>
      </c>
      <c r="B26" s="2" t="s">
        <v>86</v>
      </c>
      <c r="C26" s="2" t="s">
        <v>2299</v>
      </c>
      <c r="D26" s="2" t="s">
        <v>1086</v>
      </c>
      <c r="E26" s="2" t="s">
        <v>1087</v>
      </c>
      <c r="F26" s="5" t="s">
        <v>182</v>
      </c>
      <c r="G26" s="6">
        <v>1</v>
      </c>
      <c r="H26" s="6">
        <v>1</v>
      </c>
      <c r="I26" s="11">
        <v>1</v>
      </c>
      <c r="J26" s="5" t="s">
        <v>2297</v>
      </c>
      <c r="K26" s="12"/>
      <c r="L26" s="3" t="str">
        <f>IF(U26=0,"INVALID SKU",IF(INDEX('SKU Catalog'!$J$1:$J$116,MAX(1,U26))=0,"PAYG",IF(J26="Default",Assumptions!$B$7,J26)))</f>
        <v>PAYG</v>
      </c>
      <c r="M26" s="3" t="str">
        <f>IF(U26=0,"Review SKU",INDEX('SKU Catalog'!$E$1:$E$116,MAX(1,U26)))</f>
        <v>resource</v>
      </c>
      <c r="N26" s="8">
        <f>IF(ISNUMBER(K26),K26,IF(U26=0,"UNPRICED",IF(L26="PAYG",INDEX('SKU Catalog'!$K$1:$K$116,MAX(1,U26)),IF(L26="1Y",INDEX('SKU Catalog'!$L$1:$L$116,MAX(1,U26)),INDEX('SKU Catalog'!$M$1:$M$116,MAX(1,U26))))))</f>
        <v>0</v>
      </c>
      <c r="O26" s="4">
        <f>IF(NOT(AND(A26=$B$2,G26&gt;0,H26&gt;0,OR(C26&lt;&gt;"Recommended baseline",Assumptions!$B$10=1))),0,IF(ISNUMBER(N26),G26*H26*N26*IF(ISNUMBER(K26),1,IF(AND(L26="PAYG",INDEX('SKU Catalog'!$F$1:$F$116,MAX(1,U26))="Hourly"),I26,1)),"UNPRICED"))</f>
        <v>0</v>
      </c>
      <c r="P26" s="4">
        <f>IF(ISNUMBER(O26),O26*Assumptions!$B$8,"UNPRICED")</f>
        <v>0</v>
      </c>
      <c r="Q26" s="3" t="str">
        <f>IF(NOT(AND(A26=$B$2,G26&gt;0,H26&gt;0,OR(C26&lt;&gt;"Recommended baseline",Assumptions!$B$10=1))),"Inactive",IF(NOT(ISNUMBER(N26)),"UNPRICED - select SKU / quote",IF(ISNUMBER(K26),"Manual quote - verify source",IF(T26="Covered","Covered by capacity",IF(T26="Control plane","No direct fee","Priced - verify sizing")))))</f>
        <v>Covered by capacity</v>
      </c>
      <c r="R26" s="2" t="s">
        <v>2314</v>
      </c>
      <c r="S26" s="2" t="s">
        <v>2047</v>
      </c>
      <c r="T26" s="2" t="s">
        <v>181</v>
      </c>
      <c r="U26" s="3">
        <f>IF(COUNTIF('SKU Catalog'!$A$4:$A$116,T26&amp;"|"&amp;F26)=0,0,MATCH(T26&amp;"|"&amp;F26,'SKU Catalog'!$A$1:$A$116,0))</f>
        <v>4</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0</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0</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0</v>
      </c>
    </row>
    <row r="27" spans="1:24" ht="54" customHeight="1" x14ac:dyDescent="0.3">
      <c r="A27" s="2" t="s">
        <v>967</v>
      </c>
      <c r="B27" s="2" t="s">
        <v>86</v>
      </c>
      <c r="C27" s="2" t="s">
        <v>2299</v>
      </c>
      <c r="D27" s="2" t="s">
        <v>1090</v>
      </c>
      <c r="E27" s="2" t="s">
        <v>1091</v>
      </c>
      <c r="F27" s="5" t="s">
        <v>182</v>
      </c>
      <c r="G27" s="6">
        <v>1</v>
      </c>
      <c r="H27" s="6">
        <v>1</v>
      </c>
      <c r="I27" s="11">
        <v>1</v>
      </c>
      <c r="J27" s="5" t="s">
        <v>2297</v>
      </c>
      <c r="K27" s="12"/>
      <c r="L27" s="3" t="str">
        <f>IF(U27=0,"INVALID SKU",IF(INDEX('SKU Catalog'!$J$1:$J$116,MAX(1,U27))=0,"PAYG",IF(J27="Default",Assumptions!$B$7,J27)))</f>
        <v>PAYG</v>
      </c>
      <c r="M27" s="3" t="str">
        <f>IF(U27=0,"Review SKU",INDEX('SKU Catalog'!$E$1:$E$116,MAX(1,U27)))</f>
        <v>resource</v>
      </c>
      <c r="N27" s="8">
        <f>IF(ISNUMBER(K27),K27,IF(U27=0,"UNPRICED",IF(L27="PAYG",INDEX('SKU Catalog'!$K$1:$K$116,MAX(1,U27)),IF(L27="1Y",INDEX('SKU Catalog'!$L$1:$L$116,MAX(1,U27)),INDEX('SKU Catalog'!$M$1:$M$116,MAX(1,U27))))))</f>
        <v>0</v>
      </c>
      <c r="O27" s="4">
        <f>IF(NOT(AND(A27=$B$2,G27&gt;0,H27&gt;0,OR(C27&lt;&gt;"Recommended baseline",Assumptions!$B$10=1))),0,IF(ISNUMBER(N27),G27*H27*N27*IF(ISNUMBER(K27),1,IF(AND(L27="PAYG",INDEX('SKU Catalog'!$F$1:$F$116,MAX(1,U27))="Hourly"),I27,1)),"UNPRICED"))</f>
        <v>0</v>
      </c>
      <c r="P27" s="4">
        <f>IF(ISNUMBER(O27),O27*Assumptions!$B$8,"UNPRICED")</f>
        <v>0</v>
      </c>
      <c r="Q27" s="3" t="str">
        <f>IF(NOT(AND(A27=$B$2,G27&gt;0,H27&gt;0,OR(C27&lt;&gt;"Recommended baseline",Assumptions!$B$10=1))),"Inactive",IF(NOT(ISNUMBER(N27)),"UNPRICED - select SKU / quote",IF(ISNUMBER(K27),"Manual quote - verify source",IF(T27="Covered","Covered by capacity",IF(T27="Control plane","No direct fee","Priced - verify sizing")))))</f>
        <v>Covered by capacity</v>
      </c>
      <c r="R27" s="2" t="s">
        <v>2314</v>
      </c>
      <c r="S27" s="2" t="s">
        <v>2047</v>
      </c>
      <c r="T27" s="2" t="s">
        <v>181</v>
      </c>
      <c r="U27" s="3">
        <f>IF(COUNTIF('SKU Catalog'!$A$4:$A$116,T27&amp;"|"&amp;F27)=0,0,MATCH(T27&amp;"|"&amp;F27,'SKU Catalog'!$A$1:$A$116,0))</f>
        <v>4</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0</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0</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0</v>
      </c>
    </row>
    <row r="28" spans="1:24" ht="54" customHeight="1" x14ac:dyDescent="0.3">
      <c r="A28" s="2" t="s">
        <v>967</v>
      </c>
      <c r="B28" s="2" t="s">
        <v>86</v>
      </c>
      <c r="C28" s="2" t="s">
        <v>2299</v>
      </c>
      <c r="D28" s="2" t="s">
        <v>1094</v>
      </c>
      <c r="E28" s="2" t="s">
        <v>1095</v>
      </c>
      <c r="F28" s="5" t="s">
        <v>182</v>
      </c>
      <c r="G28" s="6">
        <v>1</v>
      </c>
      <c r="H28" s="6">
        <v>1</v>
      </c>
      <c r="I28" s="11">
        <v>1</v>
      </c>
      <c r="J28" s="5" t="s">
        <v>2297</v>
      </c>
      <c r="K28" s="12"/>
      <c r="L28" s="3" t="str">
        <f>IF(U28=0,"INVALID SKU",IF(INDEX('SKU Catalog'!$J$1:$J$116,MAX(1,U28))=0,"PAYG",IF(J28="Default",Assumptions!$B$7,J28)))</f>
        <v>PAYG</v>
      </c>
      <c r="M28" s="3" t="str">
        <f>IF(U28=0,"Review SKU",INDEX('SKU Catalog'!$E$1:$E$116,MAX(1,U28)))</f>
        <v>resource</v>
      </c>
      <c r="N28" s="8">
        <f>IF(ISNUMBER(K28),K28,IF(U28=0,"UNPRICED",IF(L28="PAYG",INDEX('SKU Catalog'!$K$1:$K$116,MAX(1,U28)),IF(L28="1Y",INDEX('SKU Catalog'!$L$1:$L$116,MAX(1,U28)),INDEX('SKU Catalog'!$M$1:$M$116,MAX(1,U28))))))</f>
        <v>0</v>
      </c>
      <c r="O28" s="4">
        <f>IF(NOT(AND(A28=$B$2,G28&gt;0,H28&gt;0,OR(C28&lt;&gt;"Recommended baseline",Assumptions!$B$10=1))),0,IF(ISNUMBER(N28),G28*H28*N28*IF(ISNUMBER(K28),1,IF(AND(L28="PAYG",INDEX('SKU Catalog'!$F$1:$F$116,MAX(1,U28))="Hourly"),I28,1)),"UNPRICED"))</f>
        <v>0</v>
      </c>
      <c r="P28" s="4">
        <f>IF(ISNUMBER(O28),O28*Assumptions!$B$8,"UNPRICED")</f>
        <v>0</v>
      </c>
      <c r="Q28" s="3" t="str">
        <f>IF(NOT(AND(A28=$B$2,G28&gt;0,H28&gt;0,OR(C28&lt;&gt;"Recommended baseline",Assumptions!$B$10=1))),"Inactive",IF(NOT(ISNUMBER(N28)),"UNPRICED - select SKU / quote",IF(ISNUMBER(K28),"Manual quote - verify source",IF(T28="Covered","Covered by capacity",IF(T28="Control plane","No direct fee","Priced - verify sizing")))))</f>
        <v>Covered by capacity</v>
      </c>
      <c r="R28" s="2" t="s">
        <v>2314</v>
      </c>
      <c r="S28" s="2" t="s">
        <v>2047</v>
      </c>
      <c r="T28" s="2" t="s">
        <v>181</v>
      </c>
      <c r="U28" s="3">
        <f>IF(COUNTIF('SKU Catalog'!$A$4:$A$116,T28&amp;"|"&amp;F28)=0,0,MATCH(T28&amp;"|"&amp;F28,'SKU Catalog'!$A$1:$A$116,0))</f>
        <v>4</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0</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0</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0</v>
      </c>
    </row>
    <row r="29" spans="1:24" ht="54" customHeight="1" x14ac:dyDescent="0.3">
      <c r="A29" s="2" t="s">
        <v>967</v>
      </c>
      <c r="B29" s="2" t="s">
        <v>86</v>
      </c>
      <c r="C29" s="2" t="s">
        <v>2299</v>
      </c>
      <c r="D29" s="2" t="s">
        <v>1098</v>
      </c>
      <c r="E29" s="2" t="s">
        <v>1099</v>
      </c>
      <c r="F29" s="5" t="s">
        <v>182</v>
      </c>
      <c r="G29" s="6">
        <v>1</v>
      </c>
      <c r="H29" s="6">
        <v>1</v>
      </c>
      <c r="I29" s="11">
        <v>1</v>
      </c>
      <c r="J29" s="5" t="s">
        <v>2297</v>
      </c>
      <c r="K29" s="12"/>
      <c r="L29" s="3" t="str">
        <f>IF(U29=0,"INVALID SKU",IF(INDEX('SKU Catalog'!$J$1:$J$116,MAX(1,U29))=0,"PAYG",IF(J29="Default",Assumptions!$B$7,J29)))</f>
        <v>PAYG</v>
      </c>
      <c r="M29" s="3" t="str">
        <f>IF(U29=0,"Review SKU",INDEX('SKU Catalog'!$E$1:$E$116,MAX(1,U29)))</f>
        <v>resource</v>
      </c>
      <c r="N29" s="8">
        <f>IF(ISNUMBER(K29),K29,IF(U29=0,"UNPRICED",IF(L29="PAYG",INDEX('SKU Catalog'!$K$1:$K$116,MAX(1,U29)),IF(L29="1Y",INDEX('SKU Catalog'!$L$1:$L$116,MAX(1,U29)),INDEX('SKU Catalog'!$M$1:$M$116,MAX(1,U29))))))</f>
        <v>0</v>
      </c>
      <c r="O29" s="4">
        <f>IF(NOT(AND(A29=$B$2,G29&gt;0,H29&gt;0,OR(C29&lt;&gt;"Recommended baseline",Assumptions!$B$10=1))),0,IF(ISNUMBER(N29),G29*H29*N29*IF(ISNUMBER(K29),1,IF(AND(L29="PAYG",INDEX('SKU Catalog'!$F$1:$F$116,MAX(1,U29))="Hourly"),I29,1)),"UNPRICED"))</f>
        <v>0</v>
      </c>
      <c r="P29" s="4">
        <f>IF(ISNUMBER(O29),O29*Assumptions!$B$8,"UNPRICED")</f>
        <v>0</v>
      </c>
      <c r="Q29" s="3" t="str">
        <f>IF(NOT(AND(A29=$B$2,G29&gt;0,H29&gt;0,OR(C29&lt;&gt;"Recommended baseline",Assumptions!$B$10=1))),"Inactive",IF(NOT(ISNUMBER(N29)),"UNPRICED - select SKU / quote",IF(ISNUMBER(K29),"Manual quote - verify source",IF(T29="Covered","Covered by capacity",IF(T29="Control plane","No direct fee","Priced - verify sizing")))))</f>
        <v>Covered by capacity</v>
      </c>
      <c r="R29" s="2" t="s">
        <v>2314</v>
      </c>
      <c r="S29" s="2" t="s">
        <v>2047</v>
      </c>
      <c r="T29" s="2" t="s">
        <v>181</v>
      </c>
      <c r="U29" s="3">
        <f>IF(COUNTIF('SKU Catalog'!$A$4:$A$116,T29&amp;"|"&amp;F29)=0,0,MATCH(T29&amp;"|"&amp;F29,'SKU Catalog'!$A$1:$A$116,0))</f>
        <v>4</v>
      </c>
      <c r="V29" s="4">
        <f>IF(NOT(AND(A29=$B$2,G29&gt;0,H29&gt;0,OR(C29&lt;&gt;"Recommended baseline",Assumptions!$B$10=1))),0,IF(ISNUMBER(K29),G29*H29*K29,IF(U29=0,"UNPRICED",IF(ISNUMBER(INDEX('SKU Catalog'!$K$1:$K$116,MAX(1,U29))),G29*H29*INDEX('SKU Catalog'!$K$1:$K$116,MAX(1,U29))*IF(AND(INDEX('SKU Catalog'!$F$1:$F$116,MAX(1,U29))="Hourly",OR(INDEX('SKU Catalog'!$J$1:$J$116,MAX(1,U29))=0,"PAYG"="PAYG")),I29,1),"UNPRICED"))))</f>
        <v>0</v>
      </c>
      <c r="W29" s="4">
        <f>IF(NOT(AND(A29=$B$2,G29&gt;0,H29&gt;0,OR(C29&lt;&gt;"Recommended baseline",Assumptions!$B$10=1))),0,IF(ISNUMBER(K29),G29*H29*K29,IF(U29=0,"UNPRICED",IF(ISNUMBER(INDEX('SKU Catalog'!$L$1:$L$116,MAX(1,U29))),G29*H29*INDEX('SKU Catalog'!$L$1:$L$116,MAX(1,U29))*IF(AND(INDEX('SKU Catalog'!$F$1:$F$116,MAX(1,U29))="Hourly",OR(INDEX('SKU Catalog'!$J$1:$J$116,MAX(1,U29))=0,"1Y"="PAYG")),I29,1),"UNPRICED"))))</f>
        <v>0</v>
      </c>
      <c r="X29" s="4">
        <f>IF(NOT(AND(A29=$B$2,G29&gt;0,H29&gt;0,OR(C29&lt;&gt;"Recommended baseline",Assumptions!$B$10=1))),0,IF(ISNUMBER(K29),G29*H29*K29,IF(U29=0,"UNPRICED",IF(ISNUMBER(INDEX('SKU Catalog'!$M$1:$M$116,MAX(1,U29))),G29*H29*INDEX('SKU Catalog'!$M$1:$M$116,MAX(1,U29))*IF(AND(INDEX('SKU Catalog'!$F$1:$F$116,MAX(1,U29))="Hourly",OR(INDEX('SKU Catalog'!$J$1:$J$116,MAX(1,U29))=0,"3Y"="PAYG")),I29,1),"UNPRICED"))))</f>
        <v>0</v>
      </c>
    </row>
    <row r="30" spans="1:24" ht="54" customHeight="1" x14ac:dyDescent="0.3">
      <c r="A30" s="2" t="s">
        <v>967</v>
      </c>
      <c r="B30" s="2" t="s">
        <v>86</v>
      </c>
      <c r="C30" s="2" t="s">
        <v>2299</v>
      </c>
      <c r="D30" s="2" t="s">
        <v>1105</v>
      </c>
      <c r="E30" s="2" t="s">
        <v>1106</v>
      </c>
      <c r="F30" s="5" t="s">
        <v>182</v>
      </c>
      <c r="G30" s="6">
        <v>1</v>
      </c>
      <c r="H30" s="6">
        <v>1</v>
      </c>
      <c r="I30" s="11">
        <v>1</v>
      </c>
      <c r="J30" s="5" t="s">
        <v>2297</v>
      </c>
      <c r="K30" s="12"/>
      <c r="L30" s="3" t="str">
        <f>IF(U30=0,"INVALID SKU",IF(INDEX('SKU Catalog'!$J$1:$J$116,MAX(1,U30))=0,"PAYG",IF(J30="Default",Assumptions!$B$7,J30)))</f>
        <v>PAYG</v>
      </c>
      <c r="M30" s="3" t="str">
        <f>IF(U30=0,"Review SKU",INDEX('SKU Catalog'!$E$1:$E$116,MAX(1,U30)))</f>
        <v>resource</v>
      </c>
      <c r="N30" s="8">
        <f>IF(ISNUMBER(K30),K30,IF(U30=0,"UNPRICED",IF(L30="PAYG",INDEX('SKU Catalog'!$K$1:$K$116,MAX(1,U30)),IF(L30="1Y",INDEX('SKU Catalog'!$L$1:$L$116,MAX(1,U30)),INDEX('SKU Catalog'!$M$1:$M$116,MAX(1,U30))))))</f>
        <v>0</v>
      </c>
      <c r="O30" s="4">
        <f>IF(NOT(AND(A30=$B$2,G30&gt;0,H30&gt;0,OR(C30&lt;&gt;"Recommended baseline",Assumptions!$B$10=1))),0,IF(ISNUMBER(N30),G30*H30*N30*IF(ISNUMBER(K30),1,IF(AND(L30="PAYG",INDEX('SKU Catalog'!$F$1:$F$116,MAX(1,U30))="Hourly"),I30,1)),"UNPRICED"))</f>
        <v>0</v>
      </c>
      <c r="P30" s="4">
        <f>IF(ISNUMBER(O30),O30*Assumptions!$B$8,"UNPRICED")</f>
        <v>0</v>
      </c>
      <c r="Q30" s="3" t="str">
        <f>IF(NOT(AND(A30=$B$2,G30&gt;0,H30&gt;0,OR(C30&lt;&gt;"Recommended baseline",Assumptions!$B$10=1))),"Inactive",IF(NOT(ISNUMBER(N30)),"UNPRICED - select SKU / quote",IF(ISNUMBER(K30),"Manual quote - verify source",IF(T30="Covered","Covered by capacity",IF(T30="Control plane","No direct fee","Priced - verify sizing")))))</f>
        <v>Covered by capacity</v>
      </c>
      <c r="R30" s="2" t="s">
        <v>2314</v>
      </c>
      <c r="S30" s="2" t="s">
        <v>2047</v>
      </c>
      <c r="T30" s="2" t="s">
        <v>181</v>
      </c>
      <c r="U30" s="3">
        <f>IF(COUNTIF('SKU Catalog'!$A$4:$A$116,T30&amp;"|"&amp;F30)=0,0,MATCH(T30&amp;"|"&amp;F30,'SKU Catalog'!$A$1:$A$116,0))</f>
        <v>4</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0</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0</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0</v>
      </c>
    </row>
    <row r="31" spans="1:24" ht="54" customHeight="1" x14ac:dyDescent="0.3">
      <c r="A31" s="2" t="s">
        <v>967</v>
      </c>
      <c r="B31" s="2" t="s">
        <v>86</v>
      </c>
      <c r="C31" s="2" t="s">
        <v>2299</v>
      </c>
      <c r="D31" s="2" t="s">
        <v>1109</v>
      </c>
      <c r="E31" s="2" t="s">
        <v>1110</v>
      </c>
      <c r="F31" s="5" t="s">
        <v>182</v>
      </c>
      <c r="G31" s="6">
        <v>1</v>
      </c>
      <c r="H31" s="6">
        <v>1</v>
      </c>
      <c r="I31" s="11">
        <v>1</v>
      </c>
      <c r="J31" s="5" t="s">
        <v>2297</v>
      </c>
      <c r="K31" s="12"/>
      <c r="L31" s="3" t="str">
        <f>IF(U31=0,"INVALID SKU",IF(INDEX('SKU Catalog'!$J$1:$J$116,MAX(1,U31))=0,"PAYG",IF(J31="Default",Assumptions!$B$7,J31)))</f>
        <v>PAYG</v>
      </c>
      <c r="M31" s="3" t="str">
        <f>IF(U31=0,"Review SKU",INDEX('SKU Catalog'!$E$1:$E$116,MAX(1,U31)))</f>
        <v>resource</v>
      </c>
      <c r="N31" s="8">
        <f>IF(ISNUMBER(K31),K31,IF(U31=0,"UNPRICED",IF(L31="PAYG",INDEX('SKU Catalog'!$K$1:$K$116,MAX(1,U31)),IF(L31="1Y",INDEX('SKU Catalog'!$L$1:$L$116,MAX(1,U31)),INDEX('SKU Catalog'!$M$1:$M$116,MAX(1,U31))))))</f>
        <v>0</v>
      </c>
      <c r="O31" s="4">
        <f>IF(NOT(AND(A31=$B$2,G31&gt;0,H31&gt;0,OR(C31&lt;&gt;"Recommended baseline",Assumptions!$B$10=1))),0,IF(ISNUMBER(N31),G31*H31*N31*IF(ISNUMBER(K31),1,IF(AND(L31="PAYG",INDEX('SKU Catalog'!$F$1:$F$116,MAX(1,U31))="Hourly"),I31,1)),"UNPRICED"))</f>
        <v>0</v>
      </c>
      <c r="P31" s="4">
        <f>IF(ISNUMBER(O31),O31*Assumptions!$B$8,"UNPRICED")</f>
        <v>0</v>
      </c>
      <c r="Q31" s="3" t="str">
        <f>IF(NOT(AND(A31=$B$2,G31&gt;0,H31&gt;0,OR(C31&lt;&gt;"Recommended baseline",Assumptions!$B$10=1))),"Inactive",IF(NOT(ISNUMBER(N31)),"UNPRICED - select SKU / quote",IF(ISNUMBER(K31),"Manual quote - verify source",IF(T31="Covered","Covered by capacity",IF(T31="Control plane","No direct fee","Priced - verify sizing")))))</f>
        <v>Covered by capacity</v>
      </c>
      <c r="R31" s="2" t="s">
        <v>2314</v>
      </c>
      <c r="S31" s="2" t="s">
        <v>2047</v>
      </c>
      <c r="T31" s="2" t="s">
        <v>181</v>
      </c>
      <c r="U31" s="3">
        <f>IF(COUNTIF('SKU Catalog'!$A$4:$A$116,T31&amp;"|"&amp;F31)=0,0,MATCH(T31&amp;"|"&amp;F31,'SKU Catalog'!$A$1:$A$116,0))</f>
        <v>4</v>
      </c>
      <c r="V31" s="4">
        <f>IF(NOT(AND(A31=$B$2,G31&gt;0,H31&gt;0,OR(C31&lt;&gt;"Recommended baseline",Assumptions!$B$10=1))),0,IF(ISNUMBER(K31),G31*H31*K31,IF(U31=0,"UNPRICED",IF(ISNUMBER(INDEX('SKU Catalog'!$K$1:$K$116,MAX(1,U31))),G31*H31*INDEX('SKU Catalog'!$K$1:$K$116,MAX(1,U31))*IF(AND(INDEX('SKU Catalog'!$F$1:$F$116,MAX(1,U31))="Hourly",OR(INDEX('SKU Catalog'!$J$1:$J$116,MAX(1,U31))=0,"PAYG"="PAYG")),I31,1),"UNPRICED"))))</f>
        <v>0</v>
      </c>
      <c r="W31" s="4">
        <f>IF(NOT(AND(A31=$B$2,G31&gt;0,H31&gt;0,OR(C31&lt;&gt;"Recommended baseline",Assumptions!$B$10=1))),0,IF(ISNUMBER(K31),G31*H31*K31,IF(U31=0,"UNPRICED",IF(ISNUMBER(INDEX('SKU Catalog'!$L$1:$L$116,MAX(1,U31))),G31*H31*INDEX('SKU Catalog'!$L$1:$L$116,MAX(1,U31))*IF(AND(INDEX('SKU Catalog'!$F$1:$F$116,MAX(1,U31))="Hourly",OR(INDEX('SKU Catalog'!$J$1:$J$116,MAX(1,U31))=0,"1Y"="PAYG")),I31,1),"UNPRICED"))))</f>
        <v>0</v>
      </c>
      <c r="X31" s="4">
        <f>IF(NOT(AND(A31=$B$2,G31&gt;0,H31&gt;0,OR(C31&lt;&gt;"Recommended baseline",Assumptions!$B$10=1))),0,IF(ISNUMBER(K31),G31*H31*K31,IF(U31=0,"UNPRICED",IF(ISNUMBER(INDEX('SKU Catalog'!$M$1:$M$116,MAX(1,U31))),G31*H31*INDEX('SKU Catalog'!$M$1:$M$116,MAX(1,U31))*IF(AND(INDEX('SKU Catalog'!$F$1:$F$116,MAX(1,U31))="Hourly",OR(INDEX('SKU Catalog'!$J$1:$J$116,MAX(1,U31))=0,"3Y"="PAYG")),I31,1),"UNPRICED"))))</f>
        <v>0</v>
      </c>
    </row>
    <row r="32" spans="1:24" ht="54" customHeight="1" x14ac:dyDescent="0.3">
      <c r="A32" s="2" t="s">
        <v>967</v>
      </c>
      <c r="B32" s="2" t="s">
        <v>86</v>
      </c>
      <c r="C32" s="2" t="s">
        <v>2299</v>
      </c>
      <c r="D32" s="2" t="s">
        <v>1058</v>
      </c>
      <c r="E32" s="2" t="s">
        <v>1059</v>
      </c>
      <c r="F32" s="5" t="s">
        <v>182</v>
      </c>
      <c r="G32" s="6">
        <v>1</v>
      </c>
      <c r="H32" s="6">
        <v>1</v>
      </c>
      <c r="I32" s="11">
        <v>1</v>
      </c>
      <c r="J32" s="5" t="s">
        <v>2297</v>
      </c>
      <c r="K32" s="12"/>
      <c r="L32" s="3" t="str">
        <f>IF(U32=0,"INVALID SKU",IF(INDEX('SKU Catalog'!$J$1:$J$116,MAX(1,U32))=0,"PAYG",IF(J32="Default",Assumptions!$B$7,J32)))</f>
        <v>PAYG</v>
      </c>
      <c r="M32" s="3" t="str">
        <f>IF(U32=0,"Review SKU",INDEX('SKU Catalog'!$E$1:$E$116,MAX(1,U32)))</f>
        <v>resource</v>
      </c>
      <c r="N32" s="8">
        <f>IF(ISNUMBER(K32),K32,IF(U32=0,"UNPRICED",IF(L32="PAYG",INDEX('SKU Catalog'!$K$1:$K$116,MAX(1,U32)),IF(L32="1Y",INDEX('SKU Catalog'!$L$1:$L$116,MAX(1,U32)),INDEX('SKU Catalog'!$M$1:$M$116,MAX(1,U32))))))</f>
        <v>0</v>
      </c>
      <c r="O32" s="4">
        <f>IF(NOT(AND(A32=$B$2,G32&gt;0,H32&gt;0,OR(C32&lt;&gt;"Recommended baseline",Assumptions!$B$10=1))),0,IF(ISNUMBER(N32),G32*H32*N32*IF(ISNUMBER(K32),1,IF(AND(L32="PAYG",INDEX('SKU Catalog'!$F$1:$F$116,MAX(1,U32))="Hourly"),I32,1)),"UNPRICED"))</f>
        <v>0</v>
      </c>
      <c r="P32" s="4">
        <f>IF(ISNUMBER(O32),O32*Assumptions!$B$8,"UNPRICED")</f>
        <v>0</v>
      </c>
      <c r="Q32" s="3" t="str">
        <f>IF(NOT(AND(A32=$B$2,G32&gt;0,H32&gt;0,OR(C32&lt;&gt;"Recommended baseline",Assumptions!$B$10=1))),"Inactive",IF(NOT(ISNUMBER(N32)),"UNPRICED - select SKU / quote",IF(ISNUMBER(K32),"Manual quote - verify source",IF(T32="Covered","Covered by capacity",IF(T32="Control plane","No direct fee","Priced - verify sizing")))))</f>
        <v>Covered by capacity</v>
      </c>
      <c r="R32" s="2" t="s">
        <v>2314</v>
      </c>
      <c r="S32" s="2" t="s">
        <v>2047</v>
      </c>
      <c r="T32" s="2" t="s">
        <v>181</v>
      </c>
      <c r="U32" s="3">
        <f>IF(COUNTIF('SKU Catalog'!$A$4:$A$116,T32&amp;"|"&amp;F32)=0,0,MATCH(T32&amp;"|"&amp;F32,'SKU Catalog'!$A$1:$A$116,0))</f>
        <v>4</v>
      </c>
      <c r="V32" s="4">
        <f>IF(NOT(AND(A32=$B$2,G32&gt;0,H32&gt;0,OR(C32&lt;&gt;"Recommended baseline",Assumptions!$B$10=1))),0,IF(ISNUMBER(K32),G32*H32*K32,IF(U32=0,"UNPRICED",IF(ISNUMBER(INDEX('SKU Catalog'!$K$1:$K$116,MAX(1,U32))),G32*H32*INDEX('SKU Catalog'!$K$1:$K$116,MAX(1,U32))*IF(AND(INDEX('SKU Catalog'!$F$1:$F$116,MAX(1,U32))="Hourly",OR(INDEX('SKU Catalog'!$J$1:$J$116,MAX(1,U32))=0,"PAYG"="PAYG")),I32,1),"UNPRICED"))))</f>
        <v>0</v>
      </c>
      <c r="W32" s="4">
        <f>IF(NOT(AND(A32=$B$2,G32&gt;0,H32&gt;0,OR(C32&lt;&gt;"Recommended baseline",Assumptions!$B$10=1))),0,IF(ISNUMBER(K32),G32*H32*K32,IF(U32=0,"UNPRICED",IF(ISNUMBER(INDEX('SKU Catalog'!$L$1:$L$116,MAX(1,U32))),G32*H32*INDEX('SKU Catalog'!$L$1:$L$116,MAX(1,U32))*IF(AND(INDEX('SKU Catalog'!$F$1:$F$116,MAX(1,U32))="Hourly",OR(INDEX('SKU Catalog'!$J$1:$J$116,MAX(1,U32))=0,"1Y"="PAYG")),I32,1),"UNPRICED"))))</f>
        <v>0</v>
      </c>
      <c r="X32" s="4">
        <f>IF(NOT(AND(A32=$B$2,G32&gt;0,H32&gt;0,OR(C32&lt;&gt;"Recommended baseline",Assumptions!$B$10=1))),0,IF(ISNUMBER(K32),G32*H32*K32,IF(U32=0,"UNPRICED",IF(ISNUMBER(INDEX('SKU Catalog'!$M$1:$M$116,MAX(1,U32))),G32*H32*INDEX('SKU Catalog'!$M$1:$M$116,MAX(1,U32))*IF(AND(INDEX('SKU Catalog'!$F$1:$F$116,MAX(1,U32))="Hourly",OR(INDEX('SKU Catalog'!$J$1:$J$116,MAX(1,U32))=0,"3Y"="PAYG")),I32,1),"UNPRICED"))))</f>
        <v>0</v>
      </c>
    </row>
    <row r="33" spans="1:24" ht="54" customHeight="1" x14ac:dyDescent="0.3">
      <c r="A33" s="2" t="s">
        <v>967</v>
      </c>
      <c r="B33" s="2" t="s">
        <v>86</v>
      </c>
      <c r="C33" s="2" t="s">
        <v>2299</v>
      </c>
      <c r="D33" s="2" t="s">
        <v>1113</v>
      </c>
      <c r="E33" s="2" t="s">
        <v>1114</v>
      </c>
      <c r="F33" s="5" t="s">
        <v>182</v>
      </c>
      <c r="G33" s="6">
        <v>1</v>
      </c>
      <c r="H33" s="6">
        <v>1</v>
      </c>
      <c r="I33" s="11">
        <v>1</v>
      </c>
      <c r="J33" s="5" t="s">
        <v>2297</v>
      </c>
      <c r="K33" s="12"/>
      <c r="L33" s="3" t="str">
        <f>IF(U33=0,"INVALID SKU",IF(INDEX('SKU Catalog'!$J$1:$J$116,MAX(1,U33))=0,"PAYG",IF(J33="Default",Assumptions!$B$7,J33)))</f>
        <v>PAYG</v>
      </c>
      <c r="M33" s="3" t="str">
        <f>IF(U33=0,"Review SKU",INDEX('SKU Catalog'!$E$1:$E$116,MAX(1,U33)))</f>
        <v>resource</v>
      </c>
      <c r="N33" s="8">
        <f>IF(ISNUMBER(K33),K33,IF(U33=0,"UNPRICED",IF(L33="PAYG",INDEX('SKU Catalog'!$K$1:$K$116,MAX(1,U33)),IF(L33="1Y",INDEX('SKU Catalog'!$L$1:$L$116,MAX(1,U33)),INDEX('SKU Catalog'!$M$1:$M$116,MAX(1,U33))))))</f>
        <v>0</v>
      </c>
      <c r="O33" s="4">
        <f>IF(NOT(AND(A33=$B$2,G33&gt;0,H33&gt;0,OR(C33&lt;&gt;"Recommended baseline",Assumptions!$B$10=1))),0,IF(ISNUMBER(N33),G33*H33*N33*IF(ISNUMBER(K33),1,IF(AND(L33="PAYG",INDEX('SKU Catalog'!$F$1:$F$116,MAX(1,U33))="Hourly"),I33,1)),"UNPRICED"))</f>
        <v>0</v>
      </c>
      <c r="P33" s="4">
        <f>IF(ISNUMBER(O33),O33*Assumptions!$B$8,"UNPRICED")</f>
        <v>0</v>
      </c>
      <c r="Q33" s="3" t="str">
        <f>IF(NOT(AND(A33=$B$2,G33&gt;0,H33&gt;0,OR(C33&lt;&gt;"Recommended baseline",Assumptions!$B$10=1))),"Inactive",IF(NOT(ISNUMBER(N33)),"UNPRICED - select SKU / quote",IF(ISNUMBER(K33),"Manual quote - verify source",IF(T33="Covered","Covered by capacity",IF(T33="Control plane","No direct fee","Priced - verify sizing")))))</f>
        <v>Covered by capacity</v>
      </c>
      <c r="R33" s="2" t="s">
        <v>2314</v>
      </c>
      <c r="S33" s="2" t="s">
        <v>2047</v>
      </c>
      <c r="T33" s="2" t="s">
        <v>181</v>
      </c>
      <c r="U33" s="3">
        <f>IF(COUNTIF('SKU Catalog'!$A$4:$A$116,T33&amp;"|"&amp;F33)=0,0,MATCH(T33&amp;"|"&amp;F33,'SKU Catalog'!$A$1:$A$116,0))</f>
        <v>4</v>
      </c>
      <c r="V33" s="4">
        <f>IF(NOT(AND(A33=$B$2,G33&gt;0,H33&gt;0,OR(C33&lt;&gt;"Recommended baseline",Assumptions!$B$10=1))),0,IF(ISNUMBER(K33),G33*H33*K33,IF(U33=0,"UNPRICED",IF(ISNUMBER(INDEX('SKU Catalog'!$K$1:$K$116,MAX(1,U33))),G33*H33*INDEX('SKU Catalog'!$K$1:$K$116,MAX(1,U33))*IF(AND(INDEX('SKU Catalog'!$F$1:$F$116,MAX(1,U33))="Hourly",OR(INDEX('SKU Catalog'!$J$1:$J$116,MAX(1,U33))=0,"PAYG"="PAYG")),I33,1),"UNPRICED"))))</f>
        <v>0</v>
      </c>
      <c r="W33" s="4">
        <f>IF(NOT(AND(A33=$B$2,G33&gt;0,H33&gt;0,OR(C33&lt;&gt;"Recommended baseline",Assumptions!$B$10=1))),0,IF(ISNUMBER(K33),G33*H33*K33,IF(U33=0,"UNPRICED",IF(ISNUMBER(INDEX('SKU Catalog'!$L$1:$L$116,MAX(1,U33))),G33*H33*INDEX('SKU Catalog'!$L$1:$L$116,MAX(1,U33))*IF(AND(INDEX('SKU Catalog'!$F$1:$F$116,MAX(1,U33))="Hourly",OR(INDEX('SKU Catalog'!$J$1:$J$116,MAX(1,U33))=0,"1Y"="PAYG")),I33,1),"UNPRICED"))))</f>
        <v>0</v>
      </c>
      <c r="X33" s="4">
        <f>IF(NOT(AND(A33=$B$2,G33&gt;0,H33&gt;0,OR(C33&lt;&gt;"Recommended baseline",Assumptions!$B$10=1))),0,IF(ISNUMBER(K33),G33*H33*K33,IF(U33=0,"UNPRICED",IF(ISNUMBER(INDEX('SKU Catalog'!$M$1:$M$116,MAX(1,U33))),G33*H33*INDEX('SKU Catalog'!$M$1:$M$116,MAX(1,U33))*IF(AND(INDEX('SKU Catalog'!$F$1:$F$116,MAX(1,U33))="Hourly",OR(INDEX('SKU Catalog'!$J$1:$J$116,MAX(1,U33))=0,"3Y"="PAYG")),I33,1),"UNPRICED"))))</f>
        <v>0</v>
      </c>
    </row>
    <row r="34" spans="1:24" ht="54" customHeight="1" x14ac:dyDescent="0.3">
      <c r="A34" s="2" t="s">
        <v>967</v>
      </c>
      <c r="B34" s="2" t="s">
        <v>86</v>
      </c>
      <c r="C34" s="2" t="s">
        <v>2299</v>
      </c>
      <c r="D34" s="2" t="s">
        <v>1117</v>
      </c>
      <c r="E34" s="2" t="s">
        <v>1118</v>
      </c>
      <c r="F34" s="5" t="s">
        <v>182</v>
      </c>
      <c r="G34" s="6">
        <v>1</v>
      </c>
      <c r="H34" s="6">
        <v>1</v>
      </c>
      <c r="I34" s="11">
        <v>1</v>
      </c>
      <c r="J34" s="5" t="s">
        <v>2297</v>
      </c>
      <c r="K34" s="12"/>
      <c r="L34" s="3" t="str">
        <f>IF(U34=0,"INVALID SKU",IF(INDEX('SKU Catalog'!$J$1:$J$116,MAX(1,U34))=0,"PAYG",IF(J34="Default",Assumptions!$B$7,J34)))</f>
        <v>PAYG</v>
      </c>
      <c r="M34" s="3" t="str">
        <f>IF(U34=0,"Review SKU",INDEX('SKU Catalog'!$E$1:$E$116,MAX(1,U34)))</f>
        <v>resource</v>
      </c>
      <c r="N34" s="8">
        <f>IF(ISNUMBER(K34),K34,IF(U34=0,"UNPRICED",IF(L34="PAYG",INDEX('SKU Catalog'!$K$1:$K$116,MAX(1,U34)),IF(L34="1Y",INDEX('SKU Catalog'!$L$1:$L$116,MAX(1,U34)),INDEX('SKU Catalog'!$M$1:$M$116,MAX(1,U34))))))</f>
        <v>0</v>
      </c>
      <c r="O34" s="4">
        <f>IF(NOT(AND(A34=$B$2,G34&gt;0,H34&gt;0,OR(C34&lt;&gt;"Recommended baseline",Assumptions!$B$10=1))),0,IF(ISNUMBER(N34),G34*H34*N34*IF(ISNUMBER(K34),1,IF(AND(L34="PAYG",INDEX('SKU Catalog'!$F$1:$F$116,MAX(1,U34))="Hourly"),I34,1)),"UNPRICED"))</f>
        <v>0</v>
      </c>
      <c r="P34" s="4">
        <f>IF(ISNUMBER(O34),O34*Assumptions!$B$8,"UNPRICED")</f>
        <v>0</v>
      </c>
      <c r="Q34" s="3" t="str">
        <f>IF(NOT(AND(A34=$B$2,G34&gt;0,H34&gt;0,OR(C34&lt;&gt;"Recommended baseline",Assumptions!$B$10=1))),"Inactive",IF(NOT(ISNUMBER(N34)),"UNPRICED - select SKU / quote",IF(ISNUMBER(K34),"Manual quote - verify source",IF(T34="Covered","Covered by capacity",IF(T34="Control plane","No direct fee","Priced - verify sizing")))))</f>
        <v>Covered by capacity</v>
      </c>
      <c r="R34" s="2" t="s">
        <v>2314</v>
      </c>
      <c r="S34" s="2" t="s">
        <v>2047</v>
      </c>
      <c r="T34" s="2" t="s">
        <v>181</v>
      </c>
      <c r="U34" s="3">
        <f>IF(COUNTIF('SKU Catalog'!$A$4:$A$116,T34&amp;"|"&amp;F34)=0,0,MATCH(T34&amp;"|"&amp;F34,'SKU Catalog'!$A$1:$A$116,0))</f>
        <v>4</v>
      </c>
      <c r="V34" s="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54" customHeight="1" x14ac:dyDescent="0.3">
      <c r="A35" s="2" t="s">
        <v>967</v>
      </c>
      <c r="B35" s="2" t="s">
        <v>86</v>
      </c>
      <c r="C35" s="2" t="s">
        <v>2299</v>
      </c>
      <c r="D35" s="2" t="s">
        <v>1121</v>
      </c>
      <c r="E35" s="2" t="s">
        <v>1122</v>
      </c>
      <c r="F35" s="5" t="s">
        <v>182</v>
      </c>
      <c r="G35" s="6">
        <v>1</v>
      </c>
      <c r="H35" s="6">
        <v>1</v>
      </c>
      <c r="I35" s="11">
        <v>1</v>
      </c>
      <c r="J35" s="5" t="s">
        <v>2297</v>
      </c>
      <c r="K35" s="12"/>
      <c r="L35" s="3" t="str">
        <f>IF(U35=0,"INVALID SKU",IF(INDEX('SKU Catalog'!$J$1:$J$116,MAX(1,U35))=0,"PAYG",IF(J35="Default",Assumptions!$B$7,J35)))</f>
        <v>PAYG</v>
      </c>
      <c r="M35" s="3" t="str">
        <f>IF(U35=0,"Review SKU",INDEX('SKU Catalog'!$E$1:$E$116,MAX(1,U35)))</f>
        <v>resource</v>
      </c>
      <c r="N35" s="8">
        <f>IF(ISNUMBER(K35),K35,IF(U35=0,"UNPRICED",IF(L35="PAYG",INDEX('SKU Catalog'!$K$1:$K$116,MAX(1,U35)),IF(L35="1Y",INDEX('SKU Catalog'!$L$1:$L$116,MAX(1,U35)),INDEX('SKU Catalog'!$M$1:$M$116,MAX(1,U35))))))</f>
        <v>0</v>
      </c>
      <c r="O35" s="4">
        <f>IF(NOT(AND(A35=$B$2,G35&gt;0,H35&gt;0,OR(C35&lt;&gt;"Recommended baseline",Assumptions!$B$10=1))),0,IF(ISNUMBER(N35),G35*H35*N35*IF(ISNUMBER(K35),1,IF(AND(L35="PAYG",INDEX('SKU Catalog'!$F$1:$F$116,MAX(1,U35))="Hourly"),I35,1)),"UNPRICED"))</f>
        <v>0</v>
      </c>
      <c r="P35" s="4">
        <f>IF(ISNUMBER(O35),O35*Assumptions!$B$8,"UNPRICED")</f>
        <v>0</v>
      </c>
      <c r="Q35" s="3" t="str">
        <f>IF(NOT(AND(A35=$B$2,G35&gt;0,H35&gt;0,OR(C35&lt;&gt;"Recommended baseline",Assumptions!$B$10=1))),"Inactive",IF(NOT(ISNUMBER(N35)),"UNPRICED - select SKU / quote",IF(ISNUMBER(K35),"Manual quote - verify source",IF(T35="Covered","Covered by capacity",IF(T35="Control plane","No direct fee","Priced - verify sizing")))))</f>
        <v>Covered by capacity</v>
      </c>
      <c r="R35" s="2" t="s">
        <v>2314</v>
      </c>
      <c r="S35" s="2" t="s">
        <v>2047</v>
      </c>
      <c r="T35" s="2" t="s">
        <v>181</v>
      </c>
      <c r="U35" s="3">
        <f>IF(COUNTIF('SKU Catalog'!$A$4:$A$116,T35&amp;"|"&amp;F35)=0,0,MATCH(T35&amp;"|"&amp;F35,'SKU Catalog'!$A$1:$A$116,0))</f>
        <v>4</v>
      </c>
      <c r="V35" s="4">
        <f>IF(NOT(AND(A35=$B$2,G35&gt;0,H35&gt;0,OR(C35&lt;&gt;"Recommended baseline",Assumptions!$B$10=1))),0,IF(ISNUMBER(K35),G35*H35*K35,IF(U35=0,"UNPRICED",IF(ISNUMBER(INDEX('SKU Catalog'!$K$1:$K$116,MAX(1,U35))),G35*H35*INDEX('SKU Catalog'!$K$1:$K$116,MAX(1,U35))*IF(AND(INDEX('SKU Catalog'!$F$1:$F$116,MAX(1,U35))="Hourly",OR(INDEX('SKU Catalog'!$J$1:$J$116,MAX(1,U35))=0,"PAYG"="PAYG")),I35,1),"UNPRICED"))))</f>
        <v>0</v>
      </c>
      <c r="W35" s="4">
        <f>IF(NOT(AND(A35=$B$2,G35&gt;0,H35&gt;0,OR(C35&lt;&gt;"Recommended baseline",Assumptions!$B$10=1))),0,IF(ISNUMBER(K35),G35*H35*K35,IF(U35=0,"UNPRICED",IF(ISNUMBER(INDEX('SKU Catalog'!$L$1:$L$116,MAX(1,U35))),G35*H35*INDEX('SKU Catalog'!$L$1:$L$116,MAX(1,U35))*IF(AND(INDEX('SKU Catalog'!$F$1:$F$116,MAX(1,U35))="Hourly",OR(INDEX('SKU Catalog'!$J$1:$J$116,MAX(1,U35))=0,"1Y"="PAYG")),I35,1),"UNPRICED"))))</f>
        <v>0</v>
      </c>
      <c r="X35" s="4">
        <f>IF(NOT(AND(A35=$B$2,G35&gt;0,H35&gt;0,OR(C35&lt;&gt;"Recommended baseline",Assumptions!$B$10=1))),0,IF(ISNUMBER(K35),G35*H35*K35,IF(U35=0,"UNPRICED",IF(ISNUMBER(INDEX('SKU Catalog'!$M$1:$M$116,MAX(1,U35))),G35*H35*INDEX('SKU Catalog'!$M$1:$M$116,MAX(1,U35))*IF(AND(INDEX('SKU Catalog'!$F$1:$F$116,MAX(1,U35))="Hourly",OR(INDEX('SKU Catalog'!$J$1:$J$116,MAX(1,U35))=0,"3Y"="PAYG")),I35,1),"UNPRICED"))))</f>
        <v>0</v>
      </c>
    </row>
    <row r="36" spans="1:24" ht="54" customHeight="1" x14ac:dyDescent="0.3">
      <c r="A36" s="2" t="s">
        <v>967</v>
      </c>
      <c r="B36" s="2" t="s">
        <v>86</v>
      </c>
      <c r="C36" s="2" t="s">
        <v>2299</v>
      </c>
      <c r="D36" s="2" t="s">
        <v>1125</v>
      </c>
      <c r="E36" s="2" t="s">
        <v>1126</v>
      </c>
      <c r="F36" s="5" t="s">
        <v>182</v>
      </c>
      <c r="G36" s="6">
        <v>1</v>
      </c>
      <c r="H36" s="6">
        <v>1</v>
      </c>
      <c r="I36" s="11">
        <v>1</v>
      </c>
      <c r="J36" s="5" t="s">
        <v>2297</v>
      </c>
      <c r="K36" s="12"/>
      <c r="L36" s="3" t="str">
        <f>IF(U36=0,"INVALID SKU",IF(INDEX('SKU Catalog'!$J$1:$J$116,MAX(1,U36))=0,"PAYG",IF(J36="Default",Assumptions!$B$7,J36)))</f>
        <v>PAYG</v>
      </c>
      <c r="M36" s="3" t="str">
        <f>IF(U36=0,"Review SKU",INDEX('SKU Catalog'!$E$1:$E$116,MAX(1,U36)))</f>
        <v>resource</v>
      </c>
      <c r="N36" s="8">
        <f>IF(ISNUMBER(K36),K36,IF(U36=0,"UNPRICED",IF(L36="PAYG",INDEX('SKU Catalog'!$K$1:$K$116,MAX(1,U36)),IF(L36="1Y",INDEX('SKU Catalog'!$L$1:$L$116,MAX(1,U36)),INDEX('SKU Catalog'!$M$1:$M$116,MAX(1,U36))))))</f>
        <v>0</v>
      </c>
      <c r="O36" s="4">
        <f>IF(NOT(AND(A36=$B$2,G36&gt;0,H36&gt;0,OR(C36&lt;&gt;"Recommended baseline",Assumptions!$B$10=1))),0,IF(ISNUMBER(N36),G36*H36*N36*IF(ISNUMBER(K36),1,IF(AND(L36="PAYG",INDEX('SKU Catalog'!$F$1:$F$116,MAX(1,U36))="Hourly"),I36,1)),"UNPRICED"))</f>
        <v>0</v>
      </c>
      <c r="P36" s="4">
        <f>IF(ISNUMBER(O36),O36*Assumptions!$B$8,"UNPRICED")</f>
        <v>0</v>
      </c>
      <c r="Q36" s="3" t="str">
        <f>IF(NOT(AND(A36=$B$2,G36&gt;0,H36&gt;0,OR(C36&lt;&gt;"Recommended baseline",Assumptions!$B$10=1))),"Inactive",IF(NOT(ISNUMBER(N36)),"UNPRICED - select SKU / quote",IF(ISNUMBER(K36),"Manual quote - verify source",IF(T36="Covered","Covered by capacity",IF(T36="Control plane","No direct fee","Priced - verify sizing")))))</f>
        <v>Covered by capacity</v>
      </c>
      <c r="R36" s="2" t="s">
        <v>2314</v>
      </c>
      <c r="S36" s="2" t="s">
        <v>2047</v>
      </c>
      <c r="T36" s="2" t="s">
        <v>181</v>
      </c>
      <c r="U36" s="3">
        <f>IF(COUNTIF('SKU Catalog'!$A$4:$A$116,T36&amp;"|"&amp;F36)=0,0,MATCH(T36&amp;"|"&amp;F36,'SKU Catalog'!$A$1:$A$116,0))</f>
        <v>4</v>
      </c>
      <c r="V36" s="4">
        <f>IF(NOT(AND(A36=$B$2,G36&gt;0,H36&gt;0,OR(C36&lt;&gt;"Recommended baseline",Assumptions!$B$10=1))),0,IF(ISNUMBER(K36),G36*H36*K36,IF(U36=0,"UNPRICED",IF(ISNUMBER(INDEX('SKU Catalog'!$K$1:$K$116,MAX(1,U36))),G36*H36*INDEX('SKU Catalog'!$K$1:$K$116,MAX(1,U36))*IF(AND(INDEX('SKU Catalog'!$F$1:$F$116,MAX(1,U36))="Hourly",OR(INDEX('SKU Catalog'!$J$1:$J$116,MAX(1,U36))=0,"PAYG"="PAYG")),I36,1),"UNPRICED"))))</f>
        <v>0</v>
      </c>
      <c r="W36" s="4">
        <f>IF(NOT(AND(A36=$B$2,G36&gt;0,H36&gt;0,OR(C36&lt;&gt;"Recommended baseline",Assumptions!$B$10=1))),0,IF(ISNUMBER(K36),G36*H36*K36,IF(U36=0,"UNPRICED",IF(ISNUMBER(INDEX('SKU Catalog'!$L$1:$L$116,MAX(1,U36))),G36*H36*INDEX('SKU Catalog'!$L$1:$L$116,MAX(1,U36))*IF(AND(INDEX('SKU Catalog'!$F$1:$F$116,MAX(1,U36))="Hourly",OR(INDEX('SKU Catalog'!$J$1:$J$116,MAX(1,U36))=0,"1Y"="PAYG")),I36,1),"UNPRICED"))))</f>
        <v>0</v>
      </c>
      <c r="X36" s="4">
        <f>IF(NOT(AND(A36=$B$2,G36&gt;0,H36&gt;0,OR(C36&lt;&gt;"Recommended baseline",Assumptions!$B$10=1))),0,IF(ISNUMBER(K36),G36*H36*K36,IF(U36=0,"UNPRICED",IF(ISNUMBER(INDEX('SKU Catalog'!$M$1:$M$116,MAX(1,U36))),G36*H36*INDEX('SKU Catalog'!$M$1:$M$116,MAX(1,U36))*IF(AND(INDEX('SKU Catalog'!$F$1:$F$116,MAX(1,U36))="Hourly",OR(INDEX('SKU Catalog'!$J$1:$J$116,MAX(1,U36))=0,"3Y"="PAYG")),I36,1),"UNPRICED"))))</f>
        <v>0</v>
      </c>
    </row>
    <row r="37" spans="1:24" ht="54" customHeight="1" x14ac:dyDescent="0.3">
      <c r="A37" s="2" t="s">
        <v>967</v>
      </c>
      <c r="B37" s="2" t="s">
        <v>86</v>
      </c>
      <c r="C37" s="2" t="s">
        <v>2299</v>
      </c>
      <c r="D37" s="2" t="s">
        <v>1129</v>
      </c>
      <c r="E37" s="2" t="s">
        <v>1130</v>
      </c>
      <c r="F37" s="5" t="s">
        <v>182</v>
      </c>
      <c r="G37" s="6">
        <v>1</v>
      </c>
      <c r="H37" s="6">
        <v>1</v>
      </c>
      <c r="I37" s="11">
        <v>1</v>
      </c>
      <c r="J37" s="5" t="s">
        <v>2297</v>
      </c>
      <c r="K37" s="12"/>
      <c r="L37" s="3" t="str">
        <f>IF(U37=0,"INVALID SKU",IF(INDEX('SKU Catalog'!$J$1:$J$116,MAX(1,U37))=0,"PAYG",IF(J37="Default",Assumptions!$B$7,J37)))</f>
        <v>PAYG</v>
      </c>
      <c r="M37" s="3" t="str">
        <f>IF(U37=0,"Review SKU",INDEX('SKU Catalog'!$E$1:$E$116,MAX(1,U37)))</f>
        <v>resource</v>
      </c>
      <c r="N37" s="8">
        <f>IF(ISNUMBER(K37),K37,IF(U37=0,"UNPRICED",IF(L37="PAYG",INDEX('SKU Catalog'!$K$1:$K$116,MAX(1,U37)),IF(L37="1Y",INDEX('SKU Catalog'!$L$1:$L$116,MAX(1,U37)),INDEX('SKU Catalog'!$M$1:$M$116,MAX(1,U37))))))</f>
        <v>0</v>
      </c>
      <c r="O37" s="4">
        <f>IF(NOT(AND(A37=$B$2,G37&gt;0,H37&gt;0,OR(C37&lt;&gt;"Recommended baseline",Assumptions!$B$10=1))),0,IF(ISNUMBER(N37),G37*H37*N37*IF(ISNUMBER(K37),1,IF(AND(L37="PAYG",INDEX('SKU Catalog'!$F$1:$F$116,MAX(1,U37))="Hourly"),I37,1)),"UNPRICED"))</f>
        <v>0</v>
      </c>
      <c r="P37" s="4">
        <f>IF(ISNUMBER(O37),O37*Assumptions!$B$8,"UNPRICED")</f>
        <v>0</v>
      </c>
      <c r="Q37" s="3" t="str">
        <f>IF(NOT(AND(A37=$B$2,G37&gt;0,H37&gt;0,OR(C37&lt;&gt;"Recommended baseline",Assumptions!$B$10=1))),"Inactive",IF(NOT(ISNUMBER(N37)),"UNPRICED - select SKU / quote",IF(ISNUMBER(K37),"Manual quote - verify source",IF(T37="Covered","Covered by capacity",IF(T37="Control plane","No direct fee","Priced - verify sizing")))))</f>
        <v>Covered by capacity</v>
      </c>
      <c r="R37" s="2" t="s">
        <v>2314</v>
      </c>
      <c r="S37" s="2" t="s">
        <v>2047</v>
      </c>
      <c r="T37" s="2" t="s">
        <v>181</v>
      </c>
      <c r="U37" s="3">
        <f>IF(COUNTIF('SKU Catalog'!$A$4:$A$116,T37&amp;"|"&amp;F37)=0,0,MATCH(T37&amp;"|"&amp;F37,'SKU Catalog'!$A$1:$A$116,0))</f>
        <v>4</v>
      </c>
      <c r="V37" s="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54" customHeight="1" x14ac:dyDescent="0.3">
      <c r="A38" s="2" t="s">
        <v>967</v>
      </c>
      <c r="B38" s="2" t="s">
        <v>86</v>
      </c>
      <c r="C38" s="2" t="s">
        <v>2299</v>
      </c>
      <c r="D38" s="2" t="s">
        <v>1133</v>
      </c>
      <c r="E38" s="2" t="s">
        <v>1134</v>
      </c>
      <c r="F38" s="5" t="s">
        <v>182</v>
      </c>
      <c r="G38" s="6">
        <v>1</v>
      </c>
      <c r="H38" s="6">
        <v>1</v>
      </c>
      <c r="I38" s="11">
        <v>1</v>
      </c>
      <c r="J38" s="5" t="s">
        <v>2297</v>
      </c>
      <c r="K38" s="12"/>
      <c r="L38" s="3" t="str">
        <f>IF(U38=0,"INVALID SKU",IF(INDEX('SKU Catalog'!$J$1:$J$116,MAX(1,U38))=0,"PAYG",IF(J38="Default",Assumptions!$B$7,J38)))</f>
        <v>PAYG</v>
      </c>
      <c r="M38" s="3" t="str">
        <f>IF(U38=0,"Review SKU",INDEX('SKU Catalog'!$E$1:$E$116,MAX(1,U38)))</f>
        <v>resource</v>
      </c>
      <c r="N38" s="8">
        <f>IF(ISNUMBER(K38),K38,IF(U38=0,"UNPRICED",IF(L38="PAYG",INDEX('SKU Catalog'!$K$1:$K$116,MAX(1,U38)),IF(L38="1Y",INDEX('SKU Catalog'!$L$1:$L$116,MAX(1,U38)),INDEX('SKU Catalog'!$M$1:$M$116,MAX(1,U38))))))</f>
        <v>0</v>
      </c>
      <c r="O38" s="4">
        <f>IF(NOT(AND(A38=$B$2,G38&gt;0,H38&gt;0,OR(C38&lt;&gt;"Recommended baseline",Assumptions!$B$10=1))),0,IF(ISNUMBER(N38),G38*H38*N38*IF(ISNUMBER(K38),1,IF(AND(L38="PAYG",INDEX('SKU Catalog'!$F$1:$F$116,MAX(1,U38))="Hourly"),I38,1)),"UNPRICED"))</f>
        <v>0</v>
      </c>
      <c r="P38" s="4">
        <f>IF(ISNUMBER(O38),O38*Assumptions!$B$8,"UNPRICED")</f>
        <v>0</v>
      </c>
      <c r="Q38" s="3" t="str">
        <f>IF(NOT(AND(A38=$B$2,G38&gt;0,H38&gt;0,OR(C38&lt;&gt;"Recommended baseline",Assumptions!$B$10=1))),"Inactive",IF(NOT(ISNUMBER(N38)),"UNPRICED - select SKU / quote",IF(ISNUMBER(K38),"Manual quote - verify source",IF(T38="Covered","Covered by capacity",IF(T38="Control plane","No direct fee","Priced - verify sizing")))))</f>
        <v>Covered by capacity</v>
      </c>
      <c r="R38" s="2" t="s">
        <v>2314</v>
      </c>
      <c r="S38" s="2" t="s">
        <v>2047</v>
      </c>
      <c r="T38" s="2" t="s">
        <v>181</v>
      </c>
      <c r="U38" s="3">
        <f>IF(COUNTIF('SKU Catalog'!$A$4:$A$116,T38&amp;"|"&amp;F38)=0,0,MATCH(T38&amp;"|"&amp;F38,'SKU Catalog'!$A$1:$A$116,0))</f>
        <v>4</v>
      </c>
      <c r="V38" s="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54" customHeight="1" x14ac:dyDescent="0.3">
      <c r="A39" s="2" t="s">
        <v>967</v>
      </c>
      <c r="B39" s="2" t="s">
        <v>86</v>
      </c>
      <c r="C39" s="2" t="s">
        <v>2299</v>
      </c>
      <c r="D39" s="2" t="s">
        <v>1137</v>
      </c>
      <c r="E39" s="2" t="s">
        <v>1138</v>
      </c>
      <c r="F39" s="5" t="s">
        <v>182</v>
      </c>
      <c r="G39" s="6">
        <v>1</v>
      </c>
      <c r="H39" s="6">
        <v>1</v>
      </c>
      <c r="I39" s="11">
        <v>1</v>
      </c>
      <c r="J39" s="5" t="s">
        <v>2297</v>
      </c>
      <c r="K39" s="12"/>
      <c r="L39" s="3" t="str">
        <f>IF(U39=0,"INVALID SKU",IF(INDEX('SKU Catalog'!$J$1:$J$116,MAX(1,U39))=0,"PAYG",IF(J39="Default",Assumptions!$B$7,J39)))</f>
        <v>PAYG</v>
      </c>
      <c r="M39" s="3" t="str">
        <f>IF(U39=0,"Review SKU",INDEX('SKU Catalog'!$E$1:$E$116,MAX(1,U39)))</f>
        <v>resource</v>
      </c>
      <c r="N39" s="8">
        <f>IF(ISNUMBER(K39),K39,IF(U39=0,"UNPRICED",IF(L39="PAYG",INDEX('SKU Catalog'!$K$1:$K$116,MAX(1,U39)),IF(L39="1Y",INDEX('SKU Catalog'!$L$1:$L$116,MAX(1,U39)),INDEX('SKU Catalog'!$M$1:$M$116,MAX(1,U39))))))</f>
        <v>0</v>
      </c>
      <c r="O39" s="4">
        <f>IF(NOT(AND(A39=$B$2,G39&gt;0,H39&gt;0,OR(C39&lt;&gt;"Recommended baseline",Assumptions!$B$10=1))),0,IF(ISNUMBER(N39),G39*H39*N39*IF(ISNUMBER(K39),1,IF(AND(L39="PAYG",INDEX('SKU Catalog'!$F$1:$F$116,MAX(1,U39))="Hourly"),I39,1)),"UNPRICED"))</f>
        <v>0</v>
      </c>
      <c r="P39" s="4">
        <f>IF(ISNUMBER(O39),O39*Assumptions!$B$8,"UNPRICED")</f>
        <v>0</v>
      </c>
      <c r="Q39" s="3" t="str">
        <f>IF(NOT(AND(A39=$B$2,G39&gt;0,H39&gt;0,OR(C39&lt;&gt;"Recommended baseline",Assumptions!$B$10=1))),"Inactive",IF(NOT(ISNUMBER(N39)),"UNPRICED - select SKU / quote",IF(ISNUMBER(K39),"Manual quote - verify source",IF(T39="Covered","Covered by capacity",IF(T39="Control plane","No direct fee","Priced - verify sizing")))))</f>
        <v>Covered by capacity</v>
      </c>
      <c r="R39" s="2" t="s">
        <v>2314</v>
      </c>
      <c r="S39" s="2" t="s">
        <v>2047</v>
      </c>
      <c r="T39" s="2" t="s">
        <v>181</v>
      </c>
      <c r="U39" s="3">
        <f>IF(COUNTIF('SKU Catalog'!$A$4:$A$116,T39&amp;"|"&amp;F39)=0,0,MATCH(T39&amp;"|"&amp;F39,'SKU Catalog'!$A$1:$A$116,0))</f>
        <v>4</v>
      </c>
      <c r="V39" s="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54" customHeight="1" x14ac:dyDescent="0.3">
      <c r="A40" s="2" t="s">
        <v>967</v>
      </c>
      <c r="B40" s="2" t="s">
        <v>86</v>
      </c>
      <c r="C40" s="2" t="s">
        <v>2299</v>
      </c>
      <c r="D40" s="2" t="s">
        <v>1141</v>
      </c>
      <c r="E40" s="2" t="s">
        <v>1142</v>
      </c>
      <c r="F40" s="5" t="s">
        <v>182</v>
      </c>
      <c r="G40" s="6">
        <v>1</v>
      </c>
      <c r="H40" s="6">
        <v>1</v>
      </c>
      <c r="I40" s="11">
        <v>1</v>
      </c>
      <c r="J40" s="5" t="s">
        <v>2297</v>
      </c>
      <c r="K40" s="12"/>
      <c r="L40" s="3" t="str">
        <f>IF(U40=0,"INVALID SKU",IF(INDEX('SKU Catalog'!$J$1:$J$116,MAX(1,U40))=0,"PAYG",IF(J40="Default",Assumptions!$B$7,J40)))</f>
        <v>PAYG</v>
      </c>
      <c r="M40" s="3" t="str">
        <f>IF(U40=0,"Review SKU",INDEX('SKU Catalog'!$E$1:$E$116,MAX(1,U40)))</f>
        <v>resource</v>
      </c>
      <c r="N40" s="8">
        <f>IF(ISNUMBER(K40),K40,IF(U40=0,"UNPRICED",IF(L40="PAYG",INDEX('SKU Catalog'!$K$1:$K$116,MAX(1,U40)),IF(L40="1Y",INDEX('SKU Catalog'!$L$1:$L$116,MAX(1,U40)),INDEX('SKU Catalog'!$M$1:$M$116,MAX(1,U40))))))</f>
        <v>0</v>
      </c>
      <c r="O40" s="4">
        <f>IF(NOT(AND(A40=$B$2,G40&gt;0,H40&gt;0,OR(C40&lt;&gt;"Recommended baseline",Assumptions!$B$10=1))),0,IF(ISNUMBER(N40),G40*H40*N40*IF(ISNUMBER(K40),1,IF(AND(L40="PAYG",INDEX('SKU Catalog'!$F$1:$F$116,MAX(1,U40))="Hourly"),I40,1)),"UNPRICED"))</f>
        <v>0</v>
      </c>
      <c r="P40" s="4">
        <f>IF(ISNUMBER(O40),O40*Assumptions!$B$8,"UNPRICED")</f>
        <v>0</v>
      </c>
      <c r="Q40" s="3" t="str">
        <f>IF(NOT(AND(A40=$B$2,G40&gt;0,H40&gt;0,OR(C40&lt;&gt;"Recommended baseline",Assumptions!$B$10=1))),"Inactive",IF(NOT(ISNUMBER(N40)),"UNPRICED - select SKU / quote",IF(ISNUMBER(K40),"Manual quote - verify source",IF(T40="Covered","Covered by capacity",IF(T40="Control plane","No direct fee","Priced - verify sizing")))))</f>
        <v>Covered by capacity</v>
      </c>
      <c r="R40" s="2" t="s">
        <v>2314</v>
      </c>
      <c r="S40" s="2" t="s">
        <v>2047</v>
      </c>
      <c r="T40" s="2" t="s">
        <v>181</v>
      </c>
      <c r="U40" s="3">
        <f>IF(COUNTIF('SKU Catalog'!$A$4:$A$116,T40&amp;"|"&amp;F40)=0,0,MATCH(T40&amp;"|"&amp;F40,'SKU Catalog'!$A$1:$A$116,0))</f>
        <v>4</v>
      </c>
      <c r="V40" s="4">
        <f>IF(NOT(AND(A40=$B$2,G40&gt;0,H40&gt;0,OR(C40&lt;&gt;"Recommended baseline",Assumptions!$B$10=1))),0,IF(ISNUMBER(K40),G40*H40*K40,IF(U40=0,"UNPRICED",IF(ISNUMBER(INDEX('SKU Catalog'!$K$1:$K$116,MAX(1,U40))),G40*H40*INDEX('SKU Catalog'!$K$1:$K$116,MAX(1,U40))*IF(AND(INDEX('SKU Catalog'!$F$1:$F$116,MAX(1,U40))="Hourly",OR(INDEX('SKU Catalog'!$J$1:$J$116,MAX(1,U40))=0,"PAYG"="PAYG")),I40,1),"UNPRICED"))))</f>
        <v>0</v>
      </c>
      <c r="W40" s="4">
        <f>IF(NOT(AND(A40=$B$2,G40&gt;0,H40&gt;0,OR(C40&lt;&gt;"Recommended baseline",Assumptions!$B$10=1))),0,IF(ISNUMBER(K40),G40*H40*K40,IF(U40=0,"UNPRICED",IF(ISNUMBER(INDEX('SKU Catalog'!$L$1:$L$116,MAX(1,U40))),G40*H40*INDEX('SKU Catalog'!$L$1:$L$116,MAX(1,U40))*IF(AND(INDEX('SKU Catalog'!$F$1:$F$116,MAX(1,U40))="Hourly",OR(INDEX('SKU Catalog'!$J$1:$J$116,MAX(1,U40))=0,"1Y"="PAYG")),I40,1),"UNPRICED"))))</f>
        <v>0</v>
      </c>
      <c r="X40" s="4">
        <f>IF(NOT(AND(A40=$B$2,G40&gt;0,H40&gt;0,OR(C40&lt;&gt;"Recommended baseline",Assumptions!$B$10=1))),0,IF(ISNUMBER(K40),G40*H40*K40,IF(U40=0,"UNPRICED",IF(ISNUMBER(INDEX('SKU Catalog'!$M$1:$M$116,MAX(1,U40))),G40*H40*INDEX('SKU Catalog'!$M$1:$M$116,MAX(1,U40))*IF(AND(INDEX('SKU Catalog'!$F$1:$F$116,MAX(1,U40))="Hourly",OR(INDEX('SKU Catalog'!$J$1:$J$116,MAX(1,U40))=0,"3Y"="PAYG")),I40,1),"UNPRICED"))))</f>
        <v>0</v>
      </c>
    </row>
    <row r="41" spans="1:24" ht="54" customHeight="1" x14ac:dyDescent="0.3">
      <c r="A41" s="2" t="s">
        <v>967</v>
      </c>
      <c r="B41" s="2" t="s">
        <v>86</v>
      </c>
      <c r="C41" s="2" t="s">
        <v>2299</v>
      </c>
      <c r="D41" s="2" t="s">
        <v>2077</v>
      </c>
      <c r="E41" s="2" t="s">
        <v>2078</v>
      </c>
      <c r="F41" s="5" t="s">
        <v>182</v>
      </c>
      <c r="G41" s="6">
        <v>1</v>
      </c>
      <c r="H41" s="6">
        <v>1</v>
      </c>
      <c r="I41" s="11">
        <v>1</v>
      </c>
      <c r="J41" s="5" t="s">
        <v>2297</v>
      </c>
      <c r="K41" s="12"/>
      <c r="L41" s="3" t="str">
        <f>IF(U41=0,"INVALID SKU",IF(INDEX('SKU Catalog'!$J$1:$J$116,MAX(1,U41))=0,"PAYG",IF(J41="Default",Assumptions!$B$7,J41)))</f>
        <v>PAYG</v>
      </c>
      <c r="M41" s="3" t="str">
        <f>IF(U41=0,"Review SKU",INDEX('SKU Catalog'!$E$1:$E$116,MAX(1,U41)))</f>
        <v>resource</v>
      </c>
      <c r="N41" s="8">
        <f>IF(ISNUMBER(K41),K41,IF(U41=0,"UNPRICED",IF(L41="PAYG",INDEX('SKU Catalog'!$K$1:$K$116,MAX(1,U41)),IF(L41="1Y",INDEX('SKU Catalog'!$L$1:$L$116,MAX(1,U41)),INDEX('SKU Catalog'!$M$1:$M$116,MAX(1,U41))))))</f>
        <v>0</v>
      </c>
      <c r="O41" s="4">
        <f>IF(NOT(AND(A41=$B$2,G41&gt;0,H41&gt;0,OR(C41&lt;&gt;"Recommended baseline",Assumptions!$B$10=1))),0,IF(ISNUMBER(N41),G41*H41*N41*IF(ISNUMBER(K41),1,IF(AND(L41="PAYG",INDEX('SKU Catalog'!$F$1:$F$116,MAX(1,U41))="Hourly"),I41,1)),"UNPRICED"))</f>
        <v>0</v>
      </c>
      <c r="P41" s="4">
        <f>IF(ISNUMBER(O41),O41*Assumptions!$B$8,"UNPRICED")</f>
        <v>0</v>
      </c>
      <c r="Q41" s="3" t="str">
        <f>IF(NOT(AND(A41=$B$2,G41&gt;0,H41&gt;0,OR(C41&lt;&gt;"Recommended baseline",Assumptions!$B$10=1))),"Inactive",IF(NOT(ISNUMBER(N41)),"UNPRICED - select SKU / quote",IF(ISNUMBER(K41),"Manual quote - verify source",IF(T41="Covered","Covered by capacity",IF(T41="Control plane","No direct fee","Priced - verify sizing")))))</f>
        <v>Covered by capacity</v>
      </c>
      <c r="R41" s="2" t="s">
        <v>2314</v>
      </c>
      <c r="S41" s="2" t="s">
        <v>2047</v>
      </c>
      <c r="T41" s="2" t="s">
        <v>181</v>
      </c>
      <c r="U41" s="3">
        <f>IF(COUNTIF('SKU Catalog'!$A$4:$A$116,T41&amp;"|"&amp;F41)=0,0,MATCH(T41&amp;"|"&amp;F41,'SKU Catalog'!$A$1:$A$116,0))</f>
        <v>4</v>
      </c>
      <c r="V41" s="4">
        <f>IF(NOT(AND(A41=$B$2,G41&gt;0,H41&gt;0,OR(C41&lt;&gt;"Recommended baseline",Assumptions!$B$10=1))),0,IF(ISNUMBER(K41),G41*H41*K41,IF(U41=0,"UNPRICED",IF(ISNUMBER(INDEX('SKU Catalog'!$K$1:$K$116,MAX(1,U41))),G41*H41*INDEX('SKU Catalog'!$K$1:$K$116,MAX(1,U41))*IF(AND(INDEX('SKU Catalog'!$F$1:$F$116,MAX(1,U41))="Hourly",OR(INDEX('SKU Catalog'!$J$1:$J$116,MAX(1,U41))=0,"PAYG"="PAYG")),I41,1),"UNPRICED"))))</f>
        <v>0</v>
      </c>
      <c r="W41" s="4">
        <f>IF(NOT(AND(A41=$B$2,G41&gt;0,H41&gt;0,OR(C41&lt;&gt;"Recommended baseline",Assumptions!$B$10=1))),0,IF(ISNUMBER(K41),G41*H41*K41,IF(U41=0,"UNPRICED",IF(ISNUMBER(INDEX('SKU Catalog'!$L$1:$L$116,MAX(1,U41))),G41*H41*INDEX('SKU Catalog'!$L$1:$L$116,MAX(1,U41))*IF(AND(INDEX('SKU Catalog'!$F$1:$F$116,MAX(1,U41))="Hourly",OR(INDEX('SKU Catalog'!$J$1:$J$116,MAX(1,U41))=0,"1Y"="PAYG")),I41,1),"UNPRICED"))))</f>
        <v>0</v>
      </c>
      <c r="X41" s="4">
        <f>IF(NOT(AND(A41=$B$2,G41&gt;0,H41&gt;0,OR(C41&lt;&gt;"Recommended baseline",Assumptions!$B$10=1))),0,IF(ISNUMBER(K41),G41*H41*K41,IF(U41=0,"UNPRICED",IF(ISNUMBER(INDEX('SKU Catalog'!$M$1:$M$116,MAX(1,U41))),G41*H41*INDEX('SKU Catalog'!$M$1:$M$116,MAX(1,U41))*IF(AND(INDEX('SKU Catalog'!$F$1:$F$116,MAX(1,U41))="Hourly",OR(INDEX('SKU Catalog'!$J$1:$J$116,MAX(1,U41))=0,"3Y"="PAYG")),I41,1),"UNPRICED"))))</f>
        <v>0</v>
      </c>
    </row>
    <row r="42" spans="1:24" ht="54" customHeight="1" x14ac:dyDescent="0.3">
      <c r="A42" s="2" t="s">
        <v>967</v>
      </c>
      <c r="B42" s="2" t="s">
        <v>86</v>
      </c>
      <c r="C42" s="2" t="s">
        <v>2299</v>
      </c>
      <c r="D42" s="2" t="s">
        <v>2080</v>
      </c>
      <c r="E42" s="2" t="s">
        <v>2081</v>
      </c>
      <c r="F42" s="5" t="s">
        <v>182</v>
      </c>
      <c r="G42" s="6">
        <v>1</v>
      </c>
      <c r="H42" s="6">
        <v>1</v>
      </c>
      <c r="I42" s="11">
        <v>1</v>
      </c>
      <c r="J42" s="5" t="s">
        <v>2297</v>
      </c>
      <c r="K42" s="12"/>
      <c r="L42" s="3" t="str">
        <f>IF(U42=0,"INVALID SKU",IF(INDEX('SKU Catalog'!$J$1:$J$116,MAX(1,U42))=0,"PAYG",IF(J42="Default",Assumptions!$B$7,J42)))</f>
        <v>PAYG</v>
      </c>
      <c r="M42" s="3" t="str">
        <f>IF(U42=0,"Review SKU",INDEX('SKU Catalog'!$E$1:$E$116,MAX(1,U42)))</f>
        <v>resource</v>
      </c>
      <c r="N42" s="8">
        <f>IF(ISNUMBER(K42),K42,IF(U42=0,"UNPRICED",IF(L42="PAYG",INDEX('SKU Catalog'!$K$1:$K$116,MAX(1,U42)),IF(L42="1Y",INDEX('SKU Catalog'!$L$1:$L$116,MAX(1,U42)),INDEX('SKU Catalog'!$M$1:$M$116,MAX(1,U42))))))</f>
        <v>0</v>
      </c>
      <c r="O42" s="4">
        <f>IF(NOT(AND(A42=$B$2,G42&gt;0,H42&gt;0,OR(C42&lt;&gt;"Recommended baseline",Assumptions!$B$10=1))),0,IF(ISNUMBER(N42),G42*H42*N42*IF(ISNUMBER(K42),1,IF(AND(L42="PAYG",INDEX('SKU Catalog'!$F$1:$F$116,MAX(1,U42))="Hourly"),I42,1)),"UNPRICED"))</f>
        <v>0</v>
      </c>
      <c r="P42" s="4">
        <f>IF(ISNUMBER(O42),O42*Assumptions!$B$8,"UNPRICED")</f>
        <v>0</v>
      </c>
      <c r="Q42" s="3" t="str">
        <f>IF(NOT(AND(A42=$B$2,G42&gt;0,H42&gt;0,OR(C42&lt;&gt;"Recommended baseline",Assumptions!$B$10=1))),"Inactive",IF(NOT(ISNUMBER(N42)),"UNPRICED - select SKU / quote",IF(ISNUMBER(K42),"Manual quote - verify source",IF(T42="Covered","Covered by capacity",IF(T42="Control plane","No direct fee","Priced - verify sizing")))))</f>
        <v>Covered by capacity</v>
      </c>
      <c r="R42" s="2" t="s">
        <v>2314</v>
      </c>
      <c r="S42" s="2" t="s">
        <v>2047</v>
      </c>
      <c r="T42" s="2" t="s">
        <v>181</v>
      </c>
      <c r="U42" s="3">
        <f>IF(COUNTIF('SKU Catalog'!$A$4:$A$116,T42&amp;"|"&amp;F42)=0,0,MATCH(T42&amp;"|"&amp;F42,'SKU Catalog'!$A$1:$A$116,0))</f>
        <v>4</v>
      </c>
      <c r="V42" s="4">
        <f>IF(NOT(AND(A42=$B$2,G42&gt;0,H42&gt;0,OR(C42&lt;&gt;"Recommended baseline",Assumptions!$B$10=1))),0,IF(ISNUMBER(K42),G42*H42*K42,IF(U42=0,"UNPRICED",IF(ISNUMBER(INDEX('SKU Catalog'!$K$1:$K$116,MAX(1,U42))),G42*H42*INDEX('SKU Catalog'!$K$1:$K$116,MAX(1,U42))*IF(AND(INDEX('SKU Catalog'!$F$1:$F$116,MAX(1,U42))="Hourly",OR(INDEX('SKU Catalog'!$J$1:$J$116,MAX(1,U42))=0,"PAYG"="PAYG")),I42,1),"UNPRICED"))))</f>
        <v>0</v>
      </c>
      <c r="W42" s="4">
        <f>IF(NOT(AND(A42=$B$2,G42&gt;0,H42&gt;0,OR(C42&lt;&gt;"Recommended baseline",Assumptions!$B$10=1))),0,IF(ISNUMBER(K42),G42*H42*K42,IF(U42=0,"UNPRICED",IF(ISNUMBER(INDEX('SKU Catalog'!$L$1:$L$116,MAX(1,U42))),G42*H42*INDEX('SKU Catalog'!$L$1:$L$116,MAX(1,U42))*IF(AND(INDEX('SKU Catalog'!$F$1:$F$116,MAX(1,U42))="Hourly",OR(INDEX('SKU Catalog'!$J$1:$J$116,MAX(1,U42))=0,"1Y"="PAYG")),I42,1),"UNPRICED"))))</f>
        <v>0</v>
      </c>
      <c r="X42" s="4">
        <f>IF(NOT(AND(A42=$B$2,G42&gt;0,H42&gt;0,OR(C42&lt;&gt;"Recommended baseline",Assumptions!$B$10=1))),0,IF(ISNUMBER(K42),G42*H42*K42,IF(U42=0,"UNPRICED",IF(ISNUMBER(INDEX('SKU Catalog'!$M$1:$M$116,MAX(1,U42))),G42*H42*INDEX('SKU Catalog'!$M$1:$M$116,MAX(1,U42))*IF(AND(INDEX('SKU Catalog'!$F$1:$F$116,MAX(1,U42))="Hourly",OR(INDEX('SKU Catalog'!$J$1:$J$116,MAX(1,U42))=0,"3Y"="PAYG")),I42,1),"UNPRICED"))))</f>
        <v>0</v>
      </c>
    </row>
    <row r="43" spans="1:24" ht="54" customHeight="1" x14ac:dyDescent="0.3">
      <c r="A43" s="2" t="s">
        <v>967</v>
      </c>
      <c r="B43" s="2" t="s">
        <v>86</v>
      </c>
      <c r="C43" s="2" t="s">
        <v>2299</v>
      </c>
      <c r="D43" s="2" t="s">
        <v>1153</v>
      </c>
      <c r="E43" s="2" t="s">
        <v>1154</v>
      </c>
      <c r="F43" s="5" t="s">
        <v>182</v>
      </c>
      <c r="G43" s="6">
        <v>1</v>
      </c>
      <c r="H43" s="6">
        <v>1</v>
      </c>
      <c r="I43" s="11">
        <v>1</v>
      </c>
      <c r="J43" s="5" t="s">
        <v>2297</v>
      </c>
      <c r="K43" s="12"/>
      <c r="L43" s="3" t="str">
        <f>IF(U43=0,"INVALID SKU",IF(INDEX('SKU Catalog'!$J$1:$J$116,MAX(1,U43))=0,"PAYG",IF(J43="Default",Assumptions!$B$7,J43)))</f>
        <v>PAYG</v>
      </c>
      <c r="M43" s="3" t="str">
        <f>IF(U43=0,"Review SKU",INDEX('SKU Catalog'!$E$1:$E$116,MAX(1,U43)))</f>
        <v>resource</v>
      </c>
      <c r="N43" s="8">
        <f>IF(ISNUMBER(K43),K43,IF(U43=0,"UNPRICED",IF(L43="PAYG",INDEX('SKU Catalog'!$K$1:$K$116,MAX(1,U43)),IF(L43="1Y",INDEX('SKU Catalog'!$L$1:$L$116,MAX(1,U43)),INDEX('SKU Catalog'!$M$1:$M$116,MAX(1,U43))))))</f>
        <v>0</v>
      </c>
      <c r="O43" s="4">
        <f>IF(NOT(AND(A43=$B$2,G43&gt;0,H43&gt;0,OR(C43&lt;&gt;"Recommended baseline",Assumptions!$B$10=1))),0,IF(ISNUMBER(N43),G43*H43*N43*IF(ISNUMBER(K43),1,IF(AND(L43="PAYG",INDEX('SKU Catalog'!$F$1:$F$116,MAX(1,U43))="Hourly"),I43,1)),"UNPRICED"))</f>
        <v>0</v>
      </c>
      <c r="P43" s="4">
        <f>IF(ISNUMBER(O43),O43*Assumptions!$B$8,"UNPRICED")</f>
        <v>0</v>
      </c>
      <c r="Q43" s="3" t="str">
        <f>IF(NOT(AND(A43=$B$2,G43&gt;0,H43&gt;0,OR(C43&lt;&gt;"Recommended baseline",Assumptions!$B$10=1))),"Inactive",IF(NOT(ISNUMBER(N43)),"UNPRICED - select SKU / quote",IF(ISNUMBER(K43),"Manual quote - verify source",IF(T43="Covered","Covered by capacity",IF(T43="Control plane","No direct fee","Priced - verify sizing")))))</f>
        <v>Covered by capacity</v>
      </c>
      <c r="R43" s="2" t="s">
        <v>2314</v>
      </c>
      <c r="S43" s="2" t="s">
        <v>2047</v>
      </c>
      <c r="T43" s="2" t="s">
        <v>181</v>
      </c>
      <c r="U43" s="3">
        <f>IF(COUNTIF('SKU Catalog'!$A$4:$A$116,T43&amp;"|"&amp;F43)=0,0,MATCH(T43&amp;"|"&amp;F43,'SKU Catalog'!$A$1:$A$116,0))</f>
        <v>4</v>
      </c>
      <c r="V43" s="4">
        <f>IF(NOT(AND(A43=$B$2,G43&gt;0,H43&gt;0,OR(C43&lt;&gt;"Recommended baseline",Assumptions!$B$10=1))),0,IF(ISNUMBER(K43),G43*H43*K43,IF(U43=0,"UNPRICED",IF(ISNUMBER(INDEX('SKU Catalog'!$K$1:$K$116,MAX(1,U43))),G43*H43*INDEX('SKU Catalog'!$K$1:$K$116,MAX(1,U43))*IF(AND(INDEX('SKU Catalog'!$F$1:$F$116,MAX(1,U43))="Hourly",OR(INDEX('SKU Catalog'!$J$1:$J$116,MAX(1,U43))=0,"PAYG"="PAYG")),I43,1),"UNPRICED"))))</f>
        <v>0</v>
      </c>
      <c r="W43" s="4">
        <f>IF(NOT(AND(A43=$B$2,G43&gt;0,H43&gt;0,OR(C43&lt;&gt;"Recommended baseline",Assumptions!$B$10=1))),0,IF(ISNUMBER(K43),G43*H43*K43,IF(U43=0,"UNPRICED",IF(ISNUMBER(INDEX('SKU Catalog'!$L$1:$L$116,MAX(1,U43))),G43*H43*INDEX('SKU Catalog'!$L$1:$L$116,MAX(1,U43))*IF(AND(INDEX('SKU Catalog'!$F$1:$F$116,MAX(1,U43))="Hourly",OR(INDEX('SKU Catalog'!$J$1:$J$116,MAX(1,U43))=0,"1Y"="PAYG")),I43,1),"UNPRICED"))))</f>
        <v>0</v>
      </c>
      <c r="X43" s="4">
        <f>IF(NOT(AND(A43=$B$2,G43&gt;0,H43&gt;0,OR(C43&lt;&gt;"Recommended baseline",Assumptions!$B$10=1))),0,IF(ISNUMBER(K43),G43*H43*K43,IF(U43=0,"UNPRICED",IF(ISNUMBER(INDEX('SKU Catalog'!$M$1:$M$116,MAX(1,U43))),G43*H43*INDEX('SKU Catalog'!$M$1:$M$116,MAX(1,U43))*IF(AND(INDEX('SKU Catalog'!$F$1:$F$116,MAX(1,U43))="Hourly",OR(INDEX('SKU Catalog'!$J$1:$J$116,MAX(1,U43))=0,"3Y"="PAYG")),I43,1),"UNPRICED"))))</f>
        <v>0</v>
      </c>
    </row>
    <row r="44" spans="1:24" ht="54" customHeight="1" x14ac:dyDescent="0.3">
      <c r="A44" s="2" t="s">
        <v>967</v>
      </c>
      <c r="B44" s="2" t="s">
        <v>86</v>
      </c>
      <c r="C44" s="2" t="s">
        <v>2299</v>
      </c>
      <c r="D44" s="2" t="s">
        <v>1157</v>
      </c>
      <c r="E44" s="2" t="s">
        <v>1158</v>
      </c>
      <c r="F44" s="5" t="s">
        <v>182</v>
      </c>
      <c r="G44" s="6">
        <v>1</v>
      </c>
      <c r="H44" s="6">
        <v>1</v>
      </c>
      <c r="I44" s="11">
        <v>1</v>
      </c>
      <c r="J44" s="5" t="s">
        <v>2297</v>
      </c>
      <c r="K44" s="12"/>
      <c r="L44" s="3" t="str">
        <f>IF(U44=0,"INVALID SKU",IF(INDEX('SKU Catalog'!$J$1:$J$116,MAX(1,U44))=0,"PAYG",IF(J44="Default",Assumptions!$B$7,J44)))</f>
        <v>PAYG</v>
      </c>
      <c r="M44" s="3" t="str">
        <f>IF(U44=0,"Review SKU",INDEX('SKU Catalog'!$E$1:$E$116,MAX(1,U44)))</f>
        <v>resource</v>
      </c>
      <c r="N44" s="8">
        <f>IF(ISNUMBER(K44),K44,IF(U44=0,"UNPRICED",IF(L44="PAYG",INDEX('SKU Catalog'!$K$1:$K$116,MAX(1,U44)),IF(L44="1Y",INDEX('SKU Catalog'!$L$1:$L$116,MAX(1,U44)),INDEX('SKU Catalog'!$M$1:$M$116,MAX(1,U44))))))</f>
        <v>0</v>
      </c>
      <c r="O44" s="4">
        <f>IF(NOT(AND(A44=$B$2,G44&gt;0,H44&gt;0,OR(C44&lt;&gt;"Recommended baseline",Assumptions!$B$10=1))),0,IF(ISNUMBER(N44),G44*H44*N44*IF(ISNUMBER(K44),1,IF(AND(L44="PAYG",INDEX('SKU Catalog'!$F$1:$F$116,MAX(1,U44))="Hourly"),I44,1)),"UNPRICED"))</f>
        <v>0</v>
      </c>
      <c r="P44" s="4">
        <f>IF(ISNUMBER(O44),O44*Assumptions!$B$8,"UNPRICED")</f>
        <v>0</v>
      </c>
      <c r="Q44" s="3" t="str">
        <f>IF(NOT(AND(A44=$B$2,G44&gt;0,H44&gt;0,OR(C44&lt;&gt;"Recommended baseline",Assumptions!$B$10=1))),"Inactive",IF(NOT(ISNUMBER(N44)),"UNPRICED - select SKU / quote",IF(ISNUMBER(K44),"Manual quote - verify source",IF(T44="Covered","Covered by capacity",IF(T44="Control plane","No direct fee","Priced - verify sizing")))))</f>
        <v>Covered by capacity</v>
      </c>
      <c r="R44" s="2" t="s">
        <v>2314</v>
      </c>
      <c r="S44" s="2" t="s">
        <v>2047</v>
      </c>
      <c r="T44" s="2" t="s">
        <v>181</v>
      </c>
      <c r="U44" s="3">
        <f>IF(COUNTIF('SKU Catalog'!$A$4:$A$116,T44&amp;"|"&amp;F44)=0,0,MATCH(T44&amp;"|"&amp;F44,'SKU Catalog'!$A$1:$A$116,0))</f>
        <v>4</v>
      </c>
      <c r="V44" s="4">
        <f>IF(NOT(AND(A44=$B$2,G44&gt;0,H44&gt;0,OR(C44&lt;&gt;"Recommended baseline",Assumptions!$B$10=1))),0,IF(ISNUMBER(K44),G44*H44*K44,IF(U44=0,"UNPRICED",IF(ISNUMBER(INDEX('SKU Catalog'!$K$1:$K$116,MAX(1,U44))),G44*H44*INDEX('SKU Catalog'!$K$1:$K$116,MAX(1,U44))*IF(AND(INDEX('SKU Catalog'!$F$1:$F$116,MAX(1,U44))="Hourly",OR(INDEX('SKU Catalog'!$J$1:$J$116,MAX(1,U44))=0,"PAYG"="PAYG")),I44,1),"UNPRICED"))))</f>
        <v>0</v>
      </c>
      <c r="W44" s="4">
        <f>IF(NOT(AND(A44=$B$2,G44&gt;0,H44&gt;0,OR(C44&lt;&gt;"Recommended baseline",Assumptions!$B$10=1))),0,IF(ISNUMBER(K44),G44*H44*K44,IF(U44=0,"UNPRICED",IF(ISNUMBER(INDEX('SKU Catalog'!$L$1:$L$116,MAX(1,U44))),G44*H44*INDEX('SKU Catalog'!$L$1:$L$116,MAX(1,U44))*IF(AND(INDEX('SKU Catalog'!$F$1:$F$116,MAX(1,U44))="Hourly",OR(INDEX('SKU Catalog'!$J$1:$J$116,MAX(1,U44))=0,"1Y"="PAYG")),I44,1),"UNPRICED"))))</f>
        <v>0</v>
      </c>
      <c r="X44" s="4">
        <f>IF(NOT(AND(A44=$B$2,G44&gt;0,H44&gt;0,OR(C44&lt;&gt;"Recommended baseline",Assumptions!$B$10=1))),0,IF(ISNUMBER(K44),G44*H44*K44,IF(U44=0,"UNPRICED",IF(ISNUMBER(INDEX('SKU Catalog'!$M$1:$M$116,MAX(1,U44))),G44*H44*INDEX('SKU Catalog'!$M$1:$M$116,MAX(1,U44))*IF(AND(INDEX('SKU Catalog'!$F$1:$F$116,MAX(1,U44))="Hourly",OR(INDEX('SKU Catalog'!$J$1:$J$116,MAX(1,U44))=0,"3Y"="PAYG")),I44,1),"UNPRICED"))))</f>
        <v>0</v>
      </c>
    </row>
    <row r="45" spans="1:24" ht="54" customHeight="1" x14ac:dyDescent="0.3">
      <c r="A45" s="2" t="s">
        <v>967</v>
      </c>
      <c r="B45" s="2" t="s">
        <v>86</v>
      </c>
      <c r="C45" s="2" t="s">
        <v>2299</v>
      </c>
      <c r="D45" s="2" t="s">
        <v>1165</v>
      </c>
      <c r="E45" s="2" t="s">
        <v>1166</v>
      </c>
      <c r="F45" s="5" t="s">
        <v>182</v>
      </c>
      <c r="G45" s="6">
        <v>1</v>
      </c>
      <c r="H45" s="6">
        <v>1</v>
      </c>
      <c r="I45" s="11">
        <v>1</v>
      </c>
      <c r="J45" s="5" t="s">
        <v>2297</v>
      </c>
      <c r="K45" s="12"/>
      <c r="L45" s="3" t="str">
        <f>IF(U45=0,"INVALID SKU",IF(INDEX('SKU Catalog'!$J$1:$J$116,MAX(1,U45))=0,"PAYG",IF(J45="Default",Assumptions!$B$7,J45)))</f>
        <v>PAYG</v>
      </c>
      <c r="M45" s="3" t="str">
        <f>IF(U45=0,"Review SKU",INDEX('SKU Catalog'!$E$1:$E$116,MAX(1,U45)))</f>
        <v>resource</v>
      </c>
      <c r="N45" s="8">
        <f>IF(ISNUMBER(K45),K45,IF(U45=0,"UNPRICED",IF(L45="PAYG",INDEX('SKU Catalog'!$K$1:$K$116,MAX(1,U45)),IF(L45="1Y",INDEX('SKU Catalog'!$L$1:$L$116,MAX(1,U45)),INDEX('SKU Catalog'!$M$1:$M$116,MAX(1,U45))))))</f>
        <v>0</v>
      </c>
      <c r="O45" s="4">
        <f>IF(NOT(AND(A45=$B$2,G45&gt;0,H45&gt;0,OR(C45&lt;&gt;"Recommended baseline",Assumptions!$B$10=1))),0,IF(ISNUMBER(N45),G45*H45*N45*IF(ISNUMBER(K45),1,IF(AND(L45="PAYG",INDEX('SKU Catalog'!$F$1:$F$116,MAX(1,U45))="Hourly"),I45,1)),"UNPRICED"))</f>
        <v>0</v>
      </c>
      <c r="P45" s="4">
        <f>IF(ISNUMBER(O45),O45*Assumptions!$B$8,"UNPRICED")</f>
        <v>0</v>
      </c>
      <c r="Q45" s="3" t="str">
        <f>IF(NOT(AND(A45=$B$2,G45&gt;0,H45&gt;0,OR(C45&lt;&gt;"Recommended baseline",Assumptions!$B$10=1))),"Inactive",IF(NOT(ISNUMBER(N45)),"UNPRICED - select SKU / quote",IF(ISNUMBER(K45),"Manual quote - verify source",IF(T45="Covered","Covered by capacity",IF(T45="Control plane","No direct fee","Priced - verify sizing")))))</f>
        <v>Covered by capacity</v>
      </c>
      <c r="R45" s="2" t="s">
        <v>2314</v>
      </c>
      <c r="S45" s="2" t="s">
        <v>2047</v>
      </c>
      <c r="T45" s="2" t="s">
        <v>181</v>
      </c>
      <c r="U45" s="3">
        <f>IF(COUNTIF('SKU Catalog'!$A$4:$A$116,T45&amp;"|"&amp;F45)=0,0,MATCH(T45&amp;"|"&amp;F45,'SKU Catalog'!$A$1:$A$116,0))</f>
        <v>4</v>
      </c>
      <c r="V45" s="4">
        <f>IF(NOT(AND(A45=$B$2,G45&gt;0,H45&gt;0,OR(C45&lt;&gt;"Recommended baseline",Assumptions!$B$10=1))),0,IF(ISNUMBER(K45),G45*H45*K45,IF(U45=0,"UNPRICED",IF(ISNUMBER(INDEX('SKU Catalog'!$K$1:$K$116,MAX(1,U45))),G45*H45*INDEX('SKU Catalog'!$K$1:$K$116,MAX(1,U45))*IF(AND(INDEX('SKU Catalog'!$F$1:$F$116,MAX(1,U45))="Hourly",OR(INDEX('SKU Catalog'!$J$1:$J$116,MAX(1,U45))=0,"PAYG"="PAYG")),I45,1),"UNPRICED"))))</f>
        <v>0</v>
      </c>
      <c r="W45" s="4">
        <f>IF(NOT(AND(A45=$B$2,G45&gt;0,H45&gt;0,OR(C45&lt;&gt;"Recommended baseline",Assumptions!$B$10=1))),0,IF(ISNUMBER(K45),G45*H45*K45,IF(U45=0,"UNPRICED",IF(ISNUMBER(INDEX('SKU Catalog'!$L$1:$L$116,MAX(1,U45))),G45*H45*INDEX('SKU Catalog'!$L$1:$L$116,MAX(1,U45))*IF(AND(INDEX('SKU Catalog'!$F$1:$F$116,MAX(1,U45))="Hourly",OR(INDEX('SKU Catalog'!$J$1:$J$116,MAX(1,U45))=0,"1Y"="PAYG")),I45,1),"UNPRICED"))))</f>
        <v>0</v>
      </c>
      <c r="X45" s="4">
        <f>IF(NOT(AND(A45=$B$2,G45&gt;0,H45&gt;0,OR(C45&lt;&gt;"Recommended baseline",Assumptions!$B$10=1))),0,IF(ISNUMBER(K45),G45*H45*K45,IF(U45=0,"UNPRICED",IF(ISNUMBER(INDEX('SKU Catalog'!$M$1:$M$116,MAX(1,U45))),G45*H45*INDEX('SKU Catalog'!$M$1:$M$116,MAX(1,U45))*IF(AND(INDEX('SKU Catalog'!$F$1:$F$116,MAX(1,U45))="Hourly",OR(INDEX('SKU Catalog'!$J$1:$J$116,MAX(1,U45))=0,"3Y"="PAYG")),I45,1),"UNPRICED"))))</f>
        <v>0</v>
      </c>
    </row>
    <row r="46" spans="1:24" ht="54" customHeight="1" x14ac:dyDescent="0.3">
      <c r="A46" s="2" t="s">
        <v>967</v>
      </c>
      <c r="B46" s="2" t="s">
        <v>86</v>
      </c>
      <c r="C46" s="2" t="s">
        <v>2299</v>
      </c>
      <c r="D46" s="2" t="s">
        <v>1169</v>
      </c>
      <c r="E46" s="2" t="s">
        <v>1170</v>
      </c>
      <c r="F46" s="5" t="s">
        <v>182</v>
      </c>
      <c r="G46" s="6">
        <v>1</v>
      </c>
      <c r="H46" s="6">
        <v>1</v>
      </c>
      <c r="I46" s="11">
        <v>1</v>
      </c>
      <c r="J46" s="5" t="s">
        <v>2297</v>
      </c>
      <c r="K46" s="12"/>
      <c r="L46" s="3" t="str">
        <f>IF(U46=0,"INVALID SKU",IF(INDEX('SKU Catalog'!$J$1:$J$116,MAX(1,U46))=0,"PAYG",IF(J46="Default",Assumptions!$B$7,J46)))</f>
        <v>PAYG</v>
      </c>
      <c r="M46" s="3" t="str">
        <f>IF(U46=0,"Review SKU",INDEX('SKU Catalog'!$E$1:$E$116,MAX(1,U46)))</f>
        <v>resource</v>
      </c>
      <c r="N46" s="8">
        <f>IF(ISNUMBER(K46),K46,IF(U46=0,"UNPRICED",IF(L46="PAYG",INDEX('SKU Catalog'!$K$1:$K$116,MAX(1,U46)),IF(L46="1Y",INDEX('SKU Catalog'!$L$1:$L$116,MAX(1,U46)),INDEX('SKU Catalog'!$M$1:$M$116,MAX(1,U46))))))</f>
        <v>0</v>
      </c>
      <c r="O46" s="4">
        <f>IF(NOT(AND(A46=$B$2,G46&gt;0,H46&gt;0,OR(C46&lt;&gt;"Recommended baseline",Assumptions!$B$10=1))),0,IF(ISNUMBER(N46),G46*H46*N46*IF(ISNUMBER(K46),1,IF(AND(L46="PAYG",INDEX('SKU Catalog'!$F$1:$F$116,MAX(1,U46))="Hourly"),I46,1)),"UNPRICED"))</f>
        <v>0</v>
      </c>
      <c r="P46" s="4">
        <f>IF(ISNUMBER(O46),O46*Assumptions!$B$8,"UNPRICED")</f>
        <v>0</v>
      </c>
      <c r="Q46" s="3" t="str">
        <f>IF(NOT(AND(A46=$B$2,G46&gt;0,H46&gt;0,OR(C46&lt;&gt;"Recommended baseline",Assumptions!$B$10=1))),"Inactive",IF(NOT(ISNUMBER(N46)),"UNPRICED - select SKU / quote",IF(ISNUMBER(K46),"Manual quote - verify source",IF(T46="Covered","Covered by capacity",IF(T46="Control plane","No direct fee","Priced - verify sizing")))))</f>
        <v>Covered by capacity</v>
      </c>
      <c r="R46" s="2" t="s">
        <v>2314</v>
      </c>
      <c r="S46" s="2" t="s">
        <v>2047</v>
      </c>
      <c r="T46" s="2" t="s">
        <v>181</v>
      </c>
      <c r="U46" s="3">
        <f>IF(COUNTIF('SKU Catalog'!$A$4:$A$116,T46&amp;"|"&amp;F46)=0,0,MATCH(T46&amp;"|"&amp;F46,'SKU Catalog'!$A$1:$A$116,0))</f>
        <v>4</v>
      </c>
      <c r="V46" s="4">
        <f>IF(NOT(AND(A46=$B$2,G46&gt;0,H46&gt;0,OR(C46&lt;&gt;"Recommended baseline",Assumptions!$B$10=1))),0,IF(ISNUMBER(K46),G46*H46*K46,IF(U46=0,"UNPRICED",IF(ISNUMBER(INDEX('SKU Catalog'!$K$1:$K$116,MAX(1,U46))),G46*H46*INDEX('SKU Catalog'!$K$1:$K$116,MAX(1,U46))*IF(AND(INDEX('SKU Catalog'!$F$1:$F$116,MAX(1,U46))="Hourly",OR(INDEX('SKU Catalog'!$J$1:$J$116,MAX(1,U46))=0,"PAYG"="PAYG")),I46,1),"UNPRICED"))))</f>
        <v>0</v>
      </c>
      <c r="W46" s="4">
        <f>IF(NOT(AND(A46=$B$2,G46&gt;0,H46&gt;0,OR(C46&lt;&gt;"Recommended baseline",Assumptions!$B$10=1))),0,IF(ISNUMBER(K46),G46*H46*K46,IF(U46=0,"UNPRICED",IF(ISNUMBER(INDEX('SKU Catalog'!$L$1:$L$116,MAX(1,U46))),G46*H46*INDEX('SKU Catalog'!$L$1:$L$116,MAX(1,U46))*IF(AND(INDEX('SKU Catalog'!$F$1:$F$116,MAX(1,U46))="Hourly",OR(INDEX('SKU Catalog'!$J$1:$J$116,MAX(1,U46))=0,"1Y"="PAYG")),I46,1),"UNPRICED"))))</f>
        <v>0</v>
      </c>
      <c r="X46" s="4">
        <f>IF(NOT(AND(A46=$B$2,G46&gt;0,H46&gt;0,OR(C46&lt;&gt;"Recommended baseline",Assumptions!$B$10=1))),0,IF(ISNUMBER(K46),G46*H46*K46,IF(U46=0,"UNPRICED",IF(ISNUMBER(INDEX('SKU Catalog'!$M$1:$M$116,MAX(1,U46))),G46*H46*INDEX('SKU Catalog'!$M$1:$M$116,MAX(1,U46))*IF(AND(INDEX('SKU Catalog'!$F$1:$F$116,MAX(1,U46))="Hourly",OR(INDEX('SKU Catalog'!$J$1:$J$116,MAX(1,U46))=0,"3Y"="PAYG")),I46,1),"UNPRICED"))))</f>
        <v>0</v>
      </c>
    </row>
    <row r="47" spans="1:24" ht="54" customHeight="1" x14ac:dyDescent="0.3">
      <c r="A47" s="2" t="s">
        <v>967</v>
      </c>
      <c r="B47" s="2" t="s">
        <v>86</v>
      </c>
      <c r="C47" s="2" t="s">
        <v>2299</v>
      </c>
      <c r="D47" s="2" t="s">
        <v>2086</v>
      </c>
      <c r="E47" s="2" t="s">
        <v>2087</v>
      </c>
      <c r="F47" s="5" t="s">
        <v>182</v>
      </c>
      <c r="G47" s="6">
        <v>1</v>
      </c>
      <c r="H47" s="6">
        <v>1</v>
      </c>
      <c r="I47" s="11">
        <v>1</v>
      </c>
      <c r="J47" s="5" t="s">
        <v>2297</v>
      </c>
      <c r="K47" s="12"/>
      <c r="L47" s="3" t="str">
        <f>IF(U47=0,"INVALID SKU",IF(INDEX('SKU Catalog'!$J$1:$J$116,MAX(1,U47))=0,"PAYG",IF(J47="Default",Assumptions!$B$7,J47)))</f>
        <v>PAYG</v>
      </c>
      <c r="M47" s="3" t="str">
        <f>IF(U47=0,"Review SKU",INDEX('SKU Catalog'!$E$1:$E$116,MAX(1,U47)))</f>
        <v>resource</v>
      </c>
      <c r="N47" s="8">
        <f>IF(ISNUMBER(K47),K47,IF(U47=0,"UNPRICED",IF(L47="PAYG",INDEX('SKU Catalog'!$K$1:$K$116,MAX(1,U47)),IF(L47="1Y",INDEX('SKU Catalog'!$L$1:$L$116,MAX(1,U47)),INDEX('SKU Catalog'!$M$1:$M$116,MAX(1,U47))))))</f>
        <v>0</v>
      </c>
      <c r="O47" s="4">
        <f>IF(NOT(AND(A47=$B$2,G47&gt;0,H47&gt;0,OR(C47&lt;&gt;"Recommended baseline",Assumptions!$B$10=1))),0,IF(ISNUMBER(N47),G47*H47*N47*IF(ISNUMBER(K47),1,IF(AND(L47="PAYG",INDEX('SKU Catalog'!$F$1:$F$116,MAX(1,U47))="Hourly"),I47,1)),"UNPRICED"))</f>
        <v>0</v>
      </c>
      <c r="P47" s="4">
        <f>IF(ISNUMBER(O47),O47*Assumptions!$B$8,"UNPRICED")</f>
        <v>0</v>
      </c>
      <c r="Q47" s="3" t="str">
        <f>IF(NOT(AND(A47=$B$2,G47&gt;0,H47&gt;0,OR(C47&lt;&gt;"Recommended baseline",Assumptions!$B$10=1))),"Inactive",IF(NOT(ISNUMBER(N47)),"UNPRICED - select SKU / quote",IF(ISNUMBER(K47),"Manual quote - verify source",IF(T47="Covered","Covered by capacity",IF(T47="Control plane","No direct fee","Priced - verify sizing")))))</f>
        <v>Covered by capacity</v>
      </c>
      <c r="R47" s="2" t="s">
        <v>2314</v>
      </c>
      <c r="S47" s="2" t="s">
        <v>2047</v>
      </c>
      <c r="T47" s="2" t="s">
        <v>181</v>
      </c>
      <c r="U47" s="3">
        <f>IF(COUNTIF('SKU Catalog'!$A$4:$A$116,T47&amp;"|"&amp;F47)=0,0,MATCH(T47&amp;"|"&amp;F47,'SKU Catalog'!$A$1:$A$116,0))</f>
        <v>4</v>
      </c>
      <c r="V47" s="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54" customHeight="1" x14ac:dyDescent="0.3">
      <c r="A48" s="2" t="s">
        <v>967</v>
      </c>
      <c r="B48" s="2" t="s">
        <v>86</v>
      </c>
      <c r="C48" s="2" t="s">
        <v>2299</v>
      </c>
      <c r="D48" s="2" t="s">
        <v>1173</v>
      </c>
      <c r="E48" s="2" t="s">
        <v>1174</v>
      </c>
      <c r="F48" s="5" t="s">
        <v>182</v>
      </c>
      <c r="G48" s="6">
        <v>1</v>
      </c>
      <c r="H48" s="6">
        <v>1</v>
      </c>
      <c r="I48" s="11">
        <v>1</v>
      </c>
      <c r="J48" s="5" t="s">
        <v>2297</v>
      </c>
      <c r="K48" s="12"/>
      <c r="L48" s="3" t="str">
        <f>IF(U48=0,"INVALID SKU",IF(INDEX('SKU Catalog'!$J$1:$J$116,MAX(1,U48))=0,"PAYG",IF(J48="Default",Assumptions!$B$7,J48)))</f>
        <v>PAYG</v>
      </c>
      <c r="M48" s="3" t="str">
        <f>IF(U48=0,"Review SKU",INDEX('SKU Catalog'!$E$1:$E$116,MAX(1,U48)))</f>
        <v>resource</v>
      </c>
      <c r="N48" s="8">
        <f>IF(ISNUMBER(K48),K48,IF(U48=0,"UNPRICED",IF(L48="PAYG",INDEX('SKU Catalog'!$K$1:$K$116,MAX(1,U48)),IF(L48="1Y",INDEX('SKU Catalog'!$L$1:$L$116,MAX(1,U48)),INDEX('SKU Catalog'!$M$1:$M$116,MAX(1,U48))))))</f>
        <v>0</v>
      </c>
      <c r="O48" s="4">
        <f>IF(NOT(AND(A48=$B$2,G48&gt;0,H48&gt;0,OR(C48&lt;&gt;"Recommended baseline",Assumptions!$B$10=1))),0,IF(ISNUMBER(N48),G48*H48*N48*IF(ISNUMBER(K48),1,IF(AND(L48="PAYG",INDEX('SKU Catalog'!$F$1:$F$116,MAX(1,U48))="Hourly"),I48,1)),"UNPRICED"))</f>
        <v>0</v>
      </c>
      <c r="P48" s="4">
        <f>IF(ISNUMBER(O48),O48*Assumptions!$B$8,"UNPRICED")</f>
        <v>0</v>
      </c>
      <c r="Q48" s="3" t="str">
        <f>IF(NOT(AND(A48=$B$2,G48&gt;0,H48&gt;0,OR(C48&lt;&gt;"Recommended baseline",Assumptions!$B$10=1))),"Inactive",IF(NOT(ISNUMBER(N48)),"UNPRICED - select SKU / quote",IF(ISNUMBER(K48),"Manual quote - verify source",IF(T48="Covered","Covered by capacity",IF(T48="Control plane","No direct fee","Priced - verify sizing")))))</f>
        <v>Covered by capacity</v>
      </c>
      <c r="R48" s="2" t="s">
        <v>2314</v>
      </c>
      <c r="S48" s="2" t="s">
        <v>2047</v>
      </c>
      <c r="T48" s="2" t="s">
        <v>181</v>
      </c>
      <c r="U48" s="3">
        <f>IF(COUNTIF('SKU Catalog'!$A$4:$A$116,T48&amp;"|"&amp;F48)=0,0,MATCH(T48&amp;"|"&amp;F48,'SKU Catalog'!$A$1:$A$116,0))</f>
        <v>4</v>
      </c>
      <c r="V48" s="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54" customHeight="1" x14ac:dyDescent="0.3">
      <c r="A49" s="2" t="s">
        <v>967</v>
      </c>
      <c r="B49" s="2" t="s">
        <v>86</v>
      </c>
      <c r="C49" s="2" t="s">
        <v>2299</v>
      </c>
      <c r="D49" s="2" t="s">
        <v>1177</v>
      </c>
      <c r="E49" s="2" t="s">
        <v>1178</v>
      </c>
      <c r="F49" s="5" t="s">
        <v>182</v>
      </c>
      <c r="G49" s="6">
        <v>1</v>
      </c>
      <c r="H49" s="6">
        <v>1</v>
      </c>
      <c r="I49" s="11">
        <v>1</v>
      </c>
      <c r="J49" s="5" t="s">
        <v>2297</v>
      </c>
      <c r="K49" s="12"/>
      <c r="L49" s="3" t="str">
        <f>IF(U49=0,"INVALID SKU",IF(INDEX('SKU Catalog'!$J$1:$J$116,MAX(1,U49))=0,"PAYG",IF(J49="Default",Assumptions!$B$7,J49)))</f>
        <v>PAYG</v>
      </c>
      <c r="M49" s="3" t="str">
        <f>IF(U49=0,"Review SKU",INDEX('SKU Catalog'!$E$1:$E$116,MAX(1,U49)))</f>
        <v>resource</v>
      </c>
      <c r="N49" s="8">
        <f>IF(ISNUMBER(K49),K49,IF(U49=0,"UNPRICED",IF(L49="PAYG",INDEX('SKU Catalog'!$K$1:$K$116,MAX(1,U49)),IF(L49="1Y",INDEX('SKU Catalog'!$L$1:$L$116,MAX(1,U49)),INDEX('SKU Catalog'!$M$1:$M$116,MAX(1,U49))))))</f>
        <v>0</v>
      </c>
      <c r="O49" s="4">
        <f>IF(NOT(AND(A49=$B$2,G49&gt;0,H49&gt;0,OR(C49&lt;&gt;"Recommended baseline",Assumptions!$B$10=1))),0,IF(ISNUMBER(N49),G49*H49*N49*IF(ISNUMBER(K49),1,IF(AND(L49="PAYG",INDEX('SKU Catalog'!$F$1:$F$116,MAX(1,U49))="Hourly"),I49,1)),"UNPRICED"))</f>
        <v>0</v>
      </c>
      <c r="P49" s="4">
        <f>IF(ISNUMBER(O49),O49*Assumptions!$B$8,"UNPRICED")</f>
        <v>0</v>
      </c>
      <c r="Q49" s="3" t="str">
        <f>IF(NOT(AND(A49=$B$2,G49&gt;0,H49&gt;0,OR(C49&lt;&gt;"Recommended baseline",Assumptions!$B$10=1))),"Inactive",IF(NOT(ISNUMBER(N49)),"UNPRICED - select SKU / quote",IF(ISNUMBER(K49),"Manual quote - verify source",IF(T49="Covered","Covered by capacity",IF(T49="Control plane","No direct fee","Priced - verify sizing")))))</f>
        <v>Covered by capacity</v>
      </c>
      <c r="R49" s="2" t="s">
        <v>2314</v>
      </c>
      <c r="S49" s="2" t="s">
        <v>2047</v>
      </c>
      <c r="T49" s="2" t="s">
        <v>181</v>
      </c>
      <c r="U49" s="3">
        <f>IF(COUNTIF('SKU Catalog'!$A$4:$A$116,T49&amp;"|"&amp;F49)=0,0,MATCH(T49&amp;"|"&amp;F49,'SKU Catalog'!$A$1:$A$116,0))</f>
        <v>4</v>
      </c>
      <c r="V49" s="4">
        <f>IF(NOT(AND(A49=$B$2,G49&gt;0,H49&gt;0,OR(C49&lt;&gt;"Recommended baseline",Assumptions!$B$10=1))),0,IF(ISNUMBER(K49),G49*H49*K49,IF(U49=0,"UNPRICED",IF(ISNUMBER(INDEX('SKU Catalog'!$K$1:$K$116,MAX(1,U49))),G49*H49*INDEX('SKU Catalog'!$K$1:$K$116,MAX(1,U49))*IF(AND(INDEX('SKU Catalog'!$F$1:$F$116,MAX(1,U49))="Hourly",OR(INDEX('SKU Catalog'!$J$1:$J$116,MAX(1,U49))=0,"PAYG"="PAYG")),I49,1),"UNPRICED"))))</f>
        <v>0</v>
      </c>
      <c r="W49" s="4">
        <f>IF(NOT(AND(A49=$B$2,G49&gt;0,H49&gt;0,OR(C49&lt;&gt;"Recommended baseline",Assumptions!$B$10=1))),0,IF(ISNUMBER(K49),G49*H49*K49,IF(U49=0,"UNPRICED",IF(ISNUMBER(INDEX('SKU Catalog'!$L$1:$L$116,MAX(1,U49))),G49*H49*INDEX('SKU Catalog'!$L$1:$L$116,MAX(1,U49))*IF(AND(INDEX('SKU Catalog'!$F$1:$F$116,MAX(1,U49))="Hourly",OR(INDEX('SKU Catalog'!$J$1:$J$116,MAX(1,U49))=0,"1Y"="PAYG")),I49,1),"UNPRICED"))))</f>
        <v>0</v>
      </c>
      <c r="X49" s="4">
        <f>IF(NOT(AND(A49=$B$2,G49&gt;0,H49&gt;0,OR(C49&lt;&gt;"Recommended baseline",Assumptions!$B$10=1))),0,IF(ISNUMBER(K49),G49*H49*K49,IF(U49=0,"UNPRICED",IF(ISNUMBER(INDEX('SKU Catalog'!$M$1:$M$116,MAX(1,U49))),G49*H49*INDEX('SKU Catalog'!$M$1:$M$116,MAX(1,U49))*IF(AND(INDEX('SKU Catalog'!$F$1:$F$116,MAX(1,U49))="Hourly",OR(INDEX('SKU Catalog'!$J$1:$J$116,MAX(1,U49))=0,"3Y"="PAYG")),I49,1),"UNPRICED"))))</f>
        <v>0</v>
      </c>
    </row>
    <row r="50" spans="1:24" ht="54" customHeight="1" x14ac:dyDescent="0.3">
      <c r="A50" s="2" t="s">
        <v>967</v>
      </c>
      <c r="B50" s="2" t="s">
        <v>86</v>
      </c>
      <c r="C50" s="2" t="s">
        <v>2299</v>
      </c>
      <c r="D50" s="2" t="s">
        <v>1181</v>
      </c>
      <c r="E50" s="2" t="s">
        <v>1182</v>
      </c>
      <c r="F50" s="5" t="s">
        <v>182</v>
      </c>
      <c r="G50" s="6">
        <v>1</v>
      </c>
      <c r="H50" s="6">
        <v>1</v>
      </c>
      <c r="I50" s="11">
        <v>1</v>
      </c>
      <c r="J50" s="5" t="s">
        <v>2297</v>
      </c>
      <c r="K50" s="12"/>
      <c r="L50" s="3" t="str">
        <f>IF(U50=0,"INVALID SKU",IF(INDEX('SKU Catalog'!$J$1:$J$116,MAX(1,U50))=0,"PAYG",IF(J50="Default",Assumptions!$B$7,J50)))</f>
        <v>PAYG</v>
      </c>
      <c r="M50" s="3" t="str">
        <f>IF(U50=0,"Review SKU",INDEX('SKU Catalog'!$E$1:$E$116,MAX(1,U50)))</f>
        <v>resource</v>
      </c>
      <c r="N50" s="8">
        <f>IF(ISNUMBER(K50),K50,IF(U50=0,"UNPRICED",IF(L50="PAYG",INDEX('SKU Catalog'!$K$1:$K$116,MAX(1,U50)),IF(L50="1Y",INDEX('SKU Catalog'!$L$1:$L$116,MAX(1,U50)),INDEX('SKU Catalog'!$M$1:$M$116,MAX(1,U50))))))</f>
        <v>0</v>
      </c>
      <c r="O50" s="4">
        <f>IF(NOT(AND(A50=$B$2,G50&gt;0,H50&gt;0,OR(C50&lt;&gt;"Recommended baseline",Assumptions!$B$10=1))),0,IF(ISNUMBER(N50),G50*H50*N50*IF(ISNUMBER(K50),1,IF(AND(L50="PAYG",INDEX('SKU Catalog'!$F$1:$F$116,MAX(1,U50))="Hourly"),I50,1)),"UNPRICED"))</f>
        <v>0</v>
      </c>
      <c r="P50" s="4">
        <f>IF(ISNUMBER(O50),O50*Assumptions!$B$8,"UNPRICED")</f>
        <v>0</v>
      </c>
      <c r="Q50" s="3" t="str">
        <f>IF(NOT(AND(A50=$B$2,G50&gt;0,H50&gt;0,OR(C50&lt;&gt;"Recommended baseline",Assumptions!$B$10=1))),"Inactive",IF(NOT(ISNUMBER(N50)),"UNPRICED - select SKU / quote",IF(ISNUMBER(K50),"Manual quote - verify source",IF(T50="Covered","Covered by capacity",IF(T50="Control plane","No direct fee","Priced - verify sizing")))))</f>
        <v>Covered by capacity</v>
      </c>
      <c r="R50" s="2" t="s">
        <v>2314</v>
      </c>
      <c r="S50" s="2" t="s">
        <v>2047</v>
      </c>
      <c r="T50" s="2" t="s">
        <v>181</v>
      </c>
      <c r="U50" s="3">
        <f>IF(COUNTIF('SKU Catalog'!$A$4:$A$116,T50&amp;"|"&amp;F50)=0,0,MATCH(T50&amp;"|"&amp;F50,'SKU Catalog'!$A$1:$A$116,0))</f>
        <v>4</v>
      </c>
      <c r="V50" s="4">
        <f>IF(NOT(AND(A50=$B$2,G50&gt;0,H50&gt;0,OR(C50&lt;&gt;"Recommended baseline",Assumptions!$B$10=1))),0,IF(ISNUMBER(K50),G50*H50*K50,IF(U50=0,"UNPRICED",IF(ISNUMBER(INDEX('SKU Catalog'!$K$1:$K$116,MAX(1,U50))),G50*H50*INDEX('SKU Catalog'!$K$1:$K$116,MAX(1,U50))*IF(AND(INDEX('SKU Catalog'!$F$1:$F$116,MAX(1,U50))="Hourly",OR(INDEX('SKU Catalog'!$J$1:$J$116,MAX(1,U50))=0,"PAYG"="PAYG")),I50,1),"UNPRICED"))))</f>
        <v>0</v>
      </c>
      <c r="W50" s="4">
        <f>IF(NOT(AND(A50=$B$2,G50&gt;0,H50&gt;0,OR(C50&lt;&gt;"Recommended baseline",Assumptions!$B$10=1))),0,IF(ISNUMBER(K50),G50*H50*K50,IF(U50=0,"UNPRICED",IF(ISNUMBER(INDEX('SKU Catalog'!$L$1:$L$116,MAX(1,U50))),G50*H50*INDEX('SKU Catalog'!$L$1:$L$116,MAX(1,U50))*IF(AND(INDEX('SKU Catalog'!$F$1:$F$116,MAX(1,U50))="Hourly",OR(INDEX('SKU Catalog'!$J$1:$J$116,MAX(1,U50))=0,"1Y"="PAYG")),I50,1),"UNPRICED"))))</f>
        <v>0</v>
      </c>
      <c r="X50" s="4">
        <f>IF(NOT(AND(A50=$B$2,G50&gt;0,H50&gt;0,OR(C50&lt;&gt;"Recommended baseline",Assumptions!$B$10=1))),0,IF(ISNUMBER(K50),G50*H50*K50,IF(U50=0,"UNPRICED",IF(ISNUMBER(INDEX('SKU Catalog'!$M$1:$M$116,MAX(1,U50))),G50*H50*INDEX('SKU Catalog'!$M$1:$M$116,MAX(1,U50))*IF(AND(INDEX('SKU Catalog'!$F$1:$F$116,MAX(1,U50))="Hourly",OR(INDEX('SKU Catalog'!$J$1:$J$116,MAX(1,U50))=0,"3Y"="PAYG")),I50,1),"UNPRICED"))))</f>
        <v>0</v>
      </c>
    </row>
    <row r="51" spans="1:24" ht="54" customHeight="1" x14ac:dyDescent="0.3">
      <c r="A51" s="2" t="s">
        <v>967</v>
      </c>
      <c r="B51" s="2" t="s">
        <v>86</v>
      </c>
      <c r="C51" s="2" t="s">
        <v>2299</v>
      </c>
      <c r="D51" s="2" t="s">
        <v>1185</v>
      </c>
      <c r="E51" s="2" t="s">
        <v>1186</v>
      </c>
      <c r="F51" s="5" t="s">
        <v>182</v>
      </c>
      <c r="G51" s="6">
        <v>1</v>
      </c>
      <c r="H51" s="6">
        <v>1</v>
      </c>
      <c r="I51" s="11">
        <v>1</v>
      </c>
      <c r="J51" s="5" t="s">
        <v>2297</v>
      </c>
      <c r="K51" s="12"/>
      <c r="L51" s="3" t="str">
        <f>IF(U51=0,"INVALID SKU",IF(INDEX('SKU Catalog'!$J$1:$J$116,MAX(1,U51))=0,"PAYG",IF(J51="Default",Assumptions!$B$7,J51)))</f>
        <v>PAYG</v>
      </c>
      <c r="M51" s="3" t="str">
        <f>IF(U51=0,"Review SKU",INDEX('SKU Catalog'!$E$1:$E$116,MAX(1,U51)))</f>
        <v>resource</v>
      </c>
      <c r="N51" s="8">
        <f>IF(ISNUMBER(K51),K51,IF(U51=0,"UNPRICED",IF(L51="PAYG",INDEX('SKU Catalog'!$K$1:$K$116,MAX(1,U51)),IF(L51="1Y",INDEX('SKU Catalog'!$L$1:$L$116,MAX(1,U51)),INDEX('SKU Catalog'!$M$1:$M$116,MAX(1,U51))))))</f>
        <v>0</v>
      </c>
      <c r="O51" s="4">
        <f>IF(NOT(AND(A51=$B$2,G51&gt;0,H51&gt;0,OR(C51&lt;&gt;"Recommended baseline",Assumptions!$B$10=1))),0,IF(ISNUMBER(N51),G51*H51*N51*IF(ISNUMBER(K51),1,IF(AND(L51="PAYG",INDEX('SKU Catalog'!$F$1:$F$116,MAX(1,U51))="Hourly"),I51,1)),"UNPRICED"))</f>
        <v>0</v>
      </c>
      <c r="P51" s="4">
        <f>IF(ISNUMBER(O51),O51*Assumptions!$B$8,"UNPRICED")</f>
        <v>0</v>
      </c>
      <c r="Q51" s="3" t="str">
        <f>IF(NOT(AND(A51=$B$2,G51&gt;0,H51&gt;0,OR(C51&lt;&gt;"Recommended baseline",Assumptions!$B$10=1))),"Inactive",IF(NOT(ISNUMBER(N51)),"UNPRICED - select SKU / quote",IF(ISNUMBER(K51),"Manual quote - verify source",IF(T51="Covered","Covered by capacity",IF(T51="Control plane","No direct fee","Priced - verify sizing")))))</f>
        <v>Covered by capacity</v>
      </c>
      <c r="R51" s="2" t="s">
        <v>2314</v>
      </c>
      <c r="S51" s="2" t="s">
        <v>2047</v>
      </c>
      <c r="T51" s="2" t="s">
        <v>181</v>
      </c>
      <c r="U51" s="3">
        <f>IF(COUNTIF('SKU Catalog'!$A$4:$A$116,T51&amp;"|"&amp;F51)=0,0,MATCH(T51&amp;"|"&amp;F51,'SKU Catalog'!$A$1:$A$116,0))</f>
        <v>4</v>
      </c>
      <c r="V51" s="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54" customHeight="1" x14ac:dyDescent="0.3">
      <c r="A52" s="2" t="s">
        <v>967</v>
      </c>
      <c r="B52" s="2" t="s">
        <v>86</v>
      </c>
      <c r="C52" s="2" t="s">
        <v>2299</v>
      </c>
      <c r="D52" s="2" t="s">
        <v>1189</v>
      </c>
      <c r="E52" s="2" t="s">
        <v>1190</v>
      </c>
      <c r="F52" s="5" t="s">
        <v>182</v>
      </c>
      <c r="G52" s="6">
        <v>1</v>
      </c>
      <c r="H52" s="6">
        <v>1</v>
      </c>
      <c r="I52" s="11">
        <v>1</v>
      </c>
      <c r="J52" s="5" t="s">
        <v>2297</v>
      </c>
      <c r="K52" s="12"/>
      <c r="L52" s="3" t="str">
        <f>IF(U52=0,"INVALID SKU",IF(INDEX('SKU Catalog'!$J$1:$J$116,MAX(1,U52))=0,"PAYG",IF(J52="Default",Assumptions!$B$7,J52)))</f>
        <v>PAYG</v>
      </c>
      <c r="M52" s="3" t="str">
        <f>IF(U52=0,"Review SKU",INDEX('SKU Catalog'!$E$1:$E$116,MAX(1,U52)))</f>
        <v>resource</v>
      </c>
      <c r="N52" s="8">
        <f>IF(ISNUMBER(K52),K52,IF(U52=0,"UNPRICED",IF(L52="PAYG",INDEX('SKU Catalog'!$K$1:$K$116,MAX(1,U52)),IF(L52="1Y",INDEX('SKU Catalog'!$L$1:$L$116,MAX(1,U52)),INDEX('SKU Catalog'!$M$1:$M$116,MAX(1,U52))))))</f>
        <v>0</v>
      </c>
      <c r="O52" s="4">
        <f>IF(NOT(AND(A52=$B$2,G52&gt;0,H52&gt;0,OR(C52&lt;&gt;"Recommended baseline",Assumptions!$B$10=1))),0,IF(ISNUMBER(N52),G52*H52*N52*IF(ISNUMBER(K52),1,IF(AND(L52="PAYG",INDEX('SKU Catalog'!$F$1:$F$116,MAX(1,U52))="Hourly"),I52,1)),"UNPRICED"))</f>
        <v>0</v>
      </c>
      <c r="P52" s="4">
        <f>IF(ISNUMBER(O52),O52*Assumptions!$B$8,"UNPRICED")</f>
        <v>0</v>
      </c>
      <c r="Q52" s="3" t="str">
        <f>IF(NOT(AND(A52=$B$2,G52&gt;0,H52&gt;0,OR(C52&lt;&gt;"Recommended baseline",Assumptions!$B$10=1))),"Inactive",IF(NOT(ISNUMBER(N52)),"UNPRICED - select SKU / quote",IF(ISNUMBER(K52),"Manual quote - verify source",IF(T52="Covered","Covered by capacity",IF(T52="Control plane","No direct fee","Priced - verify sizing")))))</f>
        <v>Covered by capacity</v>
      </c>
      <c r="R52" s="2" t="s">
        <v>2314</v>
      </c>
      <c r="S52" s="2" t="s">
        <v>2047</v>
      </c>
      <c r="T52" s="2" t="s">
        <v>181</v>
      </c>
      <c r="U52" s="3">
        <f>IF(COUNTIF('SKU Catalog'!$A$4:$A$116,T52&amp;"|"&amp;F52)=0,0,MATCH(T52&amp;"|"&amp;F52,'SKU Catalog'!$A$1:$A$116,0))</f>
        <v>4</v>
      </c>
      <c r="V52" s="4">
        <f>IF(NOT(AND(A52=$B$2,G52&gt;0,H52&gt;0,OR(C52&lt;&gt;"Recommended baseline",Assumptions!$B$10=1))),0,IF(ISNUMBER(K52),G52*H52*K52,IF(U52=0,"UNPRICED",IF(ISNUMBER(INDEX('SKU Catalog'!$K$1:$K$116,MAX(1,U52))),G52*H52*INDEX('SKU Catalog'!$K$1:$K$116,MAX(1,U52))*IF(AND(INDEX('SKU Catalog'!$F$1:$F$116,MAX(1,U52))="Hourly",OR(INDEX('SKU Catalog'!$J$1:$J$116,MAX(1,U52))=0,"PAYG"="PAYG")),I52,1),"UNPRICED"))))</f>
        <v>0</v>
      </c>
      <c r="W52" s="4">
        <f>IF(NOT(AND(A52=$B$2,G52&gt;0,H52&gt;0,OR(C52&lt;&gt;"Recommended baseline",Assumptions!$B$10=1))),0,IF(ISNUMBER(K52),G52*H52*K52,IF(U52=0,"UNPRICED",IF(ISNUMBER(INDEX('SKU Catalog'!$L$1:$L$116,MAX(1,U52))),G52*H52*INDEX('SKU Catalog'!$L$1:$L$116,MAX(1,U52))*IF(AND(INDEX('SKU Catalog'!$F$1:$F$116,MAX(1,U52))="Hourly",OR(INDEX('SKU Catalog'!$J$1:$J$116,MAX(1,U52))=0,"1Y"="PAYG")),I52,1),"UNPRICED"))))</f>
        <v>0</v>
      </c>
      <c r="X52" s="4">
        <f>IF(NOT(AND(A52=$B$2,G52&gt;0,H52&gt;0,OR(C52&lt;&gt;"Recommended baseline",Assumptions!$B$10=1))),0,IF(ISNUMBER(K52),G52*H52*K52,IF(U52=0,"UNPRICED",IF(ISNUMBER(INDEX('SKU Catalog'!$M$1:$M$116,MAX(1,U52))),G52*H52*INDEX('SKU Catalog'!$M$1:$M$116,MAX(1,U52))*IF(AND(INDEX('SKU Catalog'!$F$1:$F$116,MAX(1,U52))="Hourly",OR(INDEX('SKU Catalog'!$J$1:$J$116,MAX(1,U52))=0,"3Y"="PAYG")),I52,1),"UNPRICED"))))</f>
        <v>0</v>
      </c>
    </row>
    <row r="53" spans="1:24" ht="54" customHeight="1" x14ac:dyDescent="0.3">
      <c r="A53" s="2" t="s">
        <v>967</v>
      </c>
      <c r="B53" s="2" t="s">
        <v>86</v>
      </c>
      <c r="C53" s="2" t="s">
        <v>2299</v>
      </c>
      <c r="D53" s="2" t="s">
        <v>1193</v>
      </c>
      <c r="E53" s="2" t="s">
        <v>1194</v>
      </c>
      <c r="F53" s="5" t="s">
        <v>182</v>
      </c>
      <c r="G53" s="6">
        <v>1</v>
      </c>
      <c r="H53" s="6">
        <v>1</v>
      </c>
      <c r="I53" s="11">
        <v>1</v>
      </c>
      <c r="J53" s="5" t="s">
        <v>2297</v>
      </c>
      <c r="K53" s="12"/>
      <c r="L53" s="3" t="str">
        <f>IF(U53=0,"INVALID SKU",IF(INDEX('SKU Catalog'!$J$1:$J$116,MAX(1,U53))=0,"PAYG",IF(J53="Default",Assumptions!$B$7,J53)))</f>
        <v>PAYG</v>
      </c>
      <c r="M53" s="3" t="str">
        <f>IF(U53=0,"Review SKU",INDEX('SKU Catalog'!$E$1:$E$116,MAX(1,U53)))</f>
        <v>resource</v>
      </c>
      <c r="N53" s="8">
        <f>IF(ISNUMBER(K53),K53,IF(U53=0,"UNPRICED",IF(L53="PAYG",INDEX('SKU Catalog'!$K$1:$K$116,MAX(1,U53)),IF(L53="1Y",INDEX('SKU Catalog'!$L$1:$L$116,MAX(1,U53)),INDEX('SKU Catalog'!$M$1:$M$116,MAX(1,U53))))))</f>
        <v>0</v>
      </c>
      <c r="O53" s="4">
        <f>IF(NOT(AND(A53=$B$2,G53&gt;0,H53&gt;0,OR(C53&lt;&gt;"Recommended baseline",Assumptions!$B$10=1))),0,IF(ISNUMBER(N53),G53*H53*N53*IF(ISNUMBER(K53),1,IF(AND(L53="PAYG",INDEX('SKU Catalog'!$F$1:$F$116,MAX(1,U53))="Hourly"),I53,1)),"UNPRICED"))</f>
        <v>0</v>
      </c>
      <c r="P53" s="4">
        <f>IF(ISNUMBER(O53),O53*Assumptions!$B$8,"UNPRICED")</f>
        <v>0</v>
      </c>
      <c r="Q53" s="3" t="str">
        <f>IF(NOT(AND(A53=$B$2,G53&gt;0,H53&gt;0,OR(C53&lt;&gt;"Recommended baseline",Assumptions!$B$10=1))),"Inactive",IF(NOT(ISNUMBER(N53)),"UNPRICED - select SKU / quote",IF(ISNUMBER(K53),"Manual quote - verify source",IF(T53="Covered","Covered by capacity",IF(T53="Control plane","No direct fee","Priced - verify sizing")))))</f>
        <v>Covered by capacity</v>
      </c>
      <c r="R53" s="2" t="s">
        <v>2314</v>
      </c>
      <c r="S53" s="2" t="s">
        <v>2047</v>
      </c>
      <c r="T53" s="2" t="s">
        <v>181</v>
      </c>
      <c r="U53" s="3">
        <f>IF(COUNTIF('SKU Catalog'!$A$4:$A$116,T53&amp;"|"&amp;F53)=0,0,MATCH(T53&amp;"|"&amp;F53,'SKU Catalog'!$A$1:$A$116,0))</f>
        <v>4</v>
      </c>
      <c r="V53" s="4">
        <f>IF(NOT(AND(A53=$B$2,G53&gt;0,H53&gt;0,OR(C53&lt;&gt;"Recommended baseline",Assumptions!$B$10=1))),0,IF(ISNUMBER(K53),G53*H53*K53,IF(U53=0,"UNPRICED",IF(ISNUMBER(INDEX('SKU Catalog'!$K$1:$K$116,MAX(1,U53))),G53*H53*INDEX('SKU Catalog'!$K$1:$K$116,MAX(1,U53))*IF(AND(INDEX('SKU Catalog'!$F$1:$F$116,MAX(1,U53))="Hourly",OR(INDEX('SKU Catalog'!$J$1:$J$116,MAX(1,U53))=0,"PAYG"="PAYG")),I53,1),"UNPRICED"))))</f>
        <v>0</v>
      </c>
      <c r="W53" s="4">
        <f>IF(NOT(AND(A53=$B$2,G53&gt;0,H53&gt;0,OR(C53&lt;&gt;"Recommended baseline",Assumptions!$B$10=1))),0,IF(ISNUMBER(K53),G53*H53*K53,IF(U53=0,"UNPRICED",IF(ISNUMBER(INDEX('SKU Catalog'!$L$1:$L$116,MAX(1,U53))),G53*H53*INDEX('SKU Catalog'!$L$1:$L$116,MAX(1,U53))*IF(AND(INDEX('SKU Catalog'!$F$1:$F$116,MAX(1,U53))="Hourly",OR(INDEX('SKU Catalog'!$J$1:$J$116,MAX(1,U53))=0,"1Y"="PAYG")),I53,1),"UNPRICED"))))</f>
        <v>0</v>
      </c>
      <c r="X53" s="4">
        <f>IF(NOT(AND(A53=$B$2,G53&gt;0,H53&gt;0,OR(C53&lt;&gt;"Recommended baseline",Assumptions!$B$10=1))),0,IF(ISNUMBER(K53),G53*H53*K53,IF(U53=0,"UNPRICED",IF(ISNUMBER(INDEX('SKU Catalog'!$M$1:$M$116,MAX(1,U53))),G53*H53*INDEX('SKU Catalog'!$M$1:$M$116,MAX(1,U53))*IF(AND(INDEX('SKU Catalog'!$F$1:$F$116,MAX(1,U53))="Hourly",OR(INDEX('SKU Catalog'!$J$1:$J$116,MAX(1,U53))=0,"3Y"="PAYG")),I53,1),"UNPRICED"))))</f>
        <v>0</v>
      </c>
    </row>
    <row r="54" spans="1:24" ht="54" customHeight="1" x14ac:dyDescent="0.3">
      <c r="A54" s="2" t="s">
        <v>967</v>
      </c>
      <c r="B54" s="2" t="s">
        <v>95</v>
      </c>
      <c r="C54" s="2" t="s">
        <v>2299</v>
      </c>
      <c r="D54" s="2" t="s">
        <v>2350</v>
      </c>
      <c r="E54" s="2" t="s">
        <v>1916</v>
      </c>
      <c r="F54" s="5" t="s">
        <v>188</v>
      </c>
      <c r="G54" s="6">
        <v>1</v>
      </c>
      <c r="H54" s="6">
        <v>1</v>
      </c>
      <c r="I54" s="11">
        <v>1</v>
      </c>
      <c r="J54" s="5" t="s">
        <v>2297</v>
      </c>
      <c r="K54" s="12"/>
      <c r="L54" s="3" t="str">
        <f>IF(U54=0,"INVALID SKU",IF(INDEX('SKU Catalog'!$J$1:$J$116,MAX(1,U54))=0,"PAYG",IF(J54="Default",Assumptions!$B$7,J54)))</f>
        <v>PAYG</v>
      </c>
      <c r="M54" s="3" t="str">
        <f>IF(U54=0,"Review SKU",INDEX('SKU Catalog'!$E$1:$E$116,MAX(1,U54)))</f>
        <v>resource</v>
      </c>
      <c r="N54" s="8">
        <f>IF(ISNUMBER(K54),K54,IF(U54=0,"UNPRICED",IF(L54="PAYG",INDEX('SKU Catalog'!$K$1:$K$116,MAX(1,U54)),IF(L54="1Y",INDEX('SKU Catalog'!$L$1:$L$116,MAX(1,U54)),INDEX('SKU Catalog'!$M$1:$M$116,MAX(1,U54))))))</f>
        <v>0</v>
      </c>
      <c r="O54" s="4">
        <f>IF(NOT(AND(A54=$B$2,G54&gt;0,H54&gt;0,OR(C54&lt;&gt;"Recommended baseline",Assumptions!$B$10=1))),0,IF(ISNUMBER(N54),G54*H54*N54*IF(ISNUMBER(K54),1,IF(AND(L54="PAYG",INDEX('SKU Catalog'!$F$1:$F$116,MAX(1,U54))="Hourly"),I54,1)),"UNPRICED"))</f>
        <v>0</v>
      </c>
      <c r="P54" s="4">
        <f>IF(ISNUMBER(O54),O54*Assumptions!$B$8,"UNPRICED")</f>
        <v>0</v>
      </c>
      <c r="Q54" s="3" t="str">
        <f>IF(NOT(AND(A54=$B$2,G54&gt;0,H54&gt;0,OR(C54&lt;&gt;"Recommended baseline",Assumptions!$B$10=1))),"Inactive",IF(NOT(ISNUMBER(N54)),"UNPRICED - select SKU / quote",IF(ISNUMBER(K54),"Manual quote - verify source",IF(T54="Covered","Covered by capacity",IF(T54="Control plane","No direct fee","Priced - verify sizing")))))</f>
        <v>No direct fee</v>
      </c>
      <c r="R54" s="2" t="s">
        <v>2351</v>
      </c>
      <c r="S54" s="2" t="s">
        <v>2047</v>
      </c>
      <c r="T54" s="2" t="s">
        <v>187</v>
      </c>
      <c r="U54" s="3">
        <f>IF(COUNTIF('SKU Catalog'!$A$4:$A$116,T54&amp;"|"&amp;F54)=0,0,MATCH(T54&amp;"|"&amp;F54,'SKU Catalog'!$A$1:$A$116,0))</f>
        <v>5</v>
      </c>
      <c r="V54" s="4">
        <f>IF(NOT(AND(A54=$B$2,G54&gt;0,H54&gt;0,OR(C54&lt;&gt;"Recommended baseline",Assumptions!$B$10=1))),0,IF(ISNUMBER(K54),G54*H54*K54,IF(U54=0,"UNPRICED",IF(ISNUMBER(INDEX('SKU Catalog'!$K$1:$K$116,MAX(1,U54))),G54*H54*INDEX('SKU Catalog'!$K$1:$K$116,MAX(1,U54))*IF(AND(INDEX('SKU Catalog'!$F$1:$F$116,MAX(1,U54))="Hourly",OR(INDEX('SKU Catalog'!$J$1:$J$116,MAX(1,U54))=0,"PAYG"="PAYG")),I54,1),"UNPRICED"))))</f>
        <v>0</v>
      </c>
      <c r="W54" s="4">
        <f>IF(NOT(AND(A54=$B$2,G54&gt;0,H54&gt;0,OR(C54&lt;&gt;"Recommended baseline",Assumptions!$B$10=1))),0,IF(ISNUMBER(K54),G54*H54*K54,IF(U54=0,"UNPRICED",IF(ISNUMBER(INDEX('SKU Catalog'!$L$1:$L$116,MAX(1,U54))),G54*H54*INDEX('SKU Catalog'!$L$1:$L$116,MAX(1,U54))*IF(AND(INDEX('SKU Catalog'!$F$1:$F$116,MAX(1,U54))="Hourly",OR(INDEX('SKU Catalog'!$J$1:$J$116,MAX(1,U54))=0,"1Y"="PAYG")),I54,1),"UNPRICED"))))</f>
        <v>0</v>
      </c>
      <c r="X54" s="4">
        <f>IF(NOT(AND(A54=$B$2,G54&gt;0,H54&gt;0,OR(C54&lt;&gt;"Recommended baseline",Assumptions!$B$10=1))),0,IF(ISNUMBER(K54),G54*H54*K54,IF(U54=0,"UNPRICED",IF(ISNUMBER(INDEX('SKU Catalog'!$M$1:$M$116,MAX(1,U54))),G54*H54*INDEX('SKU Catalog'!$M$1:$M$116,MAX(1,U54))*IF(AND(INDEX('SKU Catalog'!$F$1:$F$116,MAX(1,U54))="Hourly",OR(INDEX('SKU Catalog'!$J$1:$J$116,MAX(1,U54))=0,"3Y"="PAYG")),I54,1),"UNPRICED"))))</f>
        <v>0</v>
      </c>
    </row>
    <row r="55" spans="1:24" ht="54" customHeight="1" x14ac:dyDescent="0.3">
      <c r="A55" s="2" t="s">
        <v>967</v>
      </c>
      <c r="B55" s="2" t="s">
        <v>89</v>
      </c>
      <c r="C55" s="2" t="s">
        <v>2301</v>
      </c>
      <c r="D55" s="2" t="s">
        <v>262</v>
      </c>
      <c r="E55" s="2" t="s">
        <v>2302</v>
      </c>
      <c r="F55" s="5" t="s">
        <v>239</v>
      </c>
      <c r="G55" s="6">
        <v>1</v>
      </c>
      <c r="H55" s="13">
        <f>Assumptions!$B$15</f>
        <v>1024</v>
      </c>
      <c r="I55" s="11">
        <v>1</v>
      </c>
      <c r="J55" s="5" t="s">
        <v>2297</v>
      </c>
      <c r="K55" s="12"/>
      <c r="L55" s="3" t="str">
        <f>IF(U55=0,"INVALID SKU",IF(INDEX('SKU Catalog'!$J$1:$J$116,MAX(1,U55))=0,"PAYG",IF(J55="Default",Assumptions!$B$7,J55)))</f>
        <v>PAYG</v>
      </c>
      <c r="M55" s="3" t="str">
        <f>IF(U55=0,"Review SKU",INDEX('SKU Catalog'!$E$1:$E$116,MAX(1,U55)))</f>
        <v>GB-month</v>
      </c>
      <c r="N55" s="8">
        <f>IF(ISNUMBER(K55),K55,IF(U55=0,"UNPRICED",IF(L55="PAYG",INDEX('SKU Catalog'!$K$1:$K$116,MAX(1,U55)),IF(L55="1Y",INDEX('SKU Catalog'!$L$1:$L$116,MAX(1,U55)),INDEX('SKU Catalog'!$M$1:$M$116,MAX(1,U55))))))</f>
        <v>2.1000000000000001E-2</v>
      </c>
      <c r="O55" s="4">
        <f>IF(NOT(AND(A55=$B$2,G55&gt;0,H55&gt;0,OR(C55&lt;&gt;"Recommended baseline",Assumptions!$B$10=1))),0,IF(ISNUMBER(N55),G55*H55*N55*IF(ISNUMBER(K55),1,IF(AND(L55="PAYG",INDEX('SKU Catalog'!$F$1:$F$116,MAX(1,U55))="Hourly"),I55,1)),"UNPRICED"))</f>
        <v>21.504000000000001</v>
      </c>
      <c r="P55" s="4">
        <f>IF(ISNUMBER(O55),O55*Assumptions!$B$8,"UNPRICED")</f>
        <v>258.048</v>
      </c>
      <c r="Q55" s="3" t="str">
        <f>IF(NOT(AND(A55=$B$2,G55&gt;0,H55&gt;0,OR(C55&lt;&gt;"Recommended baseline",Assumptions!$B$10=1))),"Inactive",IF(NOT(ISNUMBER(N55)),"UNPRICED - select SKU / quote",IF(ISNUMBER(K55),"Manual quote - verify source",IF(T55="Covered","Covered by capacity",IF(T55="Control plane","No direct fee","Priced - verify sizing")))))</f>
        <v>Priced - verify sizing</v>
      </c>
      <c r="R55" s="2" t="s">
        <v>2303</v>
      </c>
      <c r="S55" s="2" t="s">
        <v>2304</v>
      </c>
      <c r="T55" s="2" t="s">
        <v>262</v>
      </c>
      <c r="U55" s="3">
        <f>IF(COUNTIF('SKU Catalog'!$A$4:$A$116,T55&amp;"|"&amp;F55)=0,0,MATCH(T55&amp;"|"&amp;F55,'SKU Catalog'!$A$1:$A$116,0))</f>
        <v>34</v>
      </c>
      <c r="V55" s="4">
        <f>IF(NOT(AND(A55=$B$2,G55&gt;0,H55&gt;0,OR(C55&lt;&gt;"Recommended baseline",Assumptions!$B$10=1))),0,IF(ISNUMBER(K55),G55*H55*K55,IF(U55=0,"UNPRICED",IF(ISNUMBER(INDEX('SKU Catalog'!$K$1:$K$116,MAX(1,U55))),G55*H55*INDEX('SKU Catalog'!$K$1:$K$116,MAX(1,U55))*IF(AND(INDEX('SKU Catalog'!$F$1:$F$116,MAX(1,U55))="Hourly",OR(INDEX('SKU Catalog'!$J$1:$J$116,MAX(1,U55))=0,"PAYG"="PAYG")),I55,1),"UNPRICED"))))</f>
        <v>21.504000000000001</v>
      </c>
      <c r="W55" s="4">
        <f>IF(NOT(AND(A55=$B$2,G55&gt;0,H55&gt;0,OR(C55&lt;&gt;"Recommended baseline",Assumptions!$B$10=1))),0,IF(ISNUMBER(K55),G55*H55*K55,IF(U55=0,"UNPRICED",IF(ISNUMBER(INDEX('SKU Catalog'!$L$1:$L$116,MAX(1,U55))),G55*H55*INDEX('SKU Catalog'!$L$1:$L$116,MAX(1,U55))*IF(AND(INDEX('SKU Catalog'!$F$1:$F$116,MAX(1,U55))="Hourly",OR(INDEX('SKU Catalog'!$J$1:$J$116,MAX(1,U55))=0,"1Y"="PAYG")),I55,1),"UNPRICED"))))</f>
        <v>21.504000000000001</v>
      </c>
      <c r="X55" s="4">
        <f>IF(NOT(AND(A55=$B$2,G55&gt;0,H55&gt;0,OR(C55&lt;&gt;"Recommended baseline",Assumptions!$B$10=1))),0,IF(ISNUMBER(K55),G55*H55*K55,IF(U55=0,"UNPRICED",IF(ISNUMBER(INDEX('SKU Catalog'!$M$1:$M$116,MAX(1,U55))),G55*H55*INDEX('SKU Catalog'!$M$1:$M$116,MAX(1,U55))*IF(AND(INDEX('SKU Catalog'!$F$1:$F$116,MAX(1,U55))="Hourly",OR(INDEX('SKU Catalog'!$J$1:$J$116,MAX(1,U55))=0,"3Y"="PAYG")),I55,1),"UNPRICED"))))</f>
        <v>21.504000000000001</v>
      </c>
    </row>
    <row r="56" spans="1:24" ht="54" customHeight="1" x14ac:dyDescent="0.3">
      <c r="A56" s="2" t="s">
        <v>967</v>
      </c>
      <c r="B56" s="2" t="s">
        <v>89</v>
      </c>
      <c r="C56" s="2" t="s">
        <v>2301</v>
      </c>
      <c r="D56" s="2" t="s">
        <v>271</v>
      </c>
      <c r="E56" s="2" t="s">
        <v>2302</v>
      </c>
      <c r="F56" s="5" t="s">
        <v>239</v>
      </c>
      <c r="G56" s="6">
        <v>1</v>
      </c>
      <c r="H56" s="6">
        <v>10</v>
      </c>
      <c r="I56" s="11">
        <v>1</v>
      </c>
      <c r="J56" s="5" t="s">
        <v>2297</v>
      </c>
      <c r="K56" s="12"/>
      <c r="L56" s="3" t="str">
        <f>IF(U56=0,"INVALID SKU",IF(INDEX('SKU Catalog'!$J$1:$J$116,MAX(1,U56))=0,"PAYG",IF(J56="Default",Assumptions!$B$7,J56)))</f>
        <v>PAYG</v>
      </c>
      <c r="M56" s="3" t="str">
        <f>IF(U56=0,"Review SKU",INDEX('SKU Catalog'!$E$1:$E$116,MAX(1,U56)))</f>
        <v>10K operations</v>
      </c>
      <c r="N56" s="8">
        <f>IF(ISNUMBER(K56),K56,IF(U56=0,"UNPRICED",IF(L56="PAYG",INDEX('SKU Catalog'!$K$1:$K$116,MAX(1,U56)),IF(L56="1Y",INDEX('SKU Catalog'!$L$1:$L$116,MAX(1,U56)),INDEX('SKU Catalog'!$M$1:$M$116,MAX(1,U56))))))</f>
        <v>6.5000000000000002E-2</v>
      </c>
      <c r="O56" s="4">
        <f>IF(NOT(AND(A56=$B$2,G56&gt;0,H56&gt;0,OR(C56&lt;&gt;"Recommended baseline",Assumptions!$B$10=1))),0,IF(ISNUMBER(N56),G56*H56*N56*IF(ISNUMBER(K56),1,IF(AND(L56="PAYG",INDEX('SKU Catalog'!$F$1:$F$116,MAX(1,U56))="Hourly"),I56,1)),"UNPRICED"))</f>
        <v>0.65</v>
      </c>
      <c r="P56" s="4">
        <f>IF(ISNUMBER(O56),O56*Assumptions!$B$8,"UNPRICED")</f>
        <v>7.8000000000000007</v>
      </c>
      <c r="Q56" s="3" t="str">
        <f>IF(NOT(AND(A56=$B$2,G56&gt;0,H56&gt;0,OR(C56&lt;&gt;"Recommended baseline",Assumptions!$B$10=1))),"Inactive",IF(NOT(ISNUMBER(N56)),"UNPRICED - select SKU / quote",IF(ISNUMBER(K56),"Manual quote - verify source",IF(T56="Covered","Covered by capacity",IF(T56="Control plane","No direct fee","Priced - verify sizing")))))</f>
        <v>Priced - verify sizing</v>
      </c>
      <c r="R56" s="2" t="s">
        <v>2303</v>
      </c>
      <c r="S56" s="2" t="s">
        <v>2304</v>
      </c>
      <c r="T56" s="2" t="s">
        <v>271</v>
      </c>
      <c r="U56" s="3">
        <f>IF(COUNTIF('SKU Catalog'!$A$4:$A$116,T56&amp;"|"&amp;F56)=0,0,MATCH(T56&amp;"|"&amp;F56,'SKU Catalog'!$A$1:$A$116,0))</f>
        <v>42</v>
      </c>
      <c r="V56" s="4">
        <f>IF(NOT(AND(A56=$B$2,G56&gt;0,H56&gt;0,OR(C56&lt;&gt;"Recommended baseline",Assumptions!$B$10=1))),0,IF(ISNUMBER(K56),G56*H56*K56,IF(U56=0,"UNPRICED",IF(ISNUMBER(INDEX('SKU Catalog'!$K$1:$K$116,MAX(1,U56))),G56*H56*INDEX('SKU Catalog'!$K$1:$K$116,MAX(1,U56))*IF(AND(INDEX('SKU Catalog'!$F$1:$F$116,MAX(1,U56))="Hourly",OR(INDEX('SKU Catalog'!$J$1:$J$116,MAX(1,U56))=0,"PAYG"="PAYG")),I56,1),"UNPRICED"))))</f>
        <v>0.65</v>
      </c>
      <c r="W56" s="4">
        <f>IF(NOT(AND(A56=$B$2,G56&gt;0,H56&gt;0,OR(C56&lt;&gt;"Recommended baseline",Assumptions!$B$10=1))),0,IF(ISNUMBER(K56),G56*H56*K56,IF(U56=0,"UNPRICED",IF(ISNUMBER(INDEX('SKU Catalog'!$L$1:$L$116,MAX(1,U56))),G56*H56*INDEX('SKU Catalog'!$L$1:$L$116,MAX(1,U56))*IF(AND(INDEX('SKU Catalog'!$F$1:$F$116,MAX(1,U56))="Hourly",OR(INDEX('SKU Catalog'!$J$1:$J$116,MAX(1,U56))=0,"1Y"="PAYG")),I56,1),"UNPRICED"))))</f>
        <v>0.65</v>
      </c>
      <c r="X56" s="4">
        <f>IF(NOT(AND(A56=$B$2,G56&gt;0,H56&gt;0,OR(C56&lt;&gt;"Recommended baseline",Assumptions!$B$10=1))),0,IF(ISNUMBER(K56),G56*H56*K56,IF(U56=0,"UNPRICED",IF(ISNUMBER(INDEX('SKU Catalog'!$M$1:$M$116,MAX(1,U56))),G56*H56*INDEX('SKU Catalog'!$M$1:$M$116,MAX(1,U56))*IF(AND(INDEX('SKU Catalog'!$F$1:$F$116,MAX(1,U56))="Hourly",OR(INDEX('SKU Catalog'!$J$1:$J$116,MAX(1,U56))=0,"3Y"="PAYG")),I56,1),"UNPRICED"))))</f>
        <v>0.65</v>
      </c>
    </row>
    <row r="57" spans="1:24" ht="54" customHeight="1" x14ac:dyDescent="0.3">
      <c r="A57" s="2" t="s">
        <v>967</v>
      </c>
      <c r="B57" s="2" t="s">
        <v>89</v>
      </c>
      <c r="C57" s="2" t="s">
        <v>2301</v>
      </c>
      <c r="D57" s="2" t="s">
        <v>273</v>
      </c>
      <c r="E57" s="2" t="s">
        <v>2302</v>
      </c>
      <c r="F57" s="5" t="s">
        <v>239</v>
      </c>
      <c r="G57" s="6">
        <v>1</v>
      </c>
      <c r="H57" s="6">
        <v>10</v>
      </c>
      <c r="I57" s="11">
        <v>1</v>
      </c>
      <c r="J57" s="5" t="s">
        <v>2297</v>
      </c>
      <c r="K57" s="12"/>
      <c r="L57" s="3" t="str">
        <f>IF(U57=0,"INVALID SKU",IF(INDEX('SKU Catalog'!$J$1:$J$116,MAX(1,U57))=0,"PAYG",IF(J57="Default",Assumptions!$B$7,J57)))</f>
        <v>PAYG</v>
      </c>
      <c r="M57" s="3" t="str">
        <f>IF(U57=0,"Review SKU",INDEX('SKU Catalog'!$E$1:$E$116,MAX(1,U57)))</f>
        <v>10K operations</v>
      </c>
      <c r="N57" s="8">
        <f>IF(ISNUMBER(K57),K57,IF(U57=0,"UNPRICED",IF(L57="PAYG",INDEX('SKU Catalog'!$K$1:$K$116,MAX(1,U57)),IF(L57="1Y",INDEX('SKU Catalog'!$L$1:$L$116,MAX(1,U57)),INDEX('SKU Catalog'!$M$1:$M$116,MAX(1,U57))))))</f>
        <v>5.0000000000000001E-3</v>
      </c>
      <c r="O57" s="4">
        <f>IF(NOT(AND(A57=$B$2,G57&gt;0,H57&gt;0,OR(C57&lt;&gt;"Recommended baseline",Assumptions!$B$10=1))),0,IF(ISNUMBER(N57),G57*H57*N57*IF(ISNUMBER(K57),1,IF(AND(L57="PAYG",INDEX('SKU Catalog'!$F$1:$F$116,MAX(1,U57))="Hourly"),I57,1)),"UNPRICED"))</f>
        <v>0.05</v>
      </c>
      <c r="P57" s="4">
        <f>IF(ISNUMBER(O57),O57*Assumptions!$B$8,"UNPRICED")</f>
        <v>0.60000000000000009</v>
      </c>
      <c r="Q57" s="3" t="str">
        <f>IF(NOT(AND(A57=$B$2,G57&gt;0,H57&gt;0,OR(C57&lt;&gt;"Recommended baseline",Assumptions!$B$10=1))),"Inactive",IF(NOT(ISNUMBER(N57)),"UNPRICED - select SKU / quote",IF(ISNUMBER(K57),"Manual quote - verify source",IF(T57="Covered","Covered by capacity",IF(T57="Control plane","No direct fee","Priced - verify sizing")))))</f>
        <v>Priced - verify sizing</v>
      </c>
      <c r="R57" s="2" t="s">
        <v>2303</v>
      </c>
      <c r="S57" s="2" t="s">
        <v>2304</v>
      </c>
      <c r="T57" s="2" t="s">
        <v>273</v>
      </c>
      <c r="U57" s="3">
        <f>IF(COUNTIF('SKU Catalog'!$A$4:$A$116,T57&amp;"|"&amp;F57)=0,0,MATCH(T57&amp;"|"&amp;F57,'SKU Catalog'!$A$1:$A$116,0))</f>
        <v>43</v>
      </c>
      <c r="V57" s="4">
        <f>IF(NOT(AND(A57=$B$2,G57&gt;0,H57&gt;0,OR(C57&lt;&gt;"Recommended baseline",Assumptions!$B$10=1))),0,IF(ISNUMBER(K57),G57*H57*K57,IF(U57=0,"UNPRICED",IF(ISNUMBER(INDEX('SKU Catalog'!$K$1:$K$116,MAX(1,U57))),G57*H57*INDEX('SKU Catalog'!$K$1:$K$116,MAX(1,U57))*IF(AND(INDEX('SKU Catalog'!$F$1:$F$116,MAX(1,U57))="Hourly",OR(INDEX('SKU Catalog'!$J$1:$J$116,MAX(1,U57))=0,"PAYG"="PAYG")),I57,1),"UNPRICED"))))</f>
        <v>0.05</v>
      </c>
      <c r="W57" s="4">
        <f>IF(NOT(AND(A57=$B$2,G57&gt;0,H57&gt;0,OR(C57&lt;&gt;"Recommended baseline",Assumptions!$B$10=1))),0,IF(ISNUMBER(K57),G57*H57*K57,IF(U57=0,"UNPRICED",IF(ISNUMBER(INDEX('SKU Catalog'!$L$1:$L$116,MAX(1,U57))),G57*H57*INDEX('SKU Catalog'!$L$1:$L$116,MAX(1,U57))*IF(AND(INDEX('SKU Catalog'!$F$1:$F$116,MAX(1,U57))="Hourly",OR(INDEX('SKU Catalog'!$J$1:$J$116,MAX(1,U57))=0,"1Y"="PAYG")),I57,1),"UNPRICED"))))</f>
        <v>0.05</v>
      </c>
      <c r="X57" s="4">
        <f>IF(NOT(AND(A57=$B$2,G57&gt;0,H57&gt;0,OR(C57&lt;&gt;"Recommended baseline",Assumptions!$B$10=1))),0,IF(ISNUMBER(K57),G57*H57*K57,IF(U57=0,"UNPRICED",IF(ISNUMBER(INDEX('SKU Catalog'!$M$1:$M$116,MAX(1,U57))),G57*H57*INDEX('SKU Catalog'!$M$1:$M$116,MAX(1,U57))*IF(AND(INDEX('SKU Catalog'!$F$1:$F$116,MAX(1,U57))="Hourly",OR(INDEX('SKU Catalog'!$J$1:$J$116,MAX(1,U57))=0,"3Y"="PAYG")),I57,1),"UNPRICED"))))</f>
        <v>0.05</v>
      </c>
    </row>
    <row r="58" spans="1:24" ht="54" customHeight="1" x14ac:dyDescent="0.3">
      <c r="A58" s="2" t="s">
        <v>967</v>
      </c>
      <c r="B58" s="2" t="s">
        <v>88</v>
      </c>
      <c r="C58" s="2" t="s">
        <v>2301</v>
      </c>
      <c r="D58" s="2" t="s">
        <v>286</v>
      </c>
      <c r="E58" s="2" t="s">
        <v>2302</v>
      </c>
      <c r="F58" s="5" t="s">
        <v>287</v>
      </c>
      <c r="G58" s="6">
        <v>1</v>
      </c>
      <c r="H58" s="13">
        <f>Assumptions!$B$23</f>
        <v>10</v>
      </c>
      <c r="I58" s="11">
        <v>1</v>
      </c>
      <c r="J58" s="5" t="s">
        <v>2297</v>
      </c>
      <c r="K58" s="12"/>
      <c r="L58" s="3" t="str">
        <f>IF(U58=0,"INVALID SKU",IF(INDEX('SKU Catalog'!$J$1:$J$116,MAX(1,U58))=0,"PAYG",IF(J58="Default",Assumptions!$B$7,J58)))</f>
        <v>PAYG</v>
      </c>
      <c r="M58" s="3" t="str">
        <f>IF(U58=0,"Review SKU",INDEX('SKU Catalog'!$E$1:$E$116,MAX(1,U58)))</f>
        <v>10K operations</v>
      </c>
      <c r="N58" s="8">
        <f>IF(ISNUMBER(K58),K58,IF(U58=0,"UNPRICED",IF(L58="PAYG",INDEX('SKU Catalog'!$K$1:$K$116,MAX(1,U58)),IF(L58="1Y",INDEX('SKU Catalog'!$L$1:$L$116,MAX(1,U58)),INDEX('SKU Catalog'!$M$1:$M$116,MAX(1,U58))))))</f>
        <v>0.03</v>
      </c>
      <c r="O58" s="4">
        <f>IF(NOT(AND(A58=$B$2,G58&gt;0,H58&gt;0,OR(C58&lt;&gt;"Recommended baseline",Assumptions!$B$10=1))),0,IF(ISNUMBER(N58),G58*H58*N58*IF(ISNUMBER(K58),1,IF(AND(L58="PAYG",INDEX('SKU Catalog'!$F$1:$F$116,MAX(1,U58))="Hourly"),I58,1)),"UNPRICED"))</f>
        <v>0.3</v>
      </c>
      <c r="P58" s="4">
        <f>IF(ISNUMBER(O58),O58*Assumptions!$B$8,"UNPRICED")</f>
        <v>3.5999999999999996</v>
      </c>
      <c r="Q58" s="3" t="str">
        <f>IF(NOT(AND(A58=$B$2,G58&gt;0,H58&gt;0,OR(C58&lt;&gt;"Recommended baseline",Assumptions!$B$10=1))),"Inactive",IF(NOT(ISNUMBER(N58)),"UNPRICED - select SKU / quote",IF(ISNUMBER(K58),"Manual quote - verify source",IF(T58="Covered","Covered by capacity",IF(T58="Control plane","No direct fee","Priced - verify sizing")))))</f>
        <v>Priced - verify sizing</v>
      </c>
      <c r="R58" s="2" t="s">
        <v>2303</v>
      </c>
      <c r="S58" s="2" t="s">
        <v>2304</v>
      </c>
      <c r="T58" s="2" t="s">
        <v>286</v>
      </c>
      <c r="U58" s="3">
        <f>IF(COUNTIF('SKU Catalog'!$A$4:$A$116,T58&amp;"|"&amp;F58)=0,0,MATCH(T58&amp;"|"&amp;F58,'SKU Catalog'!$A$1:$A$116,0))</f>
        <v>48</v>
      </c>
      <c r="V58" s="4">
        <f>IF(NOT(AND(A58=$B$2,G58&gt;0,H58&gt;0,OR(C58&lt;&gt;"Recommended baseline",Assumptions!$B$10=1))),0,IF(ISNUMBER(K58),G58*H58*K58,IF(U58=0,"UNPRICED",IF(ISNUMBER(INDEX('SKU Catalog'!$K$1:$K$116,MAX(1,U58))),G58*H58*INDEX('SKU Catalog'!$K$1:$K$116,MAX(1,U58))*IF(AND(INDEX('SKU Catalog'!$F$1:$F$116,MAX(1,U58))="Hourly",OR(INDEX('SKU Catalog'!$J$1:$J$116,MAX(1,U58))=0,"PAYG"="PAYG")),I58,1),"UNPRICED"))))</f>
        <v>0.3</v>
      </c>
      <c r="W58" s="4">
        <f>IF(NOT(AND(A58=$B$2,G58&gt;0,H58&gt;0,OR(C58&lt;&gt;"Recommended baseline",Assumptions!$B$10=1))),0,IF(ISNUMBER(K58),G58*H58*K58,IF(U58=0,"UNPRICED",IF(ISNUMBER(INDEX('SKU Catalog'!$L$1:$L$116,MAX(1,U58))),G58*H58*INDEX('SKU Catalog'!$L$1:$L$116,MAX(1,U58))*IF(AND(INDEX('SKU Catalog'!$F$1:$F$116,MAX(1,U58))="Hourly",OR(INDEX('SKU Catalog'!$J$1:$J$116,MAX(1,U58))=0,"1Y"="PAYG")),I58,1),"UNPRICED"))))</f>
        <v>0.3</v>
      </c>
      <c r="X58" s="4">
        <f>IF(NOT(AND(A58=$B$2,G58&gt;0,H58&gt;0,OR(C58&lt;&gt;"Recommended baseline",Assumptions!$B$10=1))),0,IF(ISNUMBER(K58),G58*H58*K58,IF(U58=0,"UNPRICED",IF(ISNUMBER(INDEX('SKU Catalog'!$M$1:$M$116,MAX(1,U58))),G58*H58*INDEX('SKU Catalog'!$M$1:$M$116,MAX(1,U58))*IF(AND(INDEX('SKU Catalog'!$F$1:$F$116,MAX(1,U58))="Hourly",OR(INDEX('SKU Catalog'!$J$1:$J$116,MAX(1,U58))=0,"3Y"="PAYG")),I58,1),"UNPRICED"))))</f>
        <v>0.3</v>
      </c>
    </row>
    <row r="59" spans="1:24" ht="54" customHeight="1" x14ac:dyDescent="0.3">
      <c r="A59" s="2" t="s">
        <v>967</v>
      </c>
      <c r="B59" s="2" t="s">
        <v>88</v>
      </c>
      <c r="C59" s="2" t="s">
        <v>2301</v>
      </c>
      <c r="D59" s="2" t="s">
        <v>297</v>
      </c>
      <c r="E59" s="2" t="s">
        <v>2302</v>
      </c>
      <c r="F59" s="5" t="s">
        <v>298</v>
      </c>
      <c r="G59" s="6">
        <v>1</v>
      </c>
      <c r="H59" s="13">
        <f>Assumptions!$B$12</f>
        <v>30</v>
      </c>
      <c r="I59" s="11">
        <v>1</v>
      </c>
      <c r="J59" s="5" t="s">
        <v>2297</v>
      </c>
      <c r="K59" s="12"/>
      <c r="L59" s="3" t="str">
        <f>IF(U59=0,"INVALID SKU",IF(INDEX('SKU Catalog'!$J$1:$J$116,MAX(1,U59))=0,"PAYG",IF(J59="Default",Assumptions!$B$7,J59)))</f>
        <v>PAYG</v>
      </c>
      <c r="M59" s="3" t="str">
        <f>IF(U59=0,"Review SKU",INDEX('SKU Catalog'!$E$1:$E$116,MAX(1,U59)))</f>
        <v>GB analyzed</v>
      </c>
      <c r="N59" s="8">
        <f>IF(ISNUMBER(K59),K59,IF(U59=0,"UNPRICED",IF(L59="PAYG",INDEX('SKU Catalog'!$K$1:$K$116,MAX(1,U59)),IF(L59="1Y",INDEX('SKU Catalog'!$L$1:$L$116,MAX(1,U59)),INDEX('SKU Catalog'!$M$1:$M$116,MAX(1,U59))))))</f>
        <v>4.3</v>
      </c>
      <c r="O59" s="4">
        <f>IF(NOT(AND(A59=$B$2,G59&gt;0,H59&gt;0,OR(C59&lt;&gt;"Recommended baseline",Assumptions!$B$10=1))),0,IF(ISNUMBER(N59),G59*H59*N59*IF(ISNUMBER(K59),1,IF(AND(L59="PAYG",INDEX('SKU Catalog'!$F$1:$F$116,MAX(1,U59))="Hourly"),I59,1)),"UNPRICED"))</f>
        <v>129</v>
      </c>
      <c r="P59" s="4">
        <f>IF(ISNUMBER(O59),O59*Assumptions!$B$8,"UNPRICED")</f>
        <v>1548</v>
      </c>
      <c r="Q59" s="3" t="str">
        <f>IF(NOT(AND(A59=$B$2,G59&gt;0,H59&gt;0,OR(C59&lt;&gt;"Recommended baseline",Assumptions!$B$10=1))),"Inactive",IF(NOT(ISNUMBER(N59)),"UNPRICED - select SKU / quote",IF(ISNUMBER(K59),"Manual quote - verify source",IF(T59="Covered","Covered by capacity",IF(T59="Control plane","No direct fee","Priced - verify sizing")))))</f>
        <v>Priced - verify sizing</v>
      </c>
      <c r="R59" s="2" t="s">
        <v>2305</v>
      </c>
      <c r="S59" s="2" t="s">
        <v>2304</v>
      </c>
      <c r="T59" s="2" t="s">
        <v>297</v>
      </c>
      <c r="U59" s="3">
        <f>IF(COUNTIF('SKU Catalog'!$A$4:$A$116,T59&amp;"|"&amp;F59)=0,0,MATCH(T59&amp;"|"&amp;F59,'SKU Catalog'!$A$1:$A$116,0))</f>
        <v>51</v>
      </c>
      <c r="V59" s="4">
        <f>IF(NOT(AND(A59=$B$2,G59&gt;0,H59&gt;0,OR(C59&lt;&gt;"Recommended baseline",Assumptions!$B$10=1))),0,IF(ISNUMBER(K59),G59*H59*K59,IF(U59=0,"UNPRICED",IF(ISNUMBER(INDEX('SKU Catalog'!$K$1:$K$116,MAX(1,U59))),G59*H59*INDEX('SKU Catalog'!$K$1:$K$116,MAX(1,U59))*IF(AND(INDEX('SKU Catalog'!$F$1:$F$116,MAX(1,U59))="Hourly",OR(INDEX('SKU Catalog'!$J$1:$J$116,MAX(1,U59))=0,"PAYG"="PAYG")),I59,1),"UNPRICED"))))</f>
        <v>129</v>
      </c>
      <c r="W59" s="4">
        <f>IF(NOT(AND(A59=$B$2,G59&gt;0,H59&gt;0,OR(C59&lt;&gt;"Recommended baseline",Assumptions!$B$10=1))),0,IF(ISNUMBER(K59),G59*H59*K59,IF(U59=0,"UNPRICED",IF(ISNUMBER(INDEX('SKU Catalog'!$L$1:$L$116,MAX(1,U59))),G59*H59*INDEX('SKU Catalog'!$L$1:$L$116,MAX(1,U59))*IF(AND(INDEX('SKU Catalog'!$F$1:$F$116,MAX(1,U59))="Hourly",OR(INDEX('SKU Catalog'!$J$1:$J$116,MAX(1,U59))=0,"1Y"="PAYG")),I59,1),"UNPRICED"))))</f>
        <v>129</v>
      </c>
      <c r="X59" s="4">
        <f>IF(NOT(AND(A59=$B$2,G59&gt;0,H59&gt;0,OR(C59&lt;&gt;"Recommended baseline",Assumptions!$B$10=1))),0,IF(ISNUMBER(K59),G59*H59*K59,IF(U59=0,"UNPRICED",IF(ISNUMBER(INDEX('SKU Catalog'!$M$1:$M$116,MAX(1,U59))),G59*H59*INDEX('SKU Catalog'!$M$1:$M$116,MAX(1,U59))*IF(AND(INDEX('SKU Catalog'!$F$1:$F$116,MAX(1,U59))="Hourly",OR(INDEX('SKU Catalog'!$J$1:$J$116,MAX(1,U59))=0,"3Y"="PAYG")),I59,1),"UNPRICED"))))</f>
        <v>129</v>
      </c>
    </row>
    <row r="60" spans="1:24" ht="54" customHeight="1" x14ac:dyDescent="0.3">
      <c r="A60" s="2" t="s">
        <v>967</v>
      </c>
      <c r="B60" s="2" t="s">
        <v>94</v>
      </c>
      <c r="C60" s="2" t="s">
        <v>2301</v>
      </c>
      <c r="D60" s="2" t="s">
        <v>289</v>
      </c>
      <c r="E60" s="2" t="s">
        <v>2302</v>
      </c>
      <c r="F60" s="5" t="s">
        <v>290</v>
      </c>
      <c r="G60" s="6">
        <v>1</v>
      </c>
      <c r="H60" s="13">
        <f>Assumptions!$B$12</f>
        <v>30</v>
      </c>
      <c r="I60" s="11">
        <v>1</v>
      </c>
      <c r="J60" s="5" t="s">
        <v>2297</v>
      </c>
      <c r="K60" s="12"/>
      <c r="L60" s="3" t="str">
        <f>IF(U60=0,"INVALID SKU",IF(INDEX('SKU Catalog'!$J$1:$J$116,MAX(1,U60))=0,"PAYG",IF(J60="Default",Assumptions!$B$7,J60)))</f>
        <v>PAYG</v>
      </c>
      <c r="M60" s="3" t="str">
        <f>IF(U60=0,"Review SKU",INDEX('SKU Catalog'!$E$1:$E$116,MAX(1,U60)))</f>
        <v>GB ingested</v>
      </c>
      <c r="N60" s="8">
        <f>IF(ISNUMBER(K60),K60,IF(U60=0,"UNPRICED",IF(L60="PAYG",INDEX('SKU Catalog'!$K$1:$K$116,MAX(1,U60)),IF(L60="1Y",INDEX('SKU Catalog'!$L$1:$L$116,MAX(1,U60)),INDEX('SKU Catalog'!$M$1:$M$116,MAX(1,U60))))))</f>
        <v>2.2999999999999998</v>
      </c>
      <c r="O60" s="4">
        <f>IF(NOT(AND(A60=$B$2,G60&gt;0,H60&gt;0,OR(C60&lt;&gt;"Recommended baseline",Assumptions!$B$10=1))),0,IF(ISNUMBER(N60),G60*H60*N60*IF(ISNUMBER(K60),1,IF(AND(L60="PAYG",INDEX('SKU Catalog'!$F$1:$F$116,MAX(1,U60))="Hourly"),I60,1)),"UNPRICED"))</f>
        <v>69</v>
      </c>
      <c r="P60" s="4">
        <f>IF(ISNUMBER(O60),O60*Assumptions!$B$8,"UNPRICED")</f>
        <v>828</v>
      </c>
      <c r="Q60" s="3" t="str">
        <f>IF(NOT(AND(A60=$B$2,G60&gt;0,H60&gt;0,OR(C60&lt;&gt;"Recommended baseline",Assumptions!$B$10=1))),"Inactive",IF(NOT(ISNUMBER(N60)),"UNPRICED - select SKU / quote",IF(ISNUMBER(K60),"Manual quote - verify source",IF(T60="Covered","Covered by capacity",IF(T60="Control plane","No direct fee","Priced - verify sizing")))))</f>
        <v>Priced - verify sizing</v>
      </c>
      <c r="R60" s="2" t="s">
        <v>2306</v>
      </c>
      <c r="S60" s="2" t="s">
        <v>2304</v>
      </c>
      <c r="T60" s="2" t="s">
        <v>289</v>
      </c>
      <c r="U60" s="3">
        <f>IF(COUNTIF('SKU Catalog'!$A$4:$A$116,T60&amp;"|"&amp;F60)=0,0,MATCH(T60&amp;"|"&amp;F60,'SKU Catalog'!$A$1:$A$116,0))</f>
        <v>49</v>
      </c>
      <c r="V60" s="4">
        <f>IF(NOT(AND(A60=$B$2,G60&gt;0,H60&gt;0,OR(C60&lt;&gt;"Recommended baseline",Assumptions!$B$10=1))),0,IF(ISNUMBER(K60),G60*H60*K60,IF(U60=0,"UNPRICED",IF(ISNUMBER(INDEX('SKU Catalog'!$K$1:$K$116,MAX(1,U60))),G60*H60*INDEX('SKU Catalog'!$K$1:$K$116,MAX(1,U60))*IF(AND(INDEX('SKU Catalog'!$F$1:$F$116,MAX(1,U60))="Hourly",OR(INDEX('SKU Catalog'!$J$1:$J$116,MAX(1,U60))=0,"PAYG"="PAYG")),I60,1),"UNPRICED"))))</f>
        <v>69</v>
      </c>
      <c r="W60" s="4">
        <f>IF(NOT(AND(A60=$B$2,G60&gt;0,H60&gt;0,OR(C60&lt;&gt;"Recommended baseline",Assumptions!$B$10=1))),0,IF(ISNUMBER(K60),G60*H60*K60,IF(U60=0,"UNPRICED",IF(ISNUMBER(INDEX('SKU Catalog'!$L$1:$L$116,MAX(1,U60))),G60*H60*INDEX('SKU Catalog'!$L$1:$L$116,MAX(1,U60))*IF(AND(INDEX('SKU Catalog'!$F$1:$F$116,MAX(1,U60))="Hourly",OR(INDEX('SKU Catalog'!$J$1:$J$116,MAX(1,U60))=0,"1Y"="PAYG")),I60,1),"UNPRICED"))))</f>
        <v>69</v>
      </c>
      <c r="X60" s="4">
        <f>IF(NOT(AND(A60=$B$2,G60&gt;0,H60&gt;0,OR(C60&lt;&gt;"Recommended baseline",Assumptions!$B$10=1))),0,IF(ISNUMBER(K60),G60*H60*K60,IF(U60=0,"UNPRICED",IF(ISNUMBER(INDEX('SKU Catalog'!$M$1:$M$116,MAX(1,U60))),G60*H60*INDEX('SKU Catalog'!$M$1:$M$116,MAX(1,U60))*IF(AND(INDEX('SKU Catalog'!$F$1:$F$116,MAX(1,U60))="Hourly",OR(INDEX('SKU Catalog'!$J$1:$J$116,MAX(1,U60))=0,"3Y"="PAYG")),I60,1),"UNPRICED"))))</f>
        <v>69</v>
      </c>
    </row>
    <row r="61" spans="1:24" ht="54" customHeight="1" x14ac:dyDescent="0.3">
      <c r="A61" s="2" t="s">
        <v>967</v>
      </c>
      <c r="B61" s="2" t="s">
        <v>87</v>
      </c>
      <c r="C61" s="2" t="s">
        <v>2301</v>
      </c>
      <c r="D61" s="2" t="s">
        <v>335</v>
      </c>
      <c r="E61" s="2" t="s">
        <v>2302</v>
      </c>
      <c r="F61" s="5" t="s">
        <v>287</v>
      </c>
      <c r="G61" s="6">
        <v>1</v>
      </c>
      <c r="H61" s="13">
        <f>Assumptions!$B$17</f>
        <v>3</v>
      </c>
      <c r="I61" s="11">
        <v>1</v>
      </c>
      <c r="J61" s="5" t="s">
        <v>2297</v>
      </c>
      <c r="K61" s="12"/>
      <c r="L61" s="3" t="str">
        <f>IF(U61=0,"INVALID SKU",IF(INDEX('SKU Catalog'!$J$1:$J$116,MAX(1,U61))=0,"PAYG",IF(J61="Default",Assumptions!$B$7,J61)))</f>
        <v>PAYG</v>
      </c>
      <c r="M61" s="3" t="str">
        <f>IF(U61=0,"Review SKU",INDEX('SKU Catalog'!$E$1:$E$116,MAX(1,U61)))</f>
        <v>endpoint</v>
      </c>
      <c r="N61" s="8">
        <f>IF(ISNUMBER(K61),K61,IF(U61=0,"UNPRICED",IF(L61="PAYG",INDEX('SKU Catalog'!$K$1:$K$116,MAX(1,U61)),IF(L61="1Y",INDEX('SKU Catalog'!$L$1:$L$116,MAX(1,U61)),INDEX('SKU Catalog'!$M$1:$M$116,MAX(1,U61))))))</f>
        <v>7.3</v>
      </c>
      <c r="O61" s="4">
        <f>IF(NOT(AND(A61=$B$2,G61&gt;0,H61&gt;0,OR(C61&lt;&gt;"Recommended baseline",Assumptions!$B$10=1))),0,IF(ISNUMBER(N61),G61*H61*N61*IF(ISNUMBER(K61),1,IF(AND(L61="PAYG",INDEX('SKU Catalog'!$F$1:$F$116,MAX(1,U61))="Hourly"),I61,1)),"UNPRICED"))</f>
        <v>21.9</v>
      </c>
      <c r="P61" s="4">
        <f>IF(ISNUMBER(O61),O61*Assumptions!$B$8,"UNPRICED")</f>
        <v>262.79999999999995</v>
      </c>
      <c r="Q61" s="3" t="str">
        <f>IF(NOT(AND(A61=$B$2,G61&gt;0,H61&gt;0,OR(C61&lt;&gt;"Recommended baseline",Assumptions!$B$10=1))),"Inactive",IF(NOT(ISNUMBER(N61)),"UNPRICED - select SKU / quote",IF(ISNUMBER(K61),"Manual quote - verify source",IF(T61="Covered","Covered by capacity",IF(T61="Control plane","No direct fee","Priced - verify sizing")))))</f>
        <v>Priced - verify sizing</v>
      </c>
      <c r="R61" s="2" t="s">
        <v>2303</v>
      </c>
      <c r="S61" s="2" t="s">
        <v>2304</v>
      </c>
      <c r="T61" s="2" t="s">
        <v>335</v>
      </c>
      <c r="U61" s="3">
        <f>IF(COUNTIF('SKU Catalog'!$A$4:$A$116,T61&amp;"|"&amp;F61)=0,0,MATCH(T61&amp;"|"&amp;F61,'SKU Catalog'!$A$1:$A$116,0))</f>
        <v>63</v>
      </c>
      <c r="V61" s="4">
        <f>IF(NOT(AND(A61=$B$2,G61&gt;0,H61&gt;0,OR(C61&lt;&gt;"Recommended baseline",Assumptions!$B$10=1))),0,IF(ISNUMBER(K61),G61*H61*K61,IF(U61=0,"UNPRICED",IF(ISNUMBER(INDEX('SKU Catalog'!$K$1:$K$116,MAX(1,U61))),G61*H61*INDEX('SKU Catalog'!$K$1:$K$116,MAX(1,U61))*IF(AND(INDEX('SKU Catalog'!$F$1:$F$116,MAX(1,U61))="Hourly",OR(INDEX('SKU Catalog'!$J$1:$J$116,MAX(1,U61))=0,"PAYG"="PAYG")),I61,1),"UNPRICED"))))</f>
        <v>21.9</v>
      </c>
      <c r="W61" s="4">
        <f>IF(NOT(AND(A61=$B$2,G61&gt;0,H61&gt;0,OR(C61&lt;&gt;"Recommended baseline",Assumptions!$B$10=1))),0,IF(ISNUMBER(K61),G61*H61*K61,IF(U61=0,"UNPRICED",IF(ISNUMBER(INDEX('SKU Catalog'!$L$1:$L$116,MAX(1,U61))),G61*H61*INDEX('SKU Catalog'!$L$1:$L$116,MAX(1,U61))*IF(AND(INDEX('SKU Catalog'!$F$1:$F$116,MAX(1,U61))="Hourly",OR(INDEX('SKU Catalog'!$J$1:$J$116,MAX(1,U61))=0,"1Y"="PAYG")),I61,1),"UNPRICED"))))</f>
        <v>21.9</v>
      </c>
      <c r="X61" s="4">
        <f>IF(NOT(AND(A61=$B$2,G61&gt;0,H61&gt;0,OR(C61&lt;&gt;"Recommended baseline",Assumptions!$B$10=1))),0,IF(ISNUMBER(K61),G61*H61*K61,IF(U61=0,"UNPRICED",IF(ISNUMBER(INDEX('SKU Catalog'!$M$1:$M$116,MAX(1,U61))),G61*H61*INDEX('SKU Catalog'!$M$1:$M$116,MAX(1,U61))*IF(AND(INDEX('SKU Catalog'!$F$1:$F$116,MAX(1,U61))="Hourly",OR(INDEX('SKU Catalog'!$J$1:$J$116,MAX(1,U61))=0,"3Y"="PAYG")),I61,1),"UNPRICED"))))</f>
        <v>21.9</v>
      </c>
    </row>
    <row r="62" spans="1:24" ht="54" customHeight="1" x14ac:dyDescent="0.3">
      <c r="A62" s="2" t="s">
        <v>967</v>
      </c>
      <c r="B62" s="2" t="s">
        <v>87</v>
      </c>
      <c r="C62" s="2" t="s">
        <v>2301</v>
      </c>
      <c r="D62" s="2" t="s">
        <v>338</v>
      </c>
      <c r="E62" s="2" t="s">
        <v>2302</v>
      </c>
      <c r="F62" s="5" t="s">
        <v>287</v>
      </c>
      <c r="G62" s="6">
        <v>1</v>
      </c>
      <c r="H62" s="6">
        <v>100</v>
      </c>
      <c r="I62" s="11">
        <v>1</v>
      </c>
      <c r="J62" s="5" t="s">
        <v>2297</v>
      </c>
      <c r="K62" s="12"/>
      <c r="L62" s="3" t="str">
        <f>IF(U62=0,"INVALID SKU",IF(INDEX('SKU Catalog'!$J$1:$J$116,MAX(1,U62))=0,"PAYG",IF(J62="Default",Assumptions!$B$7,J62)))</f>
        <v>PAYG</v>
      </c>
      <c r="M62" s="3" t="str">
        <f>IF(U62=0,"Review SKU",INDEX('SKU Catalog'!$E$1:$E$116,MAX(1,U62)))</f>
        <v>GB processed</v>
      </c>
      <c r="N62" s="8">
        <f>IF(ISNUMBER(K62),K62,IF(U62=0,"UNPRICED",IF(L62="PAYG",INDEX('SKU Catalog'!$K$1:$K$116,MAX(1,U62)),IF(L62="1Y",INDEX('SKU Catalog'!$L$1:$L$116,MAX(1,U62)),INDEX('SKU Catalog'!$M$1:$M$116,MAX(1,U62))))))</f>
        <v>0.01</v>
      </c>
      <c r="O62" s="4">
        <f>IF(NOT(AND(A62=$B$2,G62&gt;0,H62&gt;0,OR(C62&lt;&gt;"Recommended baseline",Assumptions!$B$10=1))),0,IF(ISNUMBER(N62),G62*H62*N62*IF(ISNUMBER(K62),1,IF(AND(L62="PAYG",INDEX('SKU Catalog'!$F$1:$F$116,MAX(1,U62))="Hourly"),I62,1)),"UNPRICED"))</f>
        <v>1</v>
      </c>
      <c r="P62" s="4">
        <f>IF(ISNUMBER(O62),O62*Assumptions!$B$8,"UNPRICED")</f>
        <v>12</v>
      </c>
      <c r="Q62" s="3" t="str">
        <f>IF(NOT(AND(A62=$B$2,G62&gt;0,H62&gt;0,OR(C62&lt;&gt;"Recommended baseline",Assumptions!$B$10=1))),"Inactive",IF(NOT(ISNUMBER(N62)),"UNPRICED - select SKU / quote",IF(ISNUMBER(K62),"Manual quote - verify source",IF(T62="Covered","Covered by capacity",IF(T62="Control plane","No direct fee","Priced - verify sizing")))))</f>
        <v>Priced - verify sizing</v>
      </c>
      <c r="R62" s="2" t="s">
        <v>2303</v>
      </c>
      <c r="S62" s="2" t="s">
        <v>2304</v>
      </c>
      <c r="T62" s="2" t="s">
        <v>338</v>
      </c>
      <c r="U62" s="3">
        <f>IF(COUNTIF('SKU Catalog'!$A$4:$A$116,T62&amp;"|"&amp;F62)=0,0,MATCH(T62&amp;"|"&amp;F62,'SKU Catalog'!$A$1:$A$116,0))</f>
        <v>64</v>
      </c>
      <c r="V62" s="4">
        <f>IF(NOT(AND(A62=$B$2,G62&gt;0,H62&gt;0,OR(C62&lt;&gt;"Recommended baseline",Assumptions!$B$10=1))),0,IF(ISNUMBER(K62),G62*H62*K62,IF(U62=0,"UNPRICED",IF(ISNUMBER(INDEX('SKU Catalog'!$K$1:$K$116,MAX(1,U62))),G62*H62*INDEX('SKU Catalog'!$K$1:$K$116,MAX(1,U62))*IF(AND(INDEX('SKU Catalog'!$F$1:$F$116,MAX(1,U62))="Hourly",OR(INDEX('SKU Catalog'!$J$1:$J$116,MAX(1,U62))=0,"PAYG"="PAYG")),I62,1),"UNPRICED"))))</f>
        <v>1</v>
      </c>
      <c r="W62" s="4">
        <f>IF(NOT(AND(A62=$B$2,G62&gt;0,H62&gt;0,OR(C62&lt;&gt;"Recommended baseline",Assumptions!$B$10=1))),0,IF(ISNUMBER(K62),G62*H62*K62,IF(U62=0,"UNPRICED",IF(ISNUMBER(INDEX('SKU Catalog'!$L$1:$L$116,MAX(1,U62))),G62*H62*INDEX('SKU Catalog'!$L$1:$L$116,MAX(1,U62))*IF(AND(INDEX('SKU Catalog'!$F$1:$F$116,MAX(1,U62))="Hourly",OR(INDEX('SKU Catalog'!$J$1:$J$116,MAX(1,U62))=0,"1Y"="PAYG")),I62,1),"UNPRICED"))))</f>
        <v>1</v>
      </c>
      <c r="X62" s="4">
        <f>IF(NOT(AND(A62=$B$2,G62&gt;0,H62&gt;0,OR(C62&lt;&gt;"Recommended baseline",Assumptions!$B$10=1))),0,IF(ISNUMBER(K62),G62*H62*K62,IF(U62=0,"UNPRICED",IF(ISNUMBER(INDEX('SKU Catalog'!$M$1:$M$116,MAX(1,U62))),G62*H62*INDEX('SKU Catalog'!$M$1:$M$116,MAX(1,U62))*IF(AND(INDEX('SKU Catalog'!$F$1:$F$116,MAX(1,U62))="Hourly",OR(INDEX('SKU Catalog'!$J$1:$J$116,MAX(1,U62))=0,"3Y"="PAYG")),I62,1),"UNPRICED"))))</f>
        <v>1</v>
      </c>
    </row>
    <row r="63" spans="1:24" ht="54" customHeight="1" x14ac:dyDescent="0.3">
      <c r="A63" s="2" t="s">
        <v>967</v>
      </c>
      <c r="B63" s="2" t="s">
        <v>87</v>
      </c>
      <c r="C63" s="2" t="s">
        <v>2301</v>
      </c>
      <c r="D63" s="2" t="s">
        <v>342</v>
      </c>
      <c r="E63" s="2" t="s">
        <v>2302</v>
      </c>
      <c r="F63" s="5" t="s">
        <v>343</v>
      </c>
      <c r="G63" s="6">
        <v>1</v>
      </c>
      <c r="H63" s="13">
        <f>Assumptions!$B$18</f>
        <v>3</v>
      </c>
      <c r="I63" s="11">
        <v>1</v>
      </c>
      <c r="J63" s="5" t="s">
        <v>2297</v>
      </c>
      <c r="K63" s="12"/>
      <c r="L63" s="3" t="str">
        <f>IF(U63=0,"INVALID SKU",IF(INDEX('SKU Catalog'!$J$1:$J$116,MAX(1,U63))=0,"PAYG",IF(J63="Default",Assumptions!$B$7,J63)))</f>
        <v>PAYG</v>
      </c>
      <c r="M63" s="3" t="str">
        <f>IF(U63=0,"Review SKU",INDEX('SKU Catalog'!$E$1:$E$116,MAX(1,U63)))</f>
        <v>zone</v>
      </c>
      <c r="N63" s="8">
        <f>IF(ISNUMBER(K63),K63,IF(U63=0,"UNPRICED",IF(L63="PAYG",INDEX('SKU Catalog'!$K$1:$K$116,MAX(1,U63)),IF(L63="1Y",INDEX('SKU Catalog'!$L$1:$L$116,MAX(1,U63)),INDEX('SKU Catalog'!$M$1:$M$116,MAX(1,U63))))))</f>
        <v>0.5</v>
      </c>
      <c r="O63" s="4">
        <f>IF(NOT(AND(A63=$B$2,G63&gt;0,H63&gt;0,OR(C63&lt;&gt;"Recommended baseline",Assumptions!$B$10=1))),0,IF(ISNUMBER(N63),G63*H63*N63*IF(ISNUMBER(K63),1,IF(AND(L63="PAYG",INDEX('SKU Catalog'!$F$1:$F$116,MAX(1,U63))="Hourly"),I63,1)),"UNPRICED"))</f>
        <v>1.5</v>
      </c>
      <c r="P63" s="4">
        <f>IF(ISNUMBER(O63),O63*Assumptions!$B$8,"UNPRICED")</f>
        <v>18</v>
      </c>
      <c r="Q63" s="3" t="str">
        <f>IF(NOT(AND(A63=$B$2,G63&gt;0,H63&gt;0,OR(C63&lt;&gt;"Recommended baseline",Assumptions!$B$10=1))),"Inactive",IF(NOT(ISNUMBER(N63)),"UNPRICED - select SKU / quote",IF(ISNUMBER(K63),"Manual quote - verify source",IF(T63="Covered","Covered by capacity",IF(T63="Control plane","No direct fee","Priced - verify sizing")))))</f>
        <v>Priced - verify sizing</v>
      </c>
      <c r="R63" s="2" t="s">
        <v>2303</v>
      </c>
      <c r="S63" s="2" t="s">
        <v>2304</v>
      </c>
      <c r="T63" s="2" t="s">
        <v>342</v>
      </c>
      <c r="U63" s="3">
        <f>IF(COUNTIF('SKU Catalog'!$A$4:$A$116,T63&amp;"|"&amp;F63)=0,0,MATCH(T63&amp;"|"&amp;F63,'SKU Catalog'!$A$1:$A$116,0))</f>
        <v>65</v>
      </c>
      <c r="V63" s="4">
        <f>IF(NOT(AND(A63=$B$2,G63&gt;0,H63&gt;0,OR(C63&lt;&gt;"Recommended baseline",Assumptions!$B$10=1))),0,IF(ISNUMBER(K63),G63*H63*K63,IF(U63=0,"UNPRICED",IF(ISNUMBER(INDEX('SKU Catalog'!$K$1:$K$116,MAX(1,U63))),G63*H63*INDEX('SKU Catalog'!$K$1:$K$116,MAX(1,U63))*IF(AND(INDEX('SKU Catalog'!$F$1:$F$116,MAX(1,U63))="Hourly",OR(INDEX('SKU Catalog'!$J$1:$J$116,MAX(1,U63))=0,"PAYG"="PAYG")),I63,1),"UNPRICED"))))</f>
        <v>1.5</v>
      </c>
      <c r="W63" s="4">
        <f>IF(NOT(AND(A63=$B$2,G63&gt;0,H63&gt;0,OR(C63&lt;&gt;"Recommended baseline",Assumptions!$B$10=1))),0,IF(ISNUMBER(K63),G63*H63*K63,IF(U63=0,"UNPRICED",IF(ISNUMBER(INDEX('SKU Catalog'!$L$1:$L$116,MAX(1,U63))),G63*H63*INDEX('SKU Catalog'!$L$1:$L$116,MAX(1,U63))*IF(AND(INDEX('SKU Catalog'!$F$1:$F$116,MAX(1,U63))="Hourly",OR(INDEX('SKU Catalog'!$J$1:$J$116,MAX(1,U63))=0,"1Y"="PAYG")),I63,1),"UNPRICED"))))</f>
        <v>1.5</v>
      </c>
      <c r="X63" s="4">
        <f>IF(NOT(AND(A63=$B$2,G63&gt;0,H63&gt;0,OR(C63&lt;&gt;"Recommended baseline",Assumptions!$B$10=1))),0,IF(ISNUMBER(K63),G63*H63*K63,IF(U63=0,"UNPRICED",IF(ISNUMBER(INDEX('SKU Catalog'!$M$1:$M$116,MAX(1,U63))),G63*H63*INDEX('SKU Catalog'!$M$1:$M$116,MAX(1,U63))*IF(AND(INDEX('SKU Catalog'!$F$1:$F$116,MAX(1,U63))="Hourly",OR(INDEX('SKU Catalog'!$J$1:$J$116,MAX(1,U63))=0,"3Y"="PAYG")),I63,1),"UNPRICED"))))</f>
        <v>1.5</v>
      </c>
    </row>
    <row r="64" spans="1:24" ht="54" customHeight="1" x14ac:dyDescent="0.3">
      <c r="A64" s="2" t="s">
        <v>967</v>
      </c>
      <c r="B64" s="2" t="s">
        <v>87</v>
      </c>
      <c r="C64" s="2" t="s">
        <v>2301</v>
      </c>
      <c r="D64" s="2" t="s">
        <v>346</v>
      </c>
      <c r="E64" s="2" t="s">
        <v>2302</v>
      </c>
      <c r="F64" s="5" t="s">
        <v>343</v>
      </c>
      <c r="G64" s="6">
        <v>1</v>
      </c>
      <c r="H64" s="6">
        <v>1</v>
      </c>
      <c r="I64" s="11">
        <v>1</v>
      </c>
      <c r="J64" s="5" t="s">
        <v>2297</v>
      </c>
      <c r="K64" s="12"/>
      <c r="L64" s="3" t="str">
        <f>IF(U64=0,"INVALID SKU",IF(INDEX('SKU Catalog'!$J$1:$J$116,MAX(1,U64))=0,"PAYG",IF(J64="Default",Assumptions!$B$7,J64)))</f>
        <v>PAYG</v>
      </c>
      <c r="M64" s="3" t="str">
        <f>IF(U64=0,"Review SKU",INDEX('SKU Catalog'!$E$1:$E$116,MAX(1,U64)))</f>
        <v>million queries</v>
      </c>
      <c r="N64" s="8">
        <f>IF(ISNUMBER(K64),K64,IF(U64=0,"UNPRICED",IF(L64="PAYG",INDEX('SKU Catalog'!$K$1:$K$116,MAX(1,U64)),IF(L64="1Y",INDEX('SKU Catalog'!$L$1:$L$116,MAX(1,U64)),INDEX('SKU Catalog'!$M$1:$M$116,MAX(1,U64))))))</f>
        <v>0.4</v>
      </c>
      <c r="O64" s="4">
        <f>IF(NOT(AND(A64=$B$2,G64&gt;0,H64&gt;0,OR(C64&lt;&gt;"Recommended baseline",Assumptions!$B$10=1))),0,IF(ISNUMBER(N64),G64*H64*N64*IF(ISNUMBER(K64),1,IF(AND(L64="PAYG",INDEX('SKU Catalog'!$F$1:$F$116,MAX(1,U64))="Hourly"),I64,1)),"UNPRICED"))</f>
        <v>0.4</v>
      </c>
      <c r="P64" s="4">
        <f>IF(ISNUMBER(O64),O64*Assumptions!$B$8,"UNPRICED")</f>
        <v>4.8000000000000007</v>
      </c>
      <c r="Q64" s="3" t="str">
        <f>IF(NOT(AND(A64=$B$2,G64&gt;0,H64&gt;0,OR(C64&lt;&gt;"Recommended baseline",Assumptions!$B$10=1))),"Inactive",IF(NOT(ISNUMBER(N64)),"UNPRICED - select SKU / quote",IF(ISNUMBER(K64),"Manual quote - verify source",IF(T64="Covered","Covered by capacity",IF(T64="Control plane","No direct fee","Priced - verify sizing")))))</f>
        <v>Priced - verify sizing</v>
      </c>
      <c r="R64" s="2" t="s">
        <v>2303</v>
      </c>
      <c r="S64" s="2" t="s">
        <v>2304</v>
      </c>
      <c r="T64" s="2" t="s">
        <v>346</v>
      </c>
      <c r="U64" s="3">
        <f>IF(COUNTIF('SKU Catalog'!$A$4:$A$116,T64&amp;"|"&amp;F64)=0,0,MATCH(T64&amp;"|"&amp;F64,'SKU Catalog'!$A$1:$A$116,0))</f>
        <v>66</v>
      </c>
      <c r="V64" s="4">
        <f>IF(NOT(AND(A64=$B$2,G64&gt;0,H64&gt;0,OR(C64&lt;&gt;"Recommended baseline",Assumptions!$B$10=1))),0,IF(ISNUMBER(K64),G64*H64*K64,IF(U64=0,"UNPRICED",IF(ISNUMBER(INDEX('SKU Catalog'!$K$1:$K$116,MAX(1,U64))),G64*H64*INDEX('SKU Catalog'!$K$1:$K$116,MAX(1,U64))*IF(AND(INDEX('SKU Catalog'!$F$1:$F$116,MAX(1,U64))="Hourly",OR(INDEX('SKU Catalog'!$J$1:$J$116,MAX(1,U64))=0,"PAYG"="PAYG")),I64,1),"UNPRICED"))))</f>
        <v>0.4</v>
      </c>
      <c r="W64" s="4">
        <f>IF(NOT(AND(A64=$B$2,G64&gt;0,H64&gt;0,OR(C64&lt;&gt;"Recommended baseline",Assumptions!$B$10=1))),0,IF(ISNUMBER(K64),G64*H64*K64,IF(U64=0,"UNPRICED",IF(ISNUMBER(INDEX('SKU Catalog'!$L$1:$L$116,MAX(1,U64))),G64*H64*INDEX('SKU Catalog'!$L$1:$L$116,MAX(1,U64))*IF(AND(INDEX('SKU Catalog'!$F$1:$F$116,MAX(1,U64))="Hourly",OR(INDEX('SKU Catalog'!$J$1:$J$116,MAX(1,U64))=0,"1Y"="PAYG")),I64,1),"UNPRICED"))))</f>
        <v>0.4</v>
      </c>
      <c r="X64" s="4">
        <f>IF(NOT(AND(A64=$B$2,G64&gt;0,H64&gt;0,OR(C64&lt;&gt;"Recommended baseline",Assumptions!$B$10=1))),0,IF(ISNUMBER(K64),G64*H64*K64,IF(U64=0,"UNPRICED",IF(ISNUMBER(INDEX('SKU Catalog'!$M$1:$M$116,MAX(1,U64))),G64*H64*INDEX('SKU Catalog'!$M$1:$M$116,MAX(1,U64))*IF(AND(INDEX('SKU Catalog'!$F$1:$F$116,MAX(1,U64))="Hourly",OR(INDEX('SKU Catalog'!$J$1:$J$116,MAX(1,U64))=0,"3Y"="PAYG")),I64,1),"UNPRICED"))))</f>
        <v>0.4</v>
      </c>
    </row>
    <row r="65" spans="1:24" ht="54" customHeight="1" x14ac:dyDescent="0.3">
      <c r="A65" s="2" t="s">
        <v>967</v>
      </c>
      <c r="B65" s="2" t="s">
        <v>87</v>
      </c>
      <c r="C65" s="2" t="s">
        <v>2301</v>
      </c>
      <c r="D65" s="2" t="s">
        <v>352</v>
      </c>
      <c r="E65" s="2" t="s">
        <v>2302</v>
      </c>
      <c r="F65" s="5" t="s">
        <v>353</v>
      </c>
      <c r="G65" s="6">
        <v>1</v>
      </c>
      <c r="H65" s="13">
        <f>Assumptions!$B$16</f>
        <v>100</v>
      </c>
      <c r="I65" s="11">
        <v>1</v>
      </c>
      <c r="J65" s="5" t="s">
        <v>2297</v>
      </c>
      <c r="K65" s="12"/>
      <c r="L65" s="3" t="str">
        <f>IF(U65=0,"INVALID SKU",IF(INDEX('SKU Catalog'!$J$1:$J$116,MAX(1,U65))=0,"PAYG",IF(J65="Default",Assumptions!$B$7,J65)))</f>
        <v>PAYG</v>
      </c>
      <c r="M65" s="3" t="str">
        <f>IF(U65=0,"Review SKU",INDEX('SKU Catalog'!$E$1:$E$116,MAX(1,U65)))</f>
        <v>billable GB</v>
      </c>
      <c r="N65" s="8">
        <f>IF(ISNUMBER(K65),K65,IF(U65=0,"UNPRICED",IF(L65="PAYG",INDEX('SKU Catalog'!$K$1:$K$116,MAX(1,U65)),IF(L65="1Y",INDEX('SKU Catalog'!$L$1:$L$116,MAX(1,U65)),INDEX('SKU Catalog'!$M$1:$M$116,MAX(1,U65))))))</f>
        <v>8.6999999999999994E-2</v>
      </c>
      <c r="O65" s="4">
        <f>IF(NOT(AND(A65=$B$2,G65&gt;0,H65&gt;0,OR(C65&lt;&gt;"Recommended baseline",Assumptions!$B$10=1))),0,IF(ISNUMBER(N65),G65*H65*N65*IF(ISNUMBER(K65),1,IF(AND(L65="PAYG",INDEX('SKU Catalog'!$F$1:$F$116,MAX(1,U65))="Hourly"),I65,1)),"UNPRICED"))</f>
        <v>8.6999999999999993</v>
      </c>
      <c r="P65" s="4">
        <f>IF(ISNUMBER(O65),O65*Assumptions!$B$8,"UNPRICED")</f>
        <v>104.39999999999999</v>
      </c>
      <c r="Q65" s="3" t="str">
        <f>IF(NOT(AND(A65=$B$2,G65&gt;0,H65&gt;0,OR(C65&lt;&gt;"Recommended baseline",Assumptions!$B$10=1))),"Inactive",IF(NOT(ISNUMBER(N65)),"UNPRICED - select SKU / quote",IF(ISNUMBER(K65),"Manual quote - verify source",IF(T65="Covered","Covered by capacity",IF(T65="Control plane","No direct fee","Priced - verify sizing")))))</f>
        <v>Priced - verify sizing</v>
      </c>
      <c r="R65" s="2" t="s">
        <v>2303</v>
      </c>
      <c r="S65" s="2" t="s">
        <v>2304</v>
      </c>
      <c r="T65" s="2" t="s">
        <v>352</v>
      </c>
      <c r="U65" s="3">
        <f>IF(COUNTIF('SKU Catalog'!$A$4:$A$116,T65&amp;"|"&amp;F65)=0,0,MATCH(T65&amp;"|"&amp;F65,'SKU Catalog'!$A$1:$A$116,0))</f>
        <v>69</v>
      </c>
      <c r="V65" s="4">
        <f>IF(NOT(AND(A65=$B$2,G65&gt;0,H65&gt;0,OR(C65&lt;&gt;"Recommended baseline",Assumptions!$B$10=1))),0,IF(ISNUMBER(K65),G65*H65*K65,IF(U65=0,"UNPRICED",IF(ISNUMBER(INDEX('SKU Catalog'!$K$1:$K$116,MAX(1,U65))),G65*H65*INDEX('SKU Catalog'!$K$1:$K$116,MAX(1,U65))*IF(AND(INDEX('SKU Catalog'!$F$1:$F$116,MAX(1,U65))="Hourly",OR(INDEX('SKU Catalog'!$J$1:$J$116,MAX(1,U65))=0,"PAYG"="PAYG")),I65,1),"UNPRICED"))))</f>
        <v>8.6999999999999993</v>
      </c>
      <c r="W65" s="4">
        <f>IF(NOT(AND(A65=$B$2,G65&gt;0,H65&gt;0,OR(C65&lt;&gt;"Recommended baseline",Assumptions!$B$10=1))),0,IF(ISNUMBER(K65),G65*H65*K65,IF(U65=0,"UNPRICED",IF(ISNUMBER(INDEX('SKU Catalog'!$L$1:$L$116,MAX(1,U65))),G65*H65*INDEX('SKU Catalog'!$L$1:$L$116,MAX(1,U65))*IF(AND(INDEX('SKU Catalog'!$F$1:$F$116,MAX(1,U65))="Hourly",OR(INDEX('SKU Catalog'!$J$1:$J$116,MAX(1,U65))=0,"1Y"="PAYG")),I65,1),"UNPRICED"))))</f>
        <v>8.6999999999999993</v>
      </c>
      <c r="X65" s="4">
        <f>IF(NOT(AND(A65=$B$2,G65&gt;0,H65&gt;0,OR(C65&lt;&gt;"Recommended baseline",Assumptions!$B$10=1))),0,IF(ISNUMBER(K65),G65*H65*K65,IF(U65=0,"UNPRICED",IF(ISNUMBER(INDEX('SKU Catalog'!$M$1:$M$116,MAX(1,U65))),G65*H65*INDEX('SKU Catalog'!$M$1:$M$116,MAX(1,U65))*IF(AND(INDEX('SKU Catalog'!$F$1:$F$116,MAX(1,U65))="Hourly",OR(INDEX('SKU Catalog'!$J$1:$J$116,MAX(1,U65))=0,"3Y"="PAYG")),I65,1),"UNPRICED"))))</f>
        <v>8.6999999999999993</v>
      </c>
    </row>
    <row r="66" spans="1:24" ht="54" customHeight="1" x14ac:dyDescent="0.3">
      <c r="A66" s="2" t="s">
        <v>967</v>
      </c>
      <c r="B66" s="2" t="s">
        <v>90</v>
      </c>
      <c r="C66" s="2" t="s">
        <v>2301</v>
      </c>
      <c r="D66" s="2" t="s">
        <v>316</v>
      </c>
      <c r="E66" s="2" t="s">
        <v>2302</v>
      </c>
      <c r="F66" s="5" t="s">
        <v>317</v>
      </c>
      <c r="G66" s="6">
        <v>1</v>
      </c>
      <c r="H66" s="13">
        <f>Assumptions!$B$13</f>
        <v>10</v>
      </c>
      <c r="I66" s="11">
        <v>1</v>
      </c>
      <c r="J66" s="5" t="s">
        <v>2297</v>
      </c>
      <c r="K66" s="12"/>
      <c r="L66" s="3" t="str">
        <f>IF(U66=0,"INVALID SKU",IF(INDEX('SKU Catalog'!$J$1:$J$116,MAX(1,U66))=0,"PAYG",IF(J66="Default",Assumptions!$B$7,J66)))</f>
        <v>PAYG</v>
      </c>
      <c r="M66" s="3" t="str">
        <f>IF(U66=0,"Review SKU",INDEX('SKU Catalog'!$E$1:$E$116,MAX(1,U66)))</f>
        <v>million tokens</v>
      </c>
      <c r="N66" s="8">
        <f>IF(ISNUMBER(K66),K66,IF(U66=0,"UNPRICED",IF(L66="PAYG",INDEX('SKU Catalog'!$K$1:$K$116,MAX(1,U66)),IF(L66="1Y",INDEX('SKU Catalog'!$L$1:$L$116,MAX(1,U66)),INDEX('SKU Catalog'!$M$1:$M$116,MAX(1,U66))))))</f>
        <v>0.15</v>
      </c>
      <c r="O66" s="4">
        <f>IF(NOT(AND(A66=$B$2,G66&gt;0,H66&gt;0,OR(C66&lt;&gt;"Recommended baseline",Assumptions!$B$10=1))),0,IF(ISNUMBER(N66),G66*H66*N66*IF(ISNUMBER(K66),1,IF(AND(L66="PAYG",INDEX('SKU Catalog'!$F$1:$F$116,MAX(1,U66))="Hourly"),I66,1)),"UNPRICED"))</f>
        <v>1.5</v>
      </c>
      <c r="P66" s="4">
        <f>IF(ISNUMBER(O66),O66*Assumptions!$B$8,"UNPRICED")</f>
        <v>18</v>
      </c>
      <c r="Q66" s="3" t="str">
        <f>IF(NOT(AND(A66=$B$2,G66&gt;0,H66&gt;0,OR(C66&lt;&gt;"Recommended baseline",Assumptions!$B$10=1))),"Inactive",IF(NOT(ISNUMBER(N66)),"UNPRICED - select SKU / quote",IF(ISNUMBER(K66),"Manual quote - verify source",IF(T66="Covered","Covered by capacity",IF(T66="Control plane","No direct fee","Priced - verify sizing")))))</f>
        <v>Priced - verify sizing</v>
      </c>
      <c r="R66" s="2" t="s">
        <v>2303</v>
      </c>
      <c r="S66" s="2" t="s">
        <v>2304</v>
      </c>
      <c r="T66" s="2" t="s">
        <v>316</v>
      </c>
      <c r="U66" s="3">
        <f>IF(COUNTIF('SKU Catalog'!$A$4:$A$116,T66&amp;"|"&amp;F66)=0,0,MATCH(T66&amp;"|"&amp;F66,'SKU Catalog'!$A$1:$A$116,0))</f>
        <v>56</v>
      </c>
      <c r="V66" s="4">
        <f>IF(NOT(AND(A66=$B$2,G66&gt;0,H66&gt;0,OR(C66&lt;&gt;"Recommended baseline",Assumptions!$B$10=1))),0,IF(ISNUMBER(K66),G66*H66*K66,IF(U66=0,"UNPRICED",IF(ISNUMBER(INDEX('SKU Catalog'!$K$1:$K$116,MAX(1,U66))),G66*H66*INDEX('SKU Catalog'!$K$1:$K$116,MAX(1,U66))*IF(AND(INDEX('SKU Catalog'!$F$1:$F$116,MAX(1,U66))="Hourly",OR(INDEX('SKU Catalog'!$J$1:$J$116,MAX(1,U66))=0,"PAYG"="PAYG")),I66,1),"UNPRICED"))))</f>
        <v>1.5</v>
      </c>
      <c r="W66" s="4">
        <f>IF(NOT(AND(A66=$B$2,G66&gt;0,H66&gt;0,OR(C66&lt;&gt;"Recommended baseline",Assumptions!$B$10=1))),0,IF(ISNUMBER(K66),G66*H66*K66,IF(U66=0,"UNPRICED",IF(ISNUMBER(INDEX('SKU Catalog'!$L$1:$L$116,MAX(1,U66))),G66*H66*INDEX('SKU Catalog'!$L$1:$L$116,MAX(1,U66))*IF(AND(INDEX('SKU Catalog'!$F$1:$F$116,MAX(1,U66))="Hourly",OR(INDEX('SKU Catalog'!$J$1:$J$116,MAX(1,U66))=0,"1Y"="PAYG")),I66,1),"UNPRICED"))))</f>
        <v>1.5</v>
      </c>
      <c r="X66" s="4">
        <f>IF(NOT(AND(A66=$B$2,G66&gt;0,H66&gt;0,OR(C66&lt;&gt;"Recommended baseline",Assumptions!$B$10=1))),0,IF(ISNUMBER(K66),G66*H66*K66,IF(U66=0,"UNPRICED",IF(ISNUMBER(INDEX('SKU Catalog'!$M$1:$M$116,MAX(1,U66))),G66*H66*INDEX('SKU Catalog'!$M$1:$M$116,MAX(1,U66))*IF(AND(INDEX('SKU Catalog'!$F$1:$F$116,MAX(1,U66))="Hourly",OR(INDEX('SKU Catalog'!$J$1:$J$116,MAX(1,U66))=0,"3Y"="PAYG")),I66,1),"UNPRICED"))))</f>
        <v>1.5</v>
      </c>
    </row>
    <row r="67" spans="1:24" ht="54" customHeight="1" x14ac:dyDescent="0.3">
      <c r="A67" s="2" t="s">
        <v>967</v>
      </c>
      <c r="B67" s="2" t="s">
        <v>90</v>
      </c>
      <c r="C67" s="2" t="s">
        <v>2301</v>
      </c>
      <c r="D67" s="2" t="s">
        <v>323</v>
      </c>
      <c r="E67" s="2" t="s">
        <v>2302</v>
      </c>
      <c r="F67" s="5" t="s">
        <v>317</v>
      </c>
      <c r="G67" s="6">
        <v>1</v>
      </c>
      <c r="H67" s="13">
        <f>Assumptions!$B$14</f>
        <v>2</v>
      </c>
      <c r="I67" s="11">
        <v>1</v>
      </c>
      <c r="J67" s="5" t="s">
        <v>2297</v>
      </c>
      <c r="K67" s="12"/>
      <c r="L67" s="3" t="str">
        <f>IF(U67=0,"INVALID SKU",IF(INDEX('SKU Catalog'!$J$1:$J$116,MAX(1,U67))=0,"PAYG",IF(J67="Default",Assumptions!$B$7,J67)))</f>
        <v>PAYG</v>
      </c>
      <c r="M67" s="3" t="str">
        <f>IF(U67=0,"Review SKU",INDEX('SKU Catalog'!$E$1:$E$116,MAX(1,U67)))</f>
        <v>million tokens</v>
      </c>
      <c r="N67" s="8">
        <f>IF(ISNUMBER(K67),K67,IF(U67=0,"UNPRICED",IF(L67="PAYG",INDEX('SKU Catalog'!$K$1:$K$116,MAX(1,U67)),IF(L67="1Y",INDEX('SKU Catalog'!$L$1:$L$116,MAX(1,U67)),INDEX('SKU Catalog'!$M$1:$M$116,MAX(1,U67))))))</f>
        <v>0.6</v>
      </c>
      <c r="O67" s="4">
        <f>IF(NOT(AND(A67=$B$2,G67&gt;0,H67&gt;0,OR(C67&lt;&gt;"Recommended baseline",Assumptions!$B$10=1))),0,IF(ISNUMBER(N67),G67*H67*N67*IF(ISNUMBER(K67),1,IF(AND(L67="PAYG",INDEX('SKU Catalog'!$F$1:$F$116,MAX(1,U67))="Hourly"),I67,1)),"UNPRICED"))</f>
        <v>1.2</v>
      </c>
      <c r="P67" s="4">
        <f>IF(ISNUMBER(O67),O67*Assumptions!$B$8,"UNPRICED")</f>
        <v>14.399999999999999</v>
      </c>
      <c r="Q67" s="3" t="str">
        <f>IF(NOT(AND(A67=$B$2,G67&gt;0,H67&gt;0,OR(C67&lt;&gt;"Recommended baseline",Assumptions!$B$10=1))),"Inactive",IF(NOT(ISNUMBER(N67)),"UNPRICED - select SKU / quote",IF(ISNUMBER(K67),"Manual quote - verify source",IF(T67="Covered","Covered by capacity",IF(T67="Control plane","No direct fee","Priced - verify sizing")))))</f>
        <v>Priced - verify sizing</v>
      </c>
      <c r="R67" s="2" t="s">
        <v>2303</v>
      </c>
      <c r="S67" s="2" t="s">
        <v>2304</v>
      </c>
      <c r="T67" s="2" t="s">
        <v>323</v>
      </c>
      <c r="U67" s="3">
        <f>IF(COUNTIF('SKU Catalog'!$A$4:$A$116,T67&amp;"|"&amp;F67)=0,0,MATCH(T67&amp;"|"&amp;F67,'SKU Catalog'!$A$1:$A$116,0))</f>
        <v>58</v>
      </c>
      <c r="V67" s="4">
        <f>IF(NOT(AND(A67=$B$2,G67&gt;0,H67&gt;0,OR(C67&lt;&gt;"Recommended baseline",Assumptions!$B$10=1))),0,IF(ISNUMBER(K67),G67*H67*K67,IF(U67=0,"UNPRICED",IF(ISNUMBER(INDEX('SKU Catalog'!$K$1:$K$116,MAX(1,U67))),G67*H67*INDEX('SKU Catalog'!$K$1:$K$116,MAX(1,U67))*IF(AND(INDEX('SKU Catalog'!$F$1:$F$116,MAX(1,U67))="Hourly",OR(INDEX('SKU Catalog'!$J$1:$J$116,MAX(1,U67))=0,"PAYG"="PAYG")),I67,1),"UNPRICED"))))</f>
        <v>1.2</v>
      </c>
      <c r="W67" s="4">
        <f>IF(NOT(AND(A67=$B$2,G67&gt;0,H67&gt;0,OR(C67&lt;&gt;"Recommended baseline",Assumptions!$B$10=1))),0,IF(ISNUMBER(K67),G67*H67*K67,IF(U67=0,"UNPRICED",IF(ISNUMBER(INDEX('SKU Catalog'!$L$1:$L$116,MAX(1,U67))),G67*H67*INDEX('SKU Catalog'!$L$1:$L$116,MAX(1,U67))*IF(AND(INDEX('SKU Catalog'!$F$1:$F$116,MAX(1,U67))="Hourly",OR(INDEX('SKU Catalog'!$J$1:$J$116,MAX(1,U67))=0,"1Y"="PAYG")),I67,1),"UNPRICED"))))</f>
        <v>1.2</v>
      </c>
      <c r="X67" s="4">
        <f>IF(NOT(AND(A67=$B$2,G67&gt;0,H67&gt;0,OR(C67&lt;&gt;"Recommended baseline",Assumptions!$B$10=1))),0,IF(ISNUMBER(K67),G67*H67*K67,IF(U67=0,"UNPRICED",IF(ISNUMBER(INDEX('SKU Catalog'!$M$1:$M$116,MAX(1,U67))),G67*H67*INDEX('SKU Catalog'!$M$1:$M$116,MAX(1,U67))*IF(AND(INDEX('SKU Catalog'!$F$1:$F$116,MAX(1,U67))="Hourly",OR(INDEX('SKU Catalog'!$J$1:$J$116,MAX(1,U67))=0,"3Y"="PAYG")),I67,1),"UNPRICED"))))</f>
        <v>1.2</v>
      </c>
    </row>
    <row r="68" spans="1:24" ht="54" customHeight="1" x14ac:dyDescent="0.3">
      <c r="A68" s="2" t="s">
        <v>967</v>
      </c>
      <c r="B68" s="2" t="s">
        <v>90</v>
      </c>
      <c r="C68" s="2" t="s">
        <v>2301</v>
      </c>
      <c r="D68" s="2" t="s">
        <v>326</v>
      </c>
      <c r="E68" s="2" t="s">
        <v>2302</v>
      </c>
      <c r="F68" s="5" t="s">
        <v>327</v>
      </c>
      <c r="G68" s="6">
        <v>1</v>
      </c>
      <c r="H68" s="13">
        <f>Assumptions!$B$20</f>
        <v>1</v>
      </c>
      <c r="I68" s="11">
        <v>1</v>
      </c>
      <c r="J68" s="5" t="s">
        <v>2297</v>
      </c>
      <c r="K68" s="12"/>
      <c r="L68" s="3" t="str">
        <f>IF(U68=0,"INVALID SKU",IF(INDEX('SKU Catalog'!$J$1:$J$116,MAX(1,U68))=0,"PAYG",IF(J68="Default",Assumptions!$B$7,J68)))</f>
        <v>PAYG</v>
      </c>
      <c r="M68" s="3" t="str">
        <f>IF(U68=0,"Review SKU",INDEX('SKU Catalog'!$E$1:$E$116,MAX(1,U68)))</f>
        <v>search unit (replicas x partitions)</v>
      </c>
      <c r="N68" s="8">
        <f>IF(ISNUMBER(K68),K68,IF(U68=0,"UNPRICED",IF(L68="PAYG",INDEX('SKU Catalog'!$K$1:$K$116,MAX(1,U68)),IF(L68="1Y",INDEX('SKU Catalog'!$L$1:$L$116,MAX(1,U68)),INDEX('SKU Catalog'!$M$1:$M$116,MAX(1,U68))))))</f>
        <v>73.73</v>
      </c>
      <c r="O68" s="4">
        <f>IF(NOT(AND(A68=$B$2,G68&gt;0,H68&gt;0,OR(C68&lt;&gt;"Recommended baseline",Assumptions!$B$10=1))),0,IF(ISNUMBER(N68),G68*H68*N68*IF(ISNUMBER(K68),1,IF(AND(L68="PAYG",INDEX('SKU Catalog'!$F$1:$F$116,MAX(1,U68))="Hourly"),I68,1)),"UNPRICED"))</f>
        <v>73.73</v>
      </c>
      <c r="P68" s="4">
        <f>IF(ISNUMBER(O68),O68*Assumptions!$B$8,"UNPRICED")</f>
        <v>884.76</v>
      </c>
      <c r="Q68" s="3" t="str">
        <f>IF(NOT(AND(A68=$B$2,G68&gt;0,H68&gt;0,OR(C68&lt;&gt;"Recommended baseline",Assumptions!$B$10=1))),"Inactive",IF(NOT(ISNUMBER(N68)),"UNPRICED - select SKU / quote",IF(ISNUMBER(K68),"Manual quote - verify source",IF(T68="Covered","Covered by capacity",IF(T68="Control plane","No direct fee","Priced - verify sizing")))))</f>
        <v>Priced - verify sizing</v>
      </c>
      <c r="R68" s="2" t="s">
        <v>2303</v>
      </c>
      <c r="S68" s="2" t="s">
        <v>2304</v>
      </c>
      <c r="T68" s="2" t="s">
        <v>326</v>
      </c>
      <c r="U68" s="3">
        <f>IF(COUNTIF('SKU Catalog'!$A$4:$A$116,T68&amp;"|"&amp;F68)=0,0,MATCH(T68&amp;"|"&amp;F68,'SKU Catalog'!$A$1:$A$116,0))</f>
        <v>60</v>
      </c>
      <c r="V68" s="4">
        <f>IF(NOT(AND(A68=$B$2,G68&gt;0,H68&gt;0,OR(C68&lt;&gt;"Recommended baseline",Assumptions!$B$10=1))),0,IF(ISNUMBER(K68),G68*H68*K68,IF(U68=0,"UNPRICED",IF(ISNUMBER(INDEX('SKU Catalog'!$K$1:$K$116,MAX(1,U68))),G68*H68*INDEX('SKU Catalog'!$K$1:$K$116,MAX(1,U68))*IF(AND(INDEX('SKU Catalog'!$F$1:$F$116,MAX(1,U68))="Hourly",OR(INDEX('SKU Catalog'!$J$1:$J$116,MAX(1,U68))=0,"PAYG"="PAYG")),I68,1),"UNPRICED"))))</f>
        <v>73.73</v>
      </c>
      <c r="W68" s="4">
        <f>IF(NOT(AND(A68=$B$2,G68&gt;0,H68&gt;0,OR(C68&lt;&gt;"Recommended baseline",Assumptions!$B$10=1))),0,IF(ISNUMBER(K68),G68*H68*K68,IF(U68=0,"UNPRICED",IF(ISNUMBER(INDEX('SKU Catalog'!$L$1:$L$116,MAX(1,U68))),G68*H68*INDEX('SKU Catalog'!$L$1:$L$116,MAX(1,U68))*IF(AND(INDEX('SKU Catalog'!$F$1:$F$116,MAX(1,U68))="Hourly",OR(INDEX('SKU Catalog'!$J$1:$J$116,MAX(1,U68))=0,"1Y"="PAYG")),I68,1),"UNPRICED"))))</f>
        <v>73.73</v>
      </c>
      <c r="X68" s="4">
        <f>IF(NOT(AND(A68=$B$2,G68&gt;0,H68&gt;0,OR(C68&lt;&gt;"Recommended baseline",Assumptions!$B$10=1))),0,IF(ISNUMBER(K68),G68*H68*K68,IF(U68=0,"UNPRICED",IF(ISNUMBER(INDEX('SKU Catalog'!$M$1:$M$116,MAX(1,U68))),G68*H68*INDEX('SKU Catalog'!$M$1:$M$116,MAX(1,U68))*IF(AND(INDEX('SKU Catalog'!$F$1:$F$116,MAX(1,U68))="Hourly",OR(INDEX('SKU Catalog'!$J$1:$J$116,MAX(1,U68))=0,"3Y"="PAYG")),I68,1),"UNPRICED"))))</f>
        <v>73.73</v>
      </c>
    </row>
    <row r="69" spans="1:24" ht="54" customHeight="1" x14ac:dyDescent="0.3">
      <c r="A69" s="2" t="s">
        <v>967</v>
      </c>
      <c r="B69" s="2" t="s">
        <v>88</v>
      </c>
      <c r="C69" s="2" t="s">
        <v>2301</v>
      </c>
      <c r="D69" s="2" t="s">
        <v>307</v>
      </c>
      <c r="E69" s="2" t="s">
        <v>2302</v>
      </c>
      <c r="F69" s="5" t="s">
        <v>312</v>
      </c>
      <c r="G69" s="6">
        <v>1</v>
      </c>
      <c r="H69" s="13">
        <f>Assumptions!$B$19</f>
        <v>1</v>
      </c>
      <c r="I69" s="11">
        <v>1</v>
      </c>
      <c r="J69" s="5" t="s">
        <v>2297</v>
      </c>
      <c r="K69" s="12"/>
      <c r="L69" s="3" t="str">
        <f>IF(U69=0,"INVALID SKU",IF(INDEX('SKU Catalog'!$J$1:$J$116,MAX(1,U69))=0,"PAYG",IF(J69="Default",Assumptions!$B$7,J69)))</f>
        <v>PAYG</v>
      </c>
      <c r="M69" s="3" t="str">
        <f>IF(U69=0,"Review SKU",INDEX('SKU Catalog'!$E$1:$E$116,MAX(1,U69)))</f>
        <v>protected storage account</v>
      </c>
      <c r="N69" s="8" t="str">
        <f>IF(ISNUMBER(K69),K69,IF(U69=0,"UNPRICED",IF(L69="PAYG",INDEX('SKU Catalog'!$K$1:$K$116,MAX(1,U69)),IF(L69="1Y",INDEX('SKU Catalog'!$L$1:$L$116,MAX(1,U69)),INDEX('SKU Catalog'!$M$1:$M$116,MAX(1,U69))))))</f>
        <v>UNPRICED</v>
      </c>
      <c r="O69" s="4" t="str">
        <f>IF(NOT(AND(A69=$B$2,G69&gt;0,H69&gt;0,OR(C69&lt;&gt;"Recommended baseline",Assumptions!$B$10=1))),0,IF(ISNUMBER(N69),G69*H69*N69*IF(ISNUMBER(K69),1,IF(AND(L69="PAYG",INDEX('SKU Catalog'!$F$1:$F$116,MAX(1,U69))="Hourly"),I69,1)),"UNPRICED"))</f>
        <v>UNPRICED</v>
      </c>
      <c r="P69" s="4" t="str">
        <f>IF(ISNUMBER(O69),O69*Assumptions!$B$8,"UNPRICED")</f>
        <v>UNPRICED</v>
      </c>
      <c r="Q69" s="3" t="str">
        <f>IF(NOT(AND(A69=$B$2,G69&gt;0,H69&gt;0,OR(C69&lt;&gt;"Recommended baseline",Assumptions!$B$10=1))),"Inactive",IF(NOT(ISNUMBER(N69)),"UNPRICED - select SKU / quote",IF(ISNUMBER(K69),"Manual quote - verify source",IF(T69="Covered","Covered by capacity",IF(T69="Control plane","No direct fee","Priced - verify sizing")))))</f>
        <v>UNPRICED - select SKU / quote</v>
      </c>
      <c r="R69" s="2" t="s">
        <v>2307</v>
      </c>
      <c r="S69" s="2" t="s">
        <v>2304</v>
      </c>
      <c r="T69" s="2" t="s">
        <v>307</v>
      </c>
      <c r="U69" s="3">
        <f>IF(COUNTIF('SKU Catalog'!$A$4:$A$116,T69&amp;"|"&amp;F69)=0,0,MATCH(T69&amp;"|"&amp;F69,'SKU Catalog'!$A$1:$A$116,0))</f>
        <v>55</v>
      </c>
      <c r="V69" s="4" t="str">
        <f>IF(NOT(AND(A69=$B$2,G69&gt;0,H69&gt;0,OR(C69&lt;&gt;"Recommended baseline",Assumptions!$B$10=1))),0,IF(ISNUMBER(K69),G69*H69*K69,IF(U69=0,"UNPRICED",IF(ISNUMBER(INDEX('SKU Catalog'!$K$1:$K$116,MAX(1,U69))),G69*H69*INDEX('SKU Catalog'!$K$1:$K$116,MAX(1,U69))*IF(AND(INDEX('SKU Catalog'!$F$1:$F$116,MAX(1,U69))="Hourly",OR(INDEX('SKU Catalog'!$J$1:$J$116,MAX(1,U69))=0,"PAYG"="PAYG")),I69,1),"UNPRICED"))))</f>
        <v>UNPRICED</v>
      </c>
      <c r="W69" s="4" t="str">
        <f>IF(NOT(AND(A69=$B$2,G69&gt;0,H69&gt;0,OR(C69&lt;&gt;"Recommended baseline",Assumptions!$B$10=1))),0,IF(ISNUMBER(K69),G69*H69*K69,IF(U69=0,"UNPRICED",IF(ISNUMBER(INDEX('SKU Catalog'!$L$1:$L$116,MAX(1,U69))),G69*H69*INDEX('SKU Catalog'!$L$1:$L$116,MAX(1,U69))*IF(AND(INDEX('SKU Catalog'!$F$1:$F$116,MAX(1,U69))="Hourly",OR(INDEX('SKU Catalog'!$J$1:$J$116,MAX(1,U69))=0,"1Y"="PAYG")),I69,1),"UNPRICED"))))</f>
        <v>UNPRICED</v>
      </c>
      <c r="X69" s="4" t="str">
        <f>IF(NOT(AND(A69=$B$2,G69&gt;0,H69&gt;0,OR(C69&lt;&gt;"Recommended baseline",Assumptions!$B$10=1))),0,IF(ISNUMBER(K69),G69*H69*K69,IF(U69=0,"UNPRICED",IF(ISNUMBER(INDEX('SKU Catalog'!$M$1:$M$116,MAX(1,U69))),G69*H69*INDEX('SKU Catalog'!$M$1:$M$116,MAX(1,U69))*IF(AND(INDEX('SKU Catalog'!$F$1:$F$116,MAX(1,U69))="Hourly",OR(INDEX('SKU Catalog'!$J$1:$J$116,MAX(1,U69))=0,"3Y"="PAYG")),I69,1),"UNPRICED"))))</f>
        <v>UNPRICED</v>
      </c>
    </row>
    <row r="70" spans="1:24" ht="54" customHeight="1" x14ac:dyDescent="0.3">
      <c r="A70" s="2" t="s">
        <v>967</v>
      </c>
      <c r="B70" s="2" t="s">
        <v>96</v>
      </c>
      <c r="C70" s="2" t="s">
        <v>2301</v>
      </c>
      <c r="D70" s="2" t="s">
        <v>96</v>
      </c>
      <c r="E70" s="2" t="s">
        <v>2302</v>
      </c>
      <c r="F70" s="5" t="s">
        <v>191</v>
      </c>
      <c r="G70" s="6">
        <v>1</v>
      </c>
      <c r="H70" s="6">
        <v>1</v>
      </c>
      <c r="I70" s="11">
        <v>1</v>
      </c>
      <c r="J70" s="5" t="s">
        <v>2297</v>
      </c>
      <c r="K70" s="12"/>
      <c r="L70" s="3" t="str">
        <f>IF(U70=0,"INVALID SKU",IF(INDEX('SKU Catalog'!$J$1:$J$116,MAX(1,U70))=0,"PAYG",IF(J70="Default",Assumptions!$B$7,J70)))</f>
        <v>PAYG</v>
      </c>
      <c r="M70" s="3" t="str">
        <f>IF(U70=0,"Review SKU",INDEX('SKU Catalog'!$E$1:$E$116,MAX(1,U70)))</f>
        <v>quoted unit</v>
      </c>
      <c r="N70" s="8" t="str">
        <f>IF(ISNUMBER(K70),K70,IF(U70=0,"UNPRICED",IF(L70="PAYG",INDEX('SKU Catalog'!$K$1:$K$116,MAX(1,U70)),IF(L70="1Y",INDEX('SKU Catalog'!$L$1:$L$116,MAX(1,U70)),INDEX('SKU Catalog'!$M$1:$M$116,MAX(1,U70))))))</f>
        <v>UNPRICED</v>
      </c>
      <c r="O70" s="4" t="str">
        <f>IF(NOT(AND(A70=$B$2,G70&gt;0,H70&gt;0,OR(C70&lt;&gt;"Recommended baseline",Assumptions!$B$10=1))),0,IF(ISNUMBER(N70),G70*H70*N70*IF(ISNUMBER(K70),1,IF(AND(L70="PAYG",INDEX('SKU Catalog'!$F$1:$F$116,MAX(1,U70))="Hourly"),I70,1)),"UNPRICED"))</f>
        <v>UNPRICED</v>
      </c>
      <c r="P70" s="4" t="str">
        <f>IF(ISNUMBER(O70),O70*Assumptions!$B$8,"UNPRICED")</f>
        <v>UNPRICED</v>
      </c>
      <c r="Q70" s="3" t="str">
        <f>IF(NOT(AND(A70=$B$2,G70&gt;0,H70&gt;0,OR(C70&lt;&gt;"Recommended baseline",Assumptions!$B$10=1))),"Inactive",IF(NOT(ISNUMBER(N70)),"UNPRICED - select SKU / quote",IF(ISNUMBER(K70),"Manual quote - verify source",IF(T70="Covered","Covered by capacity",IF(T70="Control plane","No direct fee","Priced - verify sizing")))))</f>
        <v>UNPRICED - select SKU / quote</v>
      </c>
      <c r="R70" s="2" t="s">
        <v>2308</v>
      </c>
      <c r="S70" s="2" t="s">
        <v>2304</v>
      </c>
      <c r="T70" s="2" t="s">
        <v>96</v>
      </c>
      <c r="U70" s="3">
        <f>IF(COUNTIF('SKU Catalog'!$A$4:$A$116,T70&amp;"|"&amp;F70)=0,0,MATCH(T70&amp;"|"&amp;F70,'SKU Catalog'!$A$1:$A$116,0))</f>
        <v>6</v>
      </c>
      <c r="V70" s="4" t="str">
        <f>IF(NOT(AND(A70=$B$2,G70&gt;0,H70&gt;0,OR(C70&lt;&gt;"Recommended baseline",Assumptions!$B$10=1))),0,IF(ISNUMBER(K70),G70*H70*K70,IF(U70=0,"UNPRICED",IF(ISNUMBER(INDEX('SKU Catalog'!$K$1:$K$116,MAX(1,U70))),G70*H70*INDEX('SKU Catalog'!$K$1:$K$116,MAX(1,U70))*IF(AND(INDEX('SKU Catalog'!$F$1:$F$116,MAX(1,U70))="Hourly",OR(INDEX('SKU Catalog'!$J$1:$J$116,MAX(1,U70))=0,"PAYG"="PAYG")),I70,1),"UNPRICED"))))</f>
        <v>UNPRICED</v>
      </c>
      <c r="W70" s="4" t="str">
        <f>IF(NOT(AND(A70=$B$2,G70&gt;0,H70&gt;0,OR(C70&lt;&gt;"Recommended baseline",Assumptions!$B$10=1))),0,IF(ISNUMBER(K70),G70*H70*K70,IF(U70=0,"UNPRICED",IF(ISNUMBER(INDEX('SKU Catalog'!$L$1:$L$116,MAX(1,U70))),G70*H70*INDEX('SKU Catalog'!$L$1:$L$116,MAX(1,U70))*IF(AND(INDEX('SKU Catalog'!$F$1:$F$116,MAX(1,U70))="Hourly",OR(INDEX('SKU Catalog'!$J$1:$J$116,MAX(1,U70))=0,"1Y"="PAYG")),I70,1),"UNPRICED"))))</f>
        <v>UNPRICED</v>
      </c>
      <c r="X70" s="4" t="str">
        <f>IF(NOT(AND(A70=$B$2,G70&gt;0,H70&gt;0,OR(C70&lt;&gt;"Recommended baseline",Assumptions!$B$10=1))),0,IF(ISNUMBER(K70),G70*H70*K70,IF(U70=0,"UNPRICED",IF(ISNUMBER(INDEX('SKU Catalog'!$M$1:$M$116,MAX(1,U70))),G70*H70*INDEX('SKU Catalog'!$M$1:$M$116,MAX(1,U70))*IF(AND(INDEX('SKU Catalog'!$F$1:$F$116,MAX(1,U70))="Hourly",OR(INDEX('SKU Catalog'!$J$1:$J$116,MAX(1,U70))=0,"3Y"="PAYG")),I70,1),"UNPRICED"))))</f>
        <v>UNPRICED</v>
      </c>
    </row>
    <row r="71" spans="1:24" ht="54" customHeight="1" x14ac:dyDescent="0.3">
      <c r="A71" s="2" t="s">
        <v>951</v>
      </c>
      <c r="B71" s="2" t="s">
        <v>86</v>
      </c>
      <c r="C71" s="2" t="s">
        <v>2294</v>
      </c>
      <c r="D71" s="2" t="s">
        <v>2295</v>
      </c>
      <c r="E71" s="2" t="s">
        <v>2296</v>
      </c>
      <c r="F71" s="5" t="s">
        <v>197</v>
      </c>
      <c r="G71" s="6">
        <v>1</v>
      </c>
      <c r="H71" s="6">
        <v>1</v>
      </c>
      <c r="I71" s="11">
        <v>1</v>
      </c>
      <c r="J71" s="5" t="s">
        <v>2297</v>
      </c>
      <c r="K71" s="12"/>
      <c r="L71" s="3" t="str">
        <f>IF(U71=0,"INVALID SKU",IF(INDEX('SKU Catalog'!$J$1:$J$116,MAX(1,U71))=0,"PAYG",IF(J71="Default",Assumptions!$B$7,J71)))</f>
        <v>PAYG</v>
      </c>
      <c r="M71" s="3" t="str">
        <f>IF(U71=0,"Review SKU",INDEX('SKU Catalog'!$E$1:$E$116,MAX(1,U71)))</f>
        <v>capacity</v>
      </c>
      <c r="N71" s="8" t="str">
        <f>IF(ISNUMBER(K71),K71,IF(U71=0,"UNPRICED",IF(L71="PAYG",INDEX('SKU Catalog'!$K$1:$K$116,MAX(1,U71)),IF(L71="1Y",INDEX('SKU Catalog'!$L$1:$L$116,MAX(1,U71)),INDEX('SKU Catalog'!$M$1:$M$116,MAX(1,U71))))))</f>
        <v>UNPRICED</v>
      </c>
      <c r="O71" s="4">
        <f>IF(NOT(AND(A71=$B$2,G71&gt;0,H71&gt;0,OR(C71&lt;&gt;"Recommended baseline",Assumptions!$B$10=1))),0,IF(ISNUMBER(N71),G71*H71*N71*IF(ISNUMBER(K71),1,IF(AND(L71="PAYG",INDEX('SKU Catalog'!$F$1:$F$116,MAX(1,U71))="Hourly"),I71,1)),"UNPRICED"))</f>
        <v>0</v>
      </c>
      <c r="P71" s="4">
        <f>IF(ISNUMBER(O71),O71*Assumptions!$B$8,"UNPRICED")</f>
        <v>0</v>
      </c>
      <c r="Q71" s="3" t="str">
        <f>IF(NOT(AND(A71=$B$2,G71&gt;0,H71&gt;0,OR(C71&lt;&gt;"Recommended baseline",Assumptions!$B$10=1))),"Inactive",IF(NOT(ISNUMBER(N71)),"UNPRICED - select SKU / quote",IF(ISNUMBER(K71),"Manual quote - verify source",IF(T71="Covered","Covered by capacity",IF(T71="Control plane","No direct fee","Priced - verify sizing")))))</f>
        <v>Inactive</v>
      </c>
      <c r="R71" s="2" t="s">
        <v>2298</v>
      </c>
      <c r="S71" s="2" t="s">
        <v>2047</v>
      </c>
      <c r="T71" s="2" t="s">
        <v>196</v>
      </c>
      <c r="U71" s="3">
        <f>IF(COUNTIF('SKU Catalog'!$A$4:$A$116,T71&amp;"|"&amp;F71)=0,0,MATCH(T71&amp;"|"&amp;F71,'SKU Catalog'!$A$1:$A$116,0))</f>
        <v>7</v>
      </c>
      <c r="V71" s="4">
        <f>IF(NOT(AND(A71=$B$2,G71&gt;0,H71&gt;0,OR(C71&lt;&gt;"Recommended baseline",Assumptions!$B$10=1))),0,IF(ISNUMBER(K71),G71*H71*K71,IF(U71=0,"UNPRICED",IF(ISNUMBER(INDEX('SKU Catalog'!$K$1:$K$116,MAX(1,U71))),G71*H71*INDEX('SKU Catalog'!$K$1:$K$116,MAX(1,U71))*IF(AND(INDEX('SKU Catalog'!$F$1:$F$116,MAX(1,U71))="Hourly",OR(INDEX('SKU Catalog'!$J$1:$J$116,MAX(1,U71))=0,"PAYG"="PAYG")),I71,1),"UNPRICED"))))</f>
        <v>0</v>
      </c>
      <c r="W71" s="4">
        <f>IF(NOT(AND(A71=$B$2,G71&gt;0,H71&gt;0,OR(C71&lt;&gt;"Recommended baseline",Assumptions!$B$10=1))),0,IF(ISNUMBER(K71),G71*H71*K71,IF(U71=0,"UNPRICED",IF(ISNUMBER(INDEX('SKU Catalog'!$L$1:$L$116,MAX(1,U71))),G71*H71*INDEX('SKU Catalog'!$L$1:$L$116,MAX(1,U71))*IF(AND(INDEX('SKU Catalog'!$F$1:$F$116,MAX(1,U71))="Hourly",OR(INDEX('SKU Catalog'!$J$1:$J$116,MAX(1,U71))=0,"1Y"="PAYG")),I71,1),"UNPRICED"))))</f>
        <v>0</v>
      </c>
      <c r="X71" s="4">
        <f>IF(NOT(AND(A71=$B$2,G71&gt;0,H71&gt;0,OR(C71&lt;&gt;"Recommended baseline",Assumptions!$B$10=1))),0,IF(ISNUMBER(K71),G71*H71*K71,IF(U71=0,"UNPRICED",IF(ISNUMBER(INDEX('SKU Catalog'!$M$1:$M$116,MAX(1,U71))),G71*H71*INDEX('SKU Catalog'!$M$1:$M$116,MAX(1,U71))*IF(AND(INDEX('SKU Catalog'!$F$1:$F$116,MAX(1,U71))="Hourly",OR(INDEX('SKU Catalog'!$J$1:$J$116,MAX(1,U71))=0,"3Y"="PAYG")),I71,1),"UNPRICED"))))</f>
        <v>0</v>
      </c>
    </row>
    <row r="72" spans="1:24" ht="54" customHeight="1" x14ac:dyDescent="0.3">
      <c r="A72" s="2" t="s">
        <v>951</v>
      </c>
      <c r="B72" s="2" t="s">
        <v>89</v>
      </c>
      <c r="C72" s="2" t="s">
        <v>2310</v>
      </c>
      <c r="D72" s="2" t="s">
        <v>2311</v>
      </c>
      <c r="E72" s="2" t="s">
        <v>2312</v>
      </c>
      <c r="F72" s="5" t="s">
        <v>230</v>
      </c>
      <c r="G72" s="6">
        <v>1</v>
      </c>
      <c r="H72" s="13">
        <f>Assumptions!$B$11</f>
        <v>1024</v>
      </c>
      <c r="I72" s="11">
        <v>1</v>
      </c>
      <c r="J72" s="5" t="s">
        <v>2297</v>
      </c>
      <c r="K72" s="12"/>
      <c r="L72" s="3" t="str">
        <f>IF(U72=0,"INVALID SKU",IF(INDEX('SKU Catalog'!$J$1:$J$116,MAX(1,U72))=0,"PAYG",IF(J72="Default",Assumptions!$B$7,J72)))</f>
        <v>PAYG</v>
      </c>
      <c r="M72" s="3" t="str">
        <f>IF(U72=0,"Review SKU",INDEX('SKU Catalog'!$E$1:$E$116,MAX(1,U72)))</f>
        <v>GB-month</v>
      </c>
      <c r="N72" s="8">
        <f>IF(ISNUMBER(K72),K72,IF(U72=0,"UNPRICED",IF(L72="PAYG",INDEX('SKU Catalog'!$K$1:$K$116,MAX(1,U72)),IF(L72="1Y",INDEX('SKU Catalog'!$L$1:$L$116,MAX(1,U72)),INDEX('SKU Catalog'!$M$1:$M$116,MAX(1,U72))))))</f>
        <v>2.5999999999999999E-2</v>
      </c>
      <c r="O72" s="4">
        <f>IF(NOT(AND(A72=$B$2,G72&gt;0,H72&gt;0,OR(C72&lt;&gt;"Recommended baseline",Assumptions!$B$10=1))),0,IF(ISNUMBER(N72),G72*H72*N72*IF(ISNUMBER(K72),1,IF(AND(L72="PAYG",INDEX('SKU Catalog'!$F$1:$F$116,MAX(1,U72))="Hourly"),I72,1)),"UNPRICED"))</f>
        <v>0</v>
      </c>
      <c r="P72" s="4">
        <f>IF(ISNUMBER(O72),O72*Assumptions!$B$8,"UNPRICED")</f>
        <v>0</v>
      </c>
      <c r="Q72" s="3" t="str">
        <f>IF(NOT(AND(A72=$B$2,G72&gt;0,H72&gt;0,OR(C72&lt;&gt;"Recommended baseline",Assumptions!$B$10=1))),"Inactive",IF(NOT(ISNUMBER(N72)),"UNPRICED - select SKU / quote",IF(ISNUMBER(K72),"Manual quote - verify source",IF(T72="Covered","Covered by capacity",IF(T72="Control plane","No direct fee","Priced - verify sizing")))))</f>
        <v>Inactive</v>
      </c>
      <c r="R72" s="2" t="s">
        <v>2313</v>
      </c>
      <c r="S72" s="2" t="s">
        <v>2047</v>
      </c>
      <c r="T72" s="2" t="s">
        <v>229</v>
      </c>
      <c r="U72" s="3">
        <f>IF(COUNTIF('SKU Catalog'!$A$4:$A$116,T72&amp;"|"&amp;F72)=0,0,MATCH(T72&amp;"|"&amp;F72,'SKU Catalog'!$A$1:$A$116,0))</f>
        <v>21</v>
      </c>
      <c r="V72" s="4">
        <f>IF(NOT(AND(A72=$B$2,G72&gt;0,H72&gt;0,OR(C72&lt;&gt;"Recommended baseline",Assumptions!$B$10=1))),0,IF(ISNUMBER(K72),G72*H72*K72,IF(U72=0,"UNPRICED",IF(ISNUMBER(INDEX('SKU Catalog'!$K$1:$K$116,MAX(1,U72))),G72*H72*INDEX('SKU Catalog'!$K$1:$K$116,MAX(1,U72))*IF(AND(INDEX('SKU Catalog'!$F$1:$F$116,MAX(1,U72))="Hourly",OR(INDEX('SKU Catalog'!$J$1:$J$116,MAX(1,U72))=0,"PAYG"="PAYG")),I72,1),"UNPRICED"))))</f>
        <v>0</v>
      </c>
      <c r="W72" s="4">
        <f>IF(NOT(AND(A72=$B$2,G72&gt;0,H72&gt;0,OR(C72&lt;&gt;"Recommended baseline",Assumptions!$B$10=1))),0,IF(ISNUMBER(K72),G72*H72*K72,IF(U72=0,"UNPRICED",IF(ISNUMBER(INDEX('SKU Catalog'!$L$1:$L$116,MAX(1,U72))),G72*H72*INDEX('SKU Catalog'!$L$1:$L$116,MAX(1,U72))*IF(AND(INDEX('SKU Catalog'!$F$1:$F$116,MAX(1,U72))="Hourly",OR(INDEX('SKU Catalog'!$J$1:$J$116,MAX(1,U72))=0,"1Y"="PAYG")),I72,1),"UNPRICED"))))</f>
        <v>0</v>
      </c>
      <c r="X72" s="4">
        <f>IF(NOT(AND(A72=$B$2,G72&gt;0,H72&gt;0,OR(C72&lt;&gt;"Recommended baseline",Assumptions!$B$10=1))),0,IF(ISNUMBER(K72),G72*H72*K72,IF(U72=0,"UNPRICED",IF(ISNUMBER(INDEX('SKU Catalog'!$M$1:$M$116,MAX(1,U72))),G72*H72*INDEX('SKU Catalog'!$M$1:$M$116,MAX(1,U72))*IF(AND(INDEX('SKU Catalog'!$F$1:$F$116,MAX(1,U72))="Hourly",OR(INDEX('SKU Catalog'!$J$1:$J$116,MAX(1,U72))=0,"3Y"="PAYG")),I72,1),"UNPRICED"))))</f>
        <v>0</v>
      </c>
    </row>
    <row r="73" spans="1:24" ht="54" customHeight="1" x14ac:dyDescent="0.3">
      <c r="A73" s="2" t="s">
        <v>951</v>
      </c>
      <c r="B73" s="2" t="s">
        <v>86</v>
      </c>
      <c r="C73" s="2" t="s">
        <v>2299</v>
      </c>
      <c r="D73" s="2" t="s">
        <v>969</v>
      </c>
      <c r="E73" s="2" t="s">
        <v>970</v>
      </c>
      <c r="F73" s="5" t="s">
        <v>182</v>
      </c>
      <c r="G73" s="6">
        <v>1</v>
      </c>
      <c r="H73" s="6">
        <v>1</v>
      </c>
      <c r="I73" s="11">
        <v>1</v>
      </c>
      <c r="J73" s="5" t="s">
        <v>2297</v>
      </c>
      <c r="K73" s="12"/>
      <c r="L73" s="3" t="str">
        <f>IF(U73=0,"INVALID SKU",IF(INDEX('SKU Catalog'!$J$1:$J$116,MAX(1,U73))=0,"PAYG",IF(J73="Default",Assumptions!$B$7,J73)))</f>
        <v>PAYG</v>
      </c>
      <c r="M73" s="3" t="str">
        <f>IF(U73=0,"Review SKU",INDEX('SKU Catalog'!$E$1:$E$116,MAX(1,U73)))</f>
        <v>resource</v>
      </c>
      <c r="N73" s="8">
        <f>IF(ISNUMBER(K73),K73,IF(U73=0,"UNPRICED",IF(L73="PAYG",INDEX('SKU Catalog'!$K$1:$K$116,MAX(1,U73)),IF(L73="1Y",INDEX('SKU Catalog'!$L$1:$L$116,MAX(1,U73)),INDEX('SKU Catalog'!$M$1:$M$116,MAX(1,U73))))))</f>
        <v>0</v>
      </c>
      <c r="O73" s="4">
        <f>IF(NOT(AND(A73=$B$2,G73&gt;0,H73&gt;0,OR(C73&lt;&gt;"Recommended baseline",Assumptions!$B$10=1))),0,IF(ISNUMBER(N73),G73*H73*N73*IF(ISNUMBER(K73),1,IF(AND(L73="PAYG",INDEX('SKU Catalog'!$F$1:$F$116,MAX(1,U73))="Hourly"),I73,1)),"UNPRICED"))</f>
        <v>0</v>
      </c>
      <c r="P73" s="4">
        <f>IF(ISNUMBER(O73),O73*Assumptions!$B$8,"UNPRICED")</f>
        <v>0</v>
      </c>
      <c r="Q73" s="3" t="str">
        <f>IF(NOT(AND(A73=$B$2,G73&gt;0,H73&gt;0,OR(C73&lt;&gt;"Recommended baseline",Assumptions!$B$10=1))),"Inactive",IF(NOT(ISNUMBER(N73)),"UNPRICED - select SKU / quote",IF(ISNUMBER(K73),"Manual quote - verify source",IF(T73="Covered","Covered by capacity",IF(T73="Control plane","No direct fee","Priced - verify sizing")))))</f>
        <v>Inactive</v>
      </c>
      <c r="R73" s="2" t="s">
        <v>2314</v>
      </c>
      <c r="S73" s="2" t="s">
        <v>2047</v>
      </c>
      <c r="T73" s="2" t="s">
        <v>181</v>
      </c>
      <c r="U73" s="3">
        <f>IF(COUNTIF('SKU Catalog'!$A$4:$A$116,T73&amp;"|"&amp;F73)=0,0,MATCH(T73&amp;"|"&amp;F73,'SKU Catalog'!$A$1:$A$116,0))</f>
        <v>4</v>
      </c>
      <c r="V73" s="4">
        <f>IF(NOT(AND(A73=$B$2,G73&gt;0,H73&gt;0,OR(C73&lt;&gt;"Recommended baseline",Assumptions!$B$10=1))),0,IF(ISNUMBER(K73),G73*H73*K73,IF(U73=0,"UNPRICED",IF(ISNUMBER(INDEX('SKU Catalog'!$K$1:$K$116,MAX(1,U73))),G73*H73*INDEX('SKU Catalog'!$K$1:$K$116,MAX(1,U73))*IF(AND(INDEX('SKU Catalog'!$F$1:$F$116,MAX(1,U73))="Hourly",OR(INDEX('SKU Catalog'!$J$1:$J$116,MAX(1,U73))=0,"PAYG"="PAYG")),I73,1),"UNPRICED"))))</f>
        <v>0</v>
      </c>
      <c r="W73" s="4">
        <f>IF(NOT(AND(A73=$B$2,G73&gt;0,H73&gt;0,OR(C73&lt;&gt;"Recommended baseline",Assumptions!$B$10=1))),0,IF(ISNUMBER(K73),G73*H73*K73,IF(U73=0,"UNPRICED",IF(ISNUMBER(INDEX('SKU Catalog'!$L$1:$L$116,MAX(1,U73))),G73*H73*INDEX('SKU Catalog'!$L$1:$L$116,MAX(1,U73))*IF(AND(INDEX('SKU Catalog'!$F$1:$F$116,MAX(1,U73))="Hourly",OR(INDEX('SKU Catalog'!$J$1:$J$116,MAX(1,U73))=0,"1Y"="PAYG")),I73,1),"UNPRICED"))))</f>
        <v>0</v>
      </c>
      <c r="X73" s="4">
        <f>IF(NOT(AND(A73=$B$2,G73&gt;0,H73&gt;0,OR(C73&lt;&gt;"Recommended baseline",Assumptions!$B$10=1))),0,IF(ISNUMBER(K73),G73*H73*K73,IF(U73=0,"UNPRICED",IF(ISNUMBER(INDEX('SKU Catalog'!$M$1:$M$116,MAX(1,U73))),G73*H73*INDEX('SKU Catalog'!$M$1:$M$116,MAX(1,U73))*IF(AND(INDEX('SKU Catalog'!$F$1:$F$116,MAX(1,U73))="Hourly",OR(INDEX('SKU Catalog'!$J$1:$J$116,MAX(1,U73))=0,"3Y"="PAYG")),I73,1),"UNPRICED"))))</f>
        <v>0</v>
      </c>
    </row>
    <row r="74" spans="1:24" ht="54" customHeight="1" x14ac:dyDescent="0.3">
      <c r="A74" s="2" t="s">
        <v>951</v>
      </c>
      <c r="B74" s="2" t="s">
        <v>86</v>
      </c>
      <c r="C74" s="2" t="s">
        <v>2299</v>
      </c>
      <c r="D74" s="2" t="s">
        <v>978</v>
      </c>
      <c r="E74" s="2" t="s">
        <v>979</v>
      </c>
      <c r="F74" s="5" t="s">
        <v>182</v>
      </c>
      <c r="G74" s="6">
        <v>1</v>
      </c>
      <c r="H74" s="6">
        <v>1</v>
      </c>
      <c r="I74" s="11">
        <v>1</v>
      </c>
      <c r="J74" s="5" t="s">
        <v>2297</v>
      </c>
      <c r="K74" s="12"/>
      <c r="L74" s="3" t="str">
        <f>IF(U74=0,"INVALID SKU",IF(INDEX('SKU Catalog'!$J$1:$J$116,MAX(1,U74))=0,"PAYG",IF(J74="Default",Assumptions!$B$7,J74)))</f>
        <v>PAYG</v>
      </c>
      <c r="M74" s="3" t="str">
        <f>IF(U74=0,"Review SKU",INDEX('SKU Catalog'!$E$1:$E$116,MAX(1,U74)))</f>
        <v>resource</v>
      </c>
      <c r="N74" s="8">
        <f>IF(ISNUMBER(K74),K74,IF(U74=0,"UNPRICED",IF(L74="PAYG",INDEX('SKU Catalog'!$K$1:$K$116,MAX(1,U74)),IF(L74="1Y",INDEX('SKU Catalog'!$L$1:$L$116,MAX(1,U74)),INDEX('SKU Catalog'!$M$1:$M$116,MAX(1,U74))))))</f>
        <v>0</v>
      </c>
      <c r="O74" s="4">
        <f>IF(NOT(AND(A74=$B$2,G74&gt;0,H74&gt;0,OR(C74&lt;&gt;"Recommended baseline",Assumptions!$B$10=1))),0,IF(ISNUMBER(N74),G74*H74*N74*IF(ISNUMBER(K74),1,IF(AND(L74="PAYG",INDEX('SKU Catalog'!$F$1:$F$116,MAX(1,U74))="Hourly"),I74,1)),"UNPRICED"))</f>
        <v>0</v>
      </c>
      <c r="P74" s="4">
        <f>IF(ISNUMBER(O74),O74*Assumptions!$B$8,"UNPRICED")</f>
        <v>0</v>
      </c>
      <c r="Q74" s="3" t="str">
        <f>IF(NOT(AND(A74=$B$2,G74&gt;0,H74&gt;0,OR(C74&lt;&gt;"Recommended baseline",Assumptions!$B$10=1))),"Inactive",IF(NOT(ISNUMBER(N74)),"UNPRICED - select SKU / quote",IF(ISNUMBER(K74),"Manual quote - verify source",IF(T74="Covered","Covered by capacity",IF(T74="Control plane","No direct fee","Priced - verify sizing")))))</f>
        <v>Inactive</v>
      </c>
      <c r="R74" s="2" t="s">
        <v>2314</v>
      </c>
      <c r="S74" s="2" t="s">
        <v>2047</v>
      </c>
      <c r="T74" s="2" t="s">
        <v>181</v>
      </c>
      <c r="U74" s="3">
        <f>IF(COUNTIF('SKU Catalog'!$A$4:$A$116,T74&amp;"|"&amp;F74)=0,0,MATCH(T74&amp;"|"&amp;F74,'SKU Catalog'!$A$1:$A$116,0))</f>
        <v>4</v>
      </c>
      <c r="V74" s="4">
        <f>IF(NOT(AND(A74=$B$2,G74&gt;0,H74&gt;0,OR(C74&lt;&gt;"Recommended baseline",Assumptions!$B$10=1))),0,IF(ISNUMBER(K74),G74*H74*K74,IF(U74=0,"UNPRICED",IF(ISNUMBER(INDEX('SKU Catalog'!$K$1:$K$116,MAX(1,U74))),G74*H74*INDEX('SKU Catalog'!$K$1:$K$116,MAX(1,U74))*IF(AND(INDEX('SKU Catalog'!$F$1:$F$116,MAX(1,U74))="Hourly",OR(INDEX('SKU Catalog'!$J$1:$J$116,MAX(1,U74))=0,"PAYG"="PAYG")),I74,1),"UNPRICED"))))</f>
        <v>0</v>
      </c>
      <c r="W74" s="4">
        <f>IF(NOT(AND(A74=$B$2,G74&gt;0,H74&gt;0,OR(C74&lt;&gt;"Recommended baseline",Assumptions!$B$10=1))),0,IF(ISNUMBER(K74),G74*H74*K74,IF(U74=0,"UNPRICED",IF(ISNUMBER(INDEX('SKU Catalog'!$L$1:$L$116,MAX(1,U74))),G74*H74*INDEX('SKU Catalog'!$L$1:$L$116,MAX(1,U74))*IF(AND(INDEX('SKU Catalog'!$F$1:$F$116,MAX(1,U74))="Hourly",OR(INDEX('SKU Catalog'!$J$1:$J$116,MAX(1,U74))=0,"1Y"="PAYG")),I74,1),"UNPRICED"))))</f>
        <v>0</v>
      </c>
      <c r="X74" s="4">
        <f>IF(NOT(AND(A74=$B$2,G74&gt;0,H74&gt;0,OR(C74&lt;&gt;"Recommended baseline",Assumptions!$B$10=1))),0,IF(ISNUMBER(K74),G74*H74*K74,IF(U74=0,"UNPRICED",IF(ISNUMBER(INDEX('SKU Catalog'!$M$1:$M$116,MAX(1,U74))),G74*H74*INDEX('SKU Catalog'!$M$1:$M$116,MAX(1,U74))*IF(AND(INDEX('SKU Catalog'!$F$1:$F$116,MAX(1,U74))="Hourly",OR(INDEX('SKU Catalog'!$J$1:$J$116,MAX(1,U74))=0,"3Y"="PAYG")),I74,1),"UNPRICED"))))</f>
        <v>0</v>
      </c>
    </row>
    <row r="75" spans="1:24" ht="54" customHeight="1" x14ac:dyDescent="0.3">
      <c r="A75" s="2" t="s">
        <v>951</v>
      </c>
      <c r="B75" s="2" t="s">
        <v>86</v>
      </c>
      <c r="C75" s="2" t="s">
        <v>2299</v>
      </c>
      <c r="D75" s="2" t="s">
        <v>981</v>
      </c>
      <c r="E75" s="2" t="s">
        <v>982</v>
      </c>
      <c r="F75" s="5" t="s">
        <v>182</v>
      </c>
      <c r="G75" s="6">
        <v>1</v>
      </c>
      <c r="H75" s="6">
        <v>1</v>
      </c>
      <c r="I75" s="11">
        <v>1</v>
      </c>
      <c r="J75" s="5" t="s">
        <v>2297</v>
      </c>
      <c r="K75" s="12"/>
      <c r="L75" s="3" t="str">
        <f>IF(U75=0,"INVALID SKU",IF(INDEX('SKU Catalog'!$J$1:$J$116,MAX(1,U75))=0,"PAYG",IF(J75="Default",Assumptions!$B$7,J75)))</f>
        <v>PAYG</v>
      </c>
      <c r="M75" s="3" t="str">
        <f>IF(U75=0,"Review SKU",INDEX('SKU Catalog'!$E$1:$E$116,MAX(1,U75)))</f>
        <v>resource</v>
      </c>
      <c r="N75" s="8">
        <f>IF(ISNUMBER(K75),K75,IF(U75=0,"UNPRICED",IF(L75="PAYG",INDEX('SKU Catalog'!$K$1:$K$116,MAX(1,U75)),IF(L75="1Y",INDEX('SKU Catalog'!$L$1:$L$116,MAX(1,U75)),INDEX('SKU Catalog'!$M$1:$M$116,MAX(1,U75))))))</f>
        <v>0</v>
      </c>
      <c r="O75" s="4">
        <f>IF(NOT(AND(A75=$B$2,G75&gt;0,H75&gt;0,OR(C75&lt;&gt;"Recommended baseline",Assumptions!$B$10=1))),0,IF(ISNUMBER(N75),G75*H75*N75*IF(ISNUMBER(K75),1,IF(AND(L75="PAYG",INDEX('SKU Catalog'!$F$1:$F$116,MAX(1,U75))="Hourly"),I75,1)),"UNPRICED"))</f>
        <v>0</v>
      </c>
      <c r="P75" s="4">
        <f>IF(ISNUMBER(O75),O75*Assumptions!$B$8,"UNPRICED")</f>
        <v>0</v>
      </c>
      <c r="Q75" s="3" t="str">
        <f>IF(NOT(AND(A75=$B$2,G75&gt;0,H75&gt;0,OR(C75&lt;&gt;"Recommended baseline",Assumptions!$B$10=1))),"Inactive",IF(NOT(ISNUMBER(N75)),"UNPRICED - select SKU / quote",IF(ISNUMBER(K75),"Manual quote - verify source",IF(T75="Covered","Covered by capacity",IF(T75="Control plane","No direct fee","Priced - verify sizing")))))</f>
        <v>Inactive</v>
      </c>
      <c r="R75" s="2" t="s">
        <v>2314</v>
      </c>
      <c r="S75" s="2" t="s">
        <v>2047</v>
      </c>
      <c r="T75" s="2" t="s">
        <v>181</v>
      </c>
      <c r="U75" s="3">
        <f>IF(COUNTIF('SKU Catalog'!$A$4:$A$116,T75&amp;"|"&amp;F75)=0,0,MATCH(T75&amp;"|"&amp;F75,'SKU Catalog'!$A$1:$A$116,0))</f>
        <v>4</v>
      </c>
      <c r="V75" s="4">
        <f>IF(NOT(AND(A75=$B$2,G75&gt;0,H75&gt;0,OR(C75&lt;&gt;"Recommended baseline",Assumptions!$B$10=1))),0,IF(ISNUMBER(K75),G75*H75*K75,IF(U75=0,"UNPRICED",IF(ISNUMBER(INDEX('SKU Catalog'!$K$1:$K$116,MAX(1,U75))),G75*H75*INDEX('SKU Catalog'!$K$1:$K$116,MAX(1,U75))*IF(AND(INDEX('SKU Catalog'!$F$1:$F$116,MAX(1,U75))="Hourly",OR(INDEX('SKU Catalog'!$J$1:$J$116,MAX(1,U75))=0,"PAYG"="PAYG")),I75,1),"UNPRICED"))))</f>
        <v>0</v>
      </c>
      <c r="W75" s="4">
        <f>IF(NOT(AND(A75=$B$2,G75&gt;0,H75&gt;0,OR(C75&lt;&gt;"Recommended baseline",Assumptions!$B$10=1))),0,IF(ISNUMBER(K75),G75*H75*K75,IF(U75=0,"UNPRICED",IF(ISNUMBER(INDEX('SKU Catalog'!$L$1:$L$116,MAX(1,U75))),G75*H75*INDEX('SKU Catalog'!$L$1:$L$116,MAX(1,U75))*IF(AND(INDEX('SKU Catalog'!$F$1:$F$116,MAX(1,U75))="Hourly",OR(INDEX('SKU Catalog'!$J$1:$J$116,MAX(1,U75))=0,"1Y"="PAYG")),I75,1),"UNPRICED"))))</f>
        <v>0</v>
      </c>
      <c r="X75" s="4">
        <f>IF(NOT(AND(A75=$B$2,G75&gt;0,H75&gt;0,OR(C75&lt;&gt;"Recommended baseline",Assumptions!$B$10=1))),0,IF(ISNUMBER(K75),G75*H75*K75,IF(U75=0,"UNPRICED",IF(ISNUMBER(INDEX('SKU Catalog'!$M$1:$M$116,MAX(1,U75))),G75*H75*INDEX('SKU Catalog'!$M$1:$M$116,MAX(1,U75))*IF(AND(INDEX('SKU Catalog'!$F$1:$F$116,MAX(1,U75))="Hourly",OR(INDEX('SKU Catalog'!$J$1:$J$116,MAX(1,U75))=0,"3Y"="PAYG")),I75,1),"UNPRICED"))))</f>
        <v>0</v>
      </c>
    </row>
    <row r="76" spans="1:24" ht="54" customHeight="1" x14ac:dyDescent="0.3">
      <c r="A76" s="2" t="s">
        <v>951</v>
      </c>
      <c r="B76" s="2" t="s">
        <v>86</v>
      </c>
      <c r="C76" s="2" t="s">
        <v>2299</v>
      </c>
      <c r="D76" s="2" t="s">
        <v>991</v>
      </c>
      <c r="E76" s="2" t="s">
        <v>992</v>
      </c>
      <c r="F76" s="5" t="s">
        <v>182</v>
      </c>
      <c r="G76" s="6">
        <v>1</v>
      </c>
      <c r="H76" s="6">
        <v>1</v>
      </c>
      <c r="I76" s="11">
        <v>1</v>
      </c>
      <c r="J76" s="5" t="s">
        <v>2297</v>
      </c>
      <c r="K76" s="12"/>
      <c r="L76" s="3" t="str">
        <f>IF(U76=0,"INVALID SKU",IF(INDEX('SKU Catalog'!$J$1:$J$116,MAX(1,U76))=0,"PAYG",IF(J76="Default",Assumptions!$B$7,J76)))</f>
        <v>PAYG</v>
      </c>
      <c r="M76" s="3" t="str">
        <f>IF(U76=0,"Review SKU",INDEX('SKU Catalog'!$E$1:$E$116,MAX(1,U76)))</f>
        <v>resource</v>
      </c>
      <c r="N76" s="8">
        <f>IF(ISNUMBER(K76),K76,IF(U76=0,"UNPRICED",IF(L76="PAYG",INDEX('SKU Catalog'!$K$1:$K$116,MAX(1,U76)),IF(L76="1Y",INDEX('SKU Catalog'!$L$1:$L$116,MAX(1,U76)),INDEX('SKU Catalog'!$M$1:$M$116,MAX(1,U76))))))</f>
        <v>0</v>
      </c>
      <c r="O76" s="4">
        <f>IF(NOT(AND(A76=$B$2,G76&gt;0,H76&gt;0,OR(C76&lt;&gt;"Recommended baseline",Assumptions!$B$10=1))),0,IF(ISNUMBER(N76),G76*H76*N76*IF(ISNUMBER(K76),1,IF(AND(L76="PAYG",INDEX('SKU Catalog'!$F$1:$F$116,MAX(1,U76))="Hourly"),I76,1)),"UNPRICED"))</f>
        <v>0</v>
      </c>
      <c r="P76" s="4">
        <f>IF(ISNUMBER(O76),O76*Assumptions!$B$8,"UNPRICED")</f>
        <v>0</v>
      </c>
      <c r="Q76" s="3" t="str">
        <f>IF(NOT(AND(A76=$B$2,G76&gt;0,H76&gt;0,OR(C76&lt;&gt;"Recommended baseline",Assumptions!$B$10=1))),"Inactive",IF(NOT(ISNUMBER(N76)),"UNPRICED - select SKU / quote",IF(ISNUMBER(K76),"Manual quote - verify source",IF(T76="Covered","Covered by capacity",IF(T76="Control plane","No direct fee","Priced - verify sizing")))))</f>
        <v>Inactive</v>
      </c>
      <c r="R76" s="2" t="s">
        <v>2314</v>
      </c>
      <c r="S76" s="2" t="s">
        <v>2047</v>
      </c>
      <c r="T76" s="2" t="s">
        <v>181</v>
      </c>
      <c r="U76" s="3">
        <f>IF(COUNTIF('SKU Catalog'!$A$4:$A$116,T76&amp;"|"&amp;F76)=0,0,MATCH(T76&amp;"|"&amp;F76,'SKU Catalog'!$A$1:$A$116,0))</f>
        <v>4</v>
      </c>
      <c r="V76" s="4">
        <f>IF(NOT(AND(A76=$B$2,G76&gt;0,H76&gt;0,OR(C76&lt;&gt;"Recommended baseline",Assumptions!$B$10=1))),0,IF(ISNUMBER(K76),G76*H76*K76,IF(U76=0,"UNPRICED",IF(ISNUMBER(INDEX('SKU Catalog'!$K$1:$K$116,MAX(1,U76))),G76*H76*INDEX('SKU Catalog'!$K$1:$K$116,MAX(1,U76))*IF(AND(INDEX('SKU Catalog'!$F$1:$F$116,MAX(1,U76))="Hourly",OR(INDEX('SKU Catalog'!$J$1:$J$116,MAX(1,U76))=0,"PAYG"="PAYG")),I76,1),"UNPRICED"))))</f>
        <v>0</v>
      </c>
      <c r="W76" s="4">
        <f>IF(NOT(AND(A76=$B$2,G76&gt;0,H76&gt;0,OR(C76&lt;&gt;"Recommended baseline",Assumptions!$B$10=1))),0,IF(ISNUMBER(K76),G76*H76*K76,IF(U76=0,"UNPRICED",IF(ISNUMBER(INDEX('SKU Catalog'!$L$1:$L$116,MAX(1,U76))),G76*H76*INDEX('SKU Catalog'!$L$1:$L$116,MAX(1,U76))*IF(AND(INDEX('SKU Catalog'!$F$1:$F$116,MAX(1,U76))="Hourly",OR(INDEX('SKU Catalog'!$J$1:$J$116,MAX(1,U76))=0,"1Y"="PAYG")),I76,1),"UNPRICED"))))</f>
        <v>0</v>
      </c>
      <c r="X76" s="4">
        <f>IF(NOT(AND(A76=$B$2,G76&gt;0,H76&gt;0,OR(C76&lt;&gt;"Recommended baseline",Assumptions!$B$10=1))),0,IF(ISNUMBER(K76),G76*H76*K76,IF(U76=0,"UNPRICED",IF(ISNUMBER(INDEX('SKU Catalog'!$M$1:$M$116,MAX(1,U76))),G76*H76*INDEX('SKU Catalog'!$M$1:$M$116,MAX(1,U76))*IF(AND(INDEX('SKU Catalog'!$F$1:$F$116,MAX(1,U76))="Hourly",OR(INDEX('SKU Catalog'!$J$1:$J$116,MAX(1,U76))=0,"3Y"="PAYG")),I76,1),"UNPRICED"))))</f>
        <v>0</v>
      </c>
    </row>
    <row r="77" spans="1:24" ht="54" customHeight="1" x14ac:dyDescent="0.3">
      <c r="A77" s="2" t="s">
        <v>951</v>
      </c>
      <c r="B77" s="2" t="s">
        <v>86</v>
      </c>
      <c r="C77" s="2" t="s">
        <v>2299</v>
      </c>
      <c r="D77" s="2" t="s">
        <v>1004</v>
      </c>
      <c r="E77" s="2" t="s">
        <v>1005</v>
      </c>
      <c r="F77" s="5" t="s">
        <v>182</v>
      </c>
      <c r="G77" s="6">
        <v>1</v>
      </c>
      <c r="H77" s="6">
        <v>1</v>
      </c>
      <c r="I77" s="11">
        <v>1</v>
      </c>
      <c r="J77" s="5" t="s">
        <v>2297</v>
      </c>
      <c r="K77" s="12"/>
      <c r="L77" s="3" t="str">
        <f>IF(U77=0,"INVALID SKU",IF(INDEX('SKU Catalog'!$J$1:$J$116,MAX(1,U77))=0,"PAYG",IF(J77="Default",Assumptions!$B$7,J77)))</f>
        <v>PAYG</v>
      </c>
      <c r="M77" s="3" t="str">
        <f>IF(U77=0,"Review SKU",INDEX('SKU Catalog'!$E$1:$E$116,MAX(1,U77)))</f>
        <v>resource</v>
      </c>
      <c r="N77" s="8">
        <f>IF(ISNUMBER(K77),K77,IF(U77=0,"UNPRICED",IF(L77="PAYG",INDEX('SKU Catalog'!$K$1:$K$116,MAX(1,U77)),IF(L77="1Y",INDEX('SKU Catalog'!$L$1:$L$116,MAX(1,U77)),INDEX('SKU Catalog'!$M$1:$M$116,MAX(1,U77))))))</f>
        <v>0</v>
      </c>
      <c r="O77" s="4">
        <f>IF(NOT(AND(A77=$B$2,G77&gt;0,H77&gt;0,OR(C77&lt;&gt;"Recommended baseline",Assumptions!$B$10=1))),0,IF(ISNUMBER(N77),G77*H77*N77*IF(ISNUMBER(K77),1,IF(AND(L77="PAYG",INDEX('SKU Catalog'!$F$1:$F$116,MAX(1,U77))="Hourly"),I77,1)),"UNPRICED"))</f>
        <v>0</v>
      </c>
      <c r="P77" s="4">
        <f>IF(ISNUMBER(O77),O77*Assumptions!$B$8,"UNPRICED")</f>
        <v>0</v>
      </c>
      <c r="Q77" s="3" t="str">
        <f>IF(NOT(AND(A77=$B$2,G77&gt;0,H77&gt;0,OR(C77&lt;&gt;"Recommended baseline",Assumptions!$B$10=1))),"Inactive",IF(NOT(ISNUMBER(N77)),"UNPRICED - select SKU / quote",IF(ISNUMBER(K77),"Manual quote - verify source",IF(T77="Covered","Covered by capacity",IF(T77="Control plane","No direct fee","Priced - verify sizing")))))</f>
        <v>Inactive</v>
      </c>
      <c r="R77" s="2" t="s">
        <v>2314</v>
      </c>
      <c r="S77" s="2" t="s">
        <v>2047</v>
      </c>
      <c r="T77" s="2" t="s">
        <v>181</v>
      </c>
      <c r="U77" s="3">
        <f>IF(COUNTIF('SKU Catalog'!$A$4:$A$116,T77&amp;"|"&amp;F77)=0,0,MATCH(T77&amp;"|"&amp;F77,'SKU Catalog'!$A$1:$A$116,0))</f>
        <v>4</v>
      </c>
      <c r="V77" s="4">
        <f>IF(NOT(AND(A77=$B$2,G77&gt;0,H77&gt;0,OR(C77&lt;&gt;"Recommended baseline",Assumptions!$B$10=1))),0,IF(ISNUMBER(K77),G77*H77*K77,IF(U77=0,"UNPRICED",IF(ISNUMBER(INDEX('SKU Catalog'!$K$1:$K$116,MAX(1,U77))),G77*H77*INDEX('SKU Catalog'!$K$1:$K$116,MAX(1,U77))*IF(AND(INDEX('SKU Catalog'!$F$1:$F$116,MAX(1,U77))="Hourly",OR(INDEX('SKU Catalog'!$J$1:$J$116,MAX(1,U77))=0,"PAYG"="PAYG")),I77,1),"UNPRICED"))))</f>
        <v>0</v>
      </c>
      <c r="W77" s="4">
        <f>IF(NOT(AND(A77=$B$2,G77&gt;0,H77&gt;0,OR(C77&lt;&gt;"Recommended baseline",Assumptions!$B$10=1))),0,IF(ISNUMBER(K77),G77*H77*K77,IF(U77=0,"UNPRICED",IF(ISNUMBER(INDEX('SKU Catalog'!$L$1:$L$116,MAX(1,U77))),G77*H77*INDEX('SKU Catalog'!$L$1:$L$116,MAX(1,U77))*IF(AND(INDEX('SKU Catalog'!$F$1:$F$116,MAX(1,U77))="Hourly",OR(INDEX('SKU Catalog'!$J$1:$J$116,MAX(1,U77))=0,"1Y"="PAYG")),I77,1),"UNPRICED"))))</f>
        <v>0</v>
      </c>
      <c r="X77" s="4">
        <f>IF(NOT(AND(A77=$B$2,G77&gt;0,H77&gt;0,OR(C77&lt;&gt;"Recommended baseline",Assumptions!$B$10=1))),0,IF(ISNUMBER(K77),G77*H77*K77,IF(U77=0,"UNPRICED",IF(ISNUMBER(INDEX('SKU Catalog'!$M$1:$M$116,MAX(1,U77))),G77*H77*INDEX('SKU Catalog'!$M$1:$M$116,MAX(1,U77))*IF(AND(INDEX('SKU Catalog'!$F$1:$F$116,MAX(1,U77))="Hourly",OR(INDEX('SKU Catalog'!$J$1:$J$116,MAX(1,U77))=0,"3Y"="PAYG")),I77,1),"UNPRICED"))))</f>
        <v>0</v>
      </c>
    </row>
    <row r="78" spans="1:24" ht="54" customHeight="1" x14ac:dyDescent="0.3">
      <c r="A78" s="2" t="s">
        <v>951</v>
      </c>
      <c r="B78" s="2" t="s">
        <v>86</v>
      </c>
      <c r="C78" s="2" t="s">
        <v>2299</v>
      </c>
      <c r="D78" s="2" t="s">
        <v>1008</v>
      </c>
      <c r="E78" s="2" t="s">
        <v>1009</v>
      </c>
      <c r="F78" s="5" t="s">
        <v>182</v>
      </c>
      <c r="G78" s="6">
        <v>1</v>
      </c>
      <c r="H78" s="6">
        <v>1</v>
      </c>
      <c r="I78" s="11">
        <v>1</v>
      </c>
      <c r="J78" s="5" t="s">
        <v>2297</v>
      </c>
      <c r="K78" s="12"/>
      <c r="L78" s="3" t="str">
        <f>IF(U78=0,"INVALID SKU",IF(INDEX('SKU Catalog'!$J$1:$J$116,MAX(1,U78))=0,"PAYG",IF(J78="Default",Assumptions!$B$7,J78)))</f>
        <v>PAYG</v>
      </c>
      <c r="M78" s="3" t="str">
        <f>IF(U78=0,"Review SKU",INDEX('SKU Catalog'!$E$1:$E$116,MAX(1,U78)))</f>
        <v>resource</v>
      </c>
      <c r="N78" s="8">
        <f>IF(ISNUMBER(K78),K78,IF(U78=0,"UNPRICED",IF(L78="PAYG",INDEX('SKU Catalog'!$K$1:$K$116,MAX(1,U78)),IF(L78="1Y",INDEX('SKU Catalog'!$L$1:$L$116,MAX(1,U78)),INDEX('SKU Catalog'!$M$1:$M$116,MAX(1,U78))))))</f>
        <v>0</v>
      </c>
      <c r="O78" s="4">
        <f>IF(NOT(AND(A78=$B$2,G78&gt;0,H78&gt;0,OR(C78&lt;&gt;"Recommended baseline",Assumptions!$B$10=1))),0,IF(ISNUMBER(N78),G78*H78*N78*IF(ISNUMBER(K78),1,IF(AND(L78="PAYG",INDEX('SKU Catalog'!$F$1:$F$116,MAX(1,U78))="Hourly"),I78,1)),"UNPRICED"))</f>
        <v>0</v>
      </c>
      <c r="P78" s="4">
        <f>IF(ISNUMBER(O78),O78*Assumptions!$B$8,"UNPRICED")</f>
        <v>0</v>
      </c>
      <c r="Q78" s="3" t="str">
        <f>IF(NOT(AND(A78=$B$2,G78&gt;0,H78&gt;0,OR(C78&lt;&gt;"Recommended baseline",Assumptions!$B$10=1))),"Inactive",IF(NOT(ISNUMBER(N78)),"UNPRICED - select SKU / quote",IF(ISNUMBER(K78),"Manual quote - verify source",IF(T78="Covered","Covered by capacity",IF(T78="Control plane","No direct fee","Priced - verify sizing")))))</f>
        <v>Inactive</v>
      </c>
      <c r="R78" s="2" t="s">
        <v>2314</v>
      </c>
      <c r="S78" s="2" t="s">
        <v>2047</v>
      </c>
      <c r="T78" s="2" t="s">
        <v>181</v>
      </c>
      <c r="U78" s="3">
        <f>IF(COUNTIF('SKU Catalog'!$A$4:$A$116,T78&amp;"|"&amp;F78)=0,0,MATCH(T78&amp;"|"&amp;F78,'SKU Catalog'!$A$1:$A$116,0))</f>
        <v>4</v>
      </c>
      <c r="V78" s="4">
        <f>IF(NOT(AND(A78=$B$2,G78&gt;0,H78&gt;0,OR(C78&lt;&gt;"Recommended baseline",Assumptions!$B$10=1))),0,IF(ISNUMBER(K78),G78*H78*K78,IF(U78=0,"UNPRICED",IF(ISNUMBER(INDEX('SKU Catalog'!$K$1:$K$116,MAX(1,U78))),G78*H78*INDEX('SKU Catalog'!$K$1:$K$116,MAX(1,U78))*IF(AND(INDEX('SKU Catalog'!$F$1:$F$116,MAX(1,U78))="Hourly",OR(INDEX('SKU Catalog'!$J$1:$J$116,MAX(1,U78))=0,"PAYG"="PAYG")),I78,1),"UNPRICED"))))</f>
        <v>0</v>
      </c>
      <c r="W78" s="4">
        <f>IF(NOT(AND(A78=$B$2,G78&gt;0,H78&gt;0,OR(C78&lt;&gt;"Recommended baseline",Assumptions!$B$10=1))),0,IF(ISNUMBER(K78),G78*H78*K78,IF(U78=0,"UNPRICED",IF(ISNUMBER(INDEX('SKU Catalog'!$L$1:$L$116,MAX(1,U78))),G78*H78*INDEX('SKU Catalog'!$L$1:$L$116,MAX(1,U78))*IF(AND(INDEX('SKU Catalog'!$F$1:$F$116,MAX(1,U78))="Hourly",OR(INDEX('SKU Catalog'!$J$1:$J$116,MAX(1,U78))=0,"1Y"="PAYG")),I78,1),"UNPRICED"))))</f>
        <v>0</v>
      </c>
      <c r="X78" s="4">
        <f>IF(NOT(AND(A78=$B$2,G78&gt;0,H78&gt;0,OR(C78&lt;&gt;"Recommended baseline",Assumptions!$B$10=1))),0,IF(ISNUMBER(K78),G78*H78*K78,IF(U78=0,"UNPRICED",IF(ISNUMBER(INDEX('SKU Catalog'!$M$1:$M$116,MAX(1,U78))),G78*H78*INDEX('SKU Catalog'!$M$1:$M$116,MAX(1,U78))*IF(AND(INDEX('SKU Catalog'!$F$1:$F$116,MAX(1,U78))="Hourly",OR(INDEX('SKU Catalog'!$J$1:$J$116,MAX(1,U78))=0,"3Y"="PAYG")),I78,1),"UNPRICED"))))</f>
        <v>0</v>
      </c>
    </row>
    <row r="79" spans="1:24" ht="54" customHeight="1" x14ac:dyDescent="0.3">
      <c r="A79" s="2" t="s">
        <v>951</v>
      </c>
      <c r="B79" s="2" t="s">
        <v>86</v>
      </c>
      <c r="C79" s="2" t="s">
        <v>2299</v>
      </c>
      <c r="D79" s="2" t="s">
        <v>1012</v>
      </c>
      <c r="E79" s="2" t="s">
        <v>1013</v>
      </c>
      <c r="F79" s="5" t="s">
        <v>182</v>
      </c>
      <c r="G79" s="6">
        <v>1</v>
      </c>
      <c r="H79" s="6">
        <v>1</v>
      </c>
      <c r="I79" s="11">
        <v>1</v>
      </c>
      <c r="J79" s="5" t="s">
        <v>2297</v>
      </c>
      <c r="K79" s="12"/>
      <c r="L79" s="3" t="str">
        <f>IF(U79=0,"INVALID SKU",IF(INDEX('SKU Catalog'!$J$1:$J$116,MAX(1,U79))=0,"PAYG",IF(J79="Default",Assumptions!$B$7,J79)))</f>
        <v>PAYG</v>
      </c>
      <c r="M79" s="3" t="str">
        <f>IF(U79=0,"Review SKU",INDEX('SKU Catalog'!$E$1:$E$116,MAX(1,U79)))</f>
        <v>resource</v>
      </c>
      <c r="N79" s="8">
        <f>IF(ISNUMBER(K79),K79,IF(U79=0,"UNPRICED",IF(L79="PAYG",INDEX('SKU Catalog'!$K$1:$K$116,MAX(1,U79)),IF(L79="1Y",INDEX('SKU Catalog'!$L$1:$L$116,MAX(1,U79)),INDEX('SKU Catalog'!$M$1:$M$116,MAX(1,U79))))))</f>
        <v>0</v>
      </c>
      <c r="O79" s="4">
        <f>IF(NOT(AND(A79=$B$2,G79&gt;0,H79&gt;0,OR(C79&lt;&gt;"Recommended baseline",Assumptions!$B$10=1))),0,IF(ISNUMBER(N79),G79*H79*N79*IF(ISNUMBER(K79),1,IF(AND(L79="PAYG",INDEX('SKU Catalog'!$F$1:$F$116,MAX(1,U79))="Hourly"),I79,1)),"UNPRICED"))</f>
        <v>0</v>
      </c>
      <c r="P79" s="4">
        <f>IF(ISNUMBER(O79),O79*Assumptions!$B$8,"UNPRICED")</f>
        <v>0</v>
      </c>
      <c r="Q79" s="3" t="str">
        <f>IF(NOT(AND(A79=$B$2,G79&gt;0,H79&gt;0,OR(C79&lt;&gt;"Recommended baseline",Assumptions!$B$10=1))),"Inactive",IF(NOT(ISNUMBER(N79)),"UNPRICED - select SKU / quote",IF(ISNUMBER(K79),"Manual quote - verify source",IF(T79="Covered","Covered by capacity",IF(T79="Control plane","No direct fee","Priced - verify sizing")))))</f>
        <v>Inactive</v>
      </c>
      <c r="R79" s="2" t="s">
        <v>2314</v>
      </c>
      <c r="S79" s="2" t="s">
        <v>2047</v>
      </c>
      <c r="T79" s="2" t="s">
        <v>181</v>
      </c>
      <c r="U79" s="3">
        <f>IF(COUNTIF('SKU Catalog'!$A$4:$A$116,T79&amp;"|"&amp;F79)=0,0,MATCH(T79&amp;"|"&amp;F79,'SKU Catalog'!$A$1:$A$116,0))</f>
        <v>4</v>
      </c>
      <c r="V79" s="4">
        <f>IF(NOT(AND(A79=$B$2,G79&gt;0,H79&gt;0,OR(C79&lt;&gt;"Recommended baseline",Assumptions!$B$10=1))),0,IF(ISNUMBER(K79),G79*H79*K79,IF(U79=0,"UNPRICED",IF(ISNUMBER(INDEX('SKU Catalog'!$K$1:$K$116,MAX(1,U79))),G79*H79*INDEX('SKU Catalog'!$K$1:$K$116,MAX(1,U79))*IF(AND(INDEX('SKU Catalog'!$F$1:$F$116,MAX(1,U79))="Hourly",OR(INDEX('SKU Catalog'!$J$1:$J$116,MAX(1,U79))=0,"PAYG"="PAYG")),I79,1),"UNPRICED"))))</f>
        <v>0</v>
      </c>
      <c r="W79" s="4">
        <f>IF(NOT(AND(A79=$B$2,G79&gt;0,H79&gt;0,OR(C79&lt;&gt;"Recommended baseline",Assumptions!$B$10=1))),0,IF(ISNUMBER(K79),G79*H79*K79,IF(U79=0,"UNPRICED",IF(ISNUMBER(INDEX('SKU Catalog'!$L$1:$L$116,MAX(1,U79))),G79*H79*INDEX('SKU Catalog'!$L$1:$L$116,MAX(1,U79))*IF(AND(INDEX('SKU Catalog'!$F$1:$F$116,MAX(1,U79))="Hourly",OR(INDEX('SKU Catalog'!$J$1:$J$116,MAX(1,U79))=0,"1Y"="PAYG")),I79,1),"UNPRICED"))))</f>
        <v>0</v>
      </c>
      <c r="X79" s="4">
        <f>IF(NOT(AND(A79=$B$2,G79&gt;0,H79&gt;0,OR(C79&lt;&gt;"Recommended baseline",Assumptions!$B$10=1))),0,IF(ISNUMBER(K79),G79*H79*K79,IF(U79=0,"UNPRICED",IF(ISNUMBER(INDEX('SKU Catalog'!$M$1:$M$116,MAX(1,U79))),G79*H79*INDEX('SKU Catalog'!$M$1:$M$116,MAX(1,U79))*IF(AND(INDEX('SKU Catalog'!$F$1:$F$116,MAX(1,U79))="Hourly",OR(INDEX('SKU Catalog'!$J$1:$J$116,MAX(1,U79))=0,"3Y"="PAYG")),I79,1),"UNPRICED"))))</f>
        <v>0</v>
      </c>
    </row>
    <row r="80" spans="1:24" ht="54" customHeight="1" x14ac:dyDescent="0.3">
      <c r="A80" s="2" t="s">
        <v>951</v>
      </c>
      <c r="B80" s="2" t="s">
        <v>86</v>
      </c>
      <c r="C80" s="2" t="s">
        <v>2299</v>
      </c>
      <c r="D80" s="2" t="s">
        <v>1020</v>
      </c>
      <c r="E80" s="2" t="s">
        <v>1021</v>
      </c>
      <c r="F80" s="5" t="s">
        <v>182</v>
      </c>
      <c r="G80" s="6">
        <v>1</v>
      </c>
      <c r="H80" s="6">
        <v>1</v>
      </c>
      <c r="I80" s="11">
        <v>1</v>
      </c>
      <c r="J80" s="5" t="s">
        <v>2297</v>
      </c>
      <c r="K80" s="12"/>
      <c r="L80" s="3" t="str">
        <f>IF(U80=0,"INVALID SKU",IF(INDEX('SKU Catalog'!$J$1:$J$116,MAX(1,U80))=0,"PAYG",IF(J80="Default",Assumptions!$B$7,J80)))</f>
        <v>PAYG</v>
      </c>
      <c r="M80" s="3" t="str">
        <f>IF(U80=0,"Review SKU",INDEX('SKU Catalog'!$E$1:$E$116,MAX(1,U80)))</f>
        <v>resource</v>
      </c>
      <c r="N80" s="8">
        <f>IF(ISNUMBER(K80),K80,IF(U80=0,"UNPRICED",IF(L80="PAYG",INDEX('SKU Catalog'!$K$1:$K$116,MAX(1,U80)),IF(L80="1Y",INDEX('SKU Catalog'!$L$1:$L$116,MAX(1,U80)),INDEX('SKU Catalog'!$M$1:$M$116,MAX(1,U80))))))</f>
        <v>0</v>
      </c>
      <c r="O80" s="4">
        <f>IF(NOT(AND(A80=$B$2,G80&gt;0,H80&gt;0,OR(C80&lt;&gt;"Recommended baseline",Assumptions!$B$10=1))),0,IF(ISNUMBER(N80),G80*H80*N80*IF(ISNUMBER(K80),1,IF(AND(L80="PAYG",INDEX('SKU Catalog'!$F$1:$F$116,MAX(1,U80))="Hourly"),I80,1)),"UNPRICED"))</f>
        <v>0</v>
      </c>
      <c r="P80" s="4">
        <f>IF(ISNUMBER(O80),O80*Assumptions!$B$8,"UNPRICED")</f>
        <v>0</v>
      </c>
      <c r="Q80" s="3" t="str">
        <f>IF(NOT(AND(A80=$B$2,G80&gt;0,H80&gt;0,OR(C80&lt;&gt;"Recommended baseline",Assumptions!$B$10=1))),"Inactive",IF(NOT(ISNUMBER(N80)),"UNPRICED - select SKU / quote",IF(ISNUMBER(K80),"Manual quote - verify source",IF(T80="Covered","Covered by capacity",IF(T80="Control plane","No direct fee","Priced - verify sizing")))))</f>
        <v>Inactive</v>
      </c>
      <c r="R80" s="2" t="s">
        <v>2314</v>
      </c>
      <c r="S80" s="2" t="s">
        <v>2047</v>
      </c>
      <c r="T80" s="2" t="s">
        <v>181</v>
      </c>
      <c r="U80" s="3">
        <f>IF(COUNTIF('SKU Catalog'!$A$4:$A$116,T80&amp;"|"&amp;F80)=0,0,MATCH(T80&amp;"|"&amp;F80,'SKU Catalog'!$A$1:$A$116,0))</f>
        <v>4</v>
      </c>
      <c r="V80" s="4">
        <f>IF(NOT(AND(A80=$B$2,G80&gt;0,H80&gt;0,OR(C80&lt;&gt;"Recommended baseline",Assumptions!$B$10=1))),0,IF(ISNUMBER(K80),G80*H80*K80,IF(U80=0,"UNPRICED",IF(ISNUMBER(INDEX('SKU Catalog'!$K$1:$K$116,MAX(1,U80))),G80*H80*INDEX('SKU Catalog'!$K$1:$K$116,MAX(1,U80))*IF(AND(INDEX('SKU Catalog'!$F$1:$F$116,MAX(1,U80))="Hourly",OR(INDEX('SKU Catalog'!$J$1:$J$116,MAX(1,U80))=0,"PAYG"="PAYG")),I80,1),"UNPRICED"))))</f>
        <v>0</v>
      </c>
      <c r="W80" s="4">
        <f>IF(NOT(AND(A80=$B$2,G80&gt;0,H80&gt;0,OR(C80&lt;&gt;"Recommended baseline",Assumptions!$B$10=1))),0,IF(ISNUMBER(K80),G80*H80*K80,IF(U80=0,"UNPRICED",IF(ISNUMBER(INDEX('SKU Catalog'!$L$1:$L$116,MAX(1,U80))),G80*H80*INDEX('SKU Catalog'!$L$1:$L$116,MAX(1,U80))*IF(AND(INDEX('SKU Catalog'!$F$1:$F$116,MAX(1,U80))="Hourly",OR(INDEX('SKU Catalog'!$J$1:$J$116,MAX(1,U80))=0,"1Y"="PAYG")),I80,1),"UNPRICED"))))</f>
        <v>0</v>
      </c>
      <c r="X80" s="4">
        <f>IF(NOT(AND(A80=$B$2,G80&gt;0,H80&gt;0,OR(C80&lt;&gt;"Recommended baseline",Assumptions!$B$10=1))),0,IF(ISNUMBER(K80),G80*H80*K80,IF(U80=0,"UNPRICED",IF(ISNUMBER(INDEX('SKU Catalog'!$M$1:$M$116,MAX(1,U80))),G80*H80*INDEX('SKU Catalog'!$M$1:$M$116,MAX(1,U80))*IF(AND(INDEX('SKU Catalog'!$F$1:$F$116,MAX(1,U80))="Hourly",OR(INDEX('SKU Catalog'!$J$1:$J$116,MAX(1,U80))=0,"3Y"="PAYG")),I80,1),"UNPRICED"))))</f>
        <v>0</v>
      </c>
    </row>
    <row r="81" spans="1:24" ht="54" customHeight="1" x14ac:dyDescent="0.3">
      <c r="A81" s="2" t="s">
        <v>951</v>
      </c>
      <c r="B81" s="2" t="s">
        <v>86</v>
      </c>
      <c r="C81" s="2" t="s">
        <v>2299</v>
      </c>
      <c r="D81" s="2" t="s">
        <v>1042</v>
      </c>
      <c r="E81" s="2" t="s">
        <v>1043</v>
      </c>
      <c r="F81" s="5" t="s">
        <v>182</v>
      </c>
      <c r="G81" s="6">
        <v>1</v>
      </c>
      <c r="H81" s="6">
        <v>1</v>
      </c>
      <c r="I81" s="11">
        <v>1</v>
      </c>
      <c r="J81" s="5" t="s">
        <v>2297</v>
      </c>
      <c r="K81" s="12"/>
      <c r="L81" s="3" t="str">
        <f>IF(U81=0,"INVALID SKU",IF(INDEX('SKU Catalog'!$J$1:$J$116,MAX(1,U81))=0,"PAYG",IF(J81="Default",Assumptions!$B$7,J81)))</f>
        <v>PAYG</v>
      </c>
      <c r="M81" s="3" t="str">
        <f>IF(U81=0,"Review SKU",INDEX('SKU Catalog'!$E$1:$E$116,MAX(1,U81)))</f>
        <v>resource</v>
      </c>
      <c r="N81" s="8">
        <f>IF(ISNUMBER(K81),K81,IF(U81=0,"UNPRICED",IF(L81="PAYG",INDEX('SKU Catalog'!$K$1:$K$116,MAX(1,U81)),IF(L81="1Y",INDEX('SKU Catalog'!$L$1:$L$116,MAX(1,U81)),INDEX('SKU Catalog'!$M$1:$M$116,MAX(1,U81))))))</f>
        <v>0</v>
      </c>
      <c r="O81" s="4">
        <f>IF(NOT(AND(A81=$B$2,G81&gt;0,H81&gt;0,OR(C81&lt;&gt;"Recommended baseline",Assumptions!$B$10=1))),0,IF(ISNUMBER(N81),G81*H81*N81*IF(ISNUMBER(K81),1,IF(AND(L81="PAYG",INDEX('SKU Catalog'!$F$1:$F$116,MAX(1,U81))="Hourly"),I81,1)),"UNPRICED"))</f>
        <v>0</v>
      </c>
      <c r="P81" s="4">
        <f>IF(ISNUMBER(O81),O81*Assumptions!$B$8,"UNPRICED")</f>
        <v>0</v>
      </c>
      <c r="Q81" s="3" t="str">
        <f>IF(NOT(AND(A81=$B$2,G81&gt;0,H81&gt;0,OR(C81&lt;&gt;"Recommended baseline",Assumptions!$B$10=1))),"Inactive",IF(NOT(ISNUMBER(N81)),"UNPRICED - select SKU / quote",IF(ISNUMBER(K81),"Manual quote - verify source",IF(T81="Covered","Covered by capacity",IF(T81="Control plane","No direct fee","Priced - verify sizing")))))</f>
        <v>Inactive</v>
      </c>
      <c r="R81" s="2" t="s">
        <v>2314</v>
      </c>
      <c r="S81" s="2" t="s">
        <v>2047</v>
      </c>
      <c r="T81" s="2" t="s">
        <v>181</v>
      </c>
      <c r="U81" s="3">
        <f>IF(COUNTIF('SKU Catalog'!$A$4:$A$116,T81&amp;"|"&amp;F81)=0,0,MATCH(T81&amp;"|"&amp;F81,'SKU Catalog'!$A$1:$A$116,0))</f>
        <v>4</v>
      </c>
      <c r="V81" s="4">
        <f>IF(NOT(AND(A81=$B$2,G81&gt;0,H81&gt;0,OR(C81&lt;&gt;"Recommended baseline",Assumptions!$B$10=1))),0,IF(ISNUMBER(K81),G81*H81*K81,IF(U81=0,"UNPRICED",IF(ISNUMBER(INDEX('SKU Catalog'!$K$1:$K$116,MAX(1,U81))),G81*H81*INDEX('SKU Catalog'!$K$1:$K$116,MAX(1,U81))*IF(AND(INDEX('SKU Catalog'!$F$1:$F$116,MAX(1,U81))="Hourly",OR(INDEX('SKU Catalog'!$J$1:$J$116,MAX(1,U81))=0,"PAYG"="PAYG")),I81,1),"UNPRICED"))))</f>
        <v>0</v>
      </c>
      <c r="W81" s="4">
        <f>IF(NOT(AND(A81=$B$2,G81&gt;0,H81&gt;0,OR(C81&lt;&gt;"Recommended baseline",Assumptions!$B$10=1))),0,IF(ISNUMBER(K81),G81*H81*K81,IF(U81=0,"UNPRICED",IF(ISNUMBER(INDEX('SKU Catalog'!$L$1:$L$116,MAX(1,U81))),G81*H81*INDEX('SKU Catalog'!$L$1:$L$116,MAX(1,U81))*IF(AND(INDEX('SKU Catalog'!$F$1:$F$116,MAX(1,U81))="Hourly",OR(INDEX('SKU Catalog'!$J$1:$J$116,MAX(1,U81))=0,"1Y"="PAYG")),I81,1),"UNPRICED"))))</f>
        <v>0</v>
      </c>
      <c r="X81" s="4">
        <f>IF(NOT(AND(A81=$B$2,G81&gt;0,H81&gt;0,OR(C81&lt;&gt;"Recommended baseline",Assumptions!$B$10=1))),0,IF(ISNUMBER(K81),G81*H81*K81,IF(U81=0,"UNPRICED",IF(ISNUMBER(INDEX('SKU Catalog'!$M$1:$M$116,MAX(1,U81))),G81*H81*INDEX('SKU Catalog'!$M$1:$M$116,MAX(1,U81))*IF(AND(INDEX('SKU Catalog'!$F$1:$F$116,MAX(1,U81))="Hourly",OR(INDEX('SKU Catalog'!$J$1:$J$116,MAX(1,U81))=0,"3Y"="PAYG")),I81,1),"UNPRICED"))))</f>
        <v>0</v>
      </c>
    </row>
    <row r="82" spans="1:24" ht="54" customHeight="1" x14ac:dyDescent="0.3">
      <c r="A82" s="2" t="s">
        <v>951</v>
      </c>
      <c r="B82" s="2" t="s">
        <v>86</v>
      </c>
      <c r="C82" s="2" t="s">
        <v>2299</v>
      </c>
      <c r="D82" s="2" t="s">
        <v>1046</v>
      </c>
      <c r="E82" s="2" t="s">
        <v>1047</v>
      </c>
      <c r="F82" s="5" t="s">
        <v>182</v>
      </c>
      <c r="G82" s="6">
        <v>1</v>
      </c>
      <c r="H82" s="6">
        <v>1</v>
      </c>
      <c r="I82" s="11">
        <v>1</v>
      </c>
      <c r="J82" s="5" t="s">
        <v>2297</v>
      </c>
      <c r="K82" s="12"/>
      <c r="L82" s="3" t="str">
        <f>IF(U82=0,"INVALID SKU",IF(INDEX('SKU Catalog'!$J$1:$J$116,MAX(1,U82))=0,"PAYG",IF(J82="Default",Assumptions!$B$7,J82)))</f>
        <v>PAYG</v>
      </c>
      <c r="M82" s="3" t="str">
        <f>IF(U82=0,"Review SKU",INDEX('SKU Catalog'!$E$1:$E$116,MAX(1,U82)))</f>
        <v>resource</v>
      </c>
      <c r="N82" s="8">
        <f>IF(ISNUMBER(K82),K82,IF(U82=0,"UNPRICED",IF(L82="PAYG",INDEX('SKU Catalog'!$K$1:$K$116,MAX(1,U82)),IF(L82="1Y",INDEX('SKU Catalog'!$L$1:$L$116,MAX(1,U82)),INDEX('SKU Catalog'!$M$1:$M$116,MAX(1,U82))))))</f>
        <v>0</v>
      </c>
      <c r="O82" s="4">
        <f>IF(NOT(AND(A82=$B$2,G82&gt;0,H82&gt;0,OR(C82&lt;&gt;"Recommended baseline",Assumptions!$B$10=1))),0,IF(ISNUMBER(N82),G82*H82*N82*IF(ISNUMBER(K82),1,IF(AND(L82="PAYG",INDEX('SKU Catalog'!$F$1:$F$116,MAX(1,U82))="Hourly"),I82,1)),"UNPRICED"))</f>
        <v>0</v>
      </c>
      <c r="P82" s="4">
        <f>IF(ISNUMBER(O82),O82*Assumptions!$B$8,"UNPRICED")</f>
        <v>0</v>
      </c>
      <c r="Q82" s="3" t="str">
        <f>IF(NOT(AND(A82=$B$2,G82&gt;0,H82&gt;0,OR(C82&lt;&gt;"Recommended baseline",Assumptions!$B$10=1))),"Inactive",IF(NOT(ISNUMBER(N82)),"UNPRICED - select SKU / quote",IF(ISNUMBER(K82),"Manual quote - verify source",IF(T82="Covered","Covered by capacity",IF(T82="Control plane","No direct fee","Priced - verify sizing")))))</f>
        <v>Inactive</v>
      </c>
      <c r="R82" s="2" t="s">
        <v>2314</v>
      </c>
      <c r="S82" s="2" t="s">
        <v>2047</v>
      </c>
      <c r="T82" s="2" t="s">
        <v>181</v>
      </c>
      <c r="U82" s="3">
        <f>IF(COUNTIF('SKU Catalog'!$A$4:$A$116,T82&amp;"|"&amp;F82)=0,0,MATCH(T82&amp;"|"&amp;F82,'SKU Catalog'!$A$1:$A$116,0))</f>
        <v>4</v>
      </c>
      <c r="V82" s="4">
        <f>IF(NOT(AND(A82=$B$2,G82&gt;0,H82&gt;0,OR(C82&lt;&gt;"Recommended baseline",Assumptions!$B$10=1))),0,IF(ISNUMBER(K82),G82*H82*K82,IF(U82=0,"UNPRICED",IF(ISNUMBER(INDEX('SKU Catalog'!$K$1:$K$116,MAX(1,U82))),G82*H82*INDEX('SKU Catalog'!$K$1:$K$116,MAX(1,U82))*IF(AND(INDEX('SKU Catalog'!$F$1:$F$116,MAX(1,U82))="Hourly",OR(INDEX('SKU Catalog'!$J$1:$J$116,MAX(1,U82))=0,"PAYG"="PAYG")),I82,1),"UNPRICED"))))</f>
        <v>0</v>
      </c>
      <c r="W82" s="4">
        <f>IF(NOT(AND(A82=$B$2,G82&gt;0,H82&gt;0,OR(C82&lt;&gt;"Recommended baseline",Assumptions!$B$10=1))),0,IF(ISNUMBER(K82),G82*H82*K82,IF(U82=0,"UNPRICED",IF(ISNUMBER(INDEX('SKU Catalog'!$L$1:$L$116,MAX(1,U82))),G82*H82*INDEX('SKU Catalog'!$L$1:$L$116,MAX(1,U82))*IF(AND(INDEX('SKU Catalog'!$F$1:$F$116,MAX(1,U82))="Hourly",OR(INDEX('SKU Catalog'!$J$1:$J$116,MAX(1,U82))=0,"1Y"="PAYG")),I82,1),"UNPRICED"))))</f>
        <v>0</v>
      </c>
      <c r="X82" s="4">
        <f>IF(NOT(AND(A82=$B$2,G82&gt;0,H82&gt;0,OR(C82&lt;&gt;"Recommended baseline",Assumptions!$B$10=1))),0,IF(ISNUMBER(K82),G82*H82*K82,IF(U82=0,"UNPRICED",IF(ISNUMBER(INDEX('SKU Catalog'!$M$1:$M$116,MAX(1,U82))),G82*H82*INDEX('SKU Catalog'!$M$1:$M$116,MAX(1,U82))*IF(AND(INDEX('SKU Catalog'!$F$1:$F$116,MAX(1,U82))="Hourly",OR(INDEX('SKU Catalog'!$J$1:$J$116,MAX(1,U82))=0,"3Y"="PAYG")),I82,1),"UNPRICED"))))</f>
        <v>0</v>
      </c>
    </row>
    <row r="83" spans="1:24" ht="54" customHeight="1" x14ac:dyDescent="0.3">
      <c r="A83" s="2" t="s">
        <v>951</v>
      </c>
      <c r="B83" s="2" t="s">
        <v>86</v>
      </c>
      <c r="C83" s="2" t="s">
        <v>2299</v>
      </c>
      <c r="D83" s="2" t="s">
        <v>1050</v>
      </c>
      <c r="E83" s="2" t="s">
        <v>1051</v>
      </c>
      <c r="F83" s="5" t="s">
        <v>182</v>
      </c>
      <c r="G83" s="6">
        <v>1</v>
      </c>
      <c r="H83" s="6">
        <v>1</v>
      </c>
      <c r="I83" s="11">
        <v>1</v>
      </c>
      <c r="J83" s="5" t="s">
        <v>2297</v>
      </c>
      <c r="K83" s="12"/>
      <c r="L83" s="3" t="str">
        <f>IF(U83=0,"INVALID SKU",IF(INDEX('SKU Catalog'!$J$1:$J$116,MAX(1,U83))=0,"PAYG",IF(J83="Default",Assumptions!$B$7,J83)))</f>
        <v>PAYG</v>
      </c>
      <c r="M83" s="3" t="str">
        <f>IF(U83=0,"Review SKU",INDEX('SKU Catalog'!$E$1:$E$116,MAX(1,U83)))</f>
        <v>resource</v>
      </c>
      <c r="N83" s="8">
        <f>IF(ISNUMBER(K83),K83,IF(U83=0,"UNPRICED",IF(L83="PAYG",INDEX('SKU Catalog'!$K$1:$K$116,MAX(1,U83)),IF(L83="1Y",INDEX('SKU Catalog'!$L$1:$L$116,MAX(1,U83)),INDEX('SKU Catalog'!$M$1:$M$116,MAX(1,U83))))))</f>
        <v>0</v>
      </c>
      <c r="O83" s="4">
        <f>IF(NOT(AND(A83=$B$2,G83&gt;0,H83&gt;0,OR(C83&lt;&gt;"Recommended baseline",Assumptions!$B$10=1))),0,IF(ISNUMBER(N83),G83*H83*N83*IF(ISNUMBER(K83),1,IF(AND(L83="PAYG",INDEX('SKU Catalog'!$F$1:$F$116,MAX(1,U83))="Hourly"),I83,1)),"UNPRICED"))</f>
        <v>0</v>
      </c>
      <c r="P83" s="4">
        <f>IF(ISNUMBER(O83),O83*Assumptions!$B$8,"UNPRICED")</f>
        <v>0</v>
      </c>
      <c r="Q83" s="3" t="str">
        <f>IF(NOT(AND(A83=$B$2,G83&gt;0,H83&gt;0,OR(C83&lt;&gt;"Recommended baseline",Assumptions!$B$10=1))),"Inactive",IF(NOT(ISNUMBER(N83)),"UNPRICED - select SKU / quote",IF(ISNUMBER(K83),"Manual quote - verify source",IF(T83="Covered","Covered by capacity",IF(T83="Control plane","No direct fee","Priced - verify sizing")))))</f>
        <v>Inactive</v>
      </c>
      <c r="R83" s="2" t="s">
        <v>2314</v>
      </c>
      <c r="S83" s="2" t="s">
        <v>2047</v>
      </c>
      <c r="T83" s="2" t="s">
        <v>181</v>
      </c>
      <c r="U83" s="3">
        <f>IF(COUNTIF('SKU Catalog'!$A$4:$A$116,T83&amp;"|"&amp;F83)=0,0,MATCH(T83&amp;"|"&amp;F83,'SKU Catalog'!$A$1:$A$116,0))</f>
        <v>4</v>
      </c>
      <c r="V83" s="4">
        <f>IF(NOT(AND(A83=$B$2,G83&gt;0,H83&gt;0,OR(C83&lt;&gt;"Recommended baseline",Assumptions!$B$10=1))),0,IF(ISNUMBER(K83),G83*H83*K83,IF(U83=0,"UNPRICED",IF(ISNUMBER(INDEX('SKU Catalog'!$K$1:$K$116,MAX(1,U83))),G83*H83*INDEX('SKU Catalog'!$K$1:$K$116,MAX(1,U83))*IF(AND(INDEX('SKU Catalog'!$F$1:$F$116,MAX(1,U83))="Hourly",OR(INDEX('SKU Catalog'!$J$1:$J$116,MAX(1,U83))=0,"PAYG"="PAYG")),I83,1),"UNPRICED"))))</f>
        <v>0</v>
      </c>
      <c r="W83" s="4">
        <f>IF(NOT(AND(A83=$B$2,G83&gt;0,H83&gt;0,OR(C83&lt;&gt;"Recommended baseline",Assumptions!$B$10=1))),0,IF(ISNUMBER(K83),G83*H83*K83,IF(U83=0,"UNPRICED",IF(ISNUMBER(INDEX('SKU Catalog'!$L$1:$L$116,MAX(1,U83))),G83*H83*INDEX('SKU Catalog'!$L$1:$L$116,MAX(1,U83))*IF(AND(INDEX('SKU Catalog'!$F$1:$F$116,MAX(1,U83))="Hourly",OR(INDEX('SKU Catalog'!$J$1:$J$116,MAX(1,U83))=0,"1Y"="PAYG")),I83,1),"UNPRICED"))))</f>
        <v>0</v>
      </c>
      <c r="X83" s="4">
        <f>IF(NOT(AND(A83=$B$2,G83&gt;0,H83&gt;0,OR(C83&lt;&gt;"Recommended baseline",Assumptions!$B$10=1))),0,IF(ISNUMBER(K83),G83*H83*K83,IF(U83=0,"UNPRICED",IF(ISNUMBER(INDEX('SKU Catalog'!$M$1:$M$116,MAX(1,U83))),G83*H83*INDEX('SKU Catalog'!$M$1:$M$116,MAX(1,U83))*IF(AND(INDEX('SKU Catalog'!$F$1:$F$116,MAX(1,U83))="Hourly",OR(INDEX('SKU Catalog'!$J$1:$J$116,MAX(1,U83))=0,"3Y"="PAYG")),I83,1),"UNPRICED"))))</f>
        <v>0</v>
      </c>
    </row>
    <row r="84" spans="1:24" ht="54" customHeight="1" x14ac:dyDescent="0.3">
      <c r="A84" s="2" t="s">
        <v>951</v>
      </c>
      <c r="B84" s="2" t="s">
        <v>86</v>
      </c>
      <c r="C84" s="2" t="s">
        <v>2299</v>
      </c>
      <c r="D84" s="2" t="s">
        <v>1054</v>
      </c>
      <c r="E84" s="2" t="s">
        <v>1055</v>
      </c>
      <c r="F84" s="5" t="s">
        <v>182</v>
      </c>
      <c r="G84" s="6">
        <v>1</v>
      </c>
      <c r="H84" s="6">
        <v>1</v>
      </c>
      <c r="I84" s="11">
        <v>1</v>
      </c>
      <c r="J84" s="5" t="s">
        <v>2297</v>
      </c>
      <c r="K84" s="12"/>
      <c r="L84" s="3" t="str">
        <f>IF(U84=0,"INVALID SKU",IF(INDEX('SKU Catalog'!$J$1:$J$116,MAX(1,U84))=0,"PAYG",IF(J84="Default",Assumptions!$B$7,J84)))</f>
        <v>PAYG</v>
      </c>
      <c r="M84" s="3" t="str">
        <f>IF(U84=0,"Review SKU",INDEX('SKU Catalog'!$E$1:$E$116,MAX(1,U84)))</f>
        <v>resource</v>
      </c>
      <c r="N84" s="8">
        <f>IF(ISNUMBER(K84),K84,IF(U84=0,"UNPRICED",IF(L84="PAYG",INDEX('SKU Catalog'!$K$1:$K$116,MAX(1,U84)),IF(L84="1Y",INDEX('SKU Catalog'!$L$1:$L$116,MAX(1,U84)),INDEX('SKU Catalog'!$M$1:$M$116,MAX(1,U84))))))</f>
        <v>0</v>
      </c>
      <c r="O84" s="4">
        <f>IF(NOT(AND(A84=$B$2,G84&gt;0,H84&gt;0,OR(C84&lt;&gt;"Recommended baseline",Assumptions!$B$10=1))),0,IF(ISNUMBER(N84),G84*H84*N84*IF(ISNUMBER(K84),1,IF(AND(L84="PAYG",INDEX('SKU Catalog'!$F$1:$F$116,MAX(1,U84))="Hourly"),I84,1)),"UNPRICED"))</f>
        <v>0</v>
      </c>
      <c r="P84" s="4">
        <f>IF(ISNUMBER(O84),O84*Assumptions!$B$8,"UNPRICED")</f>
        <v>0</v>
      </c>
      <c r="Q84" s="3" t="str">
        <f>IF(NOT(AND(A84=$B$2,G84&gt;0,H84&gt;0,OR(C84&lt;&gt;"Recommended baseline",Assumptions!$B$10=1))),"Inactive",IF(NOT(ISNUMBER(N84)),"UNPRICED - select SKU / quote",IF(ISNUMBER(K84),"Manual quote - verify source",IF(T84="Covered","Covered by capacity",IF(T84="Control plane","No direct fee","Priced - verify sizing")))))</f>
        <v>Inactive</v>
      </c>
      <c r="R84" s="2" t="s">
        <v>2314</v>
      </c>
      <c r="S84" s="2" t="s">
        <v>2047</v>
      </c>
      <c r="T84" s="2" t="s">
        <v>181</v>
      </c>
      <c r="U84" s="3">
        <f>IF(COUNTIF('SKU Catalog'!$A$4:$A$116,T84&amp;"|"&amp;F84)=0,0,MATCH(T84&amp;"|"&amp;F84,'SKU Catalog'!$A$1:$A$116,0))</f>
        <v>4</v>
      </c>
      <c r="V84" s="4">
        <f>IF(NOT(AND(A84=$B$2,G84&gt;0,H84&gt;0,OR(C84&lt;&gt;"Recommended baseline",Assumptions!$B$10=1))),0,IF(ISNUMBER(K84),G84*H84*K84,IF(U84=0,"UNPRICED",IF(ISNUMBER(INDEX('SKU Catalog'!$K$1:$K$116,MAX(1,U84))),G84*H84*INDEX('SKU Catalog'!$K$1:$K$116,MAX(1,U84))*IF(AND(INDEX('SKU Catalog'!$F$1:$F$116,MAX(1,U84))="Hourly",OR(INDEX('SKU Catalog'!$J$1:$J$116,MAX(1,U84))=0,"PAYG"="PAYG")),I84,1),"UNPRICED"))))</f>
        <v>0</v>
      </c>
      <c r="W84" s="4">
        <f>IF(NOT(AND(A84=$B$2,G84&gt;0,H84&gt;0,OR(C84&lt;&gt;"Recommended baseline",Assumptions!$B$10=1))),0,IF(ISNUMBER(K84),G84*H84*K84,IF(U84=0,"UNPRICED",IF(ISNUMBER(INDEX('SKU Catalog'!$L$1:$L$116,MAX(1,U84))),G84*H84*INDEX('SKU Catalog'!$L$1:$L$116,MAX(1,U84))*IF(AND(INDEX('SKU Catalog'!$F$1:$F$116,MAX(1,U84))="Hourly",OR(INDEX('SKU Catalog'!$J$1:$J$116,MAX(1,U84))=0,"1Y"="PAYG")),I84,1),"UNPRICED"))))</f>
        <v>0</v>
      </c>
      <c r="X84" s="4">
        <f>IF(NOT(AND(A84=$B$2,G84&gt;0,H84&gt;0,OR(C84&lt;&gt;"Recommended baseline",Assumptions!$B$10=1))),0,IF(ISNUMBER(K84),G84*H84*K84,IF(U84=0,"UNPRICED",IF(ISNUMBER(INDEX('SKU Catalog'!$M$1:$M$116,MAX(1,U84))),G84*H84*INDEX('SKU Catalog'!$M$1:$M$116,MAX(1,U84))*IF(AND(INDEX('SKU Catalog'!$F$1:$F$116,MAX(1,U84))="Hourly",OR(INDEX('SKU Catalog'!$J$1:$J$116,MAX(1,U84))=0,"3Y"="PAYG")),I84,1),"UNPRICED"))))</f>
        <v>0</v>
      </c>
    </row>
    <row r="85" spans="1:24" ht="54" customHeight="1" x14ac:dyDescent="0.3">
      <c r="A85" s="2" t="s">
        <v>951</v>
      </c>
      <c r="B85" s="2" t="s">
        <v>86</v>
      </c>
      <c r="C85" s="2" t="s">
        <v>2299</v>
      </c>
      <c r="D85" s="2" t="s">
        <v>1062</v>
      </c>
      <c r="E85" s="2" t="s">
        <v>1063</v>
      </c>
      <c r="F85" s="5" t="s">
        <v>182</v>
      </c>
      <c r="G85" s="6">
        <v>1</v>
      </c>
      <c r="H85" s="6">
        <v>1</v>
      </c>
      <c r="I85" s="11">
        <v>1</v>
      </c>
      <c r="J85" s="5" t="s">
        <v>2297</v>
      </c>
      <c r="K85" s="12"/>
      <c r="L85" s="3" t="str">
        <f>IF(U85=0,"INVALID SKU",IF(INDEX('SKU Catalog'!$J$1:$J$116,MAX(1,U85))=0,"PAYG",IF(J85="Default",Assumptions!$B$7,J85)))</f>
        <v>PAYG</v>
      </c>
      <c r="M85" s="3" t="str">
        <f>IF(U85=0,"Review SKU",INDEX('SKU Catalog'!$E$1:$E$116,MAX(1,U85)))</f>
        <v>resource</v>
      </c>
      <c r="N85" s="8">
        <f>IF(ISNUMBER(K85),K85,IF(U85=0,"UNPRICED",IF(L85="PAYG",INDEX('SKU Catalog'!$K$1:$K$116,MAX(1,U85)),IF(L85="1Y",INDEX('SKU Catalog'!$L$1:$L$116,MAX(1,U85)),INDEX('SKU Catalog'!$M$1:$M$116,MAX(1,U85))))))</f>
        <v>0</v>
      </c>
      <c r="O85" s="4">
        <f>IF(NOT(AND(A85=$B$2,G85&gt;0,H85&gt;0,OR(C85&lt;&gt;"Recommended baseline",Assumptions!$B$10=1))),0,IF(ISNUMBER(N85),G85*H85*N85*IF(ISNUMBER(K85),1,IF(AND(L85="PAYG",INDEX('SKU Catalog'!$F$1:$F$116,MAX(1,U85))="Hourly"),I85,1)),"UNPRICED"))</f>
        <v>0</v>
      </c>
      <c r="P85" s="4">
        <f>IF(ISNUMBER(O85),O85*Assumptions!$B$8,"UNPRICED")</f>
        <v>0</v>
      </c>
      <c r="Q85" s="3" t="str">
        <f>IF(NOT(AND(A85=$B$2,G85&gt;0,H85&gt;0,OR(C85&lt;&gt;"Recommended baseline",Assumptions!$B$10=1))),"Inactive",IF(NOT(ISNUMBER(N85)),"UNPRICED - select SKU / quote",IF(ISNUMBER(K85),"Manual quote - verify source",IF(T85="Covered","Covered by capacity",IF(T85="Control plane","No direct fee","Priced - verify sizing")))))</f>
        <v>Inactive</v>
      </c>
      <c r="R85" s="2" t="s">
        <v>2314</v>
      </c>
      <c r="S85" s="2" t="s">
        <v>2047</v>
      </c>
      <c r="T85" s="2" t="s">
        <v>181</v>
      </c>
      <c r="U85" s="3">
        <f>IF(COUNTIF('SKU Catalog'!$A$4:$A$116,T85&amp;"|"&amp;F85)=0,0,MATCH(T85&amp;"|"&amp;F85,'SKU Catalog'!$A$1:$A$116,0))</f>
        <v>4</v>
      </c>
      <c r="V85" s="4">
        <f>IF(NOT(AND(A85=$B$2,G85&gt;0,H85&gt;0,OR(C85&lt;&gt;"Recommended baseline",Assumptions!$B$10=1))),0,IF(ISNUMBER(K85),G85*H85*K85,IF(U85=0,"UNPRICED",IF(ISNUMBER(INDEX('SKU Catalog'!$K$1:$K$116,MAX(1,U85))),G85*H85*INDEX('SKU Catalog'!$K$1:$K$116,MAX(1,U85))*IF(AND(INDEX('SKU Catalog'!$F$1:$F$116,MAX(1,U85))="Hourly",OR(INDEX('SKU Catalog'!$J$1:$J$116,MAX(1,U85))=0,"PAYG"="PAYG")),I85,1),"UNPRICED"))))</f>
        <v>0</v>
      </c>
      <c r="W85" s="4">
        <f>IF(NOT(AND(A85=$B$2,G85&gt;0,H85&gt;0,OR(C85&lt;&gt;"Recommended baseline",Assumptions!$B$10=1))),0,IF(ISNUMBER(K85),G85*H85*K85,IF(U85=0,"UNPRICED",IF(ISNUMBER(INDEX('SKU Catalog'!$L$1:$L$116,MAX(1,U85))),G85*H85*INDEX('SKU Catalog'!$L$1:$L$116,MAX(1,U85))*IF(AND(INDEX('SKU Catalog'!$F$1:$F$116,MAX(1,U85))="Hourly",OR(INDEX('SKU Catalog'!$J$1:$J$116,MAX(1,U85))=0,"1Y"="PAYG")),I85,1),"UNPRICED"))))</f>
        <v>0</v>
      </c>
      <c r="X85" s="4">
        <f>IF(NOT(AND(A85=$B$2,G85&gt;0,H85&gt;0,OR(C85&lt;&gt;"Recommended baseline",Assumptions!$B$10=1))),0,IF(ISNUMBER(K85),G85*H85*K85,IF(U85=0,"UNPRICED",IF(ISNUMBER(INDEX('SKU Catalog'!$M$1:$M$116,MAX(1,U85))),G85*H85*INDEX('SKU Catalog'!$M$1:$M$116,MAX(1,U85))*IF(AND(INDEX('SKU Catalog'!$F$1:$F$116,MAX(1,U85))="Hourly",OR(INDEX('SKU Catalog'!$J$1:$J$116,MAX(1,U85))=0,"3Y"="PAYG")),I85,1),"UNPRICED"))))</f>
        <v>0</v>
      </c>
    </row>
    <row r="86" spans="1:24" ht="54" customHeight="1" x14ac:dyDescent="0.3">
      <c r="A86" s="2" t="s">
        <v>951</v>
      </c>
      <c r="B86" s="2" t="s">
        <v>86</v>
      </c>
      <c r="C86" s="2" t="s">
        <v>2299</v>
      </c>
      <c r="D86" s="2" t="s">
        <v>1066</v>
      </c>
      <c r="E86" s="2" t="s">
        <v>1067</v>
      </c>
      <c r="F86" s="5" t="s">
        <v>182</v>
      </c>
      <c r="G86" s="6">
        <v>1</v>
      </c>
      <c r="H86" s="6">
        <v>1</v>
      </c>
      <c r="I86" s="11">
        <v>1</v>
      </c>
      <c r="J86" s="5" t="s">
        <v>2297</v>
      </c>
      <c r="K86" s="12"/>
      <c r="L86" s="3" t="str">
        <f>IF(U86=0,"INVALID SKU",IF(INDEX('SKU Catalog'!$J$1:$J$116,MAX(1,U86))=0,"PAYG",IF(J86="Default",Assumptions!$B$7,J86)))</f>
        <v>PAYG</v>
      </c>
      <c r="M86" s="3" t="str">
        <f>IF(U86=0,"Review SKU",INDEX('SKU Catalog'!$E$1:$E$116,MAX(1,U86)))</f>
        <v>resource</v>
      </c>
      <c r="N86" s="8">
        <f>IF(ISNUMBER(K86),K86,IF(U86=0,"UNPRICED",IF(L86="PAYG",INDEX('SKU Catalog'!$K$1:$K$116,MAX(1,U86)),IF(L86="1Y",INDEX('SKU Catalog'!$L$1:$L$116,MAX(1,U86)),INDEX('SKU Catalog'!$M$1:$M$116,MAX(1,U86))))))</f>
        <v>0</v>
      </c>
      <c r="O86" s="4">
        <f>IF(NOT(AND(A86=$B$2,G86&gt;0,H86&gt;0,OR(C86&lt;&gt;"Recommended baseline",Assumptions!$B$10=1))),0,IF(ISNUMBER(N86),G86*H86*N86*IF(ISNUMBER(K86),1,IF(AND(L86="PAYG",INDEX('SKU Catalog'!$F$1:$F$116,MAX(1,U86))="Hourly"),I86,1)),"UNPRICED"))</f>
        <v>0</v>
      </c>
      <c r="P86" s="4">
        <f>IF(ISNUMBER(O86),O86*Assumptions!$B$8,"UNPRICED")</f>
        <v>0</v>
      </c>
      <c r="Q86" s="3" t="str">
        <f>IF(NOT(AND(A86=$B$2,G86&gt;0,H86&gt;0,OR(C86&lt;&gt;"Recommended baseline",Assumptions!$B$10=1))),"Inactive",IF(NOT(ISNUMBER(N86)),"UNPRICED - select SKU / quote",IF(ISNUMBER(K86),"Manual quote - verify source",IF(T86="Covered","Covered by capacity",IF(T86="Control plane","No direct fee","Priced - verify sizing")))))</f>
        <v>Inactive</v>
      </c>
      <c r="R86" s="2" t="s">
        <v>2314</v>
      </c>
      <c r="S86" s="2" t="s">
        <v>2047</v>
      </c>
      <c r="T86" s="2" t="s">
        <v>181</v>
      </c>
      <c r="U86" s="3">
        <f>IF(COUNTIF('SKU Catalog'!$A$4:$A$116,T86&amp;"|"&amp;F86)=0,0,MATCH(T86&amp;"|"&amp;F86,'SKU Catalog'!$A$1:$A$116,0))</f>
        <v>4</v>
      </c>
      <c r="V86" s="4">
        <f>IF(NOT(AND(A86=$B$2,G86&gt;0,H86&gt;0,OR(C86&lt;&gt;"Recommended baseline",Assumptions!$B$10=1))),0,IF(ISNUMBER(K86),G86*H86*K86,IF(U86=0,"UNPRICED",IF(ISNUMBER(INDEX('SKU Catalog'!$K$1:$K$116,MAX(1,U86))),G86*H86*INDEX('SKU Catalog'!$K$1:$K$116,MAX(1,U86))*IF(AND(INDEX('SKU Catalog'!$F$1:$F$116,MAX(1,U86))="Hourly",OR(INDEX('SKU Catalog'!$J$1:$J$116,MAX(1,U86))=0,"PAYG"="PAYG")),I86,1),"UNPRICED"))))</f>
        <v>0</v>
      </c>
      <c r="W86" s="4">
        <f>IF(NOT(AND(A86=$B$2,G86&gt;0,H86&gt;0,OR(C86&lt;&gt;"Recommended baseline",Assumptions!$B$10=1))),0,IF(ISNUMBER(K86),G86*H86*K86,IF(U86=0,"UNPRICED",IF(ISNUMBER(INDEX('SKU Catalog'!$L$1:$L$116,MAX(1,U86))),G86*H86*INDEX('SKU Catalog'!$L$1:$L$116,MAX(1,U86))*IF(AND(INDEX('SKU Catalog'!$F$1:$F$116,MAX(1,U86))="Hourly",OR(INDEX('SKU Catalog'!$J$1:$J$116,MAX(1,U86))=0,"1Y"="PAYG")),I86,1),"UNPRICED"))))</f>
        <v>0</v>
      </c>
      <c r="X86" s="4">
        <f>IF(NOT(AND(A86=$B$2,G86&gt;0,H86&gt;0,OR(C86&lt;&gt;"Recommended baseline",Assumptions!$B$10=1))),0,IF(ISNUMBER(K86),G86*H86*K86,IF(U86=0,"UNPRICED",IF(ISNUMBER(INDEX('SKU Catalog'!$M$1:$M$116,MAX(1,U86))),G86*H86*INDEX('SKU Catalog'!$M$1:$M$116,MAX(1,U86))*IF(AND(INDEX('SKU Catalog'!$F$1:$F$116,MAX(1,U86))="Hourly",OR(INDEX('SKU Catalog'!$J$1:$J$116,MAX(1,U86))=0,"3Y"="PAYG")),I86,1),"UNPRICED"))))</f>
        <v>0</v>
      </c>
    </row>
    <row r="87" spans="1:24" ht="54" customHeight="1" x14ac:dyDescent="0.3">
      <c r="A87" s="2" t="s">
        <v>951</v>
      </c>
      <c r="B87" s="2" t="s">
        <v>86</v>
      </c>
      <c r="C87" s="2" t="s">
        <v>2299</v>
      </c>
      <c r="D87" s="2" t="s">
        <v>1070</v>
      </c>
      <c r="E87" s="2" t="s">
        <v>1071</v>
      </c>
      <c r="F87" s="5" t="s">
        <v>182</v>
      </c>
      <c r="G87" s="6">
        <v>1</v>
      </c>
      <c r="H87" s="6">
        <v>1</v>
      </c>
      <c r="I87" s="11">
        <v>1</v>
      </c>
      <c r="J87" s="5" t="s">
        <v>2297</v>
      </c>
      <c r="K87" s="12"/>
      <c r="L87" s="3" t="str">
        <f>IF(U87=0,"INVALID SKU",IF(INDEX('SKU Catalog'!$J$1:$J$116,MAX(1,U87))=0,"PAYG",IF(J87="Default",Assumptions!$B$7,J87)))</f>
        <v>PAYG</v>
      </c>
      <c r="M87" s="3" t="str">
        <f>IF(U87=0,"Review SKU",INDEX('SKU Catalog'!$E$1:$E$116,MAX(1,U87)))</f>
        <v>resource</v>
      </c>
      <c r="N87" s="8">
        <f>IF(ISNUMBER(K87),K87,IF(U87=0,"UNPRICED",IF(L87="PAYG",INDEX('SKU Catalog'!$K$1:$K$116,MAX(1,U87)),IF(L87="1Y",INDEX('SKU Catalog'!$L$1:$L$116,MAX(1,U87)),INDEX('SKU Catalog'!$M$1:$M$116,MAX(1,U87))))))</f>
        <v>0</v>
      </c>
      <c r="O87" s="4">
        <f>IF(NOT(AND(A87=$B$2,G87&gt;0,H87&gt;0,OR(C87&lt;&gt;"Recommended baseline",Assumptions!$B$10=1))),0,IF(ISNUMBER(N87),G87*H87*N87*IF(ISNUMBER(K87),1,IF(AND(L87="PAYG",INDEX('SKU Catalog'!$F$1:$F$116,MAX(1,U87))="Hourly"),I87,1)),"UNPRICED"))</f>
        <v>0</v>
      </c>
      <c r="P87" s="4">
        <f>IF(ISNUMBER(O87),O87*Assumptions!$B$8,"UNPRICED")</f>
        <v>0</v>
      </c>
      <c r="Q87" s="3" t="str">
        <f>IF(NOT(AND(A87=$B$2,G87&gt;0,H87&gt;0,OR(C87&lt;&gt;"Recommended baseline",Assumptions!$B$10=1))),"Inactive",IF(NOT(ISNUMBER(N87)),"UNPRICED - select SKU / quote",IF(ISNUMBER(K87),"Manual quote - verify source",IF(T87="Covered","Covered by capacity",IF(T87="Control plane","No direct fee","Priced - verify sizing")))))</f>
        <v>Inactive</v>
      </c>
      <c r="R87" s="2" t="s">
        <v>2314</v>
      </c>
      <c r="S87" s="2" t="s">
        <v>2047</v>
      </c>
      <c r="T87" s="2" t="s">
        <v>181</v>
      </c>
      <c r="U87" s="3">
        <f>IF(COUNTIF('SKU Catalog'!$A$4:$A$116,T87&amp;"|"&amp;F87)=0,0,MATCH(T87&amp;"|"&amp;F87,'SKU Catalog'!$A$1:$A$116,0))</f>
        <v>4</v>
      </c>
      <c r="V87" s="4">
        <f>IF(NOT(AND(A87=$B$2,G87&gt;0,H87&gt;0,OR(C87&lt;&gt;"Recommended baseline",Assumptions!$B$10=1))),0,IF(ISNUMBER(K87),G87*H87*K87,IF(U87=0,"UNPRICED",IF(ISNUMBER(INDEX('SKU Catalog'!$K$1:$K$116,MAX(1,U87))),G87*H87*INDEX('SKU Catalog'!$K$1:$K$116,MAX(1,U87))*IF(AND(INDEX('SKU Catalog'!$F$1:$F$116,MAX(1,U87))="Hourly",OR(INDEX('SKU Catalog'!$J$1:$J$116,MAX(1,U87))=0,"PAYG"="PAYG")),I87,1),"UNPRICED"))))</f>
        <v>0</v>
      </c>
      <c r="W87" s="4">
        <f>IF(NOT(AND(A87=$B$2,G87&gt;0,H87&gt;0,OR(C87&lt;&gt;"Recommended baseline",Assumptions!$B$10=1))),0,IF(ISNUMBER(K87),G87*H87*K87,IF(U87=0,"UNPRICED",IF(ISNUMBER(INDEX('SKU Catalog'!$L$1:$L$116,MAX(1,U87))),G87*H87*INDEX('SKU Catalog'!$L$1:$L$116,MAX(1,U87))*IF(AND(INDEX('SKU Catalog'!$F$1:$F$116,MAX(1,U87))="Hourly",OR(INDEX('SKU Catalog'!$J$1:$J$116,MAX(1,U87))=0,"1Y"="PAYG")),I87,1),"UNPRICED"))))</f>
        <v>0</v>
      </c>
      <c r="X87" s="4">
        <f>IF(NOT(AND(A87=$B$2,G87&gt;0,H87&gt;0,OR(C87&lt;&gt;"Recommended baseline",Assumptions!$B$10=1))),0,IF(ISNUMBER(K87),G87*H87*K87,IF(U87=0,"UNPRICED",IF(ISNUMBER(INDEX('SKU Catalog'!$M$1:$M$116,MAX(1,U87))),G87*H87*INDEX('SKU Catalog'!$M$1:$M$116,MAX(1,U87))*IF(AND(INDEX('SKU Catalog'!$F$1:$F$116,MAX(1,U87))="Hourly",OR(INDEX('SKU Catalog'!$J$1:$J$116,MAX(1,U87))=0,"3Y"="PAYG")),I87,1),"UNPRICED"))))</f>
        <v>0</v>
      </c>
    </row>
    <row r="88" spans="1:24" ht="54" customHeight="1" x14ac:dyDescent="0.3">
      <c r="A88" s="2" t="s">
        <v>951</v>
      </c>
      <c r="B88" s="2" t="s">
        <v>86</v>
      </c>
      <c r="C88" s="2" t="s">
        <v>2299</v>
      </c>
      <c r="D88" s="2" t="s">
        <v>1074</v>
      </c>
      <c r="E88" s="2" t="s">
        <v>1075</v>
      </c>
      <c r="F88" s="5" t="s">
        <v>182</v>
      </c>
      <c r="G88" s="6">
        <v>1</v>
      </c>
      <c r="H88" s="6">
        <v>1</v>
      </c>
      <c r="I88" s="11">
        <v>1</v>
      </c>
      <c r="J88" s="5" t="s">
        <v>2297</v>
      </c>
      <c r="K88" s="12"/>
      <c r="L88" s="3" t="str">
        <f>IF(U88=0,"INVALID SKU",IF(INDEX('SKU Catalog'!$J$1:$J$116,MAX(1,U88))=0,"PAYG",IF(J88="Default",Assumptions!$B$7,J88)))</f>
        <v>PAYG</v>
      </c>
      <c r="M88" s="3" t="str">
        <f>IF(U88=0,"Review SKU",INDEX('SKU Catalog'!$E$1:$E$116,MAX(1,U88)))</f>
        <v>resource</v>
      </c>
      <c r="N88" s="8">
        <f>IF(ISNUMBER(K88),K88,IF(U88=0,"UNPRICED",IF(L88="PAYG",INDEX('SKU Catalog'!$K$1:$K$116,MAX(1,U88)),IF(L88="1Y",INDEX('SKU Catalog'!$L$1:$L$116,MAX(1,U88)),INDEX('SKU Catalog'!$M$1:$M$116,MAX(1,U88))))))</f>
        <v>0</v>
      </c>
      <c r="O88" s="4">
        <f>IF(NOT(AND(A88=$B$2,G88&gt;0,H88&gt;0,OR(C88&lt;&gt;"Recommended baseline",Assumptions!$B$10=1))),0,IF(ISNUMBER(N88),G88*H88*N88*IF(ISNUMBER(K88),1,IF(AND(L88="PAYG",INDEX('SKU Catalog'!$F$1:$F$116,MAX(1,U88))="Hourly"),I88,1)),"UNPRICED"))</f>
        <v>0</v>
      </c>
      <c r="P88" s="4">
        <f>IF(ISNUMBER(O88),O88*Assumptions!$B$8,"UNPRICED")</f>
        <v>0</v>
      </c>
      <c r="Q88" s="3" t="str">
        <f>IF(NOT(AND(A88=$B$2,G88&gt;0,H88&gt;0,OR(C88&lt;&gt;"Recommended baseline",Assumptions!$B$10=1))),"Inactive",IF(NOT(ISNUMBER(N88)),"UNPRICED - select SKU / quote",IF(ISNUMBER(K88),"Manual quote - verify source",IF(T88="Covered","Covered by capacity",IF(T88="Control plane","No direct fee","Priced - verify sizing")))))</f>
        <v>Inactive</v>
      </c>
      <c r="R88" s="2" t="s">
        <v>2314</v>
      </c>
      <c r="S88" s="2" t="s">
        <v>2047</v>
      </c>
      <c r="T88" s="2" t="s">
        <v>181</v>
      </c>
      <c r="U88" s="3">
        <f>IF(COUNTIF('SKU Catalog'!$A$4:$A$116,T88&amp;"|"&amp;F88)=0,0,MATCH(T88&amp;"|"&amp;F88,'SKU Catalog'!$A$1:$A$116,0))</f>
        <v>4</v>
      </c>
      <c r="V88" s="4">
        <f>IF(NOT(AND(A88=$B$2,G88&gt;0,H88&gt;0,OR(C88&lt;&gt;"Recommended baseline",Assumptions!$B$10=1))),0,IF(ISNUMBER(K88),G88*H88*K88,IF(U88=0,"UNPRICED",IF(ISNUMBER(INDEX('SKU Catalog'!$K$1:$K$116,MAX(1,U88))),G88*H88*INDEX('SKU Catalog'!$K$1:$K$116,MAX(1,U88))*IF(AND(INDEX('SKU Catalog'!$F$1:$F$116,MAX(1,U88))="Hourly",OR(INDEX('SKU Catalog'!$J$1:$J$116,MAX(1,U88))=0,"PAYG"="PAYG")),I88,1),"UNPRICED"))))</f>
        <v>0</v>
      </c>
      <c r="W88" s="4">
        <f>IF(NOT(AND(A88=$B$2,G88&gt;0,H88&gt;0,OR(C88&lt;&gt;"Recommended baseline",Assumptions!$B$10=1))),0,IF(ISNUMBER(K88),G88*H88*K88,IF(U88=0,"UNPRICED",IF(ISNUMBER(INDEX('SKU Catalog'!$L$1:$L$116,MAX(1,U88))),G88*H88*INDEX('SKU Catalog'!$L$1:$L$116,MAX(1,U88))*IF(AND(INDEX('SKU Catalog'!$F$1:$F$116,MAX(1,U88))="Hourly",OR(INDEX('SKU Catalog'!$J$1:$J$116,MAX(1,U88))=0,"1Y"="PAYG")),I88,1),"UNPRICED"))))</f>
        <v>0</v>
      </c>
      <c r="X88" s="4">
        <f>IF(NOT(AND(A88=$B$2,G88&gt;0,H88&gt;0,OR(C88&lt;&gt;"Recommended baseline",Assumptions!$B$10=1))),0,IF(ISNUMBER(K88),G88*H88*K88,IF(U88=0,"UNPRICED",IF(ISNUMBER(INDEX('SKU Catalog'!$M$1:$M$116,MAX(1,U88))),G88*H88*INDEX('SKU Catalog'!$M$1:$M$116,MAX(1,U88))*IF(AND(INDEX('SKU Catalog'!$F$1:$F$116,MAX(1,U88))="Hourly",OR(INDEX('SKU Catalog'!$J$1:$J$116,MAX(1,U88))=0,"3Y"="PAYG")),I88,1),"UNPRICED"))))</f>
        <v>0</v>
      </c>
    </row>
    <row r="89" spans="1:24" ht="54" customHeight="1" x14ac:dyDescent="0.3">
      <c r="A89" s="2" t="s">
        <v>951</v>
      </c>
      <c r="B89" s="2" t="s">
        <v>86</v>
      </c>
      <c r="C89" s="2" t="s">
        <v>2299</v>
      </c>
      <c r="D89" s="2" t="s">
        <v>1078</v>
      </c>
      <c r="E89" s="2" t="s">
        <v>1079</v>
      </c>
      <c r="F89" s="5" t="s">
        <v>182</v>
      </c>
      <c r="G89" s="6">
        <v>1</v>
      </c>
      <c r="H89" s="6">
        <v>1</v>
      </c>
      <c r="I89" s="11">
        <v>1</v>
      </c>
      <c r="J89" s="5" t="s">
        <v>2297</v>
      </c>
      <c r="K89" s="12"/>
      <c r="L89" s="3" t="str">
        <f>IF(U89=0,"INVALID SKU",IF(INDEX('SKU Catalog'!$J$1:$J$116,MAX(1,U89))=0,"PAYG",IF(J89="Default",Assumptions!$B$7,J89)))</f>
        <v>PAYG</v>
      </c>
      <c r="M89" s="3" t="str">
        <f>IF(U89=0,"Review SKU",INDEX('SKU Catalog'!$E$1:$E$116,MAX(1,U89)))</f>
        <v>resource</v>
      </c>
      <c r="N89" s="8">
        <f>IF(ISNUMBER(K89),K89,IF(U89=0,"UNPRICED",IF(L89="PAYG",INDEX('SKU Catalog'!$K$1:$K$116,MAX(1,U89)),IF(L89="1Y",INDEX('SKU Catalog'!$L$1:$L$116,MAX(1,U89)),INDEX('SKU Catalog'!$M$1:$M$116,MAX(1,U89))))))</f>
        <v>0</v>
      </c>
      <c r="O89" s="4">
        <f>IF(NOT(AND(A89=$B$2,G89&gt;0,H89&gt;0,OR(C89&lt;&gt;"Recommended baseline",Assumptions!$B$10=1))),0,IF(ISNUMBER(N89),G89*H89*N89*IF(ISNUMBER(K89),1,IF(AND(L89="PAYG",INDEX('SKU Catalog'!$F$1:$F$116,MAX(1,U89))="Hourly"),I89,1)),"UNPRICED"))</f>
        <v>0</v>
      </c>
      <c r="P89" s="4">
        <f>IF(ISNUMBER(O89),O89*Assumptions!$B$8,"UNPRICED")</f>
        <v>0</v>
      </c>
      <c r="Q89" s="3" t="str">
        <f>IF(NOT(AND(A89=$B$2,G89&gt;0,H89&gt;0,OR(C89&lt;&gt;"Recommended baseline",Assumptions!$B$10=1))),"Inactive",IF(NOT(ISNUMBER(N89)),"UNPRICED - select SKU / quote",IF(ISNUMBER(K89),"Manual quote - verify source",IF(T89="Covered","Covered by capacity",IF(T89="Control plane","No direct fee","Priced - verify sizing")))))</f>
        <v>Inactive</v>
      </c>
      <c r="R89" s="2" t="s">
        <v>2314</v>
      </c>
      <c r="S89" s="2" t="s">
        <v>2047</v>
      </c>
      <c r="T89" s="2" t="s">
        <v>181</v>
      </c>
      <c r="U89" s="3">
        <f>IF(COUNTIF('SKU Catalog'!$A$4:$A$116,T89&amp;"|"&amp;F89)=0,0,MATCH(T89&amp;"|"&amp;F89,'SKU Catalog'!$A$1:$A$116,0))</f>
        <v>4</v>
      </c>
      <c r="V89" s="4">
        <f>IF(NOT(AND(A89=$B$2,G89&gt;0,H89&gt;0,OR(C89&lt;&gt;"Recommended baseline",Assumptions!$B$10=1))),0,IF(ISNUMBER(K89),G89*H89*K89,IF(U89=0,"UNPRICED",IF(ISNUMBER(INDEX('SKU Catalog'!$K$1:$K$116,MAX(1,U89))),G89*H89*INDEX('SKU Catalog'!$K$1:$K$116,MAX(1,U89))*IF(AND(INDEX('SKU Catalog'!$F$1:$F$116,MAX(1,U89))="Hourly",OR(INDEX('SKU Catalog'!$J$1:$J$116,MAX(1,U89))=0,"PAYG"="PAYG")),I89,1),"UNPRICED"))))</f>
        <v>0</v>
      </c>
      <c r="W89" s="4">
        <f>IF(NOT(AND(A89=$B$2,G89&gt;0,H89&gt;0,OR(C89&lt;&gt;"Recommended baseline",Assumptions!$B$10=1))),0,IF(ISNUMBER(K89),G89*H89*K89,IF(U89=0,"UNPRICED",IF(ISNUMBER(INDEX('SKU Catalog'!$L$1:$L$116,MAX(1,U89))),G89*H89*INDEX('SKU Catalog'!$L$1:$L$116,MAX(1,U89))*IF(AND(INDEX('SKU Catalog'!$F$1:$F$116,MAX(1,U89))="Hourly",OR(INDEX('SKU Catalog'!$J$1:$J$116,MAX(1,U89))=0,"1Y"="PAYG")),I89,1),"UNPRICED"))))</f>
        <v>0</v>
      </c>
      <c r="X89" s="4">
        <f>IF(NOT(AND(A89=$B$2,G89&gt;0,H89&gt;0,OR(C89&lt;&gt;"Recommended baseline",Assumptions!$B$10=1))),0,IF(ISNUMBER(K89),G89*H89*K89,IF(U89=0,"UNPRICED",IF(ISNUMBER(INDEX('SKU Catalog'!$M$1:$M$116,MAX(1,U89))),G89*H89*INDEX('SKU Catalog'!$M$1:$M$116,MAX(1,U89))*IF(AND(INDEX('SKU Catalog'!$F$1:$F$116,MAX(1,U89))="Hourly",OR(INDEX('SKU Catalog'!$J$1:$J$116,MAX(1,U89))=0,"3Y"="PAYG")),I89,1),"UNPRICED"))))</f>
        <v>0</v>
      </c>
    </row>
    <row r="90" spans="1:24" ht="54" customHeight="1" x14ac:dyDescent="0.3">
      <c r="A90" s="2" t="s">
        <v>951</v>
      </c>
      <c r="B90" s="2" t="s">
        <v>86</v>
      </c>
      <c r="C90" s="2" t="s">
        <v>2299</v>
      </c>
      <c r="D90" s="2" t="s">
        <v>1082</v>
      </c>
      <c r="E90" s="2" t="s">
        <v>1083</v>
      </c>
      <c r="F90" s="5" t="s">
        <v>182</v>
      </c>
      <c r="G90" s="6">
        <v>1</v>
      </c>
      <c r="H90" s="6">
        <v>1</v>
      </c>
      <c r="I90" s="11">
        <v>1</v>
      </c>
      <c r="J90" s="5" t="s">
        <v>2297</v>
      </c>
      <c r="K90" s="12"/>
      <c r="L90" s="3" t="str">
        <f>IF(U90=0,"INVALID SKU",IF(INDEX('SKU Catalog'!$J$1:$J$116,MAX(1,U90))=0,"PAYG",IF(J90="Default",Assumptions!$B$7,J90)))</f>
        <v>PAYG</v>
      </c>
      <c r="M90" s="3" t="str">
        <f>IF(U90=0,"Review SKU",INDEX('SKU Catalog'!$E$1:$E$116,MAX(1,U90)))</f>
        <v>resource</v>
      </c>
      <c r="N90" s="8">
        <f>IF(ISNUMBER(K90),K90,IF(U90=0,"UNPRICED",IF(L90="PAYG",INDEX('SKU Catalog'!$K$1:$K$116,MAX(1,U90)),IF(L90="1Y",INDEX('SKU Catalog'!$L$1:$L$116,MAX(1,U90)),INDEX('SKU Catalog'!$M$1:$M$116,MAX(1,U90))))))</f>
        <v>0</v>
      </c>
      <c r="O90" s="4">
        <f>IF(NOT(AND(A90=$B$2,G90&gt;0,H90&gt;0,OR(C90&lt;&gt;"Recommended baseline",Assumptions!$B$10=1))),0,IF(ISNUMBER(N90),G90*H90*N90*IF(ISNUMBER(K90),1,IF(AND(L90="PAYG",INDEX('SKU Catalog'!$F$1:$F$116,MAX(1,U90))="Hourly"),I90,1)),"UNPRICED"))</f>
        <v>0</v>
      </c>
      <c r="P90" s="4">
        <f>IF(ISNUMBER(O90),O90*Assumptions!$B$8,"UNPRICED")</f>
        <v>0</v>
      </c>
      <c r="Q90" s="3" t="str">
        <f>IF(NOT(AND(A90=$B$2,G90&gt;0,H90&gt;0,OR(C90&lt;&gt;"Recommended baseline",Assumptions!$B$10=1))),"Inactive",IF(NOT(ISNUMBER(N90)),"UNPRICED - select SKU / quote",IF(ISNUMBER(K90),"Manual quote - verify source",IF(T90="Covered","Covered by capacity",IF(T90="Control plane","No direct fee","Priced - verify sizing")))))</f>
        <v>Inactive</v>
      </c>
      <c r="R90" s="2" t="s">
        <v>2314</v>
      </c>
      <c r="S90" s="2" t="s">
        <v>2047</v>
      </c>
      <c r="T90" s="2" t="s">
        <v>181</v>
      </c>
      <c r="U90" s="3">
        <f>IF(COUNTIF('SKU Catalog'!$A$4:$A$116,T90&amp;"|"&amp;F90)=0,0,MATCH(T90&amp;"|"&amp;F90,'SKU Catalog'!$A$1:$A$116,0))</f>
        <v>4</v>
      </c>
      <c r="V90" s="4">
        <f>IF(NOT(AND(A90=$B$2,G90&gt;0,H90&gt;0,OR(C90&lt;&gt;"Recommended baseline",Assumptions!$B$10=1))),0,IF(ISNUMBER(K90),G90*H90*K90,IF(U90=0,"UNPRICED",IF(ISNUMBER(INDEX('SKU Catalog'!$K$1:$K$116,MAX(1,U90))),G90*H90*INDEX('SKU Catalog'!$K$1:$K$116,MAX(1,U90))*IF(AND(INDEX('SKU Catalog'!$F$1:$F$116,MAX(1,U90))="Hourly",OR(INDEX('SKU Catalog'!$J$1:$J$116,MAX(1,U90))=0,"PAYG"="PAYG")),I90,1),"UNPRICED"))))</f>
        <v>0</v>
      </c>
      <c r="W90" s="4">
        <f>IF(NOT(AND(A90=$B$2,G90&gt;0,H90&gt;0,OR(C90&lt;&gt;"Recommended baseline",Assumptions!$B$10=1))),0,IF(ISNUMBER(K90),G90*H90*K90,IF(U90=0,"UNPRICED",IF(ISNUMBER(INDEX('SKU Catalog'!$L$1:$L$116,MAX(1,U90))),G90*H90*INDEX('SKU Catalog'!$L$1:$L$116,MAX(1,U90))*IF(AND(INDEX('SKU Catalog'!$F$1:$F$116,MAX(1,U90))="Hourly",OR(INDEX('SKU Catalog'!$J$1:$J$116,MAX(1,U90))=0,"1Y"="PAYG")),I90,1),"UNPRICED"))))</f>
        <v>0</v>
      </c>
      <c r="X90" s="4">
        <f>IF(NOT(AND(A90=$B$2,G90&gt;0,H90&gt;0,OR(C90&lt;&gt;"Recommended baseline",Assumptions!$B$10=1))),0,IF(ISNUMBER(K90),G90*H90*K90,IF(U90=0,"UNPRICED",IF(ISNUMBER(INDEX('SKU Catalog'!$M$1:$M$116,MAX(1,U90))),G90*H90*INDEX('SKU Catalog'!$M$1:$M$116,MAX(1,U90))*IF(AND(INDEX('SKU Catalog'!$F$1:$F$116,MAX(1,U90))="Hourly",OR(INDEX('SKU Catalog'!$J$1:$J$116,MAX(1,U90))=0,"3Y"="PAYG")),I90,1),"UNPRICED"))))</f>
        <v>0</v>
      </c>
    </row>
    <row r="91" spans="1:24" ht="54" customHeight="1" x14ac:dyDescent="0.3">
      <c r="A91" s="2" t="s">
        <v>951</v>
      </c>
      <c r="B91" s="2" t="s">
        <v>86</v>
      </c>
      <c r="C91" s="2" t="s">
        <v>2299</v>
      </c>
      <c r="D91" s="2" t="s">
        <v>1086</v>
      </c>
      <c r="E91" s="2" t="s">
        <v>1087</v>
      </c>
      <c r="F91" s="5" t="s">
        <v>182</v>
      </c>
      <c r="G91" s="6">
        <v>1</v>
      </c>
      <c r="H91" s="6">
        <v>1</v>
      </c>
      <c r="I91" s="11">
        <v>1</v>
      </c>
      <c r="J91" s="5" t="s">
        <v>2297</v>
      </c>
      <c r="K91" s="12"/>
      <c r="L91" s="3" t="str">
        <f>IF(U91=0,"INVALID SKU",IF(INDEX('SKU Catalog'!$J$1:$J$116,MAX(1,U91))=0,"PAYG",IF(J91="Default",Assumptions!$B$7,J91)))</f>
        <v>PAYG</v>
      </c>
      <c r="M91" s="3" t="str">
        <f>IF(U91=0,"Review SKU",INDEX('SKU Catalog'!$E$1:$E$116,MAX(1,U91)))</f>
        <v>resource</v>
      </c>
      <c r="N91" s="8">
        <f>IF(ISNUMBER(K91),K91,IF(U91=0,"UNPRICED",IF(L91="PAYG",INDEX('SKU Catalog'!$K$1:$K$116,MAX(1,U91)),IF(L91="1Y",INDEX('SKU Catalog'!$L$1:$L$116,MAX(1,U91)),INDEX('SKU Catalog'!$M$1:$M$116,MAX(1,U91))))))</f>
        <v>0</v>
      </c>
      <c r="O91" s="4">
        <f>IF(NOT(AND(A91=$B$2,G91&gt;0,H91&gt;0,OR(C91&lt;&gt;"Recommended baseline",Assumptions!$B$10=1))),0,IF(ISNUMBER(N91),G91*H91*N91*IF(ISNUMBER(K91),1,IF(AND(L91="PAYG",INDEX('SKU Catalog'!$F$1:$F$116,MAX(1,U91))="Hourly"),I91,1)),"UNPRICED"))</f>
        <v>0</v>
      </c>
      <c r="P91" s="4">
        <f>IF(ISNUMBER(O91),O91*Assumptions!$B$8,"UNPRICED")</f>
        <v>0</v>
      </c>
      <c r="Q91" s="3" t="str">
        <f>IF(NOT(AND(A91=$B$2,G91&gt;0,H91&gt;0,OR(C91&lt;&gt;"Recommended baseline",Assumptions!$B$10=1))),"Inactive",IF(NOT(ISNUMBER(N91)),"UNPRICED - select SKU / quote",IF(ISNUMBER(K91),"Manual quote - verify source",IF(T91="Covered","Covered by capacity",IF(T91="Control plane","No direct fee","Priced - verify sizing")))))</f>
        <v>Inactive</v>
      </c>
      <c r="R91" s="2" t="s">
        <v>2314</v>
      </c>
      <c r="S91" s="2" t="s">
        <v>2047</v>
      </c>
      <c r="T91" s="2" t="s">
        <v>181</v>
      </c>
      <c r="U91" s="3">
        <f>IF(COUNTIF('SKU Catalog'!$A$4:$A$116,T91&amp;"|"&amp;F91)=0,0,MATCH(T91&amp;"|"&amp;F91,'SKU Catalog'!$A$1:$A$116,0))</f>
        <v>4</v>
      </c>
      <c r="V91" s="4">
        <f>IF(NOT(AND(A91=$B$2,G91&gt;0,H91&gt;0,OR(C91&lt;&gt;"Recommended baseline",Assumptions!$B$10=1))),0,IF(ISNUMBER(K91),G91*H91*K91,IF(U91=0,"UNPRICED",IF(ISNUMBER(INDEX('SKU Catalog'!$K$1:$K$116,MAX(1,U91))),G91*H91*INDEX('SKU Catalog'!$K$1:$K$116,MAX(1,U91))*IF(AND(INDEX('SKU Catalog'!$F$1:$F$116,MAX(1,U91))="Hourly",OR(INDEX('SKU Catalog'!$J$1:$J$116,MAX(1,U91))=0,"PAYG"="PAYG")),I91,1),"UNPRICED"))))</f>
        <v>0</v>
      </c>
      <c r="W91" s="4">
        <f>IF(NOT(AND(A91=$B$2,G91&gt;0,H91&gt;0,OR(C91&lt;&gt;"Recommended baseline",Assumptions!$B$10=1))),0,IF(ISNUMBER(K91),G91*H91*K91,IF(U91=0,"UNPRICED",IF(ISNUMBER(INDEX('SKU Catalog'!$L$1:$L$116,MAX(1,U91))),G91*H91*INDEX('SKU Catalog'!$L$1:$L$116,MAX(1,U91))*IF(AND(INDEX('SKU Catalog'!$F$1:$F$116,MAX(1,U91))="Hourly",OR(INDEX('SKU Catalog'!$J$1:$J$116,MAX(1,U91))=0,"1Y"="PAYG")),I91,1),"UNPRICED"))))</f>
        <v>0</v>
      </c>
      <c r="X91" s="4">
        <f>IF(NOT(AND(A91=$B$2,G91&gt;0,H91&gt;0,OR(C91&lt;&gt;"Recommended baseline",Assumptions!$B$10=1))),0,IF(ISNUMBER(K91),G91*H91*K91,IF(U91=0,"UNPRICED",IF(ISNUMBER(INDEX('SKU Catalog'!$M$1:$M$116,MAX(1,U91))),G91*H91*INDEX('SKU Catalog'!$M$1:$M$116,MAX(1,U91))*IF(AND(INDEX('SKU Catalog'!$F$1:$F$116,MAX(1,U91))="Hourly",OR(INDEX('SKU Catalog'!$J$1:$J$116,MAX(1,U91))=0,"3Y"="PAYG")),I91,1),"UNPRICED"))))</f>
        <v>0</v>
      </c>
    </row>
    <row r="92" spans="1:24" ht="54" customHeight="1" x14ac:dyDescent="0.3">
      <c r="A92" s="2" t="s">
        <v>951</v>
      </c>
      <c r="B92" s="2" t="s">
        <v>86</v>
      </c>
      <c r="C92" s="2" t="s">
        <v>2299</v>
      </c>
      <c r="D92" s="2" t="s">
        <v>1090</v>
      </c>
      <c r="E92" s="2" t="s">
        <v>1091</v>
      </c>
      <c r="F92" s="5" t="s">
        <v>182</v>
      </c>
      <c r="G92" s="6">
        <v>1</v>
      </c>
      <c r="H92" s="6">
        <v>1</v>
      </c>
      <c r="I92" s="11">
        <v>1</v>
      </c>
      <c r="J92" s="5" t="s">
        <v>2297</v>
      </c>
      <c r="K92" s="12"/>
      <c r="L92" s="3" t="str">
        <f>IF(U92=0,"INVALID SKU",IF(INDEX('SKU Catalog'!$J$1:$J$116,MAX(1,U92))=0,"PAYG",IF(J92="Default",Assumptions!$B$7,J92)))</f>
        <v>PAYG</v>
      </c>
      <c r="M92" s="3" t="str">
        <f>IF(U92=0,"Review SKU",INDEX('SKU Catalog'!$E$1:$E$116,MAX(1,U92)))</f>
        <v>resource</v>
      </c>
      <c r="N92" s="8">
        <f>IF(ISNUMBER(K92),K92,IF(U92=0,"UNPRICED",IF(L92="PAYG",INDEX('SKU Catalog'!$K$1:$K$116,MAX(1,U92)),IF(L92="1Y",INDEX('SKU Catalog'!$L$1:$L$116,MAX(1,U92)),INDEX('SKU Catalog'!$M$1:$M$116,MAX(1,U92))))))</f>
        <v>0</v>
      </c>
      <c r="O92" s="4">
        <f>IF(NOT(AND(A92=$B$2,G92&gt;0,H92&gt;0,OR(C92&lt;&gt;"Recommended baseline",Assumptions!$B$10=1))),0,IF(ISNUMBER(N92),G92*H92*N92*IF(ISNUMBER(K92),1,IF(AND(L92="PAYG",INDEX('SKU Catalog'!$F$1:$F$116,MAX(1,U92))="Hourly"),I92,1)),"UNPRICED"))</f>
        <v>0</v>
      </c>
      <c r="P92" s="4">
        <f>IF(ISNUMBER(O92),O92*Assumptions!$B$8,"UNPRICED")</f>
        <v>0</v>
      </c>
      <c r="Q92" s="3" t="str">
        <f>IF(NOT(AND(A92=$B$2,G92&gt;0,H92&gt;0,OR(C92&lt;&gt;"Recommended baseline",Assumptions!$B$10=1))),"Inactive",IF(NOT(ISNUMBER(N92)),"UNPRICED - select SKU / quote",IF(ISNUMBER(K92),"Manual quote - verify source",IF(T92="Covered","Covered by capacity",IF(T92="Control plane","No direct fee","Priced - verify sizing")))))</f>
        <v>Inactive</v>
      </c>
      <c r="R92" s="2" t="s">
        <v>2314</v>
      </c>
      <c r="S92" s="2" t="s">
        <v>2047</v>
      </c>
      <c r="T92" s="2" t="s">
        <v>181</v>
      </c>
      <c r="U92" s="3">
        <f>IF(COUNTIF('SKU Catalog'!$A$4:$A$116,T92&amp;"|"&amp;F92)=0,0,MATCH(T92&amp;"|"&amp;F92,'SKU Catalog'!$A$1:$A$116,0))</f>
        <v>4</v>
      </c>
      <c r="V92" s="4">
        <f>IF(NOT(AND(A92=$B$2,G92&gt;0,H92&gt;0,OR(C92&lt;&gt;"Recommended baseline",Assumptions!$B$10=1))),0,IF(ISNUMBER(K92),G92*H92*K92,IF(U92=0,"UNPRICED",IF(ISNUMBER(INDEX('SKU Catalog'!$K$1:$K$116,MAX(1,U92))),G92*H92*INDEX('SKU Catalog'!$K$1:$K$116,MAX(1,U92))*IF(AND(INDEX('SKU Catalog'!$F$1:$F$116,MAX(1,U92))="Hourly",OR(INDEX('SKU Catalog'!$J$1:$J$116,MAX(1,U92))=0,"PAYG"="PAYG")),I92,1),"UNPRICED"))))</f>
        <v>0</v>
      </c>
      <c r="W92" s="4">
        <f>IF(NOT(AND(A92=$B$2,G92&gt;0,H92&gt;0,OR(C92&lt;&gt;"Recommended baseline",Assumptions!$B$10=1))),0,IF(ISNUMBER(K92),G92*H92*K92,IF(U92=0,"UNPRICED",IF(ISNUMBER(INDEX('SKU Catalog'!$L$1:$L$116,MAX(1,U92))),G92*H92*INDEX('SKU Catalog'!$L$1:$L$116,MAX(1,U92))*IF(AND(INDEX('SKU Catalog'!$F$1:$F$116,MAX(1,U92))="Hourly",OR(INDEX('SKU Catalog'!$J$1:$J$116,MAX(1,U92))=0,"1Y"="PAYG")),I92,1),"UNPRICED"))))</f>
        <v>0</v>
      </c>
      <c r="X92" s="4">
        <f>IF(NOT(AND(A92=$B$2,G92&gt;0,H92&gt;0,OR(C92&lt;&gt;"Recommended baseline",Assumptions!$B$10=1))),0,IF(ISNUMBER(K92),G92*H92*K92,IF(U92=0,"UNPRICED",IF(ISNUMBER(INDEX('SKU Catalog'!$M$1:$M$116,MAX(1,U92))),G92*H92*INDEX('SKU Catalog'!$M$1:$M$116,MAX(1,U92))*IF(AND(INDEX('SKU Catalog'!$F$1:$F$116,MAX(1,U92))="Hourly",OR(INDEX('SKU Catalog'!$J$1:$J$116,MAX(1,U92))=0,"3Y"="PAYG")),I92,1),"UNPRICED"))))</f>
        <v>0</v>
      </c>
    </row>
    <row r="93" spans="1:24" ht="54" customHeight="1" x14ac:dyDescent="0.3">
      <c r="A93" s="2" t="s">
        <v>951</v>
      </c>
      <c r="B93" s="2" t="s">
        <v>86</v>
      </c>
      <c r="C93" s="2" t="s">
        <v>2299</v>
      </c>
      <c r="D93" s="2" t="s">
        <v>1094</v>
      </c>
      <c r="E93" s="2" t="s">
        <v>1095</v>
      </c>
      <c r="F93" s="5" t="s">
        <v>182</v>
      </c>
      <c r="G93" s="6">
        <v>1</v>
      </c>
      <c r="H93" s="6">
        <v>1</v>
      </c>
      <c r="I93" s="11">
        <v>1</v>
      </c>
      <c r="J93" s="5" t="s">
        <v>2297</v>
      </c>
      <c r="K93" s="12"/>
      <c r="L93" s="3" t="str">
        <f>IF(U93=0,"INVALID SKU",IF(INDEX('SKU Catalog'!$J$1:$J$116,MAX(1,U93))=0,"PAYG",IF(J93="Default",Assumptions!$B$7,J93)))</f>
        <v>PAYG</v>
      </c>
      <c r="M93" s="3" t="str">
        <f>IF(U93=0,"Review SKU",INDEX('SKU Catalog'!$E$1:$E$116,MAX(1,U93)))</f>
        <v>resource</v>
      </c>
      <c r="N93" s="8">
        <f>IF(ISNUMBER(K93),K93,IF(U93=0,"UNPRICED",IF(L93="PAYG",INDEX('SKU Catalog'!$K$1:$K$116,MAX(1,U93)),IF(L93="1Y",INDEX('SKU Catalog'!$L$1:$L$116,MAX(1,U93)),INDEX('SKU Catalog'!$M$1:$M$116,MAX(1,U93))))))</f>
        <v>0</v>
      </c>
      <c r="O93" s="4">
        <f>IF(NOT(AND(A93=$B$2,G93&gt;0,H93&gt;0,OR(C93&lt;&gt;"Recommended baseline",Assumptions!$B$10=1))),0,IF(ISNUMBER(N93),G93*H93*N93*IF(ISNUMBER(K93),1,IF(AND(L93="PAYG",INDEX('SKU Catalog'!$F$1:$F$116,MAX(1,U93))="Hourly"),I93,1)),"UNPRICED"))</f>
        <v>0</v>
      </c>
      <c r="P93" s="4">
        <f>IF(ISNUMBER(O93),O93*Assumptions!$B$8,"UNPRICED")</f>
        <v>0</v>
      </c>
      <c r="Q93" s="3" t="str">
        <f>IF(NOT(AND(A93=$B$2,G93&gt;0,H93&gt;0,OR(C93&lt;&gt;"Recommended baseline",Assumptions!$B$10=1))),"Inactive",IF(NOT(ISNUMBER(N93)),"UNPRICED - select SKU / quote",IF(ISNUMBER(K93),"Manual quote - verify source",IF(T93="Covered","Covered by capacity",IF(T93="Control plane","No direct fee","Priced - verify sizing")))))</f>
        <v>Inactive</v>
      </c>
      <c r="R93" s="2" t="s">
        <v>2314</v>
      </c>
      <c r="S93" s="2" t="s">
        <v>2047</v>
      </c>
      <c r="T93" s="2" t="s">
        <v>181</v>
      </c>
      <c r="U93" s="3">
        <f>IF(COUNTIF('SKU Catalog'!$A$4:$A$116,T93&amp;"|"&amp;F93)=0,0,MATCH(T93&amp;"|"&amp;F93,'SKU Catalog'!$A$1:$A$116,0))</f>
        <v>4</v>
      </c>
      <c r="V93" s="4">
        <f>IF(NOT(AND(A93=$B$2,G93&gt;0,H93&gt;0,OR(C93&lt;&gt;"Recommended baseline",Assumptions!$B$10=1))),0,IF(ISNUMBER(K93),G93*H93*K93,IF(U93=0,"UNPRICED",IF(ISNUMBER(INDEX('SKU Catalog'!$K$1:$K$116,MAX(1,U93))),G93*H93*INDEX('SKU Catalog'!$K$1:$K$116,MAX(1,U93))*IF(AND(INDEX('SKU Catalog'!$F$1:$F$116,MAX(1,U93))="Hourly",OR(INDEX('SKU Catalog'!$J$1:$J$116,MAX(1,U93))=0,"PAYG"="PAYG")),I93,1),"UNPRICED"))))</f>
        <v>0</v>
      </c>
      <c r="W93" s="4">
        <f>IF(NOT(AND(A93=$B$2,G93&gt;0,H93&gt;0,OR(C93&lt;&gt;"Recommended baseline",Assumptions!$B$10=1))),0,IF(ISNUMBER(K93),G93*H93*K93,IF(U93=0,"UNPRICED",IF(ISNUMBER(INDEX('SKU Catalog'!$L$1:$L$116,MAX(1,U93))),G93*H93*INDEX('SKU Catalog'!$L$1:$L$116,MAX(1,U93))*IF(AND(INDEX('SKU Catalog'!$F$1:$F$116,MAX(1,U93))="Hourly",OR(INDEX('SKU Catalog'!$J$1:$J$116,MAX(1,U93))=0,"1Y"="PAYG")),I93,1),"UNPRICED"))))</f>
        <v>0</v>
      </c>
      <c r="X93" s="4">
        <f>IF(NOT(AND(A93=$B$2,G93&gt;0,H93&gt;0,OR(C93&lt;&gt;"Recommended baseline",Assumptions!$B$10=1))),0,IF(ISNUMBER(K93),G93*H93*K93,IF(U93=0,"UNPRICED",IF(ISNUMBER(INDEX('SKU Catalog'!$M$1:$M$116,MAX(1,U93))),G93*H93*INDEX('SKU Catalog'!$M$1:$M$116,MAX(1,U93))*IF(AND(INDEX('SKU Catalog'!$F$1:$F$116,MAX(1,U93))="Hourly",OR(INDEX('SKU Catalog'!$J$1:$J$116,MAX(1,U93))=0,"3Y"="PAYG")),I93,1),"UNPRICED"))))</f>
        <v>0</v>
      </c>
    </row>
    <row r="94" spans="1:24" ht="54" customHeight="1" x14ac:dyDescent="0.3">
      <c r="A94" s="2" t="s">
        <v>951</v>
      </c>
      <c r="B94" s="2" t="s">
        <v>86</v>
      </c>
      <c r="C94" s="2" t="s">
        <v>2299</v>
      </c>
      <c r="D94" s="2" t="s">
        <v>1098</v>
      </c>
      <c r="E94" s="2" t="s">
        <v>1099</v>
      </c>
      <c r="F94" s="5" t="s">
        <v>182</v>
      </c>
      <c r="G94" s="6">
        <v>1</v>
      </c>
      <c r="H94" s="6">
        <v>1</v>
      </c>
      <c r="I94" s="11">
        <v>1</v>
      </c>
      <c r="J94" s="5" t="s">
        <v>2297</v>
      </c>
      <c r="K94" s="12"/>
      <c r="L94" s="3" t="str">
        <f>IF(U94=0,"INVALID SKU",IF(INDEX('SKU Catalog'!$J$1:$J$116,MAX(1,U94))=0,"PAYG",IF(J94="Default",Assumptions!$B$7,J94)))</f>
        <v>PAYG</v>
      </c>
      <c r="M94" s="3" t="str">
        <f>IF(U94=0,"Review SKU",INDEX('SKU Catalog'!$E$1:$E$116,MAX(1,U94)))</f>
        <v>resource</v>
      </c>
      <c r="N94" s="8">
        <f>IF(ISNUMBER(K94),K94,IF(U94=0,"UNPRICED",IF(L94="PAYG",INDEX('SKU Catalog'!$K$1:$K$116,MAX(1,U94)),IF(L94="1Y",INDEX('SKU Catalog'!$L$1:$L$116,MAX(1,U94)),INDEX('SKU Catalog'!$M$1:$M$116,MAX(1,U94))))))</f>
        <v>0</v>
      </c>
      <c r="O94" s="4">
        <f>IF(NOT(AND(A94=$B$2,G94&gt;0,H94&gt;0,OR(C94&lt;&gt;"Recommended baseline",Assumptions!$B$10=1))),0,IF(ISNUMBER(N94),G94*H94*N94*IF(ISNUMBER(K94),1,IF(AND(L94="PAYG",INDEX('SKU Catalog'!$F$1:$F$116,MAX(1,U94))="Hourly"),I94,1)),"UNPRICED"))</f>
        <v>0</v>
      </c>
      <c r="P94" s="4">
        <f>IF(ISNUMBER(O94),O94*Assumptions!$B$8,"UNPRICED")</f>
        <v>0</v>
      </c>
      <c r="Q94" s="3" t="str">
        <f>IF(NOT(AND(A94=$B$2,G94&gt;0,H94&gt;0,OR(C94&lt;&gt;"Recommended baseline",Assumptions!$B$10=1))),"Inactive",IF(NOT(ISNUMBER(N94)),"UNPRICED - select SKU / quote",IF(ISNUMBER(K94),"Manual quote - verify source",IF(T94="Covered","Covered by capacity",IF(T94="Control plane","No direct fee","Priced - verify sizing")))))</f>
        <v>Inactive</v>
      </c>
      <c r="R94" s="2" t="s">
        <v>2314</v>
      </c>
      <c r="S94" s="2" t="s">
        <v>2047</v>
      </c>
      <c r="T94" s="2" t="s">
        <v>181</v>
      </c>
      <c r="U94" s="3">
        <f>IF(COUNTIF('SKU Catalog'!$A$4:$A$116,T94&amp;"|"&amp;F94)=0,0,MATCH(T94&amp;"|"&amp;F94,'SKU Catalog'!$A$1:$A$116,0))</f>
        <v>4</v>
      </c>
      <c r="V94" s="4">
        <f>IF(NOT(AND(A94=$B$2,G94&gt;0,H94&gt;0,OR(C94&lt;&gt;"Recommended baseline",Assumptions!$B$10=1))),0,IF(ISNUMBER(K94),G94*H94*K94,IF(U94=0,"UNPRICED",IF(ISNUMBER(INDEX('SKU Catalog'!$K$1:$K$116,MAX(1,U94))),G94*H94*INDEX('SKU Catalog'!$K$1:$K$116,MAX(1,U94))*IF(AND(INDEX('SKU Catalog'!$F$1:$F$116,MAX(1,U94))="Hourly",OR(INDEX('SKU Catalog'!$J$1:$J$116,MAX(1,U94))=0,"PAYG"="PAYG")),I94,1),"UNPRICED"))))</f>
        <v>0</v>
      </c>
      <c r="W94" s="4">
        <f>IF(NOT(AND(A94=$B$2,G94&gt;0,H94&gt;0,OR(C94&lt;&gt;"Recommended baseline",Assumptions!$B$10=1))),0,IF(ISNUMBER(K94),G94*H94*K94,IF(U94=0,"UNPRICED",IF(ISNUMBER(INDEX('SKU Catalog'!$L$1:$L$116,MAX(1,U94))),G94*H94*INDEX('SKU Catalog'!$L$1:$L$116,MAX(1,U94))*IF(AND(INDEX('SKU Catalog'!$F$1:$F$116,MAX(1,U94))="Hourly",OR(INDEX('SKU Catalog'!$J$1:$J$116,MAX(1,U94))=0,"1Y"="PAYG")),I94,1),"UNPRICED"))))</f>
        <v>0</v>
      </c>
      <c r="X94" s="4">
        <f>IF(NOT(AND(A94=$B$2,G94&gt;0,H94&gt;0,OR(C94&lt;&gt;"Recommended baseline",Assumptions!$B$10=1))),0,IF(ISNUMBER(K94),G94*H94*K94,IF(U94=0,"UNPRICED",IF(ISNUMBER(INDEX('SKU Catalog'!$M$1:$M$116,MAX(1,U94))),G94*H94*INDEX('SKU Catalog'!$M$1:$M$116,MAX(1,U94))*IF(AND(INDEX('SKU Catalog'!$F$1:$F$116,MAX(1,U94))="Hourly",OR(INDEX('SKU Catalog'!$J$1:$J$116,MAX(1,U94))=0,"3Y"="PAYG")),I94,1),"UNPRICED"))))</f>
        <v>0</v>
      </c>
    </row>
    <row r="95" spans="1:24" ht="54" customHeight="1" x14ac:dyDescent="0.3">
      <c r="A95" s="2" t="s">
        <v>951</v>
      </c>
      <c r="B95" s="2" t="s">
        <v>86</v>
      </c>
      <c r="C95" s="2" t="s">
        <v>2299</v>
      </c>
      <c r="D95" s="2" t="s">
        <v>1105</v>
      </c>
      <c r="E95" s="2" t="s">
        <v>1106</v>
      </c>
      <c r="F95" s="5" t="s">
        <v>182</v>
      </c>
      <c r="G95" s="6">
        <v>1</v>
      </c>
      <c r="H95" s="6">
        <v>1</v>
      </c>
      <c r="I95" s="11">
        <v>1</v>
      </c>
      <c r="J95" s="5" t="s">
        <v>2297</v>
      </c>
      <c r="K95" s="12"/>
      <c r="L95" s="3" t="str">
        <f>IF(U95=0,"INVALID SKU",IF(INDEX('SKU Catalog'!$J$1:$J$116,MAX(1,U95))=0,"PAYG",IF(J95="Default",Assumptions!$B$7,J95)))</f>
        <v>PAYG</v>
      </c>
      <c r="M95" s="3" t="str">
        <f>IF(U95=0,"Review SKU",INDEX('SKU Catalog'!$E$1:$E$116,MAX(1,U95)))</f>
        <v>resource</v>
      </c>
      <c r="N95" s="8">
        <f>IF(ISNUMBER(K95),K95,IF(U95=0,"UNPRICED",IF(L95="PAYG",INDEX('SKU Catalog'!$K$1:$K$116,MAX(1,U95)),IF(L95="1Y",INDEX('SKU Catalog'!$L$1:$L$116,MAX(1,U95)),INDEX('SKU Catalog'!$M$1:$M$116,MAX(1,U95))))))</f>
        <v>0</v>
      </c>
      <c r="O95" s="4">
        <f>IF(NOT(AND(A95=$B$2,G95&gt;0,H95&gt;0,OR(C95&lt;&gt;"Recommended baseline",Assumptions!$B$10=1))),0,IF(ISNUMBER(N95),G95*H95*N95*IF(ISNUMBER(K95),1,IF(AND(L95="PAYG",INDEX('SKU Catalog'!$F$1:$F$116,MAX(1,U95))="Hourly"),I95,1)),"UNPRICED"))</f>
        <v>0</v>
      </c>
      <c r="P95" s="4">
        <f>IF(ISNUMBER(O95),O95*Assumptions!$B$8,"UNPRICED")</f>
        <v>0</v>
      </c>
      <c r="Q95" s="3" t="str">
        <f>IF(NOT(AND(A95=$B$2,G95&gt;0,H95&gt;0,OR(C95&lt;&gt;"Recommended baseline",Assumptions!$B$10=1))),"Inactive",IF(NOT(ISNUMBER(N95)),"UNPRICED - select SKU / quote",IF(ISNUMBER(K95),"Manual quote - verify source",IF(T95="Covered","Covered by capacity",IF(T95="Control plane","No direct fee","Priced - verify sizing")))))</f>
        <v>Inactive</v>
      </c>
      <c r="R95" s="2" t="s">
        <v>2314</v>
      </c>
      <c r="S95" s="2" t="s">
        <v>2047</v>
      </c>
      <c r="T95" s="2" t="s">
        <v>181</v>
      </c>
      <c r="U95" s="3">
        <f>IF(COUNTIF('SKU Catalog'!$A$4:$A$116,T95&amp;"|"&amp;F95)=0,0,MATCH(T95&amp;"|"&amp;F95,'SKU Catalog'!$A$1:$A$116,0))</f>
        <v>4</v>
      </c>
      <c r="V95" s="4">
        <f>IF(NOT(AND(A95=$B$2,G95&gt;0,H95&gt;0,OR(C95&lt;&gt;"Recommended baseline",Assumptions!$B$10=1))),0,IF(ISNUMBER(K95),G95*H95*K95,IF(U95=0,"UNPRICED",IF(ISNUMBER(INDEX('SKU Catalog'!$K$1:$K$116,MAX(1,U95))),G95*H95*INDEX('SKU Catalog'!$K$1:$K$116,MAX(1,U95))*IF(AND(INDEX('SKU Catalog'!$F$1:$F$116,MAX(1,U95))="Hourly",OR(INDEX('SKU Catalog'!$J$1:$J$116,MAX(1,U95))=0,"PAYG"="PAYG")),I95,1),"UNPRICED"))))</f>
        <v>0</v>
      </c>
      <c r="W95" s="4">
        <f>IF(NOT(AND(A95=$B$2,G95&gt;0,H95&gt;0,OR(C95&lt;&gt;"Recommended baseline",Assumptions!$B$10=1))),0,IF(ISNUMBER(K95),G95*H95*K95,IF(U95=0,"UNPRICED",IF(ISNUMBER(INDEX('SKU Catalog'!$L$1:$L$116,MAX(1,U95))),G95*H95*INDEX('SKU Catalog'!$L$1:$L$116,MAX(1,U95))*IF(AND(INDEX('SKU Catalog'!$F$1:$F$116,MAX(1,U95))="Hourly",OR(INDEX('SKU Catalog'!$J$1:$J$116,MAX(1,U95))=0,"1Y"="PAYG")),I95,1),"UNPRICED"))))</f>
        <v>0</v>
      </c>
      <c r="X95" s="4">
        <f>IF(NOT(AND(A95=$B$2,G95&gt;0,H95&gt;0,OR(C95&lt;&gt;"Recommended baseline",Assumptions!$B$10=1))),0,IF(ISNUMBER(K95),G95*H95*K95,IF(U95=0,"UNPRICED",IF(ISNUMBER(INDEX('SKU Catalog'!$M$1:$M$116,MAX(1,U95))),G95*H95*INDEX('SKU Catalog'!$M$1:$M$116,MAX(1,U95))*IF(AND(INDEX('SKU Catalog'!$F$1:$F$116,MAX(1,U95))="Hourly",OR(INDEX('SKU Catalog'!$J$1:$J$116,MAX(1,U95))=0,"3Y"="PAYG")),I95,1),"UNPRICED"))))</f>
        <v>0</v>
      </c>
    </row>
    <row r="96" spans="1:24" ht="54" customHeight="1" x14ac:dyDescent="0.3">
      <c r="A96" s="2" t="s">
        <v>951</v>
      </c>
      <c r="B96" s="2" t="s">
        <v>86</v>
      </c>
      <c r="C96" s="2" t="s">
        <v>2299</v>
      </c>
      <c r="D96" s="2" t="s">
        <v>1109</v>
      </c>
      <c r="E96" s="2" t="s">
        <v>1110</v>
      </c>
      <c r="F96" s="5" t="s">
        <v>182</v>
      </c>
      <c r="G96" s="6">
        <v>1</v>
      </c>
      <c r="H96" s="6">
        <v>1</v>
      </c>
      <c r="I96" s="11">
        <v>1</v>
      </c>
      <c r="J96" s="5" t="s">
        <v>2297</v>
      </c>
      <c r="K96" s="12"/>
      <c r="L96" s="3" t="str">
        <f>IF(U96=0,"INVALID SKU",IF(INDEX('SKU Catalog'!$J$1:$J$116,MAX(1,U96))=0,"PAYG",IF(J96="Default",Assumptions!$B$7,J96)))</f>
        <v>PAYG</v>
      </c>
      <c r="M96" s="3" t="str">
        <f>IF(U96=0,"Review SKU",INDEX('SKU Catalog'!$E$1:$E$116,MAX(1,U96)))</f>
        <v>resource</v>
      </c>
      <c r="N96" s="8">
        <f>IF(ISNUMBER(K96),K96,IF(U96=0,"UNPRICED",IF(L96="PAYG",INDEX('SKU Catalog'!$K$1:$K$116,MAX(1,U96)),IF(L96="1Y",INDEX('SKU Catalog'!$L$1:$L$116,MAX(1,U96)),INDEX('SKU Catalog'!$M$1:$M$116,MAX(1,U96))))))</f>
        <v>0</v>
      </c>
      <c r="O96" s="4">
        <f>IF(NOT(AND(A96=$B$2,G96&gt;0,H96&gt;0,OR(C96&lt;&gt;"Recommended baseline",Assumptions!$B$10=1))),0,IF(ISNUMBER(N96),G96*H96*N96*IF(ISNUMBER(K96),1,IF(AND(L96="PAYG",INDEX('SKU Catalog'!$F$1:$F$116,MAX(1,U96))="Hourly"),I96,1)),"UNPRICED"))</f>
        <v>0</v>
      </c>
      <c r="P96" s="4">
        <f>IF(ISNUMBER(O96),O96*Assumptions!$B$8,"UNPRICED")</f>
        <v>0</v>
      </c>
      <c r="Q96" s="3" t="str">
        <f>IF(NOT(AND(A96=$B$2,G96&gt;0,H96&gt;0,OR(C96&lt;&gt;"Recommended baseline",Assumptions!$B$10=1))),"Inactive",IF(NOT(ISNUMBER(N96)),"UNPRICED - select SKU / quote",IF(ISNUMBER(K96),"Manual quote - verify source",IF(T96="Covered","Covered by capacity",IF(T96="Control plane","No direct fee","Priced - verify sizing")))))</f>
        <v>Inactive</v>
      </c>
      <c r="R96" s="2" t="s">
        <v>2314</v>
      </c>
      <c r="S96" s="2" t="s">
        <v>2047</v>
      </c>
      <c r="T96" s="2" t="s">
        <v>181</v>
      </c>
      <c r="U96" s="3">
        <f>IF(COUNTIF('SKU Catalog'!$A$4:$A$116,T96&amp;"|"&amp;F96)=0,0,MATCH(T96&amp;"|"&amp;F96,'SKU Catalog'!$A$1:$A$116,0))</f>
        <v>4</v>
      </c>
      <c r="V96" s="4">
        <f>IF(NOT(AND(A96=$B$2,G96&gt;0,H96&gt;0,OR(C96&lt;&gt;"Recommended baseline",Assumptions!$B$10=1))),0,IF(ISNUMBER(K96),G96*H96*K96,IF(U96=0,"UNPRICED",IF(ISNUMBER(INDEX('SKU Catalog'!$K$1:$K$116,MAX(1,U96))),G96*H96*INDEX('SKU Catalog'!$K$1:$K$116,MAX(1,U96))*IF(AND(INDEX('SKU Catalog'!$F$1:$F$116,MAX(1,U96))="Hourly",OR(INDEX('SKU Catalog'!$J$1:$J$116,MAX(1,U96))=0,"PAYG"="PAYG")),I96,1),"UNPRICED"))))</f>
        <v>0</v>
      </c>
      <c r="W96" s="4">
        <f>IF(NOT(AND(A96=$B$2,G96&gt;0,H96&gt;0,OR(C96&lt;&gt;"Recommended baseline",Assumptions!$B$10=1))),0,IF(ISNUMBER(K96),G96*H96*K96,IF(U96=0,"UNPRICED",IF(ISNUMBER(INDEX('SKU Catalog'!$L$1:$L$116,MAX(1,U96))),G96*H96*INDEX('SKU Catalog'!$L$1:$L$116,MAX(1,U96))*IF(AND(INDEX('SKU Catalog'!$F$1:$F$116,MAX(1,U96))="Hourly",OR(INDEX('SKU Catalog'!$J$1:$J$116,MAX(1,U96))=0,"1Y"="PAYG")),I96,1),"UNPRICED"))))</f>
        <v>0</v>
      </c>
      <c r="X96" s="4">
        <f>IF(NOT(AND(A96=$B$2,G96&gt;0,H96&gt;0,OR(C96&lt;&gt;"Recommended baseline",Assumptions!$B$10=1))),0,IF(ISNUMBER(K96),G96*H96*K96,IF(U96=0,"UNPRICED",IF(ISNUMBER(INDEX('SKU Catalog'!$M$1:$M$116,MAX(1,U96))),G96*H96*INDEX('SKU Catalog'!$M$1:$M$116,MAX(1,U96))*IF(AND(INDEX('SKU Catalog'!$F$1:$F$116,MAX(1,U96))="Hourly",OR(INDEX('SKU Catalog'!$J$1:$J$116,MAX(1,U96))=0,"3Y"="PAYG")),I96,1),"UNPRICED"))))</f>
        <v>0</v>
      </c>
    </row>
    <row r="97" spans="1:24" ht="54" customHeight="1" x14ac:dyDescent="0.3">
      <c r="A97" s="2" t="s">
        <v>951</v>
      </c>
      <c r="B97" s="2" t="s">
        <v>86</v>
      </c>
      <c r="C97" s="2" t="s">
        <v>2299</v>
      </c>
      <c r="D97" s="2" t="s">
        <v>1058</v>
      </c>
      <c r="E97" s="2" t="s">
        <v>1059</v>
      </c>
      <c r="F97" s="5" t="s">
        <v>182</v>
      </c>
      <c r="G97" s="6">
        <v>1</v>
      </c>
      <c r="H97" s="6">
        <v>1</v>
      </c>
      <c r="I97" s="11">
        <v>1</v>
      </c>
      <c r="J97" s="5" t="s">
        <v>2297</v>
      </c>
      <c r="K97" s="12"/>
      <c r="L97" s="3" t="str">
        <f>IF(U97=0,"INVALID SKU",IF(INDEX('SKU Catalog'!$J$1:$J$116,MAX(1,U97))=0,"PAYG",IF(J97="Default",Assumptions!$B$7,J97)))</f>
        <v>PAYG</v>
      </c>
      <c r="M97" s="3" t="str">
        <f>IF(U97=0,"Review SKU",INDEX('SKU Catalog'!$E$1:$E$116,MAX(1,U97)))</f>
        <v>resource</v>
      </c>
      <c r="N97" s="8">
        <f>IF(ISNUMBER(K97),K97,IF(U97=0,"UNPRICED",IF(L97="PAYG",INDEX('SKU Catalog'!$K$1:$K$116,MAX(1,U97)),IF(L97="1Y",INDEX('SKU Catalog'!$L$1:$L$116,MAX(1,U97)),INDEX('SKU Catalog'!$M$1:$M$116,MAX(1,U97))))))</f>
        <v>0</v>
      </c>
      <c r="O97" s="4">
        <f>IF(NOT(AND(A97=$B$2,G97&gt;0,H97&gt;0,OR(C97&lt;&gt;"Recommended baseline",Assumptions!$B$10=1))),0,IF(ISNUMBER(N97),G97*H97*N97*IF(ISNUMBER(K97),1,IF(AND(L97="PAYG",INDEX('SKU Catalog'!$F$1:$F$116,MAX(1,U97))="Hourly"),I97,1)),"UNPRICED"))</f>
        <v>0</v>
      </c>
      <c r="P97" s="4">
        <f>IF(ISNUMBER(O97),O97*Assumptions!$B$8,"UNPRICED")</f>
        <v>0</v>
      </c>
      <c r="Q97" s="3" t="str">
        <f>IF(NOT(AND(A97=$B$2,G97&gt;0,H97&gt;0,OR(C97&lt;&gt;"Recommended baseline",Assumptions!$B$10=1))),"Inactive",IF(NOT(ISNUMBER(N97)),"UNPRICED - select SKU / quote",IF(ISNUMBER(K97),"Manual quote - verify source",IF(T97="Covered","Covered by capacity",IF(T97="Control plane","No direct fee","Priced - verify sizing")))))</f>
        <v>Inactive</v>
      </c>
      <c r="R97" s="2" t="s">
        <v>2314</v>
      </c>
      <c r="S97" s="2" t="s">
        <v>2047</v>
      </c>
      <c r="T97" s="2" t="s">
        <v>181</v>
      </c>
      <c r="U97" s="3">
        <f>IF(COUNTIF('SKU Catalog'!$A$4:$A$116,T97&amp;"|"&amp;F97)=0,0,MATCH(T97&amp;"|"&amp;F97,'SKU Catalog'!$A$1:$A$116,0))</f>
        <v>4</v>
      </c>
      <c r="V97" s="4">
        <f>IF(NOT(AND(A97=$B$2,G97&gt;0,H97&gt;0,OR(C97&lt;&gt;"Recommended baseline",Assumptions!$B$10=1))),0,IF(ISNUMBER(K97),G97*H97*K97,IF(U97=0,"UNPRICED",IF(ISNUMBER(INDEX('SKU Catalog'!$K$1:$K$116,MAX(1,U97))),G97*H97*INDEX('SKU Catalog'!$K$1:$K$116,MAX(1,U97))*IF(AND(INDEX('SKU Catalog'!$F$1:$F$116,MAX(1,U97))="Hourly",OR(INDEX('SKU Catalog'!$J$1:$J$116,MAX(1,U97))=0,"PAYG"="PAYG")),I97,1),"UNPRICED"))))</f>
        <v>0</v>
      </c>
      <c r="W97" s="4">
        <f>IF(NOT(AND(A97=$B$2,G97&gt;0,H97&gt;0,OR(C97&lt;&gt;"Recommended baseline",Assumptions!$B$10=1))),0,IF(ISNUMBER(K97),G97*H97*K97,IF(U97=0,"UNPRICED",IF(ISNUMBER(INDEX('SKU Catalog'!$L$1:$L$116,MAX(1,U97))),G97*H97*INDEX('SKU Catalog'!$L$1:$L$116,MAX(1,U97))*IF(AND(INDEX('SKU Catalog'!$F$1:$F$116,MAX(1,U97))="Hourly",OR(INDEX('SKU Catalog'!$J$1:$J$116,MAX(1,U97))=0,"1Y"="PAYG")),I97,1),"UNPRICED"))))</f>
        <v>0</v>
      </c>
      <c r="X97" s="4">
        <f>IF(NOT(AND(A97=$B$2,G97&gt;0,H97&gt;0,OR(C97&lt;&gt;"Recommended baseline",Assumptions!$B$10=1))),0,IF(ISNUMBER(K97),G97*H97*K97,IF(U97=0,"UNPRICED",IF(ISNUMBER(INDEX('SKU Catalog'!$M$1:$M$116,MAX(1,U97))),G97*H97*INDEX('SKU Catalog'!$M$1:$M$116,MAX(1,U97))*IF(AND(INDEX('SKU Catalog'!$F$1:$F$116,MAX(1,U97))="Hourly",OR(INDEX('SKU Catalog'!$J$1:$J$116,MAX(1,U97))=0,"3Y"="PAYG")),I97,1),"UNPRICED"))))</f>
        <v>0</v>
      </c>
    </row>
    <row r="98" spans="1:24" ht="54" customHeight="1" x14ac:dyDescent="0.3">
      <c r="A98" s="2" t="s">
        <v>951</v>
      </c>
      <c r="B98" s="2" t="s">
        <v>86</v>
      </c>
      <c r="C98" s="2" t="s">
        <v>2299</v>
      </c>
      <c r="D98" s="2" t="s">
        <v>1113</v>
      </c>
      <c r="E98" s="2" t="s">
        <v>1114</v>
      </c>
      <c r="F98" s="5" t="s">
        <v>182</v>
      </c>
      <c r="G98" s="6">
        <v>1</v>
      </c>
      <c r="H98" s="6">
        <v>1</v>
      </c>
      <c r="I98" s="11">
        <v>1</v>
      </c>
      <c r="J98" s="5" t="s">
        <v>2297</v>
      </c>
      <c r="K98" s="12"/>
      <c r="L98" s="3" t="str">
        <f>IF(U98=0,"INVALID SKU",IF(INDEX('SKU Catalog'!$J$1:$J$116,MAX(1,U98))=0,"PAYG",IF(J98="Default",Assumptions!$B$7,J98)))</f>
        <v>PAYG</v>
      </c>
      <c r="M98" s="3" t="str">
        <f>IF(U98=0,"Review SKU",INDEX('SKU Catalog'!$E$1:$E$116,MAX(1,U98)))</f>
        <v>resource</v>
      </c>
      <c r="N98" s="8">
        <f>IF(ISNUMBER(K98),K98,IF(U98=0,"UNPRICED",IF(L98="PAYG",INDEX('SKU Catalog'!$K$1:$K$116,MAX(1,U98)),IF(L98="1Y",INDEX('SKU Catalog'!$L$1:$L$116,MAX(1,U98)),INDEX('SKU Catalog'!$M$1:$M$116,MAX(1,U98))))))</f>
        <v>0</v>
      </c>
      <c r="O98" s="4">
        <f>IF(NOT(AND(A98=$B$2,G98&gt;0,H98&gt;0,OR(C98&lt;&gt;"Recommended baseline",Assumptions!$B$10=1))),0,IF(ISNUMBER(N98),G98*H98*N98*IF(ISNUMBER(K98),1,IF(AND(L98="PAYG",INDEX('SKU Catalog'!$F$1:$F$116,MAX(1,U98))="Hourly"),I98,1)),"UNPRICED"))</f>
        <v>0</v>
      </c>
      <c r="P98" s="4">
        <f>IF(ISNUMBER(O98),O98*Assumptions!$B$8,"UNPRICED")</f>
        <v>0</v>
      </c>
      <c r="Q98" s="3" t="str">
        <f>IF(NOT(AND(A98=$B$2,G98&gt;0,H98&gt;0,OR(C98&lt;&gt;"Recommended baseline",Assumptions!$B$10=1))),"Inactive",IF(NOT(ISNUMBER(N98)),"UNPRICED - select SKU / quote",IF(ISNUMBER(K98),"Manual quote - verify source",IF(T98="Covered","Covered by capacity",IF(T98="Control plane","No direct fee","Priced - verify sizing")))))</f>
        <v>Inactive</v>
      </c>
      <c r="R98" s="2" t="s">
        <v>2314</v>
      </c>
      <c r="S98" s="2" t="s">
        <v>2047</v>
      </c>
      <c r="T98" s="2" t="s">
        <v>181</v>
      </c>
      <c r="U98" s="3">
        <f>IF(COUNTIF('SKU Catalog'!$A$4:$A$116,T98&amp;"|"&amp;F98)=0,0,MATCH(T98&amp;"|"&amp;F98,'SKU Catalog'!$A$1:$A$116,0))</f>
        <v>4</v>
      </c>
      <c r="V98" s="4">
        <f>IF(NOT(AND(A98=$B$2,G98&gt;0,H98&gt;0,OR(C98&lt;&gt;"Recommended baseline",Assumptions!$B$10=1))),0,IF(ISNUMBER(K98),G98*H98*K98,IF(U98=0,"UNPRICED",IF(ISNUMBER(INDEX('SKU Catalog'!$K$1:$K$116,MAX(1,U98))),G98*H98*INDEX('SKU Catalog'!$K$1:$K$116,MAX(1,U98))*IF(AND(INDEX('SKU Catalog'!$F$1:$F$116,MAX(1,U98))="Hourly",OR(INDEX('SKU Catalog'!$J$1:$J$116,MAX(1,U98))=0,"PAYG"="PAYG")),I98,1),"UNPRICED"))))</f>
        <v>0</v>
      </c>
      <c r="W98" s="4">
        <f>IF(NOT(AND(A98=$B$2,G98&gt;0,H98&gt;0,OR(C98&lt;&gt;"Recommended baseline",Assumptions!$B$10=1))),0,IF(ISNUMBER(K98),G98*H98*K98,IF(U98=0,"UNPRICED",IF(ISNUMBER(INDEX('SKU Catalog'!$L$1:$L$116,MAX(1,U98))),G98*H98*INDEX('SKU Catalog'!$L$1:$L$116,MAX(1,U98))*IF(AND(INDEX('SKU Catalog'!$F$1:$F$116,MAX(1,U98))="Hourly",OR(INDEX('SKU Catalog'!$J$1:$J$116,MAX(1,U98))=0,"1Y"="PAYG")),I98,1),"UNPRICED"))))</f>
        <v>0</v>
      </c>
      <c r="X98" s="4">
        <f>IF(NOT(AND(A98=$B$2,G98&gt;0,H98&gt;0,OR(C98&lt;&gt;"Recommended baseline",Assumptions!$B$10=1))),0,IF(ISNUMBER(K98),G98*H98*K98,IF(U98=0,"UNPRICED",IF(ISNUMBER(INDEX('SKU Catalog'!$M$1:$M$116,MAX(1,U98))),G98*H98*INDEX('SKU Catalog'!$M$1:$M$116,MAX(1,U98))*IF(AND(INDEX('SKU Catalog'!$F$1:$F$116,MAX(1,U98))="Hourly",OR(INDEX('SKU Catalog'!$J$1:$J$116,MAX(1,U98))=0,"3Y"="PAYG")),I98,1),"UNPRICED"))))</f>
        <v>0</v>
      </c>
    </row>
    <row r="99" spans="1:24" ht="54" customHeight="1" x14ac:dyDescent="0.3">
      <c r="A99" s="2" t="s">
        <v>951</v>
      </c>
      <c r="B99" s="2" t="s">
        <v>86</v>
      </c>
      <c r="C99" s="2" t="s">
        <v>2299</v>
      </c>
      <c r="D99" s="2" t="s">
        <v>1117</v>
      </c>
      <c r="E99" s="2" t="s">
        <v>1118</v>
      </c>
      <c r="F99" s="5" t="s">
        <v>182</v>
      </c>
      <c r="G99" s="6">
        <v>1</v>
      </c>
      <c r="H99" s="6">
        <v>1</v>
      </c>
      <c r="I99" s="11">
        <v>1</v>
      </c>
      <c r="J99" s="5" t="s">
        <v>2297</v>
      </c>
      <c r="K99" s="12"/>
      <c r="L99" s="3" t="str">
        <f>IF(U99=0,"INVALID SKU",IF(INDEX('SKU Catalog'!$J$1:$J$116,MAX(1,U99))=0,"PAYG",IF(J99="Default",Assumptions!$B$7,J99)))</f>
        <v>PAYG</v>
      </c>
      <c r="M99" s="3" t="str">
        <f>IF(U99=0,"Review SKU",INDEX('SKU Catalog'!$E$1:$E$116,MAX(1,U99)))</f>
        <v>resource</v>
      </c>
      <c r="N99" s="8">
        <f>IF(ISNUMBER(K99),K99,IF(U99=0,"UNPRICED",IF(L99="PAYG",INDEX('SKU Catalog'!$K$1:$K$116,MAX(1,U99)),IF(L99="1Y",INDEX('SKU Catalog'!$L$1:$L$116,MAX(1,U99)),INDEX('SKU Catalog'!$M$1:$M$116,MAX(1,U99))))))</f>
        <v>0</v>
      </c>
      <c r="O99" s="4">
        <f>IF(NOT(AND(A99=$B$2,G99&gt;0,H99&gt;0,OR(C99&lt;&gt;"Recommended baseline",Assumptions!$B$10=1))),0,IF(ISNUMBER(N99),G99*H99*N99*IF(ISNUMBER(K99),1,IF(AND(L99="PAYG",INDEX('SKU Catalog'!$F$1:$F$116,MAX(1,U99))="Hourly"),I99,1)),"UNPRICED"))</f>
        <v>0</v>
      </c>
      <c r="P99" s="4">
        <f>IF(ISNUMBER(O99),O99*Assumptions!$B$8,"UNPRICED")</f>
        <v>0</v>
      </c>
      <c r="Q99" s="3" t="str">
        <f>IF(NOT(AND(A99=$B$2,G99&gt;0,H99&gt;0,OR(C99&lt;&gt;"Recommended baseline",Assumptions!$B$10=1))),"Inactive",IF(NOT(ISNUMBER(N99)),"UNPRICED - select SKU / quote",IF(ISNUMBER(K99),"Manual quote - verify source",IF(T99="Covered","Covered by capacity",IF(T99="Control plane","No direct fee","Priced - verify sizing")))))</f>
        <v>Inactive</v>
      </c>
      <c r="R99" s="2" t="s">
        <v>2314</v>
      </c>
      <c r="S99" s="2" t="s">
        <v>2047</v>
      </c>
      <c r="T99" s="2" t="s">
        <v>181</v>
      </c>
      <c r="U99" s="3">
        <f>IF(COUNTIF('SKU Catalog'!$A$4:$A$116,T99&amp;"|"&amp;F99)=0,0,MATCH(T99&amp;"|"&amp;F99,'SKU Catalog'!$A$1:$A$116,0))</f>
        <v>4</v>
      </c>
      <c r="V99" s="4">
        <f>IF(NOT(AND(A99=$B$2,G99&gt;0,H99&gt;0,OR(C99&lt;&gt;"Recommended baseline",Assumptions!$B$10=1))),0,IF(ISNUMBER(K99),G99*H99*K99,IF(U99=0,"UNPRICED",IF(ISNUMBER(INDEX('SKU Catalog'!$K$1:$K$116,MAX(1,U99))),G99*H99*INDEX('SKU Catalog'!$K$1:$K$116,MAX(1,U99))*IF(AND(INDEX('SKU Catalog'!$F$1:$F$116,MAX(1,U99))="Hourly",OR(INDEX('SKU Catalog'!$J$1:$J$116,MAX(1,U99))=0,"PAYG"="PAYG")),I99,1),"UNPRICED"))))</f>
        <v>0</v>
      </c>
      <c r="W99" s="4">
        <f>IF(NOT(AND(A99=$B$2,G99&gt;0,H99&gt;0,OR(C99&lt;&gt;"Recommended baseline",Assumptions!$B$10=1))),0,IF(ISNUMBER(K99),G99*H99*K99,IF(U99=0,"UNPRICED",IF(ISNUMBER(INDEX('SKU Catalog'!$L$1:$L$116,MAX(1,U99))),G99*H99*INDEX('SKU Catalog'!$L$1:$L$116,MAX(1,U99))*IF(AND(INDEX('SKU Catalog'!$F$1:$F$116,MAX(1,U99))="Hourly",OR(INDEX('SKU Catalog'!$J$1:$J$116,MAX(1,U99))=0,"1Y"="PAYG")),I99,1),"UNPRICED"))))</f>
        <v>0</v>
      </c>
      <c r="X99" s="4">
        <f>IF(NOT(AND(A99=$B$2,G99&gt;0,H99&gt;0,OR(C99&lt;&gt;"Recommended baseline",Assumptions!$B$10=1))),0,IF(ISNUMBER(K99),G99*H99*K99,IF(U99=0,"UNPRICED",IF(ISNUMBER(INDEX('SKU Catalog'!$M$1:$M$116,MAX(1,U99))),G99*H99*INDEX('SKU Catalog'!$M$1:$M$116,MAX(1,U99))*IF(AND(INDEX('SKU Catalog'!$F$1:$F$116,MAX(1,U99))="Hourly",OR(INDEX('SKU Catalog'!$J$1:$J$116,MAX(1,U99))=0,"3Y"="PAYG")),I99,1),"UNPRICED"))))</f>
        <v>0</v>
      </c>
    </row>
    <row r="100" spans="1:24" ht="54" customHeight="1" x14ac:dyDescent="0.3">
      <c r="A100" s="2" t="s">
        <v>951</v>
      </c>
      <c r="B100" s="2" t="s">
        <v>86</v>
      </c>
      <c r="C100" s="2" t="s">
        <v>2299</v>
      </c>
      <c r="D100" s="2" t="s">
        <v>1121</v>
      </c>
      <c r="E100" s="2" t="s">
        <v>1122</v>
      </c>
      <c r="F100" s="5" t="s">
        <v>182</v>
      </c>
      <c r="G100" s="6">
        <v>1</v>
      </c>
      <c r="H100" s="6">
        <v>1</v>
      </c>
      <c r="I100" s="11">
        <v>1</v>
      </c>
      <c r="J100" s="5" t="s">
        <v>2297</v>
      </c>
      <c r="K100" s="12"/>
      <c r="L100" s="3" t="str">
        <f>IF(U100=0,"INVALID SKU",IF(INDEX('SKU Catalog'!$J$1:$J$116,MAX(1,U100))=0,"PAYG",IF(J100="Default",Assumptions!$B$7,J100)))</f>
        <v>PAYG</v>
      </c>
      <c r="M100" s="3" t="str">
        <f>IF(U100=0,"Review SKU",INDEX('SKU Catalog'!$E$1:$E$116,MAX(1,U100)))</f>
        <v>resource</v>
      </c>
      <c r="N100" s="8">
        <f>IF(ISNUMBER(K100),K100,IF(U100=0,"UNPRICED",IF(L100="PAYG",INDEX('SKU Catalog'!$K$1:$K$116,MAX(1,U100)),IF(L100="1Y",INDEX('SKU Catalog'!$L$1:$L$116,MAX(1,U100)),INDEX('SKU Catalog'!$M$1:$M$116,MAX(1,U100))))))</f>
        <v>0</v>
      </c>
      <c r="O100" s="4">
        <f>IF(NOT(AND(A100=$B$2,G100&gt;0,H100&gt;0,OR(C100&lt;&gt;"Recommended baseline",Assumptions!$B$10=1))),0,IF(ISNUMBER(N100),G100*H100*N100*IF(ISNUMBER(K100),1,IF(AND(L100="PAYG",INDEX('SKU Catalog'!$F$1:$F$116,MAX(1,U100))="Hourly"),I100,1)),"UNPRICED"))</f>
        <v>0</v>
      </c>
      <c r="P100" s="4">
        <f>IF(ISNUMBER(O100),O100*Assumptions!$B$8,"UNPRICED")</f>
        <v>0</v>
      </c>
      <c r="Q100" s="3" t="str">
        <f>IF(NOT(AND(A100=$B$2,G100&gt;0,H100&gt;0,OR(C100&lt;&gt;"Recommended baseline",Assumptions!$B$10=1))),"Inactive",IF(NOT(ISNUMBER(N100)),"UNPRICED - select SKU / quote",IF(ISNUMBER(K100),"Manual quote - verify source",IF(T100="Covered","Covered by capacity",IF(T100="Control plane","No direct fee","Priced - verify sizing")))))</f>
        <v>Inactive</v>
      </c>
      <c r="R100" s="2" t="s">
        <v>2314</v>
      </c>
      <c r="S100" s="2" t="s">
        <v>2047</v>
      </c>
      <c r="T100" s="2" t="s">
        <v>181</v>
      </c>
      <c r="U100" s="3">
        <f>IF(COUNTIF('SKU Catalog'!$A$4:$A$116,T100&amp;"|"&amp;F100)=0,0,MATCH(T100&amp;"|"&amp;F100,'SKU Catalog'!$A$1:$A$116,0))</f>
        <v>4</v>
      </c>
      <c r="V100" s="4">
        <f>IF(NOT(AND(A100=$B$2,G100&gt;0,H100&gt;0,OR(C100&lt;&gt;"Recommended baseline",Assumptions!$B$10=1))),0,IF(ISNUMBER(K100),G100*H100*K100,IF(U100=0,"UNPRICED",IF(ISNUMBER(INDEX('SKU Catalog'!$K$1:$K$116,MAX(1,U100))),G100*H100*INDEX('SKU Catalog'!$K$1:$K$116,MAX(1,U100))*IF(AND(INDEX('SKU Catalog'!$F$1:$F$116,MAX(1,U100))="Hourly",OR(INDEX('SKU Catalog'!$J$1:$J$116,MAX(1,U100))=0,"PAYG"="PAYG")),I100,1),"UNPRICED"))))</f>
        <v>0</v>
      </c>
      <c r="W100" s="4">
        <f>IF(NOT(AND(A100=$B$2,G100&gt;0,H100&gt;0,OR(C100&lt;&gt;"Recommended baseline",Assumptions!$B$10=1))),0,IF(ISNUMBER(K100),G100*H100*K100,IF(U100=0,"UNPRICED",IF(ISNUMBER(INDEX('SKU Catalog'!$L$1:$L$116,MAX(1,U100))),G100*H100*INDEX('SKU Catalog'!$L$1:$L$116,MAX(1,U100))*IF(AND(INDEX('SKU Catalog'!$F$1:$F$116,MAX(1,U100))="Hourly",OR(INDEX('SKU Catalog'!$J$1:$J$116,MAX(1,U100))=0,"1Y"="PAYG")),I100,1),"UNPRICED"))))</f>
        <v>0</v>
      </c>
      <c r="X100" s="4">
        <f>IF(NOT(AND(A100=$B$2,G100&gt;0,H100&gt;0,OR(C100&lt;&gt;"Recommended baseline",Assumptions!$B$10=1))),0,IF(ISNUMBER(K100),G100*H100*K100,IF(U100=0,"UNPRICED",IF(ISNUMBER(INDEX('SKU Catalog'!$M$1:$M$116,MAX(1,U100))),G100*H100*INDEX('SKU Catalog'!$M$1:$M$116,MAX(1,U100))*IF(AND(INDEX('SKU Catalog'!$F$1:$F$116,MAX(1,U100))="Hourly",OR(INDEX('SKU Catalog'!$J$1:$J$116,MAX(1,U100))=0,"3Y"="PAYG")),I100,1),"UNPRICED"))))</f>
        <v>0</v>
      </c>
    </row>
    <row r="101" spans="1:24" ht="54" customHeight="1" x14ac:dyDescent="0.3">
      <c r="A101" s="2" t="s">
        <v>951</v>
      </c>
      <c r="B101" s="2" t="s">
        <v>86</v>
      </c>
      <c r="C101" s="2" t="s">
        <v>2299</v>
      </c>
      <c r="D101" s="2" t="s">
        <v>1125</v>
      </c>
      <c r="E101" s="2" t="s">
        <v>1126</v>
      </c>
      <c r="F101" s="5" t="s">
        <v>182</v>
      </c>
      <c r="G101" s="6">
        <v>1</v>
      </c>
      <c r="H101" s="6">
        <v>1</v>
      </c>
      <c r="I101" s="11">
        <v>1</v>
      </c>
      <c r="J101" s="5" t="s">
        <v>2297</v>
      </c>
      <c r="K101" s="12"/>
      <c r="L101" s="3" t="str">
        <f>IF(U101=0,"INVALID SKU",IF(INDEX('SKU Catalog'!$J$1:$J$116,MAX(1,U101))=0,"PAYG",IF(J101="Default",Assumptions!$B$7,J101)))</f>
        <v>PAYG</v>
      </c>
      <c r="M101" s="3" t="str">
        <f>IF(U101=0,"Review SKU",INDEX('SKU Catalog'!$E$1:$E$116,MAX(1,U101)))</f>
        <v>resource</v>
      </c>
      <c r="N101" s="8">
        <f>IF(ISNUMBER(K101),K101,IF(U101=0,"UNPRICED",IF(L101="PAYG",INDEX('SKU Catalog'!$K$1:$K$116,MAX(1,U101)),IF(L101="1Y",INDEX('SKU Catalog'!$L$1:$L$116,MAX(1,U101)),INDEX('SKU Catalog'!$M$1:$M$116,MAX(1,U101))))))</f>
        <v>0</v>
      </c>
      <c r="O101" s="4">
        <f>IF(NOT(AND(A101=$B$2,G101&gt;0,H101&gt;0,OR(C101&lt;&gt;"Recommended baseline",Assumptions!$B$10=1))),0,IF(ISNUMBER(N101),G101*H101*N101*IF(ISNUMBER(K101),1,IF(AND(L101="PAYG",INDEX('SKU Catalog'!$F$1:$F$116,MAX(1,U101))="Hourly"),I101,1)),"UNPRICED"))</f>
        <v>0</v>
      </c>
      <c r="P101" s="4">
        <f>IF(ISNUMBER(O101),O101*Assumptions!$B$8,"UNPRICED")</f>
        <v>0</v>
      </c>
      <c r="Q101" s="3" t="str">
        <f>IF(NOT(AND(A101=$B$2,G101&gt;0,H101&gt;0,OR(C101&lt;&gt;"Recommended baseline",Assumptions!$B$10=1))),"Inactive",IF(NOT(ISNUMBER(N101)),"UNPRICED - select SKU / quote",IF(ISNUMBER(K101),"Manual quote - verify source",IF(T101="Covered","Covered by capacity",IF(T101="Control plane","No direct fee","Priced - verify sizing")))))</f>
        <v>Inactive</v>
      </c>
      <c r="R101" s="2" t="s">
        <v>2314</v>
      </c>
      <c r="S101" s="2" t="s">
        <v>2047</v>
      </c>
      <c r="T101" s="2" t="s">
        <v>181</v>
      </c>
      <c r="U101" s="3">
        <f>IF(COUNTIF('SKU Catalog'!$A$4:$A$116,T101&amp;"|"&amp;F101)=0,0,MATCH(T101&amp;"|"&amp;F101,'SKU Catalog'!$A$1:$A$116,0))</f>
        <v>4</v>
      </c>
      <c r="V101" s="4">
        <f>IF(NOT(AND(A101=$B$2,G101&gt;0,H101&gt;0,OR(C101&lt;&gt;"Recommended baseline",Assumptions!$B$10=1))),0,IF(ISNUMBER(K101),G101*H101*K101,IF(U101=0,"UNPRICED",IF(ISNUMBER(INDEX('SKU Catalog'!$K$1:$K$116,MAX(1,U101))),G101*H101*INDEX('SKU Catalog'!$K$1:$K$116,MAX(1,U101))*IF(AND(INDEX('SKU Catalog'!$F$1:$F$116,MAX(1,U101))="Hourly",OR(INDEX('SKU Catalog'!$J$1:$J$116,MAX(1,U101))=0,"PAYG"="PAYG")),I101,1),"UNPRICED"))))</f>
        <v>0</v>
      </c>
      <c r="W101" s="4">
        <f>IF(NOT(AND(A101=$B$2,G101&gt;0,H101&gt;0,OR(C101&lt;&gt;"Recommended baseline",Assumptions!$B$10=1))),0,IF(ISNUMBER(K101),G101*H101*K101,IF(U101=0,"UNPRICED",IF(ISNUMBER(INDEX('SKU Catalog'!$L$1:$L$116,MAX(1,U101))),G101*H101*INDEX('SKU Catalog'!$L$1:$L$116,MAX(1,U101))*IF(AND(INDEX('SKU Catalog'!$F$1:$F$116,MAX(1,U101))="Hourly",OR(INDEX('SKU Catalog'!$J$1:$J$116,MAX(1,U101))=0,"1Y"="PAYG")),I101,1),"UNPRICED"))))</f>
        <v>0</v>
      </c>
      <c r="X101" s="4">
        <f>IF(NOT(AND(A101=$B$2,G101&gt;0,H101&gt;0,OR(C101&lt;&gt;"Recommended baseline",Assumptions!$B$10=1))),0,IF(ISNUMBER(K101),G101*H101*K101,IF(U101=0,"UNPRICED",IF(ISNUMBER(INDEX('SKU Catalog'!$M$1:$M$116,MAX(1,U101))),G101*H101*INDEX('SKU Catalog'!$M$1:$M$116,MAX(1,U101))*IF(AND(INDEX('SKU Catalog'!$F$1:$F$116,MAX(1,U101))="Hourly",OR(INDEX('SKU Catalog'!$J$1:$J$116,MAX(1,U101))=0,"3Y"="PAYG")),I101,1),"UNPRICED"))))</f>
        <v>0</v>
      </c>
    </row>
    <row r="102" spans="1:24" ht="54" customHeight="1" x14ac:dyDescent="0.3">
      <c r="A102" s="2" t="s">
        <v>951</v>
      </c>
      <c r="B102" s="2" t="s">
        <v>86</v>
      </c>
      <c r="C102" s="2" t="s">
        <v>2299</v>
      </c>
      <c r="D102" s="2" t="s">
        <v>1129</v>
      </c>
      <c r="E102" s="2" t="s">
        <v>1130</v>
      </c>
      <c r="F102" s="5" t="s">
        <v>182</v>
      </c>
      <c r="G102" s="6">
        <v>1</v>
      </c>
      <c r="H102" s="6">
        <v>1</v>
      </c>
      <c r="I102" s="11">
        <v>1</v>
      </c>
      <c r="J102" s="5" t="s">
        <v>2297</v>
      </c>
      <c r="K102" s="12"/>
      <c r="L102" s="3" t="str">
        <f>IF(U102=0,"INVALID SKU",IF(INDEX('SKU Catalog'!$J$1:$J$116,MAX(1,U102))=0,"PAYG",IF(J102="Default",Assumptions!$B$7,J102)))</f>
        <v>PAYG</v>
      </c>
      <c r="M102" s="3" t="str">
        <f>IF(U102=0,"Review SKU",INDEX('SKU Catalog'!$E$1:$E$116,MAX(1,U102)))</f>
        <v>resource</v>
      </c>
      <c r="N102" s="8">
        <f>IF(ISNUMBER(K102),K102,IF(U102=0,"UNPRICED",IF(L102="PAYG",INDEX('SKU Catalog'!$K$1:$K$116,MAX(1,U102)),IF(L102="1Y",INDEX('SKU Catalog'!$L$1:$L$116,MAX(1,U102)),INDEX('SKU Catalog'!$M$1:$M$116,MAX(1,U102))))))</f>
        <v>0</v>
      </c>
      <c r="O102" s="4">
        <f>IF(NOT(AND(A102=$B$2,G102&gt;0,H102&gt;0,OR(C102&lt;&gt;"Recommended baseline",Assumptions!$B$10=1))),0,IF(ISNUMBER(N102),G102*H102*N102*IF(ISNUMBER(K102),1,IF(AND(L102="PAYG",INDEX('SKU Catalog'!$F$1:$F$116,MAX(1,U102))="Hourly"),I102,1)),"UNPRICED"))</f>
        <v>0</v>
      </c>
      <c r="P102" s="4">
        <f>IF(ISNUMBER(O102),O102*Assumptions!$B$8,"UNPRICED")</f>
        <v>0</v>
      </c>
      <c r="Q102" s="3" t="str">
        <f>IF(NOT(AND(A102=$B$2,G102&gt;0,H102&gt;0,OR(C102&lt;&gt;"Recommended baseline",Assumptions!$B$10=1))),"Inactive",IF(NOT(ISNUMBER(N102)),"UNPRICED - select SKU / quote",IF(ISNUMBER(K102),"Manual quote - verify source",IF(T102="Covered","Covered by capacity",IF(T102="Control plane","No direct fee","Priced - verify sizing")))))</f>
        <v>Inactive</v>
      </c>
      <c r="R102" s="2" t="s">
        <v>2314</v>
      </c>
      <c r="S102" s="2" t="s">
        <v>2047</v>
      </c>
      <c r="T102" s="2" t="s">
        <v>181</v>
      </c>
      <c r="U102" s="3">
        <f>IF(COUNTIF('SKU Catalog'!$A$4:$A$116,T102&amp;"|"&amp;F102)=0,0,MATCH(T102&amp;"|"&amp;F102,'SKU Catalog'!$A$1:$A$116,0))</f>
        <v>4</v>
      </c>
      <c r="V102" s="4">
        <f>IF(NOT(AND(A102=$B$2,G102&gt;0,H102&gt;0,OR(C102&lt;&gt;"Recommended baseline",Assumptions!$B$10=1))),0,IF(ISNUMBER(K102),G102*H102*K102,IF(U102=0,"UNPRICED",IF(ISNUMBER(INDEX('SKU Catalog'!$K$1:$K$116,MAX(1,U102))),G102*H102*INDEX('SKU Catalog'!$K$1:$K$116,MAX(1,U102))*IF(AND(INDEX('SKU Catalog'!$F$1:$F$116,MAX(1,U102))="Hourly",OR(INDEX('SKU Catalog'!$J$1:$J$116,MAX(1,U102))=0,"PAYG"="PAYG")),I102,1),"UNPRICED"))))</f>
        <v>0</v>
      </c>
      <c r="W102" s="4">
        <f>IF(NOT(AND(A102=$B$2,G102&gt;0,H102&gt;0,OR(C102&lt;&gt;"Recommended baseline",Assumptions!$B$10=1))),0,IF(ISNUMBER(K102),G102*H102*K102,IF(U102=0,"UNPRICED",IF(ISNUMBER(INDEX('SKU Catalog'!$L$1:$L$116,MAX(1,U102))),G102*H102*INDEX('SKU Catalog'!$L$1:$L$116,MAX(1,U102))*IF(AND(INDEX('SKU Catalog'!$F$1:$F$116,MAX(1,U102))="Hourly",OR(INDEX('SKU Catalog'!$J$1:$J$116,MAX(1,U102))=0,"1Y"="PAYG")),I102,1),"UNPRICED"))))</f>
        <v>0</v>
      </c>
      <c r="X102" s="4">
        <f>IF(NOT(AND(A102=$B$2,G102&gt;0,H102&gt;0,OR(C102&lt;&gt;"Recommended baseline",Assumptions!$B$10=1))),0,IF(ISNUMBER(K102),G102*H102*K102,IF(U102=0,"UNPRICED",IF(ISNUMBER(INDEX('SKU Catalog'!$M$1:$M$116,MAX(1,U102))),G102*H102*INDEX('SKU Catalog'!$M$1:$M$116,MAX(1,U102))*IF(AND(INDEX('SKU Catalog'!$F$1:$F$116,MAX(1,U102))="Hourly",OR(INDEX('SKU Catalog'!$J$1:$J$116,MAX(1,U102))=0,"3Y"="PAYG")),I102,1),"UNPRICED"))))</f>
        <v>0</v>
      </c>
    </row>
    <row r="103" spans="1:24" ht="54" customHeight="1" x14ac:dyDescent="0.3">
      <c r="A103" s="2" t="s">
        <v>951</v>
      </c>
      <c r="B103" s="2" t="s">
        <v>86</v>
      </c>
      <c r="C103" s="2" t="s">
        <v>2299</v>
      </c>
      <c r="D103" s="2" t="s">
        <v>1133</v>
      </c>
      <c r="E103" s="2" t="s">
        <v>1134</v>
      </c>
      <c r="F103" s="5" t="s">
        <v>182</v>
      </c>
      <c r="G103" s="6">
        <v>1</v>
      </c>
      <c r="H103" s="6">
        <v>1</v>
      </c>
      <c r="I103" s="11">
        <v>1</v>
      </c>
      <c r="J103" s="5" t="s">
        <v>2297</v>
      </c>
      <c r="K103" s="12"/>
      <c r="L103" s="3" t="str">
        <f>IF(U103=0,"INVALID SKU",IF(INDEX('SKU Catalog'!$J$1:$J$116,MAX(1,U103))=0,"PAYG",IF(J103="Default",Assumptions!$B$7,J103)))</f>
        <v>PAYG</v>
      </c>
      <c r="M103" s="3" t="str">
        <f>IF(U103=0,"Review SKU",INDEX('SKU Catalog'!$E$1:$E$116,MAX(1,U103)))</f>
        <v>resource</v>
      </c>
      <c r="N103" s="8">
        <f>IF(ISNUMBER(K103),K103,IF(U103=0,"UNPRICED",IF(L103="PAYG",INDEX('SKU Catalog'!$K$1:$K$116,MAX(1,U103)),IF(L103="1Y",INDEX('SKU Catalog'!$L$1:$L$116,MAX(1,U103)),INDEX('SKU Catalog'!$M$1:$M$116,MAX(1,U103))))))</f>
        <v>0</v>
      </c>
      <c r="O103" s="4">
        <f>IF(NOT(AND(A103=$B$2,G103&gt;0,H103&gt;0,OR(C103&lt;&gt;"Recommended baseline",Assumptions!$B$10=1))),0,IF(ISNUMBER(N103),G103*H103*N103*IF(ISNUMBER(K103),1,IF(AND(L103="PAYG",INDEX('SKU Catalog'!$F$1:$F$116,MAX(1,U103))="Hourly"),I103,1)),"UNPRICED"))</f>
        <v>0</v>
      </c>
      <c r="P103" s="4">
        <f>IF(ISNUMBER(O103),O103*Assumptions!$B$8,"UNPRICED")</f>
        <v>0</v>
      </c>
      <c r="Q103" s="3" t="str">
        <f>IF(NOT(AND(A103=$B$2,G103&gt;0,H103&gt;0,OR(C103&lt;&gt;"Recommended baseline",Assumptions!$B$10=1))),"Inactive",IF(NOT(ISNUMBER(N103)),"UNPRICED - select SKU / quote",IF(ISNUMBER(K103),"Manual quote - verify source",IF(T103="Covered","Covered by capacity",IF(T103="Control plane","No direct fee","Priced - verify sizing")))))</f>
        <v>Inactive</v>
      </c>
      <c r="R103" s="2" t="s">
        <v>2314</v>
      </c>
      <c r="S103" s="2" t="s">
        <v>2047</v>
      </c>
      <c r="T103" s="2" t="s">
        <v>181</v>
      </c>
      <c r="U103" s="3">
        <f>IF(COUNTIF('SKU Catalog'!$A$4:$A$116,T103&amp;"|"&amp;F103)=0,0,MATCH(T103&amp;"|"&amp;F103,'SKU Catalog'!$A$1:$A$116,0))</f>
        <v>4</v>
      </c>
      <c r="V103" s="4">
        <f>IF(NOT(AND(A103=$B$2,G103&gt;0,H103&gt;0,OR(C103&lt;&gt;"Recommended baseline",Assumptions!$B$10=1))),0,IF(ISNUMBER(K103),G103*H103*K103,IF(U103=0,"UNPRICED",IF(ISNUMBER(INDEX('SKU Catalog'!$K$1:$K$116,MAX(1,U103))),G103*H103*INDEX('SKU Catalog'!$K$1:$K$116,MAX(1,U103))*IF(AND(INDEX('SKU Catalog'!$F$1:$F$116,MAX(1,U103))="Hourly",OR(INDEX('SKU Catalog'!$J$1:$J$116,MAX(1,U103))=0,"PAYG"="PAYG")),I103,1),"UNPRICED"))))</f>
        <v>0</v>
      </c>
      <c r="W103" s="4">
        <f>IF(NOT(AND(A103=$B$2,G103&gt;0,H103&gt;0,OR(C103&lt;&gt;"Recommended baseline",Assumptions!$B$10=1))),0,IF(ISNUMBER(K103),G103*H103*K103,IF(U103=0,"UNPRICED",IF(ISNUMBER(INDEX('SKU Catalog'!$L$1:$L$116,MAX(1,U103))),G103*H103*INDEX('SKU Catalog'!$L$1:$L$116,MAX(1,U103))*IF(AND(INDEX('SKU Catalog'!$F$1:$F$116,MAX(1,U103))="Hourly",OR(INDEX('SKU Catalog'!$J$1:$J$116,MAX(1,U103))=0,"1Y"="PAYG")),I103,1),"UNPRICED"))))</f>
        <v>0</v>
      </c>
      <c r="X103" s="4">
        <f>IF(NOT(AND(A103=$B$2,G103&gt;0,H103&gt;0,OR(C103&lt;&gt;"Recommended baseline",Assumptions!$B$10=1))),0,IF(ISNUMBER(K103),G103*H103*K103,IF(U103=0,"UNPRICED",IF(ISNUMBER(INDEX('SKU Catalog'!$M$1:$M$116,MAX(1,U103))),G103*H103*INDEX('SKU Catalog'!$M$1:$M$116,MAX(1,U103))*IF(AND(INDEX('SKU Catalog'!$F$1:$F$116,MAX(1,U103))="Hourly",OR(INDEX('SKU Catalog'!$J$1:$J$116,MAX(1,U103))=0,"3Y"="PAYG")),I103,1),"UNPRICED"))))</f>
        <v>0</v>
      </c>
    </row>
    <row r="104" spans="1:24" ht="54" customHeight="1" x14ac:dyDescent="0.3">
      <c r="A104" s="2" t="s">
        <v>951</v>
      </c>
      <c r="B104" s="2" t="s">
        <v>86</v>
      </c>
      <c r="C104" s="2" t="s">
        <v>2299</v>
      </c>
      <c r="D104" s="2" t="s">
        <v>1137</v>
      </c>
      <c r="E104" s="2" t="s">
        <v>1138</v>
      </c>
      <c r="F104" s="5" t="s">
        <v>182</v>
      </c>
      <c r="G104" s="6">
        <v>1</v>
      </c>
      <c r="H104" s="6">
        <v>1</v>
      </c>
      <c r="I104" s="11">
        <v>1</v>
      </c>
      <c r="J104" s="5" t="s">
        <v>2297</v>
      </c>
      <c r="K104" s="12"/>
      <c r="L104" s="3" t="str">
        <f>IF(U104=0,"INVALID SKU",IF(INDEX('SKU Catalog'!$J$1:$J$116,MAX(1,U104))=0,"PAYG",IF(J104="Default",Assumptions!$B$7,J104)))</f>
        <v>PAYG</v>
      </c>
      <c r="M104" s="3" t="str">
        <f>IF(U104=0,"Review SKU",INDEX('SKU Catalog'!$E$1:$E$116,MAX(1,U104)))</f>
        <v>resource</v>
      </c>
      <c r="N104" s="8">
        <f>IF(ISNUMBER(K104),K104,IF(U104=0,"UNPRICED",IF(L104="PAYG",INDEX('SKU Catalog'!$K$1:$K$116,MAX(1,U104)),IF(L104="1Y",INDEX('SKU Catalog'!$L$1:$L$116,MAX(1,U104)),INDEX('SKU Catalog'!$M$1:$M$116,MAX(1,U104))))))</f>
        <v>0</v>
      </c>
      <c r="O104" s="4">
        <f>IF(NOT(AND(A104=$B$2,G104&gt;0,H104&gt;0,OR(C104&lt;&gt;"Recommended baseline",Assumptions!$B$10=1))),0,IF(ISNUMBER(N104),G104*H104*N104*IF(ISNUMBER(K104),1,IF(AND(L104="PAYG",INDEX('SKU Catalog'!$F$1:$F$116,MAX(1,U104))="Hourly"),I104,1)),"UNPRICED"))</f>
        <v>0</v>
      </c>
      <c r="P104" s="4">
        <f>IF(ISNUMBER(O104),O104*Assumptions!$B$8,"UNPRICED")</f>
        <v>0</v>
      </c>
      <c r="Q104" s="3" t="str">
        <f>IF(NOT(AND(A104=$B$2,G104&gt;0,H104&gt;0,OR(C104&lt;&gt;"Recommended baseline",Assumptions!$B$10=1))),"Inactive",IF(NOT(ISNUMBER(N104)),"UNPRICED - select SKU / quote",IF(ISNUMBER(K104),"Manual quote - verify source",IF(T104="Covered","Covered by capacity",IF(T104="Control plane","No direct fee","Priced - verify sizing")))))</f>
        <v>Inactive</v>
      </c>
      <c r="R104" s="2" t="s">
        <v>2314</v>
      </c>
      <c r="S104" s="2" t="s">
        <v>2047</v>
      </c>
      <c r="T104" s="2" t="s">
        <v>181</v>
      </c>
      <c r="U104" s="3">
        <f>IF(COUNTIF('SKU Catalog'!$A$4:$A$116,T104&amp;"|"&amp;F104)=0,0,MATCH(T104&amp;"|"&amp;F104,'SKU Catalog'!$A$1:$A$116,0))</f>
        <v>4</v>
      </c>
      <c r="V104" s="4">
        <f>IF(NOT(AND(A104=$B$2,G104&gt;0,H104&gt;0,OR(C104&lt;&gt;"Recommended baseline",Assumptions!$B$10=1))),0,IF(ISNUMBER(K104),G104*H104*K104,IF(U104=0,"UNPRICED",IF(ISNUMBER(INDEX('SKU Catalog'!$K$1:$K$116,MAX(1,U104))),G104*H104*INDEX('SKU Catalog'!$K$1:$K$116,MAX(1,U104))*IF(AND(INDEX('SKU Catalog'!$F$1:$F$116,MAX(1,U104))="Hourly",OR(INDEX('SKU Catalog'!$J$1:$J$116,MAX(1,U104))=0,"PAYG"="PAYG")),I104,1),"UNPRICED"))))</f>
        <v>0</v>
      </c>
      <c r="W104" s="4">
        <f>IF(NOT(AND(A104=$B$2,G104&gt;0,H104&gt;0,OR(C104&lt;&gt;"Recommended baseline",Assumptions!$B$10=1))),0,IF(ISNUMBER(K104),G104*H104*K104,IF(U104=0,"UNPRICED",IF(ISNUMBER(INDEX('SKU Catalog'!$L$1:$L$116,MAX(1,U104))),G104*H104*INDEX('SKU Catalog'!$L$1:$L$116,MAX(1,U104))*IF(AND(INDEX('SKU Catalog'!$F$1:$F$116,MAX(1,U104))="Hourly",OR(INDEX('SKU Catalog'!$J$1:$J$116,MAX(1,U104))=0,"1Y"="PAYG")),I104,1),"UNPRICED"))))</f>
        <v>0</v>
      </c>
      <c r="X104" s="4">
        <f>IF(NOT(AND(A104=$B$2,G104&gt;0,H104&gt;0,OR(C104&lt;&gt;"Recommended baseline",Assumptions!$B$10=1))),0,IF(ISNUMBER(K104),G104*H104*K104,IF(U104=0,"UNPRICED",IF(ISNUMBER(INDEX('SKU Catalog'!$M$1:$M$116,MAX(1,U104))),G104*H104*INDEX('SKU Catalog'!$M$1:$M$116,MAX(1,U104))*IF(AND(INDEX('SKU Catalog'!$F$1:$F$116,MAX(1,U104))="Hourly",OR(INDEX('SKU Catalog'!$J$1:$J$116,MAX(1,U104))=0,"3Y"="PAYG")),I104,1),"UNPRICED"))))</f>
        <v>0</v>
      </c>
    </row>
    <row r="105" spans="1:24" ht="54" customHeight="1" x14ac:dyDescent="0.3">
      <c r="A105" s="2" t="s">
        <v>951</v>
      </c>
      <c r="B105" s="2" t="s">
        <v>86</v>
      </c>
      <c r="C105" s="2" t="s">
        <v>2299</v>
      </c>
      <c r="D105" s="2" t="s">
        <v>1141</v>
      </c>
      <c r="E105" s="2" t="s">
        <v>1142</v>
      </c>
      <c r="F105" s="5" t="s">
        <v>182</v>
      </c>
      <c r="G105" s="6">
        <v>1</v>
      </c>
      <c r="H105" s="6">
        <v>1</v>
      </c>
      <c r="I105" s="11">
        <v>1</v>
      </c>
      <c r="J105" s="5" t="s">
        <v>2297</v>
      </c>
      <c r="K105" s="12"/>
      <c r="L105" s="3" t="str">
        <f>IF(U105=0,"INVALID SKU",IF(INDEX('SKU Catalog'!$J$1:$J$116,MAX(1,U105))=0,"PAYG",IF(J105="Default",Assumptions!$B$7,J105)))</f>
        <v>PAYG</v>
      </c>
      <c r="M105" s="3" t="str">
        <f>IF(U105=0,"Review SKU",INDEX('SKU Catalog'!$E$1:$E$116,MAX(1,U105)))</f>
        <v>resource</v>
      </c>
      <c r="N105" s="8">
        <f>IF(ISNUMBER(K105),K105,IF(U105=0,"UNPRICED",IF(L105="PAYG",INDEX('SKU Catalog'!$K$1:$K$116,MAX(1,U105)),IF(L105="1Y",INDEX('SKU Catalog'!$L$1:$L$116,MAX(1,U105)),INDEX('SKU Catalog'!$M$1:$M$116,MAX(1,U105))))))</f>
        <v>0</v>
      </c>
      <c r="O105" s="4">
        <f>IF(NOT(AND(A105=$B$2,G105&gt;0,H105&gt;0,OR(C105&lt;&gt;"Recommended baseline",Assumptions!$B$10=1))),0,IF(ISNUMBER(N105),G105*H105*N105*IF(ISNUMBER(K105),1,IF(AND(L105="PAYG",INDEX('SKU Catalog'!$F$1:$F$116,MAX(1,U105))="Hourly"),I105,1)),"UNPRICED"))</f>
        <v>0</v>
      </c>
      <c r="P105" s="4">
        <f>IF(ISNUMBER(O105),O105*Assumptions!$B$8,"UNPRICED")</f>
        <v>0</v>
      </c>
      <c r="Q105" s="3" t="str">
        <f>IF(NOT(AND(A105=$B$2,G105&gt;0,H105&gt;0,OR(C105&lt;&gt;"Recommended baseline",Assumptions!$B$10=1))),"Inactive",IF(NOT(ISNUMBER(N105)),"UNPRICED - select SKU / quote",IF(ISNUMBER(K105),"Manual quote - verify source",IF(T105="Covered","Covered by capacity",IF(T105="Control plane","No direct fee","Priced - verify sizing")))))</f>
        <v>Inactive</v>
      </c>
      <c r="R105" s="2" t="s">
        <v>2314</v>
      </c>
      <c r="S105" s="2" t="s">
        <v>2047</v>
      </c>
      <c r="T105" s="2" t="s">
        <v>181</v>
      </c>
      <c r="U105" s="3">
        <f>IF(COUNTIF('SKU Catalog'!$A$4:$A$116,T105&amp;"|"&amp;F105)=0,0,MATCH(T105&amp;"|"&amp;F105,'SKU Catalog'!$A$1:$A$116,0))</f>
        <v>4</v>
      </c>
      <c r="V105" s="4">
        <f>IF(NOT(AND(A105=$B$2,G105&gt;0,H105&gt;0,OR(C105&lt;&gt;"Recommended baseline",Assumptions!$B$10=1))),0,IF(ISNUMBER(K105),G105*H105*K105,IF(U105=0,"UNPRICED",IF(ISNUMBER(INDEX('SKU Catalog'!$K$1:$K$116,MAX(1,U105))),G105*H105*INDEX('SKU Catalog'!$K$1:$K$116,MAX(1,U105))*IF(AND(INDEX('SKU Catalog'!$F$1:$F$116,MAX(1,U105))="Hourly",OR(INDEX('SKU Catalog'!$J$1:$J$116,MAX(1,U105))=0,"PAYG"="PAYG")),I105,1),"UNPRICED"))))</f>
        <v>0</v>
      </c>
      <c r="W105" s="4">
        <f>IF(NOT(AND(A105=$B$2,G105&gt;0,H105&gt;0,OR(C105&lt;&gt;"Recommended baseline",Assumptions!$B$10=1))),0,IF(ISNUMBER(K105),G105*H105*K105,IF(U105=0,"UNPRICED",IF(ISNUMBER(INDEX('SKU Catalog'!$L$1:$L$116,MAX(1,U105))),G105*H105*INDEX('SKU Catalog'!$L$1:$L$116,MAX(1,U105))*IF(AND(INDEX('SKU Catalog'!$F$1:$F$116,MAX(1,U105))="Hourly",OR(INDEX('SKU Catalog'!$J$1:$J$116,MAX(1,U105))=0,"1Y"="PAYG")),I105,1),"UNPRICED"))))</f>
        <v>0</v>
      </c>
      <c r="X105" s="4">
        <f>IF(NOT(AND(A105=$B$2,G105&gt;0,H105&gt;0,OR(C105&lt;&gt;"Recommended baseline",Assumptions!$B$10=1))),0,IF(ISNUMBER(K105),G105*H105*K105,IF(U105=0,"UNPRICED",IF(ISNUMBER(INDEX('SKU Catalog'!$M$1:$M$116,MAX(1,U105))),G105*H105*INDEX('SKU Catalog'!$M$1:$M$116,MAX(1,U105))*IF(AND(INDEX('SKU Catalog'!$F$1:$F$116,MAX(1,U105))="Hourly",OR(INDEX('SKU Catalog'!$J$1:$J$116,MAX(1,U105))=0,"3Y"="PAYG")),I105,1),"UNPRICED"))))</f>
        <v>0</v>
      </c>
    </row>
    <row r="106" spans="1:24" ht="54" customHeight="1" x14ac:dyDescent="0.3">
      <c r="A106" s="2" t="s">
        <v>951</v>
      </c>
      <c r="B106" s="2" t="s">
        <v>86</v>
      </c>
      <c r="C106" s="2" t="s">
        <v>2299</v>
      </c>
      <c r="D106" s="2" t="s">
        <v>2077</v>
      </c>
      <c r="E106" s="2" t="s">
        <v>2078</v>
      </c>
      <c r="F106" s="5" t="s">
        <v>182</v>
      </c>
      <c r="G106" s="6">
        <v>1</v>
      </c>
      <c r="H106" s="6">
        <v>1</v>
      </c>
      <c r="I106" s="11">
        <v>1</v>
      </c>
      <c r="J106" s="5" t="s">
        <v>2297</v>
      </c>
      <c r="K106" s="12"/>
      <c r="L106" s="3" t="str">
        <f>IF(U106=0,"INVALID SKU",IF(INDEX('SKU Catalog'!$J$1:$J$116,MAX(1,U106))=0,"PAYG",IF(J106="Default",Assumptions!$B$7,J106)))</f>
        <v>PAYG</v>
      </c>
      <c r="M106" s="3" t="str">
        <f>IF(U106=0,"Review SKU",INDEX('SKU Catalog'!$E$1:$E$116,MAX(1,U106)))</f>
        <v>resource</v>
      </c>
      <c r="N106" s="8">
        <f>IF(ISNUMBER(K106),K106,IF(U106=0,"UNPRICED",IF(L106="PAYG",INDEX('SKU Catalog'!$K$1:$K$116,MAX(1,U106)),IF(L106="1Y",INDEX('SKU Catalog'!$L$1:$L$116,MAX(1,U106)),INDEX('SKU Catalog'!$M$1:$M$116,MAX(1,U106))))))</f>
        <v>0</v>
      </c>
      <c r="O106" s="4">
        <f>IF(NOT(AND(A106=$B$2,G106&gt;0,H106&gt;0,OR(C106&lt;&gt;"Recommended baseline",Assumptions!$B$10=1))),0,IF(ISNUMBER(N106),G106*H106*N106*IF(ISNUMBER(K106),1,IF(AND(L106="PAYG",INDEX('SKU Catalog'!$F$1:$F$116,MAX(1,U106))="Hourly"),I106,1)),"UNPRICED"))</f>
        <v>0</v>
      </c>
      <c r="P106" s="4">
        <f>IF(ISNUMBER(O106),O106*Assumptions!$B$8,"UNPRICED")</f>
        <v>0</v>
      </c>
      <c r="Q106" s="3" t="str">
        <f>IF(NOT(AND(A106=$B$2,G106&gt;0,H106&gt;0,OR(C106&lt;&gt;"Recommended baseline",Assumptions!$B$10=1))),"Inactive",IF(NOT(ISNUMBER(N106)),"UNPRICED - select SKU / quote",IF(ISNUMBER(K106),"Manual quote - verify source",IF(T106="Covered","Covered by capacity",IF(T106="Control plane","No direct fee","Priced - verify sizing")))))</f>
        <v>Inactive</v>
      </c>
      <c r="R106" s="2" t="s">
        <v>2314</v>
      </c>
      <c r="S106" s="2" t="s">
        <v>2047</v>
      </c>
      <c r="T106" s="2" t="s">
        <v>181</v>
      </c>
      <c r="U106" s="3">
        <f>IF(COUNTIF('SKU Catalog'!$A$4:$A$116,T106&amp;"|"&amp;F106)=0,0,MATCH(T106&amp;"|"&amp;F106,'SKU Catalog'!$A$1:$A$116,0))</f>
        <v>4</v>
      </c>
      <c r="V106" s="4">
        <f>IF(NOT(AND(A106=$B$2,G106&gt;0,H106&gt;0,OR(C106&lt;&gt;"Recommended baseline",Assumptions!$B$10=1))),0,IF(ISNUMBER(K106),G106*H106*K106,IF(U106=0,"UNPRICED",IF(ISNUMBER(INDEX('SKU Catalog'!$K$1:$K$116,MAX(1,U106))),G106*H106*INDEX('SKU Catalog'!$K$1:$K$116,MAX(1,U106))*IF(AND(INDEX('SKU Catalog'!$F$1:$F$116,MAX(1,U106))="Hourly",OR(INDEX('SKU Catalog'!$J$1:$J$116,MAX(1,U106))=0,"PAYG"="PAYG")),I106,1),"UNPRICED"))))</f>
        <v>0</v>
      </c>
      <c r="W106" s="4">
        <f>IF(NOT(AND(A106=$B$2,G106&gt;0,H106&gt;0,OR(C106&lt;&gt;"Recommended baseline",Assumptions!$B$10=1))),0,IF(ISNUMBER(K106),G106*H106*K106,IF(U106=0,"UNPRICED",IF(ISNUMBER(INDEX('SKU Catalog'!$L$1:$L$116,MAX(1,U106))),G106*H106*INDEX('SKU Catalog'!$L$1:$L$116,MAX(1,U106))*IF(AND(INDEX('SKU Catalog'!$F$1:$F$116,MAX(1,U106))="Hourly",OR(INDEX('SKU Catalog'!$J$1:$J$116,MAX(1,U106))=0,"1Y"="PAYG")),I106,1),"UNPRICED"))))</f>
        <v>0</v>
      </c>
      <c r="X106" s="4">
        <f>IF(NOT(AND(A106=$B$2,G106&gt;0,H106&gt;0,OR(C106&lt;&gt;"Recommended baseline",Assumptions!$B$10=1))),0,IF(ISNUMBER(K106),G106*H106*K106,IF(U106=0,"UNPRICED",IF(ISNUMBER(INDEX('SKU Catalog'!$M$1:$M$116,MAX(1,U106))),G106*H106*INDEX('SKU Catalog'!$M$1:$M$116,MAX(1,U106))*IF(AND(INDEX('SKU Catalog'!$F$1:$F$116,MAX(1,U106))="Hourly",OR(INDEX('SKU Catalog'!$J$1:$J$116,MAX(1,U106))=0,"3Y"="PAYG")),I106,1),"UNPRICED"))))</f>
        <v>0</v>
      </c>
    </row>
    <row r="107" spans="1:24" ht="54" customHeight="1" x14ac:dyDescent="0.3">
      <c r="A107" s="2" t="s">
        <v>951</v>
      </c>
      <c r="B107" s="2" t="s">
        <v>86</v>
      </c>
      <c r="C107" s="2" t="s">
        <v>2299</v>
      </c>
      <c r="D107" s="2" t="s">
        <v>2080</v>
      </c>
      <c r="E107" s="2" t="s">
        <v>2081</v>
      </c>
      <c r="F107" s="5" t="s">
        <v>182</v>
      </c>
      <c r="G107" s="6">
        <v>1</v>
      </c>
      <c r="H107" s="6">
        <v>1</v>
      </c>
      <c r="I107" s="11">
        <v>1</v>
      </c>
      <c r="J107" s="5" t="s">
        <v>2297</v>
      </c>
      <c r="K107" s="12"/>
      <c r="L107" s="3" t="str">
        <f>IF(U107=0,"INVALID SKU",IF(INDEX('SKU Catalog'!$J$1:$J$116,MAX(1,U107))=0,"PAYG",IF(J107="Default",Assumptions!$B$7,J107)))</f>
        <v>PAYG</v>
      </c>
      <c r="M107" s="3" t="str">
        <f>IF(U107=0,"Review SKU",INDEX('SKU Catalog'!$E$1:$E$116,MAX(1,U107)))</f>
        <v>resource</v>
      </c>
      <c r="N107" s="8">
        <f>IF(ISNUMBER(K107),K107,IF(U107=0,"UNPRICED",IF(L107="PAYG",INDEX('SKU Catalog'!$K$1:$K$116,MAX(1,U107)),IF(L107="1Y",INDEX('SKU Catalog'!$L$1:$L$116,MAX(1,U107)),INDEX('SKU Catalog'!$M$1:$M$116,MAX(1,U107))))))</f>
        <v>0</v>
      </c>
      <c r="O107" s="4">
        <f>IF(NOT(AND(A107=$B$2,G107&gt;0,H107&gt;0,OR(C107&lt;&gt;"Recommended baseline",Assumptions!$B$10=1))),0,IF(ISNUMBER(N107),G107*H107*N107*IF(ISNUMBER(K107),1,IF(AND(L107="PAYG",INDEX('SKU Catalog'!$F$1:$F$116,MAX(1,U107))="Hourly"),I107,1)),"UNPRICED"))</f>
        <v>0</v>
      </c>
      <c r="P107" s="4">
        <f>IF(ISNUMBER(O107),O107*Assumptions!$B$8,"UNPRICED")</f>
        <v>0</v>
      </c>
      <c r="Q107" s="3" t="str">
        <f>IF(NOT(AND(A107=$B$2,G107&gt;0,H107&gt;0,OR(C107&lt;&gt;"Recommended baseline",Assumptions!$B$10=1))),"Inactive",IF(NOT(ISNUMBER(N107)),"UNPRICED - select SKU / quote",IF(ISNUMBER(K107),"Manual quote - verify source",IF(T107="Covered","Covered by capacity",IF(T107="Control plane","No direct fee","Priced - verify sizing")))))</f>
        <v>Inactive</v>
      </c>
      <c r="R107" s="2" t="s">
        <v>2314</v>
      </c>
      <c r="S107" s="2" t="s">
        <v>2047</v>
      </c>
      <c r="T107" s="2" t="s">
        <v>181</v>
      </c>
      <c r="U107" s="3">
        <f>IF(COUNTIF('SKU Catalog'!$A$4:$A$116,T107&amp;"|"&amp;F107)=0,0,MATCH(T107&amp;"|"&amp;F107,'SKU Catalog'!$A$1:$A$116,0))</f>
        <v>4</v>
      </c>
      <c r="V107" s="4">
        <f>IF(NOT(AND(A107=$B$2,G107&gt;0,H107&gt;0,OR(C107&lt;&gt;"Recommended baseline",Assumptions!$B$10=1))),0,IF(ISNUMBER(K107),G107*H107*K107,IF(U107=0,"UNPRICED",IF(ISNUMBER(INDEX('SKU Catalog'!$K$1:$K$116,MAX(1,U107))),G107*H107*INDEX('SKU Catalog'!$K$1:$K$116,MAX(1,U107))*IF(AND(INDEX('SKU Catalog'!$F$1:$F$116,MAX(1,U107))="Hourly",OR(INDEX('SKU Catalog'!$J$1:$J$116,MAX(1,U107))=0,"PAYG"="PAYG")),I107,1),"UNPRICED"))))</f>
        <v>0</v>
      </c>
      <c r="W107" s="4">
        <f>IF(NOT(AND(A107=$B$2,G107&gt;0,H107&gt;0,OR(C107&lt;&gt;"Recommended baseline",Assumptions!$B$10=1))),0,IF(ISNUMBER(K107),G107*H107*K107,IF(U107=0,"UNPRICED",IF(ISNUMBER(INDEX('SKU Catalog'!$L$1:$L$116,MAX(1,U107))),G107*H107*INDEX('SKU Catalog'!$L$1:$L$116,MAX(1,U107))*IF(AND(INDEX('SKU Catalog'!$F$1:$F$116,MAX(1,U107))="Hourly",OR(INDEX('SKU Catalog'!$J$1:$J$116,MAX(1,U107))=0,"1Y"="PAYG")),I107,1),"UNPRICED"))))</f>
        <v>0</v>
      </c>
      <c r="X107" s="4">
        <f>IF(NOT(AND(A107=$B$2,G107&gt;0,H107&gt;0,OR(C107&lt;&gt;"Recommended baseline",Assumptions!$B$10=1))),0,IF(ISNUMBER(K107),G107*H107*K107,IF(U107=0,"UNPRICED",IF(ISNUMBER(INDEX('SKU Catalog'!$M$1:$M$116,MAX(1,U107))),G107*H107*INDEX('SKU Catalog'!$M$1:$M$116,MAX(1,U107))*IF(AND(INDEX('SKU Catalog'!$F$1:$F$116,MAX(1,U107))="Hourly",OR(INDEX('SKU Catalog'!$J$1:$J$116,MAX(1,U107))=0,"3Y"="PAYG")),I107,1),"UNPRICED"))))</f>
        <v>0</v>
      </c>
    </row>
    <row r="108" spans="1:24" ht="54" customHeight="1" x14ac:dyDescent="0.3">
      <c r="A108" s="2" t="s">
        <v>951</v>
      </c>
      <c r="B108" s="2" t="s">
        <v>86</v>
      </c>
      <c r="C108" s="2" t="s">
        <v>2299</v>
      </c>
      <c r="D108" s="2" t="s">
        <v>1153</v>
      </c>
      <c r="E108" s="2" t="s">
        <v>1154</v>
      </c>
      <c r="F108" s="5" t="s">
        <v>182</v>
      </c>
      <c r="G108" s="6">
        <v>1</v>
      </c>
      <c r="H108" s="6">
        <v>1</v>
      </c>
      <c r="I108" s="11">
        <v>1</v>
      </c>
      <c r="J108" s="5" t="s">
        <v>2297</v>
      </c>
      <c r="K108" s="12"/>
      <c r="L108" s="3" t="str">
        <f>IF(U108=0,"INVALID SKU",IF(INDEX('SKU Catalog'!$J$1:$J$116,MAX(1,U108))=0,"PAYG",IF(J108="Default",Assumptions!$B$7,J108)))</f>
        <v>PAYG</v>
      </c>
      <c r="M108" s="3" t="str">
        <f>IF(U108=0,"Review SKU",INDEX('SKU Catalog'!$E$1:$E$116,MAX(1,U108)))</f>
        <v>resource</v>
      </c>
      <c r="N108" s="8">
        <f>IF(ISNUMBER(K108),K108,IF(U108=0,"UNPRICED",IF(L108="PAYG",INDEX('SKU Catalog'!$K$1:$K$116,MAX(1,U108)),IF(L108="1Y",INDEX('SKU Catalog'!$L$1:$L$116,MAX(1,U108)),INDEX('SKU Catalog'!$M$1:$M$116,MAX(1,U108))))))</f>
        <v>0</v>
      </c>
      <c r="O108" s="4">
        <f>IF(NOT(AND(A108=$B$2,G108&gt;0,H108&gt;0,OR(C108&lt;&gt;"Recommended baseline",Assumptions!$B$10=1))),0,IF(ISNUMBER(N108),G108*H108*N108*IF(ISNUMBER(K108),1,IF(AND(L108="PAYG",INDEX('SKU Catalog'!$F$1:$F$116,MAX(1,U108))="Hourly"),I108,1)),"UNPRICED"))</f>
        <v>0</v>
      </c>
      <c r="P108" s="4">
        <f>IF(ISNUMBER(O108),O108*Assumptions!$B$8,"UNPRICED")</f>
        <v>0</v>
      </c>
      <c r="Q108" s="3" t="str">
        <f>IF(NOT(AND(A108=$B$2,G108&gt;0,H108&gt;0,OR(C108&lt;&gt;"Recommended baseline",Assumptions!$B$10=1))),"Inactive",IF(NOT(ISNUMBER(N108)),"UNPRICED - select SKU / quote",IF(ISNUMBER(K108),"Manual quote - verify source",IF(T108="Covered","Covered by capacity",IF(T108="Control plane","No direct fee","Priced - verify sizing")))))</f>
        <v>Inactive</v>
      </c>
      <c r="R108" s="2" t="s">
        <v>2314</v>
      </c>
      <c r="S108" s="2" t="s">
        <v>2047</v>
      </c>
      <c r="T108" s="2" t="s">
        <v>181</v>
      </c>
      <c r="U108" s="3">
        <f>IF(COUNTIF('SKU Catalog'!$A$4:$A$116,T108&amp;"|"&amp;F108)=0,0,MATCH(T108&amp;"|"&amp;F108,'SKU Catalog'!$A$1:$A$116,0))</f>
        <v>4</v>
      </c>
      <c r="V108" s="4">
        <f>IF(NOT(AND(A108=$B$2,G108&gt;0,H108&gt;0,OR(C108&lt;&gt;"Recommended baseline",Assumptions!$B$10=1))),0,IF(ISNUMBER(K108),G108*H108*K108,IF(U108=0,"UNPRICED",IF(ISNUMBER(INDEX('SKU Catalog'!$K$1:$K$116,MAX(1,U108))),G108*H108*INDEX('SKU Catalog'!$K$1:$K$116,MAX(1,U108))*IF(AND(INDEX('SKU Catalog'!$F$1:$F$116,MAX(1,U108))="Hourly",OR(INDEX('SKU Catalog'!$J$1:$J$116,MAX(1,U108))=0,"PAYG"="PAYG")),I108,1),"UNPRICED"))))</f>
        <v>0</v>
      </c>
      <c r="W108" s="4">
        <f>IF(NOT(AND(A108=$B$2,G108&gt;0,H108&gt;0,OR(C108&lt;&gt;"Recommended baseline",Assumptions!$B$10=1))),0,IF(ISNUMBER(K108),G108*H108*K108,IF(U108=0,"UNPRICED",IF(ISNUMBER(INDEX('SKU Catalog'!$L$1:$L$116,MAX(1,U108))),G108*H108*INDEX('SKU Catalog'!$L$1:$L$116,MAX(1,U108))*IF(AND(INDEX('SKU Catalog'!$F$1:$F$116,MAX(1,U108))="Hourly",OR(INDEX('SKU Catalog'!$J$1:$J$116,MAX(1,U108))=0,"1Y"="PAYG")),I108,1),"UNPRICED"))))</f>
        <v>0</v>
      </c>
      <c r="X108" s="4">
        <f>IF(NOT(AND(A108=$B$2,G108&gt;0,H108&gt;0,OR(C108&lt;&gt;"Recommended baseline",Assumptions!$B$10=1))),0,IF(ISNUMBER(K108),G108*H108*K108,IF(U108=0,"UNPRICED",IF(ISNUMBER(INDEX('SKU Catalog'!$M$1:$M$116,MAX(1,U108))),G108*H108*INDEX('SKU Catalog'!$M$1:$M$116,MAX(1,U108))*IF(AND(INDEX('SKU Catalog'!$F$1:$F$116,MAX(1,U108))="Hourly",OR(INDEX('SKU Catalog'!$J$1:$J$116,MAX(1,U108))=0,"3Y"="PAYG")),I108,1),"UNPRICED"))))</f>
        <v>0</v>
      </c>
    </row>
    <row r="109" spans="1:24" ht="54" customHeight="1" x14ac:dyDescent="0.3">
      <c r="A109" s="2" t="s">
        <v>951</v>
      </c>
      <c r="B109" s="2" t="s">
        <v>86</v>
      </c>
      <c r="C109" s="2" t="s">
        <v>2299</v>
      </c>
      <c r="D109" s="2" t="s">
        <v>1157</v>
      </c>
      <c r="E109" s="2" t="s">
        <v>1158</v>
      </c>
      <c r="F109" s="5" t="s">
        <v>182</v>
      </c>
      <c r="G109" s="6">
        <v>1</v>
      </c>
      <c r="H109" s="6">
        <v>1</v>
      </c>
      <c r="I109" s="11">
        <v>1</v>
      </c>
      <c r="J109" s="5" t="s">
        <v>2297</v>
      </c>
      <c r="K109" s="12"/>
      <c r="L109" s="3" t="str">
        <f>IF(U109=0,"INVALID SKU",IF(INDEX('SKU Catalog'!$J$1:$J$116,MAX(1,U109))=0,"PAYG",IF(J109="Default",Assumptions!$B$7,J109)))</f>
        <v>PAYG</v>
      </c>
      <c r="M109" s="3" t="str">
        <f>IF(U109=0,"Review SKU",INDEX('SKU Catalog'!$E$1:$E$116,MAX(1,U109)))</f>
        <v>resource</v>
      </c>
      <c r="N109" s="8">
        <f>IF(ISNUMBER(K109),K109,IF(U109=0,"UNPRICED",IF(L109="PAYG",INDEX('SKU Catalog'!$K$1:$K$116,MAX(1,U109)),IF(L109="1Y",INDEX('SKU Catalog'!$L$1:$L$116,MAX(1,U109)),INDEX('SKU Catalog'!$M$1:$M$116,MAX(1,U109))))))</f>
        <v>0</v>
      </c>
      <c r="O109" s="4">
        <f>IF(NOT(AND(A109=$B$2,G109&gt;0,H109&gt;0,OR(C109&lt;&gt;"Recommended baseline",Assumptions!$B$10=1))),0,IF(ISNUMBER(N109),G109*H109*N109*IF(ISNUMBER(K109),1,IF(AND(L109="PAYG",INDEX('SKU Catalog'!$F$1:$F$116,MAX(1,U109))="Hourly"),I109,1)),"UNPRICED"))</f>
        <v>0</v>
      </c>
      <c r="P109" s="4">
        <f>IF(ISNUMBER(O109),O109*Assumptions!$B$8,"UNPRICED")</f>
        <v>0</v>
      </c>
      <c r="Q109" s="3" t="str">
        <f>IF(NOT(AND(A109=$B$2,G109&gt;0,H109&gt;0,OR(C109&lt;&gt;"Recommended baseline",Assumptions!$B$10=1))),"Inactive",IF(NOT(ISNUMBER(N109)),"UNPRICED - select SKU / quote",IF(ISNUMBER(K109),"Manual quote - verify source",IF(T109="Covered","Covered by capacity",IF(T109="Control plane","No direct fee","Priced - verify sizing")))))</f>
        <v>Inactive</v>
      </c>
      <c r="R109" s="2" t="s">
        <v>2314</v>
      </c>
      <c r="S109" s="2" t="s">
        <v>2047</v>
      </c>
      <c r="T109" s="2" t="s">
        <v>181</v>
      </c>
      <c r="U109" s="3">
        <f>IF(COUNTIF('SKU Catalog'!$A$4:$A$116,T109&amp;"|"&amp;F109)=0,0,MATCH(T109&amp;"|"&amp;F109,'SKU Catalog'!$A$1:$A$116,0))</f>
        <v>4</v>
      </c>
      <c r="V109" s="4">
        <f>IF(NOT(AND(A109=$B$2,G109&gt;0,H109&gt;0,OR(C109&lt;&gt;"Recommended baseline",Assumptions!$B$10=1))),0,IF(ISNUMBER(K109),G109*H109*K109,IF(U109=0,"UNPRICED",IF(ISNUMBER(INDEX('SKU Catalog'!$K$1:$K$116,MAX(1,U109))),G109*H109*INDEX('SKU Catalog'!$K$1:$K$116,MAX(1,U109))*IF(AND(INDEX('SKU Catalog'!$F$1:$F$116,MAX(1,U109))="Hourly",OR(INDEX('SKU Catalog'!$J$1:$J$116,MAX(1,U109))=0,"PAYG"="PAYG")),I109,1),"UNPRICED"))))</f>
        <v>0</v>
      </c>
      <c r="W109" s="4">
        <f>IF(NOT(AND(A109=$B$2,G109&gt;0,H109&gt;0,OR(C109&lt;&gt;"Recommended baseline",Assumptions!$B$10=1))),0,IF(ISNUMBER(K109),G109*H109*K109,IF(U109=0,"UNPRICED",IF(ISNUMBER(INDEX('SKU Catalog'!$L$1:$L$116,MAX(1,U109))),G109*H109*INDEX('SKU Catalog'!$L$1:$L$116,MAX(1,U109))*IF(AND(INDEX('SKU Catalog'!$F$1:$F$116,MAX(1,U109))="Hourly",OR(INDEX('SKU Catalog'!$J$1:$J$116,MAX(1,U109))=0,"1Y"="PAYG")),I109,1),"UNPRICED"))))</f>
        <v>0</v>
      </c>
      <c r="X109" s="4">
        <f>IF(NOT(AND(A109=$B$2,G109&gt;0,H109&gt;0,OR(C109&lt;&gt;"Recommended baseline",Assumptions!$B$10=1))),0,IF(ISNUMBER(K109),G109*H109*K109,IF(U109=0,"UNPRICED",IF(ISNUMBER(INDEX('SKU Catalog'!$M$1:$M$116,MAX(1,U109))),G109*H109*INDEX('SKU Catalog'!$M$1:$M$116,MAX(1,U109))*IF(AND(INDEX('SKU Catalog'!$F$1:$F$116,MAX(1,U109))="Hourly",OR(INDEX('SKU Catalog'!$J$1:$J$116,MAX(1,U109))=0,"3Y"="PAYG")),I109,1),"UNPRICED"))))</f>
        <v>0</v>
      </c>
    </row>
    <row r="110" spans="1:24" ht="54" customHeight="1" x14ac:dyDescent="0.3">
      <c r="A110" s="2" t="s">
        <v>951</v>
      </c>
      <c r="B110" s="2" t="s">
        <v>86</v>
      </c>
      <c r="C110" s="2" t="s">
        <v>2299</v>
      </c>
      <c r="D110" s="2" t="s">
        <v>1165</v>
      </c>
      <c r="E110" s="2" t="s">
        <v>1166</v>
      </c>
      <c r="F110" s="5" t="s">
        <v>182</v>
      </c>
      <c r="G110" s="6">
        <v>1</v>
      </c>
      <c r="H110" s="6">
        <v>1</v>
      </c>
      <c r="I110" s="11">
        <v>1</v>
      </c>
      <c r="J110" s="5" t="s">
        <v>2297</v>
      </c>
      <c r="K110" s="12"/>
      <c r="L110" s="3" t="str">
        <f>IF(U110=0,"INVALID SKU",IF(INDEX('SKU Catalog'!$J$1:$J$116,MAX(1,U110))=0,"PAYG",IF(J110="Default",Assumptions!$B$7,J110)))</f>
        <v>PAYG</v>
      </c>
      <c r="M110" s="3" t="str">
        <f>IF(U110=0,"Review SKU",INDEX('SKU Catalog'!$E$1:$E$116,MAX(1,U110)))</f>
        <v>resource</v>
      </c>
      <c r="N110" s="8">
        <f>IF(ISNUMBER(K110),K110,IF(U110=0,"UNPRICED",IF(L110="PAYG",INDEX('SKU Catalog'!$K$1:$K$116,MAX(1,U110)),IF(L110="1Y",INDEX('SKU Catalog'!$L$1:$L$116,MAX(1,U110)),INDEX('SKU Catalog'!$M$1:$M$116,MAX(1,U110))))))</f>
        <v>0</v>
      </c>
      <c r="O110" s="4">
        <f>IF(NOT(AND(A110=$B$2,G110&gt;0,H110&gt;0,OR(C110&lt;&gt;"Recommended baseline",Assumptions!$B$10=1))),0,IF(ISNUMBER(N110),G110*H110*N110*IF(ISNUMBER(K110),1,IF(AND(L110="PAYG",INDEX('SKU Catalog'!$F$1:$F$116,MAX(1,U110))="Hourly"),I110,1)),"UNPRICED"))</f>
        <v>0</v>
      </c>
      <c r="P110" s="4">
        <f>IF(ISNUMBER(O110),O110*Assumptions!$B$8,"UNPRICED")</f>
        <v>0</v>
      </c>
      <c r="Q110" s="3" t="str">
        <f>IF(NOT(AND(A110=$B$2,G110&gt;0,H110&gt;0,OR(C110&lt;&gt;"Recommended baseline",Assumptions!$B$10=1))),"Inactive",IF(NOT(ISNUMBER(N110)),"UNPRICED - select SKU / quote",IF(ISNUMBER(K110),"Manual quote - verify source",IF(T110="Covered","Covered by capacity",IF(T110="Control plane","No direct fee","Priced - verify sizing")))))</f>
        <v>Inactive</v>
      </c>
      <c r="R110" s="2" t="s">
        <v>2314</v>
      </c>
      <c r="S110" s="2" t="s">
        <v>2047</v>
      </c>
      <c r="T110" s="2" t="s">
        <v>181</v>
      </c>
      <c r="U110" s="3">
        <f>IF(COUNTIF('SKU Catalog'!$A$4:$A$116,T110&amp;"|"&amp;F110)=0,0,MATCH(T110&amp;"|"&amp;F110,'SKU Catalog'!$A$1:$A$116,0))</f>
        <v>4</v>
      </c>
      <c r="V110" s="4">
        <f>IF(NOT(AND(A110=$B$2,G110&gt;0,H110&gt;0,OR(C110&lt;&gt;"Recommended baseline",Assumptions!$B$10=1))),0,IF(ISNUMBER(K110),G110*H110*K110,IF(U110=0,"UNPRICED",IF(ISNUMBER(INDEX('SKU Catalog'!$K$1:$K$116,MAX(1,U110))),G110*H110*INDEX('SKU Catalog'!$K$1:$K$116,MAX(1,U110))*IF(AND(INDEX('SKU Catalog'!$F$1:$F$116,MAX(1,U110))="Hourly",OR(INDEX('SKU Catalog'!$J$1:$J$116,MAX(1,U110))=0,"PAYG"="PAYG")),I110,1),"UNPRICED"))))</f>
        <v>0</v>
      </c>
      <c r="W110" s="4">
        <f>IF(NOT(AND(A110=$B$2,G110&gt;0,H110&gt;0,OR(C110&lt;&gt;"Recommended baseline",Assumptions!$B$10=1))),0,IF(ISNUMBER(K110),G110*H110*K110,IF(U110=0,"UNPRICED",IF(ISNUMBER(INDEX('SKU Catalog'!$L$1:$L$116,MAX(1,U110))),G110*H110*INDEX('SKU Catalog'!$L$1:$L$116,MAX(1,U110))*IF(AND(INDEX('SKU Catalog'!$F$1:$F$116,MAX(1,U110))="Hourly",OR(INDEX('SKU Catalog'!$J$1:$J$116,MAX(1,U110))=0,"1Y"="PAYG")),I110,1),"UNPRICED"))))</f>
        <v>0</v>
      </c>
      <c r="X110" s="4">
        <f>IF(NOT(AND(A110=$B$2,G110&gt;0,H110&gt;0,OR(C110&lt;&gt;"Recommended baseline",Assumptions!$B$10=1))),0,IF(ISNUMBER(K110),G110*H110*K110,IF(U110=0,"UNPRICED",IF(ISNUMBER(INDEX('SKU Catalog'!$M$1:$M$116,MAX(1,U110))),G110*H110*INDEX('SKU Catalog'!$M$1:$M$116,MAX(1,U110))*IF(AND(INDEX('SKU Catalog'!$F$1:$F$116,MAX(1,U110))="Hourly",OR(INDEX('SKU Catalog'!$J$1:$J$116,MAX(1,U110))=0,"3Y"="PAYG")),I110,1),"UNPRICED"))))</f>
        <v>0</v>
      </c>
    </row>
    <row r="111" spans="1:24" ht="54" customHeight="1" x14ac:dyDescent="0.3">
      <c r="A111" s="2" t="s">
        <v>951</v>
      </c>
      <c r="B111" s="2" t="s">
        <v>86</v>
      </c>
      <c r="C111" s="2" t="s">
        <v>2299</v>
      </c>
      <c r="D111" s="2" t="s">
        <v>1169</v>
      </c>
      <c r="E111" s="2" t="s">
        <v>1170</v>
      </c>
      <c r="F111" s="5" t="s">
        <v>182</v>
      </c>
      <c r="G111" s="6">
        <v>1</v>
      </c>
      <c r="H111" s="6">
        <v>1</v>
      </c>
      <c r="I111" s="11">
        <v>1</v>
      </c>
      <c r="J111" s="5" t="s">
        <v>2297</v>
      </c>
      <c r="K111" s="12"/>
      <c r="L111" s="3" t="str">
        <f>IF(U111=0,"INVALID SKU",IF(INDEX('SKU Catalog'!$J$1:$J$116,MAX(1,U111))=0,"PAYG",IF(J111="Default",Assumptions!$B$7,J111)))</f>
        <v>PAYG</v>
      </c>
      <c r="M111" s="3" t="str">
        <f>IF(U111=0,"Review SKU",INDEX('SKU Catalog'!$E$1:$E$116,MAX(1,U111)))</f>
        <v>resource</v>
      </c>
      <c r="N111" s="8">
        <f>IF(ISNUMBER(K111),K111,IF(U111=0,"UNPRICED",IF(L111="PAYG",INDEX('SKU Catalog'!$K$1:$K$116,MAX(1,U111)),IF(L111="1Y",INDEX('SKU Catalog'!$L$1:$L$116,MAX(1,U111)),INDEX('SKU Catalog'!$M$1:$M$116,MAX(1,U111))))))</f>
        <v>0</v>
      </c>
      <c r="O111" s="4">
        <f>IF(NOT(AND(A111=$B$2,G111&gt;0,H111&gt;0,OR(C111&lt;&gt;"Recommended baseline",Assumptions!$B$10=1))),0,IF(ISNUMBER(N111),G111*H111*N111*IF(ISNUMBER(K111),1,IF(AND(L111="PAYG",INDEX('SKU Catalog'!$F$1:$F$116,MAX(1,U111))="Hourly"),I111,1)),"UNPRICED"))</f>
        <v>0</v>
      </c>
      <c r="P111" s="4">
        <f>IF(ISNUMBER(O111),O111*Assumptions!$B$8,"UNPRICED")</f>
        <v>0</v>
      </c>
      <c r="Q111" s="3" t="str">
        <f>IF(NOT(AND(A111=$B$2,G111&gt;0,H111&gt;0,OR(C111&lt;&gt;"Recommended baseline",Assumptions!$B$10=1))),"Inactive",IF(NOT(ISNUMBER(N111)),"UNPRICED - select SKU / quote",IF(ISNUMBER(K111),"Manual quote - verify source",IF(T111="Covered","Covered by capacity",IF(T111="Control plane","No direct fee","Priced - verify sizing")))))</f>
        <v>Inactive</v>
      </c>
      <c r="R111" s="2" t="s">
        <v>2314</v>
      </c>
      <c r="S111" s="2" t="s">
        <v>2047</v>
      </c>
      <c r="T111" s="2" t="s">
        <v>181</v>
      </c>
      <c r="U111" s="3">
        <f>IF(COUNTIF('SKU Catalog'!$A$4:$A$116,T111&amp;"|"&amp;F111)=0,0,MATCH(T111&amp;"|"&amp;F111,'SKU Catalog'!$A$1:$A$116,0))</f>
        <v>4</v>
      </c>
      <c r="V111" s="4">
        <f>IF(NOT(AND(A111=$B$2,G111&gt;0,H111&gt;0,OR(C111&lt;&gt;"Recommended baseline",Assumptions!$B$10=1))),0,IF(ISNUMBER(K111),G111*H111*K111,IF(U111=0,"UNPRICED",IF(ISNUMBER(INDEX('SKU Catalog'!$K$1:$K$116,MAX(1,U111))),G111*H111*INDEX('SKU Catalog'!$K$1:$K$116,MAX(1,U111))*IF(AND(INDEX('SKU Catalog'!$F$1:$F$116,MAX(1,U111))="Hourly",OR(INDEX('SKU Catalog'!$J$1:$J$116,MAX(1,U111))=0,"PAYG"="PAYG")),I111,1),"UNPRICED"))))</f>
        <v>0</v>
      </c>
      <c r="W111" s="4">
        <f>IF(NOT(AND(A111=$B$2,G111&gt;0,H111&gt;0,OR(C111&lt;&gt;"Recommended baseline",Assumptions!$B$10=1))),0,IF(ISNUMBER(K111),G111*H111*K111,IF(U111=0,"UNPRICED",IF(ISNUMBER(INDEX('SKU Catalog'!$L$1:$L$116,MAX(1,U111))),G111*H111*INDEX('SKU Catalog'!$L$1:$L$116,MAX(1,U111))*IF(AND(INDEX('SKU Catalog'!$F$1:$F$116,MAX(1,U111))="Hourly",OR(INDEX('SKU Catalog'!$J$1:$J$116,MAX(1,U111))=0,"1Y"="PAYG")),I111,1),"UNPRICED"))))</f>
        <v>0</v>
      </c>
      <c r="X111" s="4">
        <f>IF(NOT(AND(A111=$B$2,G111&gt;0,H111&gt;0,OR(C111&lt;&gt;"Recommended baseline",Assumptions!$B$10=1))),0,IF(ISNUMBER(K111),G111*H111*K111,IF(U111=0,"UNPRICED",IF(ISNUMBER(INDEX('SKU Catalog'!$M$1:$M$116,MAX(1,U111))),G111*H111*INDEX('SKU Catalog'!$M$1:$M$116,MAX(1,U111))*IF(AND(INDEX('SKU Catalog'!$F$1:$F$116,MAX(1,U111))="Hourly",OR(INDEX('SKU Catalog'!$J$1:$J$116,MAX(1,U111))=0,"3Y"="PAYG")),I111,1),"UNPRICED"))))</f>
        <v>0</v>
      </c>
    </row>
    <row r="112" spans="1:24" ht="54" customHeight="1" x14ac:dyDescent="0.3">
      <c r="A112" s="2" t="s">
        <v>951</v>
      </c>
      <c r="B112" s="2" t="s">
        <v>86</v>
      </c>
      <c r="C112" s="2" t="s">
        <v>2299</v>
      </c>
      <c r="D112" s="2" t="s">
        <v>2086</v>
      </c>
      <c r="E112" s="2" t="s">
        <v>2087</v>
      </c>
      <c r="F112" s="5" t="s">
        <v>182</v>
      </c>
      <c r="G112" s="6">
        <v>1</v>
      </c>
      <c r="H112" s="6">
        <v>1</v>
      </c>
      <c r="I112" s="11">
        <v>1</v>
      </c>
      <c r="J112" s="5" t="s">
        <v>2297</v>
      </c>
      <c r="K112" s="12"/>
      <c r="L112" s="3" t="str">
        <f>IF(U112=0,"INVALID SKU",IF(INDEX('SKU Catalog'!$J$1:$J$116,MAX(1,U112))=0,"PAYG",IF(J112="Default",Assumptions!$B$7,J112)))</f>
        <v>PAYG</v>
      </c>
      <c r="M112" s="3" t="str">
        <f>IF(U112=0,"Review SKU",INDEX('SKU Catalog'!$E$1:$E$116,MAX(1,U112)))</f>
        <v>resource</v>
      </c>
      <c r="N112" s="8">
        <f>IF(ISNUMBER(K112),K112,IF(U112=0,"UNPRICED",IF(L112="PAYG",INDEX('SKU Catalog'!$K$1:$K$116,MAX(1,U112)),IF(L112="1Y",INDEX('SKU Catalog'!$L$1:$L$116,MAX(1,U112)),INDEX('SKU Catalog'!$M$1:$M$116,MAX(1,U112))))))</f>
        <v>0</v>
      </c>
      <c r="O112" s="4">
        <f>IF(NOT(AND(A112=$B$2,G112&gt;0,H112&gt;0,OR(C112&lt;&gt;"Recommended baseline",Assumptions!$B$10=1))),0,IF(ISNUMBER(N112),G112*H112*N112*IF(ISNUMBER(K112),1,IF(AND(L112="PAYG",INDEX('SKU Catalog'!$F$1:$F$116,MAX(1,U112))="Hourly"),I112,1)),"UNPRICED"))</f>
        <v>0</v>
      </c>
      <c r="P112" s="4">
        <f>IF(ISNUMBER(O112),O112*Assumptions!$B$8,"UNPRICED")</f>
        <v>0</v>
      </c>
      <c r="Q112" s="3" t="str">
        <f>IF(NOT(AND(A112=$B$2,G112&gt;0,H112&gt;0,OR(C112&lt;&gt;"Recommended baseline",Assumptions!$B$10=1))),"Inactive",IF(NOT(ISNUMBER(N112)),"UNPRICED - select SKU / quote",IF(ISNUMBER(K112),"Manual quote - verify source",IF(T112="Covered","Covered by capacity",IF(T112="Control plane","No direct fee","Priced - verify sizing")))))</f>
        <v>Inactive</v>
      </c>
      <c r="R112" s="2" t="s">
        <v>2314</v>
      </c>
      <c r="S112" s="2" t="s">
        <v>2047</v>
      </c>
      <c r="T112" s="2" t="s">
        <v>181</v>
      </c>
      <c r="U112" s="3">
        <f>IF(COUNTIF('SKU Catalog'!$A$4:$A$116,T112&amp;"|"&amp;F112)=0,0,MATCH(T112&amp;"|"&amp;F112,'SKU Catalog'!$A$1:$A$116,0))</f>
        <v>4</v>
      </c>
      <c r="V112" s="4">
        <f>IF(NOT(AND(A112=$B$2,G112&gt;0,H112&gt;0,OR(C112&lt;&gt;"Recommended baseline",Assumptions!$B$10=1))),0,IF(ISNUMBER(K112),G112*H112*K112,IF(U112=0,"UNPRICED",IF(ISNUMBER(INDEX('SKU Catalog'!$K$1:$K$116,MAX(1,U112))),G112*H112*INDEX('SKU Catalog'!$K$1:$K$116,MAX(1,U112))*IF(AND(INDEX('SKU Catalog'!$F$1:$F$116,MAX(1,U112))="Hourly",OR(INDEX('SKU Catalog'!$J$1:$J$116,MAX(1,U112))=0,"PAYG"="PAYG")),I112,1),"UNPRICED"))))</f>
        <v>0</v>
      </c>
      <c r="W112" s="4">
        <f>IF(NOT(AND(A112=$B$2,G112&gt;0,H112&gt;0,OR(C112&lt;&gt;"Recommended baseline",Assumptions!$B$10=1))),0,IF(ISNUMBER(K112),G112*H112*K112,IF(U112=0,"UNPRICED",IF(ISNUMBER(INDEX('SKU Catalog'!$L$1:$L$116,MAX(1,U112))),G112*H112*INDEX('SKU Catalog'!$L$1:$L$116,MAX(1,U112))*IF(AND(INDEX('SKU Catalog'!$F$1:$F$116,MAX(1,U112))="Hourly",OR(INDEX('SKU Catalog'!$J$1:$J$116,MAX(1,U112))=0,"1Y"="PAYG")),I112,1),"UNPRICED"))))</f>
        <v>0</v>
      </c>
      <c r="X112" s="4">
        <f>IF(NOT(AND(A112=$B$2,G112&gt;0,H112&gt;0,OR(C112&lt;&gt;"Recommended baseline",Assumptions!$B$10=1))),0,IF(ISNUMBER(K112),G112*H112*K112,IF(U112=0,"UNPRICED",IF(ISNUMBER(INDEX('SKU Catalog'!$M$1:$M$116,MAX(1,U112))),G112*H112*INDEX('SKU Catalog'!$M$1:$M$116,MAX(1,U112))*IF(AND(INDEX('SKU Catalog'!$F$1:$F$116,MAX(1,U112))="Hourly",OR(INDEX('SKU Catalog'!$J$1:$J$116,MAX(1,U112))=0,"3Y"="PAYG")),I112,1),"UNPRICED"))))</f>
        <v>0</v>
      </c>
    </row>
    <row r="113" spans="1:24" ht="54" customHeight="1" x14ac:dyDescent="0.3">
      <c r="A113" s="2" t="s">
        <v>951</v>
      </c>
      <c r="B113" s="2" t="s">
        <v>86</v>
      </c>
      <c r="C113" s="2" t="s">
        <v>2299</v>
      </c>
      <c r="D113" s="2" t="s">
        <v>1173</v>
      </c>
      <c r="E113" s="2" t="s">
        <v>1174</v>
      </c>
      <c r="F113" s="5" t="s">
        <v>182</v>
      </c>
      <c r="G113" s="6">
        <v>1</v>
      </c>
      <c r="H113" s="6">
        <v>1</v>
      </c>
      <c r="I113" s="11">
        <v>1</v>
      </c>
      <c r="J113" s="5" t="s">
        <v>2297</v>
      </c>
      <c r="K113" s="12"/>
      <c r="L113" s="3" t="str">
        <f>IF(U113=0,"INVALID SKU",IF(INDEX('SKU Catalog'!$J$1:$J$116,MAX(1,U113))=0,"PAYG",IF(J113="Default",Assumptions!$B$7,J113)))</f>
        <v>PAYG</v>
      </c>
      <c r="M113" s="3" t="str">
        <f>IF(U113=0,"Review SKU",INDEX('SKU Catalog'!$E$1:$E$116,MAX(1,U113)))</f>
        <v>resource</v>
      </c>
      <c r="N113" s="8">
        <f>IF(ISNUMBER(K113),K113,IF(U113=0,"UNPRICED",IF(L113="PAYG",INDEX('SKU Catalog'!$K$1:$K$116,MAX(1,U113)),IF(L113="1Y",INDEX('SKU Catalog'!$L$1:$L$116,MAX(1,U113)),INDEX('SKU Catalog'!$M$1:$M$116,MAX(1,U113))))))</f>
        <v>0</v>
      </c>
      <c r="O113" s="4">
        <f>IF(NOT(AND(A113=$B$2,G113&gt;0,H113&gt;0,OR(C113&lt;&gt;"Recommended baseline",Assumptions!$B$10=1))),0,IF(ISNUMBER(N113),G113*H113*N113*IF(ISNUMBER(K113),1,IF(AND(L113="PAYG",INDEX('SKU Catalog'!$F$1:$F$116,MAX(1,U113))="Hourly"),I113,1)),"UNPRICED"))</f>
        <v>0</v>
      </c>
      <c r="P113" s="4">
        <f>IF(ISNUMBER(O113),O113*Assumptions!$B$8,"UNPRICED")</f>
        <v>0</v>
      </c>
      <c r="Q113" s="3" t="str">
        <f>IF(NOT(AND(A113=$B$2,G113&gt;0,H113&gt;0,OR(C113&lt;&gt;"Recommended baseline",Assumptions!$B$10=1))),"Inactive",IF(NOT(ISNUMBER(N113)),"UNPRICED - select SKU / quote",IF(ISNUMBER(K113),"Manual quote - verify source",IF(T113="Covered","Covered by capacity",IF(T113="Control plane","No direct fee","Priced - verify sizing")))))</f>
        <v>Inactive</v>
      </c>
      <c r="R113" s="2" t="s">
        <v>2314</v>
      </c>
      <c r="S113" s="2" t="s">
        <v>2047</v>
      </c>
      <c r="T113" s="2" t="s">
        <v>181</v>
      </c>
      <c r="U113" s="3">
        <f>IF(COUNTIF('SKU Catalog'!$A$4:$A$116,T113&amp;"|"&amp;F113)=0,0,MATCH(T113&amp;"|"&amp;F113,'SKU Catalog'!$A$1:$A$116,0))</f>
        <v>4</v>
      </c>
      <c r="V113" s="4">
        <f>IF(NOT(AND(A113=$B$2,G113&gt;0,H113&gt;0,OR(C113&lt;&gt;"Recommended baseline",Assumptions!$B$10=1))),0,IF(ISNUMBER(K113),G113*H113*K113,IF(U113=0,"UNPRICED",IF(ISNUMBER(INDEX('SKU Catalog'!$K$1:$K$116,MAX(1,U113))),G113*H113*INDEX('SKU Catalog'!$K$1:$K$116,MAX(1,U113))*IF(AND(INDEX('SKU Catalog'!$F$1:$F$116,MAX(1,U113))="Hourly",OR(INDEX('SKU Catalog'!$J$1:$J$116,MAX(1,U113))=0,"PAYG"="PAYG")),I113,1),"UNPRICED"))))</f>
        <v>0</v>
      </c>
      <c r="W113" s="4">
        <f>IF(NOT(AND(A113=$B$2,G113&gt;0,H113&gt;0,OR(C113&lt;&gt;"Recommended baseline",Assumptions!$B$10=1))),0,IF(ISNUMBER(K113),G113*H113*K113,IF(U113=0,"UNPRICED",IF(ISNUMBER(INDEX('SKU Catalog'!$L$1:$L$116,MAX(1,U113))),G113*H113*INDEX('SKU Catalog'!$L$1:$L$116,MAX(1,U113))*IF(AND(INDEX('SKU Catalog'!$F$1:$F$116,MAX(1,U113))="Hourly",OR(INDEX('SKU Catalog'!$J$1:$J$116,MAX(1,U113))=0,"1Y"="PAYG")),I113,1),"UNPRICED"))))</f>
        <v>0</v>
      </c>
      <c r="X113" s="4">
        <f>IF(NOT(AND(A113=$B$2,G113&gt;0,H113&gt;0,OR(C113&lt;&gt;"Recommended baseline",Assumptions!$B$10=1))),0,IF(ISNUMBER(K113),G113*H113*K113,IF(U113=0,"UNPRICED",IF(ISNUMBER(INDEX('SKU Catalog'!$M$1:$M$116,MAX(1,U113))),G113*H113*INDEX('SKU Catalog'!$M$1:$M$116,MAX(1,U113))*IF(AND(INDEX('SKU Catalog'!$F$1:$F$116,MAX(1,U113))="Hourly",OR(INDEX('SKU Catalog'!$J$1:$J$116,MAX(1,U113))=0,"3Y"="PAYG")),I113,1),"UNPRICED"))))</f>
        <v>0</v>
      </c>
    </row>
    <row r="114" spans="1:24" ht="54" customHeight="1" x14ac:dyDescent="0.3">
      <c r="A114" s="2" t="s">
        <v>951</v>
      </c>
      <c r="B114" s="2" t="s">
        <v>86</v>
      </c>
      <c r="C114" s="2" t="s">
        <v>2299</v>
      </c>
      <c r="D114" s="2" t="s">
        <v>1177</v>
      </c>
      <c r="E114" s="2" t="s">
        <v>1178</v>
      </c>
      <c r="F114" s="5" t="s">
        <v>182</v>
      </c>
      <c r="G114" s="6">
        <v>1</v>
      </c>
      <c r="H114" s="6">
        <v>1</v>
      </c>
      <c r="I114" s="11">
        <v>1</v>
      </c>
      <c r="J114" s="5" t="s">
        <v>2297</v>
      </c>
      <c r="K114" s="12"/>
      <c r="L114" s="3" t="str">
        <f>IF(U114=0,"INVALID SKU",IF(INDEX('SKU Catalog'!$J$1:$J$116,MAX(1,U114))=0,"PAYG",IF(J114="Default",Assumptions!$B$7,J114)))</f>
        <v>PAYG</v>
      </c>
      <c r="M114" s="3" t="str">
        <f>IF(U114=0,"Review SKU",INDEX('SKU Catalog'!$E$1:$E$116,MAX(1,U114)))</f>
        <v>resource</v>
      </c>
      <c r="N114" s="8">
        <f>IF(ISNUMBER(K114),K114,IF(U114=0,"UNPRICED",IF(L114="PAYG",INDEX('SKU Catalog'!$K$1:$K$116,MAX(1,U114)),IF(L114="1Y",INDEX('SKU Catalog'!$L$1:$L$116,MAX(1,U114)),INDEX('SKU Catalog'!$M$1:$M$116,MAX(1,U114))))))</f>
        <v>0</v>
      </c>
      <c r="O114" s="4">
        <f>IF(NOT(AND(A114=$B$2,G114&gt;0,H114&gt;0,OR(C114&lt;&gt;"Recommended baseline",Assumptions!$B$10=1))),0,IF(ISNUMBER(N114),G114*H114*N114*IF(ISNUMBER(K114),1,IF(AND(L114="PAYG",INDEX('SKU Catalog'!$F$1:$F$116,MAX(1,U114))="Hourly"),I114,1)),"UNPRICED"))</f>
        <v>0</v>
      </c>
      <c r="P114" s="4">
        <f>IF(ISNUMBER(O114),O114*Assumptions!$B$8,"UNPRICED")</f>
        <v>0</v>
      </c>
      <c r="Q114" s="3" t="str">
        <f>IF(NOT(AND(A114=$B$2,G114&gt;0,H114&gt;0,OR(C114&lt;&gt;"Recommended baseline",Assumptions!$B$10=1))),"Inactive",IF(NOT(ISNUMBER(N114)),"UNPRICED - select SKU / quote",IF(ISNUMBER(K114),"Manual quote - verify source",IF(T114="Covered","Covered by capacity",IF(T114="Control plane","No direct fee","Priced - verify sizing")))))</f>
        <v>Inactive</v>
      </c>
      <c r="R114" s="2" t="s">
        <v>2314</v>
      </c>
      <c r="S114" s="2" t="s">
        <v>2047</v>
      </c>
      <c r="T114" s="2" t="s">
        <v>181</v>
      </c>
      <c r="U114" s="3">
        <f>IF(COUNTIF('SKU Catalog'!$A$4:$A$116,T114&amp;"|"&amp;F114)=0,0,MATCH(T114&amp;"|"&amp;F114,'SKU Catalog'!$A$1:$A$116,0))</f>
        <v>4</v>
      </c>
      <c r="V114" s="4">
        <f>IF(NOT(AND(A114=$B$2,G114&gt;0,H114&gt;0,OR(C114&lt;&gt;"Recommended baseline",Assumptions!$B$10=1))),0,IF(ISNUMBER(K114),G114*H114*K114,IF(U114=0,"UNPRICED",IF(ISNUMBER(INDEX('SKU Catalog'!$K$1:$K$116,MAX(1,U114))),G114*H114*INDEX('SKU Catalog'!$K$1:$K$116,MAX(1,U114))*IF(AND(INDEX('SKU Catalog'!$F$1:$F$116,MAX(1,U114))="Hourly",OR(INDEX('SKU Catalog'!$J$1:$J$116,MAX(1,U114))=0,"PAYG"="PAYG")),I114,1),"UNPRICED"))))</f>
        <v>0</v>
      </c>
      <c r="W114" s="4">
        <f>IF(NOT(AND(A114=$B$2,G114&gt;0,H114&gt;0,OR(C114&lt;&gt;"Recommended baseline",Assumptions!$B$10=1))),0,IF(ISNUMBER(K114),G114*H114*K114,IF(U114=0,"UNPRICED",IF(ISNUMBER(INDEX('SKU Catalog'!$L$1:$L$116,MAX(1,U114))),G114*H114*INDEX('SKU Catalog'!$L$1:$L$116,MAX(1,U114))*IF(AND(INDEX('SKU Catalog'!$F$1:$F$116,MAX(1,U114))="Hourly",OR(INDEX('SKU Catalog'!$J$1:$J$116,MAX(1,U114))=0,"1Y"="PAYG")),I114,1),"UNPRICED"))))</f>
        <v>0</v>
      </c>
      <c r="X114" s="4">
        <f>IF(NOT(AND(A114=$B$2,G114&gt;0,H114&gt;0,OR(C114&lt;&gt;"Recommended baseline",Assumptions!$B$10=1))),0,IF(ISNUMBER(K114),G114*H114*K114,IF(U114=0,"UNPRICED",IF(ISNUMBER(INDEX('SKU Catalog'!$M$1:$M$116,MAX(1,U114))),G114*H114*INDEX('SKU Catalog'!$M$1:$M$116,MAX(1,U114))*IF(AND(INDEX('SKU Catalog'!$F$1:$F$116,MAX(1,U114))="Hourly",OR(INDEX('SKU Catalog'!$J$1:$J$116,MAX(1,U114))=0,"3Y"="PAYG")),I114,1),"UNPRICED"))))</f>
        <v>0</v>
      </c>
    </row>
    <row r="115" spans="1:24" ht="54" customHeight="1" x14ac:dyDescent="0.3">
      <c r="A115" s="2" t="s">
        <v>951</v>
      </c>
      <c r="B115" s="2" t="s">
        <v>86</v>
      </c>
      <c r="C115" s="2" t="s">
        <v>2299</v>
      </c>
      <c r="D115" s="2" t="s">
        <v>1181</v>
      </c>
      <c r="E115" s="2" t="s">
        <v>1182</v>
      </c>
      <c r="F115" s="5" t="s">
        <v>182</v>
      </c>
      <c r="G115" s="6">
        <v>1</v>
      </c>
      <c r="H115" s="6">
        <v>1</v>
      </c>
      <c r="I115" s="11">
        <v>1</v>
      </c>
      <c r="J115" s="5" t="s">
        <v>2297</v>
      </c>
      <c r="K115" s="12"/>
      <c r="L115" s="3" t="str">
        <f>IF(U115=0,"INVALID SKU",IF(INDEX('SKU Catalog'!$J$1:$J$116,MAX(1,U115))=0,"PAYG",IF(J115="Default",Assumptions!$B$7,J115)))</f>
        <v>PAYG</v>
      </c>
      <c r="M115" s="3" t="str">
        <f>IF(U115=0,"Review SKU",INDEX('SKU Catalog'!$E$1:$E$116,MAX(1,U115)))</f>
        <v>resource</v>
      </c>
      <c r="N115" s="8">
        <f>IF(ISNUMBER(K115),K115,IF(U115=0,"UNPRICED",IF(L115="PAYG",INDEX('SKU Catalog'!$K$1:$K$116,MAX(1,U115)),IF(L115="1Y",INDEX('SKU Catalog'!$L$1:$L$116,MAX(1,U115)),INDEX('SKU Catalog'!$M$1:$M$116,MAX(1,U115))))))</f>
        <v>0</v>
      </c>
      <c r="O115" s="4">
        <f>IF(NOT(AND(A115=$B$2,G115&gt;0,H115&gt;0,OR(C115&lt;&gt;"Recommended baseline",Assumptions!$B$10=1))),0,IF(ISNUMBER(N115),G115*H115*N115*IF(ISNUMBER(K115),1,IF(AND(L115="PAYG",INDEX('SKU Catalog'!$F$1:$F$116,MAX(1,U115))="Hourly"),I115,1)),"UNPRICED"))</f>
        <v>0</v>
      </c>
      <c r="P115" s="4">
        <f>IF(ISNUMBER(O115),O115*Assumptions!$B$8,"UNPRICED")</f>
        <v>0</v>
      </c>
      <c r="Q115" s="3" t="str">
        <f>IF(NOT(AND(A115=$B$2,G115&gt;0,H115&gt;0,OR(C115&lt;&gt;"Recommended baseline",Assumptions!$B$10=1))),"Inactive",IF(NOT(ISNUMBER(N115)),"UNPRICED - select SKU / quote",IF(ISNUMBER(K115),"Manual quote - verify source",IF(T115="Covered","Covered by capacity",IF(T115="Control plane","No direct fee","Priced - verify sizing")))))</f>
        <v>Inactive</v>
      </c>
      <c r="R115" s="2" t="s">
        <v>2314</v>
      </c>
      <c r="S115" s="2" t="s">
        <v>2047</v>
      </c>
      <c r="T115" s="2" t="s">
        <v>181</v>
      </c>
      <c r="U115" s="3">
        <f>IF(COUNTIF('SKU Catalog'!$A$4:$A$116,T115&amp;"|"&amp;F115)=0,0,MATCH(T115&amp;"|"&amp;F115,'SKU Catalog'!$A$1:$A$116,0))</f>
        <v>4</v>
      </c>
      <c r="V115" s="4">
        <f>IF(NOT(AND(A115=$B$2,G115&gt;0,H115&gt;0,OR(C115&lt;&gt;"Recommended baseline",Assumptions!$B$10=1))),0,IF(ISNUMBER(K115),G115*H115*K115,IF(U115=0,"UNPRICED",IF(ISNUMBER(INDEX('SKU Catalog'!$K$1:$K$116,MAX(1,U115))),G115*H115*INDEX('SKU Catalog'!$K$1:$K$116,MAX(1,U115))*IF(AND(INDEX('SKU Catalog'!$F$1:$F$116,MAX(1,U115))="Hourly",OR(INDEX('SKU Catalog'!$J$1:$J$116,MAX(1,U115))=0,"PAYG"="PAYG")),I115,1),"UNPRICED"))))</f>
        <v>0</v>
      </c>
      <c r="W115" s="4">
        <f>IF(NOT(AND(A115=$B$2,G115&gt;0,H115&gt;0,OR(C115&lt;&gt;"Recommended baseline",Assumptions!$B$10=1))),0,IF(ISNUMBER(K115),G115*H115*K115,IF(U115=0,"UNPRICED",IF(ISNUMBER(INDEX('SKU Catalog'!$L$1:$L$116,MAX(1,U115))),G115*H115*INDEX('SKU Catalog'!$L$1:$L$116,MAX(1,U115))*IF(AND(INDEX('SKU Catalog'!$F$1:$F$116,MAX(1,U115))="Hourly",OR(INDEX('SKU Catalog'!$J$1:$J$116,MAX(1,U115))=0,"1Y"="PAYG")),I115,1),"UNPRICED"))))</f>
        <v>0</v>
      </c>
      <c r="X115" s="4">
        <f>IF(NOT(AND(A115=$B$2,G115&gt;0,H115&gt;0,OR(C115&lt;&gt;"Recommended baseline",Assumptions!$B$10=1))),0,IF(ISNUMBER(K115),G115*H115*K115,IF(U115=0,"UNPRICED",IF(ISNUMBER(INDEX('SKU Catalog'!$M$1:$M$116,MAX(1,U115))),G115*H115*INDEX('SKU Catalog'!$M$1:$M$116,MAX(1,U115))*IF(AND(INDEX('SKU Catalog'!$F$1:$F$116,MAX(1,U115))="Hourly",OR(INDEX('SKU Catalog'!$J$1:$J$116,MAX(1,U115))=0,"3Y"="PAYG")),I115,1),"UNPRICED"))))</f>
        <v>0</v>
      </c>
    </row>
    <row r="116" spans="1:24" ht="54" customHeight="1" x14ac:dyDescent="0.3">
      <c r="A116" s="2" t="s">
        <v>951</v>
      </c>
      <c r="B116" s="2" t="s">
        <v>86</v>
      </c>
      <c r="C116" s="2" t="s">
        <v>2299</v>
      </c>
      <c r="D116" s="2" t="s">
        <v>1185</v>
      </c>
      <c r="E116" s="2" t="s">
        <v>1186</v>
      </c>
      <c r="F116" s="5" t="s">
        <v>182</v>
      </c>
      <c r="G116" s="6">
        <v>1</v>
      </c>
      <c r="H116" s="6">
        <v>1</v>
      </c>
      <c r="I116" s="11">
        <v>1</v>
      </c>
      <c r="J116" s="5" t="s">
        <v>2297</v>
      </c>
      <c r="K116" s="12"/>
      <c r="L116" s="3" t="str">
        <f>IF(U116=0,"INVALID SKU",IF(INDEX('SKU Catalog'!$J$1:$J$116,MAX(1,U116))=0,"PAYG",IF(J116="Default",Assumptions!$B$7,J116)))</f>
        <v>PAYG</v>
      </c>
      <c r="M116" s="3" t="str">
        <f>IF(U116=0,"Review SKU",INDEX('SKU Catalog'!$E$1:$E$116,MAX(1,U116)))</f>
        <v>resource</v>
      </c>
      <c r="N116" s="8">
        <f>IF(ISNUMBER(K116),K116,IF(U116=0,"UNPRICED",IF(L116="PAYG",INDEX('SKU Catalog'!$K$1:$K$116,MAX(1,U116)),IF(L116="1Y",INDEX('SKU Catalog'!$L$1:$L$116,MAX(1,U116)),INDEX('SKU Catalog'!$M$1:$M$116,MAX(1,U116))))))</f>
        <v>0</v>
      </c>
      <c r="O116" s="4">
        <f>IF(NOT(AND(A116=$B$2,G116&gt;0,H116&gt;0,OR(C116&lt;&gt;"Recommended baseline",Assumptions!$B$10=1))),0,IF(ISNUMBER(N116),G116*H116*N116*IF(ISNUMBER(K116),1,IF(AND(L116="PAYG",INDEX('SKU Catalog'!$F$1:$F$116,MAX(1,U116))="Hourly"),I116,1)),"UNPRICED"))</f>
        <v>0</v>
      </c>
      <c r="P116" s="4">
        <f>IF(ISNUMBER(O116),O116*Assumptions!$B$8,"UNPRICED")</f>
        <v>0</v>
      </c>
      <c r="Q116" s="3" t="str">
        <f>IF(NOT(AND(A116=$B$2,G116&gt;0,H116&gt;0,OR(C116&lt;&gt;"Recommended baseline",Assumptions!$B$10=1))),"Inactive",IF(NOT(ISNUMBER(N116)),"UNPRICED - select SKU / quote",IF(ISNUMBER(K116),"Manual quote - verify source",IF(T116="Covered","Covered by capacity",IF(T116="Control plane","No direct fee","Priced - verify sizing")))))</f>
        <v>Inactive</v>
      </c>
      <c r="R116" s="2" t="s">
        <v>2314</v>
      </c>
      <c r="S116" s="2" t="s">
        <v>2047</v>
      </c>
      <c r="T116" s="2" t="s">
        <v>181</v>
      </c>
      <c r="U116" s="3">
        <f>IF(COUNTIF('SKU Catalog'!$A$4:$A$116,T116&amp;"|"&amp;F116)=0,0,MATCH(T116&amp;"|"&amp;F116,'SKU Catalog'!$A$1:$A$116,0))</f>
        <v>4</v>
      </c>
      <c r="V116" s="4">
        <f>IF(NOT(AND(A116=$B$2,G116&gt;0,H116&gt;0,OR(C116&lt;&gt;"Recommended baseline",Assumptions!$B$10=1))),0,IF(ISNUMBER(K116),G116*H116*K116,IF(U116=0,"UNPRICED",IF(ISNUMBER(INDEX('SKU Catalog'!$K$1:$K$116,MAX(1,U116))),G116*H116*INDEX('SKU Catalog'!$K$1:$K$116,MAX(1,U116))*IF(AND(INDEX('SKU Catalog'!$F$1:$F$116,MAX(1,U116))="Hourly",OR(INDEX('SKU Catalog'!$J$1:$J$116,MAX(1,U116))=0,"PAYG"="PAYG")),I116,1),"UNPRICED"))))</f>
        <v>0</v>
      </c>
      <c r="W116" s="4">
        <f>IF(NOT(AND(A116=$B$2,G116&gt;0,H116&gt;0,OR(C116&lt;&gt;"Recommended baseline",Assumptions!$B$10=1))),0,IF(ISNUMBER(K116),G116*H116*K116,IF(U116=0,"UNPRICED",IF(ISNUMBER(INDEX('SKU Catalog'!$L$1:$L$116,MAX(1,U116))),G116*H116*INDEX('SKU Catalog'!$L$1:$L$116,MAX(1,U116))*IF(AND(INDEX('SKU Catalog'!$F$1:$F$116,MAX(1,U116))="Hourly",OR(INDEX('SKU Catalog'!$J$1:$J$116,MAX(1,U116))=0,"1Y"="PAYG")),I116,1),"UNPRICED"))))</f>
        <v>0</v>
      </c>
      <c r="X116" s="4">
        <f>IF(NOT(AND(A116=$B$2,G116&gt;0,H116&gt;0,OR(C116&lt;&gt;"Recommended baseline",Assumptions!$B$10=1))),0,IF(ISNUMBER(K116),G116*H116*K116,IF(U116=0,"UNPRICED",IF(ISNUMBER(INDEX('SKU Catalog'!$M$1:$M$116,MAX(1,U116))),G116*H116*INDEX('SKU Catalog'!$M$1:$M$116,MAX(1,U116))*IF(AND(INDEX('SKU Catalog'!$F$1:$F$116,MAX(1,U116))="Hourly",OR(INDEX('SKU Catalog'!$J$1:$J$116,MAX(1,U116))=0,"3Y"="PAYG")),I116,1),"UNPRICED"))))</f>
        <v>0</v>
      </c>
    </row>
    <row r="117" spans="1:24" ht="54" customHeight="1" x14ac:dyDescent="0.3">
      <c r="A117" s="2" t="s">
        <v>951</v>
      </c>
      <c r="B117" s="2" t="s">
        <v>86</v>
      </c>
      <c r="C117" s="2" t="s">
        <v>2299</v>
      </c>
      <c r="D117" s="2" t="s">
        <v>1189</v>
      </c>
      <c r="E117" s="2" t="s">
        <v>1190</v>
      </c>
      <c r="F117" s="5" t="s">
        <v>182</v>
      </c>
      <c r="G117" s="6">
        <v>1</v>
      </c>
      <c r="H117" s="6">
        <v>1</v>
      </c>
      <c r="I117" s="11">
        <v>1</v>
      </c>
      <c r="J117" s="5" t="s">
        <v>2297</v>
      </c>
      <c r="K117" s="12"/>
      <c r="L117" s="3" t="str">
        <f>IF(U117=0,"INVALID SKU",IF(INDEX('SKU Catalog'!$J$1:$J$116,MAX(1,U117))=0,"PAYG",IF(J117="Default",Assumptions!$B$7,J117)))</f>
        <v>PAYG</v>
      </c>
      <c r="M117" s="3" t="str">
        <f>IF(U117=0,"Review SKU",INDEX('SKU Catalog'!$E$1:$E$116,MAX(1,U117)))</f>
        <v>resource</v>
      </c>
      <c r="N117" s="8">
        <f>IF(ISNUMBER(K117),K117,IF(U117=0,"UNPRICED",IF(L117="PAYG",INDEX('SKU Catalog'!$K$1:$K$116,MAX(1,U117)),IF(L117="1Y",INDEX('SKU Catalog'!$L$1:$L$116,MAX(1,U117)),INDEX('SKU Catalog'!$M$1:$M$116,MAX(1,U117))))))</f>
        <v>0</v>
      </c>
      <c r="O117" s="4">
        <f>IF(NOT(AND(A117=$B$2,G117&gt;0,H117&gt;0,OR(C117&lt;&gt;"Recommended baseline",Assumptions!$B$10=1))),0,IF(ISNUMBER(N117),G117*H117*N117*IF(ISNUMBER(K117),1,IF(AND(L117="PAYG",INDEX('SKU Catalog'!$F$1:$F$116,MAX(1,U117))="Hourly"),I117,1)),"UNPRICED"))</f>
        <v>0</v>
      </c>
      <c r="P117" s="4">
        <f>IF(ISNUMBER(O117),O117*Assumptions!$B$8,"UNPRICED")</f>
        <v>0</v>
      </c>
      <c r="Q117" s="3" t="str">
        <f>IF(NOT(AND(A117=$B$2,G117&gt;0,H117&gt;0,OR(C117&lt;&gt;"Recommended baseline",Assumptions!$B$10=1))),"Inactive",IF(NOT(ISNUMBER(N117)),"UNPRICED - select SKU / quote",IF(ISNUMBER(K117),"Manual quote - verify source",IF(T117="Covered","Covered by capacity",IF(T117="Control plane","No direct fee","Priced - verify sizing")))))</f>
        <v>Inactive</v>
      </c>
      <c r="R117" s="2" t="s">
        <v>2314</v>
      </c>
      <c r="S117" s="2" t="s">
        <v>2047</v>
      </c>
      <c r="T117" s="2" t="s">
        <v>181</v>
      </c>
      <c r="U117" s="3">
        <f>IF(COUNTIF('SKU Catalog'!$A$4:$A$116,T117&amp;"|"&amp;F117)=0,0,MATCH(T117&amp;"|"&amp;F117,'SKU Catalog'!$A$1:$A$116,0))</f>
        <v>4</v>
      </c>
      <c r="V117" s="4">
        <f>IF(NOT(AND(A117=$B$2,G117&gt;0,H117&gt;0,OR(C117&lt;&gt;"Recommended baseline",Assumptions!$B$10=1))),0,IF(ISNUMBER(K117),G117*H117*K117,IF(U117=0,"UNPRICED",IF(ISNUMBER(INDEX('SKU Catalog'!$K$1:$K$116,MAX(1,U117))),G117*H117*INDEX('SKU Catalog'!$K$1:$K$116,MAX(1,U117))*IF(AND(INDEX('SKU Catalog'!$F$1:$F$116,MAX(1,U117))="Hourly",OR(INDEX('SKU Catalog'!$J$1:$J$116,MAX(1,U117))=0,"PAYG"="PAYG")),I117,1),"UNPRICED"))))</f>
        <v>0</v>
      </c>
      <c r="W117" s="4">
        <f>IF(NOT(AND(A117=$B$2,G117&gt;0,H117&gt;0,OR(C117&lt;&gt;"Recommended baseline",Assumptions!$B$10=1))),0,IF(ISNUMBER(K117),G117*H117*K117,IF(U117=0,"UNPRICED",IF(ISNUMBER(INDEX('SKU Catalog'!$L$1:$L$116,MAX(1,U117))),G117*H117*INDEX('SKU Catalog'!$L$1:$L$116,MAX(1,U117))*IF(AND(INDEX('SKU Catalog'!$F$1:$F$116,MAX(1,U117))="Hourly",OR(INDEX('SKU Catalog'!$J$1:$J$116,MAX(1,U117))=0,"1Y"="PAYG")),I117,1),"UNPRICED"))))</f>
        <v>0</v>
      </c>
      <c r="X117" s="4">
        <f>IF(NOT(AND(A117=$B$2,G117&gt;0,H117&gt;0,OR(C117&lt;&gt;"Recommended baseline",Assumptions!$B$10=1))),0,IF(ISNUMBER(K117),G117*H117*K117,IF(U117=0,"UNPRICED",IF(ISNUMBER(INDEX('SKU Catalog'!$M$1:$M$116,MAX(1,U117))),G117*H117*INDEX('SKU Catalog'!$M$1:$M$116,MAX(1,U117))*IF(AND(INDEX('SKU Catalog'!$F$1:$F$116,MAX(1,U117))="Hourly",OR(INDEX('SKU Catalog'!$J$1:$J$116,MAX(1,U117))=0,"3Y"="PAYG")),I117,1),"UNPRICED"))))</f>
        <v>0</v>
      </c>
    </row>
    <row r="118" spans="1:24" ht="54" customHeight="1" x14ac:dyDescent="0.3">
      <c r="A118" s="2" t="s">
        <v>951</v>
      </c>
      <c r="B118" s="2" t="s">
        <v>86</v>
      </c>
      <c r="C118" s="2" t="s">
        <v>2299</v>
      </c>
      <c r="D118" s="2" t="s">
        <v>1193</v>
      </c>
      <c r="E118" s="2" t="s">
        <v>1194</v>
      </c>
      <c r="F118" s="5" t="s">
        <v>182</v>
      </c>
      <c r="G118" s="6">
        <v>1</v>
      </c>
      <c r="H118" s="6">
        <v>1</v>
      </c>
      <c r="I118" s="11">
        <v>1</v>
      </c>
      <c r="J118" s="5" t="s">
        <v>2297</v>
      </c>
      <c r="K118" s="12"/>
      <c r="L118" s="3" t="str">
        <f>IF(U118=0,"INVALID SKU",IF(INDEX('SKU Catalog'!$J$1:$J$116,MAX(1,U118))=0,"PAYG",IF(J118="Default",Assumptions!$B$7,J118)))</f>
        <v>PAYG</v>
      </c>
      <c r="M118" s="3" t="str">
        <f>IF(U118=0,"Review SKU",INDEX('SKU Catalog'!$E$1:$E$116,MAX(1,U118)))</f>
        <v>resource</v>
      </c>
      <c r="N118" s="8">
        <f>IF(ISNUMBER(K118),K118,IF(U118=0,"UNPRICED",IF(L118="PAYG",INDEX('SKU Catalog'!$K$1:$K$116,MAX(1,U118)),IF(L118="1Y",INDEX('SKU Catalog'!$L$1:$L$116,MAX(1,U118)),INDEX('SKU Catalog'!$M$1:$M$116,MAX(1,U118))))))</f>
        <v>0</v>
      </c>
      <c r="O118" s="4">
        <f>IF(NOT(AND(A118=$B$2,G118&gt;0,H118&gt;0,OR(C118&lt;&gt;"Recommended baseline",Assumptions!$B$10=1))),0,IF(ISNUMBER(N118),G118*H118*N118*IF(ISNUMBER(K118),1,IF(AND(L118="PAYG",INDEX('SKU Catalog'!$F$1:$F$116,MAX(1,U118))="Hourly"),I118,1)),"UNPRICED"))</f>
        <v>0</v>
      </c>
      <c r="P118" s="4">
        <f>IF(ISNUMBER(O118),O118*Assumptions!$B$8,"UNPRICED")</f>
        <v>0</v>
      </c>
      <c r="Q118" s="3" t="str">
        <f>IF(NOT(AND(A118=$B$2,G118&gt;0,H118&gt;0,OR(C118&lt;&gt;"Recommended baseline",Assumptions!$B$10=1))),"Inactive",IF(NOT(ISNUMBER(N118)),"UNPRICED - select SKU / quote",IF(ISNUMBER(K118),"Manual quote - verify source",IF(T118="Covered","Covered by capacity",IF(T118="Control plane","No direct fee","Priced - verify sizing")))))</f>
        <v>Inactive</v>
      </c>
      <c r="R118" s="2" t="s">
        <v>2314</v>
      </c>
      <c r="S118" s="2" t="s">
        <v>2047</v>
      </c>
      <c r="T118" s="2" t="s">
        <v>181</v>
      </c>
      <c r="U118" s="3">
        <f>IF(COUNTIF('SKU Catalog'!$A$4:$A$116,T118&amp;"|"&amp;F118)=0,0,MATCH(T118&amp;"|"&amp;F118,'SKU Catalog'!$A$1:$A$116,0))</f>
        <v>4</v>
      </c>
      <c r="V118" s="4">
        <f>IF(NOT(AND(A118=$B$2,G118&gt;0,H118&gt;0,OR(C118&lt;&gt;"Recommended baseline",Assumptions!$B$10=1))),0,IF(ISNUMBER(K118),G118*H118*K118,IF(U118=0,"UNPRICED",IF(ISNUMBER(INDEX('SKU Catalog'!$K$1:$K$116,MAX(1,U118))),G118*H118*INDEX('SKU Catalog'!$K$1:$K$116,MAX(1,U118))*IF(AND(INDEX('SKU Catalog'!$F$1:$F$116,MAX(1,U118))="Hourly",OR(INDEX('SKU Catalog'!$J$1:$J$116,MAX(1,U118))=0,"PAYG"="PAYG")),I118,1),"UNPRICED"))))</f>
        <v>0</v>
      </c>
      <c r="W118" s="4">
        <f>IF(NOT(AND(A118=$B$2,G118&gt;0,H118&gt;0,OR(C118&lt;&gt;"Recommended baseline",Assumptions!$B$10=1))),0,IF(ISNUMBER(K118),G118*H118*K118,IF(U118=0,"UNPRICED",IF(ISNUMBER(INDEX('SKU Catalog'!$L$1:$L$116,MAX(1,U118))),G118*H118*INDEX('SKU Catalog'!$L$1:$L$116,MAX(1,U118))*IF(AND(INDEX('SKU Catalog'!$F$1:$F$116,MAX(1,U118))="Hourly",OR(INDEX('SKU Catalog'!$J$1:$J$116,MAX(1,U118))=0,"1Y"="PAYG")),I118,1),"UNPRICED"))))</f>
        <v>0</v>
      </c>
      <c r="X118" s="4">
        <f>IF(NOT(AND(A118=$B$2,G118&gt;0,H118&gt;0,OR(C118&lt;&gt;"Recommended baseline",Assumptions!$B$10=1))),0,IF(ISNUMBER(K118),G118*H118*K118,IF(U118=0,"UNPRICED",IF(ISNUMBER(INDEX('SKU Catalog'!$M$1:$M$116,MAX(1,U118))),G118*H118*INDEX('SKU Catalog'!$M$1:$M$116,MAX(1,U118))*IF(AND(INDEX('SKU Catalog'!$F$1:$F$116,MAX(1,U118))="Hourly",OR(INDEX('SKU Catalog'!$J$1:$J$116,MAX(1,U118))=0,"3Y"="PAYG")),I118,1),"UNPRICED"))))</f>
        <v>0</v>
      </c>
    </row>
    <row r="119" spans="1:24" ht="54" customHeight="1" x14ac:dyDescent="0.3">
      <c r="A119" s="2" t="s">
        <v>951</v>
      </c>
      <c r="B119" s="2" t="s">
        <v>95</v>
      </c>
      <c r="C119" s="2" t="s">
        <v>2299</v>
      </c>
      <c r="D119" s="2" t="s">
        <v>2350</v>
      </c>
      <c r="E119" s="2" t="s">
        <v>1916</v>
      </c>
      <c r="F119" s="5" t="s">
        <v>188</v>
      </c>
      <c r="G119" s="6">
        <v>1</v>
      </c>
      <c r="H119" s="6">
        <v>1</v>
      </c>
      <c r="I119" s="11">
        <v>1</v>
      </c>
      <c r="J119" s="5" t="s">
        <v>2297</v>
      </c>
      <c r="K119" s="12"/>
      <c r="L119" s="3" t="str">
        <f>IF(U119=0,"INVALID SKU",IF(INDEX('SKU Catalog'!$J$1:$J$116,MAX(1,U119))=0,"PAYG",IF(J119="Default",Assumptions!$B$7,J119)))</f>
        <v>PAYG</v>
      </c>
      <c r="M119" s="3" t="str">
        <f>IF(U119=0,"Review SKU",INDEX('SKU Catalog'!$E$1:$E$116,MAX(1,U119)))</f>
        <v>resource</v>
      </c>
      <c r="N119" s="8">
        <f>IF(ISNUMBER(K119),K119,IF(U119=0,"UNPRICED",IF(L119="PAYG",INDEX('SKU Catalog'!$K$1:$K$116,MAX(1,U119)),IF(L119="1Y",INDEX('SKU Catalog'!$L$1:$L$116,MAX(1,U119)),INDEX('SKU Catalog'!$M$1:$M$116,MAX(1,U119))))))</f>
        <v>0</v>
      </c>
      <c r="O119" s="4">
        <f>IF(NOT(AND(A119=$B$2,G119&gt;0,H119&gt;0,OR(C119&lt;&gt;"Recommended baseline",Assumptions!$B$10=1))),0,IF(ISNUMBER(N119),G119*H119*N119*IF(ISNUMBER(K119),1,IF(AND(L119="PAYG",INDEX('SKU Catalog'!$F$1:$F$116,MAX(1,U119))="Hourly"),I119,1)),"UNPRICED"))</f>
        <v>0</v>
      </c>
      <c r="P119" s="4">
        <f>IF(ISNUMBER(O119),O119*Assumptions!$B$8,"UNPRICED")</f>
        <v>0</v>
      </c>
      <c r="Q119" s="3" t="str">
        <f>IF(NOT(AND(A119=$B$2,G119&gt;0,H119&gt;0,OR(C119&lt;&gt;"Recommended baseline",Assumptions!$B$10=1))),"Inactive",IF(NOT(ISNUMBER(N119)),"UNPRICED - select SKU / quote",IF(ISNUMBER(K119),"Manual quote - verify source",IF(T119="Covered","Covered by capacity",IF(T119="Control plane","No direct fee","Priced - verify sizing")))))</f>
        <v>Inactive</v>
      </c>
      <c r="R119" s="2" t="s">
        <v>2351</v>
      </c>
      <c r="S119" s="2" t="s">
        <v>2047</v>
      </c>
      <c r="T119" s="2" t="s">
        <v>187</v>
      </c>
      <c r="U119" s="3">
        <f>IF(COUNTIF('SKU Catalog'!$A$4:$A$116,T119&amp;"|"&amp;F119)=0,0,MATCH(T119&amp;"|"&amp;F119,'SKU Catalog'!$A$1:$A$116,0))</f>
        <v>5</v>
      </c>
      <c r="V119" s="4">
        <f>IF(NOT(AND(A119=$B$2,G119&gt;0,H119&gt;0,OR(C119&lt;&gt;"Recommended baseline",Assumptions!$B$10=1))),0,IF(ISNUMBER(K119),G119*H119*K119,IF(U119=0,"UNPRICED",IF(ISNUMBER(INDEX('SKU Catalog'!$K$1:$K$116,MAX(1,U119))),G119*H119*INDEX('SKU Catalog'!$K$1:$K$116,MAX(1,U119))*IF(AND(INDEX('SKU Catalog'!$F$1:$F$116,MAX(1,U119))="Hourly",OR(INDEX('SKU Catalog'!$J$1:$J$116,MAX(1,U119))=0,"PAYG"="PAYG")),I119,1),"UNPRICED"))))</f>
        <v>0</v>
      </c>
      <c r="W119" s="4">
        <f>IF(NOT(AND(A119=$B$2,G119&gt;0,H119&gt;0,OR(C119&lt;&gt;"Recommended baseline",Assumptions!$B$10=1))),0,IF(ISNUMBER(K119),G119*H119*K119,IF(U119=0,"UNPRICED",IF(ISNUMBER(INDEX('SKU Catalog'!$L$1:$L$116,MAX(1,U119))),G119*H119*INDEX('SKU Catalog'!$L$1:$L$116,MAX(1,U119))*IF(AND(INDEX('SKU Catalog'!$F$1:$F$116,MAX(1,U119))="Hourly",OR(INDEX('SKU Catalog'!$J$1:$J$116,MAX(1,U119))=0,"1Y"="PAYG")),I119,1),"UNPRICED"))))</f>
        <v>0</v>
      </c>
      <c r="X119" s="4">
        <f>IF(NOT(AND(A119=$B$2,G119&gt;0,H119&gt;0,OR(C119&lt;&gt;"Recommended baseline",Assumptions!$B$10=1))),0,IF(ISNUMBER(K119),G119*H119*K119,IF(U119=0,"UNPRICED",IF(ISNUMBER(INDEX('SKU Catalog'!$M$1:$M$116,MAX(1,U119))),G119*H119*INDEX('SKU Catalog'!$M$1:$M$116,MAX(1,U119))*IF(AND(INDEX('SKU Catalog'!$F$1:$F$116,MAX(1,U119))="Hourly",OR(INDEX('SKU Catalog'!$J$1:$J$116,MAX(1,U119))=0,"3Y"="PAYG")),I119,1),"UNPRICED"))))</f>
        <v>0</v>
      </c>
    </row>
    <row r="120" spans="1:24" ht="54" customHeight="1" x14ac:dyDescent="0.3">
      <c r="A120" s="2" t="s">
        <v>951</v>
      </c>
      <c r="B120" s="2" t="s">
        <v>89</v>
      </c>
      <c r="C120" s="2" t="s">
        <v>2301</v>
      </c>
      <c r="D120" s="2" t="s">
        <v>262</v>
      </c>
      <c r="E120" s="2" t="s">
        <v>2302</v>
      </c>
      <c r="F120" s="5" t="s">
        <v>239</v>
      </c>
      <c r="G120" s="6">
        <v>1</v>
      </c>
      <c r="H120" s="13">
        <f>Assumptions!$B$15</f>
        <v>1024</v>
      </c>
      <c r="I120" s="11">
        <v>1</v>
      </c>
      <c r="J120" s="5" t="s">
        <v>2297</v>
      </c>
      <c r="K120" s="12"/>
      <c r="L120" s="3" t="str">
        <f>IF(U120=0,"INVALID SKU",IF(INDEX('SKU Catalog'!$J$1:$J$116,MAX(1,U120))=0,"PAYG",IF(J120="Default",Assumptions!$B$7,J120)))</f>
        <v>PAYG</v>
      </c>
      <c r="M120" s="3" t="str">
        <f>IF(U120=0,"Review SKU",INDEX('SKU Catalog'!$E$1:$E$116,MAX(1,U120)))</f>
        <v>GB-month</v>
      </c>
      <c r="N120" s="8">
        <f>IF(ISNUMBER(K120),K120,IF(U120=0,"UNPRICED",IF(L120="PAYG",INDEX('SKU Catalog'!$K$1:$K$116,MAX(1,U120)),IF(L120="1Y",INDEX('SKU Catalog'!$L$1:$L$116,MAX(1,U120)),INDEX('SKU Catalog'!$M$1:$M$116,MAX(1,U120))))))</f>
        <v>2.1000000000000001E-2</v>
      </c>
      <c r="O120" s="4">
        <f>IF(NOT(AND(A120=$B$2,G120&gt;0,H120&gt;0,OR(C120&lt;&gt;"Recommended baseline",Assumptions!$B$10=1))),0,IF(ISNUMBER(N120),G120*H120*N120*IF(ISNUMBER(K120),1,IF(AND(L120="PAYG",INDEX('SKU Catalog'!$F$1:$F$116,MAX(1,U120))="Hourly"),I120,1)),"UNPRICED"))</f>
        <v>0</v>
      </c>
      <c r="P120" s="4">
        <f>IF(ISNUMBER(O120),O120*Assumptions!$B$8,"UNPRICED")</f>
        <v>0</v>
      </c>
      <c r="Q120" s="3" t="str">
        <f>IF(NOT(AND(A120=$B$2,G120&gt;0,H120&gt;0,OR(C120&lt;&gt;"Recommended baseline",Assumptions!$B$10=1))),"Inactive",IF(NOT(ISNUMBER(N120)),"UNPRICED - select SKU / quote",IF(ISNUMBER(K120),"Manual quote - verify source",IF(T120="Covered","Covered by capacity",IF(T120="Control plane","No direct fee","Priced - verify sizing")))))</f>
        <v>Inactive</v>
      </c>
      <c r="R120" s="2" t="s">
        <v>2303</v>
      </c>
      <c r="S120" s="2" t="s">
        <v>2304</v>
      </c>
      <c r="T120" s="2" t="s">
        <v>262</v>
      </c>
      <c r="U120" s="3">
        <f>IF(COUNTIF('SKU Catalog'!$A$4:$A$116,T120&amp;"|"&amp;F120)=0,0,MATCH(T120&amp;"|"&amp;F120,'SKU Catalog'!$A$1:$A$116,0))</f>
        <v>34</v>
      </c>
      <c r="V120" s="4">
        <f>IF(NOT(AND(A120=$B$2,G120&gt;0,H120&gt;0,OR(C120&lt;&gt;"Recommended baseline",Assumptions!$B$10=1))),0,IF(ISNUMBER(K120),G120*H120*K120,IF(U120=0,"UNPRICED",IF(ISNUMBER(INDEX('SKU Catalog'!$K$1:$K$116,MAX(1,U120))),G120*H120*INDEX('SKU Catalog'!$K$1:$K$116,MAX(1,U120))*IF(AND(INDEX('SKU Catalog'!$F$1:$F$116,MAX(1,U120))="Hourly",OR(INDEX('SKU Catalog'!$J$1:$J$116,MAX(1,U120))=0,"PAYG"="PAYG")),I120,1),"UNPRICED"))))</f>
        <v>0</v>
      </c>
      <c r="W120" s="4">
        <f>IF(NOT(AND(A120=$B$2,G120&gt;0,H120&gt;0,OR(C120&lt;&gt;"Recommended baseline",Assumptions!$B$10=1))),0,IF(ISNUMBER(K120),G120*H120*K120,IF(U120=0,"UNPRICED",IF(ISNUMBER(INDEX('SKU Catalog'!$L$1:$L$116,MAX(1,U120))),G120*H120*INDEX('SKU Catalog'!$L$1:$L$116,MAX(1,U120))*IF(AND(INDEX('SKU Catalog'!$F$1:$F$116,MAX(1,U120))="Hourly",OR(INDEX('SKU Catalog'!$J$1:$J$116,MAX(1,U120))=0,"1Y"="PAYG")),I120,1),"UNPRICED"))))</f>
        <v>0</v>
      </c>
      <c r="X120" s="4">
        <f>IF(NOT(AND(A120=$B$2,G120&gt;0,H120&gt;0,OR(C120&lt;&gt;"Recommended baseline",Assumptions!$B$10=1))),0,IF(ISNUMBER(K120),G120*H120*K120,IF(U120=0,"UNPRICED",IF(ISNUMBER(INDEX('SKU Catalog'!$M$1:$M$116,MAX(1,U120))),G120*H120*INDEX('SKU Catalog'!$M$1:$M$116,MAX(1,U120))*IF(AND(INDEX('SKU Catalog'!$F$1:$F$116,MAX(1,U120))="Hourly",OR(INDEX('SKU Catalog'!$J$1:$J$116,MAX(1,U120))=0,"3Y"="PAYG")),I120,1),"UNPRICED"))))</f>
        <v>0</v>
      </c>
    </row>
    <row r="121" spans="1:24" ht="54" customHeight="1" x14ac:dyDescent="0.3">
      <c r="A121" s="2" t="s">
        <v>951</v>
      </c>
      <c r="B121" s="2" t="s">
        <v>89</v>
      </c>
      <c r="C121" s="2" t="s">
        <v>2301</v>
      </c>
      <c r="D121" s="2" t="s">
        <v>271</v>
      </c>
      <c r="E121" s="2" t="s">
        <v>2302</v>
      </c>
      <c r="F121" s="5" t="s">
        <v>239</v>
      </c>
      <c r="G121" s="6">
        <v>1</v>
      </c>
      <c r="H121" s="6">
        <v>10</v>
      </c>
      <c r="I121" s="11">
        <v>1</v>
      </c>
      <c r="J121" s="5" t="s">
        <v>2297</v>
      </c>
      <c r="K121" s="12"/>
      <c r="L121" s="3" t="str">
        <f>IF(U121=0,"INVALID SKU",IF(INDEX('SKU Catalog'!$J$1:$J$116,MAX(1,U121))=0,"PAYG",IF(J121="Default",Assumptions!$B$7,J121)))</f>
        <v>PAYG</v>
      </c>
      <c r="M121" s="3" t="str">
        <f>IF(U121=0,"Review SKU",INDEX('SKU Catalog'!$E$1:$E$116,MAX(1,U121)))</f>
        <v>10K operations</v>
      </c>
      <c r="N121" s="8">
        <f>IF(ISNUMBER(K121),K121,IF(U121=0,"UNPRICED",IF(L121="PAYG",INDEX('SKU Catalog'!$K$1:$K$116,MAX(1,U121)),IF(L121="1Y",INDEX('SKU Catalog'!$L$1:$L$116,MAX(1,U121)),INDEX('SKU Catalog'!$M$1:$M$116,MAX(1,U121))))))</f>
        <v>6.5000000000000002E-2</v>
      </c>
      <c r="O121" s="4">
        <f>IF(NOT(AND(A121=$B$2,G121&gt;0,H121&gt;0,OR(C121&lt;&gt;"Recommended baseline",Assumptions!$B$10=1))),0,IF(ISNUMBER(N121),G121*H121*N121*IF(ISNUMBER(K121),1,IF(AND(L121="PAYG",INDEX('SKU Catalog'!$F$1:$F$116,MAX(1,U121))="Hourly"),I121,1)),"UNPRICED"))</f>
        <v>0</v>
      </c>
      <c r="P121" s="4">
        <f>IF(ISNUMBER(O121),O121*Assumptions!$B$8,"UNPRICED")</f>
        <v>0</v>
      </c>
      <c r="Q121" s="3" t="str">
        <f>IF(NOT(AND(A121=$B$2,G121&gt;0,H121&gt;0,OR(C121&lt;&gt;"Recommended baseline",Assumptions!$B$10=1))),"Inactive",IF(NOT(ISNUMBER(N121)),"UNPRICED - select SKU / quote",IF(ISNUMBER(K121),"Manual quote - verify source",IF(T121="Covered","Covered by capacity",IF(T121="Control plane","No direct fee","Priced - verify sizing")))))</f>
        <v>Inactive</v>
      </c>
      <c r="R121" s="2" t="s">
        <v>2303</v>
      </c>
      <c r="S121" s="2" t="s">
        <v>2304</v>
      </c>
      <c r="T121" s="2" t="s">
        <v>271</v>
      </c>
      <c r="U121" s="3">
        <f>IF(COUNTIF('SKU Catalog'!$A$4:$A$116,T121&amp;"|"&amp;F121)=0,0,MATCH(T121&amp;"|"&amp;F121,'SKU Catalog'!$A$1:$A$116,0))</f>
        <v>42</v>
      </c>
      <c r="V121" s="4">
        <f>IF(NOT(AND(A121=$B$2,G121&gt;0,H121&gt;0,OR(C121&lt;&gt;"Recommended baseline",Assumptions!$B$10=1))),0,IF(ISNUMBER(K121),G121*H121*K121,IF(U121=0,"UNPRICED",IF(ISNUMBER(INDEX('SKU Catalog'!$K$1:$K$116,MAX(1,U121))),G121*H121*INDEX('SKU Catalog'!$K$1:$K$116,MAX(1,U121))*IF(AND(INDEX('SKU Catalog'!$F$1:$F$116,MAX(1,U121))="Hourly",OR(INDEX('SKU Catalog'!$J$1:$J$116,MAX(1,U121))=0,"PAYG"="PAYG")),I121,1),"UNPRICED"))))</f>
        <v>0</v>
      </c>
      <c r="W121" s="4">
        <f>IF(NOT(AND(A121=$B$2,G121&gt;0,H121&gt;0,OR(C121&lt;&gt;"Recommended baseline",Assumptions!$B$10=1))),0,IF(ISNUMBER(K121),G121*H121*K121,IF(U121=0,"UNPRICED",IF(ISNUMBER(INDEX('SKU Catalog'!$L$1:$L$116,MAX(1,U121))),G121*H121*INDEX('SKU Catalog'!$L$1:$L$116,MAX(1,U121))*IF(AND(INDEX('SKU Catalog'!$F$1:$F$116,MAX(1,U121))="Hourly",OR(INDEX('SKU Catalog'!$J$1:$J$116,MAX(1,U121))=0,"1Y"="PAYG")),I121,1),"UNPRICED"))))</f>
        <v>0</v>
      </c>
      <c r="X121" s="4">
        <f>IF(NOT(AND(A121=$B$2,G121&gt;0,H121&gt;0,OR(C121&lt;&gt;"Recommended baseline",Assumptions!$B$10=1))),0,IF(ISNUMBER(K121),G121*H121*K121,IF(U121=0,"UNPRICED",IF(ISNUMBER(INDEX('SKU Catalog'!$M$1:$M$116,MAX(1,U121))),G121*H121*INDEX('SKU Catalog'!$M$1:$M$116,MAX(1,U121))*IF(AND(INDEX('SKU Catalog'!$F$1:$F$116,MAX(1,U121))="Hourly",OR(INDEX('SKU Catalog'!$J$1:$J$116,MAX(1,U121))=0,"3Y"="PAYG")),I121,1),"UNPRICED"))))</f>
        <v>0</v>
      </c>
    </row>
    <row r="122" spans="1:24" ht="54" customHeight="1" x14ac:dyDescent="0.3">
      <c r="A122" s="2" t="s">
        <v>951</v>
      </c>
      <c r="B122" s="2" t="s">
        <v>89</v>
      </c>
      <c r="C122" s="2" t="s">
        <v>2301</v>
      </c>
      <c r="D122" s="2" t="s">
        <v>273</v>
      </c>
      <c r="E122" s="2" t="s">
        <v>2302</v>
      </c>
      <c r="F122" s="5" t="s">
        <v>239</v>
      </c>
      <c r="G122" s="6">
        <v>1</v>
      </c>
      <c r="H122" s="6">
        <v>10</v>
      </c>
      <c r="I122" s="11">
        <v>1</v>
      </c>
      <c r="J122" s="5" t="s">
        <v>2297</v>
      </c>
      <c r="K122" s="12"/>
      <c r="L122" s="3" t="str">
        <f>IF(U122=0,"INVALID SKU",IF(INDEX('SKU Catalog'!$J$1:$J$116,MAX(1,U122))=0,"PAYG",IF(J122="Default",Assumptions!$B$7,J122)))</f>
        <v>PAYG</v>
      </c>
      <c r="M122" s="3" t="str">
        <f>IF(U122=0,"Review SKU",INDEX('SKU Catalog'!$E$1:$E$116,MAX(1,U122)))</f>
        <v>10K operations</v>
      </c>
      <c r="N122" s="8">
        <f>IF(ISNUMBER(K122),K122,IF(U122=0,"UNPRICED",IF(L122="PAYG",INDEX('SKU Catalog'!$K$1:$K$116,MAX(1,U122)),IF(L122="1Y",INDEX('SKU Catalog'!$L$1:$L$116,MAX(1,U122)),INDEX('SKU Catalog'!$M$1:$M$116,MAX(1,U122))))))</f>
        <v>5.0000000000000001E-3</v>
      </c>
      <c r="O122" s="4">
        <f>IF(NOT(AND(A122=$B$2,G122&gt;0,H122&gt;0,OR(C122&lt;&gt;"Recommended baseline",Assumptions!$B$10=1))),0,IF(ISNUMBER(N122),G122*H122*N122*IF(ISNUMBER(K122),1,IF(AND(L122="PAYG",INDEX('SKU Catalog'!$F$1:$F$116,MAX(1,U122))="Hourly"),I122,1)),"UNPRICED"))</f>
        <v>0</v>
      </c>
      <c r="P122" s="4">
        <f>IF(ISNUMBER(O122),O122*Assumptions!$B$8,"UNPRICED")</f>
        <v>0</v>
      </c>
      <c r="Q122" s="3" t="str">
        <f>IF(NOT(AND(A122=$B$2,G122&gt;0,H122&gt;0,OR(C122&lt;&gt;"Recommended baseline",Assumptions!$B$10=1))),"Inactive",IF(NOT(ISNUMBER(N122)),"UNPRICED - select SKU / quote",IF(ISNUMBER(K122),"Manual quote - verify source",IF(T122="Covered","Covered by capacity",IF(T122="Control plane","No direct fee","Priced - verify sizing")))))</f>
        <v>Inactive</v>
      </c>
      <c r="R122" s="2" t="s">
        <v>2303</v>
      </c>
      <c r="S122" s="2" t="s">
        <v>2304</v>
      </c>
      <c r="T122" s="2" t="s">
        <v>273</v>
      </c>
      <c r="U122" s="3">
        <f>IF(COUNTIF('SKU Catalog'!$A$4:$A$116,T122&amp;"|"&amp;F122)=0,0,MATCH(T122&amp;"|"&amp;F122,'SKU Catalog'!$A$1:$A$116,0))</f>
        <v>43</v>
      </c>
      <c r="V122" s="4">
        <f>IF(NOT(AND(A122=$B$2,G122&gt;0,H122&gt;0,OR(C122&lt;&gt;"Recommended baseline",Assumptions!$B$10=1))),0,IF(ISNUMBER(K122),G122*H122*K122,IF(U122=0,"UNPRICED",IF(ISNUMBER(INDEX('SKU Catalog'!$K$1:$K$116,MAX(1,U122))),G122*H122*INDEX('SKU Catalog'!$K$1:$K$116,MAX(1,U122))*IF(AND(INDEX('SKU Catalog'!$F$1:$F$116,MAX(1,U122))="Hourly",OR(INDEX('SKU Catalog'!$J$1:$J$116,MAX(1,U122))=0,"PAYG"="PAYG")),I122,1),"UNPRICED"))))</f>
        <v>0</v>
      </c>
      <c r="W122" s="4">
        <f>IF(NOT(AND(A122=$B$2,G122&gt;0,H122&gt;0,OR(C122&lt;&gt;"Recommended baseline",Assumptions!$B$10=1))),0,IF(ISNUMBER(K122),G122*H122*K122,IF(U122=0,"UNPRICED",IF(ISNUMBER(INDEX('SKU Catalog'!$L$1:$L$116,MAX(1,U122))),G122*H122*INDEX('SKU Catalog'!$L$1:$L$116,MAX(1,U122))*IF(AND(INDEX('SKU Catalog'!$F$1:$F$116,MAX(1,U122))="Hourly",OR(INDEX('SKU Catalog'!$J$1:$J$116,MAX(1,U122))=0,"1Y"="PAYG")),I122,1),"UNPRICED"))))</f>
        <v>0</v>
      </c>
      <c r="X122" s="4">
        <f>IF(NOT(AND(A122=$B$2,G122&gt;0,H122&gt;0,OR(C122&lt;&gt;"Recommended baseline",Assumptions!$B$10=1))),0,IF(ISNUMBER(K122),G122*H122*K122,IF(U122=0,"UNPRICED",IF(ISNUMBER(INDEX('SKU Catalog'!$M$1:$M$116,MAX(1,U122))),G122*H122*INDEX('SKU Catalog'!$M$1:$M$116,MAX(1,U122))*IF(AND(INDEX('SKU Catalog'!$F$1:$F$116,MAX(1,U122))="Hourly",OR(INDEX('SKU Catalog'!$J$1:$J$116,MAX(1,U122))=0,"3Y"="PAYG")),I122,1),"UNPRICED"))))</f>
        <v>0</v>
      </c>
    </row>
    <row r="123" spans="1:24" ht="54" customHeight="1" x14ac:dyDescent="0.3">
      <c r="A123" s="2" t="s">
        <v>951</v>
      </c>
      <c r="B123" s="2" t="s">
        <v>88</v>
      </c>
      <c r="C123" s="2" t="s">
        <v>2301</v>
      </c>
      <c r="D123" s="2" t="s">
        <v>286</v>
      </c>
      <c r="E123" s="2" t="s">
        <v>2302</v>
      </c>
      <c r="F123" s="5" t="s">
        <v>287</v>
      </c>
      <c r="G123" s="6">
        <v>1</v>
      </c>
      <c r="H123" s="13">
        <f>Assumptions!$B$23</f>
        <v>10</v>
      </c>
      <c r="I123" s="11">
        <v>1</v>
      </c>
      <c r="J123" s="5" t="s">
        <v>2297</v>
      </c>
      <c r="K123" s="12"/>
      <c r="L123" s="3" t="str">
        <f>IF(U123=0,"INVALID SKU",IF(INDEX('SKU Catalog'!$J$1:$J$116,MAX(1,U123))=0,"PAYG",IF(J123="Default",Assumptions!$B$7,J123)))</f>
        <v>PAYG</v>
      </c>
      <c r="M123" s="3" t="str">
        <f>IF(U123=0,"Review SKU",INDEX('SKU Catalog'!$E$1:$E$116,MAX(1,U123)))</f>
        <v>10K operations</v>
      </c>
      <c r="N123" s="8">
        <f>IF(ISNUMBER(K123),K123,IF(U123=0,"UNPRICED",IF(L123="PAYG",INDEX('SKU Catalog'!$K$1:$K$116,MAX(1,U123)),IF(L123="1Y",INDEX('SKU Catalog'!$L$1:$L$116,MAX(1,U123)),INDEX('SKU Catalog'!$M$1:$M$116,MAX(1,U123))))))</f>
        <v>0.03</v>
      </c>
      <c r="O123" s="4">
        <f>IF(NOT(AND(A123=$B$2,G123&gt;0,H123&gt;0,OR(C123&lt;&gt;"Recommended baseline",Assumptions!$B$10=1))),0,IF(ISNUMBER(N123),G123*H123*N123*IF(ISNUMBER(K123),1,IF(AND(L123="PAYG",INDEX('SKU Catalog'!$F$1:$F$116,MAX(1,U123))="Hourly"),I123,1)),"UNPRICED"))</f>
        <v>0</v>
      </c>
      <c r="P123" s="4">
        <f>IF(ISNUMBER(O123),O123*Assumptions!$B$8,"UNPRICED")</f>
        <v>0</v>
      </c>
      <c r="Q123" s="3" t="str">
        <f>IF(NOT(AND(A123=$B$2,G123&gt;0,H123&gt;0,OR(C123&lt;&gt;"Recommended baseline",Assumptions!$B$10=1))),"Inactive",IF(NOT(ISNUMBER(N123)),"UNPRICED - select SKU / quote",IF(ISNUMBER(K123),"Manual quote - verify source",IF(T123="Covered","Covered by capacity",IF(T123="Control plane","No direct fee","Priced - verify sizing")))))</f>
        <v>Inactive</v>
      </c>
      <c r="R123" s="2" t="s">
        <v>2303</v>
      </c>
      <c r="S123" s="2" t="s">
        <v>2304</v>
      </c>
      <c r="T123" s="2" t="s">
        <v>286</v>
      </c>
      <c r="U123" s="3">
        <f>IF(COUNTIF('SKU Catalog'!$A$4:$A$116,T123&amp;"|"&amp;F123)=0,0,MATCH(T123&amp;"|"&amp;F123,'SKU Catalog'!$A$1:$A$116,0))</f>
        <v>48</v>
      </c>
      <c r="V123" s="4">
        <f>IF(NOT(AND(A123=$B$2,G123&gt;0,H123&gt;0,OR(C123&lt;&gt;"Recommended baseline",Assumptions!$B$10=1))),0,IF(ISNUMBER(K123),G123*H123*K123,IF(U123=0,"UNPRICED",IF(ISNUMBER(INDEX('SKU Catalog'!$K$1:$K$116,MAX(1,U123))),G123*H123*INDEX('SKU Catalog'!$K$1:$K$116,MAX(1,U123))*IF(AND(INDEX('SKU Catalog'!$F$1:$F$116,MAX(1,U123))="Hourly",OR(INDEX('SKU Catalog'!$J$1:$J$116,MAX(1,U123))=0,"PAYG"="PAYG")),I123,1),"UNPRICED"))))</f>
        <v>0</v>
      </c>
      <c r="W123" s="4">
        <f>IF(NOT(AND(A123=$B$2,G123&gt;0,H123&gt;0,OR(C123&lt;&gt;"Recommended baseline",Assumptions!$B$10=1))),0,IF(ISNUMBER(K123),G123*H123*K123,IF(U123=0,"UNPRICED",IF(ISNUMBER(INDEX('SKU Catalog'!$L$1:$L$116,MAX(1,U123))),G123*H123*INDEX('SKU Catalog'!$L$1:$L$116,MAX(1,U123))*IF(AND(INDEX('SKU Catalog'!$F$1:$F$116,MAX(1,U123))="Hourly",OR(INDEX('SKU Catalog'!$J$1:$J$116,MAX(1,U123))=0,"1Y"="PAYG")),I123,1),"UNPRICED"))))</f>
        <v>0</v>
      </c>
      <c r="X123" s="4">
        <f>IF(NOT(AND(A123=$B$2,G123&gt;0,H123&gt;0,OR(C123&lt;&gt;"Recommended baseline",Assumptions!$B$10=1))),0,IF(ISNUMBER(K123),G123*H123*K123,IF(U123=0,"UNPRICED",IF(ISNUMBER(INDEX('SKU Catalog'!$M$1:$M$116,MAX(1,U123))),G123*H123*INDEX('SKU Catalog'!$M$1:$M$116,MAX(1,U123))*IF(AND(INDEX('SKU Catalog'!$F$1:$F$116,MAX(1,U123))="Hourly",OR(INDEX('SKU Catalog'!$J$1:$J$116,MAX(1,U123))=0,"3Y"="PAYG")),I123,1),"UNPRICED"))))</f>
        <v>0</v>
      </c>
    </row>
    <row r="124" spans="1:24" ht="54" customHeight="1" x14ac:dyDescent="0.3">
      <c r="A124" s="2" t="s">
        <v>951</v>
      </c>
      <c r="B124" s="2" t="s">
        <v>88</v>
      </c>
      <c r="C124" s="2" t="s">
        <v>2301</v>
      </c>
      <c r="D124" s="2" t="s">
        <v>297</v>
      </c>
      <c r="E124" s="2" t="s">
        <v>2302</v>
      </c>
      <c r="F124" s="5" t="s">
        <v>298</v>
      </c>
      <c r="G124" s="6">
        <v>1</v>
      </c>
      <c r="H124" s="13">
        <f>Assumptions!$B$12</f>
        <v>30</v>
      </c>
      <c r="I124" s="11">
        <v>1</v>
      </c>
      <c r="J124" s="5" t="s">
        <v>2297</v>
      </c>
      <c r="K124" s="12"/>
      <c r="L124" s="3" t="str">
        <f>IF(U124=0,"INVALID SKU",IF(INDEX('SKU Catalog'!$J$1:$J$116,MAX(1,U124))=0,"PAYG",IF(J124="Default",Assumptions!$B$7,J124)))</f>
        <v>PAYG</v>
      </c>
      <c r="M124" s="3" t="str">
        <f>IF(U124=0,"Review SKU",INDEX('SKU Catalog'!$E$1:$E$116,MAX(1,U124)))</f>
        <v>GB analyzed</v>
      </c>
      <c r="N124" s="8">
        <f>IF(ISNUMBER(K124),K124,IF(U124=0,"UNPRICED",IF(L124="PAYG",INDEX('SKU Catalog'!$K$1:$K$116,MAX(1,U124)),IF(L124="1Y",INDEX('SKU Catalog'!$L$1:$L$116,MAX(1,U124)),INDEX('SKU Catalog'!$M$1:$M$116,MAX(1,U124))))))</f>
        <v>4.3</v>
      </c>
      <c r="O124" s="4">
        <f>IF(NOT(AND(A124=$B$2,G124&gt;0,H124&gt;0,OR(C124&lt;&gt;"Recommended baseline",Assumptions!$B$10=1))),0,IF(ISNUMBER(N124),G124*H124*N124*IF(ISNUMBER(K124),1,IF(AND(L124="PAYG",INDEX('SKU Catalog'!$F$1:$F$116,MAX(1,U124))="Hourly"),I124,1)),"UNPRICED"))</f>
        <v>0</v>
      </c>
      <c r="P124" s="4">
        <f>IF(ISNUMBER(O124),O124*Assumptions!$B$8,"UNPRICED")</f>
        <v>0</v>
      </c>
      <c r="Q124" s="3" t="str">
        <f>IF(NOT(AND(A124=$B$2,G124&gt;0,H124&gt;0,OR(C124&lt;&gt;"Recommended baseline",Assumptions!$B$10=1))),"Inactive",IF(NOT(ISNUMBER(N124)),"UNPRICED - select SKU / quote",IF(ISNUMBER(K124),"Manual quote - verify source",IF(T124="Covered","Covered by capacity",IF(T124="Control plane","No direct fee","Priced - verify sizing")))))</f>
        <v>Inactive</v>
      </c>
      <c r="R124" s="2" t="s">
        <v>2305</v>
      </c>
      <c r="S124" s="2" t="s">
        <v>2304</v>
      </c>
      <c r="T124" s="2" t="s">
        <v>297</v>
      </c>
      <c r="U124" s="3">
        <f>IF(COUNTIF('SKU Catalog'!$A$4:$A$116,T124&amp;"|"&amp;F124)=0,0,MATCH(T124&amp;"|"&amp;F124,'SKU Catalog'!$A$1:$A$116,0))</f>
        <v>51</v>
      </c>
      <c r="V124" s="4">
        <f>IF(NOT(AND(A124=$B$2,G124&gt;0,H124&gt;0,OR(C124&lt;&gt;"Recommended baseline",Assumptions!$B$10=1))),0,IF(ISNUMBER(K124),G124*H124*K124,IF(U124=0,"UNPRICED",IF(ISNUMBER(INDEX('SKU Catalog'!$K$1:$K$116,MAX(1,U124))),G124*H124*INDEX('SKU Catalog'!$K$1:$K$116,MAX(1,U124))*IF(AND(INDEX('SKU Catalog'!$F$1:$F$116,MAX(1,U124))="Hourly",OR(INDEX('SKU Catalog'!$J$1:$J$116,MAX(1,U124))=0,"PAYG"="PAYG")),I124,1),"UNPRICED"))))</f>
        <v>0</v>
      </c>
      <c r="W124" s="4">
        <f>IF(NOT(AND(A124=$B$2,G124&gt;0,H124&gt;0,OR(C124&lt;&gt;"Recommended baseline",Assumptions!$B$10=1))),0,IF(ISNUMBER(K124),G124*H124*K124,IF(U124=0,"UNPRICED",IF(ISNUMBER(INDEX('SKU Catalog'!$L$1:$L$116,MAX(1,U124))),G124*H124*INDEX('SKU Catalog'!$L$1:$L$116,MAX(1,U124))*IF(AND(INDEX('SKU Catalog'!$F$1:$F$116,MAX(1,U124))="Hourly",OR(INDEX('SKU Catalog'!$J$1:$J$116,MAX(1,U124))=0,"1Y"="PAYG")),I124,1),"UNPRICED"))))</f>
        <v>0</v>
      </c>
      <c r="X124" s="4">
        <f>IF(NOT(AND(A124=$B$2,G124&gt;0,H124&gt;0,OR(C124&lt;&gt;"Recommended baseline",Assumptions!$B$10=1))),0,IF(ISNUMBER(K124),G124*H124*K124,IF(U124=0,"UNPRICED",IF(ISNUMBER(INDEX('SKU Catalog'!$M$1:$M$116,MAX(1,U124))),G124*H124*INDEX('SKU Catalog'!$M$1:$M$116,MAX(1,U124))*IF(AND(INDEX('SKU Catalog'!$F$1:$F$116,MAX(1,U124))="Hourly",OR(INDEX('SKU Catalog'!$J$1:$J$116,MAX(1,U124))=0,"3Y"="PAYG")),I124,1),"UNPRICED"))))</f>
        <v>0</v>
      </c>
    </row>
    <row r="125" spans="1:24" ht="54" customHeight="1" x14ac:dyDescent="0.3">
      <c r="A125" s="2" t="s">
        <v>951</v>
      </c>
      <c r="B125" s="2" t="s">
        <v>94</v>
      </c>
      <c r="C125" s="2" t="s">
        <v>2301</v>
      </c>
      <c r="D125" s="2" t="s">
        <v>289</v>
      </c>
      <c r="E125" s="2" t="s">
        <v>2302</v>
      </c>
      <c r="F125" s="5" t="s">
        <v>290</v>
      </c>
      <c r="G125" s="6">
        <v>1</v>
      </c>
      <c r="H125" s="13">
        <f>Assumptions!$B$12</f>
        <v>30</v>
      </c>
      <c r="I125" s="11">
        <v>1</v>
      </c>
      <c r="J125" s="5" t="s">
        <v>2297</v>
      </c>
      <c r="K125" s="12"/>
      <c r="L125" s="3" t="str">
        <f>IF(U125=0,"INVALID SKU",IF(INDEX('SKU Catalog'!$J$1:$J$116,MAX(1,U125))=0,"PAYG",IF(J125="Default",Assumptions!$B$7,J125)))</f>
        <v>PAYG</v>
      </c>
      <c r="M125" s="3" t="str">
        <f>IF(U125=0,"Review SKU",INDEX('SKU Catalog'!$E$1:$E$116,MAX(1,U125)))</f>
        <v>GB ingested</v>
      </c>
      <c r="N125" s="8">
        <f>IF(ISNUMBER(K125),K125,IF(U125=0,"UNPRICED",IF(L125="PAYG",INDEX('SKU Catalog'!$K$1:$K$116,MAX(1,U125)),IF(L125="1Y",INDEX('SKU Catalog'!$L$1:$L$116,MAX(1,U125)),INDEX('SKU Catalog'!$M$1:$M$116,MAX(1,U125))))))</f>
        <v>2.2999999999999998</v>
      </c>
      <c r="O125" s="4">
        <f>IF(NOT(AND(A125=$B$2,G125&gt;0,H125&gt;0,OR(C125&lt;&gt;"Recommended baseline",Assumptions!$B$10=1))),0,IF(ISNUMBER(N125),G125*H125*N125*IF(ISNUMBER(K125),1,IF(AND(L125="PAYG",INDEX('SKU Catalog'!$F$1:$F$116,MAX(1,U125))="Hourly"),I125,1)),"UNPRICED"))</f>
        <v>0</v>
      </c>
      <c r="P125" s="4">
        <f>IF(ISNUMBER(O125),O125*Assumptions!$B$8,"UNPRICED")</f>
        <v>0</v>
      </c>
      <c r="Q125" s="3" t="str">
        <f>IF(NOT(AND(A125=$B$2,G125&gt;0,H125&gt;0,OR(C125&lt;&gt;"Recommended baseline",Assumptions!$B$10=1))),"Inactive",IF(NOT(ISNUMBER(N125)),"UNPRICED - select SKU / quote",IF(ISNUMBER(K125),"Manual quote - verify source",IF(T125="Covered","Covered by capacity",IF(T125="Control plane","No direct fee","Priced - verify sizing")))))</f>
        <v>Inactive</v>
      </c>
      <c r="R125" s="2" t="s">
        <v>2306</v>
      </c>
      <c r="S125" s="2" t="s">
        <v>2304</v>
      </c>
      <c r="T125" s="2" t="s">
        <v>289</v>
      </c>
      <c r="U125" s="3">
        <f>IF(COUNTIF('SKU Catalog'!$A$4:$A$116,T125&amp;"|"&amp;F125)=0,0,MATCH(T125&amp;"|"&amp;F125,'SKU Catalog'!$A$1:$A$116,0))</f>
        <v>49</v>
      </c>
      <c r="V125" s="4">
        <f>IF(NOT(AND(A125=$B$2,G125&gt;0,H125&gt;0,OR(C125&lt;&gt;"Recommended baseline",Assumptions!$B$10=1))),0,IF(ISNUMBER(K125),G125*H125*K125,IF(U125=0,"UNPRICED",IF(ISNUMBER(INDEX('SKU Catalog'!$K$1:$K$116,MAX(1,U125))),G125*H125*INDEX('SKU Catalog'!$K$1:$K$116,MAX(1,U125))*IF(AND(INDEX('SKU Catalog'!$F$1:$F$116,MAX(1,U125))="Hourly",OR(INDEX('SKU Catalog'!$J$1:$J$116,MAX(1,U125))=0,"PAYG"="PAYG")),I125,1),"UNPRICED"))))</f>
        <v>0</v>
      </c>
      <c r="W125" s="4">
        <f>IF(NOT(AND(A125=$B$2,G125&gt;0,H125&gt;0,OR(C125&lt;&gt;"Recommended baseline",Assumptions!$B$10=1))),0,IF(ISNUMBER(K125),G125*H125*K125,IF(U125=0,"UNPRICED",IF(ISNUMBER(INDEX('SKU Catalog'!$L$1:$L$116,MAX(1,U125))),G125*H125*INDEX('SKU Catalog'!$L$1:$L$116,MAX(1,U125))*IF(AND(INDEX('SKU Catalog'!$F$1:$F$116,MAX(1,U125))="Hourly",OR(INDEX('SKU Catalog'!$J$1:$J$116,MAX(1,U125))=0,"1Y"="PAYG")),I125,1),"UNPRICED"))))</f>
        <v>0</v>
      </c>
      <c r="X125" s="4">
        <f>IF(NOT(AND(A125=$B$2,G125&gt;0,H125&gt;0,OR(C125&lt;&gt;"Recommended baseline",Assumptions!$B$10=1))),0,IF(ISNUMBER(K125),G125*H125*K125,IF(U125=0,"UNPRICED",IF(ISNUMBER(INDEX('SKU Catalog'!$M$1:$M$116,MAX(1,U125))),G125*H125*INDEX('SKU Catalog'!$M$1:$M$116,MAX(1,U125))*IF(AND(INDEX('SKU Catalog'!$F$1:$F$116,MAX(1,U125))="Hourly",OR(INDEX('SKU Catalog'!$J$1:$J$116,MAX(1,U125))=0,"3Y"="PAYG")),I125,1),"UNPRICED"))))</f>
        <v>0</v>
      </c>
    </row>
    <row r="126" spans="1:24" ht="54" customHeight="1" x14ac:dyDescent="0.3">
      <c r="A126" s="2" t="s">
        <v>951</v>
      </c>
      <c r="B126" s="2" t="s">
        <v>87</v>
      </c>
      <c r="C126" s="2" t="s">
        <v>2301</v>
      </c>
      <c r="D126" s="2" t="s">
        <v>335</v>
      </c>
      <c r="E126" s="2" t="s">
        <v>2302</v>
      </c>
      <c r="F126" s="5" t="s">
        <v>287</v>
      </c>
      <c r="G126" s="6">
        <v>1</v>
      </c>
      <c r="H126" s="13">
        <f>Assumptions!$B$17</f>
        <v>3</v>
      </c>
      <c r="I126" s="11">
        <v>1</v>
      </c>
      <c r="J126" s="5" t="s">
        <v>2297</v>
      </c>
      <c r="K126" s="12"/>
      <c r="L126" s="3" t="str">
        <f>IF(U126=0,"INVALID SKU",IF(INDEX('SKU Catalog'!$J$1:$J$116,MAX(1,U126))=0,"PAYG",IF(J126="Default",Assumptions!$B$7,J126)))</f>
        <v>PAYG</v>
      </c>
      <c r="M126" s="3" t="str">
        <f>IF(U126=0,"Review SKU",INDEX('SKU Catalog'!$E$1:$E$116,MAX(1,U126)))</f>
        <v>endpoint</v>
      </c>
      <c r="N126" s="8">
        <f>IF(ISNUMBER(K126),K126,IF(U126=0,"UNPRICED",IF(L126="PAYG",INDEX('SKU Catalog'!$K$1:$K$116,MAX(1,U126)),IF(L126="1Y",INDEX('SKU Catalog'!$L$1:$L$116,MAX(1,U126)),INDEX('SKU Catalog'!$M$1:$M$116,MAX(1,U126))))))</f>
        <v>7.3</v>
      </c>
      <c r="O126" s="4">
        <f>IF(NOT(AND(A126=$B$2,G126&gt;0,H126&gt;0,OR(C126&lt;&gt;"Recommended baseline",Assumptions!$B$10=1))),0,IF(ISNUMBER(N126),G126*H126*N126*IF(ISNUMBER(K126),1,IF(AND(L126="PAYG",INDEX('SKU Catalog'!$F$1:$F$116,MAX(1,U126))="Hourly"),I126,1)),"UNPRICED"))</f>
        <v>0</v>
      </c>
      <c r="P126" s="4">
        <f>IF(ISNUMBER(O126),O126*Assumptions!$B$8,"UNPRICED")</f>
        <v>0</v>
      </c>
      <c r="Q126" s="3" t="str">
        <f>IF(NOT(AND(A126=$B$2,G126&gt;0,H126&gt;0,OR(C126&lt;&gt;"Recommended baseline",Assumptions!$B$10=1))),"Inactive",IF(NOT(ISNUMBER(N126)),"UNPRICED - select SKU / quote",IF(ISNUMBER(K126),"Manual quote - verify source",IF(T126="Covered","Covered by capacity",IF(T126="Control plane","No direct fee","Priced - verify sizing")))))</f>
        <v>Inactive</v>
      </c>
      <c r="R126" s="2" t="s">
        <v>2303</v>
      </c>
      <c r="S126" s="2" t="s">
        <v>2304</v>
      </c>
      <c r="T126" s="2" t="s">
        <v>335</v>
      </c>
      <c r="U126" s="3">
        <f>IF(COUNTIF('SKU Catalog'!$A$4:$A$116,T126&amp;"|"&amp;F126)=0,0,MATCH(T126&amp;"|"&amp;F126,'SKU Catalog'!$A$1:$A$116,0))</f>
        <v>63</v>
      </c>
      <c r="V126" s="4">
        <f>IF(NOT(AND(A126=$B$2,G126&gt;0,H126&gt;0,OR(C126&lt;&gt;"Recommended baseline",Assumptions!$B$10=1))),0,IF(ISNUMBER(K126),G126*H126*K126,IF(U126=0,"UNPRICED",IF(ISNUMBER(INDEX('SKU Catalog'!$K$1:$K$116,MAX(1,U126))),G126*H126*INDEX('SKU Catalog'!$K$1:$K$116,MAX(1,U126))*IF(AND(INDEX('SKU Catalog'!$F$1:$F$116,MAX(1,U126))="Hourly",OR(INDEX('SKU Catalog'!$J$1:$J$116,MAX(1,U126))=0,"PAYG"="PAYG")),I126,1),"UNPRICED"))))</f>
        <v>0</v>
      </c>
      <c r="W126" s="4">
        <f>IF(NOT(AND(A126=$B$2,G126&gt;0,H126&gt;0,OR(C126&lt;&gt;"Recommended baseline",Assumptions!$B$10=1))),0,IF(ISNUMBER(K126),G126*H126*K126,IF(U126=0,"UNPRICED",IF(ISNUMBER(INDEX('SKU Catalog'!$L$1:$L$116,MAX(1,U126))),G126*H126*INDEX('SKU Catalog'!$L$1:$L$116,MAX(1,U126))*IF(AND(INDEX('SKU Catalog'!$F$1:$F$116,MAX(1,U126))="Hourly",OR(INDEX('SKU Catalog'!$J$1:$J$116,MAX(1,U126))=0,"1Y"="PAYG")),I126,1),"UNPRICED"))))</f>
        <v>0</v>
      </c>
      <c r="X126" s="4">
        <f>IF(NOT(AND(A126=$B$2,G126&gt;0,H126&gt;0,OR(C126&lt;&gt;"Recommended baseline",Assumptions!$B$10=1))),0,IF(ISNUMBER(K126),G126*H126*K126,IF(U126=0,"UNPRICED",IF(ISNUMBER(INDEX('SKU Catalog'!$M$1:$M$116,MAX(1,U126))),G126*H126*INDEX('SKU Catalog'!$M$1:$M$116,MAX(1,U126))*IF(AND(INDEX('SKU Catalog'!$F$1:$F$116,MAX(1,U126))="Hourly",OR(INDEX('SKU Catalog'!$J$1:$J$116,MAX(1,U126))=0,"3Y"="PAYG")),I126,1),"UNPRICED"))))</f>
        <v>0</v>
      </c>
    </row>
    <row r="127" spans="1:24" ht="54" customHeight="1" x14ac:dyDescent="0.3">
      <c r="A127" s="2" t="s">
        <v>951</v>
      </c>
      <c r="B127" s="2" t="s">
        <v>87</v>
      </c>
      <c r="C127" s="2" t="s">
        <v>2301</v>
      </c>
      <c r="D127" s="2" t="s">
        <v>338</v>
      </c>
      <c r="E127" s="2" t="s">
        <v>2302</v>
      </c>
      <c r="F127" s="5" t="s">
        <v>287</v>
      </c>
      <c r="G127" s="6">
        <v>1</v>
      </c>
      <c r="H127" s="6">
        <v>100</v>
      </c>
      <c r="I127" s="11">
        <v>1</v>
      </c>
      <c r="J127" s="5" t="s">
        <v>2297</v>
      </c>
      <c r="K127" s="12"/>
      <c r="L127" s="3" t="str">
        <f>IF(U127=0,"INVALID SKU",IF(INDEX('SKU Catalog'!$J$1:$J$116,MAX(1,U127))=0,"PAYG",IF(J127="Default",Assumptions!$B$7,J127)))</f>
        <v>PAYG</v>
      </c>
      <c r="M127" s="3" t="str">
        <f>IF(U127=0,"Review SKU",INDEX('SKU Catalog'!$E$1:$E$116,MAX(1,U127)))</f>
        <v>GB processed</v>
      </c>
      <c r="N127" s="8">
        <f>IF(ISNUMBER(K127),K127,IF(U127=0,"UNPRICED",IF(L127="PAYG",INDEX('SKU Catalog'!$K$1:$K$116,MAX(1,U127)),IF(L127="1Y",INDEX('SKU Catalog'!$L$1:$L$116,MAX(1,U127)),INDEX('SKU Catalog'!$M$1:$M$116,MAX(1,U127))))))</f>
        <v>0.01</v>
      </c>
      <c r="O127" s="4">
        <f>IF(NOT(AND(A127=$B$2,G127&gt;0,H127&gt;0,OR(C127&lt;&gt;"Recommended baseline",Assumptions!$B$10=1))),0,IF(ISNUMBER(N127),G127*H127*N127*IF(ISNUMBER(K127),1,IF(AND(L127="PAYG",INDEX('SKU Catalog'!$F$1:$F$116,MAX(1,U127))="Hourly"),I127,1)),"UNPRICED"))</f>
        <v>0</v>
      </c>
      <c r="P127" s="4">
        <f>IF(ISNUMBER(O127),O127*Assumptions!$B$8,"UNPRICED")</f>
        <v>0</v>
      </c>
      <c r="Q127" s="3" t="str">
        <f>IF(NOT(AND(A127=$B$2,G127&gt;0,H127&gt;0,OR(C127&lt;&gt;"Recommended baseline",Assumptions!$B$10=1))),"Inactive",IF(NOT(ISNUMBER(N127)),"UNPRICED - select SKU / quote",IF(ISNUMBER(K127),"Manual quote - verify source",IF(T127="Covered","Covered by capacity",IF(T127="Control plane","No direct fee","Priced - verify sizing")))))</f>
        <v>Inactive</v>
      </c>
      <c r="R127" s="2" t="s">
        <v>2303</v>
      </c>
      <c r="S127" s="2" t="s">
        <v>2304</v>
      </c>
      <c r="T127" s="2" t="s">
        <v>338</v>
      </c>
      <c r="U127" s="3">
        <f>IF(COUNTIF('SKU Catalog'!$A$4:$A$116,T127&amp;"|"&amp;F127)=0,0,MATCH(T127&amp;"|"&amp;F127,'SKU Catalog'!$A$1:$A$116,0))</f>
        <v>64</v>
      </c>
      <c r="V127" s="4">
        <f>IF(NOT(AND(A127=$B$2,G127&gt;0,H127&gt;0,OR(C127&lt;&gt;"Recommended baseline",Assumptions!$B$10=1))),0,IF(ISNUMBER(K127),G127*H127*K127,IF(U127=0,"UNPRICED",IF(ISNUMBER(INDEX('SKU Catalog'!$K$1:$K$116,MAX(1,U127))),G127*H127*INDEX('SKU Catalog'!$K$1:$K$116,MAX(1,U127))*IF(AND(INDEX('SKU Catalog'!$F$1:$F$116,MAX(1,U127))="Hourly",OR(INDEX('SKU Catalog'!$J$1:$J$116,MAX(1,U127))=0,"PAYG"="PAYG")),I127,1),"UNPRICED"))))</f>
        <v>0</v>
      </c>
      <c r="W127" s="4">
        <f>IF(NOT(AND(A127=$B$2,G127&gt;0,H127&gt;0,OR(C127&lt;&gt;"Recommended baseline",Assumptions!$B$10=1))),0,IF(ISNUMBER(K127),G127*H127*K127,IF(U127=0,"UNPRICED",IF(ISNUMBER(INDEX('SKU Catalog'!$L$1:$L$116,MAX(1,U127))),G127*H127*INDEX('SKU Catalog'!$L$1:$L$116,MAX(1,U127))*IF(AND(INDEX('SKU Catalog'!$F$1:$F$116,MAX(1,U127))="Hourly",OR(INDEX('SKU Catalog'!$J$1:$J$116,MAX(1,U127))=0,"1Y"="PAYG")),I127,1),"UNPRICED"))))</f>
        <v>0</v>
      </c>
      <c r="X127" s="4">
        <f>IF(NOT(AND(A127=$B$2,G127&gt;0,H127&gt;0,OR(C127&lt;&gt;"Recommended baseline",Assumptions!$B$10=1))),0,IF(ISNUMBER(K127),G127*H127*K127,IF(U127=0,"UNPRICED",IF(ISNUMBER(INDEX('SKU Catalog'!$M$1:$M$116,MAX(1,U127))),G127*H127*INDEX('SKU Catalog'!$M$1:$M$116,MAX(1,U127))*IF(AND(INDEX('SKU Catalog'!$F$1:$F$116,MAX(1,U127))="Hourly",OR(INDEX('SKU Catalog'!$J$1:$J$116,MAX(1,U127))=0,"3Y"="PAYG")),I127,1),"UNPRICED"))))</f>
        <v>0</v>
      </c>
    </row>
    <row r="128" spans="1:24" ht="54" customHeight="1" x14ac:dyDescent="0.3">
      <c r="A128" s="2" t="s">
        <v>951</v>
      </c>
      <c r="B128" s="2" t="s">
        <v>87</v>
      </c>
      <c r="C128" s="2" t="s">
        <v>2301</v>
      </c>
      <c r="D128" s="2" t="s">
        <v>342</v>
      </c>
      <c r="E128" s="2" t="s">
        <v>2302</v>
      </c>
      <c r="F128" s="5" t="s">
        <v>343</v>
      </c>
      <c r="G128" s="6">
        <v>1</v>
      </c>
      <c r="H128" s="13">
        <f>Assumptions!$B$18</f>
        <v>3</v>
      </c>
      <c r="I128" s="11">
        <v>1</v>
      </c>
      <c r="J128" s="5" t="s">
        <v>2297</v>
      </c>
      <c r="K128" s="12"/>
      <c r="L128" s="3" t="str">
        <f>IF(U128=0,"INVALID SKU",IF(INDEX('SKU Catalog'!$J$1:$J$116,MAX(1,U128))=0,"PAYG",IF(J128="Default",Assumptions!$B$7,J128)))</f>
        <v>PAYG</v>
      </c>
      <c r="M128" s="3" t="str">
        <f>IF(U128=0,"Review SKU",INDEX('SKU Catalog'!$E$1:$E$116,MAX(1,U128)))</f>
        <v>zone</v>
      </c>
      <c r="N128" s="8">
        <f>IF(ISNUMBER(K128),K128,IF(U128=0,"UNPRICED",IF(L128="PAYG",INDEX('SKU Catalog'!$K$1:$K$116,MAX(1,U128)),IF(L128="1Y",INDEX('SKU Catalog'!$L$1:$L$116,MAX(1,U128)),INDEX('SKU Catalog'!$M$1:$M$116,MAX(1,U128))))))</f>
        <v>0.5</v>
      </c>
      <c r="O128" s="4">
        <f>IF(NOT(AND(A128=$B$2,G128&gt;0,H128&gt;0,OR(C128&lt;&gt;"Recommended baseline",Assumptions!$B$10=1))),0,IF(ISNUMBER(N128),G128*H128*N128*IF(ISNUMBER(K128),1,IF(AND(L128="PAYG",INDEX('SKU Catalog'!$F$1:$F$116,MAX(1,U128))="Hourly"),I128,1)),"UNPRICED"))</f>
        <v>0</v>
      </c>
      <c r="P128" s="4">
        <f>IF(ISNUMBER(O128),O128*Assumptions!$B$8,"UNPRICED")</f>
        <v>0</v>
      </c>
      <c r="Q128" s="3" t="str">
        <f>IF(NOT(AND(A128=$B$2,G128&gt;0,H128&gt;0,OR(C128&lt;&gt;"Recommended baseline",Assumptions!$B$10=1))),"Inactive",IF(NOT(ISNUMBER(N128)),"UNPRICED - select SKU / quote",IF(ISNUMBER(K128),"Manual quote - verify source",IF(T128="Covered","Covered by capacity",IF(T128="Control plane","No direct fee","Priced - verify sizing")))))</f>
        <v>Inactive</v>
      </c>
      <c r="R128" s="2" t="s">
        <v>2303</v>
      </c>
      <c r="S128" s="2" t="s">
        <v>2304</v>
      </c>
      <c r="T128" s="2" t="s">
        <v>342</v>
      </c>
      <c r="U128" s="3">
        <f>IF(COUNTIF('SKU Catalog'!$A$4:$A$116,T128&amp;"|"&amp;F128)=0,0,MATCH(T128&amp;"|"&amp;F128,'SKU Catalog'!$A$1:$A$116,0))</f>
        <v>65</v>
      </c>
      <c r="V128" s="4">
        <f>IF(NOT(AND(A128=$B$2,G128&gt;0,H128&gt;0,OR(C128&lt;&gt;"Recommended baseline",Assumptions!$B$10=1))),0,IF(ISNUMBER(K128),G128*H128*K128,IF(U128=0,"UNPRICED",IF(ISNUMBER(INDEX('SKU Catalog'!$K$1:$K$116,MAX(1,U128))),G128*H128*INDEX('SKU Catalog'!$K$1:$K$116,MAX(1,U128))*IF(AND(INDEX('SKU Catalog'!$F$1:$F$116,MAX(1,U128))="Hourly",OR(INDEX('SKU Catalog'!$J$1:$J$116,MAX(1,U128))=0,"PAYG"="PAYG")),I128,1),"UNPRICED"))))</f>
        <v>0</v>
      </c>
      <c r="W128" s="4">
        <f>IF(NOT(AND(A128=$B$2,G128&gt;0,H128&gt;0,OR(C128&lt;&gt;"Recommended baseline",Assumptions!$B$10=1))),0,IF(ISNUMBER(K128),G128*H128*K128,IF(U128=0,"UNPRICED",IF(ISNUMBER(INDEX('SKU Catalog'!$L$1:$L$116,MAX(1,U128))),G128*H128*INDEX('SKU Catalog'!$L$1:$L$116,MAX(1,U128))*IF(AND(INDEX('SKU Catalog'!$F$1:$F$116,MAX(1,U128))="Hourly",OR(INDEX('SKU Catalog'!$J$1:$J$116,MAX(1,U128))=0,"1Y"="PAYG")),I128,1),"UNPRICED"))))</f>
        <v>0</v>
      </c>
      <c r="X128" s="4">
        <f>IF(NOT(AND(A128=$B$2,G128&gt;0,H128&gt;0,OR(C128&lt;&gt;"Recommended baseline",Assumptions!$B$10=1))),0,IF(ISNUMBER(K128),G128*H128*K128,IF(U128=0,"UNPRICED",IF(ISNUMBER(INDEX('SKU Catalog'!$M$1:$M$116,MAX(1,U128))),G128*H128*INDEX('SKU Catalog'!$M$1:$M$116,MAX(1,U128))*IF(AND(INDEX('SKU Catalog'!$F$1:$F$116,MAX(1,U128))="Hourly",OR(INDEX('SKU Catalog'!$J$1:$J$116,MAX(1,U128))=0,"3Y"="PAYG")),I128,1),"UNPRICED"))))</f>
        <v>0</v>
      </c>
    </row>
    <row r="129" spans="1:24" ht="54" customHeight="1" x14ac:dyDescent="0.3">
      <c r="A129" s="2" t="s">
        <v>951</v>
      </c>
      <c r="B129" s="2" t="s">
        <v>87</v>
      </c>
      <c r="C129" s="2" t="s">
        <v>2301</v>
      </c>
      <c r="D129" s="2" t="s">
        <v>346</v>
      </c>
      <c r="E129" s="2" t="s">
        <v>2302</v>
      </c>
      <c r="F129" s="5" t="s">
        <v>343</v>
      </c>
      <c r="G129" s="6">
        <v>1</v>
      </c>
      <c r="H129" s="6">
        <v>1</v>
      </c>
      <c r="I129" s="11">
        <v>1</v>
      </c>
      <c r="J129" s="5" t="s">
        <v>2297</v>
      </c>
      <c r="K129" s="12"/>
      <c r="L129" s="3" t="str">
        <f>IF(U129=0,"INVALID SKU",IF(INDEX('SKU Catalog'!$J$1:$J$116,MAX(1,U129))=0,"PAYG",IF(J129="Default",Assumptions!$B$7,J129)))</f>
        <v>PAYG</v>
      </c>
      <c r="M129" s="3" t="str">
        <f>IF(U129=0,"Review SKU",INDEX('SKU Catalog'!$E$1:$E$116,MAX(1,U129)))</f>
        <v>million queries</v>
      </c>
      <c r="N129" s="8">
        <f>IF(ISNUMBER(K129),K129,IF(U129=0,"UNPRICED",IF(L129="PAYG",INDEX('SKU Catalog'!$K$1:$K$116,MAX(1,U129)),IF(L129="1Y",INDEX('SKU Catalog'!$L$1:$L$116,MAX(1,U129)),INDEX('SKU Catalog'!$M$1:$M$116,MAX(1,U129))))))</f>
        <v>0.4</v>
      </c>
      <c r="O129" s="4">
        <f>IF(NOT(AND(A129=$B$2,G129&gt;0,H129&gt;0,OR(C129&lt;&gt;"Recommended baseline",Assumptions!$B$10=1))),0,IF(ISNUMBER(N129),G129*H129*N129*IF(ISNUMBER(K129),1,IF(AND(L129="PAYG",INDEX('SKU Catalog'!$F$1:$F$116,MAX(1,U129))="Hourly"),I129,1)),"UNPRICED"))</f>
        <v>0</v>
      </c>
      <c r="P129" s="4">
        <f>IF(ISNUMBER(O129),O129*Assumptions!$B$8,"UNPRICED")</f>
        <v>0</v>
      </c>
      <c r="Q129" s="3" t="str">
        <f>IF(NOT(AND(A129=$B$2,G129&gt;0,H129&gt;0,OR(C129&lt;&gt;"Recommended baseline",Assumptions!$B$10=1))),"Inactive",IF(NOT(ISNUMBER(N129)),"UNPRICED - select SKU / quote",IF(ISNUMBER(K129),"Manual quote - verify source",IF(T129="Covered","Covered by capacity",IF(T129="Control plane","No direct fee","Priced - verify sizing")))))</f>
        <v>Inactive</v>
      </c>
      <c r="R129" s="2" t="s">
        <v>2303</v>
      </c>
      <c r="S129" s="2" t="s">
        <v>2304</v>
      </c>
      <c r="T129" s="2" t="s">
        <v>346</v>
      </c>
      <c r="U129" s="3">
        <f>IF(COUNTIF('SKU Catalog'!$A$4:$A$116,T129&amp;"|"&amp;F129)=0,0,MATCH(T129&amp;"|"&amp;F129,'SKU Catalog'!$A$1:$A$116,0))</f>
        <v>66</v>
      </c>
      <c r="V129" s="4">
        <f>IF(NOT(AND(A129=$B$2,G129&gt;0,H129&gt;0,OR(C129&lt;&gt;"Recommended baseline",Assumptions!$B$10=1))),0,IF(ISNUMBER(K129),G129*H129*K129,IF(U129=0,"UNPRICED",IF(ISNUMBER(INDEX('SKU Catalog'!$K$1:$K$116,MAX(1,U129))),G129*H129*INDEX('SKU Catalog'!$K$1:$K$116,MAX(1,U129))*IF(AND(INDEX('SKU Catalog'!$F$1:$F$116,MAX(1,U129))="Hourly",OR(INDEX('SKU Catalog'!$J$1:$J$116,MAX(1,U129))=0,"PAYG"="PAYG")),I129,1),"UNPRICED"))))</f>
        <v>0</v>
      </c>
      <c r="W129" s="4">
        <f>IF(NOT(AND(A129=$B$2,G129&gt;0,H129&gt;0,OR(C129&lt;&gt;"Recommended baseline",Assumptions!$B$10=1))),0,IF(ISNUMBER(K129),G129*H129*K129,IF(U129=0,"UNPRICED",IF(ISNUMBER(INDEX('SKU Catalog'!$L$1:$L$116,MAX(1,U129))),G129*H129*INDEX('SKU Catalog'!$L$1:$L$116,MAX(1,U129))*IF(AND(INDEX('SKU Catalog'!$F$1:$F$116,MAX(1,U129))="Hourly",OR(INDEX('SKU Catalog'!$J$1:$J$116,MAX(1,U129))=0,"1Y"="PAYG")),I129,1),"UNPRICED"))))</f>
        <v>0</v>
      </c>
      <c r="X129" s="4">
        <f>IF(NOT(AND(A129=$B$2,G129&gt;0,H129&gt;0,OR(C129&lt;&gt;"Recommended baseline",Assumptions!$B$10=1))),0,IF(ISNUMBER(K129),G129*H129*K129,IF(U129=0,"UNPRICED",IF(ISNUMBER(INDEX('SKU Catalog'!$M$1:$M$116,MAX(1,U129))),G129*H129*INDEX('SKU Catalog'!$M$1:$M$116,MAX(1,U129))*IF(AND(INDEX('SKU Catalog'!$F$1:$F$116,MAX(1,U129))="Hourly",OR(INDEX('SKU Catalog'!$J$1:$J$116,MAX(1,U129))=0,"3Y"="PAYG")),I129,1),"UNPRICED"))))</f>
        <v>0</v>
      </c>
    </row>
    <row r="130" spans="1:24" ht="54" customHeight="1" x14ac:dyDescent="0.3">
      <c r="A130" s="2" t="s">
        <v>951</v>
      </c>
      <c r="B130" s="2" t="s">
        <v>87</v>
      </c>
      <c r="C130" s="2" t="s">
        <v>2301</v>
      </c>
      <c r="D130" s="2" t="s">
        <v>352</v>
      </c>
      <c r="E130" s="2" t="s">
        <v>2302</v>
      </c>
      <c r="F130" s="5" t="s">
        <v>353</v>
      </c>
      <c r="G130" s="6">
        <v>1</v>
      </c>
      <c r="H130" s="13">
        <f>Assumptions!$B$16</f>
        <v>100</v>
      </c>
      <c r="I130" s="11">
        <v>1</v>
      </c>
      <c r="J130" s="5" t="s">
        <v>2297</v>
      </c>
      <c r="K130" s="12"/>
      <c r="L130" s="3" t="str">
        <f>IF(U130=0,"INVALID SKU",IF(INDEX('SKU Catalog'!$J$1:$J$116,MAX(1,U130))=0,"PAYG",IF(J130="Default",Assumptions!$B$7,J130)))</f>
        <v>PAYG</v>
      </c>
      <c r="M130" s="3" t="str">
        <f>IF(U130=0,"Review SKU",INDEX('SKU Catalog'!$E$1:$E$116,MAX(1,U130)))</f>
        <v>billable GB</v>
      </c>
      <c r="N130" s="8">
        <f>IF(ISNUMBER(K130),K130,IF(U130=0,"UNPRICED",IF(L130="PAYG",INDEX('SKU Catalog'!$K$1:$K$116,MAX(1,U130)),IF(L130="1Y",INDEX('SKU Catalog'!$L$1:$L$116,MAX(1,U130)),INDEX('SKU Catalog'!$M$1:$M$116,MAX(1,U130))))))</f>
        <v>8.6999999999999994E-2</v>
      </c>
      <c r="O130" s="4">
        <f>IF(NOT(AND(A130=$B$2,G130&gt;0,H130&gt;0,OR(C130&lt;&gt;"Recommended baseline",Assumptions!$B$10=1))),0,IF(ISNUMBER(N130),G130*H130*N130*IF(ISNUMBER(K130),1,IF(AND(L130="PAYG",INDEX('SKU Catalog'!$F$1:$F$116,MAX(1,U130))="Hourly"),I130,1)),"UNPRICED"))</f>
        <v>0</v>
      </c>
      <c r="P130" s="4">
        <f>IF(ISNUMBER(O130),O130*Assumptions!$B$8,"UNPRICED")</f>
        <v>0</v>
      </c>
      <c r="Q130" s="3" t="str">
        <f>IF(NOT(AND(A130=$B$2,G130&gt;0,H130&gt;0,OR(C130&lt;&gt;"Recommended baseline",Assumptions!$B$10=1))),"Inactive",IF(NOT(ISNUMBER(N130)),"UNPRICED - select SKU / quote",IF(ISNUMBER(K130),"Manual quote - verify source",IF(T130="Covered","Covered by capacity",IF(T130="Control plane","No direct fee","Priced - verify sizing")))))</f>
        <v>Inactive</v>
      </c>
      <c r="R130" s="2" t="s">
        <v>2303</v>
      </c>
      <c r="S130" s="2" t="s">
        <v>2304</v>
      </c>
      <c r="T130" s="2" t="s">
        <v>352</v>
      </c>
      <c r="U130" s="3">
        <f>IF(COUNTIF('SKU Catalog'!$A$4:$A$116,T130&amp;"|"&amp;F130)=0,0,MATCH(T130&amp;"|"&amp;F130,'SKU Catalog'!$A$1:$A$116,0))</f>
        <v>69</v>
      </c>
      <c r="V130" s="4">
        <f>IF(NOT(AND(A130=$B$2,G130&gt;0,H130&gt;0,OR(C130&lt;&gt;"Recommended baseline",Assumptions!$B$10=1))),0,IF(ISNUMBER(K130),G130*H130*K130,IF(U130=0,"UNPRICED",IF(ISNUMBER(INDEX('SKU Catalog'!$K$1:$K$116,MAX(1,U130))),G130*H130*INDEX('SKU Catalog'!$K$1:$K$116,MAX(1,U130))*IF(AND(INDEX('SKU Catalog'!$F$1:$F$116,MAX(1,U130))="Hourly",OR(INDEX('SKU Catalog'!$J$1:$J$116,MAX(1,U130))=0,"PAYG"="PAYG")),I130,1),"UNPRICED"))))</f>
        <v>0</v>
      </c>
      <c r="W130" s="4">
        <f>IF(NOT(AND(A130=$B$2,G130&gt;0,H130&gt;0,OR(C130&lt;&gt;"Recommended baseline",Assumptions!$B$10=1))),0,IF(ISNUMBER(K130),G130*H130*K130,IF(U130=0,"UNPRICED",IF(ISNUMBER(INDEX('SKU Catalog'!$L$1:$L$116,MAX(1,U130))),G130*H130*INDEX('SKU Catalog'!$L$1:$L$116,MAX(1,U130))*IF(AND(INDEX('SKU Catalog'!$F$1:$F$116,MAX(1,U130))="Hourly",OR(INDEX('SKU Catalog'!$J$1:$J$116,MAX(1,U130))=0,"1Y"="PAYG")),I130,1),"UNPRICED"))))</f>
        <v>0</v>
      </c>
      <c r="X130" s="4">
        <f>IF(NOT(AND(A130=$B$2,G130&gt;0,H130&gt;0,OR(C130&lt;&gt;"Recommended baseline",Assumptions!$B$10=1))),0,IF(ISNUMBER(K130),G130*H130*K130,IF(U130=0,"UNPRICED",IF(ISNUMBER(INDEX('SKU Catalog'!$M$1:$M$116,MAX(1,U130))),G130*H130*INDEX('SKU Catalog'!$M$1:$M$116,MAX(1,U130))*IF(AND(INDEX('SKU Catalog'!$F$1:$F$116,MAX(1,U130))="Hourly",OR(INDEX('SKU Catalog'!$J$1:$J$116,MAX(1,U130))=0,"3Y"="PAYG")),I130,1),"UNPRICED"))))</f>
        <v>0</v>
      </c>
    </row>
    <row r="131" spans="1:24" ht="54" customHeight="1" x14ac:dyDescent="0.3">
      <c r="A131" s="2" t="s">
        <v>951</v>
      </c>
      <c r="B131" s="2" t="s">
        <v>90</v>
      </c>
      <c r="C131" s="2" t="s">
        <v>2301</v>
      </c>
      <c r="D131" s="2" t="s">
        <v>316</v>
      </c>
      <c r="E131" s="2" t="s">
        <v>2302</v>
      </c>
      <c r="F131" s="5" t="s">
        <v>317</v>
      </c>
      <c r="G131" s="6">
        <v>1</v>
      </c>
      <c r="H131" s="13">
        <f>Assumptions!$B$13</f>
        <v>10</v>
      </c>
      <c r="I131" s="11">
        <v>1</v>
      </c>
      <c r="J131" s="5" t="s">
        <v>2297</v>
      </c>
      <c r="K131" s="12"/>
      <c r="L131" s="3" t="str">
        <f>IF(U131=0,"INVALID SKU",IF(INDEX('SKU Catalog'!$J$1:$J$116,MAX(1,U131))=0,"PAYG",IF(J131="Default",Assumptions!$B$7,J131)))</f>
        <v>PAYG</v>
      </c>
      <c r="M131" s="3" t="str">
        <f>IF(U131=0,"Review SKU",INDEX('SKU Catalog'!$E$1:$E$116,MAX(1,U131)))</f>
        <v>million tokens</v>
      </c>
      <c r="N131" s="8">
        <f>IF(ISNUMBER(K131),K131,IF(U131=0,"UNPRICED",IF(L131="PAYG",INDEX('SKU Catalog'!$K$1:$K$116,MAX(1,U131)),IF(L131="1Y",INDEX('SKU Catalog'!$L$1:$L$116,MAX(1,U131)),INDEX('SKU Catalog'!$M$1:$M$116,MAX(1,U131))))))</f>
        <v>0.15</v>
      </c>
      <c r="O131" s="4">
        <f>IF(NOT(AND(A131=$B$2,G131&gt;0,H131&gt;0,OR(C131&lt;&gt;"Recommended baseline",Assumptions!$B$10=1))),0,IF(ISNUMBER(N131),G131*H131*N131*IF(ISNUMBER(K131),1,IF(AND(L131="PAYG",INDEX('SKU Catalog'!$F$1:$F$116,MAX(1,U131))="Hourly"),I131,1)),"UNPRICED"))</f>
        <v>0</v>
      </c>
      <c r="P131" s="4">
        <f>IF(ISNUMBER(O131),O131*Assumptions!$B$8,"UNPRICED")</f>
        <v>0</v>
      </c>
      <c r="Q131" s="3" t="str">
        <f>IF(NOT(AND(A131=$B$2,G131&gt;0,H131&gt;0,OR(C131&lt;&gt;"Recommended baseline",Assumptions!$B$10=1))),"Inactive",IF(NOT(ISNUMBER(N131)),"UNPRICED - select SKU / quote",IF(ISNUMBER(K131),"Manual quote - verify source",IF(T131="Covered","Covered by capacity",IF(T131="Control plane","No direct fee","Priced - verify sizing")))))</f>
        <v>Inactive</v>
      </c>
      <c r="R131" s="2" t="s">
        <v>2303</v>
      </c>
      <c r="S131" s="2" t="s">
        <v>2304</v>
      </c>
      <c r="T131" s="2" t="s">
        <v>316</v>
      </c>
      <c r="U131" s="3">
        <f>IF(COUNTIF('SKU Catalog'!$A$4:$A$116,T131&amp;"|"&amp;F131)=0,0,MATCH(T131&amp;"|"&amp;F131,'SKU Catalog'!$A$1:$A$116,0))</f>
        <v>56</v>
      </c>
      <c r="V131" s="4">
        <f>IF(NOT(AND(A131=$B$2,G131&gt;0,H131&gt;0,OR(C131&lt;&gt;"Recommended baseline",Assumptions!$B$10=1))),0,IF(ISNUMBER(K131),G131*H131*K131,IF(U131=0,"UNPRICED",IF(ISNUMBER(INDEX('SKU Catalog'!$K$1:$K$116,MAX(1,U131))),G131*H131*INDEX('SKU Catalog'!$K$1:$K$116,MAX(1,U131))*IF(AND(INDEX('SKU Catalog'!$F$1:$F$116,MAX(1,U131))="Hourly",OR(INDEX('SKU Catalog'!$J$1:$J$116,MAX(1,U131))=0,"PAYG"="PAYG")),I131,1),"UNPRICED"))))</f>
        <v>0</v>
      </c>
      <c r="W131" s="4">
        <f>IF(NOT(AND(A131=$B$2,G131&gt;0,H131&gt;0,OR(C131&lt;&gt;"Recommended baseline",Assumptions!$B$10=1))),0,IF(ISNUMBER(K131),G131*H131*K131,IF(U131=0,"UNPRICED",IF(ISNUMBER(INDEX('SKU Catalog'!$L$1:$L$116,MAX(1,U131))),G131*H131*INDEX('SKU Catalog'!$L$1:$L$116,MAX(1,U131))*IF(AND(INDEX('SKU Catalog'!$F$1:$F$116,MAX(1,U131))="Hourly",OR(INDEX('SKU Catalog'!$J$1:$J$116,MAX(1,U131))=0,"1Y"="PAYG")),I131,1),"UNPRICED"))))</f>
        <v>0</v>
      </c>
      <c r="X131" s="4">
        <f>IF(NOT(AND(A131=$B$2,G131&gt;0,H131&gt;0,OR(C131&lt;&gt;"Recommended baseline",Assumptions!$B$10=1))),0,IF(ISNUMBER(K131),G131*H131*K131,IF(U131=0,"UNPRICED",IF(ISNUMBER(INDEX('SKU Catalog'!$M$1:$M$116,MAX(1,U131))),G131*H131*INDEX('SKU Catalog'!$M$1:$M$116,MAX(1,U131))*IF(AND(INDEX('SKU Catalog'!$F$1:$F$116,MAX(1,U131))="Hourly",OR(INDEX('SKU Catalog'!$J$1:$J$116,MAX(1,U131))=0,"3Y"="PAYG")),I131,1),"UNPRICED"))))</f>
        <v>0</v>
      </c>
    </row>
    <row r="132" spans="1:24" ht="54" customHeight="1" x14ac:dyDescent="0.3">
      <c r="A132" s="2" t="s">
        <v>951</v>
      </c>
      <c r="B132" s="2" t="s">
        <v>90</v>
      </c>
      <c r="C132" s="2" t="s">
        <v>2301</v>
      </c>
      <c r="D132" s="2" t="s">
        <v>323</v>
      </c>
      <c r="E132" s="2" t="s">
        <v>2302</v>
      </c>
      <c r="F132" s="5" t="s">
        <v>317</v>
      </c>
      <c r="G132" s="6">
        <v>1</v>
      </c>
      <c r="H132" s="13">
        <f>Assumptions!$B$14</f>
        <v>2</v>
      </c>
      <c r="I132" s="11">
        <v>1</v>
      </c>
      <c r="J132" s="5" t="s">
        <v>2297</v>
      </c>
      <c r="K132" s="12"/>
      <c r="L132" s="3" t="str">
        <f>IF(U132=0,"INVALID SKU",IF(INDEX('SKU Catalog'!$J$1:$J$116,MAX(1,U132))=0,"PAYG",IF(J132="Default",Assumptions!$B$7,J132)))</f>
        <v>PAYG</v>
      </c>
      <c r="M132" s="3" t="str">
        <f>IF(U132=0,"Review SKU",INDEX('SKU Catalog'!$E$1:$E$116,MAX(1,U132)))</f>
        <v>million tokens</v>
      </c>
      <c r="N132" s="8">
        <f>IF(ISNUMBER(K132),K132,IF(U132=0,"UNPRICED",IF(L132="PAYG",INDEX('SKU Catalog'!$K$1:$K$116,MAX(1,U132)),IF(L132="1Y",INDEX('SKU Catalog'!$L$1:$L$116,MAX(1,U132)),INDEX('SKU Catalog'!$M$1:$M$116,MAX(1,U132))))))</f>
        <v>0.6</v>
      </c>
      <c r="O132" s="4">
        <f>IF(NOT(AND(A132=$B$2,G132&gt;0,H132&gt;0,OR(C132&lt;&gt;"Recommended baseline",Assumptions!$B$10=1))),0,IF(ISNUMBER(N132),G132*H132*N132*IF(ISNUMBER(K132),1,IF(AND(L132="PAYG",INDEX('SKU Catalog'!$F$1:$F$116,MAX(1,U132))="Hourly"),I132,1)),"UNPRICED"))</f>
        <v>0</v>
      </c>
      <c r="P132" s="4">
        <f>IF(ISNUMBER(O132),O132*Assumptions!$B$8,"UNPRICED")</f>
        <v>0</v>
      </c>
      <c r="Q132" s="3" t="str">
        <f>IF(NOT(AND(A132=$B$2,G132&gt;0,H132&gt;0,OR(C132&lt;&gt;"Recommended baseline",Assumptions!$B$10=1))),"Inactive",IF(NOT(ISNUMBER(N132)),"UNPRICED - select SKU / quote",IF(ISNUMBER(K132),"Manual quote - verify source",IF(T132="Covered","Covered by capacity",IF(T132="Control plane","No direct fee","Priced - verify sizing")))))</f>
        <v>Inactive</v>
      </c>
      <c r="R132" s="2" t="s">
        <v>2303</v>
      </c>
      <c r="S132" s="2" t="s">
        <v>2304</v>
      </c>
      <c r="T132" s="2" t="s">
        <v>323</v>
      </c>
      <c r="U132" s="3">
        <f>IF(COUNTIF('SKU Catalog'!$A$4:$A$116,T132&amp;"|"&amp;F132)=0,0,MATCH(T132&amp;"|"&amp;F132,'SKU Catalog'!$A$1:$A$116,0))</f>
        <v>58</v>
      </c>
      <c r="V132" s="4">
        <f>IF(NOT(AND(A132=$B$2,G132&gt;0,H132&gt;0,OR(C132&lt;&gt;"Recommended baseline",Assumptions!$B$10=1))),0,IF(ISNUMBER(K132),G132*H132*K132,IF(U132=0,"UNPRICED",IF(ISNUMBER(INDEX('SKU Catalog'!$K$1:$K$116,MAX(1,U132))),G132*H132*INDEX('SKU Catalog'!$K$1:$K$116,MAX(1,U132))*IF(AND(INDEX('SKU Catalog'!$F$1:$F$116,MAX(1,U132))="Hourly",OR(INDEX('SKU Catalog'!$J$1:$J$116,MAX(1,U132))=0,"PAYG"="PAYG")),I132,1),"UNPRICED"))))</f>
        <v>0</v>
      </c>
      <c r="W132" s="4">
        <f>IF(NOT(AND(A132=$B$2,G132&gt;0,H132&gt;0,OR(C132&lt;&gt;"Recommended baseline",Assumptions!$B$10=1))),0,IF(ISNUMBER(K132),G132*H132*K132,IF(U132=0,"UNPRICED",IF(ISNUMBER(INDEX('SKU Catalog'!$L$1:$L$116,MAX(1,U132))),G132*H132*INDEX('SKU Catalog'!$L$1:$L$116,MAX(1,U132))*IF(AND(INDEX('SKU Catalog'!$F$1:$F$116,MAX(1,U132))="Hourly",OR(INDEX('SKU Catalog'!$J$1:$J$116,MAX(1,U132))=0,"1Y"="PAYG")),I132,1),"UNPRICED"))))</f>
        <v>0</v>
      </c>
      <c r="X132" s="4">
        <f>IF(NOT(AND(A132=$B$2,G132&gt;0,H132&gt;0,OR(C132&lt;&gt;"Recommended baseline",Assumptions!$B$10=1))),0,IF(ISNUMBER(K132),G132*H132*K132,IF(U132=0,"UNPRICED",IF(ISNUMBER(INDEX('SKU Catalog'!$M$1:$M$116,MAX(1,U132))),G132*H132*INDEX('SKU Catalog'!$M$1:$M$116,MAX(1,U132))*IF(AND(INDEX('SKU Catalog'!$F$1:$F$116,MAX(1,U132))="Hourly",OR(INDEX('SKU Catalog'!$J$1:$J$116,MAX(1,U132))=0,"3Y"="PAYG")),I132,1),"UNPRICED"))))</f>
        <v>0</v>
      </c>
    </row>
    <row r="133" spans="1:24" ht="54" customHeight="1" x14ac:dyDescent="0.3">
      <c r="A133" s="2" t="s">
        <v>951</v>
      </c>
      <c r="B133" s="2" t="s">
        <v>90</v>
      </c>
      <c r="C133" s="2" t="s">
        <v>2301</v>
      </c>
      <c r="D133" s="2" t="s">
        <v>326</v>
      </c>
      <c r="E133" s="2" t="s">
        <v>2302</v>
      </c>
      <c r="F133" s="5" t="s">
        <v>327</v>
      </c>
      <c r="G133" s="6">
        <v>1</v>
      </c>
      <c r="H133" s="13">
        <f>Assumptions!$B$20</f>
        <v>1</v>
      </c>
      <c r="I133" s="11">
        <v>1</v>
      </c>
      <c r="J133" s="5" t="s">
        <v>2297</v>
      </c>
      <c r="K133" s="12"/>
      <c r="L133" s="3" t="str">
        <f>IF(U133=0,"INVALID SKU",IF(INDEX('SKU Catalog'!$J$1:$J$116,MAX(1,U133))=0,"PAYG",IF(J133="Default",Assumptions!$B$7,J133)))</f>
        <v>PAYG</v>
      </c>
      <c r="M133" s="3" t="str">
        <f>IF(U133=0,"Review SKU",INDEX('SKU Catalog'!$E$1:$E$116,MAX(1,U133)))</f>
        <v>search unit (replicas x partitions)</v>
      </c>
      <c r="N133" s="8">
        <f>IF(ISNUMBER(K133),K133,IF(U133=0,"UNPRICED",IF(L133="PAYG",INDEX('SKU Catalog'!$K$1:$K$116,MAX(1,U133)),IF(L133="1Y",INDEX('SKU Catalog'!$L$1:$L$116,MAX(1,U133)),INDEX('SKU Catalog'!$M$1:$M$116,MAX(1,U133))))))</f>
        <v>73.73</v>
      </c>
      <c r="O133" s="4">
        <f>IF(NOT(AND(A133=$B$2,G133&gt;0,H133&gt;0,OR(C133&lt;&gt;"Recommended baseline",Assumptions!$B$10=1))),0,IF(ISNUMBER(N133),G133*H133*N133*IF(ISNUMBER(K133),1,IF(AND(L133="PAYG",INDEX('SKU Catalog'!$F$1:$F$116,MAX(1,U133))="Hourly"),I133,1)),"UNPRICED"))</f>
        <v>0</v>
      </c>
      <c r="P133" s="4">
        <f>IF(ISNUMBER(O133),O133*Assumptions!$B$8,"UNPRICED")</f>
        <v>0</v>
      </c>
      <c r="Q133" s="3" t="str">
        <f>IF(NOT(AND(A133=$B$2,G133&gt;0,H133&gt;0,OR(C133&lt;&gt;"Recommended baseline",Assumptions!$B$10=1))),"Inactive",IF(NOT(ISNUMBER(N133)),"UNPRICED - select SKU / quote",IF(ISNUMBER(K133),"Manual quote - verify source",IF(T133="Covered","Covered by capacity",IF(T133="Control plane","No direct fee","Priced - verify sizing")))))</f>
        <v>Inactive</v>
      </c>
      <c r="R133" s="2" t="s">
        <v>2303</v>
      </c>
      <c r="S133" s="2" t="s">
        <v>2304</v>
      </c>
      <c r="T133" s="2" t="s">
        <v>326</v>
      </c>
      <c r="U133" s="3">
        <f>IF(COUNTIF('SKU Catalog'!$A$4:$A$116,T133&amp;"|"&amp;F133)=0,0,MATCH(T133&amp;"|"&amp;F133,'SKU Catalog'!$A$1:$A$116,0))</f>
        <v>60</v>
      </c>
      <c r="V133" s="4">
        <f>IF(NOT(AND(A133=$B$2,G133&gt;0,H133&gt;0,OR(C133&lt;&gt;"Recommended baseline",Assumptions!$B$10=1))),0,IF(ISNUMBER(K133),G133*H133*K133,IF(U133=0,"UNPRICED",IF(ISNUMBER(INDEX('SKU Catalog'!$K$1:$K$116,MAX(1,U133))),G133*H133*INDEX('SKU Catalog'!$K$1:$K$116,MAX(1,U133))*IF(AND(INDEX('SKU Catalog'!$F$1:$F$116,MAX(1,U133))="Hourly",OR(INDEX('SKU Catalog'!$J$1:$J$116,MAX(1,U133))=0,"PAYG"="PAYG")),I133,1),"UNPRICED"))))</f>
        <v>0</v>
      </c>
      <c r="W133" s="4">
        <f>IF(NOT(AND(A133=$B$2,G133&gt;0,H133&gt;0,OR(C133&lt;&gt;"Recommended baseline",Assumptions!$B$10=1))),0,IF(ISNUMBER(K133),G133*H133*K133,IF(U133=0,"UNPRICED",IF(ISNUMBER(INDEX('SKU Catalog'!$L$1:$L$116,MAX(1,U133))),G133*H133*INDEX('SKU Catalog'!$L$1:$L$116,MAX(1,U133))*IF(AND(INDEX('SKU Catalog'!$F$1:$F$116,MAX(1,U133))="Hourly",OR(INDEX('SKU Catalog'!$J$1:$J$116,MAX(1,U133))=0,"1Y"="PAYG")),I133,1),"UNPRICED"))))</f>
        <v>0</v>
      </c>
      <c r="X133" s="4">
        <f>IF(NOT(AND(A133=$B$2,G133&gt;0,H133&gt;0,OR(C133&lt;&gt;"Recommended baseline",Assumptions!$B$10=1))),0,IF(ISNUMBER(K133),G133*H133*K133,IF(U133=0,"UNPRICED",IF(ISNUMBER(INDEX('SKU Catalog'!$M$1:$M$116,MAX(1,U133))),G133*H133*INDEX('SKU Catalog'!$M$1:$M$116,MAX(1,U133))*IF(AND(INDEX('SKU Catalog'!$F$1:$F$116,MAX(1,U133))="Hourly",OR(INDEX('SKU Catalog'!$J$1:$J$116,MAX(1,U133))=0,"3Y"="PAYG")),I133,1),"UNPRICED"))))</f>
        <v>0</v>
      </c>
    </row>
    <row r="134" spans="1:24" ht="54" customHeight="1" x14ac:dyDescent="0.3">
      <c r="A134" s="2" t="s">
        <v>951</v>
      </c>
      <c r="B134" s="2" t="s">
        <v>88</v>
      </c>
      <c r="C134" s="2" t="s">
        <v>2301</v>
      </c>
      <c r="D134" s="2" t="s">
        <v>307</v>
      </c>
      <c r="E134" s="2" t="s">
        <v>2302</v>
      </c>
      <c r="F134" s="5" t="s">
        <v>312</v>
      </c>
      <c r="G134" s="6">
        <v>1</v>
      </c>
      <c r="H134" s="13">
        <f>Assumptions!$B$19</f>
        <v>1</v>
      </c>
      <c r="I134" s="11">
        <v>1</v>
      </c>
      <c r="J134" s="5" t="s">
        <v>2297</v>
      </c>
      <c r="K134" s="12"/>
      <c r="L134" s="3" t="str">
        <f>IF(U134=0,"INVALID SKU",IF(INDEX('SKU Catalog'!$J$1:$J$116,MAX(1,U134))=0,"PAYG",IF(J134="Default",Assumptions!$B$7,J134)))</f>
        <v>PAYG</v>
      </c>
      <c r="M134" s="3" t="str">
        <f>IF(U134=0,"Review SKU",INDEX('SKU Catalog'!$E$1:$E$116,MAX(1,U134)))</f>
        <v>protected storage account</v>
      </c>
      <c r="N134" s="8" t="str">
        <f>IF(ISNUMBER(K134),K134,IF(U134=0,"UNPRICED",IF(L134="PAYG",INDEX('SKU Catalog'!$K$1:$K$116,MAX(1,U134)),IF(L134="1Y",INDEX('SKU Catalog'!$L$1:$L$116,MAX(1,U134)),INDEX('SKU Catalog'!$M$1:$M$116,MAX(1,U134))))))</f>
        <v>UNPRICED</v>
      </c>
      <c r="O134" s="4">
        <f>IF(NOT(AND(A134=$B$2,G134&gt;0,H134&gt;0,OR(C134&lt;&gt;"Recommended baseline",Assumptions!$B$10=1))),0,IF(ISNUMBER(N134),G134*H134*N134*IF(ISNUMBER(K134),1,IF(AND(L134="PAYG",INDEX('SKU Catalog'!$F$1:$F$116,MAX(1,U134))="Hourly"),I134,1)),"UNPRICED"))</f>
        <v>0</v>
      </c>
      <c r="P134" s="4">
        <f>IF(ISNUMBER(O134),O134*Assumptions!$B$8,"UNPRICED")</f>
        <v>0</v>
      </c>
      <c r="Q134" s="3" t="str">
        <f>IF(NOT(AND(A134=$B$2,G134&gt;0,H134&gt;0,OR(C134&lt;&gt;"Recommended baseline",Assumptions!$B$10=1))),"Inactive",IF(NOT(ISNUMBER(N134)),"UNPRICED - select SKU / quote",IF(ISNUMBER(K134),"Manual quote - verify source",IF(T134="Covered","Covered by capacity",IF(T134="Control plane","No direct fee","Priced - verify sizing")))))</f>
        <v>Inactive</v>
      </c>
      <c r="R134" s="2" t="s">
        <v>2307</v>
      </c>
      <c r="S134" s="2" t="s">
        <v>2304</v>
      </c>
      <c r="T134" s="2" t="s">
        <v>307</v>
      </c>
      <c r="U134" s="3">
        <f>IF(COUNTIF('SKU Catalog'!$A$4:$A$116,T134&amp;"|"&amp;F134)=0,0,MATCH(T134&amp;"|"&amp;F134,'SKU Catalog'!$A$1:$A$116,0))</f>
        <v>55</v>
      </c>
      <c r="V134" s="4">
        <f>IF(NOT(AND(A134=$B$2,G134&gt;0,H134&gt;0,OR(C134&lt;&gt;"Recommended baseline",Assumptions!$B$10=1))),0,IF(ISNUMBER(K134),G134*H134*K134,IF(U134=0,"UNPRICED",IF(ISNUMBER(INDEX('SKU Catalog'!$K$1:$K$116,MAX(1,U134))),G134*H134*INDEX('SKU Catalog'!$K$1:$K$116,MAX(1,U134))*IF(AND(INDEX('SKU Catalog'!$F$1:$F$116,MAX(1,U134))="Hourly",OR(INDEX('SKU Catalog'!$J$1:$J$116,MAX(1,U134))=0,"PAYG"="PAYG")),I134,1),"UNPRICED"))))</f>
        <v>0</v>
      </c>
      <c r="W134" s="4">
        <f>IF(NOT(AND(A134=$B$2,G134&gt;0,H134&gt;0,OR(C134&lt;&gt;"Recommended baseline",Assumptions!$B$10=1))),0,IF(ISNUMBER(K134),G134*H134*K134,IF(U134=0,"UNPRICED",IF(ISNUMBER(INDEX('SKU Catalog'!$L$1:$L$116,MAX(1,U134))),G134*H134*INDEX('SKU Catalog'!$L$1:$L$116,MAX(1,U134))*IF(AND(INDEX('SKU Catalog'!$F$1:$F$116,MAX(1,U134))="Hourly",OR(INDEX('SKU Catalog'!$J$1:$J$116,MAX(1,U134))=0,"1Y"="PAYG")),I134,1),"UNPRICED"))))</f>
        <v>0</v>
      </c>
      <c r="X134" s="4">
        <f>IF(NOT(AND(A134=$B$2,G134&gt;0,H134&gt;0,OR(C134&lt;&gt;"Recommended baseline",Assumptions!$B$10=1))),0,IF(ISNUMBER(K134),G134*H134*K134,IF(U134=0,"UNPRICED",IF(ISNUMBER(INDEX('SKU Catalog'!$M$1:$M$116,MAX(1,U134))),G134*H134*INDEX('SKU Catalog'!$M$1:$M$116,MAX(1,U134))*IF(AND(INDEX('SKU Catalog'!$F$1:$F$116,MAX(1,U134))="Hourly",OR(INDEX('SKU Catalog'!$J$1:$J$116,MAX(1,U134))=0,"3Y"="PAYG")),I134,1),"UNPRICED"))))</f>
        <v>0</v>
      </c>
    </row>
    <row r="135" spans="1:24" ht="54" customHeight="1" x14ac:dyDescent="0.3">
      <c r="A135" s="2" t="s">
        <v>951</v>
      </c>
      <c r="B135" s="2" t="s">
        <v>96</v>
      </c>
      <c r="C135" s="2" t="s">
        <v>2301</v>
      </c>
      <c r="D135" s="2" t="s">
        <v>96</v>
      </c>
      <c r="E135" s="2" t="s">
        <v>2302</v>
      </c>
      <c r="F135" s="5" t="s">
        <v>191</v>
      </c>
      <c r="G135" s="6">
        <v>1</v>
      </c>
      <c r="H135" s="6">
        <v>1</v>
      </c>
      <c r="I135" s="11">
        <v>1</v>
      </c>
      <c r="J135" s="5" t="s">
        <v>2297</v>
      </c>
      <c r="K135" s="12"/>
      <c r="L135" s="3" t="str">
        <f>IF(U135=0,"INVALID SKU",IF(INDEX('SKU Catalog'!$J$1:$J$116,MAX(1,U135))=0,"PAYG",IF(J135="Default",Assumptions!$B$7,J135)))</f>
        <v>PAYG</v>
      </c>
      <c r="M135" s="3" t="str">
        <f>IF(U135=0,"Review SKU",INDEX('SKU Catalog'!$E$1:$E$116,MAX(1,U135)))</f>
        <v>quoted unit</v>
      </c>
      <c r="N135" s="8" t="str">
        <f>IF(ISNUMBER(K135),K135,IF(U135=0,"UNPRICED",IF(L135="PAYG",INDEX('SKU Catalog'!$K$1:$K$116,MAX(1,U135)),IF(L135="1Y",INDEX('SKU Catalog'!$L$1:$L$116,MAX(1,U135)),INDEX('SKU Catalog'!$M$1:$M$116,MAX(1,U135))))))</f>
        <v>UNPRICED</v>
      </c>
      <c r="O135" s="4">
        <f>IF(NOT(AND(A135=$B$2,G135&gt;0,H135&gt;0,OR(C135&lt;&gt;"Recommended baseline",Assumptions!$B$10=1))),0,IF(ISNUMBER(N135),G135*H135*N135*IF(ISNUMBER(K135),1,IF(AND(L135="PAYG",INDEX('SKU Catalog'!$F$1:$F$116,MAX(1,U135))="Hourly"),I135,1)),"UNPRICED"))</f>
        <v>0</v>
      </c>
      <c r="P135" s="4">
        <f>IF(ISNUMBER(O135),O135*Assumptions!$B$8,"UNPRICED")</f>
        <v>0</v>
      </c>
      <c r="Q135" s="3" t="str">
        <f>IF(NOT(AND(A135=$B$2,G135&gt;0,H135&gt;0,OR(C135&lt;&gt;"Recommended baseline",Assumptions!$B$10=1))),"Inactive",IF(NOT(ISNUMBER(N135)),"UNPRICED - select SKU / quote",IF(ISNUMBER(K135),"Manual quote - verify source",IF(T135="Covered","Covered by capacity",IF(T135="Control plane","No direct fee","Priced - verify sizing")))))</f>
        <v>Inactive</v>
      </c>
      <c r="R135" s="2" t="s">
        <v>2308</v>
      </c>
      <c r="S135" s="2" t="s">
        <v>2304</v>
      </c>
      <c r="T135" s="2" t="s">
        <v>96</v>
      </c>
      <c r="U135" s="3">
        <f>IF(COUNTIF('SKU Catalog'!$A$4:$A$116,T135&amp;"|"&amp;F135)=0,0,MATCH(T135&amp;"|"&amp;F135,'SKU Catalog'!$A$1:$A$116,0))</f>
        <v>6</v>
      </c>
      <c r="V135" s="4">
        <f>IF(NOT(AND(A135=$B$2,G135&gt;0,H135&gt;0,OR(C135&lt;&gt;"Recommended baseline",Assumptions!$B$10=1))),0,IF(ISNUMBER(K135),G135*H135*K135,IF(U135=0,"UNPRICED",IF(ISNUMBER(INDEX('SKU Catalog'!$K$1:$K$116,MAX(1,U135))),G135*H135*INDEX('SKU Catalog'!$K$1:$K$116,MAX(1,U135))*IF(AND(INDEX('SKU Catalog'!$F$1:$F$116,MAX(1,U135))="Hourly",OR(INDEX('SKU Catalog'!$J$1:$J$116,MAX(1,U135))=0,"PAYG"="PAYG")),I135,1),"UNPRICED"))))</f>
        <v>0</v>
      </c>
      <c r="W135" s="4">
        <f>IF(NOT(AND(A135=$B$2,G135&gt;0,H135&gt;0,OR(C135&lt;&gt;"Recommended baseline",Assumptions!$B$10=1))),0,IF(ISNUMBER(K135),G135*H135*K135,IF(U135=0,"UNPRICED",IF(ISNUMBER(INDEX('SKU Catalog'!$L$1:$L$116,MAX(1,U135))),G135*H135*INDEX('SKU Catalog'!$L$1:$L$116,MAX(1,U135))*IF(AND(INDEX('SKU Catalog'!$F$1:$F$116,MAX(1,U135))="Hourly",OR(INDEX('SKU Catalog'!$J$1:$J$116,MAX(1,U135))=0,"1Y"="PAYG")),I135,1),"UNPRICED"))))</f>
        <v>0</v>
      </c>
      <c r="X135" s="4">
        <f>IF(NOT(AND(A135=$B$2,G135&gt;0,H135&gt;0,OR(C135&lt;&gt;"Recommended baseline",Assumptions!$B$10=1))),0,IF(ISNUMBER(K135),G135*H135*K135,IF(U135=0,"UNPRICED",IF(ISNUMBER(INDEX('SKU Catalog'!$M$1:$M$116,MAX(1,U135))),G135*H135*INDEX('SKU Catalog'!$M$1:$M$116,MAX(1,U135))*IF(AND(INDEX('SKU Catalog'!$F$1:$F$116,MAX(1,U135))="Hourly",OR(INDEX('SKU Catalog'!$J$1:$J$116,MAX(1,U135))=0,"3Y"="PAYG")),I135,1),"UNPRICED"))))</f>
        <v>0</v>
      </c>
    </row>
  </sheetData>
  <autoFilter ref="A5:S135" xr:uid="{00000000-0009-0000-0000-000012000000}"/>
  <mergeCells count="2">
    <mergeCell ref="A3:S3"/>
    <mergeCell ref="A1:S1"/>
  </mergeCells>
  <conditionalFormatting sqref="O6:P135">
    <cfRule type="cellIs" dxfId="6" priority="1" operator="equal">
      <formula>"UNPRICED"</formula>
    </cfRule>
  </conditionalFormatting>
  <dataValidations count="24">
    <dataValidation type="list" showErrorMessage="1" errorTitle="Invalid model input" error="Use the supplied options or a non-negative value in the allowed range." sqref="B2" xr:uid="{00000000-0002-0000-1200-000000000000}">
      <formula1>"dev,prod"</formula1>
    </dataValidation>
    <dataValidation type="list" showErrorMessage="1" errorTitle="Invalid model input" error="Use the supplied options or a non-negative value in the allowed range." sqref="F6 F71" xr:uid="{00000000-0002-0000-1200-000001000000}">
      <formula1>SKU_4</formula1>
    </dataValidation>
    <dataValidation type="list" showErrorMessage="1" errorTitle="Invalid model input" error="Use the supplied options or a non-negative value in the allowed range." sqref="J6:J135" xr:uid="{00000000-0002-0000-1200-000002000000}">
      <formula1>"Default,PAYG,1Y,3Y"</formula1>
    </dataValidation>
    <dataValidation type="decimal" showErrorMessage="1" errorTitle="Invalid model input" error="Use the supplied options or a non-negative value in the allowed range." sqref="G6:H135 K6:K135" xr:uid="{00000000-0002-0000-1200-000003000000}">
      <formula1>0</formula1>
      <formula2>1000000000000</formula2>
    </dataValidation>
    <dataValidation type="decimal" showErrorMessage="1" errorTitle="Invalid model input" error="Use the supplied options or a non-negative value in the allowed range." sqref="I6:I135" xr:uid="{00000000-0002-0000-1200-000006000000}">
      <formula1>0</formula1>
      <formula2>1</formula2>
    </dataValidation>
    <dataValidation type="list" showErrorMessage="1" errorTitle="Invalid model input" error="Use the supplied options or a non-negative value in the allowed range." sqref="F7 F72" xr:uid="{00000000-0002-0000-1200-000007000000}">
      <formula1>SKU_5</formula1>
    </dataValidation>
    <dataValidation type="list" showErrorMessage="1" errorTitle="Invalid model input" error="Use the supplied options or a non-negative value in the allowed range." sqref="F73:F118 F8:F53" xr:uid="{00000000-0002-0000-1200-00000D000000}">
      <formula1>SKU_1</formula1>
    </dataValidation>
    <dataValidation type="list" showErrorMessage="1" errorTitle="Invalid model input" error="Use the supplied options or a non-negative value in the allowed range." sqref="F54 F119" xr:uid="{00000000-0002-0000-1200-000021010000}">
      <formula1>SKU_2</formula1>
    </dataValidation>
    <dataValidation type="list" showErrorMessage="1" errorTitle="Invalid model input" error="Use the supplied options or a non-negative value in the allowed range." sqref="F55 F120" xr:uid="{00000000-0002-0000-1200-000027010000}">
      <formula1>SKU_9</formula1>
    </dataValidation>
    <dataValidation type="list" showErrorMessage="1" errorTitle="Invalid model input" error="Use the supplied options or a non-negative value in the allowed range." sqref="F56 F121" xr:uid="{00000000-0002-0000-1200-00002D010000}">
      <formula1>SKU_10</formula1>
    </dataValidation>
    <dataValidation type="list" showErrorMessage="1" errorTitle="Invalid model input" error="Use the supplied options or a non-negative value in the allowed range." sqref="F57 F122" xr:uid="{00000000-0002-0000-1200-000033010000}">
      <formula1>SKU_11</formula1>
    </dataValidation>
    <dataValidation type="list" showErrorMessage="1" errorTitle="Invalid model input" error="Use the supplied options or a non-negative value in the allowed range." sqref="F58 F123" xr:uid="{00000000-0002-0000-1200-000039010000}">
      <formula1>SKU_15</formula1>
    </dataValidation>
    <dataValidation type="list" showErrorMessage="1" errorTitle="Invalid model input" error="Use the supplied options or a non-negative value in the allowed range." sqref="F59 F124" xr:uid="{00000000-0002-0000-1200-00003F010000}">
      <formula1>SKU_18</formula1>
    </dataValidation>
    <dataValidation type="list" showErrorMessage="1" errorTitle="Invalid model input" error="Use the supplied options or a non-negative value in the allowed range." sqref="F60 F125" xr:uid="{00000000-0002-0000-1200-000045010000}">
      <formula1>SKU_16</formula1>
    </dataValidation>
    <dataValidation type="list" showErrorMessage="1" errorTitle="Invalid model input" error="Use the supplied options or a non-negative value in the allowed range." sqref="F61 F126" xr:uid="{00000000-0002-0000-1200-00004B010000}">
      <formula1>SKU_25</formula1>
    </dataValidation>
    <dataValidation type="list" showErrorMessage="1" errorTitle="Invalid model input" error="Use the supplied options or a non-negative value in the allowed range." sqref="F62 F127" xr:uid="{00000000-0002-0000-1200-000051010000}">
      <formula1>SKU_26</formula1>
    </dataValidation>
    <dataValidation type="list" showErrorMessage="1" errorTitle="Invalid model input" error="Use the supplied options or a non-negative value in the allowed range." sqref="F63 F128" xr:uid="{00000000-0002-0000-1200-000057010000}">
      <formula1>SKU_27</formula1>
    </dataValidation>
    <dataValidation type="list" showErrorMessage="1" errorTitle="Invalid model input" error="Use the supplied options or a non-negative value in the allowed range." sqref="F64 F129" xr:uid="{00000000-0002-0000-1200-00005D010000}">
      <formula1>SKU_28</formula1>
    </dataValidation>
    <dataValidation type="list" showErrorMessage="1" errorTitle="Invalid model input" error="Use the supplied options or a non-negative value in the allowed range." sqref="F65 F130" xr:uid="{00000000-0002-0000-1200-000063010000}">
      <formula1>SKU_29</formula1>
    </dataValidation>
    <dataValidation type="list" showErrorMessage="1" errorTitle="Invalid model input" error="Use the supplied options or a non-negative value in the allowed range." sqref="F66 F131" xr:uid="{00000000-0002-0000-1200-000069010000}">
      <formula1>SKU_22</formula1>
    </dataValidation>
    <dataValidation type="list" showErrorMessage="1" errorTitle="Invalid model input" error="Use the supplied options or a non-negative value in the allowed range." sqref="F67 F132" xr:uid="{00000000-0002-0000-1200-00006F010000}">
      <formula1>SKU_23</formula1>
    </dataValidation>
    <dataValidation type="list" showErrorMessage="1" errorTitle="Invalid model input" error="Use the supplied options or a non-negative value in the allowed range." sqref="F68 F133" xr:uid="{00000000-0002-0000-1200-000075010000}">
      <formula1>SKU_24</formula1>
    </dataValidation>
    <dataValidation type="list" showErrorMessage="1" errorTitle="Invalid model input" error="Use the supplied options or a non-negative value in the allowed range." sqref="F69 F134" xr:uid="{00000000-0002-0000-1200-00007B010000}">
      <formula1>SKU_20</formula1>
    </dataValidation>
    <dataValidation type="list" showErrorMessage="1" errorTitle="Invalid model input" error="Use the supplied options or a non-negative value in the allowed range." sqref="F70 F135" xr:uid="{00000000-0002-0000-1200-000081010000}">
      <formula1>SKU_3</formula1>
    </dataValidation>
  </dataValidations>
  <pageMargins left="0.75" right="0.75" top="1" bottom="1" header="0.5" footer="0.5"/>
  <pageSetup paperSize="8" fitToHeight="0" orientation="landscape"/>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X26"/>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2364</v>
      </c>
      <c r="B1" s="15"/>
      <c r="C1" s="15"/>
      <c r="D1" s="15"/>
      <c r="E1" s="15"/>
      <c r="F1" s="15"/>
      <c r="G1" s="15"/>
      <c r="H1" s="15"/>
      <c r="I1" s="15"/>
      <c r="J1" s="15"/>
      <c r="K1" s="15"/>
      <c r="L1" s="15"/>
      <c r="M1" s="15"/>
      <c r="N1" s="15"/>
      <c r="O1" s="15"/>
      <c r="P1" s="15"/>
      <c r="Q1" s="15"/>
      <c r="R1" s="15"/>
      <c r="S1" s="15"/>
    </row>
    <row r="2" spans="1:24" ht="27.6" x14ac:dyDescent="0.3">
      <c r="A2" s="2" t="s">
        <v>54</v>
      </c>
      <c r="B2" s="5" t="s">
        <v>951</v>
      </c>
      <c r="D2" s="2" t="s">
        <v>2271</v>
      </c>
      <c r="E2" s="3" t="str">
        <f>Assumptions!B7</f>
        <v>PAYG</v>
      </c>
      <c r="G2" s="2" t="s">
        <v>2272</v>
      </c>
      <c r="H2" s="9">
        <f>SUM(O6:O26)</f>
        <v>330.43400000000003</v>
      </c>
      <c r="J2" s="2" t="s">
        <v>97</v>
      </c>
      <c r="K2" s="10">
        <f>COUNTIFS(A6:A26,B2,Q6:Q26,"UNPRICED*")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951</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2095</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951</v>
      </c>
      <c r="B7" s="2" t="s">
        <v>95</v>
      </c>
      <c r="C7" s="2" t="s">
        <v>2299</v>
      </c>
      <c r="D7" s="2" t="s">
        <v>953</v>
      </c>
      <c r="E7" s="2" t="s">
        <v>954</v>
      </c>
      <c r="F7" s="5" t="s">
        <v>188</v>
      </c>
      <c r="G7" s="6">
        <v>1</v>
      </c>
      <c r="H7" s="6">
        <v>1</v>
      </c>
      <c r="I7" s="11">
        <v>1</v>
      </c>
      <c r="J7" s="5" t="s">
        <v>2297</v>
      </c>
      <c r="K7" s="12"/>
      <c r="L7" s="3" t="str">
        <f>IF(U7=0,"INVALID SKU",IF(INDEX('SKU Catalog'!$J$1:$J$116,MAX(1,U7))=0,"PAYG",IF(J7="Default",Assumptions!$B$7,J7)))</f>
        <v>PAYG</v>
      </c>
      <c r="M7" s="3" t="str">
        <f>IF(U7=0,"Review SKU",INDEX('SKU Catalog'!$E$1:$E$116,MAX(1,U7)))</f>
        <v>resource</v>
      </c>
      <c r="N7" s="8">
        <f>IF(ISNUMBER(K7),K7,IF(U7=0,"UNPRICED",IF(L7="PAYG",INDEX('SKU Catalog'!$K$1:$K$116,MAX(1,U7)),IF(L7="1Y",INDEX('SKU Catalog'!$L$1:$L$116,MAX(1,U7)),INDEX('SKU Catalog'!$M$1:$M$116,MAX(1,U7))))))</f>
        <v>0</v>
      </c>
      <c r="O7" s="4">
        <f>IF(NOT(AND(A7=$B$2,G7&gt;0,H7&gt;0,OR(C7&lt;&gt;"Recommended baseline",Assumptions!$B$10=1))),0,IF(ISNUMBER(N7),G7*H7*N7*IF(ISNUMBER(K7),1,IF(AND(L7="PAYG",INDEX('SKU Catalog'!$F$1:$F$116,MAX(1,U7))="Hourly"),I7,1)),"UNPRICED"))</f>
        <v>0</v>
      </c>
      <c r="P7" s="4">
        <f>IF(ISNUMBER(O7),O7*Assumptions!$B$8,"UNPRICED")</f>
        <v>0</v>
      </c>
      <c r="Q7" s="3" t="str">
        <f>IF(NOT(AND(A7=$B$2,G7&gt;0,H7&gt;0,OR(C7&lt;&gt;"Recommended baseline",Assumptions!$B$10=1))),"Inactive",IF(NOT(ISNUMBER(N7)),"UNPRICED - select SKU / quote",IF(ISNUMBER(K7),"Manual quote - verify source",IF(T7="Covered","Covered by capacity",IF(T7="Control plane","No direct fee","Priced - verify sizing")))))</f>
        <v>No direct fee</v>
      </c>
      <c r="R7" s="2" t="s">
        <v>2300</v>
      </c>
      <c r="S7" s="2" t="s">
        <v>2095</v>
      </c>
      <c r="T7" s="2" t="s">
        <v>187</v>
      </c>
      <c r="U7" s="3">
        <f>IF(COUNTIF('SKU Catalog'!$A$4:$A$116,T7&amp;"|"&amp;F7)=0,0,MATCH(T7&amp;"|"&amp;F7,'SKU Catalog'!$A$1:$A$116,0))</f>
        <v>5</v>
      </c>
      <c r="V7" s="4">
        <f>IF(NOT(AND(A7=$B$2,G7&gt;0,H7&gt;0,OR(C7&lt;&gt;"Recommended baseline",Assumptions!$B$10=1))),0,IF(ISNUMBER(K7),G7*H7*K7,IF(U7=0,"UNPRICED",IF(ISNUMBER(INDEX('SKU Catalog'!$K$1:$K$116,MAX(1,U7))),G7*H7*INDEX('SKU Catalog'!$K$1:$K$116,MAX(1,U7))*IF(AND(INDEX('SKU Catalog'!$F$1:$F$116,MAX(1,U7))="Hourly",OR(INDEX('SKU Catalog'!$J$1:$J$116,MAX(1,U7))=0,"PAYG"="PAYG")),I7,1),"UNPRICED"))))</f>
        <v>0</v>
      </c>
      <c r="W7" s="4">
        <f>IF(NOT(AND(A7=$B$2,G7&gt;0,H7&gt;0,OR(C7&lt;&gt;"Recommended baseline",Assumptions!$B$10=1))),0,IF(ISNUMBER(K7),G7*H7*K7,IF(U7=0,"UNPRICED",IF(ISNUMBER(INDEX('SKU Catalog'!$L$1:$L$116,MAX(1,U7))),G7*H7*INDEX('SKU Catalog'!$L$1:$L$116,MAX(1,U7))*IF(AND(INDEX('SKU Catalog'!$F$1:$F$116,MAX(1,U7))="Hourly",OR(INDEX('SKU Catalog'!$J$1:$J$116,MAX(1,U7))=0,"1Y"="PAYG")),I7,1),"UNPRICED"))))</f>
        <v>0</v>
      </c>
      <c r="X7" s="4">
        <f>IF(NOT(AND(A7=$B$2,G7&gt;0,H7&gt;0,OR(C7&lt;&gt;"Recommended baseline",Assumptions!$B$10=1))),0,IF(ISNUMBER(K7),G7*H7*K7,IF(U7=0,"UNPRICED",IF(ISNUMBER(INDEX('SKU Catalog'!$M$1:$M$116,MAX(1,U7))),G7*H7*INDEX('SKU Catalog'!$M$1:$M$116,MAX(1,U7))*IF(AND(INDEX('SKU Catalog'!$F$1:$F$116,MAX(1,U7))="Hourly",OR(INDEX('SKU Catalog'!$J$1:$J$116,MAX(1,U7))=0,"3Y"="PAYG")),I7,1),"UNPRICED"))))</f>
        <v>0</v>
      </c>
    </row>
    <row r="8" spans="1:24" ht="54" customHeight="1" x14ac:dyDescent="0.3">
      <c r="A8" s="2" t="s">
        <v>951</v>
      </c>
      <c r="B8" s="2" t="s">
        <v>95</v>
      </c>
      <c r="C8" s="2" t="s">
        <v>2299</v>
      </c>
      <c r="D8" s="2" t="s">
        <v>958</v>
      </c>
      <c r="E8" s="2" t="s">
        <v>959</v>
      </c>
      <c r="F8" s="5" t="s">
        <v>188</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No direct fee</v>
      </c>
      <c r="R8" s="2" t="s">
        <v>2300</v>
      </c>
      <c r="S8" s="2" t="s">
        <v>2095</v>
      </c>
      <c r="T8" s="2" t="s">
        <v>187</v>
      </c>
      <c r="U8" s="3">
        <f>IF(COUNTIF('SKU Catalog'!$A$4:$A$116,T8&amp;"|"&amp;F8)=0,0,MATCH(T8&amp;"|"&amp;F8,'SKU Catalog'!$A$1:$A$116,0))</f>
        <v>5</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951</v>
      </c>
      <c r="B9" s="2" t="s">
        <v>95</v>
      </c>
      <c r="C9" s="2" t="s">
        <v>2299</v>
      </c>
      <c r="D9" s="2" t="s">
        <v>961</v>
      </c>
      <c r="E9" s="2" t="s">
        <v>962</v>
      </c>
      <c r="F9" s="5" t="s">
        <v>188</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No direct fee</v>
      </c>
      <c r="R9" s="2" t="s">
        <v>2300</v>
      </c>
      <c r="S9" s="2" t="s">
        <v>2095</v>
      </c>
      <c r="T9" s="2" t="s">
        <v>187</v>
      </c>
      <c r="U9" s="3">
        <f>IF(COUNTIF('SKU Catalog'!$A$4:$A$116,T9&amp;"|"&amp;F9)=0,0,MATCH(T9&amp;"|"&amp;F9,'SKU Catalog'!$A$1:$A$116,0))</f>
        <v>5</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951</v>
      </c>
      <c r="B10" s="2" t="s">
        <v>95</v>
      </c>
      <c r="C10" s="2" t="s">
        <v>2299</v>
      </c>
      <c r="D10" s="2" t="s">
        <v>964</v>
      </c>
      <c r="E10" s="2" t="s">
        <v>965</v>
      </c>
      <c r="F10" s="5" t="s">
        <v>188</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No direct fee</v>
      </c>
      <c r="R10" s="2" t="s">
        <v>2300</v>
      </c>
      <c r="S10" s="2" t="s">
        <v>2095</v>
      </c>
      <c r="T10" s="2" t="s">
        <v>187</v>
      </c>
      <c r="U10" s="3">
        <f>IF(COUNTIF('SKU Catalog'!$A$4:$A$116,T10&amp;"|"&amp;F10)=0,0,MATCH(T10&amp;"|"&amp;F10,'SKU Catalog'!$A$1:$A$116,0))</f>
        <v>5</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951</v>
      </c>
      <c r="B11" s="2" t="s">
        <v>89</v>
      </c>
      <c r="C11" s="2" t="s">
        <v>2301</v>
      </c>
      <c r="D11" s="2" t="s">
        <v>262</v>
      </c>
      <c r="E11" s="2" t="s">
        <v>2302</v>
      </c>
      <c r="F11" s="5" t="s">
        <v>239</v>
      </c>
      <c r="G11" s="6">
        <v>1</v>
      </c>
      <c r="H11" s="13">
        <f>Assumptions!$B$15</f>
        <v>1024</v>
      </c>
      <c r="I11" s="11">
        <v>1</v>
      </c>
      <c r="J11" s="5" t="s">
        <v>2297</v>
      </c>
      <c r="K11" s="12"/>
      <c r="L11" s="3" t="str">
        <f>IF(U11=0,"INVALID SKU",IF(INDEX('SKU Catalog'!$J$1:$J$116,MAX(1,U11))=0,"PAYG",IF(J11="Default",Assumptions!$B$7,J11)))</f>
        <v>PAYG</v>
      </c>
      <c r="M11" s="3" t="str">
        <f>IF(U11=0,"Review SKU",INDEX('SKU Catalog'!$E$1:$E$116,MAX(1,U11)))</f>
        <v>GB-month</v>
      </c>
      <c r="N11" s="8">
        <f>IF(ISNUMBER(K11),K11,IF(U11=0,"UNPRICED",IF(L11="PAYG",INDEX('SKU Catalog'!$K$1:$K$116,MAX(1,U11)),IF(L11="1Y",INDEX('SKU Catalog'!$L$1:$L$116,MAX(1,U11)),INDEX('SKU Catalog'!$M$1:$M$116,MAX(1,U11))))))</f>
        <v>2.1000000000000001E-2</v>
      </c>
      <c r="O11" s="4">
        <f>IF(NOT(AND(A11=$B$2,G11&gt;0,H11&gt;0,OR(C11&lt;&gt;"Recommended baseline",Assumptions!$B$10=1))),0,IF(ISNUMBER(N11),G11*H11*N11*IF(ISNUMBER(K11),1,IF(AND(L11="PAYG",INDEX('SKU Catalog'!$F$1:$F$116,MAX(1,U11))="Hourly"),I11,1)),"UNPRICED"))</f>
        <v>21.504000000000001</v>
      </c>
      <c r="P11" s="4">
        <f>IF(ISNUMBER(O11),O11*Assumptions!$B$8,"UNPRICED")</f>
        <v>258.048</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2303</v>
      </c>
      <c r="S11" s="2" t="s">
        <v>2304</v>
      </c>
      <c r="T11" s="2" t="s">
        <v>262</v>
      </c>
      <c r="U11" s="3">
        <f>IF(COUNTIF('SKU Catalog'!$A$4:$A$116,T11&amp;"|"&amp;F11)=0,0,MATCH(T11&amp;"|"&amp;F11,'SKU Catalog'!$A$1:$A$116,0))</f>
        <v>34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21.504000000000001</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21.504000000000001</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21.504000000000001</v>
      </c>
    </row>
    <row r="12" spans="1:24" ht="54" customHeight="1" x14ac:dyDescent="0.3">
      <c r="A12" s="2" t="s">
        <v>951</v>
      </c>
      <c r="B12" s="2" t="s">
        <v>89</v>
      </c>
      <c r="C12" s="2" t="s">
        <v>2301</v>
      </c>
      <c r="D12" s="2" t="s">
        <v>271</v>
      </c>
      <c r="E12" s="2" t="s">
        <v>2302</v>
      </c>
      <c r="F12" s="5" t="s">
        <v>239</v>
      </c>
      <c r="G12" s="6">
        <v>1</v>
      </c>
      <c r="H12" s="6">
        <v>10</v>
      </c>
      <c r="I12" s="11">
        <v>1</v>
      </c>
      <c r="J12" s="5" t="s">
        <v>2297</v>
      </c>
      <c r="K12" s="12"/>
      <c r="L12" s="3" t="str">
        <f>IF(U12=0,"INVALID SKU",IF(INDEX('SKU Catalog'!$J$1:$J$116,MAX(1,U12))=0,"PAYG",IF(J12="Default",Assumptions!$B$7,J12)))</f>
        <v>PAYG</v>
      </c>
      <c r="M12" s="3" t="str">
        <f>IF(U12=0,"Review SKU",INDEX('SKU Catalog'!$E$1:$E$116,MAX(1,U12)))</f>
        <v>10K operations</v>
      </c>
      <c r="N12" s="8">
        <f>IF(ISNUMBER(K12),K12,IF(U12=0,"UNPRICED",IF(L12="PAYG",INDEX('SKU Catalog'!$K$1:$K$116,MAX(1,U12)),IF(L12="1Y",INDEX('SKU Catalog'!$L$1:$L$116,MAX(1,U12)),INDEX('SKU Catalog'!$M$1:$M$116,MAX(1,U12))))))</f>
        <v>6.5000000000000002E-2</v>
      </c>
      <c r="O12" s="4">
        <f>IF(NOT(AND(A12=$B$2,G12&gt;0,H12&gt;0,OR(C12&lt;&gt;"Recommended baseline",Assumptions!$B$10=1))),0,IF(ISNUMBER(N12),G12*H12*N12*IF(ISNUMBER(K12),1,IF(AND(L12="PAYG",INDEX('SKU Catalog'!$F$1:$F$116,MAX(1,U12))="Hourly"),I12,1)),"UNPRICED"))</f>
        <v>0.65</v>
      </c>
      <c r="P12" s="4">
        <f>IF(ISNUMBER(O12),O12*Assumptions!$B$8,"UNPRICED")</f>
        <v>7.8000000000000007</v>
      </c>
      <c r="Q12" s="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 t="s">
        <v>2303</v>
      </c>
      <c r="S12" s="2" t="s">
        <v>2304</v>
      </c>
      <c r="T12" s="2" t="s">
        <v>271</v>
      </c>
      <c r="U12" s="3">
        <f>IF(COUNTIF('SKU Catalog'!$A$4:$A$116,T12&amp;"|"&amp;F12)=0,0,MATCH(T12&amp;"|"&amp;F12,'SKU Catalog'!$A$1:$A$116,0))</f>
        <v>42</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0.65</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0.65</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0.65</v>
      </c>
    </row>
    <row r="13" spans="1:24" ht="54" customHeight="1" x14ac:dyDescent="0.3">
      <c r="A13" s="2" t="s">
        <v>951</v>
      </c>
      <c r="B13" s="2" t="s">
        <v>89</v>
      </c>
      <c r="C13" s="2" t="s">
        <v>2301</v>
      </c>
      <c r="D13" s="2" t="s">
        <v>273</v>
      </c>
      <c r="E13" s="2" t="s">
        <v>2302</v>
      </c>
      <c r="F13" s="5" t="s">
        <v>239</v>
      </c>
      <c r="G13" s="6">
        <v>1</v>
      </c>
      <c r="H13" s="6">
        <v>10</v>
      </c>
      <c r="I13" s="11">
        <v>1</v>
      </c>
      <c r="J13" s="5" t="s">
        <v>2297</v>
      </c>
      <c r="K13" s="12"/>
      <c r="L13" s="3" t="str">
        <f>IF(U13=0,"INVALID SKU",IF(INDEX('SKU Catalog'!$J$1:$J$116,MAX(1,U13))=0,"PAYG",IF(J13="Default",Assumptions!$B$7,J13)))</f>
        <v>PAYG</v>
      </c>
      <c r="M13" s="3" t="str">
        <f>IF(U13=0,"Review SKU",INDEX('SKU Catalog'!$E$1:$E$116,MAX(1,U13)))</f>
        <v>10K operations</v>
      </c>
      <c r="N13" s="8">
        <f>IF(ISNUMBER(K13),K13,IF(U13=0,"UNPRICED",IF(L13="PAYG",INDEX('SKU Catalog'!$K$1:$K$116,MAX(1,U13)),IF(L13="1Y",INDEX('SKU Catalog'!$L$1:$L$116,MAX(1,U13)),INDEX('SKU Catalog'!$M$1:$M$116,MAX(1,U13))))))</f>
        <v>5.0000000000000001E-3</v>
      </c>
      <c r="O13" s="4">
        <f>IF(NOT(AND(A13=$B$2,G13&gt;0,H13&gt;0,OR(C13&lt;&gt;"Recommended baseline",Assumptions!$B$10=1))),0,IF(ISNUMBER(N13),G13*H13*N13*IF(ISNUMBER(K13),1,IF(AND(L13="PAYG",INDEX('SKU Catalog'!$F$1:$F$116,MAX(1,U13))="Hourly"),I13,1)),"UNPRICED"))</f>
        <v>0.05</v>
      </c>
      <c r="P13" s="4">
        <f>IF(ISNUMBER(O13),O13*Assumptions!$B$8,"UNPRICED")</f>
        <v>0.60000000000000009</v>
      </c>
      <c r="Q13" s="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 t="s">
        <v>2303</v>
      </c>
      <c r="S13" s="2" t="s">
        <v>2304</v>
      </c>
      <c r="T13" s="2" t="s">
        <v>273</v>
      </c>
      <c r="U13" s="3">
        <f>IF(COUNTIF('SKU Catalog'!$A$4:$A$116,T13&amp;"|"&amp;F13)=0,0,MATCH(T13&amp;"|"&amp;F13,'SKU Catalog'!$A$1:$A$116,0))</f>
        <v>43</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0.05</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0.05</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0.05</v>
      </c>
    </row>
    <row r="14" spans="1:24" ht="54" customHeight="1" x14ac:dyDescent="0.3">
      <c r="A14" s="2" t="s">
        <v>951</v>
      </c>
      <c r="B14" s="2" t="s">
        <v>88</v>
      </c>
      <c r="C14" s="2" t="s">
        <v>2301</v>
      </c>
      <c r="D14" s="2" t="s">
        <v>286</v>
      </c>
      <c r="E14" s="2" t="s">
        <v>2302</v>
      </c>
      <c r="F14" s="5" t="s">
        <v>287</v>
      </c>
      <c r="G14" s="6">
        <v>1</v>
      </c>
      <c r="H14" s="13">
        <f>Assumptions!$B$23</f>
        <v>10</v>
      </c>
      <c r="I14" s="11">
        <v>1</v>
      </c>
      <c r="J14" s="5" t="s">
        <v>2297</v>
      </c>
      <c r="K14" s="12"/>
      <c r="L14" s="3" t="str">
        <f>IF(U14=0,"INVALID SKU",IF(INDEX('SKU Catalog'!$J$1:$J$116,MAX(1,U14))=0,"PAYG",IF(J14="Default",Assumptions!$B$7,J14)))</f>
        <v>PAYG</v>
      </c>
      <c r="M14" s="3" t="str">
        <f>IF(U14=0,"Review SKU",INDEX('SKU Catalog'!$E$1:$E$116,MAX(1,U14)))</f>
        <v>10K operations</v>
      </c>
      <c r="N14" s="8">
        <f>IF(ISNUMBER(K14),K14,IF(U14=0,"UNPRICED",IF(L14="PAYG",INDEX('SKU Catalog'!$K$1:$K$116,MAX(1,U14)),IF(L14="1Y",INDEX('SKU Catalog'!$L$1:$L$116,MAX(1,U14)),INDEX('SKU Catalog'!$M$1:$M$116,MAX(1,U14))))))</f>
        <v>0.03</v>
      </c>
      <c r="O14" s="4">
        <f>IF(NOT(AND(A14=$B$2,G14&gt;0,H14&gt;0,OR(C14&lt;&gt;"Recommended baseline",Assumptions!$B$10=1))),0,IF(ISNUMBER(N14),G14*H14*N14*IF(ISNUMBER(K14),1,IF(AND(L14="PAYG",INDEX('SKU Catalog'!$F$1:$F$116,MAX(1,U14))="Hourly"),I14,1)),"UNPRICED"))</f>
        <v>0.3</v>
      </c>
      <c r="P14" s="4">
        <f>IF(ISNUMBER(O14),O14*Assumptions!$B$8,"UNPRICED")</f>
        <v>3.5999999999999996</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2303</v>
      </c>
      <c r="S14" s="2" t="s">
        <v>2304</v>
      </c>
      <c r="T14" s="2" t="s">
        <v>286</v>
      </c>
      <c r="U14" s="3">
        <f>IF(COUNTIF('SKU Catalog'!$A$4:$A$116,T14&amp;"|"&amp;F14)=0,0,MATCH(T14&amp;"|"&amp;F14,'SKU Catalog'!$A$1:$A$116,0))</f>
        <v>48</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0.3</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0.3</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0.3</v>
      </c>
    </row>
    <row r="15" spans="1:24" ht="54" customHeight="1" x14ac:dyDescent="0.3">
      <c r="A15" s="2" t="s">
        <v>951</v>
      </c>
      <c r="B15" s="2" t="s">
        <v>88</v>
      </c>
      <c r="C15" s="2" t="s">
        <v>2301</v>
      </c>
      <c r="D15" s="2" t="s">
        <v>297</v>
      </c>
      <c r="E15" s="2" t="s">
        <v>2302</v>
      </c>
      <c r="F15" s="5" t="s">
        <v>298</v>
      </c>
      <c r="G15" s="6">
        <v>1</v>
      </c>
      <c r="H15" s="13">
        <f>Assumptions!$B$12</f>
        <v>30</v>
      </c>
      <c r="I15" s="11">
        <v>1</v>
      </c>
      <c r="J15" s="5" t="s">
        <v>2297</v>
      </c>
      <c r="K15" s="12"/>
      <c r="L15" s="3" t="str">
        <f>IF(U15=0,"INVALID SKU",IF(INDEX('SKU Catalog'!$J$1:$J$116,MAX(1,U15))=0,"PAYG",IF(J15="Default",Assumptions!$B$7,J15)))</f>
        <v>PAYG</v>
      </c>
      <c r="M15" s="3" t="str">
        <f>IF(U15=0,"Review SKU",INDEX('SKU Catalog'!$E$1:$E$116,MAX(1,U15)))</f>
        <v>GB analyzed</v>
      </c>
      <c r="N15" s="8">
        <f>IF(ISNUMBER(K15),K15,IF(U15=0,"UNPRICED",IF(L15="PAYG",INDEX('SKU Catalog'!$K$1:$K$116,MAX(1,U15)),IF(L15="1Y",INDEX('SKU Catalog'!$L$1:$L$116,MAX(1,U15)),INDEX('SKU Catalog'!$M$1:$M$116,MAX(1,U15))))))</f>
        <v>4.3</v>
      </c>
      <c r="O15" s="4">
        <f>IF(NOT(AND(A15=$B$2,G15&gt;0,H15&gt;0,OR(C15&lt;&gt;"Recommended baseline",Assumptions!$B$10=1))),0,IF(ISNUMBER(N15),G15*H15*N15*IF(ISNUMBER(K15),1,IF(AND(L15="PAYG",INDEX('SKU Catalog'!$F$1:$F$116,MAX(1,U15))="Hourly"),I15,1)),"UNPRICED"))</f>
        <v>129</v>
      </c>
      <c r="P15" s="4">
        <f>IF(ISNUMBER(O15),O15*Assumptions!$B$8,"UNPRICED")</f>
        <v>1548</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2305</v>
      </c>
      <c r="S15" s="2" t="s">
        <v>2304</v>
      </c>
      <c r="T15" s="2" t="s">
        <v>297</v>
      </c>
      <c r="U15" s="3">
        <f>IF(COUNTIF('SKU Catalog'!$A$4:$A$116,T15&amp;"|"&amp;F15)=0,0,MATCH(T15&amp;"|"&amp;F15,'SKU Catalog'!$A$1:$A$116,0))</f>
        <v>51</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129</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129</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129</v>
      </c>
    </row>
    <row r="16" spans="1:24" ht="54" customHeight="1" x14ac:dyDescent="0.3">
      <c r="A16" s="2" t="s">
        <v>951</v>
      </c>
      <c r="B16" s="2" t="s">
        <v>94</v>
      </c>
      <c r="C16" s="2" t="s">
        <v>2301</v>
      </c>
      <c r="D16" s="2" t="s">
        <v>289</v>
      </c>
      <c r="E16" s="2" t="s">
        <v>2302</v>
      </c>
      <c r="F16" s="5" t="s">
        <v>290</v>
      </c>
      <c r="G16" s="6">
        <v>1</v>
      </c>
      <c r="H16" s="13">
        <f>Assumptions!$B$12</f>
        <v>30</v>
      </c>
      <c r="I16" s="11">
        <v>1</v>
      </c>
      <c r="J16" s="5" t="s">
        <v>2297</v>
      </c>
      <c r="K16" s="12"/>
      <c r="L16" s="3" t="str">
        <f>IF(U16=0,"INVALID SKU",IF(INDEX('SKU Catalog'!$J$1:$J$116,MAX(1,U16))=0,"PAYG",IF(J16="Default",Assumptions!$B$7,J16)))</f>
        <v>PAYG</v>
      </c>
      <c r="M16" s="3" t="str">
        <f>IF(U16=0,"Review SKU",INDEX('SKU Catalog'!$E$1:$E$116,MAX(1,U16)))</f>
        <v>GB ingested</v>
      </c>
      <c r="N16" s="8">
        <f>IF(ISNUMBER(K16),K16,IF(U16=0,"UNPRICED",IF(L16="PAYG",INDEX('SKU Catalog'!$K$1:$K$116,MAX(1,U16)),IF(L16="1Y",INDEX('SKU Catalog'!$L$1:$L$116,MAX(1,U16)),INDEX('SKU Catalog'!$M$1:$M$116,MAX(1,U16))))))</f>
        <v>2.2999999999999998</v>
      </c>
      <c r="O16" s="4">
        <f>IF(NOT(AND(A16=$B$2,G16&gt;0,H16&gt;0,OR(C16&lt;&gt;"Recommended baseline",Assumptions!$B$10=1))),0,IF(ISNUMBER(N16),G16*H16*N16*IF(ISNUMBER(K16),1,IF(AND(L16="PAYG",INDEX('SKU Catalog'!$F$1:$F$116,MAX(1,U16))="Hourly"),I16,1)),"UNPRICED"))</f>
        <v>69</v>
      </c>
      <c r="P16" s="4">
        <f>IF(ISNUMBER(O16),O16*Assumptions!$B$8,"UNPRICED")</f>
        <v>828</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2306</v>
      </c>
      <c r="S16" s="2" t="s">
        <v>2304</v>
      </c>
      <c r="T16" s="2" t="s">
        <v>289</v>
      </c>
      <c r="U16" s="3">
        <f>IF(COUNTIF('SKU Catalog'!$A$4:$A$116,T16&amp;"|"&amp;F16)=0,0,MATCH(T16&amp;"|"&amp;F16,'SKU Catalog'!$A$1:$A$116,0))</f>
        <v>49</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69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69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69</v>
      </c>
    </row>
    <row r="17" spans="1:24" ht="54" customHeight="1" x14ac:dyDescent="0.3">
      <c r="A17" s="2" t="s">
        <v>951</v>
      </c>
      <c r="B17" s="2" t="s">
        <v>87</v>
      </c>
      <c r="C17" s="2" t="s">
        <v>2301</v>
      </c>
      <c r="D17" s="2" t="s">
        <v>335</v>
      </c>
      <c r="E17" s="2" t="s">
        <v>2302</v>
      </c>
      <c r="F17" s="5" t="s">
        <v>287</v>
      </c>
      <c r="G17" s="6">
        <v>1</v>
      </c>
      <c r="H17" s="13">
        <f>Assumptions!$B$17</f>
        <v>3</v>
      </c>
      <c r="I17" s="11">
        <v>1</v>
      </c>
      <c r="J17" s="5" t="s">
        <v>2297</v>
      </c>
      <c r="K17" s="12"/>
      <c r="L17" s="3" t="str">
        <f>IF(U17=0,"INVALID SKU",IF(INDEX('SKU Catalog'!$J$1:$J$116,MAX(1,U17))=0,"PAYG",IF(J17="Default",Assumptions!$B$7,J17)))</f>
        <v>PAYG</v>
      </c>
      <c r="M17" s="3" t="str">
        <f>IF(U17=0,"Review SKU",INDEX('SKU Catalog'!$E$1:$E$116,MAX(1,U17)))</f>
        <v>endpoint</v>
      </c>
      <c r="N17" s="8">
        <f>IF(ISNUMBER(K17),K17,IF(U17=0,"UNPRICED",IF(L17="PAYG",INDEX('SKU Catalog'!$K$1:$K$116,MAX(1,U17)),IF(L17="1Y",INDEX('SKU Catalog'!$L$1:$L$116,MAX(1,U17)),INDEX('SKU Catalog'!$M$1:$M$116,MAX(1,U17))))))</f>
        <v>7.3</v>
      </c>
      <c r="O17" s="4">
        <f>IF(NOT(AND(A17=$B$2,G17&gt;0,H17&gt;0,OR(C17&lt;&gt;"Recommended baseline",Assumptions!$B$10=1))),0,IF(ISNUMBER(N17),G17*H17*N17*IF(ISNUMBER(K17),1,IF(AND(L17="PAYG",INDEX('SKU Catalog'!$F$1:$F$116,MAX(1,U17))="Hourly"),I17,1)),"UNPRICED"))</f>
        <v>21.9</v>
      </c>
      <c r="P17" s="4">
        <f>IF(ISNUMBER(O17),O17*Assumptions!$B$8,"UNPRICED")</f>
        <v>262.79999999999995</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2303</v>
      </c>
      <c r="S17" s="2" t="s">
        <v>2304</v>
      </c>
      <c r="T17" s="2" t="s">
        <v>335</v>
      </c>
      <c r="U17" s="3">
        <f>IF(COUNTIF('SKU Catalog'!$A$4:$A$116,T17&amp;"|"&amp;F17)=0,0,MATCH(T17&amp;"|"&amp;F17,'SKU Catalog'!$A$1:$A$116,0))</f>
        <v>63</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21.9</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21.9</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21.9</v>
      </c>
    </row>
    <row r="18" spans="1:24" ht="54" customHeight="1" x14ac:dyDescent="0.3">
      <c r="A18" s="2" t="s">
        <v>951</v>
      </c>
      <c r="B18" s="2" t="s">
        <v>87</v>
      </c>
      <c r="C18" s="2" t="s">
        <v>2301</v>
      </c>
      <c r="D18" s="2" t="s">
        <v>338</v>
      </c>
      <c r="E18" s="2" t="s">
        <v>2302</v>
      </c>
      <c r="F18" s="5" t="s">
        <v>287</v>
      </c>
      <c r="G18" s="6">
        <v>1</v>
      </c>
      <c r="H18" s="6">
        <v>100</v>
      </c>
      <c r="I18" s="11">
        <v>1</v>
      </c>
      <c r="J18" s="5" t="s">
        <v>2297</v>
      </c>
      <c r="K18" s="12"/>
      <c r="L18" s="3" t="str">
        <f>IF(U18=0,"INVALID SKU",IF(INDEX('SKU Catalog'!$J$1:$J$116,MAX(1,U18))=0,"PAYG",IF(J18="Default",Assumptions!$B$7,J18)))</f>
        <v>PAYG</v>
      </c>
      <c r="M18" s="3" t="str">
        <f>IF(U18=0,"Review SKU",INDEX('SKU Catalog'!$E$1:$E$116,MAX(1,U18)))</f>
        <v>GB processed</v>
      </c>
      <c r="N18" s="8">
        <f>IF(ISNUMBER(K18),K18,IF(U18=0,"UNPRICED",IF(L18="PAYG",INDEX('SKU Catalog'!$K$1:$K$116,MAX(1,U18)),IF(L18="1Y",INDEX('SKU Catalog'!$L$1:$L$116,MAX(1,U18)),INDEX('SKU Catalog'!$M$1:$M$116,MAX(1,U18))))))</f>
        <v>0.01</v>
      </c>
      <c r="O18" s="4">
        <f>IF(NOT(AND(A18=$B$2,G18&gt;0,H18&gt;0,OR(C18&lt;&gt;"Recommended baseline",Assumptions!$B$10=1))),0,IF(ISNUMBER(N18),G18*H18*N18*IF(ISNUMBER(K18),1,IF(AND(L18="PAYG",INDEX('SKU Catalog'!$F$1:$F$116,MAX(1,U18))="Hourly"),I18,1)),"UNPRICED"))</f>
        <v>1</v>
      </c>
      <c r="P18" s="4">
        <f>IF(ISNUMBER(O18),O18*Assumptions!$B$8,"UNPRICED")</f>
        <v>12</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338</v>
      </c>
      <c r="U18" s="3">
        <f>IF(COUNTIF('SKU Catalog'!$A$4:$A$116,T18&amp;"|"&amp;F18)=0,0,MATCH(T18&amp;"|"&amp;F18,'SKU Catalog'!$A$1:$A$116,0))</f>
        <v>64</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v>
      </c>
    </row>
    <row r="19" spans="1:24" ht="54" customHeight="1" x14ac:dyDescent="0.3">
      <c r="A19" s="2" t="s">
        <v>951</v>
      </c>
      <c r="B19" s="2" t="s">
        <v>87</v>
      </c>
      <c r="C19" s="2" t="s">
        <v>2301</v>
      </c>
      <c r="D19" s="2" t="s">
        <v>342</v>
      </c>
      <c r="E19" s="2" t="s">
        <v>2302</v>
      </c>
      <c r="F19" s="5" t="s">
        <v>343</v>
      </c>
      <c r="G19" s="6">
        <v>1</v>
      </c>
      <c r="H19" s="13">
        <f>Assumptions!$B$18</f>
        <v>3</v>
      </c>
      <c r="I19" s="11">
        <v>1</v>
      </c>
      <c r="J19" s="5" t="s">
        <v>2297</v>
      </c>
      <c r="K19" s="12"/>
      <c r="L19" s="3" t="str">
        <f>IF(U19=0,"INVALID SKU",IF(INDEX('SKU Catalog'!$J$1:$J$116,MAX(1,U19))=0,"PAYG",IF(J19="Default",Assumptions!$B$7,J19)))</f>
        <v>PAYG</v>
      </c>
      <c r="M19" s="3" t="str">
        <f>IF(U19=0,"Review SKU",INDEX('SKU Catalog'!$E$1:$E$116,MAX(1,U19)))</f>
        <v>zone</v>
      </c>
      <c r="N19" s="8">
        <f>IF(ISNUMBER(K19),K19,IF(U19=0,"UNPRICED",IF(L19="PAYG",INDEX('SKU Catalog'!$K$1:$K$116,MAX(1,U19)),IF(L19="1Y",INDEX('SKU Catalog'!$L$1:$L$116,MAX(1,U19)),INDEX('SKU Catalog'!$M$1:$M$116,MAX(1,U19))))))</f>
        <v>0.5</v>
      </c>
      <c r="O19" s="4">
        <f>IF(NOT(AND(A19=$B$2,G19&gt;0,H19&gt;0,OR(C19&lt;&gt;"Recommended baseline",Assumptions!$B$10=1))),0,IF(ISNUMBER(N19),G19*H19*N19*IF(ISNUMBER(K19),1,IF(AND(L19="PAYG",INDEX('SKU Catalog'!$F$1:$F$116,MAX(1,U19))="Hourly"),I19,1)),"UNPRICED"))</f>
        <v>1.5</v>
      </c>
      <c r="P19" s="4">
        <f>IF(ISNUMBER(O19),O19*Assumptions!$B$8,"UNPRICED")</f>
        <v>18</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2303</v>
      </c>
      <c r="S19" s="2" t="s">
        <v>2304</v>
      </c>
      <c r="T19" s="2" t="s">
        <v>342</v>
      </c>
      <c r="U19" s="3">
        <f>IF(COUNTIF('SKU Catalog'!$A$4:$A$116,T19&amp;"|"&amp;F19)=0,0,MATCH(T19&amp;"|"&amp;F19,'SKU Catalog'!$A$1:$A$116,0))</f>
        <v>65</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1.5</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1.5</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1.5</v>
      </c>
    </row>
    <row r="20" spans="1:24" ht="54" customHeight="1" x14ac:dyDescent="0.3">
      <c r="A20" s="2" t="s">
        <v>951</v>
      </c>
      <c r="B20" s="2" t="s">
        <v>87</v>
      </c>
      <c r="C20" s="2" t="s">
        <v>2301</v>
      </c>
      <c r="D20" s="2" t="s">
        <v>346</v>
      </c>
      <c r="E20" s="2" t="s">
        <v>2302</v>
      </c>
      <c r="F20" s="5" t="s">
        <v>343</v>
      </c>
      <c r="G20" s="6">
        <v>1</v>
      </c>
      <c r="H20" s="6">
        <v>1</v>
      </c>
      <c r="I20" s="11">
        <v>1</v>
      </c>
      <c r="J20" s="5" t="s">
        <v>2297</v>
      </c>
      <c r="K20" s="12"/>
      <c r="L20" s="3" t="str">
        <f>IF(U20=0,"INVALID SKU",IF(INDEX('SKU Catalog'!$J$1:$J$116,MAX(1,U20))=0,"PAYG",IF(J20="Default",Assumptions!$B$7,J20)))</f>
        <v>PAYG</v>
      </c>
      <c r="M20" s="3" t="str">
        <f>IF(U20=0,"Review SKU",INDEX('SKU Catalog'!$E$1:$E$116,MAX(1,U20)))</f>
        <v>million queries</v>
      </c>
      <c r="N20" s="8">
        <f>IF(ISNUMBER(K20),K20,IF(U20=0,"UNPRICED",IF(L20="PAYG",INDEX('SKU Catalog'!$K$1:$K$116,MAX(1,U20)),IF(L20="1Y",INDEX('SKU Catalog'!$L$1:$L$116,MAX(1,U20)),INDEX('SKU Catalog'!$M$1:$M$116,MAX(1,U20))))))</f>
        <v>0.4</v>
      </c>
      <c r="O20" s="4">
        <f>IF(NOT(AND(A20=$B$2,G20&gt;0,H20&gt;0,OR(C20&lt;&gt;"Recommended baseline",Assumptions!$B$10=1))),0,IF(ISNUMBER(N20),G20*H20*N20*IF(ISNUMBER(K20),1,IF(AND(L20="PAYG",INDEX('SKU Catalog'!$F$1:$F$116,MAX(1,U20))="Hourly"),I20,1)),"UNPRICED"))</f>
        <v>0.4</v>
      </c>
      <c r="P20" s="4">
        <f>IF(ISNUMBER(O20),O20*Assumptions!$B$8,"UNPRICED")</f>
        <v>4.8000000000000007</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2303</v>
      </c>
      <c r="S20" s="2" t="s">
        <v>2304</v>
      </c>
      <c r="T20" s="2" t="s">
        <v>346</v>
      </c>
      <c r="U20" s="3">
        <f>IF(COUNTIF('SKU Catalog'!$A$4:$A$116,T20&amp;"|"&amp;F20)=0,0,MATCH(T20&amp;"|"&amp;F20,'SKU Catalog'!$A$1:$A$116,0))</f>
        <v>66</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0.4</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0.4</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0.4</v>
      </c>
    </row>
    <row r="21" spans="1:24" ht="54" customHeight="1" x14ac:dyDescent="0.3">
      <c r="A21" s="2" t="s">
        <v>951</v>
      </c>
      <c r="B21" s="2" t="s">
        <v>87</v>
      </c>
      <c r="C21" s="2" t="s">
        <v>2301</v>
      </c>
      <c r="D21" s="2" t="s">
        <v>352</v>
      </c>
      <c r="E21" s="2" t="s">
        <v>2302</v>
      </c>
      <c r="F21" s="5" t="s">
        <v>353</v>
      </c>
      <c r="G21" s="6">
        <v>1</v>
      </c>
      <c r="H21" s="13">
        <f>Assumptions!$B$16</f>
        <v>100</v>
      </c>
      <c r="I21" s="11">
        <v>1</v>
      </c>
      <c r="J21" s="5" t="s">
        <v>2297</v>
      </c>
      <c r="K21" s="12"/>
      <c r="L21" s="3" t="str">
        <f>IF(U21=0,"INVALID SKU",IF(INDEX('SKU Catalog'!$J$1:$J$116,MAX(1,U21))=0,"PAYG",IF(J21="Default",Assumptions!$B$7,J21)))</f>
        <v>PAYG</v>
      </c>
      <c r="M21" s="3" t="str">
        <f>IF(U21=0,"Review SKU",INDEX('SKU Catalog'!$E$1:$E$116,MAX(1,U21)))</f>
        <v>billable GB</v>
      </c>
      <c r="N21" s="8">
        <f>IF(ISNUMBER(K21),K21,IF(U21=0,"UNPRICED",IF(L21="PAYG",INDEX('SKU Catalog'!$K$1:$K$116,MAX(1,U21)),IF(L21="1Y",INDEX('SKU Catalog'!$L$1:$L$116,MAX(1,U21)),INDEX('SKU Catalog'!$M$1:$M$116,MAX(1,U21))))))</f>
        <v>8.6999999999999994E-2</v>
      </c>
      <c r="O21" s="4">
        <f>IF(NOT(AND(A21=$B$2,G21&gt;0,H21&gt;0,OR(C21&lt;&gt;"Recommended baseline",Assumptions!$B$10=1))),0,IF(ISNUMBER(N21),G21*H21*N21*IF(ISNUMBER(K21),1,IF(AND(L21="PAYG",INDEX('SKU Catalog'!$F$1:$F$116,MAX(1,U21))="Hourly"),I21,1)),"UNPRICED"))</f>
        <v>8.6999999999999993</v>
      </c>
      <c r="P21" s="4">
        <f>IF(ISNUMBER(O21),O21*Assumptions!$B$8,"UNPRICED")</f>
        <v>104.39999999999999</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352</v>
      </c>
      <c r="U21" s="3">
        <f>IF(COUNTIF('SKU Catalog'!$A$4:$A$116,T21&amp;"|"&amp;F21)=0,0,MATCH(T21&amp;"|"&amp;F21,'SKU Catalog'!$A$1:$A$116,0))</f>
        <v>69</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8.6999999999999993</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8.6999999999999993</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8.6999999999999993</v>
      </c>
    </row>
    <row r="22" spans="1:24" ht="54" customHeight="1" x14ac:dyDescent="0.3">
      <c r="A22" s="2" t="s">
        <v>951</v>
      </c>
      <c r="B22" s="2" t="s">
        <v>90</v>
      </c>
      <c r="C22" s="2" t="s">
        <v>2301</v>
      </c>
      <c r="D22" s="2" t="s">
        <v>316</v>
      </c>
      <c r="E22" s="2" t="s">
        <v>2302</v>
      </c>
      <c r="F22" s="5" t="s">
        <v>317</v>
      </c>
      <c r="G22" s="6">
        <v>1</v>
      </c>
      <c r="H22" s="13">
        <f>Assumptions!$B$13</f>
        <v>10</v>
      </c>
      <c r="I22" s="11">
        <v>1</v>
      </c>
      <c r="J22" s="5" t="s">
        <v>2297</v>
      </c>
      <c r="K22" s="12"/>
      <c r="L22" s="3" t="str">
        <f>IF(U22=0,"INVALID SKU",IF(INDEX('SKU Catalog'!$J$1:$J$116,MAX(1,U22))=0,"PAYG",IF(J22="Default",Assumptions!$B$7,J22)))</f>
        <v>PAYG</v>
      </c>
      <c r="M22" s="3" t="str">
        <f>IF(U22=0,"Review SKU",INDEX('SKU Catalog'!$E$1:$E$116,MAX(1,U22)))</f>
        <v>million tokens</v>
      </c>
      <c r="N22" s="8">
        <f>IF(ISNUMBER(K22),K22,IF(U22=0,"UNPRICED",IF(L22="PAYG",INDEX('SKU Catalog'!$K$1:$K$116,MAX(1,U22)),IF(L22="1Y",INDEX('SKU Catalog'!$L$1:$L$116,MAX(1,U22)),INDEX('SKU Catalog'!$M$1:$M$116,MAX(1,U22))))))</f>
        <v>0.15</v>
      </c>
      <c r="O22" s="4">
        <f>IF(NOT(AND(A22=$B$2,G22&gt;0,H22&gt;0,OR(C22&lt;&gt;"Recommended baseline",Assumptions!$B$10=1))),0,IF(ISNUMBER(N22),G22*H22*N22*IF(ISNUMBER(K22),1,IF(AND(L22="PAYG",INDEX('SKU Catalog'!$F$1:$F$116,MAX(1,U22))="Hourly"),I22,1)),"UNPRICED"))</f>
        <v>1.5</v>
      </c>
      <c r="P22" s="4">
        <f>IF(ISNUMBER(O22),O22*Assumptions!$B$8,"UNPRICED")</f>
        <v>18</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316</v>
      </c>
      <c r="U22" s="3">
        <f>IF(COUNTIF('SKU Catalog'!$A$4:$A$116,T22&amp;"|"&amp;F22)=0,0,MATCH(T22&amp;"|"&amp;F22,'SKU Catalog'!$A$1:$A$116,0))</f>
        <v>56</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1.5</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1.5</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1.5</v>
      </c>
    </row>
    <row r="23" spans="1:24" ht="54" customHeight="1" x14ac:dyDescent="0.3">
      <c r="A23" s="2" t="s">
        <v>951</v>
      </c>
      <c r="B23" s="2" t="s">
        <v>90</v>
      </c>
      <c r="C23" s="2" t="s">
        <v>2301</v>
      </c>
      <c r="D23" s="2" t="s">
        <v>323</v>
      </c>
      <c r="E23" s="2" t="s">
        <v>2302</v>
      </c>
      <c r="F23" s="5" t="s">
        <v>317</v>
      </c>
      <c r="G23" s="6">
        <v>1</v>
      </c>
      <c r="H23" s="13">
        <f>Assumptions!$B$14</f>
        <v>2</v>
      </c>
      <c r="I23" s="11">
        <v>1</v>
      </c>
      <c r="J23" s="5" t="s">
        <v>2297</v>
      </c>
      <c r="K23" s="12"/>
      <c r="L23" s="3" t="str">
        <f>IF(U23=0,"INVALID SKU",IF(INDEX('SKU Catalog'!$J$1:$J$116,MAX(1,U23))=0,"PAYG",IF(J23="Default",Assumptions!$B$7,J23)))</f>
        <v>PAYG</v>
      </c>
      <c r="M23" s="3" t="str">
        <f>IF(U23=0,"Review SKU",INDEX('SKU Catalog'!$E$1:$E$116,MAX(1,U23)))</f>
        <v>million tokens</v>
      </c>
      <c r="N23" s="8">
        <f>IF(ISNUMBER(K23),K23,IF(U23=0,"UNPRICED",IF(L23="PAYG",INDEX('SKU Catalog'!$K$1:$K$116,MAX(1,U23)),IF(L23="1Y",INDEX('SKU Catalog'!$L$1:$L$116,MAX(1,U23)),INDEX('SKU Catalog'!$M$1:$M$116,MAX(1,U23))))))</f>
        <v>0.6</v>
      </c>
      <c r="O23" s="4">
        <f>IF(NOT(AND(A23=$B$2,G23&gt;0,H23&gt;0,OR(C23&lt;&gt;"Recommended baseline",Assumptions!$B$10=1))),0,IF(ISNUMBER(N23),G23*H23*N23*IF(ISNUMBER(K23),1,IF(AND(L23="PAYG",INDEX('SKU Catalog'!$F$1:$F$116,MAX(1,U23))="Hourly"),I23,1)),"UNPRICED"))</f>
        <v>1.2</v>
      </c>
      <c r="P23" s="4">
        <f>IF(ISNUMBER(O23),O23*Assumptions!$B$8,"UNPRICED")</f>
        <v>14.399999999999999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323</v>
      </c>
      <c r="U23" s="3">
        <f>IF(COUNTIF('SKU Catalog'!$A$4:$A$116,T23&amp;"|"&amp;F23)=0,0,MATCH(T23&amp;"|"&amp;F23,'SKU Catalog'!$A$1:$A$116,0))</f>
        <v>58</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1.2</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1.2</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1.2</v>
      </c>
    </row>
    <row r="24" spans="1:24" ht="54" customHeight="1" x14ac:dyDescent="0.3">
      <c r="A24" s="2" t="s">
        <v>951</v>
      </c>
      <c r="B24" s="2" t="s">
        <v>90</v>
      </c>
      <c r="C24" s="2" t="s">
        <v>2301</v>
      </c>
      <c r="D24" s="2" t="s">
        <v>326</v>
      </c>
      <c r="E24" s="2" t="s">
        <v>2302</v>
      </c>
      <c r="F24" s="5" t="s">
        <v>327</v>
      </c>
      <c r="G24" s="6">
        <v>1</v>
      </c>
      <c r="H24" s="13">
        <f>Assumptions!$B$20</f>
        <v>1</v>
      </c>
      <c r="I24" s="11">
        <v>1</v>
      </c>
      <c r="J24" s="5" t="s">
        <v>2297</v>
      </c>
      <c r="K24" s="12"/>
      <c r="L24" s="3" t="str">
        <f>IF(U24=0,"INVALID SKU",IF(INDEX('SKU Catalog'!$J$1:$J$116,MAX(1,U24))=0,"PAYG",IF(J24="Default",Assumptions!$B$7,J24)))</f>
        <v>PAYG</v>
      </c>
      <c r="M24" s="3" t="str">
        <f>IF(U24=0,"Review SKU",INDEX('SKU Catalog'!$E$1:$E$116,MAX(1,U24)))</f>
        <v>search unit (replicas x partitions)</v>
      </c>
      <c r="N24" s="8">
        <f>IF(ISNUMBER(K24),K24,IF(U24=0,"UNPRICED",IF(L24="PAYG",INDEX('SKU Catalog'!$K$1:$K$116,MAX(1,U24)),IF(L24="1Y",INDEX('SKU Catalog'!$L$1:$L$116,MAX(1,U24)),INDEX('SKU Catalog'!$M$1:$M$116,MAX(1,U24))))))</f>
        <v>73.73</v>
      </c>
      <c r="O24" s="4">
        <f>IF(NOT(AND(A24=$B$2,G24&gt;0,H24&gt;0,OR(C24&lt;&gt;"Recommended baseline",Assumptions!$B$10=1))),0,IF(ISNUMBER(N24),G24*H24*N24*IF(ISNUMBER(K24),1,IF(AND(L24="PAYG",INDEX('SKU Catalog'!$F$1:$F$116,MAX(1,U24))="Hourly"),I24,1)),"UNPRICED"))</f>
        <v>73.73</v>
      </c>
      <c r="P24" s="4">
        <f>IF(ISNUMBER(O24),O24*Assumptions!$B$8,"UNPRICED")</f>
        <v>884.76</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326</v>
      </c>
      <c r="U24" s="3">
        <f>IF(COUNTIF('SKU Catalog'!$A$4:$A$116,T24&amp;"|"&amp;F24)=0,0,MATCH(T24&amp;"|"&amp;F24,'SKU Catalog'!$A$1:$A$116,0))</f>
        <v>60</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73.73</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73.73</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73.73</v>
      </c>
    </row>
    <row r="25" spans="1:24" ht="54" customHeight="1" x14ac:dyDescent="0.3">
      <c r="A25" s="2" t="s">
        <v>951</v>
      </c>
      <c r="B25" s="2" t="s">
        <v>88</v>
      </c>
      <c r="C25" s="2" t="s">
        <v>2301</v>
      </c>
      <c r="D25" s="2" t="s">
        <v>307</v>
      </c>
      <c r="E25" s="2" t="s">
        <v>2302</v>
      </c>
      <c r="F25" s="5" t="s">
        <v>312</v>
      </c>
      <c r="G25" s="6">
        <v>1</v>
      </c>
      <c r="H25" s="13">
        <f>Assumptions!$B$19</f>
        <v>1</v>
      </c>
      <c r="I25" s="11">
        <v>1</v>
      </c>
      <c r="J25" s="5" t="s">
        <v>2297</v>
      </c>
      <c r="K25" s="12"/>
      <c r="L25" s="3" t="str">
        <f>IF(U25=0,"INVALID SKU",IF(INDEX('SKU Catalog'!$J$1:$J$116,MAX(1,U25))=0,"PAYG",IF(J25="Default",Assumptions!$B$7,J25)))</f>
        <v>PAYG</v>
      </c>
      <c r="M25" s="3" t="str">
        <f>IF(U25=0,"Review SKU",INDEX('SKU Catalog'!$E$1:$E$116,MAX(1,U25)))</f>
        <v>protected storage account</v>
      </c>
      <c r="N25" s="8" t="str">
        <f>IF(ISNUMBER(K25),K25,IF(U25=0,"UNPRICED",IF(L25="PAYG",INDEX('SKU Catalog'!$K$1:$K$116,MAX(1,U25)),IF(L25="1Y",INDEX('SKU Catalog'!$L$1:$L$116,MAX(1,U25)),INDEX('SKU Catalog'!$M$1:$M$116,MAX(1,U25))))))</f>
        <v>UNPRICED</v>
      </c>
      <c r="O25" s="4" t="str">
        <f>IF(NOT(AND(A25=$B$2,G25&gt;0,H25&gt;0,OR(C25&lt;&gt;"Recommended baseline",Assumptions!$B$10=1))),0,IF(ISNUMBER(N25),G25*H25*N25*IF(ISNUMBER(K25),1,IF(AND(L25="PAYG",INDEX('SKU Catalog'!$F$1:$F$116,MAX(1,U25))="Hourly"),I25,1)),"UNPRICED"))</f>
        <v>UNPRICED</v>
      </c>
      <c r="P25" s="4" t="str">
        <f>IF(ISNUMBER(O25),O25*Assumptions!$B$8,"UNPRICED")</f>
        <v>UNPRICED</v>
      </c>
      <c r="Q25" s="3" t="str">
        <f>IF(NOT(AND(A25=$B$2,G25&gt;0,H25&gt;0,OR(C25&lt;&gt;"Recommended baseline",Assumptions!$B$10=1))),"Inactive",IF(NOT(ISNUMBER(N25)),"UNPRICED - select SKU / quote",IF(ISNUMBER(K25),"Manual quote - verify source",IF(T25="Covered","Covered by capacity",IF(T25="Control plane","No direct fee","Priced - verify sizing")))))</f>
        <v>UNPRICED - select SKU / quote</v>
      </c>
      <c r="R25" s="2" t="s">
        <v>2307</v>
      </c>
      <c r="S25" s="2" t="s">
        <v>2304</v>
      </c>
      <c r="T25" s="2" t="s">
        <v>307</v>
      </c>
      <c r="U25" s="3">
        <f>IF(COUNTIF('SKU Catalog'!$A$4:$A$116,T25&amp;"|"&amp;F25)=0,0,MATCH(T25&amp;"|"&amp;F25,'SKU Catalog'!$A$1:$A$116,0))</f>
        <v>55</v>
      </c>
      <c r="V25" s="4" t="str">
        <f>IF(NOT(AND(A25=$B$2,G25&gt;0,H25&gt;0,OR(C25&lt;&gt;"Recommended baseline",Assumptions!$B$10=1))),0,IF(ISNUMBER(K25),G25*H25*K25,IF(U25=0,"UNPRICED",IF(ISNUMBER(INDEX('SKU Catalog'!$K$1:$K$116,MAX(1,U25))),G25*H25*INDEX('SKU Catalog'!$K$1:$K$116,MAX(1,U25))*IF(AND(INDEX('SKU Catalog'!$F$1:$F$116,MAX(1,U25))="Hourly",OR(INDEX('SKU Catalog'!$J$1:$J$116,MAX(1,U25))=0,"PAYG"="PAYG")),I25,1),"UNPRICED"))))</f>
        <v>UNPRICED</v>
      </c>
      <c r="W25" s="4" t="str">
        <f>IF(NOT(AND(A25=$B$2,G25&gt;0,H25&gt;0,OR(C25&lt;&gt;"Recommended baseline",Assumptions!$B$10=1))),0,IF(ISNUMBER(K25),G25*H25*K25,IF(U25=0,"UNPRICED",IF(ISNUMBER(INDEX('SKU Catalog'!$L$1:$L$116,MAX(1,U25))),G25*H25*INDEX('SKU Catalog'!$L$1:$L$116,MAX(1,U25))*IF(AND(INDEX('SKU Catalog'!$F$1:$F$116,MAX(1,U25))="Hourly",OR(INDEX('SKU Catalog'!$J$1:$J$116,MAX(1,U25))=0,"1Y"="PAYG")),I25,1),"UNPRICED"))))</f>
        <v>UNPRICED</v>
      </c>
      <c r="X25" s="4" t="str">
        <f>IF(NOT(AND(A25=$B$2,G25&gt;0,H25&gt;0,OR(C25&lt;&gt;"Recommended baseline",Assumptions!$B$10=1))),0,IF(ISNUMBER(K25),G25*H25*K25,IF(U25=0,"UNPRICED",IF(ISNUMBER(INDEX('SKU Catalog'!$M$1:$M$116,MAX(1,U25))),G25*H25*INDEX('SKU Catalog'!$M$1:$M$116,MAX(1,U25))*IF(AND(INDEX('SKU Catalog'!$F$1:$F$116,MAX(1,U25))="Hourly",OR(INDEX('SKU Catalog'!$J$1:$J$116,MAX(1,U25))=0,"3Y"="PAYG")),I25,1),"UNPRICED"))))</f>
        <v>UNPRICED</v>
      </c>
    </row>
    <row r="26" spans="1:24" ht="54" customHeight="1" x14ac:dyDescent="0.3">
      <c r="A26" s="2" t="s">
        <v>951</v>
      </c>
      <c r="B26" s="2" t="s">
        <v>96</v>
      </c>
      <c r="C26" s="2" t="s">
        <v>2301</v>
      </c>
      <c r="D26" s="2" t="s">
        <v>96</v>
      </c>
      <c r="E26" s="2" t="s">
        <v>2302</v>
      </c>
      <c r="F26" s="5" t="s">
        <v>191</v>
      </c>
      <c r="G26" s="6">
        <v>1</v>
      </c>
      <c r="H26" s="6">
        <v>1</v>
      </c>
      <c r="I26" s="11">
        <v>1</v>
      </c>
      <c r="J26" s="5" t="s">
        <v>2297</v>
      </c>
      <c r="K26" s="12"/>
      <c r="L26" s="3" t="str">
        <f>IF(U26=0,"INVALID SKU",IF(INDEX('SKU Catalog'!$J$1:$J$116,MAX(1,U26))=0,"PAYG",IF(J26="Default",Assumptions!$B$7,J26)))</f>
        <v>PAYG</v>
      </c>
      <c r="M26" s="3" t="str">
        <f>IF(U26=0,"Review SKU",INDEX('SKU Catalog'!$E$1:$E$116,MAX(1,U26)))</f>
        <v>quoted unit</v>
      </c>
      <c r="N26" s="8" t="str">
        <f>IF(ISNUMBER(K26),K26,IF(U26=0,"UNPRICED",IF(L26="PAYG",INDEX('SKU Catalog'!$K$1:$K$116,MAX(1,U26)),IF(L26="1Y",INDEX('SKU Catalog'!$L$1:$L$116,MAX(1,U26)),INDEX('SKU Catalog'!$M$1:$M$116,MAX(1,U26))))))</f>
        <v>UNPRICED</v>
      </c>
      <c r="O26" s="4" t="str">
        <f>IF(NOT(AND(A26=$B$2,G26&gt;0,H26&gt;0,OR(C26&lt;&gt;"Recommended baseline",Assumptions!$B$10=1))),0,IF(ISNUMBER(N26),G26*H26*N26*IF(ISNUMBER(K26),1,IF(AND(L26="PAYG",INDEX('SKU Catalog'!$F$1:$F$116,MAX(1,U26))="Hourly"),I26,1)),"UNPRICED"))</f>
        <v>UNPRICED</v>
      </c>
      <c r="P26" s="4" t="str">
        <f>IF(ISNUMBER(O26),O26*Assumptions!$B$8,"UNPRICED")</f>
        <v>UNPRICED</v>
      </c>
      <c r="Q26" s="3" t="str">
        <f>IF(NOT(AND(A26=$B$2,G26&gt;0,H26&gt;0,OR(C26&lt;&gt;"Recommended baseline",Assumptions!$B$10=1))),"Inactive",IF(NOT(ISNUMBER(N26)),"UNPRICED - select SKU / quote",IF(ISNUMBER(K26),"Manual quote - verify source",IF(T26="Covered","Covered by capacity",IF(T26="Control plane","No direct fee","Priced - verify sizing")))))</f>
        <v>UNPRICED - select SKU / quote</v>
      </c>
      <c r="R26" s="2" t="s">
        <v>2308</v>
      </c>
      <c r="S26" s="2" t="s">
        <v>2304</v>
      </c>
      <c r="T26" s="2" t="s">
        <v>96</v>
      </c>
      <c r="U26" s="3">
        <f>IF(COUNTIF('SKU Catalog'!$A$4:$A$116,T26&amp;"|"&amp;F26)=0,0,MATCH(T26&amp;"|"&amp;F26,'SKU Catalog'!$A$1:$A$116,0))</f>
        <v>6</v>
      </c>
      <c r="V26" s="4" t="str">
        <f>IF(NOT(AND(A26=$B$2,G26&gt;0,H26&gt;0,OR(C26&lt;&gt;"Recommended baseline",Assumptions!$B$10=1))),0,IF(ISNUMBER(K26),G26*H26*K26,IF(U26=0,"UNPRICED",IF(ISNUMBER(INDEX('SKU Catalog'!$K$1:$K$116,MAX(1,U26))),G26*H26*INDEX('SKU Catalog'!$K$1:$K$116,MAX(1,U26))*IF(AND(INDEX('SKU Catalog'!$F$1:$F$116,MAX(1,U26))="Hourly",OR(INDEX('SKU Catalog'!$J$1:$J$116,MAX(1,U26))=0,"PAYG"="PAYG")),I26,1),"UNPRICED"))))</f>
        <v>UNPRICED</v>
      </c>
      <c r="W26" s="4" t="str">
        <f>IF(NOT(AND(A26=$B$2,G26&gt;0,H26&gt;0,OR(C26&lt;&gt;"Recommended baseline",Assumptions!$B$10=1))),0,IF(ISNUMBER(K26),G26*H26*K26,IF(U26=0,"UNPRICED",IF(ISNUMBER(INDEX('SKU Catalog'!$L$1:$L$116,MAX(1,U26))),G26*H26*INDEX('SKU Catalog'!$L$1:$L$116,MAX(1,U26))*IF(AND(INDEX('SKU Catalog'!$F$1:$F$116,MAX(1,U26))="Hourly",OR(INDEX('SKU Catalog'!$J$1:$J$116,MAX(1,U26))=0,"1Y"="PAYG")),I26,1),"UNPRICED"))))</f>
        <v>UNPRICED</v>
      </c>
      <c r="X26" s="4" t="str">
        <f>IF(NOT(AND(A26=$B$2,G26&gt;0,H26&gt;0,OR(C26&lt;&gt;"Recommended baseline",Assumptions!$B$10=1))),0,IF(ISNUMBER(K26),G26*H26*K26,IF(U26=0,"UNPRICED",IF(ISNUMBER(INDEX('SKU Catalog'!$M$1:$M$116,MAX(1,U26))),G26*H26*INDEX('SKU Catalog'!$M$1:$M$116,MAX(1,U26))*IF(AND(INDEX('SKU Catalog'!$F$1:$F$116,MAX(1,U26))="Hourly",OR(INDEX('SKU Catalog'!$J$1:$J$116,MAX(1,U26))=0,"3Y"="PAYG")),I26,1),"UNPRICED"))))</f>
        <v>UNPRICED</v>
      </c>
    </row>
  </sheetData>
  <autoFilter ref="A5:S26" xr:uid="{00000000-0009-0000-0000-000013000000}"/>
  <mergeCells count="2">
    <mergeCell ref="A3:S3"/>
    <mergeCell ref="A1:S1"/>
  </mergeCells>
  <conditionalFormatting sqref="O6:P26">
    <cfRule type="cellIs" dxfId="5" priority="1" operator="equal">
      <formula>"UNPRICED"</formula>
    </cfRule>
  </conditionalFormatting>
  <dataValidations count="22">
    <dataValidation type="list" showErrorMessage="1" errorTitle="Invalid model input" error="Use the supplied options or a non-negative value in the allowed range." sqref="B2" xr:uid="{00000000-0002-0000-1300-000000000000}">
      <formula1>"prod"</formula1>
    </dataValidation>
    <dataValidation type="list" showErrorMessage="1" errorTitle="Invalid model input" error="Use the supplied options or a non-negative value in the allowed range." sqref="F6" xr:uid="{00000000-0002-0000-1300-000001000000}">
      <formula1>SKU_4</formula1>
    </dataValidation>
    <dataValidation type="list" showErrorMessage="1" errorTitle="Invalid model input" error="Use the supplied options or a non-negative value in the allowed range." sqref="J6:J26" xr:uid="{00000000-0002-0000-1300-000002000000}">
      <formula1>"Default,PAYG,1Y,3Y"</formula1>
    </dataValidation>
    <dataValidation type="decimal" showErrorMessage="1" errorTitle="Invalid model input" error="Use the supplied options or a non-negative value in the allowed range." sqref="G6:H26 K6:K26" xr:uid="{00000000-0002-0000-1300-000003000000}">
      <formula1>0</formula1>
      <formula2>1000000000000</formula2>
    </dataValidation>
    <dataValidation type="decimal" showErrorMessage="1" errorTitle="Invalid model input" error="Use the supplied options or a non-negative value in the allowed range." sqref="I6:I26" xr:uid="{00000000-0002-0000-1300-000006000000}">
      <formula1>0</formula1>
      <formula2>1</formula2>
    </dataValidation>
    <dataValidation type="list" showErrorMessage="1" errorTitle="Invalid model input" error="Use the supplied options or a non-negative value in the allowed range." sqref="F7:F10" xr:uid="{00000000-0002-0000-1300-000007000000}">
      <formula1>SKU_2</formula1>
    </dataValidation>
    <dataValidation type="list" showErrorMessage="1" errorTitle="Invalid model input" error="Use the supplied options or a non-negative value in the allowed range." sqref="F11" xr:uid="{00000000-0002-0000-1300-00001F000000}">
      <formula1>SKU_9</formula1>
    </dataValidation>
    <dataValidation type="list" showErrorMessage="1" errorTitle="Invalid model input" error="Use the supplied options or a non-negative value in the allowed range." sqref="F12" xr:uid="{00000000-0002-0000-1300-000025000000}">
      <formula1>SKU_10</formula1>
    </dataValidation>
    <dataValidation type="list" showErrorMessage="1" errorTitle="Invalid model input" error="Use the supplied options or a non-negative value in the allowed range." sqref="F13" xr:uid="{00000000-0002-0000-1300-00002B000000}">
      <formula1>SKU_11</formula1>
    </dataValidation>
    <dataValidation type="list" showErrorMessage="1" errorTitle="Invalid model input" error="Use the supplied options or a non-negative value in the allowed range." sqref="F14" xr:uid="{00000000-0002-0000-1300-000031000000}">
      <formula1>SKU_15</formula1>
    </dataValidation>
    <dataValidation type="list" showErrorMessage="1" errorTitle="Invalid model input" error="Use the supplied options or a non-negative value in the allowed range." sqref="F15" xr:uid="{00000000-0002-0000-1300-000037000000}">
      <formula1>SKU_18</formula1>
    </dataValidation>
    <dataValidation type="list" showErrorMessage="1" errorTitle="Invalid model input" error="Use the supplied options or a non-negative value in the allowed range." sqref="F16" xr:uid="{00000000-0002-0000-1300-00003D000000}">
      <formula1>SKU_16</formula1>
    </dataValidation>
    <dataValidation type="list" showErrorMessage="1" errorTitle="Invalid model input" error="Use the supplied options or a non-negative value in the allowed range." sqref="F17" xr:uid="{00000000-0002-0000-1300-000043000000}">
      <formula1>SKU_25</formula1>
    </dataValidation>
    <dataValidation type="list" showErrorMessage="1" errorTitle="Invalid model input" error="Use the supplied options or a non-negative value in the allowed range." sqref="F18" xr:uid="{00000000-0002-0000-1300-000049000000}">
      <formula1>SKU_26</formula1>
    </dataValidation>
    <dataValidation type="list" showErrorMessage="1" errorTitle="Invalid model input" error="Use the supplied options or a non-negative value in the allowed range." sqref="F19" xr:uid="{00000000-0002-0000-1300-00004F000000}">
      <formula1>SKU_27</formula1>
    </dataValidation>
    <dataValidation type="list" showErrorMessage="1" errorTitle="Invalid model input" error="Use the supplied options or a non-negative value in the allowed range." sqref="F20" xr:uid="{00000000-0002-0000-1300-000055000000}">
      <formula1>SKU_28</formula1>
    </dataValidation>
    <dataValidation type="list" showErrorMessage="1" errorTitle="Invalid model input" error="Use the supplied options or a non-negative value in the allowed range." sqref="F21" xr:uid="{00000000-0002-0000-1300-00005B000000}">
      <formula1>SKU_29</formula1>
    </dataValidation>
    <dataValidation type="list" showErrorMessage="1" errorTitle="Invalid model input" error="Use the supplied options or a non-negative value in the allowed range." sqref="F22" xr:uid="{00000000-0002-0000-1300-000061000000}">
      <formula1>SKU_22</formula1>
    </dataValidation>
    <dataValidation type="list" showErrorMessage="1" errorTitle="Invalid model input" error="Use the supplied options or a non-negative value in the allowed range." sqref="F23" xr:uid="{00000000-0002-0000-1300-000067000000}">
      <formula1>SKU_23</formula1>
    </dataValidation>
    <dataValidation type="list" showErrorMessage="1" errorTitle="Invalid model input" error="Use the supplied options or a non-negative value in the allowed range." sqref="F24" xr:uid="{00000000-0002-0000-1300-00006D000000}">
      <formula1>SKU_24</formula1>
    </dataValidation>
    <dataValidation type="list" showErrorMessage="1" errorTitle="Invalid model input" error="Use the supplied options or a non-negative value in the allowed range." sqref="F25" xr:uid="{00000000-0002-0000-1300-000073000000}">
      <formula1>SKU_20</formula1>
    </dataValidation>
    <dataValidation type="list" showErrorMessage="1" errorTitle="Invalid model input" error="Use the supplied options or a non-negative value in the allowed range." sqref="F26" xr:uid="{00000000-0002-0000-1300-000079000000}">
      <formula1>SKU_3</formula1>
    </dataValidation>
  </dataValidations>
  <pageMargins left="0.75" right="0.75" top="1" bottom="1" header="0.5" footer="0.5"/>
  <pageSetup paperSize="8" fitToHeight="0" orientation="landscape"/>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X27"/>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2365</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SUM(O6:O27)</f>
        <v>356.69319999999993</v>
      </c>
      <c r="J2" s="2" t="s">
        <v>97</v>
      </c>
      <c r="K2" s="10">
        <f>COUNTIFS(A6:A27,B2,Q6:Q27,"UNPRICED*")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2098</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2098</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2096</v>
      </c>
      <c r="E8" s="2" t="s">
        <v>2097</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2098</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95</v>
      </c>
      <c r="C9" s="2" t="s">
        <v>2299</v>
      </c>
      <c r="D9" s="2" t="s">
        <v>2100</v>
      </c>
      <c r="E9" s="2" t="s">
        <v>2101</v>
      </c>
      <c r="F9" s="5" t="s">
        <v>188</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No direct fee</v>
      </c>
      <c r="R9" s="2" t="s">
        <v>2315</v>
      </c>
      <c r="S9" s="2" t="s">
        <v>2098</v>
      </c>
      <c r="T9" s="2" t="s">
        <v>187</v>
      </c>
      <c r="U9" s="3">
        <f>IF(COUNTIF('SKU Catalog'!$A$4:$A$116,T9&amp;"|"&amp;F9)=0,0,MATCH(T9&amp;"|"&amp;F9,'SKU Catalog'!$A$1:$A$116,0))</f>
        <v>5</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95</v>
      </c>
      <c r="C10" s="2" t="s">
        <v>2299</v>
      </c>
      <c r="D10" s="2" t="s">
        <v>2103</v>
      </c>
      <c r="E10" s="2" t="s">
        <v>2104</v>
      </c>
      <c r="F10" s="5" t="s">
        <v>188</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No direct fee</v>
      </c>
      <c r="R10" s="2" t="s">
        <v>2315</v>
      </c>
      <c r="S10" s="2" t="s">
        <v>2098</v>
      </c>
      <c r="T10" s="2" t="s">
        <v>187</v>
      </c>
      <c r="U10" s="3">
        <f>IF(COUNTIF('SKU Catalog'!$A$4:$A$116,T10&amp;"|"&amp;F10)=0,0,MATCH(T10&amp;"|"&amp;F10,'SKU Catalog'!$A$1:$A$116,0))</f>
        <v>5</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95</v>
      </c>
      <c r="C11" s="2" t="s">
        <v>2299</v>
      </c>
      <c r="D11" s="2" t="s">
        <v>2106</v>
      </c>
      <c r="E11" s="2" t="s">
        <v>2107</v>
      </c>
      <c r="F11" s="5" t="s">
        <v>188</v>
      </c>
      <c r="G11" s="6">
        <v>1</v>
      </c>
      <c r="H11" s="6">
        <v>1</v>
      </c>
      <c r="I11" s="11">
        <v>1</v>
      </c>
      <c r="J11" s="5" t="s">
        <v>2297</v>
      </c>
      <c r="K11" s="12"/>
      <c r="L11" s="3" t="str">
        <f>IF(U11=0,"INVALID SKU",IF(INDEX('SKU Catalog'!$J$1:$J$116,MAX(1,U11))=0,"PAYG",IF(J11="Default",Assumptions!$B$7,J11)))</f>
        <v>PAYG</v>
      </c>
      <c r="M11" s="3" t="str">
        <f>IF(U11=0,"Review SKU",INDEX('SKU Catalog'!$E$1:$E$116,MAX(1,U11)))</f>
        <v>resource</v>
      </c>
      <c r="N11" s="8">
        <f>IF(ISNUMBER(K11),K11,IF(U11=0,"UNPRICED",IF(L11="PAYG",INDEX('SKU Catalog'!$K$1:$K$116,MAX(1,U11)),IF(L11="1Y",INDEX('SKU Catalog'!$L$1:$L$116,MAX(1,U11)),INDEX('SKU Catalog'!$M$1:$M$116,MAX(1,U11))))))</f>
        <v>0</v>
      </c>
      <c r="O11" s="4">
        <f>IF(NOT(AND(A11=$B$2,G11&gt;0,H11&gt;0,OR(C11&lt;&gt;"Recommended baseline",Assumptions!$B$10=1))),0,IF(ISNUMBER(N11),G11*H11*N11*IF(ISNUMBER(K11),1,IF(AND(L11="PAYG",INDEX('SKU Catalog'!$F$1:$F$116,MAX(1,U11))="Hourly"),I11,1)),"UNPRICED"))</f>
        <v>0</v>
      </c>
      <c r="P11" s="4">
        <f>IF(ISNUMBER(O11),O11*Assumptions!$B$8,"UNPRICED")</f>
        <v>0</v>
      </c>
      <c r="Q11" s="3" t="str">
        <f>IF(NOT(AND(A11=$B$2,G11&gt;0,H11&gt;0,OR(C11&lt;&gt;"Recommended baseline",Assumptions!$B$10=1))),"Inactive",IF(NOT(ISNUMBER(N11)),"UNPRICED - select SKU / quote",IF(ISNUMBER(K11),"Manual quote - verify source",IF(T11="Covered","Covered by capacity",IF(T11="Control plane","No direct fee","Priced - verify sizing")))))</f>
        <v>No direct fee</v>
      </c>
      <c r="R11" s="2" t="s">
        <v>2315</v>
      </c>
      <c r="S11" s="2" t="s">
        <v>2098</v>
      </c>
      <c r="T11" s="2" t="s">
        <v>187</v>
      </c>
      <c r="U11" s="3">
        <f>IF(COUNTIF('SKU Catalog'!$A$4:$A$116,T11&amp;"|"&amp;F11)=0,0,MATCH(T11&amp;"|"&amp;F11,'SKU Catalog'!$A$1:$A$116,0))</f>
        <v>5</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54" customHeight="1" x14ac:dyDescent="0.3">
      <c r="A12" s="2" t="s">
        <v>967</v>
      </c>
      <c r="B12" s="2" t="s">
        <v>89</v>
      </c>
      <c r="C12" s="2" t="s">
        <v>2299</v>
      </c>
      <c r="D12" s="2" t="s">
        <v>2109</v>
      </c>
      <c r="E12" s="2" t="s">
        <v>2110</v>
      </c>
      <c r="F12" s="5" t="s">
        <v>239</v>
      </c>
      <c r="G12" s="6">
        <v>1</v>
      </c>
      <c r="H12" s="13">
        <f>Assumptions!$B$15</f>
        <v>1024</v>
      </c>
      <c r="I12" s="11">
        <v>1</v>
      </c>
      <c r="J12" s="5" t="s">
        <v>2297</v>
      </c>
      <c r="K12" s="12"/>
      <c r="L12" s="3" t="str">
        <f>IF(U12=0,"INVALID SKU",IF(INDEX('SKU Catalog'!$J$1:$J$116,MAX(1,U12))=0,"PAYG",IF(J12="Default",Assumptions!$B$7,J12)))</f>
        <v>PAYG</v>
      </c>
      <c r="M12" s="3" t="str">
        <f>IF(U12=0,"Review SKU",INDEX('SKU Catalog'!$E$1:$E$116,MAX(1,U12)))</f>
        <v>GB-month</v>
      </c>
      <c r="N12" s="8">
        <f>IF(ISNUMBER(K12),K12,IF(U12=0,"UNPRICED",IF(L12="PAYG",INDEX('SKU Catalog'!$K$1:$K$116,MAX(1,U12)),IF(L12="1Y",INDEX('SKU Catalog'!$L$1:$L$116,MAX(1,U12)),INDEX('SKU Catalog'!$M$1:$M$116,MAX(1,U12))))))</f>
        <v>2.0799999999999999E-2</v>
      </c>
      <c r="O12" s="4">
        <f>IF(NOT(AND(A12=$B$2,G12&gt;0,H12&gt;0,OR(C12&lt;&gt;"Recommended baseline",Assumptions!$B$10=1))),0,IF(ISNUMBER(N12),G12*H12*N12*IF(ISNUMBER(K12),1,IF(AND(L12="PAYG",INDEX('SKU Catalog'!$F$1:$F$116,MAX(1,U12))="Hourly"),I12,1)),"UNPRICED"))</f>
        <v>21.299199999999999</v>
      </c>
      <c r="P12" s="4">
        <f>IF(ISNUMBER(O12),O12*Assumptions!$B$8,"UNPRICED")</f>
        <v>255.59039999999999</v>
      </c>
      <c r="Q12" s="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 t="s">
        <v>2316</v>
      </c>
      <c r="S12" s="2" t="s">
        <v>2098</v>
      </c>
      <c r="T12" s="2" t="s">
        <v>238</v>
      </c>
      <c r="U12" s="3">
        <f>IF(COUNTIF('SKU Catalog'!$A$4:$A$116,T12&amp;"|"&amp;F12)=0,0,MATCH(T12&amp;"|"&amp;F12,'SKU Catalog'!$A$1:$A$116,0))</f>
        <v>24</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21.299199999999999</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21.299199999999999</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21.299199999999999</v>
      </c>
    </row>
    <row r="13" spans="1:24" ht="54" customHeight="1" x14ac:dyDescent="0.3">
      <c r="A13" s="2" t="s">
        <v>967</v>
      </c>
      <c r="B13" s="2" t="s">
        <v>89</v>
      </c>
      <c r="C13" s="2" t="s">
        <v>2299</v>
      </c>
      <c r="D13" s="2" t="s">
        <v>2109</v>
      </c>
      <c r="E13" s="2" t="s">
        <v>2110</v>
      </c>
      <c r="F13" s="5" t="s">
        <v>239</v>
      </c>
      <c r="G13" s="6">
        <v>1</v>
      </c>
      <c r="H13" s="6">
        <v>10</v>
      </c>
      <c r="I13" s="11">
        <v>1</v>
      </c>
      <c r="J13" s="5" t="s">
        <v>2297</v>
      </c>
      <c r="K13" s="12"/>
      <c r="L13" s="3" t="str">
        <f>IF(U13=0,"INVALID SKU",IF(INDEX('SKU Catalog'!$J$1:$J$116,MAX(1,U13))=0,"PAYG",IF(J13="Default",Assumptions!$B$7,J13)))</f>
        <v>PAYG</v>
      </c>
      <c r="M13" s="3" t="str">
        <f>IF(U13=0,"Review SKU",INDEX('SKU Catalog'!$E$1:$E$116,MAX(1,U13)))</f>
        <v>10K operations</v>
      </c>
      <c r="N13" s="8">
        <f>IF(ISNUMBER(K13),K13,IF(U13=0,"UNPRICED",IF(L13="PAYG",INDEX('SKU Catalog'!$K$1:$K$116,MAX(1,U13)),IF(L13="1Y",INDEX('SKU Catalog'!$L$1:$L$116,MAX(1,U13)),INDEX('SKU Catalog'!$M$1:$M$116,MAX(1,U13))))))</f>
        <v>0.05</v>
      </c>
      <c r="O13" s="4">
        <f>IF(NOT(AND(A13=$B$2,G13&gt;0,H13&gt;0,OR(C13&lt;&gt;"Recommended baseline",Assumptions!$B$10=1))),0,IF(ISNUMBER(N13),G13*H13*N13*IF(ISNUMBER(K13),1,IF(AND(L13="PAYG",INDEX('SKU Catalog'!$F$1:$F$116,MAX(1,U13))="Hourly"),I13,1)),"UNPRICED"))</f>
        <v>0.5</v>
      </c>
      <c r="P13" s="4">
        <f>IF(ISNUMBER(O13),O13*Assumptions!$B$8,"UNPRICED")</f>
        <v>6</v>
      </c>
      <c r="Q13" s="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 t="s">
        <v>2317</v>
      </c>
      <c r="S13" s="2" t="s">
        <v>2098</v>
      </c>
      <c r="T13" s="2" t="s">
        <v>256</v>
      </c>
      <c r="U13" s="3">
        <f>IF(COUNTIF('SKU Catalog'!$A$4:$A$116,T13&amp;"|"&amp;F13)=0,0,MATCH(T13&amp;"|"&amp;F13,'SKU Catalog'!$A$1:$A$116,0))</f>
        <v>32</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0.5</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0.5</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0.5</v>
      </c>
    </row>
    <row r="14" spans="1:24" ht="54" customHeight="1" x14ac:dyDescent="0.3">
      <c r="A14" s="2" t="s">
        <v>967</v>
      </c>
      <c r="B14" s="2" t="s">
        <v>89</v>
      </c>
      <c r="C14" s="2" t="s">
        <v>2299</v>
      </c>
      <c r="D14" s="2" t="s">
        <v>2109</v>
      </c>
      <c r="E14" s="2" t="s">
        <v>2110</v>
      </c>
      <c r="F14" s="5" t="s">
        <v>239</v>
      </c>
      <c r="G14" s="6">
        <v>1</v>
      </c>
      <c r="H14" s="6">
        <v>10</v>
      </c>
      <c r="I14" s="11">
        <v>1</v>
      </c>
      <c r="J14" s="5" t="s">
        <v>2297</v>
      </c>
      <c r="K14" s="12"/>
      <c r="L14" s="3" t="str">
        <f>IF(U14=0,"INVALID SKU",IF(INDEX('SKU Catalog'!$J$1:$J$116,MAX(1,U14))=0,"PAYG",IF(J14="Default",Assumptions!$B$7,J14)))</f>
        <v>PAYG</v>
      </c>
      <c r="M14" s="3" t="str">
        <f>IF(U14=0,"Review SKU",INDEX('SKU Catalog'!$E$1:$E$116,MAX(1,U14)))</f>
        <v>10K operations</v>
      </c>
      <c r="N14" s="8">
        <f>IF(ISNUMBER(K14),K14,IF(U14=0,"UNPRICED",IF(L14="PAYG",INDEX('SKU Catalog'!$K$1:$K$116,MAX(1,U14)),IF(L14="1Y",INDEX('SKU Catalog'!$L$1:$L$116,MAX(1,U14)),INDEX('SKU Catalog'!$M$1:$M$116,MAX(1,U14))))))</f>
        <v>4.0000000000000001E-3</v>
      </c>
      <c r="O14" s="4">
        <f>IF(NOT(AND(A14=$B$2,G14&gt;0,H14&gt;0,OR(C14&lt;&gt;"Recommended baseline",Assumptions!$B$10=1))),0,IF(ISNUMBER(N14),G14*H14*N14*IF(ISNUMBER(K14),1,IF(AND(L14="PAYG",INDEX('SKU Catalog'!$F$1:$F$116,MAX(1,U14))="Hourly"),I14,1)),"UNPRICED"))</f>
        <v>0.04</v>
      </c>
      <c r="P14" s="4">
        <f>IF(ISNUMBER(O14),O14*Assumptions!$B$8,"UNPRICED")</f>
        <v>0.48</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2317</v>
      </c>
      <c r="S14" s="2" t="s">
        <v>2098</v>
      </c>
      <c r="T14" s="2" t="s">
        <v>260</v>
      </c>
      <c r="U14" s="3">
        <f>IF(COUNTIF('SKU Catalog'!$A$4:$A$116,T14&amp;"|"&amp;F14)=0,0,MATCH(T14&amp;"|"&amp;F14,'SKU Catalog'!$A$1:$A$116,0))</f>
        <v>33</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0.04</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0.04</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0.04</v>
      </c>
    </row>
    <row r="15" spans="1:24" ht="54" customHeight="1" x14ac:dyDescent="0.3">
      <c r="A15" s="2" t="s">
        <v>967</v>
      </c>
      <c r="B15" s="2" t="s">
        <v>88</v>
      </c>
      <c r="C15" s="2" t="s">
        <v>2299</v>
      </c>
      <c r="D15" s="2" t="s">
        <v>2112</v>
      </c>
      <c r="E15" s="2" t="s">
        <v>2113</v>
      </c>
      <c r="F15" s="5" t="s">
        <v>287</v>
      </c>
      <c r="G15" s="6">
        <v>1</v>
      </c>
      <c r="H15" s="13">
        <f>Assumptions!$B$23</f>
        <v>10</v>
      </c>
      <c r="I15" s="11">
        <v>1</v>
      </c>
      <c r="J15" s="5" t="s">
        <v>2297</v>
      </c>
      <c r="K15" s="12"/>
      <c r="L15" s="3" t="str">
        <f>IF(U15=0,"INVALID SKU",IF(INDEX('SKU Catalog'!$J$1:$J$116,MAX(1,U15))=0,"PAYG",IF(J15="Default",Assumptions!$B$7,J15)))</f>
        <v>PAYG</v>
      </c>
      <c r="M15" s="3" t="str">
        <f>IF(U15=0,"Review SKU",INDEX('SKU Catalog'!$E$1:$E$116,MAX(1,U15)))</f>
        <v>10K operations</v>
      </c>
      <c r="N15" s="8">
        <f>IF(ISNUMBER(K15),K15,IF(U15=0,"UNPRICED",IF(L15="PAYG",INDEX('SKU Catalog'!$K$1:$K$116,MAX(1,U15)),IF(L15="1Y",INDEX('SKU Catalog'!$L$1:$L$116,MAX(1,U15)),INDEX('SKU Catalog'!$M$1:$M$116,MAX(1,U15))))))</f>
        <v>0.03</v>
      </c>
      <c r="O15" s="4">
        <f>IF(NOT(AND(A15=$B$2,G15&gt;0,H15&gt;0,OR(C15&lt;&gt;"Recommended baseline",Assumptions!$B$10=1))),0,IF(ISNUMBER(N15),G15*H15*N15*IF(ISNUMBER(K15),1,IF(AND(L15="PAYG",INDEX('SKU Catalog'!$F$1:$F$116,MAX(1,U15))="Hourly"),I15,1)),"UNPRICED"))</f>
        <v>0.3</v>
      </c>
      <c r="P15" s="4">
        <f>IF(ISNUMBER(O15),O15*Assumptions!$B$8,"UNPRICED")</f>
        <v>3.5999999999999996</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2366</v>
      </c>
      <c r="S15" s="2" t="s">
        <v>2098</v>
      </c>
      <c r="T15" s="2" t="s">
        <v>286</v>
      </c>
      <c r="U15" s="3">
        <f>IF(COUNTIF('SKU Catalog'!$A$4:$A$116,T15&amp;"|"&amp;F15)=0,0,MATCH(T15&amp;"|"&amp;F15,'SKU Catalog'!$A$1:$A$116,0))</f>
        <v>48</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0.3</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0.3</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0.3</v>
      </c>
    </row>
    <row r="16" spans="1:24" ht="54" customHeight="1" x14ac:dyDescent="0.3">
      <c r="A16" s="2" t="s">
        <v>967</v>
      </c>
      <c r="B16" s="2" t="s">
        <v>88</v>
      </c>
      <c r="C16" s="2" t="s">
        <v>2301</v>
      </c>
      <c r="D16" s="2" t="s">
        <v>297</v>
      </c>
      <c r="E16" s="2" t="s">
        <v>2302</v>
      </c>
      <c r="F16" s="5" t="s">
        <v>298</v>
      </c>
      <c r="G16" s="6">
        <v>1</v>
      </c>
      <c r="H16" s="13">
        <f>Assumptions!$B$12</f>
        <v>30</v>
      </c>
      <c r="I16" s="11">
        <v>1</v>
      </c>
      <c r="J16" s="5" t="s">
        <v>2297</v>
      </c>
      <c r="K16" s="12"/>
      <c r="L16" s="3" t="str">
        <f>IF(U16=0,"INVALID SKU",IF(INDEX('SKU Catalog'!$J$1:$J$116,MAX(1,U16))=0,"PAYG",IF(J16="Default",Assumptions!$B$7,J16)))</f>
        <v>PAYG</v>
      </c>
      <c r="M16" s="3" t="str">
        <f>IF(U16=0,"Review SKU",INDEX('SKU Catalog'!$E$1:$E$116,MAX(1,U16)))</f>
        <v>GB analyzed</v>
      </c>
      <c r="N16" s="8">
        <f>IF(ISNUMBER(K16),K16,IF(U16=0,"UNPRICED",IF(L16="PAYG",INDEX('SKU Catalog'!$K$1:$K$116,MAX(1,U16)),IF(L16="1Y",INDEX('SKU Catalog'!$L$1:$L$116,MAX(1,U16)),INDEX('SKU Catalog'!$M$1:$M$116,MAX(1,U16))))))</f>
        <v>4.3</v>
      </c>
      <c r="O16" s="4">
        <f>IF(NOT(AND(A16=$B$2,G16&gt;0,H16&gt;0,OR(C16&lt;&gt;"Recommended baseline",Assumptions!$B$10=1))),0,IF(ISNUMBER(N16),G16*H16*N16*IF(ISNUMBER(K16),1,IF(AND(L16="PAYG",INDEX('SKU Catalog'!$F$1:$F$116,MAX(1,U16))="Hourly"),I16,1)),"UNPRICED"))</f>
        <v>129</v>
      </c>
      <c r="P16" s="4">
        <f>IF(ISNUMBER(O16),O16*Assumptions!$B$8,"UNPRICED")</f>
        <v>1548</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2305</v>
      </c>
      <c r="S16" s="2" t="s">
        <v>2304</v>
      </c>
      <c r="T16" s="2" t="s">
        <v>297</v>
      </c>
      <c r="U16" s="3">
        <f>IF(COUNTIF('SKU Catalog'!$A$4:$A$116,T16&amp;"|"&amp;F16)=0,0,MATCH(T16&amp;"|"&amp;F16,'SKU Catalog'!$A$1:$A$116,0))</f>
        <v>51</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129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129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129</v>
      </c>
    </row>
    <row r="17" spans="1:24" ht="54" customHeight="1" x14ac:dyDescent="0.3">
      <c r="A17" s="2" t="s">
        <v>967</v>
      </c>
      <c r="B17" s="2" t="s">
        <v>94</v>
      </c>
      <c r="C17" s="2" t="s">
        <v>2301</v>
      </c>
      <c r="D17" s="2" t="s">
        <v>289</v>
      </c>
      <c r="E17" s="2" t="s">
        <v>2302</v>
      </c>
      <c r="F17" s="5" t="s">
        <v>290</v>
      </c>
      <c r="G17" s="6">
        <v>1</v>
      </c>
      <c r="H17" s="13">
        <f>Assumptions!$B$12</f>
        <v>30</v>
      </c>
      <c r="I17" s="11">
        <v>1</v>
      </c>
      <c r="J17" s="5" t="s">
        <v>2297</v>
      </c>
      <c r="K17" s="12"/>
      <c r="L17" s="3" t="str">
        <f>IF(U17=0,"INVALID SKU",IF(INDEX('SKU Catalog'!$J$1:$J$116,MAX(1,U17))=0,"PAYG",IF(J17="Default",Assumptions!$B$7,J17)))</f>
        <v>PAYG</v>
      </c>
      <c r="M17" s="3" t="str">
        <f>IF(U17=0,"Review SKU",INDEX('SKU Catalog'!$E$1:$E$116,MAX(1,U17)))</f>
        <v>GB ingested</v>
      </c>
      <c r="N17" s="8">
        <f>IF(ISNUMBER(K17),K17,IF(U17=0,"UNPRICED",IF(L17="PAYG",INDEX('SKU Catalog'!$K$1:$K$116,MAX(1,U17)),IF(L17="1Y",INDEX('SKU Catalog'!$L$1:$L$116,MAX(1,U17)),INDEX('SKU Catalog'!$M$1:$M$116,MAX(1,U17))))))</f>
        <v>2.2999999999999998</v>
      </c>
      <c r="O17" s="4">
        <f>IF(NOT(AND(A17=$B$2,G17&gt;0,H17&gt;0,OR(C17&lt;&gt;"Recommended baseline",Assumptions!$B$10=1))),0,IF(ISNUMBER(N17),G17*H17*N17*IF(ISNUMBER(K17),1,IF(AND(L17="PAYG",INDEX('SKU Catalog'!$F$1:$F$116,MAX(1,U17))="Hourly"),I17,1)),"UNPRICED"))</f>
        <v>69</v>
      </c>
      <c r="P17" s="4">
        <f>IF(ISNUMBER(O17),O17*Assumptions!$B$8,"UNPRICED")</f>
        <v>828</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2306</v>
      </c>
      <c r="S17" s="2" t="s">
        <v>2304</v>
      </c>
      <c r="T17" s="2" t="s">
        <v>289</v>
      </c>
      <c r="U17" s="3">
        <f>IF(COUNTIF('SKU Catalog'!$A$4:$A$116,T17&amp;"|"&amp;F17)=0,0,MATCH(T17&amp;"|"&amp;F17,'SKU Catalog'!$A$1:$A$116,0))</f>
        <v>49</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69</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69</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69</v>
      </c>
    </row>
    <row r="18" spans="1:24" ht="54" customHeight="1" x14ac:dyDescent="0.3">
      <c r="A18" s="2" t="s">
        <v>967</v>
      </c>
      <c r="B18" s="2" t="s">
        <v>87</v>
      </c>
      <c r="C18" s="2" t="s">
        <v>2301</v>
      </c>
      <c r="D18" s="2" t="s">
        <v>335</v>
      </c>
      <c r="E18" s="2" t="s">
        <v>2302</v>
      </c>
      <c r="F18" s="5" t="s">
        <v>287</v>
      </c>
      <c r="G18" s="6">
        <v>1</v>
      </c>
      <c r="H18" s="13">
        <f>Assumptions!$B$17</f>
        <v>3</v>
      </c>
      <c r="I18" s="11">
        <v>1</v>
      </c>
      <c r="J18" s="5" t="s">
        <v>2297</v>
      </c>
      <c r="K18" s="12"/>
      <c r="L18" s="3" t="str">
        <f>IF(U18=0,"INVALID SKU",IF(INDEX('SKU Catalog'!$J$1:$J$116,MAX(1,U18))=0,"PAYG",IF(J18="Default",Assumptions!$B$7,J18)))</f>
        <v>PAYG</v>
      </c>
      <c r="M18" s="3" t="str">
        <f>IF(U18=0,"Review SKU",INDEX('SKU Catalog'!$E$1:$E$116,MAX(1,U18)))</f>
        <v>endpoint</v>
      </c>
      <c r="N18" s="8">
        <f>IF(ISNUMBER(K18),K18,IF(U18=0,"UNPRICED",IF(L18="PAYG",INDEX('SKU Catalog'!$K$1:$K$116,MAX(1,U18)),IF(L18="1Y",INDEX('SKU Catalog'!$L$1:$L$116,MAX(1,U18)),INDEX('SKU Catalog'!$M$1:$M$116,MAX(1,U18))))))</f>
        <v>7.3</v>
      </c>
      <c r="O18" s="4">
        <f>IF(NOT(AND(A18=$B$2,G18&gt;0,H18&gt;0,OR(C18&lt;&gt;"Recommended baseline",Assumptions!$B$10=1))),0,IF(ISNUMBER(N18),G18*H18*N18*IF(ISNUMBER(K18),1,IF(AND(L18="PAYG",INDEX('SKU Catalog'!$F$1:$F$116,MAX(1,U18))="Hourly"),I18,1)),"UNPRICED"))</f>
        <v>21.9</v>
      </c>
      <c r="P18" s="4">
        <f>IF(ISNUMBER(O18),O18*Assumptions!$B$8,"UNPRICED")</f>
        <v>262.79999999999995</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2303</v>
      </c>
      <c r="S18" s="2" t="s">
        <v>2304</v>
      </c>
      <c r="T18" s="2" t="s">
        <v>335</v>
      </c>
      <c r="U18" s="3">
        <f>IF(COUNTIF('SKU Catalog'!$A$4:$A$116,T18&amp;"|"&amp;F18)=0,0,MATCH(T18&amp;"|"&amp;F18,'SKU Catalog'!$A$1:$A$116,0))</f>
        <v>63</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21.9</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21.9</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21.9</v>
      </c>
    </row>
    <row r="19" spans="1:24" ht="54" customHeight="1" x14ac:dyDescent="0.3">
      <c r="A19" s="2" t="s">
        <v>967</v>
      </c>
      <c r="B19" s="2" t="s">
        <v>87</v>
      </c>
      <c r="C19" s="2" t="s">
        <v>2301</v>
      </c>
      <c r="D19" s="2" t="s">
        <v>338</v>
      </c>
      <c r="E19" s="2" t="s">
        <v>2302</v>
      </c>
      <c r="F19" s="5" t="s">
        <v>287</v>
      </c>
      <c r="G19" s="6">
        <v>1</v>
      </c>
      <c r="H19" s="6">
        <v>100</v>
      </c>
      <c r="I19" s="11">
        <v>1</v>
      </c>
      <c r="J19" s="5" t="s">
        <v>2297</v>
      </c>
      <c r="K19" s="12"/>
      <c r="L19" s="3" t="str">
        <f>IF(U19=0,"INVALID SKU",IF(INDEX('SKU Catalog'!$J$1:$J$116,MAX(1,U19))=0,"PAYG",IF(J19="Default",Assumptions!$B$7,J19)))</f>
        <v>PAYG</v>
      </c>
      <c r="M19" s="3" t="str">
        <f>IF(U19=0,"Review SKU",INDEX('SKU Catalog'!$E$1:$E$116,MAX(1,U19)))</f>
        <v>GB processed</v>
      </c>
      <c r="N19" s="8">
        <f>IF(ISNUMBER(K19),K19,IF(U19=0,"UNPRICED",IF(L19="PAYG",INDEX('SKU Catalog'!$K$1:$K$116,MAX(1,U19)),IF(L19="1Y",INDEX('SKU Catalog'!$L$1:$L$116,MAX(1,U19)),INDEX('SKU Catalog'!$M$1:$M$116,MAX(1,U19))))))</f>
        <v>0.01</v>
      </c>
      <c r="O19" s="4">
        <f>IF(NOT(AND(A19=$B$2,G19&gt;0,H19&gt;0,OR(C19&lt;&gt;"Recommended baseline",Assumptions!$B$10=1))),0,IF(ISNUMBER(N19),G19*H19*N19*IF(ISNUMBER(K19),1,IF(AND(L19="PAYG",INDEX('SKU Catalog'!$F$1:$F$116,MAX(1,U19))="Hourly"),I19,1)),"UNPRICED"))</f>
        <v>1</v>
      </c>
      <c r="P19" s="4">
        <f>IF(ISNUMBER(O19),O19*Assumptions!$B$8,"UNPRICED")</f>
        <v>12</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2303</v>
      </c>
      <c r="S19" s="2" t="s">
        <v>2304</v>
      </c>
      <c r="T19" s="2" t="s">
        <v>338</v>
      </c>
      <c r="U19" s="3">
        <f>IF(COUNTIF('SKU Catalog'!$A$4:$A$116,T19&amp;"|"&amp;F19)=0,0,MATCH(T19&amp;"|"&amp;F19,'SKU Catalog'!$A$1:$A$116,0))</f>
        <v>64</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v>
      </c>
    </row>
    <row r="20" spans="1:24" ht="54" customHeight="1" x14ac:dyDescent="0.3">
      <c r="A20" s="2" t="s">
        <v>967</v>
      </c>
      <c r="B20" s="2" t="s">
        <v>87</v>
      </c>
      <c r="C20" s="2" t="s">
        <v>2301</v>
      </c>
      <c r="D20" s="2" t="s">
        <v>342</v>
      </c>
      <c r="E20" s="2" t="s">
        <v>2302</v>
      </c>
      <c r="F20" s="5" t="s">
        <v>343</v>
      </c>
      <c r="G20" s="6">
        <v>1</v>
      </c>
      <c r="H20" s="13">
        <f>Assumptions!$B$18</f>
        <v>3</v>
      </c>
      <c r="I20" s="11">
        <v>1</v>
      </c>
      <c r="J20" s="5" t="s">
        <v>2297</v>
      </c>
      <c r="K20" s="12"/>
      <c r="L20" s="3" t="str">
        <f>IF(U20=0,"INVALID SKU",IF(INDEX('SKU Catalog'!$J$1:$J$116,MAX(1,U20))=0,"PAYG",IF(J20="Default",Assumptions!$B$7,J20)))</f>
        <v>PAYG</v>
      </c>
      <c r="M20" s="3" t="str">
        <f>IF(U20=0,"Review SKU",INDEX('SKU Catalog'!$E$1:$E$116,MAX(1,U20)))</f>
        <v>zone</v>
      </c>
      <c r="N20" s="8">
        <f>IF(ISNUMBER(K20),K20,IF(U20=0,"UNPRICED",IF(L20="PAYG",INDEX('SKU Catalog'!$K$1:$K$116,MAX(1,U20)),IF(L20="1Y",INDEX('SKU Catalog'!$L$1:$L$116,MAX(1,U20)),INDEX('SKU Catalog'!$M$1:$M$116,MAX(1,U20))))))</f>
        <v>0.5</v>
      </c>
      <c r="O20" s="4">
        <f>IF(NOT(AND(A20=$B$2,G20&gt;0,H20&gt;0,OR(C20&lt;&gt;"Recommended baseline",Assumptions!$B$10=1))),0,IF(ISNUMBER(N20),G20*H20*N20*IF(ISNUMBER(K20),1,IF(AND(L20="PAYG",INDEX('SKU Catalog'!$F$1:$F$116,MAX(1,U20))="Hourly"),I20,1)),"UNPRICED"))</f>
        <v>1.5</v>
      </c>
      <c r="P20" s="4">
        <f>IF(ISNUMBER(O20),O20*Assumptions!$B$8,"UNPRICED")</f>
        <v>18</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2303</v>
      </c>
      <c r="S20" s="2" t="s">
        <v>2304</v>
      </c>
      <c r="T20" s="2" t="s">
        <v>342</v>
      </c>
      <c r="U20" s="3">
        <f>IF(COUNTIF('SKU Catalog'!$A$4:$A$116,T20&amp;"|"&amp;F20)=0,0,MATCH(T20&amp;"|"&amp;F20,'SKU Catalog'!$A$1:$A$116,0))</f>
        <v>65</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1.5</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1.5</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1.5</v>
      </c>
    </row>
    <row r="21" spans="1:24" ht="54" customHeight="1" x14ac:dyDescent="0.3">
      <c r="A21" s="2" t="s">
        <v>967</v>
      </c>
      <c r="B21" s="2" t="s">
        <v>87</v>
      </c>
      <c r="C21" s="2" t="s">
        <v>2301</v>
      </c>
      <c r="D21" s="2" t="s">
        <v>346</v>
      </c>
      <c r="E21" s="2" t="s">
        <v>2302</v>
      </c>
      <c r="F21" s="5" t="s">
        <v>343</v>
      </c>
      <c r="G21" s="6">
        <v>1</v>
      </c>
      <c r="H21" s="6">
        <v>1</v>
      </c>
      <c r="I21" s="11">
        <v>1</v>
      </c>
      <c r="J21" s="5" t="s">
        <v>2297</v>
      </c>
      <c r="K21" s="12"/>
      <c r="L21" s="3" t="str">
        <f>IF(U21=0,"INVALID SKU",IF(INDEX('SKU Catalog'!$J$1:$J$116,MAX(1,U21))=0,"PAYG",IF(J21="Default",Assumptions!$B$7,J21)))</f>
        <v>PAYG</v>
      </c>
      <c r="M21" s="3" t="str">
        <f>IF(U21=0,"Review SKU",INDEX('SKU Catalog'!$E$1:$E$116,MAX(1,U21)))</f>
        <v>million queries</v>
      </c>
      <c r="N21" s="8">
        <f>IF(ISNUMBER(K21),K21,IF(U21=0,"UNPRICED",IF(L21="PAYG",INDEX('SKU Catalog'!$K$1:$K$116,MAX(1,U21)),IF(L21="1Y",INDEX('SKU Catalog'!$L$1:$L$116,MAX(1,U21)),INDEX('SKU Catalog'!$M$1:$M$116,MAX(1,U21))))))</f>
        <v>0.4</v>
      </c>
      <c r="O21" s="4">
        <f>IF(NOT(AND(A21=$B$2,G21&gt;0,H21&gt;0,OR(C21&lt;&gt;"Recommended baseline",Assumptions!$B$10=1))),0,IF(ISNUMBER(N21),G21*H21*N21*IF(ISNUMBER(K21),1,IF(AND(L21="PAYG",INDEX('SKU Catalog'!$F$1:$F$116,MAX(1,U21))="Hourly"),I21,1)),"UNPRICED"))</f>
        <v>0.4</v>
      </c>
      <c r="P21" s="4">
        <f>IF(ISNUMBER(O21),O21*Assumptions!$B$8,"UNPRICED")</f>
        <v>4.8000000000000007</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346</v>
      </c>
      <c r="U21" s="3">
        <f>IF(COUNTIF('SKU Catalog'!$A$4:$A$116,T21&amp;"|"&amp;F21)=0,0,MATCH(T21&amp;"|"&amp;F21,'SKU Catalog'!$A$1:$A$116,0))</f>
        <v>66</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0.4</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0.4</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0.4</v>
      </c>
    </row>
    <row r="22" spans="1:24" ht="54" customHeight="1" x14ac:dyDescent="0.3">
      <c r="A22" s="2" t="s">
        <v>967</v>
      </c>
      <c r="B22" s="2" t="s">
        <v>87</v>
      </c>
      <c r="C22" s="2" t="s">
        <v>2301</v>
      </c>
      <c r="D22" s="2" t="s">
        <v>352</v>
      </c>
      <c r="E22" s="2" t="s">
        <v>2302</v>
      </c>
      <c r="F22" s="5" t="s">
        <v>353</v>
      </c>
      <c r="G22" s="6">
        <v>1</v>
      </c>
      <c r="H22" s="13">
        <f>Assumptions!$B$16</f>
        <v>100</v>
      </c>
      <c r="I22" s="11">
        <v>1</v>
      </c>
      <c r="J22" s="5" t="s">
        <v>2297</v>
      </c>
      <c r="K22" s="12"/>
      <c r="L22" s="3" t="str">
        <f>IF(U22=0,"INVALID SKU",IF(INDEX('SKU Catalog'!$J$1:$J$116,MAX(1,U22))=0,"PAYG",IF(J22="Default",Assumptions!$B$7,J22)))</f>
        <v>PAYG</v>
      </c>
      <c r="M22" s="3" t="str">
        <f>IF(U22=0,"Review SKU",INDEX('SKU Catalog'!$E$1:$E$116,MAX(1,U22)))</f>
        <v>billable GB</v>
      </c>
      <c r="N22" s="8">
        <f>IF(ISNUMBER(K22),K22,IF(U22=0,"UNPRICED",IF(L22="PAYG",INDEX('SKU Catalog'!$K$1:$K$116,MAX(1,U22)),IF(L22="1Y",INDEX('SKU Catalog'!$L$1:$L$116,MAX(1,U22)),INDEX('SKU Catalog'!$M$1:$M$116,MAX(1,U22))))))</f>
        <v>8.6999999999999994E-2</v>
      </c>
      <c r="O22" s="4">
        <f>IF(NOT(AND(A22=$B$2,G22&gt;0,H22&gt;0,OR(C22&lt;&gt;"Recommended baseline",Assumptions!$B$10=1))),0,IF(ISNUMBER(N22),G22*H22*N22*IF(ISNUMBER(K22),1,IF(AND(L22="PAYG",INDEX('SKU Catalog'!$F$1:$F$116,MAX(1,U22))="Hourly"),I22,1)),"UNPRICED"))</f>
        <v>8.6999999999999993</v>
      </c>
      <c r="P22" s="4">
        <f>IF(ISNUMBER(O22),O22*Assumptions!$B$8,"UNPRICED")</f>
        <v>104.39999999999999</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352</v>
      </c>
      <c r="U22" s="3">
        <f>IF(COUNTIF('SKU Catalog'!$A$4:$A$116,T22&amp;"|"&amp;F22)=0,0,MATCH(T22&amp;"|"&amp;F22,'SKU Catalog'!$A$1:$A$116,0))</f>
        <v>69</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8.6999999999999993</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8.6999999999999993</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8.6999999999999993</v>
      </c>
    </row>
    <row r="23" spans="1:24" ht="54" customHeight="1" x14ac:dyDescent="0.3">
      <c r="A23" s="2" t="s">
        <v>967</v>
      </c>
      <c r="B23" s="2" t="s">
        <v>90</v>
      </c>
      <c r="C23" s="2" t="s">
        <v>2301</v>
      </c>
      <c r="D23" s="2" t="s">
        <v>316</v>
      </c>
      <c r="E23" s="2" t="s">
        <v>2302</v>
      </c>
      <c r="F23" s="5" t="s">
        <v>317</v>
      </c>
      <c r="G23" s="6">
        <v>1</v>
      </c>
      <c r="H23" s="13">
        <f>Assumptions!$B$13</f>
        <v>10</v>
      </c>
      <c r="I23" s="11">
        <v>1</v>
      </c>
      <c r="J23" s="5" t="s">
        <v>2297</v>
      </c>
      <c r="K23" s="12"/>
      <c r="L23" s="3" t="str">
        <f>IF(U23=0,"INVALID SKU",IF(INDEX('SKU Catalog'!$J$1:$J$116,MAX(1,U23))=0,"PAYG",IF(J23="Default",Assumptions!$B$7,J23)))</f>
        <v>PAYG</v>
      </c>
      <c r="M23" s="3" t="str">
        <f>IF(U23=0,"Review SKU",INDEX('SKU Catalog'!$E$1:$E$116,MAX(1,U23)))</f>
        <v>million tokens</v>
      </c>
      <c r="N23" s="8">
        <f>IF(ISNUMBER(K23),K23,IF(U23=0,"UNPRICED",IF(L23="PAYG",INDEX('SKU Catalog'!$K$1:$K$116,MAX(1,U23)),IF(L23="1Y",INDEX('SKU Catalog'!$L$1:$L$116,MAX(1,U23)),INDEX('SKU Catalog'!$M$1:$M$116,MAX(1,U23))))))</f>
        <v>0.15</v>
      </c>
      <c r="O23" s="4">
        <f>IF(NOT(AND(A23=$B$2,G23&gt;0,H23&gt;0,OR(C23&lt;&gt;"Recommended baseline",Assumptions!$B$10=1))),0,IF(ISNUMBER(N23),G23*H23*N23*IF(ISNUMBER(K23),1,IF(AND(L23="PAYG",INDEX('SKU Catalog'!$F$1:$F$116,MAX(1,U23))="Hourly"),I23,1)),"UNPRICED"))</f>
        <v>1.5</v>
      </c>
      <c r="P23" s="4">
        <f>IF(ISNUMBER(O23),O23*Assumptions!$B$8,"UNPRICED")</f>
        <v>18</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316</v>
      </c>
      <c r="U23" s="3">
        <f>IF(COUNTIF('SKU Catalog'!$A$4:$A$116,T23&amp;"|"&amp;F23)=0,0,MATCH(T23&amp;"|"&amp;F23,'SKU Catalog'!$A$1:$A$116,0))</f>
        <v>56</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1.5</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1.5</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1.5</v>
      </c>
    </row>
    <row r="24" spans="1:24" ht="54" customHeight="1" x14ac:dyDescent="0.3">
      <c r="A24" s="2" t="s">
        <v>967</v>
      </c>
      <c r="B24" s="2" t="s">
        <v>90</v>
      </c>
      <c r="C24" s="2" t="s">
        <v>2301</v>
      </c>
      <c r="D24" s="2" t="s">
        <v>323</v>
      </c>
      <c r="E24" s="2" t="s">
        <v>2302</v>
      </c>
      <c r="F24" s="5" t="s">
        <v>317</v>
      </c>
      <c r="G24" s="6">
        <v>1</v>
      </c>
      <c r="H24" s="13">
        <f>Assumptions!$B$14</f>
        <v>2</v>
      </c>
      <c r="I24" s="11">
        <v>1</v>
      </c>
      <c r="J24" s="5" t="s">
        <v>2297</v>
      </c>
      <c r="K24" s="12"/>
      <c r="L24" s="3" t="str">
        <f>IF(U24=0,"INVALID SKU",IF(INDEX('SKU Catalog'!$J$1:$J$116,MAX(1,U24))=0,"PAYG",IF(J24="Default",Assumptions!$B$7,J24)))</f>
        <v>PAYG</v>
      </c>
      <c r="M24" s="3" t="str">
        <f>IF(U24=0,"Review SKU",INDEX('SKU Catalog'!$E$1:$E$116,MAX(1,U24)))</f>
        <v>million tokens</v>
      </c>
      <c r="N24" s="8">
        <f>IF(ISNUMBER(K24),K24,IF(U24=0,"UNPRICED",IF(L24="PAYG",INDEX('SKU Catalog'!$K$1:$K$116,MAX(1,U24)),IF(L24="1Y",INDEX('SKU Catalog'!$L$1:$L$116,MAX(1,U24)),INDEX('SKU Catalog'!$M$1:$M$116,MAX(1,U24))))))</f>
        <v>0.6</v>
      </c>
      <c r="O24" s="4">
        <f>IF(NOT(AND(A24=$B$2,G24&gt;0,H24&gt;0,OR(C24&lt;&gt;"Recommended baseline",Assumptions!$B$10=1))),0,IF(ISNUMBER(N24),G24*H24*N24*IF(ISNUMBER(K24),1,IF(AND(L24="PAYG",INDEX('SKU Catalog'!$F$1:$F$116,MAX(1,U24))="Hourly"),I24,1)),"UNPRICED"))</f>
        <v>1.2</v>
      </c>
      <c r="P24" s="4">
        <f>IF(ISNUMBER(O24),O24*Assumptions!$B$8,"UNPRICED")</f>
        <v>14.399999999999999</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323</v>
      </c>
      <c r="U24" s="3">
        <f>IF(COUNTIF('SKU Catalog'!$A$4:$A$116,T24&amp;"|"&amp;F24)=0,0,MATCH(T24&amp;"|"&amp;F24,'SKU Catalog'!$A$1:$A$116,0))</f>
        <v>58</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1.2</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1.2</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1.2</v>
      </c>
    </row>
    <row r="25" spans="1:24" ht="54" customHeight="1" x14ac:dyDescent="0.3">
      <c r="A25" s="2" t="s">
        <v>967</v>
      </c>
      <c r="B25" s="2" t="s">
        <v>90</v>
      </c>
      <c r="C25" s="2" t="s">
        <v>2301</v>
      </c>
      <c r="D25" s="2" t="s">
        <v>326</v>
      </c>
      <c r="E25" s="2" t="s">
        <v>2302</v>
      </c>
      <c r="F25" s="5" t="s">
        <v>327</v>
      </c>
      <c r="G25" s="6">
        <v>1</v>
      </c>
      <c r="H25" s="13">
        <f>Assumptions!$B$20</f>
        <v>1</v>
      </c>
      <c r="I25" s="11">
        <v>1</v>
      </c>
      <c r="J25" s="5" t="s">
        <v>2297</v>
      </c>
      <c r="K25" s="12"/>
      <c r="L25" s="3" t="str">
        <f>IF(U25=0,"INVALID SKU",IF(INDEX('SKU Catalog'!$J$1:$J$116,MAX(1,U25))=0,"PAYG",IF(J25="Default",Assumptions!$B$7,J25)))</f>
        <v>PAYG</v>
      </c>
      <c r="M25" s="3" t="str">
        <f>IF(U25=0,"Review SKU",INDEX('SKU Catalog'!$E$1:$E$116,MAX(1,U25)))</f>
        <v>search unit (replicas x partitions)</v>
      </c>
      <c r="N25" s="8">
        <f>IF(ISNUMBER(K25),K25,IF(U25=0,"UNPRICED",IF(L25="PAYG",INDEX('SKU Catalog'!$K$1:$K$116,MAX(1,U25)),IF(L25="1Y",INDEX('SKU Catalog'!$L$1:$L$116,MAX(1,U25)),INDEX('SKU Catalog'!$M$1:$M$116,MAX(1,U25))))))</f>
        <v>73.73</v>
      </c>
      <c r="O25" s="4">
        <f>IF(NOT(AND(A25=$B$2,G25&gt;0,H25&gt;0,OR(C25&lt;&gt;"Recommended baseline",Assumptions!$B$10=1))),0,IF(ISNUMBER(N25),G25*H25*N25*IF(ISNUMBER(K25),1,IF(AND(L25="PAYG",INDEX('SKU Catalog'!$F$1:$F$116,MAX(1,U25))="Hourly"),I25,1)),"UNPRICED"))</f>
        <v>73.73</v>
      </c>
      <c r="P25" s="4">
        <f>IF(ISNUMBER(O25),O25*Assumptions!$B$8,"UNPRICED")</f>
        <v>884.76</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2303</v>
      </c>
      <c r="S25" s="2" t="s">
        <v>2304</v>
      </c>
      <c r="T25" s="2" t="s">
        <v>326</v>
      </c>
      <c r="U25" s="3">
        <f>IF(COUNTIF('SKU Catalog'!$A$4:$A$116,T25&amp;"|"&amp;F25)=0,0,MATCH(T25&amp;"|"&amp;F25,'SKU Catalog'!$A$1:$A$116,0))</f>
        <v>60</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73.73</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73.73</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73.73</v>
      </c>
    </row>
    <row r="26" spans="1:24" ht="54" customHeight="1" x14ac:dyDescent="0.3">
      <c r="A26" s="2" t="s">
        <v>967</v>
      </c>
      <c r="B26" s="2" t="s">
        <v>88</v>
      </c>
      <c r="C26" s="2" t="s">
        <v>2301</v>
      </c>
      <c r="D26" s="2" t="s">
        <v>307</v>
      </c>
      <c r="E26" s="2" t="s">
        <v>2302</v>
      </c>
      <c r="F26" s="5" t="s">
        <v>312</v>
      </c>
      <c r="G26" s="6">
        <v>1</v>
      </c>
      <c r="H26" s="13">
        <f>Assumptions!$B$19</f>
        <v>1</v>
      </c>
      <c r="I26" s="11">
        <v>1</v>
      </c>
      <c r="J26" s="5" t="s">
        <v>2297</v>
      </c>
      <c r="K26" s="12"/>
      <c r="L26" s="3" t="str">
        <f>IF(U26=0,"INVALID SKU",IF(INDEX('SKU Catalog'!$J$1:$J$116,MAX(1,U26))=0,"PAYG",IF(J26="Default",Assumptions!$B$7,J26)))</f>
        <v>PAYG</v>
      </c>
      <c r="M26" s="3" t="str">
        <f>IF(U26=0,"Review SKU",INDEX('SKU Catalog'!$E$1:$E$116,MAX(1,U26)))</f>
        <v>protected storage account</v>
      </c>
      <c r="N26" s="8" t="str">
        <f>IF(ISNUMBER(K26),K26,IF(U26=0,"UNPRICED",IF(L26="PAYG",INDEX('SKU Catalog'!$K$1:$K$116,MAX(1,U26)),IF(L26="1Y",INDEX('SKU Catalog'!$L$1:$L$116,MAX(1,U26)),INDEX('SKU Catalog'!$M$1:$M$116,MAX(1,U26))))))</f>
        <v>UNPRICED</v>
      </c>
      <c r="O26" s="4" t="str">
        <f>IF(NOT(AND(A26=$B$2,G26&gt;0,H26&gt;0,OR(C26&lt;&gt;"Recommended baseline",Assumptions!$B$10=1))),0,IF(ISNUMBER(N26),G26*H26*N26*IF(ISNUMBER(K26),1,IF(AND(L26="PAYG",INDEX('SKU Catalog'!$F$1:$F$116,MAX(1,U26))="Hourly"),I26,1)),"UNPRICED"))</f>
        <v>UNPRICED</v>
      </c>
      <c r="P26" s="4" t="str">
        <f>IF(ISNUMBER(O26),O26*Assumptions!$B$8,"UNPRICED")</f>
        <v>UNPRICED</v>
      </c>
      <c r="Q26" s="3" t="str">
        <f>IF(NOT(AND(A26=$B$2,G26&gt;0,H26&gt;0,OR(C26&lt;&gt;"Recommended baseline",Assumptions!$B$10=1))),"Inactive",IF(NOT(ISNUMBER(N26)),"UNPRICED - select SKU / quote",IF(ISNUMBER(K26),"Manual quote - verify source",IF(T26="Covered","Covered by capacity",IF(T26="Control plane","No direct fee","Priced - verify sizing")))))</f>
        <v>UNPRICED - select SKU / quote</v>
      </c>
      <c r="R26" s="2" t="s">
        <v>2307</v>
      </c>
      <c r="S26" s="2" t="s">
        <v>2304</v>
      </c>
      <c r="T26" s="2" t="s">
        <v>307</v>
      </c>
      <c r="U26" s="3">
        <f>IF(COUNTIF('SKU Catalog'!$A$4:$A$116,T26&amp;"|"&amp;F26)=0,0,MATCH(T26&amp;"|"&amp;F26,'SKU Catalog'!$A$1:$A$116,0))</f>
        <v>55</v>
      </c>
      <c r="V26" s="4" t="str">
        <f>IF(NOT(AND(A26=$B$2,G26&gt;0,H26&gt;0,OR(C26&lt;&gt;"Recommended baseline",Assumptions!$B$10=1))),0,IF(ISNUMBER(K26),G26*H26*K26,IF(U26=0,"UNPRICED",IF(ISNUMBER(INDEX('SKU Catalog'!$K$1:$K$116,MAX(1,U26))),G26*H26*INDEX('SKU Catalog'!$K$1:$K$116,MAX(1,U26))*IF(AND(INDEX('SKU Catalog'!$F$1:$F$116,MAX(1,U26))="Hourly",OR(INDEX('SKU Catalog'!$J$1:$J$116,MAX(1,U26))=0,"PAYG"="PAYG")),I26,1),"UNPRICED"))))</f>
        <v>UNPRICED</v>
      </c>
      <c r="W26" s="4" t="str">
        <f>IF(NOT(AND(A26=$B$2,G26&gt;0,H26&gt;0,OR(C26&lt;&gt;"Recommended baseline",Assumptions!$B$10=1))),0,IF(ISNUMBER(K26),G26*H26*K26,IF(U26=0,"UNPRICED",IF(ISNUMBER(INDEX('SKU Catalog'!$L$1:$L$116,MAX(1,U26))),G26*H26*INDEX('SKU Catalog'!$L$1:$L$116,MAX(1,U26))*IF(AND(INDEX('SKU Catalog'!$F$1:$F$116,MAX(1,U26))="Hourly",OR(INDEX('SKU Catalog'!$J$1:$J$116,MAX(1,U26))=0,"1Y"="PAYG")),I26,1),"UNPRICED"))))</f>
        <v>UNPRICED</v>
      </c>
      <c r="X26" s="4" t="str">
        <f>IF(NOT(AND(A26=$B$2,G26&gt;0,H26&gt;0,OR(C26&lt;&gt;"Recommended baseline",Assumptions!$B$10=1))),0,IF(ISNUMBER(K26),G26*H26*K26,IF(U26=0,"UNPRICED",IF(ISNUMBER(INDEX('SKU Catalog'!$M$1:$M$116,MAX(1,U26))),G26*H26*INDEX('SKU Catalog'!$M$1:$M$116,MAX(1,U26))*IF(AND(INDEX('SKU Catalog'!$F$1:$F$116,MAX(1,U26))="Hourly",OR(INDEX('SKU Catalog'!$J$1:$J$116,MAX(1,U26))=0,"3Y"="PAYG")),I26,1),"UNPRICED"))))</f>
        <v>UNPRICED</v>
      </c>
    </row>
    <row r="27" spans="1:24" ht="54" customHeight="1" x14ac:dyDescent="0.3">
      <c r="A27" s="2" t="s">
        <v>967</v>
      </c>
      <c r="B27" s="2" t="s">
        <v>96</v>
      </c>
      <c r="C27" s="2" t="s">
        <v>2301</v>
      </c>
      <c r="D27" s="2" t="s">
        <v>96</v>
      </c>
      <c r="E27" s="2" t="s">
        <v>2302</v>
      </c>
      <c r="F27" s="5" t="s">
        <v>191</v>
      </c>
      <c r="G27" s="6">
        <v>1</v>
      </c>
      <c r="H27" s="6">
        <v>1</v>
      </c>
      <c r="I27" s="11">
        <v>1</v>
      </c>
      <c r="J27" s="5" t="s">
        <v>2297</v>
      </c>
      <c r="K27" s="12"/>
      <c r="L27" s="3" t="str">
        <f>IF(U27=0,"INVALID SKU",IF(INDEX('SKU Catalog'!$J$1:$J$116,MAX(1,U27))=0,"PAYG",IF(J27="Default",Assumptions!$B$7,J27)))</f>
        <v>PAYG</v>
      </c>
      <c r="M27" s="3" t="str">
        <f>IF(U27=0,"Review SKU",INDEX('SKU Catalog'!$E$1:$E$116,MAX(1,U27)))</f>
        <v>quoted unit</v>
      </c>
      <c r="N27" s="8" t="str">
        <f>IF(ISNUMBER(K27),K27,IF(U27=0,"UNPRICED",IF(L27="PAYG",INDEX('SKU Catalog'!$K$1:$K$116,MAX(1,U27)),IF(L27="1Y",INDEX('SKU Catalog'!$L$1:$L$116,MAX(1,U27)),INDEX('SKU Catalog'!$M$1:$M$116,MAX(1,U27))))))</f>
        <v>UNPRICED</v>
      </c>
      <c r="O27" s="4" t="str">
        <f>IF(NOT(AND(A27=$B$2,G27&gt;0,H27&gt;0,OR(C27&lt;&gt;"Recommended baseline",Assumptions!$B$10=1))),0,IF(ISNUMBER(N27),G27*H27*N27*IF(ISNUMBER(K27),1,IF(AND(L27="PAYG",INDEX('SKU Catalog'!$F$1:$F$116,MAX(1,U27))="Hourly"),I27,1)),"UNPRICED"))</f>
        <v>UNPRICED</v>
      </c>
      <c r="P27" s="4" t="str">
        <f>IF(ISNUMBER(O27),O27*Assumptions!$B$8,"UNPRICED")</f>
        <v>UNPRICED</v>
      </c>
      <c r="Q27" s="3" t="str">
        <f>IF(NOT(AND(A27=$B$2,G27&gt;0,H27&gt;0,OR(C27&lt;&gt;"Recommended baseline",Assumptions!$B$10=1))),"Inactive",IF(NOT(ISNUMBER(N27)),"UNPRICED - select SKU / quote",IF(ISNUMBER(K27),"Manual quote - verify source",IF(T27="Covered","Covered by capacity",IF(T27="Control plane","No direct fee","Priced - verify sizing")))))</f>
        <v>UNPRICED - select SKU / quote</v>
      </c>
      <c r="R27" s="2" t="s">
        <v>2308</v>
      </c>
      <c r="S27" s="2" t="s">
        <v>2304</v>
      </c>
      <c r="T27" s="2" t="s">
        <v>96</v>
      </c>
      <c r="U27" s="3">
        <f>IF(COUNTIF('SKU Catalog'!$A$4:$A$116,T27&amp;"|"&amp;F27)=0,0,MATCH(T27&amp;"|"&amp;F27,'SKU Catalog'!$A$1:$A$116,0))</f>
        <v>6</v>
      </c>
      <c r="V27" s="4" t="str">
        <f>IF(NOT(AND(A27=$B$2,G27&gt;0,H27&gt;0,OR(C27&lt;&gt;"Recommended baseline",Assumptions!$B$10=1))),0,IF(ISNUMBER(K27),G27*H27*K27,IF(U27=0,"UNPRICED",IF(ISNUMBER(INDEX('SKU Catalog'!$K$1:$K$116,MAX(1,U27))),G27*H27*INDEX('SKU Catalog'!$K$1:$K$116,MAX(1,U27))*IF(AND(INDEX('SKU Catalog'!$F$1:$F$116,MAX(1,U27))="Hourly",OR(INDEX('SKU Catalog'!$J$1:$J$116,MAX(1,U27))=0,"PAYG"="PAYG")),I27,1),"UNPRICED"))))</f>
        <v>UNPRICED</v>
      </c>
      <c r="W27" s="4" t="str">
        <f>IF(NOT(AND(A27=$B$2,G27&gt;0,H27&gt;0,OR(C27&lt;&gt;"Recommended baseline",Assumptions!$B$10=1))),0,IF(ISNUMBER(K27),G27*H27*K27,IF(U27=0,"UNPRICED",IF(ISNUMBER(INDEX('SKU Catalog'!$L$1:$L$116,MAX(1,U27))),G27*H27*INDEX('SKU Catalog'!$L$1:$L$116,MAX(1,U27))*IF(AND(INDEX('SKU Catalog'!$F$1:$F$116,MAX(1,U27))="Hourly",OR(INDEX('SKU Catalog'!$J$1:$J$116,MAX(1,U27))=0,"1Y"="PAYG")),I27,1),"UNPRICED"))))</f>
        <v>UNPRICED</v>
      </c>
      <c r="X27" s="4" t="str">
        <f>IF(NOT(AND(A27=$B$2,G27&gt;0,H27&gt;0,OR(C27&lt;&gt;"Recommended baseline",Assumptions!$B$10=1))),0,IF(ISNUMBER(K27),G27*H27*K27,IF(U27=0,"UNPRICED",IF(ISNUMBER(INDEX('SKU Catalog'!$M$1:$M$116,MAX(1,U27))),G27*H27*INDEX('SKU Catalog'!$M$1:$M$116,MAX(1,U27))*IF(AND(INDEX('SKU Catalog'!$F$1:$F$116,MAX(1,U27))="Hourly",OR(INDEX('SKU Catalog'!$J$1:$J$116,MAX(1,U27))=0,"3Y"="PAYG")),I27,1),"UNPRICED"))))</f>
        <v>UNPRICED</v>
      </c>
    </row>
  </sheetData>
  <autoFilter ref="A5:S27" xr:uid="{00000000-0009-0000-0000-000014000000}"/>
  <mergeCells count="2">
    <mergeCell ref="A3:S3"/>
    <mergeCell ref="A1:S1"/>
  </mergeCells>
  <conditionalFormatting sqref="O6:P27">
    <cfRule type="cellIs" dxfId="4" priority="1" operator="equal">
      <formula>"UNPRICED"</formula>
    </cfRule>
  </conditionalFormatting>
  <dataValidations count="24">
    <dataValidation type="list" showErrorMessage="1" errorTitle="Invalid model input" error="Use the supplied options or a non-negative value in the allowed range." sqref="B2" xr:uid="{00000000-0002-0000-1400-000000000000}">
      <formula1>"dev"</formula1>
    </dataValidation>
    <dataValidation type="list" showErrorMessage="1" errorTitle="Invalid model input" error="Use the supplied options or a non-negative value in the allowed range." sqref="F6" xr:uid="{00000000-0002-0000-1400-000001000000}">
      <formula1>SKU_4</formula1>
    </dataValidation>
    <dataValidation type="list" showErrorMessage="1" errorTitle="Invalid model input" error="Use the supplied options or a non-negative value in the allowed range." sqref="J6:J27" xr:uid="{00000000-0002-0000-1400-000002000000}">
      <formula1>"Default,PAYG,1Y,3Y"</formula1>
    </dataValidation>
    <dataValidation type="decimal" showErrorMessage="1" errorTitle="Invalid model input" error="Use the supplied options or a non-negative value in the allowed range." sqref="G6:H27 K6:K27" xr:uid="{00000000-0002-0000-1400-000003000000}">
      <formula1>0</formula1>
      <formula2>1000000000000</formula2>
    </dataValidation>
    <dataValidation type="decimal" showErrorMessage="1" errorTitle="Invalid model input" error="Use the supplied options or a non-negative value in the allowed range." sqref="I6:I27" xr:uid="{00000000-0002-0000-1400-000006000000}">
      <formula1>0</formula1>
      <formula2>1</formula2>
    </dataValidation>
    <dataValidation type="list" showErrorMessage="1" errorTitle="Invalid model input" error="Use the supplied options or a non-negative value in the allowed range." sqref="F7" xr:uid="{00000000-0002-0000-1400-000007000000}">
      <formula1>SKU_5</formula1>
    </dataValidation>
    <dataValidation type="list" showErrorMessage="1" errorTitle="Invalid model input" error="Use the supplied options or a non-negative value in the allowed range." sqref="F8" xr:uid="{00000000-0002-0000-1400-00000D000000}">
      <formula1>SKU_1</formula1>
    </dataValidation>
    <dataValidation type="list" showErrorMessage="1" errorTitle="Invalid model input" error="Use the supplied options or a non-negative value in the allowed range." sqref="F9:F11" xr:uid="{00000000-0002-0000-1400-000013000000}">
      <formula1>SKU_2</formula1>
    </dataValidation>
    <dataValidation type="list" showErrorMessage="1" errorTitle="Invalid model input" error="Use the supplied options or a non-negative value in the allowed range." sqref="F12" xr:uid="{00000000-0002-0000-1400-000025000000}">
      <formula1>SKU_6</formula1>
    </dataValidation>
    <dataValidation type="list" showErrorMessage="1" errorTitle="Invalid model input" error="Use the supplied options or a non-negative value in the allowed range." sqref="F13" xr:uid="{00000000-0002-0000-1400-00002B000000}">
      <formula1>SKU_7</formula1>
    </dataValidation>
    <dataValidation type="list" showErrorMessage="1" errorTitle="Invalid model input" error="Use the supplied options or a non-negative value in the allowed range." sqref="F14" xr:uid="{00000000-0002-0000-1400-000031000000}">
      <formula1>SKU_8</formula1>
    </dataValidation>
    <dataValidation type="list" showErrorMessage="1" errorTitle="Invalid model input" error="Use the supplied options or a non-negative value in the allowed range." sqref="F15" xr:uid="{00000000-0002-0000-1400-000037000000}">
      <formula1>SKU_15</formula1>
    </dataValidation>
    <dataValidation type="list" showErrorMessage="1" errorTitle="Invalid model input" error="Use the supplied options or a non-negative value in the allowed range." sqref="F16" xr:uid="{00000000-0002-0000-1400-00003D000000}">
      <formula1>SKU_18</formula1>
    </dataValidation>
    <dataValidation type="list" showErrorMessage="1" errorTitle="Invalid model input" error="Use the supplied options or a non-negative value in the allowed range." sqref="F17" xr:uid="{00000000-0002-0000-1400-000043000000}">
      <formula1>SKU_16</formula1>
    </dataValidation>
    <dataValidation type="list" showErrorMessage="1" errorTitle="Invalid model input" error="Use the supplied options or a non-negative value in the allowed range." sqref="F18" xr:uid="{00000000-0002-0000-1400-000049000000}">
      <formula1>SKU_25</formula1>
    </dataValidation>
    <dataValidation type="list" showErrorMessage="1" errorTitle="Invalid model input" error="Use the supplied options or a non-negative value in the allowed range." sqref="F19" xr:uid="{00000000-0002-0000-1400-00004F000000}">
      <formula1>SKU_26</formula1>
    </dataValidation>
    <dataValidation type="list" showErrorMessage="1" errorTitle="Invalid model input" error="Use the supplied options or a non-negative value in the allowed range." sqref="F20" xr:uid="{00000000-0002-0000-1400-000055000000}">
      <formula1>SKU_27</formula1>
    </dataValidation>
    <dataValidation type="list" showErrorMessage="1" errorTitle="Invalid model input" error="Use the supplied options or a non-negative value in the allowed range." sqref="F21" xr:uid="{00000000-0002-0000-1400-00005B000000}">
      <formula1>SKU_28</formula1>
    </dataValidation>
    <dataValidation type="list" showErrorMessage="1" errorTitle="Invalid model input" error="Use the supplied options or a non-negative value in the allowed range." sqref="F22" xr:uid="{00000000-0002-0000-1400-000061000000}">
      <formula1>SKU_29</formula1>
    </dataValidation>
    <dataValidation type="list" showErrorMessage="1" errorTitle="Invalid model input" error="Use the supplied options or a non-negative value in the allowed range." sqref="F23" xr:uid="{00000000-0002-0000-1400-000067000000}">
      <formula1>SKU_22</formula1>
    </dataValidation>
    <dataValidation type="list" showErrorMessage="1" errorTitle="Invalid model input" error="Use the supplied options or a non-negative value in the allowed range." sqref="F24" xr:uid="{00000000-0002-0000-1400-00006D000000}">
      <formula1>SKU_23</formula1>
    </dataValidation>
    <dataValidation type="list" showErrorMessage="1" errorTitle="Invalid model input" error="Use the supplied options or a non-negative value in the allowed range." sqref="F25" xr:uid="{00000000-0002-0000-1400-000073000000}">
      <formula1>SKU_24</formula1>
    </dataValidation>
    <dataValidation type="list" showErrorMessage="1" errorTitle="Invalid model input" error="Use the supplied options or a non-negative value in the allowed range." sqref="F26" xr:uid="{00000000-0002-0000-1400-000079000000}">
      <formula1>SKU_20</formula1>
    </dataValidation>
    <dataValidation type="list" showErrorMessage="1" errorTitle="Invalid model input" error="Use the supplied options or a non-negative value in the allowed range." sqref="F27" xr:uid="{00000000-0002-0000-1400-00007F000000}">
      <formula1>SKU_3</formula1>
    </dataValidation>
  </dataValidations>
  <pageMargins left="0.75" right="0.75" top="1" bottom="1" header="0.5" footer="0.5"/>
  <pageSetup paperSize="8" fitToHeight="0" orientation="landscape"/>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X60"/>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2367</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SUM(O6:O60)</f>
        <v>2423.1383849999993</v>
      </c>
      <c r="J2" s="2" t="s">
        <v>97</v>
      </c>
      <c r="K2" s="10">
        <f>COUNTIFS(A6:A60,B2,Q6:Q60,"UNPRICED*")</f>
        <v>16</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2117</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95</v>
      </c>
      <c r="C7" s="2" t="s">
        <v>2299</v>
      </c>
      <c r="D7" s="2" t="s">
        <v>2115</v>
      </c>
      <c r="E7" s="2" t="s">
        <v>2116</v>
      </c>
      <c r="F7" s="5" t="s">
        <v>188</v>
      </c>
      <c r="G7" s="6">
        <v>1</v>
      </c>
      <c r="H7" s="6">
        <v>1</v>
      </c>
      <c r="I7" s="11">
        <v>1</v>
      </c>
      <c r="J7" s="5" t="s">
        <v>2297</v>
      </c>
      <c r="K7" s="12"/>
      <c r="L7" s="3" t="str">
        <f>IF(U7=0,"INVALID SKU",IF(INDEX('SKU Catalog'!$J$1:$J$116,MAX(1,U7))=0,"PAYG",IF(J7="Default",Assumptions!$B$7,J7)))</f>
        <v>PAYG</v>
      </c>
      <c r="M7" s="3" t="str">
        <f>IF(U7=0,"Review SKU",INDEX('SKU Catalog'!$E$1:$E$116,MAX(1,U7)))</f>
        <v>resource</v>
      </c>
      <c r="N7" s="8">
        <f>IF(ISNUMBER(K7),K7,IF(U7=0,"UNPRICED",IF(L7="PAYG",INDEX('SKU Catalog'!$K$1:$K$116,MAX(1,U7)),IF(L7="1Y",INDEX('SKU Catalog'!$L$1:$L$116,MAX(1,U7)),INDEX('SKU Catalog'!$M$1:$M$116,MAX(1,U7))))))</f>
        <v>0</v>
      </c>
      <c r="O7" s="4">
        <f>IF(NOT(AND(A7=$B$2,G7&gt;0,H7&gt;0,OR(C7&lt;&gt;"Recommended baseline",Assumptions!$B$10=1))),0,IF(ISNUMBER(N7),G7*H7*N7*IF(ISNUMBER(K7),1,IF(AND(L7="PAYG",INDEX('SKU Catalog'!$F$1:$F$116,MAX(1,U7))="Hourly"),I7,1)),"UNPRICED"))</f>
        <v>0</v>
      </c>
      <c r="P7" s="4">
        <f>IF(ISNUMBER(O7),O7*Assumptions!$B$8,"UNPRICED")</f>
        <v>0</v>
      </c>
      <c r="Q7" s="3" t="str">
        <f>IF(NOT(AND(A7=$B$2,G7&gt;0,H7&gt;0,OR(C7&lt;&gt;"Recommended baseline",Assumptions!$B$10=1))),"Inactive",IF(NOT(ISNUMBER(N7)),"UNPRICED - select SKU / quote",IF(ISNUMBER(K7),"Manual quote - verify source",IF(T7="Covered","Covered by capacity",IF(T7="Control plane","No direct fee","Priced - verify sizing")))))</f>
        <v>No direct fee</v>
      </c>
      <c r="R7" s="2" t="s">
        <v>2315</v>
      </c>
      <c r="S7" s="2" t="s">
        <v>2117</v>
      </c>
      <c r="T7" s="2" t="s">
        <v>187</v>
      </c>
      <c r="U7" s="3">
        <f>IF(COUNTIF('SKU Catalog'!$A$4:$A$116,T7&amp;"|"&amp;F7)=0,0,MATCH(T7&amp;"|"&amp;F7,'SKU Catalog'!$A$1:$A$116,0))</f>
        <v>5</v>
      </c>
      <c r="V7" s="4">
        <f>IF(NOT(AND(A7=$B$2,G7&gt;0,H7&gt;0,OR(C7&lt;&gt;"Recommended baseline",Assumptions!$B$10=1))),0,IF(ISNUMBER(K7),G7*H7*K7,IF(U7=0,"UNPRICED",IF(ISNUMBER(INDEX('SKU Catalog'!$K$1:$K$116,MAX(1,U7))),G7*H7*INDEX('SKU Catalog'!$K$1:$K$116,MAX(1,U7))*IF(AND(INDEX('SKU Catalog'!$F$1:$F$116,MAX(1,U7))="Hourly",OR(INDEX('SKU Catalog'!$J$1:$J$116,MAX(1,U7))=0,"PAYG"="PAYG")),I7,1),"UNPRICED"))))</f>
        <v>0</v>
      </c>
      <c r="W7" s="4">
        <f>IF(NOT(AND(A7=$B$2,G7&gt;0,H7&gt;0,OR(C7&lt;&gt;"Recommended baseline",Assumptions!$B$10=1))),0,IF(ISNUMBER(K7),G7*H7*K7,IF(U7=0,"UNPRICED",IF(ISNUMBER(INDEX('SKU Catalog'!$L$1:$L$116,MAX(1,U7))),G7*H7*INDEX('SKU Catalog'!$L$1:$L$116,MAX(1,U7))*IF(AND(INDEX('SKU Catalog'!$F$1:$F$116,MAX(1,U7))="Hourly",OR(INDEX('SKU Catalog'!$J$1:$J$116,MAX(1,U7))=0,"1Y"="PAYG")),I7,1),"UNPRICED"))))</f>
        <v>0</v>
      </c>
      <c r="X7" s="4">
        <f>IF(NOT(AND(A7=$B$2,G7&gt;0,H7&gt;0,OR(C7&lt;&gt;"Recommended baseline",Assumptions!$B$10=1))),0,IF(ISNUMBER(K7),G7*H7*K7,IF(U7=0,"UNPRICED",IF(ISNUMBER(INDEX('SKU Catalog'!$M$1:$M$116,MAX(1,U7))),G7*H7*INDEX('SKU Catalog'!$M$1:$M$116,MAX(1,U7))*IF(AND(INDEX('SKU Catalog'!$F$1:$F$116,MAX(1,U7))="Hourly",OR(INDEX('SKU Catalog'!$J$1:$J$116,MAX(1,U7))=0,"3Y"="PAYG")),I7,1),"UNPRICED"))))</f>
        <v>0</v>
      </c>
    </row>
    <row r="8" spans="1:24" ht="54" customHeight="1" x14ac:dyDescent="0.3">
      <c r="A8" s="2" t="s">
        <v>967</v>
      </c>
      <c r="B8" s="2" t="s">
        <v>92</v>
      </c>
      <c r="C8" s="2" t="s">
        <v>2299</v>
      </c>
      <c r="D8" s="2" t="s">
        <v>1266</v>
      </c>
      <c r="E8" s="2" t="s">
        <v>1267</v>
      </c>
      <c r="F8" s="5" t="s">
        <v>415</v>
      </c>
      <c r="G8" s="6">
        <v>1</v>
      </c>
      <c r="H8" s="6">
        <v>100</v>
      </c>
      <c r="I8" s="11">
        <v>1</v>
      </c>
      <c r="J8" s="5" t="s">
        <v>2297</v>
      </c>
      <c r="K8" s="12"/>
      <c r="L8" s="3" t="str">
        <f>IF(U8=0,"INVALID SKU",IF(INDEX('SKU Catalog'!$J$1:$J$116,MAX(1,U8))=0,"PAYG",IF(J8="Default",Assumptions!$B$7,J8)))</f>
        <v>PAYG</v>
      </c>
      <c r="M8" s="3" t="str">
        <f>IF(U8=0,"Review SKU",INDEX('SKU Catalog'!$E$1:$E$116,MAX(1,U8)))</f>
        <v>DIU-hour</v>
      </c>
      <c r="N8" s="8">
        <f>IF(ISNUMBER(K8),K8,IF(U8=0,"UNPRICED",IF(L8="PAYG",INDEX('SKU Catalog'!$K$1:$K$116,MAX(1,U8)),IF(L8="1Y",INDEX('SKU Catalog'!$L$1:$L$116,MAX(1,U8)),INDEX('SKU Catalog'!$M$1:$M$116,MAX(1,U8))))))</f>
        <v>0.25</v>
      </c>
      <c r="O8" s="4">
        <f>IF(NOT(AND(A8=$B$2,G8&gt;0,H8&gt;0,OR(C8&lt;&gt;"Recommended baseline",Assumptions!$B$10=1))),0,IF(ISNUMBER(N8),G8*H8*N8*IF(ISNUMBER(K8),1,IF(AND(L8="PAYG",INDEX('SKU Catalog'!$F$1:$F$116,MAX(1,U8))="Hourly"),I8,1)),"UNPRICED"))</f>
        <v>25</v>
      </c>
      <c r="P8" s="4">
        <f>IF(ISNUMBER(O8),O8*Assumptions!$B$8,"UNPRICED")</f>
        <v>300</v>
      </c>
      <c r="Q8" s="3" t="str">
        <f>IF(NOT(AND(A8=$B$2,G8&gt;0,H8&gt;0,OR(C8&lt;&gt;"Recommended baseline",Assumptions!$B$10=1))),"Inactive",IF(NOT(ISNUMBER(N8)),"UNPRICED - select SKU / quote",IF(ISNUMBER(K8),"Manual quote - verify source",IF(T8="Covered","Covered by capacity",IF(T8="Control plane","No direct fee","Priced - verify sizing")))))</f>
        <v>Priced - verify sizing</v>
      </c>
      <c r="R8" s="2" t="s">
        <v>2321</v>
      </c>
      <c r="S8" s="2" t="s">
        <v>2117</v>
      </c>
      <c r="T8" s="2" t="s">
        <v>414</v>
      </c>
      <c r="U8" s="3">
        <f>IF(COUNTIF('SKU Catalog'!$A$4:$A$116,T8&amp;"|"&amp;F8)=0,0,MATCH(T8&amp;"|"&amp;F8,'SKU Catalog'!$A$1:$A$116,0))</f>
        <v>92</v>
      </c>
      <c r="V8" s="4">
        <f>IF(NOT(AND(A8=$B$2,G8&gt;0,H8&gt;0,OR(C8&lt;&gt;"Recommended baseline",Assumptions!$B$10=1))),0,IF(ISNUMBER(K8),G8*H8*K8,IF(U8=0,"UNPRICED",IF(ISNUMBER(INDEX('SKU Catalog'!$K$1:$K$116,MAX(1,U8))),G8*H8*INDEX('SKU Catalog'!$K$1:$K$116,MAX(1,U8))*IF(AND(INDEX('SKU Catalog'!$F$1:$F$116,MAX(1,U8))="Hourly",OR(INDEX('SKU Catalog'!$J$1:$J$116,MAX(1,U8))=0,"PAYG"="PAYG")),I8,1),"UNPRICED"))))</f>
        <v>25</v>
      </c>
      <c r="W8" s="4">
        <f>IF(NOT(AND(A8=$B$2,G8&gt;0,H8&gt;0,OR(C8&lt;&gt;"Recommended baseline",Assumptions!$B$10=1))),0,IF(ISNUMBER(K8),G8*H8*K8,IF(U8=0,"UNPRICED",IF(ISNUMBER(INDEX('SKU Catalog'!$L$1:$L$116,MAX(1,U8))),G8*H8*INDEX('SKU Catalog'!$L$1:$L$116,MAX(1,U8))*IF(AND(INDEX('SKU Catalog'!$F$1:$F$116,MAX(1,U8))="Hourly",OR(INDEX('SKU Catalog'!$J$1:$J$116,MAX(1,U8))=0,"1Y"="PAYG")),I8,1),"UNPRICED"))))</f>
        <v>25</v>
      </c>
      <c r="X8" s="4">
        <f>IF(NOT(AND(A8=$B$2,G8&gt;0,H8&gt;0,OR(C8&lt;&gt;"Recommended baseline",Assumptions!$B$10=1))),0,IF(ISNUMBER(K8),G8*H8*K8,IF(U8=0,"UNPRICED",IF(ISNUMBER(INDEX('SKU Catalog'!$M$1:$M$116,MAX(1,U8))),G8*H8*INDEX('SKU Catalog'!$M$1:$M$116,MAX(1,U8))*IF(AND(INDEX('SKU Catalog'!$F$1:$F$116,MAX(1,U8))="Hourly",OR(INDEX('SKU Catalog'!$J$1:$J$116,MAX(1,U8))=0,"3Y"="PAYG")),I8,1),"UNPRICED"))))</f>
        <v>25</v>
      </c>
    </row>
    <row r="9" spans="1:24" ht="54" customHeight="1" x14ac:dyDescent="0.3">
      <c r="A9" s="2" t="s">
        <v>967</v>
      </c>
      <c r="B9" s="2" t="s">
        <v>92</v>
      </c>
      <c r="C9" s="2" t="s">
        <v>2299</v>
      </c>
      <c r="D9" s="2" t="s">
        <v>1266</v>
      </c>
      <c r="E9" s="2" t="s">
        <v>1267</v>
      </c>
      <c r="F9" s="5" t="s">
        <v>415</v>
      </c>
      <c r="G9" s="6">
        <v>1</v>
      </c>
      <c r="H9" s="6">
        <v>10</v>
      </c>
      <c r="I9" s="11">
        <v>1</v>
      </c>
      <c r="J9" s="5" t="s">
        <v>2297</v>
      </c>
      <c r="K9" s="12"/>
      <c r="L9" s="3" t="str">
        <f>IF(U9=0,"INVALID SKU",IF(INDEX('SKU Catalog'!$J$1:$J$116,MAX(1,U9))=0,"PAYG",IF(J9="Default",Assumptions!$B$7,J9)))</f>
        <v>PAYG</v>
      </c>
      <c r="M9" s="3" t="str">
        <f>IF(U9=0,"Review SKU",INDEX('SKU Catalog'!$E$1:$E$116,MAX(1,U9)))</f>
        <v>1K activity runs</v>
      </c>
      <c r="N9" s="8">
        <f>IF(ISNUMBER(K9),K9,IF(U9=0,"UNPRICED",IF(L9="PAYG",INDEX('SKU Catalog'!$K$1:$K$116,MAX(1,U9)),IF(L9="1Y",INDEX('SKU Catalog'!$L$1:$L$116,MAX(1,U9)),INDEX('SKU Catalog'!$M$1:$M$116,MAX(1,U9))))))</f>
        <v>1</v>
      </c>
      <c r="O9" s="4">
        <f>IF(NOT(AND(A9=$B$2,G9&gt;0,H9&gt;0,OR(C9&lt;&gt;"Recommended baseline",Assumptions!$B$10=1))),0,IF(ISNUMBER(N9),G9*H9*N9*IF(ISNUMBER(K9),1,IF(AND(L9="PAYG",INDEX('SKU Catalog'!$F$1:$F$116,MAX(1,U9))="Hourly"),I9,1)),"UNPRICED"))</f>
        <v>10</v>
      </c>
      <c r="P9" s="4">
        <f>IF(ISNUMBER(O9),O9*Assumptions!$B$8,"UNPRICED")</f>
        <v>120</v>
      </c>
      <c r="Q9" s="3" t="str">
        <f>IF(NOT(AND(A9=$B$2,G9&gt;0,H9&gt;0,OR(C9&lt;&gt;"Recommended baseline",Assumptions!$B$10=1))),"Inactive",IF(NOT(ISNUMBER(N9)),"UNPRICED - select SKU / quote",IF(ISNUMBER(K9),"Manual quote - verify source",IF(T9="Covered","Covered by capacity",IF(T9="Control plane","No direct fee","Priced - verify sizing")))))</f>
        <v>Priced - verify sizing</v>
      </c>
      <c r="R9" s="2" t="s">
        <v>2322</v>
      </c>
      <c r="S9" s="2" t="s">
        <v>2117</v>
      </c>
      <c r="T9" s="2" t="s">
        <v>418</v>
      </c>
      <c r="U9" s="3">
        <f>IF(COUNTIF('SKU Catalog'!$A$4:$A$116,T9&amp;"|"&amp;F9)=0,0,MATCH(T9&amp;"|"&amp;F9,'SKU Catalog'!$A$1:$A$116,0))</f>
        <v>93</v>
      </c>
      <c r="V9" s="4">
        <f>IF(NOT(AND(A9=$B$2,G9&gt;0,H9&gt;0,OR(C9&lt;&gt;"Recommended baseline",Assumptions!$B$10=1))),0,IF(ISNUMBER(K9),G9*H9*K9,IF(U9=0,"UNPRICED",IF(ISNUMBER(INDEX('SKU Catalog'!$K$1:$K$116,MAX(1,U9))),G9*H9*INDEX('SKU Catalog'!$K$1:$K$116,MAX(1,U9))*IF(AND(INDEX('SKU Catalog'!$F$1:$F$116,MAX(1,U9))="Hourly",OR(INDEX('SKU Catalog'!$J$1:$J$116,MAX(1,U9))=0,"PAYG"="PAYG")),I9,1),"UNPRICED"))))</f>
        <v>10</v>
      </c>
      <c r="W9" s="4">
        <f>IF(NOT(AND(A9=$B$2,G9&gt;0,H9&gt;0,OR(C9&lt;&gt;"Recommended baseline",Assumptions!$B$10=1))),0,IF(ISNUMBER(K9),G9*H9*K9,IF(U9=0,"UNPRICED",IF(ISNUMBER(INDEX('SKU Catalog'!$L$1:$L$116,MAX(1,U9))),G9*H9*INDEX('SKU Catalog'!$L$1:$L$116,MAX(1,U9))*IF(AND(INDEX('SKU Catalog'!$F$1:$F$116,MAX(1,U9))="Hourly",OR(INDEX('SKU Catalog'!$J$1:$J$116,MAX(1,U9))=0,"1Y"="PAYG")),I9,1),"UNPRICED"))))</f>
        <v>10</v>
      </c>
      <c r="X9" s="4">
        <f>IF(NOT(AND(A9=$B$2,G9&gt;0,H9&gt;0,OR(C9&lt;&gt;"Recommended baseline",Assumptions!$B$10=1))),0,IF(ISNUMBER(K9),G9*H9*K9,IF(U9=0,"UNPRICED",IF(ISNUMBER(INDEX('SKU Catalog'!$M$1:$M$116,MAX(1,U9))),G9*H9*INDEX('SKU Catalog'!$M$1:$M$116,MAX(1,U9))*IF(AND(INDEX('SKU Catalog'!$F$1:$F$116,MAX(1,U9))="Hourly",OR(INDEX('SKU Catalog'!$J$1:$J$116,MAX(1,U9))=0,"3Y"="PAYG")),I9,1),"UNPRICED"))))</f>
        <v>10</v>
      </c>
    </row>
    <row r="10" spans="1:24" ht="54" customHeight="1" x14ac:dyDescent="0.3">
      <c r="A10" s="2" t="s">
        <v>967</v>
      </c>
      <c r="B10" s="2" t="s">
        <v>91</v>
      </c>
      <c r="C10" s="2" t="s">
        <v>2299</v>
      </c>
      <c r="D10" s="2" t="s">
        <v>1270</v>
      </c>
      <c r="E10" s="2" t="s">
        <v>1272</v>
      </c>
      <c r="F10" s="5" t="s">
        <v>422</v>
      </c>
      <c r="G10" s="6">
        <v>1</v>
      </c>
      <c r="H10" s="6">
        <v>730</v>
      </c>
      <c r="I10" s="11">
        <v>1</v>
      </c>
      <c r="J10" s="5" t="s">
        <v>2297</v>
      </c>
      <c r="K10" s="12"/>
      <c r="L10" s="3" t="str">
        <f>IF(U10=0,"INVALID SKU",IF(INDEX('SKU Catalog'!$J$1:$J$116,MAX(1,U10))=0,"PAYG",IF(J10="Default",Assumptions!$B$7,J10)))</f>
        <v>PAYG</v>
      </c>
      <c r="M10" s="3" t="str">
        <f>IF(U10=0,"Review SKU",INDEX('SKU Catalog'!$E$1:$E$116,MAX(1,U10)))</f>
        <v>DBU-hour</v>
      </c>
      <c r="N10" s="8">
        <f>IF(ISNUMBER(K10),K10,IF(U10=0,"UNPRICED",IF(L10="PAYG",INDEX('SKU Catalog'!$K$1:$K$116,MAX(1,U10)),IF(L10="1Y",INDEX('SKU Catalog'!$L$1:$L$116,MAX(1,U10)),INDEX('SKU Catalog'!$M$1:$M$116,MAX(1,U10))))))</f>
        <v>0.3</v>
      </c>
      <c r="O10" s="4">
        <f>IF(NOT(AND(A10=$B$2,G10&gt;0,H10&gt;0,OR(C10&lt;&gt;"Recommended baseline",Assumptions!$B$10=1))),0,IF(ISNUMBER(N10),G10*H10*N10*IF(ISNUMBER(K10),1,IF(AND(L10="PAYG",INDEX('SKU Catalog'!$F$1:$F$116,MAX(1,U10))="Hourly"),I10,1)),"UNPRICED"))</f>
        <v>219</v>
      </c>
      <c r="P10" s="4">
        <f>IF(ISNUMBER(O10),O10*Assumptions!$B$8,"UNPRICED")</f>
        <v>2628</v>
      </c>
      <c r="Q10" s="3" t="str">
        <f>IF(NOT(AND(A10=$B$2,G10&gt;0,H10&gt;0,OR(C10&lt;&gt;"Recommended baseline",Assumptions!$B$10=1))),"Inactive",IF(NOT(ISNUMBER(N10)),"UNPRICED - select SKU / quote",IF(ISNUMBER(K10),"Manual quote - verify source",IF(T10="Covered","Covered by capacity",IF(T10="Control plane","No direct fee","Priced - verify sizing")))))</f>
        <v>Priced - verify sizing</v>
      </c>
      <c r="R10" s="2" t="s">
        <v>2323</v>
      </c>
      <c r="S10" s="2" t="s">
        <v>2117</v>
      </c>
      <c r="T10" s="2" t="s">
        <v>421</v>
      </c>
      <c r="U10" s="3">
        <f>IF(COUNTIF('SKU Catalog'!$A$4:$A$116,T10&amp;"|"&amp;F10)=0,0,MATCH(T10&amp;"|"&amp;F10,'SKU Catalog'!$A$1:$A$116,0))</f>
        <v>94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219</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219</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219</v>
      </c>
    </row>
    <row r="11" spans="1:24" ht="54" customHeight="1" x14ac:dyDescent="0.3">
      <c r="A11" s="2" t="s">
        <v>967</v>
      </c>
      <c r="B11" s="2" t="s">
        <v>87</v>
      </c>
      <c r="C11" s="2" t="s">
        <v>2299</v>
      </c>
      <c r="D11" s="2" t="s">
        <v>1270</v>
      </c>
      <c r="E11" s="2" t="s">
        <v>1272</v>
      </c>
      <c r="F11" s="5" t="s">
        <v>433</v>
      </c>
      <c r="G11" s="6">
        <v>1</v>
      </c>
      <c r="H11" s="6">
        <v>2</v>
      </c>
      <c r="I11" s="11">
        <v>1</v>
      </c>
      <c r="J11" s="5" t="s">
        <v>2297</v>
      </c>
      <c r="K11" s="12"/>
      <c r="L11" s="3" t="str">
        <f>IF(U11=0,"INVALID SKU",IF(INDEX('SKU Catalog'!$J$1:$J$116,MAX(1,U11))=0,"PAYG",IF(J11="Default",Assumptions!$B$7,J11)))</f>
        <v>PAYG</v>
      </c>
      <c r="M11" s="3" t="str">
        <f>IF(U11=0,"Review SKU",INDEX('SKU Catalog'!$E$1:$E$116,MAX(1,U11)))</f>
        <v>node</v>
      </c>
      <c r="N11" s="8">
        <f>IF(ISNUMBER(K11),K11,IF(U11=0,"UNPRICED",IF(L11="PAYG",INDEX('SKU Catalog'!$K$1:$K$116,MAX(1,U11)),IF(L11="1Y",INDEX('SKU Catalog'!$L$1:$L$116,MAX(1,U11)),INDEX('SKU Catalog'!$M$1:$M$116,MAX(1,U11))))))</f>
        <v>140.16</v>
      </c>
      <c r="O11" s="4">
        <f>IF(NOT(AND(A11=$B$2,G11&gt;0,H11&gt;0,OR(C11&lt;&gt;"Recommended baseline",Assumptions!$B$10=1))),0,IF(ISNUMBER(N11),G11*H11*N11*IF(ISNUMBER(K11),1,IF(AND(L11="PAYG",INDEX('SKU Catalog'!$F$1:$F$116,MAX(1,U11))="Hourly"),I11,1)),"UNPRICED"))</f>
        <v>280.32</v>
      </c>
      <c r="P11" s="4">
        <f>IF(ISNUMBER(O11),O11*Assumptions!$B$8,"UNPRICED")</f>
        <v>3363.84</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2324</v>
      </c>
      <c r="S11" s="2" t="s">
        <v>2117</v>
      </c>
      <c r="T11" s="2" t="s">
        <v>428</v>
      </c>
      <c r="U11" s="3">
        <f>IF(COUNTIF('SKU Catalog'!$A$4:$A$116,T11&amp;"|"&amp;F11)=0,0,MATCH(T11&amp;"|"&amp;F11,'SKU Catalog'!$A$1:$A$116,0))</f>
        <v>97</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280.32</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173</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110.72222222222223</v>
      </c>
    </row>
    <row r="12" spans="1:24" ht="54" customHeight="1" x14ac:dyDescent="0.3">
      <c r="A12" s="2" t="s">
        <v>967</v>
      </c>
      <c r="B12" s="2" t="s">
        <v>96</v>
      </c>
      <c r="C12" s="2" t="s">
        <v>2299</v>
      </c>
      <c r="D12" s="2" t="s">
        <v>1270</v>
      </c>
      <c r="E12" s="2" t="s">
        <v>1272</v>
      </c>
      <c r="F12" s="5" t="s">
        <v>191</v>
      </c>
      <c r="G12" s="6">
        <v>1</v>
      </c>
      <c r="H12" s="6">
        <v>1</v>
      </c>
      <c r="I12" s="11">
        <v>1</v>
      </c>
      <c r="J12" s="5" t="s">
        <v>2297</v>
      </c>
      <c r="K12" s="12"/>
      <c r="L12" s="3" t="str">
        <f>IF(U12=0,"INVALID SKU",IF(INDEX('SKU Catalog'!$J$1:$J$116,MAX(1,U12))=0,"PAYG",IF(J12="Default",Assumptions!$B$7,J12)))</f>
        <v>PAYG</v>
      </c>
      <c r="M12" s="3" t="str">
        <f>IF(U12=0,"Review SKU",INDEX('SKU Catalog'!$E$1:$E$116,MAX(1,U12)))</f>
        <v>quoted unit</v>
      </c>
      <c r="N12" s="8" t="str">
        <f>IF(ISNUMBER(K12),K12,IF(U12=0,"UNPRICED",IF(L12="PAYG",INDEX('SKU Catalog'!$K$1:$K$116,MAX(1,U12)),IF(L12="1Y",INDEX('SKU Catalog'!$L$1:$L$116,MAX(1,U12)),INDEX('SKU Catalog'!$M$1:$M$116,MAX(1,U12))))))</f>
        <v>UNPRICED</v>
      </c>
      <c r="O12" s="4" t="str">
        <f>IF(NOT(AND(A12=$B$2,G12&gt;0,H12&gt;0,OR(C12&lt;&gt;"Recommended baseline",Assumptions!$B$10=1))),0,IF(ISNUMBER(N12),G12*H12*N12*IF(ISNUMBER(K12),1,IF(AND(L12="PAYG",INDEX('SKU Catalog'!$F$1:$F$116,MAX(1,U12))="Hourly"),I12,1)),"UNPRICED"))</f>
        <v>UNPRICED</v>
      </c>
      <c r="P12" s="4" t="str">
        <f>IF(ISNUMBER(O12),O12*Assumptions!$B$8,"UNPRICED")</f>
        <v>UNPRICED</v>
      </c>
      <c r="Q12" s="3" t="str">
        <f>IF(NOT(AND(A12=$B$2,G12&gt;0,H12&gt;0,OR(C12&lt;&gt;"Recommended baseline",Assumptions!$B$10=1))),"Inactive",IF(NOT(ISNUMBER(N12)),"UNPRICED - select SKU / quote",IF(ISNUMBER(K12),"Manual quote - verify source",IF(T12="Covered","Covered by capacity",IF(T12="Control plane","No direct fee","Priced - verify sizing")))))</f>
        <v>UNPRICED - select SKU / quote</v>
      </c>
      <c r="R12" s="2" t="s">
        <v>2325</v>
      </c>
      <c r="S12" s="2" t="s">
        <v>2117</v>
      </c>
      <c r="T12" s="2" t="s">
        <v>96</v>
      </c>
      <c r="U12" s="3">
        <f>IF(COUNTIF('SKU Catalog'!$A$4:$A$116,T12&amp;"|"&amp;F12)=0,0,MATCH(T12&amp;"|"&amp;F12,'SKU Catalog'!$A$1:$A$116,0))</f>
        <v>6</v>
      </c>
      <c r="V12" s="4" t="str">
        <f>IF(NOT(AND(A12=$B$2,G12&gt;0,H12&gt;0,OR(C12&lt;&gt;"Recommended baseline",Assumptions!$B$10=1))),0,IF(ISNUMBER(K12),G12*H12*K12,IF(U12=0,"UNPRICED",IF(ISNUMBER(INDEX('SKU Catalog'!$K$1:$K$116,MAX(1,U12))),G12*H12*INDEX('SKU Catalog'!$K$1:$K$116,MAX(1,U12))*IF(AND(INDEX('SKU Catalog'!$F$1:$F$116,MAX(1,U12))="Hourly",OR(INDEX('SKU Catalog'!$J$1:$J$116,MAX(1,U12))=0,"PAYG"="PAYG")),I12,1),"UNPRICED"))))</f>
        <v>UNPRICED</v>
      </c>
      <c r="W12" s="4" t="str">
        <f>IF(NOT(AND(A12=$B$2,G12&gt;0,H12&gt;0,OR(C12&lt;&gt;"Recommended baseline",Assumptions!$B$10=1))),0,IF(ISNUMBER(K12),G12*H12*K12,IF(U12=0,"UNPRICED",IF(ISNUMBER(INDEX('SKU Catalog'!$L$1:$L$116,MAX(1,U12))),G12*H12*INDEX('SKU Catalog'!$L$1:$L$116,MAX(1,U12))*IF(AND(INDEX('SKU Catalog'!$F$1:$F$116,MAX(1,U12))="Hourly",OR(INDEX('SKU Catalog'!$J$1:$J$116,MAX(1,U12))=0,"1Y"="PAYG")),I12,1),"UNPRICED"))))</f>
        <v>UNPRICED</v>
      </c>
      <c r="X12" s="4" t="str">
        <f>IF(NOT(AND(A12=$B$2,G12&gt;0,H12&gt;0,OR(C12&lt;&gt;"Recommended baseline",Assumptions!$B$10=1))),0,IF(ISNUMBER(K12),G12*H12*K12,IF(U12=0,"UNPRICED",IF(ISNUMBER(INDEX('SKU Catalog'!$M$1:$M$116,MAX(1,U12))),G12*H12*INDEX('SKU Catalog'!$M$1:$M$116,MAX(1,U12))*IF(AND(INDEX('SKU Catalog'!$F$1:$F$116,MAX(1,U12))="Hourly",OR(INDEX('SKU Catalog'!$J$1:$J$116,MAX(1,U12))=0,"3Y"="PAYG")),I12,1),"UNPRICED"))))</f>
        <v>UNPRICED</v>
      </c>
    </row>
    <row r="13" spans="1:24" ht="54" customHeight="1" x14ac:dyDescent="0.3">
      <c r="A13" s="2" t="s">
        <v>967</v>
      </c>
      <c r="B13" s="2" t="s">
        <v>91</v>
      </c>
      <c r="C13" s="2" t="s">
        <v>2299</v>
      </c>
      <c r="D13" s="2" t="s">
        <v>1275</v>
      </c>
      <c r="E13" s="2" t="s">
        <v>1276</v>
      </c>
      <c r="F13" s="5" t="s">
        <v>426</v>
      </c>
      <c r="G13" s="6">
        <v>1</v>
      </c>
      <c r="H13" s="6">
        <v>730</v>
      </c>
      <c r="I13" s="11">
        <v>1</v>
      </c>
      <c r="J13" s="5" t="s">
        <v>2297</v>
      </c>
      <c r="K13" s="12"/>
      <c r="L13" s="3" t="str">
        <f>IF(U13=0,"INVALID SKU",IF(INDEX('SKU Catalog'!$J$1:$J$116,MAX(1,U13))=0,"PAYG",IF(J13="Default",Assumptions!$B$7,J13)))</f>
        <v>PAYG</v>
      </c>
      <c r="M13" s="3" t="str">
        <f>IF(U13=0,"Review SKU",INDEX('SKU Catalog'!$E$1:$E$116,MAX(1,U13)))</f>
        <v>DBU-hour</v>
      </c>
      <c r="N13" s="8">
        <f>IF(ISNUMBER(K13),K13,IF(U13=0,"UNPRICED",IF(L13="PAYG",INDEX('SKU Catalog'!$K$1:$K$116,MAX(1,U13)),IF(L13="1Y",INDEX('SKU Catalog'!$L$1:$L$116,MAX(1,U13)),INDEX('SKU Catalog'!$M$1:$M$116,MAX(1,U13))))))</f>
        <v>0.55000000000000004</v>
      </c>
      <c r="O13" s="4">
        <f>IF(NOT(AND(A13=$B$2,G13&gt;0,H13&gt;0,OR(C13&lt;&gt;"Recommended baseline",Assumptions!$B$10=1))),0,IF(ISNUMBER(N13),G13*H13*N13*IF(ISNUMBER(K13),1,IF(AND(L13="PAYG",INDEX('SKU Catalog'!$F$1:$F$116,MAX(1,U13))="Hourly"),I13,1)),"UNPRICED"))</f>
        <v>401.50000000000006</v>
      </c>
      <c r="P13" s="4">
        <f>IF(ISNUMBER(O13),O13*Assumptions!$B$8,"UNPRICED")</f>
        <v>4818.0000000000009</v>
      </c>
      <c r="Q13" s="3" t="str">
        <f>IF(NOT(AND(A13=$B$2,G13&gt;0,H13&gt;0,OR(C13&lt;&gt;"Recommended baseline",Assumptions!$B$10=1))),"Inactive",IF(NOT(ISNUMBER(N13)),"UNPRICED - select SKU / quote",IF(ISNUMBER(K13),"Manual quote - verify source",IF(T13="Covered","Covered by capacity",IF(T13="Control plane","No direct fee","Priced - verify sizing")))))</f>
        <v>Priced - verify sizing</v>
      </c>
      <c r="R13" s="2" t="s">
        <v>2323</v>
      </c>
      <c r="S13" s="2" t="s">
        <v>2117</v>
      </c>
      <c r="T13" s="2" t="s">
        <v>421</v>
      </c>
      <c r="U13" s="3">
        <f>IF(COUNTIF('SKU Catalog'!$A$4:$A$116,T13&amp;"|"&amp;F13)=0,0,MATCH(T13&amp;"|"&amp;F13,'SKU Catalog'!$A$1:$A$116,0))</f>
        <v>95</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401.50000000000006</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401.50000000000006</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401.50000000000006</v>
      </c>
    </row>
    <row r="14" spans="1:24" ht="54" customHeight="1" x14ac:dyDescent="0.3">
      <c r="A14" s="2" t="s">
        <v>967</v>
      </c>
      <c r="B14" s="2" t="s">
        <v>87</v>
      </c>
      <c r="C14" s="2" t="s">
        <v>2299</v>
      </c>
      <c r="D14" s="2" t="s">
        <v>1275</v>
      </c>
      <c r="E14" s="2" t="s">
        <v>1276</v>
      </c>
      <c r="F14" s="5" t="s">
        <v>433</v>
      </c>
      <c r="G14" s="6">
        <v>1</v>
      </c>
      <c r="H14" s="6">
        <v>2</v>
      </c>
      <c r="I14" s="11">
        <v>1</v>
      </c>
      <c r="J14" s="5" t="s">
        <v>2297</v>
      </c>
      <c r="K14" s="12"/>
      <c r="L14" s="3" t="str">
        <f>IF(U14=0,"INVALID SKU",IF(INDEX('SKU Catalog'!$J$1:$J$116,MAX(1,U14))=0,"PAYG",IF(J14="Default",Assumptions!$B$7,J14)))</f>
        <v>PAYG</v>
      </c>
      <c r="M14" s="3" t="str">
        <f>IF(U14=0,"Review SKU",INDEX('SKU Catalog'!$E$1:$E$116,MAX(1,U14)))</f>
        <v>node</v>
      </c>
      <c r="N14" s="8">
        <f>IF(ISNUMBER(K14),K14,IF(U14=0,"UNPRICED",IF(L14="PAYG",INDEX('SKU Catalog'!$K$1:$K$116,MAX(1,U14)),IF(L14="1Y",INDEX('SKU Catalog'!$L$1:$L$116,MAX(1,U14)),INDEX('SKU Catalog'!$M$1:$M$116,MAX(1,U14))))))</f>
        <v>140.16</v>
      </c>
      <c r="O14" s="4">
        <f>IF(NOT(AND(A14=$B$2,G14&gt;0,H14&gt;0,OR(C14&lt;&gt;"Recommended baseline",Assumptions!$B$10=1))),0,IF(ISNUMBER(N14),G14*H14*N14*IF(ISNUMBER(K14),1,IF(AND(L14="PAYG",INDEX('SKU Catalog'!$F$1:$F$116,MAX(1,U14))="Hourly"),I14,1)),"UNPRICED"))</f>
        <v>280.32</v>
      </c>
      <c r="P14" s="4">
        <f>IF(ISNUMBER(O14),O14*Assumptions!$B$8,"UNPRICED")</f>
        <v>3363.84</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2324</v>
      </c>
      <c r="S14" s="2" t="s">
        <v>2117</v>
      </c>
      <c r="T14" s="2" t="s">
        <v>428</v>
      </c>
      <c r="U14" s="3">
        <f>IF(COUNTIF('SKU Catalog'!$A$4:$A$116,T14&amp;"|"&amp;F14)=0,0,MATCH(T14&amp;"|"&amp;F14,'SKU Catalog'!$A$1:$A$116,0))</f>
        <v>97</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280.32</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173</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110.72222222222223</v>
      </c>
    </row>
    <row r="15" spans="1:24" ht="54" customHeight="1" x14ac:dyDescent="0.3">
      <c r="A15" s="2" t="s">
        <v>967</v>
      </c>
      <c r="B15" s="2" t="s">
        <v>96</v>
      </c>
      <c r="C15" s="2" t="s">
        <v>2299</v>
      </c>
      <c r="D15" s="2" t="s">
        <v>1275</v>
      </c>
      <c r="E15" s="2" t="s">
        <v>1276</v>
      </c>
      <c r="F15" s="5" t="s">
        <v>191</v>
      </c>
      <c r="G15" s="6">
        <v>1</v>
      </c>
      <c r="H15" s="6">
        <v>1</v>
      </c>
      <c r="I15" s="11">
        <v>1</v>
      </c>
      <c r="J15" s="5" t="s">
        <v>2297</v>
      </c>
      <c r="K15" s="12"/>
      <c r="L15" s="3" t="str">
        <f>IF(U15=0,"INVALID SKU",IF(INDEX('SKU Catalog'!$J$1:$J$116,MAX(1,U15))=0,"PAYG",IF(J15="Default",Assumptions!$B$7,J15)))</f>
        <v>PAYG</v>
      </c>
      <c r="M15" s="3" t="str">
        <f>IF(U15=0,"Review SKU",INDEX('SKU Catalog'!$E$1:$E$116,MAX(1,U15)))</f>
        <v>quoted unit</v>
      </c>
      <c r="N15" s="8" t="str">
        <f>IF(ISNUMBER(K15),K15,IF(U15=0,"UNPRICED",IF(L15="PAYG",INDEX('SKU Catalog'!$K$1:$K$116,MAX(1,U15)),IF(L15="1Y",INDEX('SKU Catalog'!$L$1:$L$116,MAX(1,U15)),INDEX('SKU Catalog'!$M$1:$M$116,MAX(1,U15))))))</f>
        <v>UNPRICED</v>
      </c>
      <c r="O15" s="4" t="str">
        <f>IF(NOT(AND(A15=$B$2,G15&gt;0,H15&gt;0,OR(C15&lt;&gt;"Recommended baseline",Assumptions!$B$10=1))),0,IF(ISNUMBER(N15),G15*H15*N15*IF(ISNUMBER(K15),1,IF(AND(L15="PAYG",INDEX('SKU Catalog'!$F$1:$F$116,MAX(1,U15))="Hourly"),I15,1)),"UNPRICED"))</f>
        <v>UNPRICED</v>
      </c>
      <c r="P15" s="4" t="str">
        <f>IF(ISNUMBER(O15),O15*Assumptions!$B$8,"UNPRICED")</f>
        <v>UNPRICED</v>
      </c>
      <c r="Q15" s="3" t="str">
        <f>IF(NOT(AND(A15=$B$2,G15&gt;0,H15&gt;0,OR(C15&lt;&gt;"Recommended baseline",Assumptions!$B$10=1))),"Inactive",IF(NOT(ISNUMBER(N15)),"UNPRICED - select SKU / quote",IF(ISNUMBER(K15),"Manual quote - verify source",IF(T15="Covered","Covered by capacity",IF(T15="Control plane","No direct fee","Priced - verify sizing")))))</f>
        <v>UNPRICED - select SKU / quote</v>
      </c>
      <c r="R15" s="2" t="s">
        <v>2325</v>
      </c>
      <c r="S15" s="2" t="s">
        <v>2117</v>
      </c>
      <c r="T15" s="2" t="s">
        <v>96</v>
      </c>
      <c r="U15" s="3">
        <f>IF(COUNTIF('SKU Catalog'!$A$4:$A$116,T15&amp;"|"&amp;F15)=0,0,MATCH(T15&amp;"|"&amp;F15,'SKU Catalog'!$A$1:$A$116,0))</f>
        <v>6</v>
      </c>
      <c r="V15" s="4" t="str">
        <f>IF(NOT(AND(A15=$B$2,G15&gt;0,H15&gt;0,OR(C15&lt;&gt;"Recommended baseline",Assumptions!$B$10=1))),0,IF(ISNUMBER(K15),G15*H15*K15,IF(U15=0,"UNPRICED",IF(ISNUMBER(INDEX('SKU Catalog'!$K$1:$K$116,MAX(1,U15))),G15*H15*INDEX('SKU Catalog'!$K$1:$K$116,MAX(1,U15))*IF(AND(INDEX('SKU Catalog'!$F$1:$F$116,MAX(1,U15))="Hourly",OR(INDEX('SKU Catalog'!$J$1:$J$116,MAX(1,U15))=0,"PAYG"="PAYG")),I15,1),"UNPRICED"))))</f>
        <v>UNPRICED</v>
      </c>
      <c r="W15" s="4" t="str">
        <f>IF(NOT(AND(A15=$B$2,G15&gt;0,H15&gt;0,OR(C15&lt;&gt;"Recommended baseline",Assumptions!$B$10=1))),0,IF(ISNUMBER(K15),G15*H15*K15,IF(U15=0,"UNPRICED",IF(ISNUMBER(INDEX('SKU Catalog'!$L$1:$L$116,MAX(1,U15))),G15*H15*INDEX('SKU Catalog'!$L$1:$L$116,MAX(1,U15))*IF(AND(INDEX('SKU Catalog'!$F$1:$F$116,MAX(1,U15))="Hourly",OR(INDEX('SKU Catalog'!$J$1:$J$116,MAX(1,U15))=0,"1Y"="PAYG")),I15,1),"UNPRICED"))))</f>
        <v>UNPRICED</v>
      </c>
      <c r="X15" s="4" t="str">
        <f>IF(NOT(AND(A15=$B$2,G15&gt;0,H15&gt;0,OR(C15&lt;&gt;"Recommended baseline",Assumptions!$B$10=1))),0,IF(ISNUMBER(K15),G15*H15*K15,IF(U15=0,"UNPRICED",IF(ISNUMBER(INDEX('SKU Catalog'!$M$1:$M$116,MAX(1,U15))),G15*H15*INDEX('SKU Catalog'!$M$1:$M$116,MAX(1,U15))*IF(AND(INDEX('SKU Catalog'!$F$1:$F$116,MAX(1,U15))="Hourly",OR(INDEX('SKU Catalog'!$J$1:$J$116,MAX(1,U15))=0,"3Y"="PAYG")),I15,1),"UNPRICED"))))</f>
        <v>UNPRICED</v>
      </c>
    </row>
    <row r="16" spans="1:24" ht="54" customHeight="1" x14ac:dyDescent="0.3">
      <c r="A16" s="2" t="s">
        <v>967</v>
      </c>
      <c r="B16" s="2" t="s">
        <v>92</v>
      </c>
      <c r="C16" s="2" t="s">
        <v>2299</v>
      </c>
      <c r="D16" s="2" t="s">
        <v>1279</v>
      </c>
      <c r="E16" s="2" t="s">
        <v>1280</v>
      </c>
      <c r="F16" s="5" t="s">
        <v>287</v>
      </c>
      <c r="G16" s="6">
        <v>1</v>
      </c>
      <c r="H16" s="6">
        <v>1</v>
      </c>
      <c r="I16" s="11">
        <v>1</v>
      </c>
      <c r="J16" s="5" t="s">
        <v>2297</v>
      </c>
      <c r="K16" s="12"/>
      <c r="L16" s="3" t="str">
        <f>IF(U16=0,"INVALID SKU",IF(INDEX('SKU Catalog'!$J$1:$J$116,MAX(1,U16))=0,"PAYG",IF(J16="Default",Assumptions!$B$7,J16)))</f>
        <v>PAYG</v>
      </c>
      <c r="M16" s="3" t="str">
        <f>IF(U16=0,"Review SKU",INDEX('SKU Catalog'!$E$1:$E$116,MAX(1,U16)))</f>
        <v>throughput unit</v>
      </c>
      <c r="N16" s="8">
        <f>IF(ISNUMBER(K16),K16,IF(U16=0,"UNPRICED",IF(L16="PAYG",INDEX('SKU Catalog'!$K$1:$K$116,MAX(1,U16)),IF(L16="1Y",INDEX('SKU Catalog'!$L$1:$L$116,MAX(1,U16)),INDEX('SKU Catalog'!$M$1:$M$116,MAX(1,U16))))))</f>
        <v>21.9</v>
      </c>
      <c r="O16" s="4">
        <f>IF(NOT(AND(A16=$B$2,G16&gt;0,H16&gt;0,OR(C16&lt;&gt;"Recommended baseline",Assumptions!$B$10=1))),0,IF(ISNUMBER(N16),G16*H16*N16*IF(ISNUMBER(K16),1,IF(AND(L16="PAYG",INDEX('SKU Catalog'!$F$1:$F$116,MAX(1,U16))="Hourly"),I16,1)),"UNPRICED"))</f>
        <v>21.9</v>
      </c>
      <c r="P16" s="4">
        <f>IF(ISNUMBER(O16),O16*Assumptions!$B$8,"UNPRICED")</f>
        <v>262.79999999999995</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2326</v>
      </c>
      <c r="S16" s="2" t="s">
        <v>2117</v>
      </c>
      <c r="T16" s="2" t="s">
        <v>389</v>
      </c>
      <c r="U16" s="3">
        <f>IF(COUNTIF('SKU Catalog'!$A$4:$A$116,T16&amp;"|"&amp;F16)=0,0,MATCH(T16&amp;"|"&amp;F16,'SKU Catalog'!$A$1:$A$116,0))</f>
        <v>83</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21.9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21.9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21.9</v>
      </c>
    </row>
    <row r="17" spans="1:24" ht="54" customHeight="1" x14ac:dyDescent="0.3">
      <c r="A17" s="2" t="s">
        <v>967</v>
      </c>
      <c r="B17" s="2" t="s">
        <v>92</v>
      </c>
      <c r="C17" s="2" t="s">
        <v>2299</v>
      </c>
      <c r="D17" s="2" t="s">
        <v>1279</v>
      </c>
      <c r="E17" s="2" t="s">
        <v>1280</v>
      </c>
      <c r="F17" s="5" t="s">
        <v>287</v>
      </c>
      <c r="G17" s="6">
        <v>1</v>
      </c>
      <c r="H17" s="6">
        <v>10</v>
      </c>
      <c r="I17" s="11">
        <v>1</v>
      </c>
      <c r="J17" s="5" t="s">
        <v>2297</v>
      </c>
      <c r="K17" s="12"/>
      <c r="L17" s="3" t="str">
        <f>IF(U17=0,"INVALID SKU",IF(INDEX('SKU Catalog'!$J$1:$J$116,MAX(1,U17))=0,"PAYG",IF(J17="Default",Assumptions!$B$7,J17)))</f>
        <v>PAYG</v>
      </c>
      <c r="M17" s="3" t="str">
        <f>IF(U17=0,"Review SKU",INDEX('SKU Catalog'!$E$1:$E$116,MAX(1,U17)))</f>
        <v>million events</v>
      </c>
      <c r="N17" s="8">
        <f>IF(ISNUMBER(K17),K17,IF(U17=0,"UNPRICED",IF(L17="PAYG",INDEX('SKU Catalog'!$K$1:$K$116,MAX(1,U17)),IF(L17="1Y",INDEX('SKU Catalog'!$L$1:$L$116,MAX(1,U17)),INDEX('SKU Catalog'!$M$1:$M$116,MAX(1,U17))))))</f>
        <v>2.8000000000000001E-2</v>
      </c>
      <c r="O17" s="4">
        <f>IF(NOT(AND(A17=$B$2,G17&gt;0,H17&gt;0,OR(C17&lt;&gt;"Recommended baseline",Assumptions!$B$10=1))),0,IF(ISNUMBER(N17),G17*H17*N17*IF(ISNUMBER(K17),1,IF(AND(L17="PAYG",INDEX('SKU Catalog'!$F$1:$F$116,MAX(1,U17))="Hourly"),I17,1)),"UNPRICED"))</f>
        <v>0.28000000000000003</v>
      </c>
      <c r="P17" s="4">
        <f>IF(ISNUMBER(O17),O17*Assumptions!$B$8,"UNPRICED")</f>
        <v>3.3600000000000003</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2327</v>
      </c>
      <c r="S17" s="2" t="s">
        <v>2117</v>
      </c>
      <c r="T17" s="2" t="s">
        <v>393</v>
      </c>
      <c r="U17" s="3">
        <f>IF(COUNTIF('SKU Catalog'!$A$4:$A$116,T17&amp;"|"&amp;F17)=0,0,MATCH(T17&amp;"|"&amp;F17,'SKU Catalog'!$A$1:$A$116,0))</f>
        <v>85</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0.28000000000000003</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0.28000000000000003</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0.28000000000000003</v>
      </c>
    </row>
    <row r="18" spans="1:24" ht="54" customHeight="1" x14ac:dyDescent="0.3">
      <c r="A18" s="2" t="s">
        <v>967</v>
      </c>
      <c r="B18" s="2" t="s">
        <v>92</v>
      </c>
      <c r="C18" s="2" t="s">
        <v>2299</v>
      </c>
      <c r="D18" s="2" t="s">
        <v>1283</v>
      </c>
      <c r="E18" s="2" t="s">
        <v>1284</v>
      </c>
      <c r="F18" s="5" t="s">
        <v>397</v>
      </c>
      <c r="G18" s="6">
        <v>1</v>
      </c>
      <c r="H18" s="6">
        <v>10</v>
      </c>
      <c r="I18" s="11">
        <v>1</v>
      </c>
      <c r="J18" s="5" t="s">
        <v>2297</v>
      </c>
      <c r="K18" s="12"/>
      <c r="L18" s="3" t="str">
        <f>IF(U18=0,"INVALID SKU",IF(INDEX('SKU Catalog'!$J$1:$J$116,MAX(1,U18))=0,"PAYG",IF(J18="Default",Assumptions!$B$7,J18)))</f>
        <v>PAYG</v>
      </c>
      <c r="M18" s="3" t="str">
        <f>IF(U18=0,"Review SKU",INDEX('SKU Catalog'!$E$1:$E$116,MAX(1,U18)))</f>
        <v>100K operations</v>
      </c>
      <c r="N18" s="8">
        <f>IF(ISNUMBER(K18),K18,IF(U18=0,"UNPRICED",IF(L18="PAYG",INDEX('SKU Catalog'!$K$1:$K$116,MAX(1,U18)),IF(L18="1Y",INDEX('SKU Catalog'!$L$1:$L$116,MAX(1,U18)),INDEX('SKU Catalog'!$M$1:$M$116,MAX(1,U18))))))</f>
        <v>0.06</v>
      </c>
      <c r="O18" s="4">
        <f>IF(NOT(AND(A18=$B$2,G18&gt;0,H18&gt;0,OR(C18&lt;&gt;"Recommended baseline",Assumptions!$B$10=1))),0,IF(ISNUMBER(N18),G18*H18*N18*IF(ISNUMBER(K18),1,IF(AND(L18="PAYG",INDEX('SKU Catalog'!$F$1:$F$116,MAX(1,U18))="Hourly"),I18,1)),"UNPRICED"))</f>
        <v>0.6</v>
      </c>
      <c r="P18" s="4">
        <f>IF(ISNUMBER(O18),O18*Assumptions!$B$8,"UNPRICED")</f>
        <v>7.1999999999999993</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2326</v>
      </c>
      <c r="S18" s="2" t="s">
        <v>2117</v>
      </c>
      <c r="T18" s="2" t="s">
        <v>396</v>
      </c>
      <c r="U18" s="3">
        <f>IF(COUNTIF('SKU Catalog'!$A$4:$A$116,T18&amp;"|"&amp;F18)=0,0,MATCH(T18&amp;"|"&amp;F18,'SKU Catalog'!$A$1:$A$116,0))</f>
        <v>86</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0.6</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0.6</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0.6</v>
      </c>
    </row>
    <row r="19" spans="1:24" ht="54" customHeight="1" x14ac:dyDescent="0.3">
      <c r="A19" s="2" t="s">
        <v>967</v>
      </c>
      <c r="B19" s="2" t="s">
        <v>92</v>
      </c>
      <c r="C19" s="2" t="s">
        <v>2299</v>
      </c>
      <c r="D19" s="2" t="s">
        <v>1287</v>
      </c>
      <c r="E19" s="2" t="s">
        <v>1289</v>
      </c>
      <c r="F19" s="5" t="s">
        <v>287</v>
      </c>
      <c r="G19" s="6">
        <v>1</v>
      </c>
      <c r="H19" s="6">
        <v>1</v>
      </c>
      <c r="I19" s="11">
        <v>1</v>
      </c>
      <c r="J19" s="5" t="s">
        <v>2297</v>
      </c>
      <c r="K19" s="12"/>
      <c r="L19" s="3" t="str">
        <f>IF(U19=0,"INVALID SKU",IF(INDEX('SKU Catalog'!$J$1:$J$116,MAX(1,U19))=0,"PAYG",IF(J19="Default",Assumptions!$B$7,J19)))</f>
        <v>PAYG</v>
      </c>
      <c r="M19" s="3" t="str">
        <f>IF(U19=0,"Review SKU",INDEX('SKU Catalog'!$E$1:$E$116,MAX(1,U19)))</f>
        <v>streaming unit</v>
      </c>
      <c r="N19" s="8">
        <f>IF(ISNUMBER(K19),K19,IF(U19=0,"UNPRICED",IF(L19="PAYG",INDEX('SKU Catalog'!$K$1:$K$116,MAX(1,U19)),IF(L19="1Y",INDEX('SKU Catalog'!$L$1:$L$116,MAX(1,U19)),INDEX('SKU Catalog'!$M$1:$M$116,MAX(1,U19))))))</f>
        <v>80.3</v>
      </c>
      <c r="O19" s="4">
        <f>IF(NOT(AND(A19=$B$2,G19&gt;0,H19&gt;0,OR(C19&lt;&gt;"Recommended baseline",Assumptions!$B$10=1))),0,IF(ISNUMBER(N19),G19*H19*N19*IF(ISNUMBER(K19),1,IF(AND(L19="PAYG",INDEX('SKU Catalog'!$F$1:$F$116,MAX(1,U19))="Hourly"),I19,1)),"UNPRICED"))</f>
        <v>80.3</v>
      </c>
      <c r="P19" s="4">
        <f>IF(ISNUMBER(O19),O19*Assumptions!$B$8,"UNPRICED")</f>
        <v>963.59999999999991</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2326</v>
      </c>
      <c r="S19" s="2" t="s">
        <v>2117</v>
      </c>
      <c r="T19" s="2" t="s">
        <v>401</v>
      </c>
      <c r="U19" s="3">
        <f>IF(COUNTIF('SKU Catalog'!$A$4:$A$116,T19&amp;"|"&amp;F19)=0,0,MATCH(T19&amp;"|"&amp;F19,'SKU Catalog'!$A$1:$A$116,0))</f>
        <v>87</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80.3</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80.3</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80.3</v>
      </c>
    </row>
    <row r="20" spans="1:24" ht="54" customHeight="1" x14ac:dyDescent="0.3">
      <c r="A20" s="2" t="s">
        <v>967</v>
      </c>
      <c r="B20" s="2" t="s">
        <v>92</v>
      </c>
      <c r="C20" s="2" t="s">
        <v>2299</v>
      </c>
      <c r="D20" s="2" t="s">
        <v>1292</v>
      </c>
      <c r="E20" s="2" t="s">
        <v>1293</v>
      </c>
      <c r="F20" s="5" t="s">
        <v>407</v>
      </c>
      <c r="G20" s="6">
        <v>1</v>
      </c>
      <c r="H20" s="6">
        <v>1</v>
      </c>
      <c r="I20" s="11">
        <v>1</v>
      </c>
      <c r="J20" s="5" t="s">
        <v>2297</v>
      </c>
      <c r="K20" s="12"/>
      <c r="L20" s="3" t="str">
        <f>IF(U20=0,"INVALID SKU",IF(INDEX('SKU Catalog'!$J$1:$J$116,MAX(1,U20))=0,"PAYG",IF(J20="Default",Assumptions!$B$7,J20)))</f>
        <v>PAYG</v>
      </c>
      <c r="M20" s="3" t="str">
        <f>IF(U20=0,"Review SKU",INDEX('SKU Catalog'!$E$1:$E$116,MAX(1,U20)))</f>
        <v>hub unit</v>
      </c>
      <c r="N20" s="8">
        <f>IF(ISNUMBER(K20),K20,IF(U20=0,"UNPRICED",IF(L20="PAYG",INDEX('SKU Catalog'!$K$1:$K$116,MAX(1,U20)),IF(L20="1Y",INDEX('SKU Catalog'!$L$1:$L$116,MAX(1,U20)),INDEX('SKU Catalog'!$M$1:$M$116,MAX(1,U20))))))</f>
        <v>25</v>
      </c>
      <c r="O20" s="4">
        <f>IF(NOT(AND(A20=$B$2,G20&gt;0,H20&gt;0,OR(C20&lt;&gt;"Recommended baseline",Assumptions!$B$10=1))),0,IF(ISNUMBER(N20),G20*H20*N20*IF(ISNUMBER(K20),1,IF(AND(L20="PAYG",INDEX('SKU Catalog'!$F$1:$F$116,MAX(1,U20))="Hourly"),I20,1)),"UNPRICED"))</f>
        <v>25</v>
      </c>
      <c r="P20" s="4">
        <f>IF(ISNUMBER(O20),O20*Assumptions!$B$8,"UNPRICED")</f>
        <v>300</v>
      </c>
      <c r="Q20" s="3" t="str">
        <f>IF(NOT(AND(A20=$B$2,G20&gt;0,H20&gt;0,OR(C20&lt;&gt;"Recommended baseline",Assumptions!$B$10=1))),"Inactive",IF(NOT(ISNUMBER(N20)),"UNPRICED - select SKU / quote",IF(ISNUMBER(K20),"Manual quote - verify source",IF(T20="Covered","Covered by capacity",IF(T20="Control plane","No direct fee","Priced - verify sizing")))))</f>
        <v>Priced - verify sizing</v>
      </c>
      <c r="R20" s="2" t="s">
        <v>2326</v>
      </c>
      <c r="S20" s="2" t="s">
        <v>2117</v>
      </c>
      <c r="T20" s="2" t="s">
        <v>406</v>
      </c>
      <c r="U20" s="3">
        <f>IF(COUNTIF('SKU Catalog'!$A$4:$A$116,T20&amp;"|"&amp;F20)=0,0,MATCH(T20&amp;"|"&amp;F20,'SKU Catalog'!$A$1:$A$116,0))</f>
        <v>89</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25</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25</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25</v>
      </c>
    </row>
    <row r="21" spans="1:24" ht="54" customHeight="1" x14ac:dyDescent="0.3">
      <c r="A21" s="2" t="s">
        <v>967</v>
      </c>
      <c r="B21" s="2" t="s">
        <v>96</v>
      </c>
      <c r="C21" s="2" t="s">
        <v>2299</v>
      </c>
      <c r="D21" s="2" t="s">
        <v>1296</v>
      </c>
      <c r="E21" s="2" t="s">
        <v>1297</v>
      </c>
      <c r="F21" s="5" t="s">
        <v>191</v>
      </c>
      <c r="G21" s="6">
        <v>1</v>
      </c>
      <c r="H21" s="6">
        <v>1</v>
      </c>
      <c r="I21" s="11">
        <v>1</v>
      </c>
      <c r="J21" s="5" t="s">
        <v>2297</v>
      </c>
      <c r="K21" s="12"/>
      <c r="L21" s="3" t="str">
        <f>IF(U21=0,"INVALID SKU",IF(INDEX('SKU Catalog'!$J$1:$J$116,MAX(1,U21))=0,"PAYG",IF(J21="Default",Assumptions!$B$7,J21)))</f>
        <v>PAYG</v>
      </c>
      <c r="M21" s="3" t="str">
        <f>IF(U21=0,"Review SKU",INDEX('SKU Catalog'!$E$1:$E$116,MAX(1,U21)))</f>
        <v>quoted unit</v>
      </c>
      <c r="N21" s="8" t="str">
        <f>IF(ISNUMBER(K21),K21,IF(U21=0,"UNPRICED",IF(L21="PAYG",INDEX('SKU Catalog'!$K$1:$K$116,MAX(1,U21)),IF(L21="1Y",INDEX('SKU Catalog'!$L$1:$L$116,MAX(1,U21)),INDEX('SKU Catalog'!$M$1:$M$116,MAX(1,U21))))))</f>
        <v>UNPRICED</v>
      </c>
      <c r="O21" s="4" t="str">
        <f>IF(NOT(AND(A21=$B$2,G21&gt;0,H21&gt;0,OR(C21&lt;&gt;"Recommended baseline",Assumptions!$B$10=1))),0,IF(ISNUMBER(N21),G21*H21*N21*IF(ISNUMBER(K21),1,IF(AND(L21="PAYG",INDEX('SKU Catalog'!$F$1:$F$116,MAX(1,U21))="Hourly"),I21,1)),"UNPRICED"))</f>
        <v>UNPRICED</v>
      </c>
      <c r="P21" s="4" t="str">
        <f>IF(ISNUMBER(O21),O21*Assumptions!$B$8,"UNPRICED")</f>
        <v>UNPRICED</v>
      </c>
      <c r="Q21" s="3" t="str">
        <f>IF(NOT(AND(A21=$B$2,G21&gt;0,H21&gt;0,OR(C21&lt;&gt;"Recommended baseline",Assumptions!$B$10=1))),"Inactive",IF(NOT(ISNUMBER(N21)),"UNPRICED - select SKU / quote",IF(ISNUMBER(K21),"Manual quote - verify source",IF(T21="Covered","Covered by capacity",IF(T21="Control plane","No direct fee","Priced - verify sizing")))))</f>
        <v>UNPRICED - select SKU / quote</v>
      </c>
      <c r="R21" s="2" t="s">
        <v>2328</v>
      </c>
      <c r="S21" s="2" t="s">
        <v>2117</v>
      </c>
      <c r="T21" s="2" t="s">
        <v>96</v>
      </c>
      <c r="U21" s="3">
        <f>IF(COUNTIF('SKU Catalog'!$A$4:$A$116,T21&amp;"|"&amp;F21)=0,0,MATCH(T21&amp;"|"&amp;F21,'SKU Catalog'!$A$1:$A$116,0))</f>
        <v>6</v>
      </c>
      <c r="V21" s="4" t="str">
        <f>IF(NOT(AND(A21=$B$2,G21&gt;0,H21&gt;0,OR(C21&lt;&gt;"Recommended baseline",Assumptions!$B$10=1))),0,IF(ISNUMBER(K21),G21*H21*K21,IF(U21=0,"UNPRICED",IF(ISNUMBER(INDEX('SKU Catalog'!$K$1:$K$116,MAX(1,U21))),G21*H21*INDEX('SKU Catalog'!$K$1:$K$116,MAX(1,U21))*IF(AND(INDEX('SKU Catalog'!$F$1:$F$116,MAX(1,U21))="Hourly",OR(INDEX('SKU Catalog'!$J$1:$J$116,MAX(1,U21))=0,"PAYG"="PAYG")),I21,1),"UNPRICED"))))</f>
        <v>UNPRICED</v>
      </c>
      <c r="W21" s="4" t="str">
        <f>IF(NOT(AND(A21=$B$2,G21&gt;0,H21&gt;0,OR(C21&lt;&gt;"Recommended baseline",Assumptions!$B$10=1))),0,IF(ISNUMBER(K21),G21*H21*K21,IF(U21=0,"UNPRICED",IF(ISNUMBER(INDEX('SKU Catalog'!$L$1:$L$116,MAX(1,U21))),G21*H21*INDEX('SKU Catalog'!$L$1:$L$116,MAX(1,U21))*IF(AND(INDEX('SKU Catalog'!$F$1:$F$116,MAX(1,U21))="Hourly",OR(INDEX('SKU Catalog'!$J$1:$J$116,MAX(1,U21))=0,"1Y"="PAYG")),I21,1),"UNPRICED"))))</f>
        <v>UNPRICED</v>
      </c>
      <c r="X21" s="4" t="str">
        <f>IF(NOT(AND(A21=$B$2,G21&gt;0,H21&gt;0,OR(C21&lt;&gt;"Recommended baseline",Assumptions!$B$10=1))),0,IF(ISNUMBER(K21),G21*H21*K21,IF(U21=0,"UNPRICED",IF(ISNUMBER(INDEX('SKU Catalog'!$M$1:$M$116,MAX(1,U21))),G21*H21*INDEX('SKU Catalog'!$M$1:$M$116,MAX(1,U21))*IF(AND(INDEX('SKU Catalog'!$F$1:$F$116,MAX(1,U21))="Hourly",OR(INDEX('SKU Catalog'!$J$1:$J$116,MAX(1,U21))=0,"3Y"="PAYG")),I21,1),"UNPRICED"))))</f>
        <v>UNPRICED</v>
      </c>
    </row>
    <row r="22" spans="1:24" ht="54" customHeight="1" x14ac:dyDescent="0.3">
      <c r="A22" s="2" t="s">
        <v>967</v>
      </c>
      <c r="B22" s="2" t="s">
        <v>96</v>
      </c>
      <c r="C22" s="2" t="s">
        <v>2299</v>
      </c>
      <c r="D22" s="2" t="s">
        <v>1300</v>
      </c>
      <c r="E22" s="2" t="s">
        <v>1301</v>
      </c>
      <c r="F22" s="5" t="s">
        <v>191</v>
      </c>
      <c r="G22" s="6">
        <v>1</v>
      </c>
      <c r="H22" s="6">
        <v>1</v>
      </c>
      <c r="I22" s="11">
        <v>1</v>
      </c>
      <c r="J22" s="5" t="s">
        <v>2297</v>
      </c>
      <c r="K22" s="12"/>
      <c r="L22" s="3" t="str">
        <f>IF(U22=0,"INVALID SKU",IF(INDEX('SKU Catalog'!$J$1:$J$116,MAX(1,U22))=0,"PAYG",IF(J22="Default",Assumptions!$B$7,J22)))</f>
        <v>PAYG</v>
      </c>
      <c r="M22" s="3" t="str">
        <f>IF(U22=0,"Review SKU",INDEX('SKU Catalog'!$E$1:$E$116,MAX(1,U22)))</f>
        <v>quoted unit</v>
      </c>
      <c r="N22" s="8" t="str">
        <f>IF(ISNUMBER(K22),K22,IF(U22=0,"UNPRICED",IF(L22="PAYG",INDEX('SKU Catalog'!$K$1:$K$116,MAX(1,U22)),IF(L22="1Y",INDEX('SKU Catalog'!$L$1:$L$116,MAX(1,U22)),INDEX('SKU Catalog'!$M$1:$M$116,MAX(1,U22))))))</f>
        <v>UNPRICED</v>
      </c>
      <c r="O22" s="4" t="str">
        <f>IF(NOT(AND(A22=$B$2,G22&gt;0,H22&gt;0,OR(C22&lt;&gt;"Recommended baseline",Assumptions!$B$10=1))),0,IF(ISNUMBER(N22),G22*H22*N22*IF(ISNUMBER(K22),1,IF(AND(L22="PAYG",INDEX('SKU Catalog'!$F$1:$F$116,MAX(1,U22))="Hourly"),I22,1)),"UNPRICED"))</f>
        <v>UNPRICED</v>
      </c>
      <c r="P22" s="4" t="str">
        <f>IF(ISNUMBER(O22),O22*Assumptions!$B$8,"UNPRICED")</f>
        <v>UNPRICED</v>
      </c>
      <c r="Q22" s="3" t="str">
        <f>IF(NOT(AND(A22=$B$2,G22&gt;0,H22&gt;0,OR(C22&lt;&gt;"Recommended baseline",Assumptions!$B$10=1))),"Inactive",IF(NOT(ISNUMBER(N22)),"UNPRICED - select SKU / quote",IF(ISNUMBER(K22),"Manual quote - verify source",IF(T22="Covered","Covered by capacity",IF(T22="Control plane","No direct fee","Priced - verify sizing")))))</f>
        <v>UNPRICED - select SKU / quote</v>
      </c>
      <c r="R22" s="2" t="s">
        <v>2329</v>
      </c>
      <c r="S22" s="2" t="s">
        <v>2117</v>
      </c>
      <c r="T22" s="2" t="s">
        <v>96</v>
      </c>
      <c r="U22" s="3">
        <f>IF(COUNTIF('SKU Catalog'!$A$4:$A$116,T22&amp;"|"&amp;F22)=0,0,MATCH(T22&amp;"|"&amp;F22,'SKU Catalog'!$A$1:$A$116,0))</f>
        <v>6</v>
      </c>
      <c r="V22" s="4" t="str">
        <f>IF(NOT(AND(A22=$B$2,G22&gt;0,H22&gt;0,OR(C22&lt;&gt;"Recommended baseline",Assumptions!$B$10=1))),0,IF(ISNUMBER(K22),G22*H22*K22,IF(U22=0,"UNPRICED",IF(ISNUMBER(INDEX('SKU Catalog'!$K$1:$K$116,MAX(1,U22))),G22*H22*INDEX('SKU Catalog'!$K$1:$K$116,MAX(1,U22))*IF(AND(INDEX('SKU Catalog'!$F$1:$F$116,MAX(1,U22))="Hourly",OR(INDEX('SKU Catalog'!$J$1:$J$116,MAX(1,U22))=0,"PAYG"="PAYG")),I22,1),"UNPRICED"))))</f>
        <v>UNPRICED</v>
      </c>
      <c r="W22" s="4" t="str">
        <f>IF(NOT(AND(A22=$B$2,G22&gt;0,H22&gt;0,OR(C22&lt;&gt;"Recommended baseline",Assumptions!$B$10=1))),0,IF(ISNUMBER(K22),G22*H22*K22,IF(U22=0,"UNPRICED",IF(ISNUMBER(INDEX('SKU Catalog'!$L$1:$L$116,MAX(1,U22))),G22*H22*INDEX('SKU Catalog'!$L$1:$L$116,MAX(1,U22))*IF(AND(INDEX('SKU Catalog'!$F$1:$F$116,MAX(1,U22))="Hourly",OR(INDEX('SKU Catalog'!$J$1:$J$116,MAX(1,U22))=0,"1Y"="PAYG")),I22,1),"UNPRICED"))))</f>
        <v>UNPRICED</v>
      </c>
      <c r="X22" s="4" t="str">
        <f>IF(NOT(AND(A22=$B$2,G22&gt;0,H22&gt;0,OR(C22&lt;&gt;"Recommended baseline",Assumptions!$B$10=1))),0,IF(ISNUMBER(K22),G22*H22*K22,IF(U22=0,"UNPRICED",IF(ISNUMBER(INDEX('SKU Catalog'!$M$1:$M$116,MAX(1,U22))),G22*H22*INDEX('SKU Catalog'!$M$1:$M$116,MAX(1,U22))*IF(AND(INDEX('SKU Catalog'!$F$1:$F$116,MAX(1,U22))="Hourly",OR(INDEX('SKU Catalog'!$J$1:$J$116,MAX(1,U22))=0,"3Y"="PAYG")),I22,1),"UNPRICED"))))</f>
        <v>UNPRICED</v>
      </c>
    </row>
    <row r="23" spans="1:24" ht="54" customHeight="1" x14ac:dyDescent="0.3">
      <c r="A23" s="2" t="s">
        <v>967</v>
      </c>
      <c r="B23" s="2" t="s">
        <v>89</v>
      </c>
      <c r="C23" s="2" t="s">
        <v>2299</v>
      </c>
      <c r="D23" s="2" t="s">
        <v>1304</v>
      </c>
      <c r="E23" s="2" t="s">
        <v>1306</v>
      </c>
      <c r="F23" s="5" t="s">
        <v>239</v>
      </c>
      <c r="G23" s="6">
        <v>1</v>
      </c>
      <c r="H23" s="13">
        <f>Assumptions!$B$15</f>
        <v>1024</v>
      </c>
      <c r="I23" s="11">
        <v>1</v>
      </c>
      <c r="J23" s="5" t="s">
        <v>2297</v>
      </c>
      <c r="K23" s="12"/>
      <c r="L23" s="3" t="str">
        <f>IF(U23=0,"INVALID SKU",IF(INDEX('SKU Catalog'!$J$1:$J$116,MAX(1,U23))=0,"PAYG",IF(J23="Default",Assumptions!$B$7,J23)))</f>
        <v>PAYG</v>
      </c>
      <c r="M23" s="3" t="str">
        <f>IF(U23=0,"Review SKU",INDEX('SKU Catalog'!$E$1:$E$116,MAX(1,U23)))</f>
        <v>GB-month</v>
      </c>
      <c r="N23" s="8">
        <f>IF(ISNUMBER(K23),K23,IF(U23=0,"UNPRICED",IF(L23="PAYG",INDEX('SKU Catalog'!$K$1:$K$116,MAX(1,U23)),IF(L23="1Y",INDEX('SKU Catalog'!$L$1:$L$116,MAX(1,U23)),INDEX('SKU Catalog'!$M$1:$M$116,MAX(1,U23))))))</f>
        <v>2.0799999999999999E-2</v>
      </c>
      <c r="O23" s="4">
        <f>IF(NOT(AND(A23=$B$2,G23&gt;0,H23&gt;0,OR(C23&lt;&gt;"Recommended baseline",Assumptions!$B$10=1))),0,IF(ISNUMBER(N23),G23*H23*N23*IF(ISNUMBER(K23),1,IF(AND(L23="PAYG",INDEX('SKU Catalog'!$F$1:$F$116,MAX(1,U23))="Hourly"),I23,1)),"UNPRICED"))</f>
        <v>21.299199999999999</v>
      </c>
      <c r="P23" s="4">
        <f>IF(ISNUMBER(O23),O23*Assumptions!$B$8,"UNPRICED")</f>
        <v>255.59039999999999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2316</v>
      </c>
      <c r="S23" s="2" t="s">
        <v>2117</v>
      </c>
      <c r="T23" s="2" t="s">
        <v>238</v>
      </c>
      <c r="U23" s="3">
        <f>IF(COUNTIF('SKU Catalog'!$A$4:$A$116,T23&amp;"|"&amp;F23)=0,0,MATCH(T23&amp;"|"&amp;F23,'SKU Catalog'!$A$1:$A$116,0))</f>
        <v>24</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21.299199999999999</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21.299199999999999</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21.299199999999999</v>
      </c>
    </row>
    <row r="24" spans="1:24" ht="54" customHeight="1" x14ac:dyDescent="0.3">
      <c r="A24" s="2" t="s">
        <v>967</v>
      </c>
      <c r="B24" s="2" t="s">
        <v>89</v>
      </c>
      <c r="C24" s="2" t="s">
        <v>2299</v>
      </c>
      <c r="D24" s="2" t="s">
        <v>1304</v>
      </c>
      <c r="E24" s="2" t="s">
        <v>1306</v>
      </c>
      <c r="F24" s="5" t="s">
        <v>239</v>
      </c>
      <c r="G24" s="6">
        <v>1</v>
      </c>
      <c r="H24" s="6">
        <v>10</v>
      </c>
      <c r="I24" s="11">
        <v>1</v>
      </c>
      <c r="J24" s="5" t="s">
        <v>2297</v>
      </c>
      <c r="K24" s="12"/>
      <c r="L24" s="3" t="str">
        <f>IF(U24=0,"INVALID SKU",IF(INDEX('SKU Catalog'!$J$1:$J$116,MAX(1,U24))=0,"PAYG",IF(J24="Default",Assumptions!$B$7,J24)))</f>
        <v>PAYG</v>
      </c>
      <c r="M24" s="3" t="str">
        <f>IF(U24=0,"Review SKU",INDEX('SKU Catalog'!$E$1:$E$116,MAX(1,U24)))</f>
        <v>10K operations</v>
      </c>
      <c r="N24" s="8">
        <f>IF(ISNUMBER(K24),K24,IF(U24=0,"UNPRICED",IF(L24="PAYG",INDEX('SKU Catalog'!$K$1:$K$116,MAX(1,U24)),IF(L24="1Y",INDEX('SKU Catalog'!$L$1:$L$116,MAX(1,U24)),INDEX('SKU Catalog'!$M$1:$M$116,MAX(1,U24))))))</f>
        <v>0.05</v>
      </c>
      <c r="O24" s="4">
        <f>IF(NOT(AND(A24=$B$2,G24&gt;0,H24&gt;0,OR(C24&lt;&gt;"Recommended baseline",Assumptions!$B$10=1))),0,IF(ISNUMBER(N24),G24*H24*N24*IF(ISNUMBER(K24),1,IF(AND(L24="PAYG",INDEX('SKU Catalog'!$F$1:$F$116,MAX(1,U24))="Hourly"),I24,1)),"UNPRICED"))</f>
        <v>0.5</v>
      </c>
      <c r="P24" s="4">
        <f>IF(ISNUMBER(O24),O24*Assumptions!$B$8,"UNPRICED")</f>
        <v>6</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2317</v>
      </c>
      <c r="S24" s="2" t="s">
        <v>2117</v>
      </c>
      <c r="T24" s="2" t="s">
        <v>256</v>
      </c>
      <c r="U24" s="3">
        <f>IF(COUNTIF('SKU Catalog'!$A$4:$A$116,T24&amp;"|"&amp;F24)=0,0,MATCH(T24&amp;"|"&amp;F24,'SKU Catalog'!$A$1:$A$116,0))</f>
        <v>32</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0.5</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0.5</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0.5</v>
      </c>
    </row>
    <row r="25" spans="1:24" ht="54" customHeight="1" x14ac:dyDescent="0.3">
      <c r="A25" s="2" t="s">
        <v>967</v>
      </c>
      <c r="B25" s="2" t="s">
        <v>89</v>
      </c>
      <c r="C25" s="2" t="s">
        <v>2299</v>
      </c>
      <c r="D25" s="2" t="s">
        <v>1304</v>
      </c>
      <c r="E25" s="2" t="s">
        <v>1306</v>
      </c>
      <c r="F25" s="5" t="s">
        <v>239</v>
      </c>
      <c r="G25" s="6">
        <v>1</v>
      </c>
      <c r="H25" s="6">
        <v>10</v>
      </c>
      <c r="I25" s="11">
        <v>1</v>
      </c>
      <c r="J25" s="5" t="s">
        <v>2297</v>
      </c>
      <c r="K25" s="12"/>
      <c r="L25" s="3" t="str">
        <f>IF(U25=0,"INVALID SKU",IF(INDEX('SKU Catalog'!$J$1:$J$116,MAX(1,U25))=0,"PAYG",IF(J25="Default",Assumptions!$B$7,J25)))</f>
        <v>PAYG</v>
      </c>
      <c r="M25" s="3" t="str">
        <f>IF(U25=0,"Review SKU",INDEX('SKU Catalog'!$E$1:$E$116,MAX(1,U25)))</f>
        <v>10K operations</v>
      </c>
      <c r="N25" s="8">
        <f>IF(ISNUMBER(K25),K25,IF(U25=0,"UNPRICED",IF(L25="PAYG",INDEX('SKU Catalog'!$K$1:$K$116,MAX(1,U25)),IF(L25="1Y",INDEX('SKU Catalog'!$L$1:$L$116,MAX(1,U25)),INDEX('SKU Catalog'!$M$1:$M$116,MAX(1,U25))))))</f>
        <v>4.0000000000000001E-3</v>
      </c>
      <c r="O25" s="4">
        <f>IF(NOT(AND(A25=$B$2,G25&gt;0,H25&gt;0,OR(C25&lt;&gt;"Recommended baseline",Assumptions!$B$10=1))),0,IF(ISNUMBER(N25),G25*H25*N25*IF(ISNUMBER(K25),1,IF(AND(L25="PAYG",INDEX('SKU Catalog'!$F$1:$F$116,MAX(1,U25))="Hourly"),I25,1)),"UNPRICED"))</f>
        <v>0.04</v>
      </c>
      <c r="P25" s="4">
        <f>IF(ISNUMBER(O25),O25*Assumptions!$B$8,"UNPRICED")</f>
        <v>0.48</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2317</v>
      </c>
      <c r="S25" s="2" t="s">
        <v>2117</v>
      </c>
      <c r="T25" s="2" t="s">
        <v>260</v>
      </c>
      <c r="U25" s="3">
        <f>IF(COUNTIF('SKU Catalog'!$A$4:$A$116,T25&amp;"|"&amp;F25)=0,0,MATCH(T25&amp;"|"&amp;F25,'SKU Catalog'!$A$1:$A$116,0))</f>
        <v>33</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0.04</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0.04</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0.04</v>
      </c>
    </row>
    <row r="26" spans="1:24" ht="54" customHeight="1" x14ac:dyDescent="0.3">
      <c r="A26" s="2" t="s">
        <v>967</v>
      </c>
      <c r="B26" s="2" t="s">
        <v>89</v>
      </c>
      <c r="C26" s="2" t="s">
        <v>2299</v>
      </c>
      <c r="D26" s="2" t="s">
        <v>1309</v>
      </c>
      <c r="E26" s="2" t="s">
        <v>1310</v>
      </c>
      <c r="F26" s="5" t="s">
        <v>239</v>
      </c>
      <c r="G26" s="6">
        <v>1</v>
      </c>
      <c r="H26" s="13">
        <f>Assumptions!$B$15</f>
        <v>1024</v>
      </c>
      <c r="I26" s="11">
        <v>1</v>
      </c>
      <c r="J26" s="5" t="s">
        <v>2297</v>
      </c>
      <c r="K26" s="12"/>
      <c r="L26" s="3" t="str">
        <f>IF(U26=0,"INVALID SKU",IF(INDEX('SKU Catalog'!$J$1:$J$116,MAX(1,U26))=0,"PAYG",IF(J26="Default",Assumptions!$B$7,J26)))</f>
        <v>PAYG</v>
      </c>
      <c r="M26" s="3" t="str">
        <f>IF(U26=0,"Review SKU",INDEX('SKU Catalog'!$E$1:$E$116,MAX(1,U26)))</f>
        <v>GB-month</v>
      </c>
      <c r="N26" s="8">
        <f>IF(ISNUMBER(K26),K26,IF(U26=0,"UNPRICED",IF(L26="PAYG",INDEX('SKU Catalog'!$K$1:$K$116,MAX(1,U26)),IF(L26="1Y",INDEX('SKU Catalog'!$L$1:$L$116,MAX(1,U26)),INDEX('SKU Catalog'!$M$1:$M$116,MAX(1,U26))))))</f>
        <v>2.1000000000000001E-2</v>
      </c>
      <c r="O26" s="4">
        <f>IF(NOT(AND(A26=$B$2,G26&gt;0,H26&gt;0,OR(C26&lt;&gt;"Recommended baseline",Assumptions!$B$10=1))),0,IF(ISNUMBER(N26),G26*H26*N26*IF(ISNUMBER(K26),1,IF(AND(L26="PAYG",INDEX('SKU Catalog'!$F$1:$F$116,MAX(1,U26))="Hourly"),I26,1)),"UNPRICED"))</f>
        <v>21.504000000000001</v>
      </c>
      <c r="P26" s="4">
        <f>IF(ISNUMBER(O26),O26*Assumptions!$B$8,"UNPRICED")</f>
        <v>258.048</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2316</v>
      </c>
      <c r="S26" s="2" t="s">
        <v>2117</v>
      </c>
      <c r="T26" s="2" t="s">
        <v>262</v>
      </c>
      <c r="U26" s="3">
        <f>IF(COUNTIF('SKU Catalog'!$A$4:$A$116,T26&amp;"|"&amp;F26)=0,0,MATCH(T26&amp;"|"&amp;F26,'SKU Catalog'!$A$1:$A$116,0))</f>
        <v>34</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21.504000000000001</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21.504000000000001</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21.504000000000001</v>
      </c>
    </row>
    <row r="27" spans="1:24" ht="54" customHeight="1" x14ac:dyDescent="0.3">
      <c r="A27" s="2" t="s">
        <v>967</v>
      </c>
      <c r="B27" s="2" t="s">
        <v>89</v>
      </c>
      <c r="C27" s="2" t="s">
        <v>2299</v>
      </c>
      <c r="D27" s="2" t="s">
        <v>1309</v>
      </c>
      <c r="E27" s="2" t="s">
        <v>1310</v>
      </c>
      <c r="F27" s="5" t="s">
        <v>239</v>
      </c>
      <c r="G27" s="6">
        <v>1</v>
      </c>
      <c r="H27" s="6">
        <v>10</v>
      </c>
      <c r="I27" s="11">
        <v>1</v>
      </c>
      <c r="J27" s="5" t="s">
        <v>2297</v>
      </c>
      <c r="K27" s="12"/>
      <c r="L27" s="3" t="str">
        <f>IF(U27=0,"INVALID SKU",IF(INDEX('SKU Catalog'!$J$1:$J$116,MAX(1,U27))=0,"PAYG",IF(J27="Default",Assumptions!$B$7,J27)))</f>
        <v>PAYG</v>
      </c>
      <c r="M27" s="3" t="str">
        <f>IF(U27=0,"Review SKU",INDEX('SKU Catalog'!$E$1:$E$116,MAX(1,U27)))</f>
        <v>10K operations</v>
      </c>
      <c r="N27" s="8">
        <f>IF(ISNUMBER(K27),K27,IF(U27=0,"UNPRICED",IF(L27="PAYG",INDEX('SKU Catalog'!$K$1:$K$116,MAX(1,U27)),IF(L27="1Y",INDEX('SKU Catalog'!$L$1:$L$116,MAX(1,U27)),INDEX('SKU Catalog'!$M$1:$M$116,MAX(1,U27))))))</f>
        <v>6.5000000000000002E-2</v>
      </c>
      <c r="O27" s="4">
        <f>IF(NOT(AND(A27=$B$2,G27&gt;0,H27&gt;0,OR(C27&lt;&gt;"Recommended baseline",Assumptions!$B$10=1))),0,IF(ISNUMBER(N27),G27*H27*N27*IF(ISNUMBER(K27),1,IF(AND(L27="PAYG",INDEX('SKU Catalog'!$F$1:$F$116,MAX(1,U27))="Hourly"),I27,1)),"UNPRICED"))</f>
        <v>0.65</v>
      </c>
      <c r="P27" s="4">
        <f>IF(ISNUMBER(O27),O27*Assumptions!$B$8,"UNPRICED")</f>
        <v>7.8000000000000007</v>
      </c>
      <c r="Q27" s="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 t="s">
        <v>2317</v>
      </c>
      <c r="S27" s="2" t="s">
        <v>2117</v>
      </c>
      <c r="T27" s="2" t="s">
        <v>271</v>
      </c>
      <c r="U27" s="3">
        <f>IF(COUNTIF('SKU Catalog'!$A$4:$A$116,T27&amp;"|"&amp;F27)=0,0,MATCH(T27&amp;"|"&amp;F27,'SKU Catalog'!$A$1:$A$116,0))</f>
        <v>42</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0.65</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0.65</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0.65</v>
      </c>
    </row>
    <row r="28" spans="1:24" ht="54" customHeight="1" x14ac:dyDescent="0.3">
      <c r="A28" s="2" t="s">
        <v>967</v>
      </c>
      <c r="B28" s="2" t="s">
        <v>89</v>
      </c>
      <c r="C28" s="2" t="s">
        <v>2299</v>
      </c>
      <c r="D28" s="2" t="s">
        <v>1309</v>
      </c>
      <c r="E28" s="2" t="s">
        <v>1310</v>
      </c>
      <c r="F28" s="5" t="s">
        <v>239</v>
      </c>
      <c r="G28" s="6">
        <v>1</v>
      </c>
      <c r="H28" s="6">
        <v>10</v>
      </c>
      <c r="I28" s="11">
        <v>1</v>
      </c>
      <c r="J28" s="5" t="s">
        <v>2297</v>
      </c>
      <c r="K28" s="12"/>
      <c r="L28" s="3" t="str">
        <f>IF(U28=0,"INVALID SKU",IF(INDEX('SKU Catalog'!$J$1:$J$116,MAX(1,U28))=0,"PAYG",IF(J28="Default",Assumptions!$B$7,J28)))</f>
        <v>PAYG</v>
      </c>
      <c r="M28" s="3" t="str">
        <f>IF(U28=0,"Review SKU",INDEX('SKU Catalog'!$E$1:$E$116,MAX(1,U28)))</f>
        <v>10K operations</v>
      </c>
      <c r="N28" s="8">
        <f>IF(ISNUMBER(K28),K28,IF(U28=0,"UNPRICED",IF(L28="PAYG",INDEX('SKU Catalog'!$K$1:$K$116,MAX(1,U28)),IF(L28="1Y",INDEX('SKU Catalog'!$L$1:$L$116,MAX(1,U28)),INDEX('SKU Catalog'!$M$1:$M$116,MAX(1,U28))))))</f>
        <v>5.0000000000000001E-3</v>
      </c>
      <c r="O28" s="4">
        <f>IF(NOT(AND(A28=$B$2,G28&gt;0,H28&gt;0,OR(C28&lt;&gt;"Recommended baseline",Assumptions!$B$10=1))),0,IF(ISNUMBER(N28),G28*H28*N28*IF(ISNUMBER(K28),1,IF(AND(L28="PAYG",INDEX('SKU Catalog'!$F$1:$F$116,MAX(1,U28))="Hourly"),I28,1)),"UNPRICED"))</f>
        <v>0.05</v>
      </c>
      <c r="P28" s="4">
        <f>IF(ISNUMBER(O28),O28*Assumptions!$B$8,"UNPRICED")</f>
        <v>0.60000000000000009</v>
      </c>
      <c r="Q28" s="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 t="s">
        <v>2317</v>
      </c>
      <c r="S28" s="2" t="s">
        <v>2117</v>
      </c>
      <c r="T28" s="2" t="s">
        <v>273</v>
      </c>
      <c r="U28" s="3">
        <f>IF(COUNTIF('SKU Catalog'!$A$4:$A$116,T28&amp;"|"&amp;F28)=0,0,MATCH(T28&amp;"|"&amp;F28,'SKU Catalog'!$A$1:$A$116,0))</f>
        <v>43</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0.05</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0.05</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0.05</v>
      </c>
    </row>
    <row r="29" spans="1:24" ht="54" customHeight="1" x14ac:dyDescent="0.3">
      <c r="A29" s="2" t="s">
        <v>967</v>
      </c>
      <c r="B29" s="2" t="s">
        <v>89</v>
      </c>
      <c r="C29" s="2" t="s">
        <v>2299</v>
      </c>
      <c r="D29" s="2" t="s">
        <v>1313</v>
      </c>
      <c r="E29" s="2" t="s">
        <v>1315</v>
      </c>
      <c r="F29" s="5" t="s">
        <v>282</v>
      </c>
      <c r="G29" s="6">
        <v>1</v>
      </c>
      <c r="H29" s="13">
        <f>Assumptions!$B$15</f>
        <v>1024</v>
      </c>
      <c r="I29" s="11">
        <v>1</v>
      </c>
      <c r="J29" s="5" t="s">
        <v>2297</v>
      </c>
      <c r="K29" s="12"/>
      <c r="L29" s="3" t="str">
        <f>IF(U29=0,"INVALID SKU",IF(INDEX('SKU Catalog'!$J$1:$J$116,MAX(1,U29))=0,"PAYG",IF(J29="Default",Assumptions!$B$7,J29)))</f>
        <v>PAYG</v>
      </c>
      <c r="M29" s="3" t="str">
        <f>IF(U29=0,"Review SKU",INDEX('SKU Catalog'!$E$1:$E$116,MAX(1,U29)))</f>
        <v>provisioned GiB-month</v>
      </c>
      <c r="N29" s="8" t="str">
        <f>IF(ISNUMBER(K29),K29,IF(U29=0,"UNPRICED",IF(L29="PAYG",INDEX('SKU Catalog'!$K$1:$K$116,MAX(1,U29)),IF(L29="1Y",INDEX('SKU Catalog'!$L$1:$L$116,MAX(1,U29)),INDEX('SKU Catalog'!$M$1:$M$116,MAX(1,U29))))))</f>
        <v>UNPRICED</v>
      </c>
      <c r="O29" s="4" t="str">
        <f>IF(NOT(AND(A29=$B$2,G29&gt;0,H29&gt;0,OR(C29&lt;&gt;"Recommended baseline",Assumptions!$B$10=1))),0,IF(ISNUMBER(N29),G29*H29*N29*IF(ISNUMBER(K29),1,IF(AND(L29="PAYG",INDEX('SKU Catalog'!$F$1:$F$116,MAX(1,U29))="Hourly"),I29,1)),"UNPRICED"))</f>
        <v>UNPRICED</v>
      </c>
      <c r="P29" s="4" t="str">
        <f>IF(ISNUMBER(O29),O29*Assumptions!$B$8,"UNPRICED")</f>
        <v>UNPRICED</v>
      </c>
      <c r="Q29" s="3" t="str">
        <f>IF(NOT(AND(A29=$B$2,G29&gt;0,H29&gt;0,OR(C29&lt;&gt;"Recommended baseline",Assumptions!$B$10=1))),"Inactive",IF(NOT(ISNUMBER(N29)),"UNPRICED - select SKU / quote",IF(ISNUMBER(K29),"Manual quote - verify source",IF(T29="Covered","Covered by capacity",IF(T29="Control plane","No direct fee","Priced - verify sizing")))))</f>
        <v>UNPRICED - select SKU / quote</v>
      </c>
      <c r="R29" s="2" t="s">
        <v>2330</v>
      </c>
      <c r="S29" s="2" t="s">
        <v>2117</v>
      </c>
      <c r="T29" s="2" t="s">
        <v>275</v>
      </c>
      <c r="U29" s="3">
        <f>IF(COUNTIF('SKU Catalog'!$A$4:$A$116,T29&amp;"|"&amp;F29)=0,0,MATCH(T29&amp;"|"&amp;F29,'SKU Catalog'!$A$1:$A$116,0))</f>
        <v>47</v>
      </c>
      <c r="V29" s="4" t="str">
        <f>IF(NOT(AND(A29=$B$2,G29&gt;0,H29&gt;0,OR(C29&lt;&gt;"Recommended baseline",Assumptions!$B$10=1))),0,IF(ISNUMBER(K29),G29*H29*K29,IF(U29=0,"UNPRICED",IF(ISNUMBER(INDEX('SKU Catalog'!$K$1:$K$116,MAX(1,U29))),G29*H29*INDEX('SKU Catalog'!$K$1:$K$116,MAX(1,U29))*IF(AND(INDEX('SKU Catalog'!$F$1:$F$116,MAX(1,U29))="Hourly",OR(INDEX('SKU Catalog'!$J$1:$J$116,MAX(1,U29))=0,"PAYG"="PAYG")),I29,1),"UNPRICED"))))</f>
        <v>UNPRICED</v>
      </c>
      <c r="W29" s="4" t="str">
        <f>IF(NOT(AND(A29=$B$2,G29&gt;0,H29&gt;0,OR(C29&lt;&gt;"Recommended baseline",Assumptions!$B$10=1))),0,IF(ISNUMBER(K29),G29*H29*K29,IF(U29=0,"UNPRICED",IF(ISNUMBER(INDEX('SKU Catalog'!$L$1:$L$116,MAX(1,U29))),G29*H29*INDEX('SKU Catalog'!$L$1:$L$116,MAX(1,U29))*IF(AND(INDEX('SKU Catalog'!$F$1:$F$116,MAX(1,U29))="Hourly",OR(INDEX('SKU Catalog'!$J$1:$J$116,MAX(1,U29))=0,"1Y"="PAYG")),I29,1),"UNPRICED"))))</f>
        <v>UNPRICED</v>
      </c>
      <c r="X29" s="4" t="str">
        <f>IF(NOT(AND(A29=$B$2,G29&gt;0,H29&gt;0,OR(C29&lt;&gt;"Recommended baseline",Assumptions!$B$10=1))),0,IF(ISNUMBER(K29),G29*H29*K29,IF(U29=0,"UNPRICED",IF(ISNUMBER(INDEX('SKU Catalog'!$M$1:$M$116,MAX(1,U29))),G29*H29*INDEX('SKU Catalog'!$M$1:$M$116,MAX(1,U29))*IF(AND(INDEX('SKU Catalog'!$F$1:$F$116,MAX(1,U29))="Hourly",OR(INDEX('SKU Catalog'!$J$1:$J$116,MAX(1,U29))=0,"3Y"="PAYG")),I29,1),"UNPRICED"))))</f>
        <v>UNPRICED</v>
      </c>
    </row>
    <row r="30" spans="1:24" ht="54" customHeight="1" x14ac:dyDescent="0.3">
      <c r="A30" s="2" t="s">
        <v>967</v>
      </c>
      <c r="B30" s="2" t="s">
        <v>89</v>
      </c>
      <c r="C30" s="2" t="s">
        <v>2299</v>
      </c>
      <c r="D30" s="2" t="s">
        <v>1318</v>
      </c>
      <c r="E30" s="2" t="s">
        <v>1319</v>
      </c>
      <c r="F30" s="5" t="s">
        <v>278</v>
      </c>
      <c r="G30" s="6">
        <v>1</v>
      </c>
      <c r="H30" s="13">
        <f>Assumptions!$B$15</f>
        <v>1024</v>
      </c>
      <c r="I30" s="11">
        <v>1</v>
      </c>
      <c r="J30" s="5" t="s">
        <v>2297</v>
      </c>
      <c r="K30" s="12"/>
      <c r="L30" s="3" t="str">
        <f>IF(U30=0,"INVALID SKU",IF(INDEX('SKU Catalog'!$J$1:$J$116,MAX(1,U30))=0,"PAYG",IF(J30="Default",Assumptions!$B$7,J30)))</f>
        <v>PAYG</v>
      </c>
      <c r="M30" s="3" t="str">
        <f>IF(U30=0,"Review SKU",INDEX('SKU Catalog'!$E$1:$E$116,MAX(1,U30)))</f>
        <v>GB-month</v>
      </c>
      <c r="N30" s="8">
        <f>IF(ISNUMBER(K30),K30,IF(U30=0,"UNPRICED",IF(L30="PAYG",INDEX('SKU Catalog'!$K$1:$K$116,MAX(1,U30)),IF(L30="1Y",INDEX('SKU Catalog'!$L$1:$L$116,MAX(1,U30)),INDEX('SKU Catalog'!$M$1:$M$116,MAX(1,U30))))))</f>
        <v>4.4999999999999998E-2</v>
      </c>
      <c r="O30" s="4">
        <f>IF(NOT(AND(A30=$B$2,G30&gt;0,H30&gt;0,OR(C30&lt;&gt;"Recommended baseline",Assumptions!$B$10=1))),0,IF(ISNUMBER(N30),G30*H30*N30*IF(ISNUMBER(K30),1,IF(AND(L30="PAYG",INDEX('SKU Catalog'!$F$1:$F$116,MAX(1,U30))="Hourly"),I30,1)),"UNPRICED"))</f>
        <v>46.08</v>
      </c>
      <c r="P30" s="4">
        <f>IF(ISNUMBER(O30),O30*Assumptions!$B$8,"UNPRICED")</f>
        <v>552.96</v>
      </c>
      <c r="Q30" s="3" t="str">
        <f>IF(NOT(AND(A30=$B$2,G30&gt;0,H30&gt;0,OR(C30&lt;&gt;"Recommended baseline",Assumptions!$B$10=1))),"Inactive",IF(NOT(ISNUMBER(N30)),"UNPRICED - select SKU / quote",IF(ISNUMBER(K30),"Manual quote - verify source",IF(T30="Covered","Covered by capacity",IF(T30="Control plane","No direct fee","Priced - verify sizing")))))</f>
        <v>Priced - verify sizing</v>
      </c>
      <c r="R30" s="2" t="s">
        <v>2331</v>
      </c>
      <c r="S30" s="2" t="s">
        <v>2117</v>
      </c>
      <c r="T30" s="2" t="s">
        <v>277</v>
      </c>
      <c r="U30" s="3">
        <f>IF(COUNTIF('SKU Catalog'!$A$4:$A$116,T30&amp;"|"&amp;F30)=0,0,MATCH(T30&amp;"|"&amp;F30,'SKU Catalog'!$A$1:$A$116,0))</f>
        <v>45</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46.08</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46.08</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46.08</v>
      </c>
    </row>
    <row r="31" spans="1:24" ht="54" customHeight="1" x14ac:dyDescent="0.3">
      <c r="A31" s="2" t="s">
        <v>967</v>
      </c>
      <c r="B31" s="2" t="s">
        <v>96</v>
      </c>
      <c r="C31" s="2" t="s">
        <v>2299</v>
      </c>
      <c r="D31" s="2" t="s">
        <v>1318</v>
      </c>
      <c r="E31" s="2" t="s">
        <v>1319</v>
      </c>
      <c r="F31" s="5" t="s">
        <v>191</v>
      </c>
      <c r="G31" s="6">
        <v>1</v>
      </c>
      <c r="H31" s="6">
        <v>1</v>
      </c>
      <c r="I31" s="11">
        <v>1</v>
      </c>
      <c r="J31" s="5" t="s">
        <v>2297</v>
      </c>
      <c r="K31" s="12"/>
      <c r="L31" s="3" t="str">
        <f>IF(U31=0,"INVALID SKU",IF(INDEX('SKU Catalog'!$J$1:$J$116,MAX(1,U31))=0,"PAYG",IF(J31="Default",Assumptions!$B$7,J31)))</f>
        <v>PAYG</v>
      </c>
      <c r="M31" s="3" t="str">
        <f>IF(U31=0,"Review SKU",INDEX('SKU Catalog'!$E$1:$E$116,MAX(1,U31)))</f>
        <v>quoted unit</v>
      </c>
      <c r="N31" s="8" t="str">
        <f>IF(ISNUMBER(K31),K31,IF(U31=0,"UNPRICED",IF(L31="PAYG",INDEX('SKU Catalog'!$K$1:$K$116,MAX(1,U31)),IF(L31="1Y",INDEX('SKU Catalog'!$L$1:$L$116,MAX(1,U31)),INDEX('SKU Catalog'!$M$1:$M$116,MAX(1,U31))))))</f>
        <v>UNPRICED</v>
      </c>
      <c r="O31" s="4" t="str">
        <f>IF(NOT(AND(A31=$B$2,G31&gt;0,H31&gt;0,OR(C31&lt;&gt;"Recommended baseline",Assumptions!$B$10=1))),0,IF(ISNUMBER(N31),G31*H31*N31*IF(ISNUMBER(K31),1,IF(AND(L31="PAYG",INDEX('SKU Catalog'!$F$1:$F$116,MAX(1,U31))="Hourly"),I31,1)),"UNPRICED"))</f>
        <v>UNPRICED</v>
      </c>
      <c r="P31" s="4" t="str">
        <f>IF(ISNUMBER(O31),O31*Assumptions!$B$8,"UNPRICED")</f>
        <v>UNPRICED</v>
      </c>
      <c r="Q31" s="3" t="str">
        <f>IF(NOT(AND(A31=$B$2,G31&gt;0,H31&gt;0,OR(C31&lt;&gt;"Recommended baseline",Assumptions!$B$10=1))),"Inactive",IF(NOT(ISNUMBER(N31)),"UNPRICED - select SKU / quote",IF(ISNUMBER(K31),"Manual quote - verify source",IF(T31="Covered","Covered by capacity",IF(T31="Control plane","No direct fee","Priced - verify sizing")))))</f>
        <v>UNPRICED - select SKU / quote</v>
      </c>
      <c r="R31" s="2" t="s">
        <v>2332</v>
      </c>
      <c r="S31" s="2" t="s">
        <v>2117</v>
      </c>
      <c r="T31" s="2" t="s">
        <v>96</v>
      </c>
      <c r="U31" s="3">
        <f>IF(COUNTIF('SKU Catalog'!$A$4:$A$116,T31&amp;"|"&amp;F31)=0,0,MATCH(T31&amp;"|"&amp;F31,'SKU Catalog'!$A$1:$A$116,0))</f>
        <v>6</v>
      </c>
      <c r="V31" s="4" t="str">
        <f>IF(NOT(AND(A31=$B$2,G31&gt;0,H31&gt;0,OR(C31&lt;&gt;"Recommended baseline",Assumptions!$B$10=1))),0,IF(ISNUMBER(K31),G31*H31*K31,IF(U31=0,"UNPRICED",IF(ISNUMBER(INDEX('SKU Catalog'!$K$1:$K$116,MAX(1,U31))),G31*H31*INDEX('SKU Catalog'!$K$1:$K$116,MAX(1,U31))*IF(AND(INDEX('SKU Catalog'!$F$1:$F$116,MAX(1,U31))="Hourly",OR(INDEX('SKU Catalog'!$J$1:$J$116,MAX(1,U31))=0,"PAYG"="PAYG")),I31,1),"UNPRICED"))))</f>
        <v>UNPRICED</v>
      </c>
      <c r="W31" s="4" t="str">
        <f>IF(NOT(AND(A31=$B$2,G31&gt;0,H31&gt;0,OR(C31&lt;&gt;"Recommended baseline",Assumptions!$B$10=1))),0,IF(ISNUMBER(K31),G31*H31*K31,IF(U31=0,"UNPRICED",IF(ISNUMBER(INDEX('SKU Catalog'!$L$1:$L$116,MAX(1,U31))),G31*H31*INDEX('SKU Catalog'!$L$1:$L$116,MAX(1,U31))*IF(AND(INDEX('SKU Catalog'!$F$1:$F$116,MAX(1,U31))="Hourly",OR(INDEX('SKU Catalog'!$J$1:$J$116,MAX(1,U31))=0,"1Y"="PAYG")),I31,1),"UNPRICED"))))</f>
        <v>UNPRICED</v>
      </c>
      <c r="X31" s="4" t="str">
        <f>IF(NOT(AND(A31=$B$2,G31&gt;0,H31&gt;0,OR(C31&lt;&gt;"Recommended baseline",Assumptions!$B$10=1))),0,IF(ISNUMBER(K31),G31*H31*K31,IF(U31=0,"UNPRICED",IF(ISNUMBER(INDEX('SKU Catalog'!$M$1:$M$116,MAX(1,U31))),G31*H31*INDEX('SKU Catalog'!$M$1:$M$116,MAX(1,U31))*IF(AND(INDEX('SKU Catalog'!$F$1:$F$116,MAX(1,U31))="Hourly",OR(INDEX('SKU Catalog'!$J$1:$J$116,MAX(1,U31))=0,"3Y"="PAYG")),I31,1),"UNPRICED"))))</f>
        <v>UNPRICED</v>
      </c>
    </row>
    <row r="32" spans="1:24" ht="54" customHeight="1" x14ac:dyDescent="0.3">
      <c r="A32" s="2" t="s">
        <v>967</v>
      </c>
      <c r="B32" s="2" t="s">
        <v>89</v>
      </c>
      <c r="C32" s="2" t="s">
        <v>2299</v>
      </c>
      <c r="D32" s="2" t="s">
        <v>1322</v>
      </c>
      <c r="E32" s="2" t="s">
        <v>1323</v>
      </c>
      <c r="F32" s="5" t="s">
        <v>278</v>
      </c>
      <c r="G32" s="6">
        <v>1</v>
      </c>
      <c r="H32" s="13">
        <f>Assumptions!$B$15</f>
        <v>1024</v>
      </c>
      <c r="I32" s="11">
        <v>1</v>
      </c>
      <c r="J32" s="5" t="s">
        <v>2297</v>
      </c>
      <c r="K32" s="12"/>
      <c r="L32" s="3" t="str">
        <f>IF(U32=0,"INVALID SKU",IF(INDEX('SKU Catalog'!$J$1:$J$116,MAX(1,U32))=0,"PAYG",IF(J32="Default",Assumptions!$B$7,J32)))</f>
        <v>PAYG</v>
      </c>
      <c r="M32" s="3" t="str">
        <f>IF(U32=0,"Review SKU",INDEX('SKU Catalog'!$E$1:$E$116,MAX(1,U32)))</f>
        <v>GB-month</v>
      </c>
      <c r="N32" s="8">
        <f>IF(ISNUMBER(K32),K32,IF(U32=0,"UNPRICED",IF(L32="PAYG",INDEX('SKU Catalog'!$K$1:$K$116,MAX(1,U32)),IF(L32="1Y",INDEX('SKU Catalog'!$L$1:$L$116,MAX(1,U32)),INDEX('SKU Catalog'!$M$1:$M$116,MAX(1,U32))))))</f>
        <v>4.4999999999999998E-2</v>
      </c>
      <c r="O32" s="4">
        <f>IF(NOT(AND(A32=$B$2,G32&gt;0,H32&gt;0,OR(C32&lt;&gt;"Recommended baseline",Assumptions!$B$10=1))),0,IF(ISNUMBER(N32),G32*H32*N32*IF(ISNUMBER(K32),1,IF(AND(L32="PAYG",INDEX('SKU Catalog'!$F$1:$F$116,MAX(1,U32))="Hourly"),I32,1)),"UNPRICED"))</f>
        <v>46.08</v>
      </c>
      <c r="P32" s="4">
        <f>IF(ISNUMBER(O32),O32*Assumptions!$B$8,"UNPRICED")</f>
        <v>552.96</v>
      </c>
      <c r="Q32" s="3" t="str">
        <f>IF(NOT(AND(A32=$B$2,G32&gt;0,H32&gt;0,OR(C32&lt;&gt;"Recommended baseline",Assumptions!$B$10=1))),"Inactive",IF(NOT(ISNUMBER(N32)),"UNPRICED - select SKU / quote",IF(ISNUMBER(K32),"Manual quote - verify source",IF(T32="Covered","Covered by capacity",IF(T32="Control plane","No direct fee","Priced - verify sizing")))))</f>
        <v>Priced - verify sizing</v>
      </c>
      <c r="R32" s="2" t="s">
        <v>2331</v>
      </c>
      <c r="S32" s="2" t="s">
        <v>2117</v>
      </c>
      <c r="T32" s="2" t="s">
        <v>280</v>
      </c>
      <c r="U32" s="3">
        <f>IF(COUNTIF('SKU Catalog'!$A$4:$A$116,T32&amp;"|"&amp;F32)=0,0,MATCH(T32&amp;"|"&amp;F32,'SKU Catalog'!$A$1:$A$116,0))</f>
        <v>46</v>
      </c>
      <c r="V32" s="4">
        <f>IF(NOT(AND(A32=$B$2,G32&gt;0,H32&gt;0,OR(C32&lt;&gt;"Recommended baseline",Assumptions!$B$10=1))),0,IF(ISNUMBER(K32),G32*H32*K32,IF(U32=0,"UNPRICED",IF(ISNUMBER(INDEX('SKU Catalog'!$K$1:$K$116,MAX(1,U32))),G32*H32*INDEX('SKU Catalog'!$K$1:$K$116,MAX(1,U32))*IF(AND(INDEX('SKU Catalog'!$F$1:$F$116,MAX(1,U32))="Hourly",OR(INDEX('SKU Catalog'!$J$1:$J$116,MAX(1,U32))=0,"PAYG"="PAYG")),I32,1),"UNPRICED"))))</f>
        <v>46.08</v>
      </c>
      <c r="W32" s="4">
        <f>IF(NOT(AND(A32=$B$2,G32&gt;0,H32&gt;0,OR(C32&lt;&gt;"Recommended baseline",Assumptions!$B$10=1))),0,IF(ISNUMBER(K32),G32*H32*K32,IF(U32=0,"UNPRICED",IF(ISNUMBER(INDEX('SKU Catalog'!$L$1:$L$116,MAX(1,U32))),G32*H32*INDEX('SKU Catalog'!$L$1:$L$116,MAX(1,U32))*IF(AND(INDEX('SKU Catalog'!$F$1:$F$116,MAX(1,U32))="Hourly",OR(INDEX('SKU Catalog'!$J$1:$J$116,MAX(1,U32))=0,"1Y"="PAYG")),I32,1),"UNPRICED"))))</f>
        <v>46.08</v>
      </c>
      <c r="X32" s="4">
        <f>IF(NOT(AND(A32=$B$2,G32&gt;0,H32&gt;0,OR(C32&lt;&gt;"Recommended baseline",Assumptions!$B$10=1))),0,IF(ISNUMBER(K32),G32*H32*K32,IF(U32=0,"UNPRICED",IF(ISNUMBER(INDEX('SKU Catalog'!$M$1:$M$116,MAX(1,U32))),G32*H32*INDEX('SKU Catalog'!$M$1:$M$116,MAX(1,U32))*IF(AND(INDEX('SKU Catalog'!$F$1:$F$116,MAX(1,U32))="Hourly",OR(INDEX('SKU Catalog'!$J$1:$J$116,MAX(1,U32))=0,"3Y"="PAYG")),I32,1),"UNPRICED"))))</f>
        <v>46.08</v>
      </c>
    </row>
    <row r="33" spans="1:24" ht="54" customHeight="1" x14ac:dyDescent="0.3">
      <c r="A33" s="2" t="s">
        <v>967</v>
      </c>
      <c r="B33" s="2" t="s">
        <v>96</v>
      </c>
      <c r="C33" s="2" t="s">
        <v>2299</v>
      </c>
      <c r="D33" s="2" t="s">
        <v>1322</v>
      </c>
      <c r="E33" s="2" t="s">
        <v>1323</v>
      </c>
      <c r="F33" s="5" t="s">
        <v>191</v>
      </c>
      <c r="G33" s="6">
        <v>1</v>
      </c>
      <c r="H33" s="6">
        <v>1</v>
      </c>
      <c r="I33" s="11">
        <v>1</v>
      </c>
      <c r="J33" s="5" t="s">
        <v>2297</v>
      </c>
      <c r="K33" s="12"/>
      <c r="L33" s="3" t="str">
        <f>IF(U33=0,"INVALID SKU",IF(INDEX('SKU Catalog'!$J$1:$J$116,MAX(1,U33))=0,"PAYG",IF(J33="Default",Assumptions!$B$7,J33)))</f>
        <v>PAYG</v>
      </c>
      <c r="M33" s="3" t="str">
        <f>IF(U33=0,"Review SKU",INDEX('SKU Catalog'!$E$1:$E$116,MAX(1,U33)))</f>
        <v>quoted unit</v>
      </c>
      <c r="N33" s="8" t="str">
        <f>IF(ISNUMBER(K33),K33,IF(U33=0,"UNPRICED",IF(L33="PAYG",INDEX('SKU Catalog'!$K$1:$K$116,MAX(1,U33)),IF(L33="1Y",INDEX('SKU Catalog'!$L$1:$L$116,MAX(1,U33)),INDEX('SKU Catalog'!$M$1:$M$116,MAX(1,U33))))))</f>
        <v>UNPRICED</v>
      </c>
      <c r="O33" s="4" t="str">
        <f>IF(NOT(AND(A33=$B$2,G33&gt;0,H33&gt;0,OR(C33&lt;&gt;"Recommended baseline",Assumptions!$B$10=1))),0,IF(ISNUMBER(N33),G33*H33*N33*IF(ISNUMBER(K33),1,IF(AND(L33="PAYG",INDEX('SKU Catalog'!$F$1:$F$116,MAX(1,U33))="Hourly"),I33,1)),"UNPRICED"))</f>
        <v>UNPRICED</v>
      </c>
      <c r="P33" s="4" t="str">
        <f>IF(ISNUMBER(O33),O33*Assumptions!$B$8,"UNPRICED")</f>
        <v>UNPRICED</v>
      </c>
      <c r="Q33" s="3" t="str">
        <f>IF(NOT(AND(A33=$B$2,G33&gt;0,H33&gt;0,OR(C33&lt;&gt;"Recommended baseline",Assumptions!$B$10=1))),"Inactive",IF(NOT(ISNUMBER(N33)),"UNPRICED - select SKU / quote",IF(ISNUMBER(K33),"Manual quote - verify source",IF(T33="Covered","Covered by capacity",IF(T33="Control plane","No direct fee","Priced - verify sizing")))))</f>
        <v>UNPRICED - select SKU / quote</v>
      </c>
      <c r="R33" s="2" t="s">
        <v>2332</v>
      </c>
      <c r="S33" s="2" t="s">
        <v>2117</v>
      </c>
      <c r="T33" s="2" t="s">
        <v>96</v>
      </c>
      <c r="U33" s="3">
        <f>IF(COUNTIF('SKU Catalog'!$A$4:$A$116,T33&amp;"|"&amp;F33)=0,0,MATCH(T33&amp;"|"&amp;F33,'SKU Catalog'!$A$1:$A$116,0))</f>
        <v>6</v>
      </c>
      <c r="V33" s="4" t="str">
        <f>IF(NOT(AND(A33=$B$2,G33&gt;0,H33&gt;0,OR(C33&lt;&gt;"Recommended baseline",Assumptions!$B$10=1))),0,IF(ISNUMBER(K33),G33*H33*K33,IF(U33=0,"UNPRICED",IF(ISNUMBER(INDEX('SKU Catalog'!$K$1:$K$116,MAX(1,U33))),G33*H33*INDEX('SKU Catalog'!$K$1:$K$116,MAX(1,U33))*IF(AND(INDEX('SKU Catalog'!$F$1:$F$116,MAX(1,U33))="Hourly",OR(INDEX('SKU Catalog'!$J$1:$J$116,MAX(1,U33))=0,"PAYG"="PAYG")),I33,1),"UNPRICED"))))</f>
        <v>UNPRICED</v>
      </c>
      <c r="W33" s="4" t="str">
        <f>IF(NOT(AND(A33=$B$2,G33&gt;0,H33&gt;0,OR(C33&lt;&gt;"Recommended baseline",Assumptions!$B$10=1))),0,IF(ISNUMBER(K33),G33*H33*K33,IF(U33=0,"UNPRICED",IF(ISNUMBER(INDEX('SKU Catalog'!$L$1:$L$116,MAX(1,U33))),G33*H33*INDEX('SKU Catalog'!$L$1:$L$116,MAX(1,U33))*IF(AND(INDEX('SKU Catalog'!$F$1:$F$116,MAX(1,U33))="Hourly",OR(INDEX('SKU Catalog'!$J$1:$J$116,MAX(1,U33))=0,"1Y"="PAYG")),I33,1),"UNPRICED"))))</f>
        <v>UNPRICED</v>
      </c>
      <c r="X33" s="4" t="str">
        <f>IF(NOT(AND(A33=$B$2,G33&gt;0,H33&gt;0,OR(C33&lt;&gt;"Recommended baseline",Assumptions!$B$10=1))),0,IF(ISNUMBER(K33),G33*H33*K33,IF(U33=0,"UNPRICED",IF(ISNUMBER(INDEX('SKU Catalog'!$M$1:$M$116,MAX(1,U33))),G33*H33*INDEX('SKU Catalog'!$M$1:$M$116,MAX(1,U33))*IF(AND(INDEX('SKU Catalog'!$F$1:$F$116,MAX(1,U33))="Hourly",OR(INDEX('SKU Catalog'!$J$1:$J$116,MAX(1,U33))=0,"3Y"="PAYG")),I33,1),"UNPRICED"))))</f>
        <v>UNPRICED</v>
      </c>
    </row>
    <row r="34" spans="1:24" ht="54" customHeight="1" x14ac:dyDescent="0.3">
      <c r="A34" s="2" t="s">
        <v>967</v>
      </c>
      <c r="B34" s="2" t="s">
        <v>93</v>
      </c>
      <c r="C34" s="2" t="s">
        <v>2299</v>
      </c>
      <c r="D34" s="2" t="s">
        <v>2129</v>
      </c>
      <c r="E34" s="2" t="s">
        <v>2130</v>
      </c>
      <c r="F34" s="5" t="s">
        <v>438</v>
      </c>
      <c r="G34" s="6">
        <v>1</v>
      </c>
      <c r="H34" s="6">
        <v>1</v>
      </c>
      <c r="I34" s="11">
        <v>1</v>
      </c>
      <c r="J34" s="5" t="s">
        <v>2297</v>
      </c>
      <c r="K34" s="12"/>
      <c r="L34" s="3" t="str">
        <f>IF(U34=0,"INVALID SKU",IF(INDEX('SKU Catalog'!$J$1:$J$116,MAX(1,U34))=0,"PAYG",IF(J34="Default",Assumptions!$B$7,J34)))</f>
        <v>PAYG</v>
      </c>
      <c r="M34" s="3" t="str">
        <f>IF(U34=0,"Review SKU",INDEX('SKU Catalog'!$E$1:$E$116,MAX(1,U34)))</f>
        <v>database</v>
      </c>
      <c r="N34" s="8">
        <f>IF(ISNUMBER(K34),K34,IF(U34=0,"UNPRICED",IF(L34="PAYG",INDEX('SKU Catalog'!$K$1:$K$116,MAX(1,U34)),IF(L34="1Y",INDEX('SKU Catalog'!$L$1:$L$116,MAX(1,U34)),INDEX('SKU Catalog'!$M$1:$M$116,MAX(1,U34))))))</f>
        <v>14.718625000000001</v>
      </c>
      <c r="O34" s="4">
        <f>IF(NOT(AND(A34=$B$2,G34&gt;0,H34&gt;0,OR(C34&lt;&gt;"Recommended baseline",Assumptions!$B$10=1))),0,IF(ISNUMBER(N34),G34*H34*N34*IF(ISNUMBER(K34),1,IF(AND(L34="PAYG",INDEX('SKU Catalog'!$F$1:$F$116,MAX(1,U34))="Hourly"),I34,1)),"UNPRICED"))</f>
        <v>14.718625000000001</v>
      </c>
      <c r="P34" s="4">
        <f>IF(ISNUMBER(O34),O34*Assumptions!$B$8,"UNPRICED")</f>
        <v>176.62350000000001</v>
      </c>
      <c r="Q34" s="3" t="str">
        <f>IF(NOT(AND(A34=$B$2,G34&gt;0,H34&gt;0,OR(C34&lt;&gt;"Recommended baseline",Assumptions!$B$10=1))),"Inactive",IF(NOT(ISNUMBER(N34)),"UNPRICED - select SKU / quote",IF(ISNUMBER(K34),"Manual quote - verify source",IF(T34="Covered","Covered by capacity",IF(T34="Control plane","No direct fee","Priced - verify sizing")))))</f>
        <v>Priced - verify sizing</v>
      </c>
      <c r="R34" s="2" t="s">
        <v>2326</v>
      </c>
      <c r="S34" s="2" t="s">
        <v>2117</v>
      </c>
      <c r="T34" s="2" t="s">
        <v>437</v>
      </c>
      <c r="U34" s="3">
        <f>IF(COUNTIF('SKU Catalog'!$A$4:$A$116,T34&amp;"|"&amp;F34)=0,0,MATCH(T34&amp;"|"&amp;F34,'SKU Catalog'!$A$1:$A$116,0))</f>
        <v>99</v>
      </c>
      <c r="V34" s="4">
        <f>IF(NOT(AND(A34=$B$2,G34&gt;0,H34&gt;0,OR(C34&lt;&gt;"Recommended baseline",Assumptions!$B$10=1))),0,IF(ISNUMBER(K34),G34*H34*K34,IF(U34=0,"UNPRICED",IF(ISNUMBER(INDEX('SKU Catalog'!$K$1:$K$116,MAX(1,U34))),G34*H34*INDEX('SKU Catalog'!$K$1:$K$116,MAX(1,U34))*IF(AND(INDEX('SKU Catalog'!$F$1:$F$116,MAX(1,U34))="Hourly",OR(INDEX('SKU Catalog'!$J$1:$J$116,MAX(1,U34))=0,"PAYG"="PAYG")),I34,1),"UNPRICED"))))</f>
        <v>14.718625000000001</v>
      </c>
      <c r="W34" s="4">
        <f>IF(NOT(AND(A34=$B$2,G34&gt;0,H34&gt;0,OR(C34&lt;&gt;"Recommended baseline",Assumptions!$B$10=1))),0,IF(ISNUMBER(K34),G34*H34*K34,IF(U34=0,"UNPRICED",IF(ISNUMBER(INDEX('SKU Catalog'!$L$1:$L$116,MAX(1,U34))),G34*H34*INDEX('SKU Catalog'!$L$1:$L$116,MAX(1,U34))*IF(AND(INDEX('SKU Catalog'!$F$1:$F$116,MAX(1,U34))="Hourly",OR(INDEX('SKU Catalog'!$J$1:$J$116,MAX(1,U34))=0,"1Y"="PAYG")),I34,1),"UNPRICED"))))</f>
        <v>14.718625000000001</v>
      </c>
      <c r="X34" s="4">
        <f>IF(NOT(AND(A34=$B$2,G34&gt;0,H34&gt;0,OR(C34&lt;&gt;"Recommended baseline",Assumptions!$B$10=1))),0,IF(ISNUMBER(K34),G34*H34*K34,IF(U34=0,"UNPRICED",IF(ISNUMBER(INDEX('SKU Catalog'!$M$1:$M$116,MAX(1,U34))),G34*H34*INDEX('SKU Catalog'!$M$1:$M$116,MAX(1,U34))*IF(AND(INDEX('SKU Catalog'!$F$1:$F$116,MAX(1,U34))="Hourly",OR(INDEX('SKU Catalog'!$J$1:$J$116,MAX(1,U34))=0,"3Y"="PAYG")),I34,1),"UNPRICED"))))</f>
        <v>14.718625000000001</v>
      </c>
    </row>
    <row r="35" spans="1:24" ht="54" customHeight="1" x14ac:dyDescent="0.3">
      <c r="A35" s="2" t="s">
        <v>967</v>
      </c>
      <c r="B35" s="2" t="s">
        <v>93</v>
      </c>
      <c r="C35" s="2" t="s">
        <v>2299</v>
      </c>
      <c r="D35" s="2" t="s">
        <v>1329</v>
      </c>
      <c r="E35" s="2" t="s">
        <v>1331</v>
      </c>
      <c r="F35" s="5" t="s">
        <v>446</v>
      </c>
      <c r="G35" s="6">
        <v>1</v>
      </c>
      <c r="H35" s="6">
        <v>4</v>
      </c>
      <c r="I35" s="11">
        <v>1</v>
      </c>
      <c r="J35" s="5" t="s">
        <v>2297</v>
      </c>
      <c r="K35" s="12"/>
      <c r="L35" s="3" t="str">
        <f>IF(U35=0,"INVALID SKU",IF(INDEX('SKU Catalog'!$J$1:$J$116,MAX(1,U35))=0,"PAYG",IF(J35="Default",Assumptions!$B$7,J35)))</f>
        <v>PAYG</v>
      </c>
      <c r="M35" s="3" t="str">
        <f>IF(U35=0,"Review SKU",INDEX('SKU Catalog'!$E$1:$E$116,MAX(1,U35)))</f>
        <v>vCore</v>
      </c>
      <c r="N35" s="8">
        <f>IF(ISNUMBER(K35),K35,IF(U35=0,"UNPRICED",IF(L35="PAYG",INDEX('SKU Catalog'!$K$1:$K$116,MAX(1,U35)),IF(L35="1Y",INDEX('SKU Catalog'!$L$1:$L$116,MAX(1,U35)),INDEX('SKU Catalog'!$M$1:$M$116,MAX(1,U35))))))</f>
        <v>111.11913999999999</v>
      </c>
      <c r="O35" s="4">
        <f>IF(NOT(AND(A35=$B$2,G35&gt;0,H35&gt;0,OR(C35&lt;&gt;"Recommended baseline",Assumptions!$B$10=1))),0,IF(ISNUMBER(N35),G35*H35*N35*IF(ISNUMBER(K35),1,IF(AND(L35="PAYG",INDEX('SKU Catalog'!$F$1:$F$116,MAX(1,U35))="Hourly"),I35,1)),"UNPRICED"))</f>
        <v>444.47655999999995</v>
      </c>
      <c r="P35" s="4">
        <f>IF(ISNUMBER(O35),O35*Assumptions!$B$8,"UNPRICED")</f>
        <v>5333.7187199999989</v>
      </c>
      <c r="Q35" s="3" t="str">
        <f>IF(NOT(AND(A35=$B$2,G35&gt;0,H35&gt;0,OR(C35&lt;&gt;"Recommended baseline",Assumptions!$B$10=1))),"Inactive",IF(NOT(ISNUMBER(N35)),"UNPRICED - select SKU / quote",IF(ISNUMBER(K35),"Manual quote - verify source",IF(T35="Covered","Covered by capacity",IF(T35="Control plane","No direct fee","Priced - verify sizing")))))</f>
        <v>Priced - verify sizing</v>
      </c>
      <c r="R35" s="2" t="s">
        <v>2333</v>
      </c>
      <c r="S35" s="2" t="s">
        <v>2117</v>
      </c>
      <c r="T35" s="2" t="s">
        <v>445</v>
      </c>
      <c r="U35" s="3">
        <f>IF(COUNTIF('SKU Catalog'!$A$4:$A$116,T35&amp;"|"&amp;F35)=0,0,MATCH(T35&amp;"|"&amp;F35,'SKU Catalog'!$A$1:$A$116,0))</f>
        <v>102</v>
      </c>
      <c r="V35" s="4">
        <f>IF(NOT(AND(A35=$B$2,G35&gt;0,H35&gt;0,OR(C35&lt;&gt;"Recommended baseline",Assumptions!$B$10=1))),0,IF(ISNUMBER(K35),G35*H35*K35,IF(U35=0,"UNPRICED",IF(ISNUMBER(INDEX('SKU Catalog'!$K$1:$K$116,MAX(1,U35))),G35*H35*INDEX('SKU Catalog'!$K$1:$K$116,MAX(1,U35))*IF(AND(INDEX('SKU Catalog'!$F$1:$F$116,MAX(1,U35))="Hourly",OR(INDEX('SKU Catalog'!$J$1:$J$116,MAX(1,U35))=0,"PAYG"="PAYG")),I35,1),"UNPRICED"))))</f>
        <v>444.47655999999995</v>
      </c>
      <c r="W35" s="4">
        <f>IF(NOT(AND(A35=$B$2,G35&gt;0,H35&gt;0,OR(C35&lt;&gt;"Recommended baseline",Assumptions!$B$10=1))),0,IF(ISNUMBER(K35),G35*H35*K35,IF(U35=0,"UNPRICED",IF(ISNUMBER(INDEX('SKU Catalog'!$L$1:$L$116,MAX(1,U35))),G35*H35*INDEX('SKU Catalog'!$L$1:$L$116,MAX(1,U35))*IF(AND(INDEX('SKU Catalog'!$F$1:$F$116,MAX(1,U35))="Hourly",OR(INDEX('SKU Catalog'!$J$1:$J$116,MAX(1,U35))=0,"1Y"="PAYG")),I35,1),"UNPRICED"))))</f>
        <v>289</v>
      </c>
      <c r="X35" s="4">
        <f>IF(NOT(AND(A35=$B$2,G35&gt;0,H35&gt;0,OR(C35&lt;&gt;"Recommended baseline",Assumptions!$B$10=1))),0,IF(ISNUMBER(K35),G35*H35*K35,IF(U35=0,"UNPRICED",IF(ISNUMBER(INDEX('SKU Catalog'!$M$1:$M$116,MAX(1,U35))),G35*H35*INDEX('SKU Catalog'!$M$1:$M$116,MAX(1,U35))*IF(AND(INDEX('SKU Catalog'!$F$1:$F$116,MAX(1,U35))="Hourly",OR(INDEX('SKU Catalog'!$J$1:$J$116,MAX(1,U35))=0,"3Y"="PAYG")),I35,1),"UNPRICED"))))</f>
        <v>200</v>
      </c>
    </row>
    <row r="36" spans="1:24" ht="54" customHeight="1" x14ac:dyDescent="0.3">
      <c r="A36" s="2" t="s">
        <v>967</v>
      </c>
      <c r="B36" s="2" t="s">
        <v>89</v>
      </c>
      <c r="C36" s="2" t="s">
        <v>2299</v>
      </c>
      <c r="D36" s="2" t="s">
        <v>1329</v>
      </c>
      <c r="E36" s="2" t="s">
        <v>1331</v>
      </c>
      <c r="F36" s="5" t="s">
        <v>460</v>
      </c>
      <c r="G36" s="6">
        <v>1</v>
      </c>
      <c r="H36" s="6">
        <v>32</v>
      </c>
      <c r="I36" s="11">
        <v>1</v>
      </c>
      <c r="J36" s="5" t="s">
        <v>2297</v>
      </c>
      <c r="K36" s="12"/>
      <c r="L36" s="3" t="str">
        <f>IF(U36=0,"INVALID SKU",IF(INDEX('SKU Catalog'!$J$1:$J$116,MAX(1,U36))=0,"PAYG",IF(J36="Default",Assumptions!$B$7,J36)))</f>
        <v>PAYG</v>
      </c>
      <c r="M36" s="3" t="str">
        <f>IF(U36=0,"Review SKU",INDEX('SKU Catalog'!$E$1:$E$116,MAX(1,U36)))</f>
        <v>GB-month</v>
      </c>
      <c r="N36" s="8">
        <f>IF(ISNUMBER(K36),K36,IF(U36=0,"UNPRICED",IF(L36="PAYG",INDEX('SKU Catalog'!$K$1:$K$116,MAX(1,U36)),IF(L36="1Y",INDEX('SKU Catalog'!$L$1:$L$116,MAX(1,U36)),INDEX('SKU Catalog'!$M$1:$M$116,MAX(1,U36))))))</f>
        <v>0.115</v>
      </c>
      <c r="O36" s="4">
        <f>IF(NOT(AND(A36=$B$2,G36&gt;0,H36&gt;0,OR(C36&lt;&gt;"Recommended baseline",Assumptions!$B$10=1))),0,IF(ISNUMBER(N36),G36*H36*N36*IF(ISNUMBER(K36),1,IF(AND(L36="PAYG",INDEX('SKU Catalog'!$F$1:$F$116,MAX(1,U36))="Hourly"),I36,1)),"UNPRICED"))</f>
        <v>3.68</v>
      </c>
      <c r="P36" s="4">
        <f>IF(ISNUMBER(O36),O36*Assumptions!$B$8,"UNPRICED")</f>
        <v>44.160000000000004</v>
      </c>
      <c r="Q36" s="3" t="str">
        <f>IF(NOT(AND(A36=$B$2,G36&gt;0,H36&gt;0,OR(C36&lt;&gt;"Recommended baseline",Assumptions!$B$10=1))),"Inactive",IF(NOT(ISNUMBER(N36)),"UNPRICED - select SKU / quote",IF(ISNUMBER(K36),"Manual quote - verify source",IF(T36="Covered","Covered by capacity",IF(T36="Control plane","No direct fee","Priced - verify sizing")))))</f>
        <v>Priced - verify sizing</v>
      </c>
      <c r="R36" s="2"/>
      <c r="S36" s="2" t="s">
        <v>2117</v>
      </c>
      <c r="T36" s="2" t="s">
        <v>459</v>
      </c>
      <c r="U36" s="3">
        <f>IF(COUNTIF('SKU Catalog'!$A$4:$A$116,T36&amp;"|"&amp;F36)=0,0,MATCH(T36&amp;"|"&amp;F36,'SKU Catalog'!$A$1:$A$116,0))</f>
        <v>107</v>
      </c>
      <c r="V36" s="4">
        <f>IF(NOT(AND(A36=$B$2,G36&gt;0,H36&gt;0,OR(C36&lt;&gt;"Recommended baseline",Assumptions!$B$10=1))),0,IF(ISNUMBER(K36),G36*H36*K36,IF(U36=0,"UNPRICED",IF(ISNUMBER(INDEX('SKU Catalog'!$K$1:$K$116,MAX(1,U36))),G36*H36*INDEX('SKU Catalog'!$K$1:$K$116,MAX(1,U36))*IF(AND(INDEX('SKU Catalog'!$F$1:$F$116,MAX(1,U36))="Hourly",OR(INDEX('SKU Catalog'!$J$1:$J$116,MAX(1,U36))=0,"PAYG"="PAYG")),I36,1),"UNPRICED"))))</f>
        <v>3.68</v>
      </c>
      <c r="W36" s="4">
        <f>IF(NOT(AND(A36=$B$2,G36&gt;0,H36&gt;0,OR(C36&lt;&gt;"Recommended baseline",Assumptions!$B$10=1))),0,IF(ISNUMBER(K36),G36*H36*K36,IF(U36=0,"UNPRICED",IF(ISNUMBER(INDEX('SKU Catalog'!$L$1:$L$116,MAX(1,U36))),G36*H36*INDEX('SKU Catalog'!$L$1:$L$116,MAX(1,U36))*IF(AND(INDEX('SKU Catalog'!$F$1:$F$116,MAX(1,U36))="Hourly",OR(INDEX('SKU Catalog'!$J$1:$J$116,MAX(1,U36))=0,"1Y"="PAYG")),I36,1),"UNPRICED"))))</f>
        <v>3.68</v>
      </c>
      <c r="X36" s="4">
        <f>IF(NOT(AND(A36=$B$2,G36&gt;0,H36&gt;0,OR(C36&lt;&gt;"Recommended baseline",Assumptions!$B$10=1))),0,IF(ISNUMBER(K36),G36*H36*K36,IF(U36=0,"UNPRICED",IF(ISNUMBER(INDEX('SKU Catalog'!$M$1:$M$116,MAX(1,U36))),G36*H36*INDEX('SKU Catalog'!$M$1:$M$116,MAX(1,U36))*IF(AND(INDEX('SKU Catalog'!$F$1:$F$116,MAX(1,U36))="Hourly",OR(INDEX('SKU Catalog'!$J$1:$J$116,MAX(1,U36))=0,"3Y"="PAYG")),I36,1),"UNPRICED"))))</f>
        <v>3.68</v>
      </c>
    </row>
    <row r="37" spans="1:24" ht="54" customHeight="1" x14ac:dyDescent="0.3">
      <c r="A37" s="2" t="s">
        <v>967</v>
      </c>
      <c r="B37" s="2" t="s">
        <v>93</v>
      </c>
      <c r="C37" s="2" t="s">
        <v>2299</v>
      </c>
      <c r="D37" s="2" t="s">
        <v>1329</v>
      </c>
      <c r="E37" s="2" t="s">
        <v>1331</v>
      </c>
      <c r="F37" s="5" t="s">
        <v>467</v>
      </c>
      <c r="G37" s="6">
        <v>1</v>
      </c>
      <c r="H37" s="6">
        <v>4</v>
      </c>
      <c r="I37" s="11">
        <v>1</v>
      </c>
      <c r="J37" s="5" t="s">
        <v>2297</v>
      </c>
      <c r="K37" s="12"/>
      <c r="L37" s="3" t="str">
        <f>IF(U37=0,"INVALID SKU",IF(INDEX('SKU Catalog'!$J$1:$J$116,MAX(1,U37))=0,"PAYG",IF(J37="Default",Assumptions!$B$7,J37)))</f>
        <v>PAYG</v>
      </c>
      <c r="M37" s="3" t="str">
        <f>IF(U37=0,"Review SKU",INDEX('SKU Catalog'!$E$1:$E$116,MAX(1,U37)))</f>
        <v>licensed vCore</v>
      </c>
      <c r="N37" s="8" t="str">
        <f>IF(ISNUMBER(K37),K37,IF(U37=0,"UNPRICED",IF(L37="PAYG",INDEX('SKU Catalog'!$K$1:$K$116,MAX(1,U37)),IF(L37="1Y",INDEX('SKU Catalog'!$L$1:$L$116,MAX(1,U37)),INDEX('SKU Catalog'!$M$1:$M$116,MAX(1,U37))))))</f>
        <v>UNPRICED</v>
      </c>
      <c r="O37" s="4" t="str">
        <f>IF(NOT(AND(A37=$B$2,G37&gt;0,H37&gt;0,OR(C37&lt;&gt;"Recommended baseline",Assumptions!$B$10=1))),0,IF(ISNUMBER(N37),G37*H37*N37*IF(ISNUMBER(K37),1,IF(AND(L37="PAYG",INDEX('SKU Catalog'!$F$1:$F$116,MAX(1,U37))="Hourly"),I37,1)),"UNPRICED"))</f>
        <v>UNPRICED</v>
      </c>
      <c r="P37" s="4" t="str">
        <f>IF(ISNUMBER(O37),O37*Assumptions!$B$8,"UNPRICED")</f>
        <v>UNPRICED</v>
      </c>
      <c r="Q37" s="3" t="str">
        <f>IF(NOT(AND(A37=$B$2,G37&gt;0,H37&gt;0,OR(C37&lt;&gt;"Recommended baseline",Assumptions!$B$10=1))),"Inactive",IF(NOT(ISNUMBER(N37)),"UNPRICED - select SKU / quote",IF(ISNUMBER(K37),"Manual quote - verify source",IF(T37="Covered","Covered by capacity",IF(T37="Control plane","No direct fee","Priced - verify sizing")))))</f>
        <v>UNPRICED - select SKU / quote</v>
      </c>
      <c r="R37" s="2" t="s">
        <v>2334</v>
      </c>
      <c r="S37" s="2" t="s">
        <v>2117</v>
      </c>
      <c r="T37" s="2" t="s">
        <v>466</v>
      </c>
      <c r="U37" s="3">
        <f>IF(COUNTIF('SKU Catalog'!$A$4:$A$116,T37&amp;"|"&amp;F37)=0,0,MATCH(T37&amp;"|"&amp;F37,'SKU Catalog'!$A$1:$A$116,0))</f>
        <v>109</v>
      </c>
      <c r="V37" s="4" t="str">
        <f>IF(NOT(AND(A37=$B$2,G37&gt;0,H37&gt;0,OR(C37&lt;&gt;"Recommended baseline",Assumptions!$B$10=1))),0,IF(ISNUMBER(K37),G37*H37*K37,IF(U37=0,"UNPRICED",IF(ISNUMBER(INDEX('SKU Catalog'!$K$1:$K$116,MAX(1,U37))),G37*H37*INDEX('SKU Catalog'!$K$1:$K$116,MAX(1,U37))*IF(AND(INDEX('SKU Catalog'!$F$1:$F$116,MAX(1,U37))="Hourly",OR(INDEX('SKU Catalog'!$J$1:$J$116,MAX(1,U37))=0,"PAYG"="PAYG")),I37,1),"UNPRICED"))))</f>
        <v>UNPRICED</v>
      </c>
      <c r="W37" s="4" t="str">
        <f>IF(NOT(AND(A37=$B$2,G37&gt;0,H37&gt;0,OR(C37&lt;&gt;"Recommended baseline",Assumptions!$B$10=1))),0,IF(ISNUMBER(K37),G37*H37*K37,IF(U37=0,"UNPRICED",IF(ISNUMBER(INDEX('SKU Catalog'!$L$1:$L$116,MAX(1,U37))),G37*H37*INDEX('SKU Catalog'!$L$1:$L$116,MAX(1,U37))*IF(AND(INDEX('SKU Catalog'!$F$1:$F$116,MAX(1,U37))="Hourly",OR(INDEX('SKU Catalog'!$J$1:$J$116,MAX(1,U37))=0,"1Y"="PAYG")),I37,1),"UNPRICED"))))</f>
        <v>UNPRICED</v>
      </c>
      <c r="X37" s="4" t="str">
        <f>IF(NOT(AND(A37=$B$2,G37&gt;0,H37&gt;0,OR(C37&lt;&gt;"Recommended baseline",Assumptions!$B$10=1))),0,IF(ISNUMBER(K37),G37*H37*K37,IF(U37=0,"UNPRICED",IF(ISNUMBER(INDEX('SKU Catalog'!$M$1:$M$116,MAX(1,U37))),G37*H37*INDEX('SKU Catalog'!$M$1:$M$116,MAX(1,U37))*IF(AND(INDEX('SKU Catalog'!$F$1:$F$116,MAX(1,U37))="Hourly",OR(INDEX('SKU Catalog'!$J$1:$J$116,MAX(1,U37))=0,"3Y"="PAYG")),I37,1),"UNPRICED"))))</f>
        <v>UNPRICED</v>
      </c>
    </row>
    <row r="38" spans="1:24" ht="54" customHeight="1" x14ac:dyDescent="0.3">
      <c r="A38" s="2" t="s">
        <v>967</v>
      </c>
      <c r="B38" s="2" t="s">
        <v>96</v>
      </c>
      <c r="C38" s="2" t="s">
        <v>2299</v>
      </c>
      <c r="D38" s="2" t="s">
        <v>1334</v>
      </c>
      <c r="E38" s="2" t="s">
        <v>1335</v>
      </c>
      <c r="F38" s="5" t="s">
        <v>191</v>
      </c>
      <c r="G38" s="6">
        <v>1</v>
      </c>
      <c r="H38" s="6">
        <v>1</v>
      </c>
      <c r="I38" s="11">
        <v>1</v>
      </c>
      <c r="J38" s="5" t="s">
        <v>2297</v>
      </c>
      <c r="K38" s="12"/>
      <c r="L38" s="3" t="str">
        <f>IF(U38=0,"INVALID SKU",IF(INDEX('SKU Catalog'!$J$1:$J$116,MAX(1,U38))=0,"PAYG",IF(J38="Default",Assumptions!$B$7,J38)))</f>
        <v>PAYG</v>
      </c>
      <c r="M38" s="3" t="str">
        <f>IF(U38=0,"Review SKU",INDEX('SKU Catalog'!$E$1:$E$116,MAX(1,U38)))</f>
        <v>quoted unit</v>
      </c>
      <c r="N38" s="8" t="str">
        <f>IF(ISNUMBER(K38),K38,IF(U38=0,"UNPRICED",IF(L38="PAYG",INDEX('SKU Catalog'!$K$1:$K$116,MAX(1,U38)),IF(L38="1Y",INDEX('SKU Catalog'!$L$1:$L$116,MAX(1,U38)),INDEX('SKU Catalog'!$M$1:$M$116,MAX(1,U38))))))</f>
        <v>UNPRICED</v>
      </c>
      <c r="O38" s="4" t="str">
        <f>IF(NOT(AND(A38=$B$2,G38&gt;0,H38&gt;0,OR(C38&lt;&gt;"Recommended baseline",Assumptions!$B$10=1))),0,IF(ISNUMBER(N38),G38*H38*N38*IF(ISNUMBER(K38),1,IF(AND(L38="PAYG",INDEX('SKU Catalog'!$F$1:$F$116,MAX(1,U38))="Hourly"),I38,1)),"UNPRICED"))</f>
        <v>UNPRICED</v>
      </c>
      <c r="P38" s="4" t="str">
        <f>IF(ISNUMBER(O38),O38*Assumptions!$B$8,"UNPRICED")</f>
        <v>UNPRICED</v>
      </c>
      <c r="Q38" s="3" t="str">
        <f>IF(NOT(AND(A38=$B$2,G38&gt;0,H38&gt;0,OR(C38&lt;&gt;"Recommended baseline",Assumptions!$B$10=1))),"Inactive",IF(NOT(ISNUMBER(N38)),"UNPRICED - select SKU / quote",IF(ISNUMBER(K38),"Manual quote - verify source",IF(T38="Covered","Covered by capacity",IF(T38="Control plane","No direct fee","Priced - verify sizing")))))</f>
        <v>UNPRICED - select SKU / quote</v>
      </c>
      <c r="R38" s="2" t="s">
        <v>2335</v>
      </c>
      <c r="S38" s="2" t="s">
        <v>2117</v>
      </c>
      <c r="T38" s="2" t="s">
        <v>96</v>
      </c>
      <c r="U38" s="3">
        <f>IF(COUNTIF('SKU Catalog'!$A$4:$A$116,T38&amp;"|"&amp;F38)=0,0,MATCH(T38&amp;"|"&amp;F38,'SKU Catalog'!$A$1:$A$116,0))</f>
        <v>6</v>
      </c>
      <c r="V38" s="4" t="str">
        <f>IF(NOT(AND(A38=$B$2,G38&gt;0,H38&gt;0,OR(C38&lt;&gt;"Recommended baseline",Assumptions!$B$10=1))),0,IF(ISNUMBER(K38),G38*H38*K38,IF(U38=0,"UNPRICED",IF(ISNUMBER(INDEX('SKU Catalog'!$K$1:$K$116,MAX(1,U38))),G38*H38*INDEX('SKU Catalog'!$K$1:$K$116,MAX(1,U38))*IF(AND(INDEX('SKU Catalog'!$F$1:$F$116,MAX(1,U38))="Hourly",OR(INDEX('SKU Catalog'!$J$1:$J$116,MAX(1,U38))=0,"PAYG"="PAYG")),I38,1),"UNPRICED"))))</f>
        <v>UNPRICED</v>
      </c>
      <c r="W38" s="4" t="str">
        <f>IF(NOT(AND(A38=$B$2,G38&gt;0,H38&gt;0,OR(C38&lt;&gt;"Recommended baseline",Assumptions!$B$10=1))),0,IF(ISNUMBER(K38),G38*H38*K38,IF(U38=0,"UNPRICED",IF(ISNUMBER(INDEX('SKU Catalog'!$L$1:$L$116,MAX(1,U38))),G38*H38*INDEX('SKU Catalog'!$L$1:$L$116,MAX(1,U38))*IF(AND(INDEX('SKU Catalog'!$F$1:$F$116,MAX(1,U38))="Hourly",OR(INDEX('SKU Catalog'!$J$1:$J$116,MAX(1,U38))=0,"1Y"="PAYG")),I38,1),"UNPRICED"))))</f>
        <v>UNPRICED</v>
      </c>
      <c r="X38" s="4" t="str">
        <f>IF(NOT(AND(A38=$B$2,G38&gt;0,H38&gt;0,OR(C38&lt;&gt;"Recommended baseline",Assumptions!$B$10=1))),0,IF(ISNUMBER(K38),G38*H38*K38,IF(U38=0,"UNPRICED",IF(ISNUMBER(INDEX('SKU Catalog'!$M$1:$M$116,MAX(1,U38))),G38*H38*INDEX('SKU Catalog'!$M$1:$M$116,MAX(1,U38))*IF(AND(INDEX('SKU Catalog'!$F$1:$F$116,MAX(1,U38))="Hourly",OR(INDEX('SKU Catalog'!$J$1:$J$116,MAX(1,U38))=0,"3Y"="PAYG")),I38,1),"UNPRICED"))))</f>
        <v>UNPRICED</v>
      </c>
    </row>
    <row r="39" spans="1:24" ht="54" customHeight="1" x14ac:dyDescent="0.3">
      <c r="A39" s="2" t="s">
        <v>967</v>
      </c>
      <c r="B39" s="2" t="s">
        <v>93</v>
      </c>
      <c r="C39" s="2" t="s">
        <v>2299</v>
      </c>
      <c r="D39" s="2" t="s">
        <v>1338</v>
      </c>
      <c r="E39" s="2" t="s">
        <v>1340</v>
      </c>
      <c r="F39" s="5" t="s">
        <v>451</v>
      </c>
      <c r="G39" s="6">
        <v>1</v>
      </c>
      <c r="H39" s="6">
        <v>2</v>
      </c>
      <c r="I39" s="11">
        <v>1</v>
      </c>
      <c r="J39" s="5" t="s">
        <v>2297</v>
      </c>
      <c r="K39" s="12"/>
      <c r="L39" s="3" t="str">
        <f>IF(U39=0,"INVALID SKU",IF(INDEX('SKU Catalog'!$J$1:$J$116,MAX(1,U39))=0,"PAYG",IF(J39="Default",Assumptions!$B$7,J39)))</f>
        <v>PAYG</v>
      </c>
      <c r="M39" s="3" t="str">
        <f>IF(U39=0,"Review SKU",INDEX('SKU Catalog'!$E$1:$E$116,MAX(1,U39)))</f>
        <v>vCore</v>
      </c>
      <c r="N39" s="8">
        <f>IF(ISNUMBER(K39),K39,IF(U39=0,"UNPRICED",IF(L39="PAYG",INDEX('SKU Catalog'!$K$1:$K$116,MAX(1,U39)),IF(L39="1Y",INDEX('SKU Catalog'!$L$1:$L$116,MAX(1,U39)),INDEX('SKU Catalog'!$M$1:$M$116,MAX(1,U39))))))</f>
        <v>62.415000000000006</v>
      </c>
      <c r="O39" s="4">
        <f>IF(NOT(AND(A39=$B$2,G39&gt;0,H39&gt;0,OR(C39&lt;&gt;"Recommended baseline",Assumptions!$B$10=1))),0,IF(ISNUMBER(N39),G39*H39*N39*IF(ISNUMBER(K39),1,IF(AND(L39="PAYG",INDEX('SKU Catalog'!$F$1:$F$116,MAX(1,U39))="Hourly"),I39,1)),"UNPRICED"))</f>
        <v>124.83000000000001</v>
      </c>
      <c r="P39" s="4">
        <f>IF(ISNUMBER(O39),O39*Assumptions!$B$8,"UNPRICED")</f>
        <v>1497.96</v>
      </c>
      <c r="Q39" s="3" t="str">
        <f>IF(NOT(AND(A39=$B$2,G39&gt;0,H39&gt;0,OR(C39&lt;&gt;"Recommended baseline",Assumptions!$B$10=1))),"Inactive",IF(NOT(ISNUMBER(N39)),"UNPRICED - select SKU / quote",IF(ISNUMBER(K39),"Manual quote - verify source",IF(T39="Covered","Covered by capacity",IF(T39="Control plane","No direct fee","Priced - verify sizing")))))</f>
        <v>Priced - verify sizing</v>
      </c>
      <c r="R39" s="2" t="s">
        <v>2336</v>
      </c>
      <c r="S39" s="2" t="s">
        <v>2117</v>
      </c>
      <c r="T39" s="2" t="s">
        <v>450</v>
      </c>
      <c r="U39" s="3">
        <f>IF(COUNTIF('SKU Catalog'!$A$4:$A$116,T39&amp;"|"&amp;F39)=0,0,MATCH(T39&amp;"|"&amp;F39,'SKU Catalog'!$A$1:$A$116,0))</f>
        <v>103</v>
      </c>
      <c r="V39" s="4">
        <f>IF(NOT(AND(A39=$B$2,G39&gt;0,H39&gt;0,OR(C39&lt;&gt;"Recommended baseline",Assumptions!$B$10=1))),0,IF(ISNUMBER(K39),G39*H39*K39,IF(U39=0,"UNPRICED",IF(ISNUMBER(INDEX('SKU Catalog'!$K$1:$K$116,MAX(1,U39))),G39*H39*INDEX('SKU Catalog'!$K$1:$K$116,MAX(1,U39))*IF(AND(INDEX('SKU Catalog'!$F$1:$F$116,MAX(1,U39))="Hourly",OR(INDEX('SKU Catalog'!$J$1:$J$116,MAX(1,U39))=0,"PAYG"="PAYG")),I39,1),"UNPRICED"))))</f>
        <v>124.83000000000001</v>
      </c>
      <c r="W39" s="4">
        <f>IF(NOT(AND(A39=$B$2,G39&gt;0,H39&gt;0,OR(C39&lt;&gt;"Recommended baseline",Assumptions!$B$10=1))),0,IF(ISNUMBER(K39),G39*H39*K39,IF(U39=0,"UNPRICED",IF(ISNUMBER(INDEX('SKU Catalog'!$L$1:$L$116,MAX(1,U39))),G39*H39*INDEX('SKU Catalog'!$L$1:$L$116,MAX(1,U39))*IF(AND(INDEX('SKU Catalog'!$F$1:$F$116,MAX(1,U39))="Hourly",OR(INDEX('SKU Catalog'!$J$1:$J$116,MAX(1,U39))=0,"1Y"="PAYG")),I39,1),"UNPRICED"))))</f>
        <v>74.833333333333329</v>
      </c>
      <c r="X39" s="4">
        <f>IF(NOT(AND(A39=$B$2,G39&gt;0,H39&gt;0,OR(C39&lt;&gt;"Recommended baseline",Assumptions!$B$10=1))),0,IF(ISNUMBER(K39),G39*H39*K39,IF(U39=0,"UNPRICED",IF(ISNUMBER(INDEX('SKU Catalog'!$M$1:$M$116,MAX(1,U39))),G39*H39*INDEX('SKU Catalog'!$M$1:$M$116,MAX(1,U39))*IF(AND(INDEX('SKU Catalog'!$F$1:$F$116,MAX(1,U39))="Hourly",OR(INDEX('SKU Catalog'!$J$1:$J$116,MAX(1,U39))=0,"3Y"="PAYG")),I39,1),"UNPRICED"))))</f>
        <v>49.944444444444443</v>
      </c>
    </row>
    <row r="40" spans="1:24" ht="54" customHeight="1" x14ac:dyDescent="0.3">
      <c r="A40" s="2" t="s">
        <v>967</v>
      </c>
      <c r="B40" s="2" t="s">
        <v>89</v>
      </c>
      <c r="C40" s="2" t="s">
        <v>2299</v>
      </c>
      <c r="D40" s="2" t="s">
        <v>1338</v>
      </c>
      <c r="E40" s="2" t="s">
        <v>1340</v>
      </c>
      <c r="F40" s="5" t="s">
        <v>89</v>
      </c>
      <c r="G40" s="6">
        <v>1</v>
      </c>
      <c r="H40" s="6">
        <v>32</v>
      </c>
      <c r="I40" s="11">
        <v>1</v>
      </c>
      <c r="J40" s="5" t="s">
        <v>2297</v>
      </c>
      <c r="K40" s="12"/>
      <c r="L40" s="3" t="str">
        <f>IF(U40=0,"INVALID SKU",IF(INDEX('SKU Catalog'!$J$1:$J$116,MAX(1,U40))=0,"PAYG",IF(J40="Default",Assumptions!$B$7,J40)))</f>
        <v>PAYG</v>
      </c>
      <c r="M40" s="3" t="str">
        <f>IF(U40=0,"Review SKU",INDEX('SKU Catalog'!$E$1:$E$116,MAX(1,U40)))</f>
        <v>GB-month</v>
      </c>
      <c r="N40" s="8">
        <f>IF(ISNUMBER(K40),K40,IF(U40=0,"UNPRICED",IF(L40="PAYG",INDEX('SKU Catalog'!$K$1:$K$116,MAX(1,U40)),IF(L40="1Y",INDEX('SKU Catalog'!$L$1:$L$116,MAX(1,U40)),INDEX('SKU Catalog'!$M$1:$M$116,MAX(1,U40))))))</f>
        <v>0.115</v>
      </c>
      <c r="O40" s="4">
        <f>IF(NOT(AND(A40=$B$2,G40&gt;0,H40&gt;0,OR(C40&lt;&gt;"Recommended baseline",Assumptions!$B$10=1))),0,IF(ISNUMBER(N40),G40*H40*N40*IF(ISNUMBER(K40),1,IF(AND(L40="PAYG",INDEX('SKU Catalog'!$F$1:$F$116,MAX(1,U40))="Hourly"),I40,1)),"UNPRICED"))</f>
        <v>3.68</v>
      </c>
      <c r="P40" s="4">
        <f>IF(ISNUMBER(O40),O40*Assumptions!$B$8,"UNPRICED")</f>
        <v>44.160000000000004</v>
      </c>
      <c r="Q40" s="3" t="str">
        <f>IF(NOT(AND(A40=$B$2,G40&gt;0,H40&gt;0,OR(C40&lt;&gt;"Recommended baseline",Assumptions!$B$10=1))),"Inactive",IF(NOT(ISNUMBER(N40)),"UNPRICED - select SKU / quote",IF(ISNUMBER(K40),"Manual quote - verify source",IF(T40="Covered","Covered by capacity",IF(T40="Control plane","No direct fee","Priced - verify sizing")))))</f>
        <v>Priced - verify sizing</v>
      </c>
      <c r="R40" s="2"/>
      <c r="S40" s="2" t="s">
        <v>2117</v>
      </c>
      <c r="T40" s="2" t="s">
        <v>455</v>
      </c>
      <c r="U40" s="3">
        <f>IF(COUNTIF('SKU Catalog'!$A$4:$A$116,T40&amp;"|"&amp;F40)=0,0,MATCH(T40&amp;"|"&amp;F40,'SKU Catalog'!$A$1:$A$116,0))</f>
        <v>105</v>
      </c>
      <c r="V40" s="4">
        <f>IF(NOT(AND(A40=$B$2,G40&gt;0,H40&gt;0,OR(C40&lt;&gt;"Recommended baseline",Assumptions!$B$10=1))),0,IF(ISNUMBER(K40),G40*H40*K40,IF(U40=0,"UNPRICED",IF(ISNUMBER(INDEX('SKU Catalog'!$K$1:$K$116,MAX(1,U40))),G40*H40*INDEX('SKU Catalog'!$K$1:$K$116,MAX(1,U40))*IF(AND(INDEX('SKU Catalog'!$F$1:$F$116,MAX(1,U40))="Hourly",OR(INDEX('SKU Catalog'!$J$1:$J$116,MAX(1,U40))=0,"PAYG"="PAYG")),I40,1),"UNPRICED"))))</f>
        <v>3.68</v>
      </c>
      <c r="W40" s="4">
        <f>IF(NOT(AND(A40=$B$2,G40&gt;0,H40&gt;0,OR(C40&lt;&gt;"Recommended baseline",Assumptions!$B$10=1))),0,IF(ISNUMBER(K40),G40*H40*K40,IF(U40=0,"UNPRICED",IF(ISNUMBER(INDEX('SKU Catalog'!$L$1:$L$116,MAX(1,U40))),G40*H40*INDEX('SKU Catalog'!$L$1:$L$116,MAX(1,U40))*IF(AND(INDEX('SKU Catalog'!$F$1:$F$116,MAX(1,U40))="Hourly",OR(INDEX('SKU Catalog'!$J$1:$J$116,MAX(1,U40))=0,"1Y"="PAYG")),I40,1),"UNPRICED"))))</f>
        <v>3.68</v>
      </c>
      <c r="X40" s="4">
        <f>IF(NOT(AND(A40=$B$2,G40&gt;0,H40&gt;0,OR(C40&lt;&gt;"Recommended baseline",Assumptions!$B$10=1))),0,IF(ISNUMBER(K40),G40*H40*K40,IF(U40=0,"UNPRICED",IF(ISNUMBER(INDEX('SKU Catalog'!$M$1:$M$116,MAX(1,U40))),G40*H40*INDEX('SKU Catalog'!$M$1:$M$116,MAX(1,U40))*IF(AND(INDEX('SKU Catalog'!$F$1:$F$116,MAX(1,U40))="Hourly",OR(INDEX('SKU Catalog'!$J$1:$J$116,MAX(1,U40))=0,"3Y"="PAYG")),I40,1),"UNPRICED"))))</f>
        <v>3.68</v>
      </c>
    </row>
    <row r="41" spans="1:24" ht="54" customHeight="1" x14ac:dyDescent="0.3">
      <c r="A41" s="2" t="s">
        <v>967</v>
      </c>
      <c r="B41" s="2" t="s">
        <v>93</v>
      </c>
      <c r="C41" s="2" t="s">
        <v>2299</v>
      </c>
      <c r="D41" s="2" t="s">
        <v>1343</v>
      </c>
      <c r="E41" s="2" t="s">
        <v>1345</v>
      </c>
      <c r="F41" s="5" t="s">
        <v>462</v>
      </c>
      <c r="G41" s="6">
        <v>1</v>
      </c>
      <c r="H41" s="6">
        <v>1</v>
      </c>
      <c r="I41" s="11">
        <v>1</v>
      </c>
      <c r="J41" s="5" t="s">
        <v>2297</v>
      </c>
      <c r="K41" s="12"/>
      <c r="L41" s="3" t="str">
        <f>IF(U41=0,"INVALID SKU",IF(INDEX('SKU Catalog'!$J$1:$J$116,MAX(1,U41))=0,"PAYG",IF(J41="Default",Assumptions!$B$7,J41)))</f>
        <v>PAYG</v>
      </c>
      <c r="M41" s="3" t="str">
        <f>IF(U41=0,"Review SKU",INDEX('SKU Catalog'!$E$1:$E$116,MAX(1,U41)))</f>
        <v>server</v>
      </c>
      <c r="N41" s="8" t="str">
        <f>IF(ISNUMBER(K41),K41,IF(U41=0,"UNPRICED",IF(L41="PAYG",INDEX('SKU Catalog'!$K$1:$K$116,MAX(1,U41)),IF(L41="1Y",INDEX('SKU Catalog'!$L$1:$L$116,MAX(1,U41)),INDEX('SKU Catalog'!$M$1:$M$116,MAX(1,U41))))))</f>
        <v>UNPRICED</v>
      </c>
      <c r="O41" s="4" t="str">
        <f>IF(NOT(AND(A41=$B$2,G41&gt;0,H41&gt;0,OR(C41&lt;&gt;"Recommended baseline",Assumptions!$B$10=1))),0,IF(ISNUMBER(N41),G41*H41*N41*IF(ISNUMBER(K41),1,IF(AND(L41="PAYG",INDEX('SKU Catalog'!$F$1:$F$116,MAX(1,U41))="Hourly"),I41,1)),"UNPRICED"))</f>
        <v>UNPRICED</v>
      </c>
      <c r="P41" s="4" t="str">
        <f>IF(ISNUMBER(O41),O41*Assumptions!$B$8,"UNPRICED")</f>
        <v>UNPRICED</v>
      </c>
      <c r="Q41" s="3" t="str">
        <f>IF(NOT(AND(A41=$B$2,G41&gt;0,H41&gt;0,OR(C41&lt;&gt;"Recommended baseline",Assumptions!$B$10=1))),"Inactive",IF(NOT(ISNUMBER(N41)),"UNPRICED - select SKU / quote",IF(ISNUMBER(K41),"Manual quote - verify source",IF(T41="Covered","Covered by capacity",IF(T41="Control plane","No direct fee","Priced - verify sizing")))))</f>
        <v>UNPRICED - select SKU / quote</v>
      </c>
      <c r="R41" s="2" t="s">
        <v>2337</v>
      </c>
      <c r="S41" s="2" t="s">
        <v>2117</v>
      </c>
      <c r="T41" s="2" t="s">
        <v>453</v>
      </c>
      <c r="U41" s="3">
        <f>IF(COUNTIF('SKU Catalog'!$A$4:$A$116,T41&amp;"|"&amp;F41)=0,0,MATCH(T41&amp;"|"&amp;F41,'SKU Catalog'!$A$1:$A$116,0))</f>
        <v>108</v>
      </c>
      <c r="V41" s="4" t="str">
        <f>IF(NOT(AND(A41=$B$2,G41&gt;0,H41&gt;0,OR(C41&lt;&gt;"Recommended baseline",Assumptions!$B$10=1))),0,IF(ISNUMBER(K41),G41*H41*K41,IF(U41=0,"UNPRICED",IF(ISNUMBER(INDEX('SKU Catalog'!$K$1:$K$116,MAX(1,U41))),G41*H41*INDEX('SKU Catalog'!$K$1:$K$116,MAX(1,U41))*IF(AND(INDEX('SKU Catalog'!$F$1:$F$116,MAX(1,U41))="Hourly",OR(INDEX('SKU Catalog'!$J$1:$J$116,MAX(1,U41))=0,"PAYG"="PAYG")),I41,1),"UNPRICED"))))</f>
        <v>UNPRICED</v>
      </c>
      <c r="W41" s="4" t="str">
        <f>IF(NOT(AND(A41=$B$2,G41&gt;0,H41&gt;0,OR(C41&lt;&gt;"Recommended baseline",Assumptions!$B$10=1))),0,IF(ISNUMBER(K41),G41*H41*K41,IF(U41=0,"UNPRICED",IF(ISNUMBER(INDEX('SKU Catalog'!$L$1:$L$116,MAX(1,U41))),G41*H41*INDEX('SKU Catalog'!$L$1:$L$116,MAX(1,U41))*IF(AND(INDEX('SKU Catalog'!$F$1:$F$116,MAX(1,U41))="Hourly",OR(INDEX('SKU Catalog'!$J$1:$J$116,MAX(1,U41))=0,"1Y"="PAYG")),I41,1),"UNPRICED"))))</f>
        <v>UNPRICED</v>
      </c>
      <c r="X41" s="4" t="str">
        <f>IF(NOT(AND(A41=$B$2,G41&gt;0,H41&gt;0,OR(C41&lt;&gt;"Recommended baseline",Assumptions!$B$10=1))),0,IF(ISNUMBER(K41),G41*H41*K41,IF(U41=0,"UNPRICED",IF(ISNUMBER(INDEX('SKU Catalog'!$M$1:$M$116,MAX(1,U41))),G41*H41*INDEX('SKU Catalog'!$M$1:$M$116,MAX(1,U41))*IF(AND(INDEX('SKU Catalog'!$F$1:$F$116,MAX(1,U41))="Hourly",OR(INDEX('SKU Catalog'!$J$1:$J$116,MAX(1,U41))=0,"3Y"="PAYG")),I41,1),"UNPRICED"))))</f>
        <v>UNPRICED</v>
      </c>
    </row>
    <row r="42" spans="1:24" ht="54" customHeight="1" x14ac:dyDescent="0.3">
      <c r="A42" s="2" t="s">
        <v>967</v>
      </c>
      <c r="B42" s="2" t="s">
        <v>89</v>
      </c>
      <c r="C42" s="2" t="s">
        <v>2299</v>
      </c>
      <c r="D42" s="2" t="s">
        <v>1343</v>
      </c>
      <c r="E42" s="2" t="s">
        <v>1345</v>
      </c>
      <c r="F42" s="5" t="s">
        <v>89</v>
      </c>
      <c r="G42" s="6">
        <v>1</v>
      </c>
      <c r="H42" s="6">
        <v>32</v>
      </c>
      <c r="I42" s="11">
        <v>1</v>
      </c>
      <c r="J42" s="5" t="s">
        <v>2297</v>
      </c>
      <c r="K42" s="12"/>
      <c r="L42" s="3" t="str">
        <f>IF(U42=0,"INVALID SKU",IF(INDEX('SKU Catalog'!$J$1:$J$116,MAX(1,U42))=0,"PAYG",IF(J42="Default",Assumptions!$B$7,J42)))</f>
        <v>PAYG</v>
      </c>
      <c r="M42" s="3" t="str">
        <f>IF(U42=0,"Review SKU",INDEX('SKU Catalog'!$E$1:$E$116,MAX(1,U42)))</f>
        <v>GB-month</v>
      </c>
      <c r="N42" s="8">
        <f>IF(ISNUMBER(K42),K42,IF(U42=0,"UNPRICED",IF(L42="PAYG",INDEX('SKU Catalog'!$K$1:$K$116,MAX(1,U42)),IF(L42="1Y",INDEX('SKU Catalog'!$L$1:$L$116,MAX(1,U42)),INDEX('SKU Catalog'!$M$1:$M$116,MAX(1,U42))))))</f>
        <v>0.115</v>
      </c>
      <c r="O42" s="4">
        <f>IF(NOT(AND(A42=$B$2,G42&gt;0,H42&gt;0,OR(C42&lt;&gt;"Recommended baseline",Assumptions!$B$10=1))),0,IF(ISNUMBER(N42),G42*H42*N42*IF(ISNUMBER(K42),1,IF(AND(L42="PAYG",INDEX('SKU Catalog'!$F$1:$F$116,MAX(1,U42))="Hourly"),I42,1)),"UNPRICED"))</f>
        <v>3.68</v>
      </c>
      <c r="P42" s="4">
        <f>IF(ISNUMBER(O42),O42*Assumptions!$B$8,"UNPRICED")</f>
        <v>44.160000000000004</v>
      </c>
      <c r="Q42" s="3" t="str">
        <f>IF(NOT(AND(A42=$B$2,G42&gt;0,H42&gt;0,OR(C42&lt;&gt;"Recommended baseline",Assumptions!$B$10=1))),"Inactive",IF(NOT(ISNUMBER(N42)),"UNPRICED - select SKU / quote",IF(ISNUMBER(K42),"Manual quote - verify source",IF(T42="Covered","Covered by capacity",IF(T42="Control plane","No direct fee","Priced - verify sizing")))))</f>
        <v>Priced - verify sizing</v>
      </c>
      <c r="R42" s="2"/>
      <c r="S42" s="2" t="s">
        <v>2117</v>
      </c>
      <c r="T42" s="2" t="s">
        <v>457</v>
      </c>
      <c r="U42" s="3">
        <f>IF(COUNTIF('SKU Catalog'!$A$4:$A$116,T42&amp;"|"&amp;F42)=0,0,MATCH(T42&amp;"|"&amp;F42,'SKU Catalog'!$A$1:$A$116,0))</f>
        <v>106</v>
      </c>
      <c r="V42" s="4">
        <f>IF(NOT(AND(A42=$B$2,G42&gt;0,H42&gt;0,OR(C42&lt;&gt;"Recommended baseline",Assumptions!$B$10=1))),0,IF(ISNUMBER(K42),G42*H42*K42,IF(U42=0,"UNPRICED",IF(ISNUMBER(INDEX('SKU Catalog'!$K$1:$K$116,MAX(1,U42))),G42*H42*INDEX('SKU Catalog'!$K$1:$K$116,MAX(1,U42))*IF(AND(INDEX('SKU Catalog'!$F$1:$F$116,MAX(1,U42))="Hourly",OR(INDEX('SKU Catalog'!$J$1:$J$116,MAX(1,U42))=0,"PAYG"="PAYG")),I42,1),"UNPRICED"))))</f>
        <v>3.68</v>
      </c>
      <c r="W42" s="4">
        <f>IF(NOT(AND(A42=$B$2,G42&gt;0,H42&gt;0,OR(C42&lt;&gt;"Recommended baseline",Assumptions!$B$10=1))),0,IF(ISNUMBER(K42),G42*H42*K42,IF(U42=0,"UNPRICED",IF(ISNUMBER(INDEX('SKU Catalog'!$L$1:$L$116,MAX(1,U42))),G42*H42*INDEX('SKU Catalog'!$L$1:$L$116,MAX(1,U42))*IF(AND(INDEX('SKU Catalog'!$F$1:$F$116,MAX(1,U42))="Hourly",OR(INDEX('SKU Catalog'!$J$1:$J$116,MAX(1,U42))=0,"1Y"="PAYG")),I42,1),"UNPRICED"))))</f>
        <v>3.68</v>
      </c>
      <c r="X42" s="4">
        <f>IF(NOT(AND(A42=$B$2,G42&gt;0,H42&gt;0,OR(C42&lt;&gt;"Recommended baseline",Assumptions!$B$10=1))),0,IF(ISNUMBER(K42),G42*H42*K42,IF(U42=0,"UNPRICED",IF(ISNUMBER(INDEX('SKU Catalog'!$M$1:$M$116,MAX(1,U42))),G42*H42*INDEX('SKU Catalog'!$M$1:$M$116,MAX(1,U42))*IF(AND(INDEX('SKU Catalog'!$F$1:$F$116,MAX(1,U42))="Hourly",OR(INDEX('SKU Catalog'!$J$1:$J$116,MAX(1,U42))=0,"3Y"="PAYG")),I42,1),"UNPRICED"))))</f>
        <v>3.68</v>
      </c>
    </row>
    <row r="43" spans="1:24" ht="54" customHeight="1" x14ac:dyDescent="0.3">
      <c r="A43" s="2" t="s">
        <v>967</v>
      </c>
      <c r="B43" s="2" t="s">
        <v>96</v>
      </c>
      <c r="C43" s="2" t="s">
        <v>2299</v>
      </c>
      <c r="D43" s="2" t="s">
        <v>1348</v>
      </c>
      <c r="E43" s="2" t="s">
        <v>1350</v>
      </c>
      <c r="F43" s="5" t="s">
        <v>191</v>
      </c>
      <c r="G43" s="6">
        <v>1</v>
      </c>
      <c r="H43" s="6">
        <v>1</v>
      </c>
      <c r="I43" s="11">
        <v>1</v>
      </c>
      <c r="J43" s="5" t="s">
        <v>2297</v>
      </c>
      <c r="K43" s="12"/>
      <c r="L43" s="3" t="str">
        <f>IF(U43=0,"INVALID SKU",IF(INDEX('SKU Catalog'!$J$1:$J$116,MAX(1,U43))=0,"PAYG",IF(J43="Default",Assumptions!$B$7,J43)))</f>
        <v>PAYG</v>
      </c>
      <c r="M43" s="3" t="str">
        <f>IF(U43=0,"Review SKU",INDEX('SKU Catalog'!$E$1:$E$116,MAX(1,U43)))</f>
        <v>quoted unit</v>
      </c>
      <c r="N43" s="8" t="str">
        <f>IF(ISNUMBER(K43),K43,IF(U43=0,"UNPRICED",IF(L43="PAYG",INDEX('SKU Catalog'!$K$1:$K$116,MAX(1,U43)),IF(L43="1Y",INDEX('SKU Catalog'!$L$1:$L$116,MAX(1,U43)),INDEX('SKU Catalog'!$M$1:$M$116,MAX(1,U43))))))</f>
        <v>UNPRICED</v>
      </c>
      <c r="O43" s="4" t="str">
        <f>IF(NOT(AND(A43=$B$2,G43&gt;0,H43&gt;0,OR(C43&lt;&gt;"Recommended baseline",Assumptions!$B$10=1))),0,IF(ISNUMBER(N43),G43*H43*N43*IF(ISNUMBER(K43),1,IF(AND(L43="PAYG",INDEX('SKU Catalog'!$F$1:$F$116,MAX(1,U43))="Hourly"),I43,1)),"UNPRICED"))</f>
        <v>UNPRICED</v>
      </c>
      <c r="P43" s="4" t="str">
        <f>IF(ISNUMBER(O43),O43*Assumptions!$B$8,"UNPRICED")</f>
        <v>UNPRICED</v>
      </c>
      <c r="Q43" s="3" t="str">
        <f>IF(NOT(AND(A43=$B$2,G43&gt;0,H43&gt;0,OR(C43&lt;&gt;"Recommended baseline",Assumptions!$B$10=1))),"Inactive",IF(NOT(ISNUMBER(N43)),"UNPRICED - select SKU / quote",IF(ISNUMBER(K43),"Manual quote - verify source",IF(T43="Covered","Covered by capacity",IF(T43="Control plane","No direct fee","Priced - verify sizing")))))</f>
        <v>UNPRICED - select SKU / quote</v>
      </c>
      <c r="R43" s="2" t="s">
        <v>2338</v>
      </c>
      <c r="S43" s="2" t="s">
        <v>2117</v>
      </c>
      <c r="T43" s="2" t="s">
        <v>96</v>
      </c>
      <c r="U43" s="3">
        <f>IF(COUNTIF('SKU Catalog'!$A$4:$A$116,T43&amp;"|"&amp;F43)=0,0,MATCH(T43&amp;"|"&amp;F43,'SKU Catalog'!$A$1:$A$116,0))</f>
        <v>6</v>
      </c>
      <c r="V43" s="4" t="str">
        <f>IF(NOT(AND(A43=$B$2,G43&gt;0,H43&gt;0,OR(C43&lt;&gt;"Recommended baseline",Assumptions!$B$10=1))),0,IF(ISNUMBER(K43),G43*H43*K43,IF(U43=0,"UNPRICED",IF(ISNUMBER(INDEX('SKU Catalog'!$K$1:$K$116,MAX(1,U43))),G43*H43*INDEX('SKU Catalog'!$K$1:$K$116,MAX(1,U43))*IF(AND(INDEX('SKU Catalog'!$F$1:$F$116,MAX(1,U43))="Hourly",OR(INDEX('SKU Catalog'!$J$1:$J$116,MAX(1,U43))=0,"PAYG"="PAYG")),I43,1),"UNPRICED"))))</f>
        <v>UNPRICED</v>
      </c>
      <c r="W43" s="4" t="str">
        <f>IF(NOT(AND(A43=$B$2,G43&gt;0,H43&gt;0,OR(C43&lt;&gt;"Recommended baseline",Assumptions!$B$10=1))),0,IF(ISNUMBER(K43),G43*H43*K43,IF(U43=0,"UNPRICED",IF(ISNUMBER(INDEX('SKU Catalog'!$L$1:$L$116,MAX(1,U43))),G43*H43*INDEX('SKU Catalog'!$L$1:$L$116,MAX(1,U43))*IF(AND(INDEX('SKU Catalog'!$F$1:$F$116,MAX(1,U43))="Hourly",OR(INDEX('SKU Catalog'!$J$1:$J$116,MAX(1,U43))=0,"1Y"="PAYG")),I43,1),"UNPRICED"))))</f>
        <v>UNPRICED</v>
      </c>
      <c r="X43" s="4" t="str">
        <f>IF(NOT(AND(A43=$B$2,G43&gt;0,H43&gt;0,OR(C43&lt;&gt;"Recommended baseline",Assumptions!$B$10=1))),0,IF(ISNUMBER(K43),G43*H43*K43,IF(U43=0,"UNPRICED",IF(ISNUMBER(INDEX('SKU Catalog'!$M$1:$M$116,MAX(1,U43))),G43*H43*INDEX('SKU Catalog'!$M$1:$M$116,MAX(1,U43))*IF(AND(INDEX('SKU Catalog'!$F$1:$F$116,MAX(1,U43))="Hourly",OR(INDEX('SKU Catalog'!$J$1:$J$116,MAX(1,U43))=0,"3Y"="PAYG")),I43,1),"UNPRICED"))))</f>
        <v>UNPRICED</v>
      </c>
    </row>
    <row r="44" spans="1:24" ht="54" customHeight="1" x14ac:dyDescent="0.3">
      <c r="A44" s="2" t="s">
        <v>967</v>
      </c>
      <c r="B44" s="2" t="s">
        <v>93</v>
      </c>
      <c r="C44" s="2" t="s">
        <v>2299</v>
      </c>
      <c r="D44" s="2" t="s">
        <v>1353</v>
      </c>
      <c r="E44" s="2" t="s">
        <v>1354</v>
      </c>
      <c r="F44" s="5" t="s">
        <v>472</v>
      </c>
      <c r="G44" s="6">
        <v>1</v>
      </c>
      <c r="H44" s="6">
        <v>4</v>
      </c>
      <c r="I44" s="11">
        <v>1</v>
      </c>
      <c r="J44" s="5" t="s">
        <v>2297</v>
      </c>
      <c r="K44" s="12"/>
      <c r="L44" s="3" t="str">
        <f>IF(U44=0,"INVALID SKU",IF(INDEX('SKU Catalog'!$J$1:$J$116,MAX(1,U44))=0,"PAYG",IF(J44="Default",Assumptions!$B$7,J44)))</f>
        <v>PAYG</v>
      </c>
      <c r="M44" s="3" t="str">
        <f>IF(U44=0,"Review SKU",INDEX('SKU Catalog'!$E$1:$E$116,MAX(1,U44)))</f>
        <v>100 RU/s</v>
      </c>
      <c r="N44" s="8">
        <f>IF(ISNUMBER(K44),K44,IF(U44=0,"UNPRICED",IF(L44="PAYG",INDEX('SKU Catalog'!$K$1:$K$116,MAX(1,U44)),IF(L44="1Y",INDEX('SKU Catalog'!$L$1:$L$116,MAX(1,U44)),INDEX('SKU Catalog'!$M$1:$M$116,MAX(1,U44))))))</f>
        <v>5.84</v>
      </c>
      <c r="O44" s="4">
        <f>IF(NOT(AND(A44=$B$2,G44&gt;0,H44&gt;0,OR(C44&lt;&gt;"Recommended baseline",Assumptions!$B$10=1))),0,IF(ISNUMBER(N44),G44*H44*N44*IF(ISNUMBER(K44),1,IF(AND(L44="PAYG",INDEX('SKU Catalog'!$F$1:$F$116,MAX(1,U44))="Hourly"),I44,1)),"UNPRICED"))</f>
        <v>23.36</v>
      </c>
      <c r="P44" s="4">
        <f>IF(ISNUMBER(O44),O44*Assumptions!$B$8,"UNPRICED")</f>
        <v>280.32</v>
      </c>
      <c r="Q44" s="3" t="str">
        <f>IF(NOT(AND(A44=$B$2,G44&gt;0,H44&gt;0,OR(C44&lt;&gt;"Recommended baseline",Assumptions!$B$10=1))),"Inactive",IF(NOT(ISNUMBER(N44)),"UNPRICED - select SKU / quote",IF(ISNUMBER(K44),"Manual quote - verify source",IF(T44="Covered","Covered by capacity",IF(T44="Control plane","No direct fee","Priced - verify sizing")))))</f>
        <v>Priced - verify sizing</v>
      </c>
      <c r="R44" s="2" t="s">
        <v>2326</v>
      </c>
      <c r="S44" s="2" t="s">
        <v>2117</v>
      </c>
      <c r="T44" s="2" t="s">
        <v>471</v>
      </c>
      <c r="U44" s="3">
        <f>IF(COUNTIF('SKU Catalog'!$A$4:$A$116,T44&amp;"|"&amp;F44)=0,0,MATCH(T44&amp;"|"&amp;F44,'SKU Catalog'!$A$1:$A$116,0))</f>
        <v>110</v>
      </c>
      <c r="V44" s="4">
        <f>IF(NOT(AND(A44=$B$2,G44&gt;0,H44&gt;0,OR(C44&lt;&gt;"Recommended baseline",Assumptions!$B$10=1))),0,IF(ISNUMBER(K44),G44*H44*K44,IF(U44=0,"UNPRICED",IF(ISNUMBER(INDEX('SKU Catalog'!$K$1:$K$116,MAX(1,U44))),G44*H44*INDEX('SKU Catalog'!$K$1:$K$116,MAX(1,U44))*IF(AND(INDEX('SKU Catalog'!$F$1:$F$116,MAX(1,U44))="Hourly",OR(INDEX('SKU Catalog'!$J$1:$J$116,MAX(1,U44))=0,"PAYG"="PAYG")),I44,1),"UNPRICED"))))</f>
        <v>23.36</v>
      </c>
      <c r="W44" s="4">
        <f>IF(NOT(AND(A44=$B$2,G44&gt;0,H44&gt;0,OR(C44&lt;&gt;"Recommended baseline",Assumptions!$B$10=1))),0,IF(ISNUMBER(K44),G44*H44*K44,IF(U44=0,"UNPRICED",IF(ISNUMBER(INDEX('SKU Catalog'!$L$1:$L$116,MAX(1,U44))),G44*H44*INDEX('SKU Catalog'!$L$1:$L$116,MAX(1,U44))*IF(AND(INDEX('SKU Catalog'!$F$1:$F$116,MAX(1,U44))="Hourly",OR(INDEX('SKU Catalog'!$J$1:$J$116,MAX(1,U44))=0,"1Y"="PAYG")),I44,1),"UNPRICED"))))</f>
        <v>23.36</v>
      </c>
      <c r="X44" s="4">
        <f>IF(NOT(AND(A44=$B$2,G44&gt;0,H44&gt;0,OR(C44&lt;&gt;"Recommended baseline",Assumptions!$B$10=1))),0,IF(ISNUMBER(K44),G44*H44*K44,IF(U44=0,"UNPRICED",IF(ISNUMBER(INDEX('SKU Catalog'!$M$1:$M$116,MAX(1,U44))),G44*H44*INDEX('SKU Catalog'!$M$1:$M$116,MAX(1,U44))*IF(AND(INDEX('SKU Catalog'!$F$1:$F$116,MAX(1,U44))="Hourly",OR(INDEX('SKU Catalog'!$J$1:$J$116,MAX(1,U44))=0,"3Y"="PAYG")),I44,1),"UNPRICED"))))</f>
        <v>23.36</v>
      </c>
    </row>
    <row r="45" spans="1:24" ht="54" customHeight="1" x14ac:dyDescent="0.3">
      <c r="A45" s="2" t="s">
        <v>967</v>
      </c>
      <c r="B45" s="2" t="s">
        <v>96</v>
      </c>
      <c r="C45" s="2" t="s">
        <v>2299</v>
      </c>
      <c r="D45" s="2" t="s">
        <v>1353</v>
      </c>
      <c r="E45" s="2" t="s">
        <v>1354</v>
      </c>
      <c r="F45" s="5" t="s">
        <v>191</v>
      </c>
      <c r="G45" s="6">
        <v>1</v>
      </c>
      <c r="H45" s="6">
        <v>1</v>
      </c>
      <c r="I45" s="11">
        <v>1</v>
      </c>
      <c r="J45" s="5" t="s">
        <v>2297</v>
      </c>
      <c r="K45" s="12"/>
      <c r="L45" s="3" t="str">
        <f>IF(U45=0,"INVALID SKU",IF(INDEX('SKU Catalog'!$J$1:$J$116,MAX(1,U45))=0,"PAYG",IF(J45="Default",Assumptions!$B$7,J45)))</f>
        <v>PAYG</v>
      </c>
      <c r="M45" s="3" t="str">
        <f>IF(U45=0,"Review SKU",INDEX('SKU Catalog'!$E$1:$E$116,MAX(1,U45)))</f>
        <v>quoted unit</v>
      </c>
      <c r="N45" s="8" t="str">
        <f>IF(ISNUMBER(K45),K45,IF(U45=0,"UNPRICED",IF(L45="PAYG",INDEX('SKU Catalog'!$K$1:$K$116,MAX(1,U45)),IF(L45="1Y",INDEX('SKU Catalog'!$L$1:$L$116,MAX(1,U45)),INDEX('SKU Catalog'!$M$1:$M$116,MAX(1,U45))))))</f>
        <v>UNPRICED</v>
      </c>
      <c r="O45" s="4" t="str">
        <f>IF(NOT(AND(A45=$B$2,G45&gt;0,H45&gt;0,OR(C45&lt;&gt;"Recommended baseline",Assumptions!$B$10=1))),0,IF(ISNUMBER(N45),G45*H45*N45*IF(ISNUMBER(K45),1,IF(AND(L45="PAYG",INDEX('SKU Catalog'!$F$1:$F$116,MAX(1,U45))="Hourly"),I45,1)),"UNPRICED"))</f>
        <v>UNPRICED</v>
      </c>
      <c r="P45" s="4" t="str">
        <f>IF(ISNUMBER(O45),O45*Assumptions!$B$8,"UNPRICED")</f>
        <v>UNPRICED</v>
      </c>
      <c r="Q45" s="3" t="str">
        <f>IF(NOT(AND(A45=$B$2,G45&gt;0,H45&gt;0,OR(C45&lt;&gt;"Recommended baseline",Assumptions!$B$10=1))),"Inactive",IF(NOT(ISNUMBER(N45)),"UNPRICED - select SKU / quote",IF(ISNUMBER(K45),"Manual quote - verify source",IF(T45="Covered","Covered by capacity",IF(T45="Control plane","No direct fee","Priced - verify sizing")))))</f>
        <v>UNPRICED - select SKU / quote</v>
      </c>
      <c r="R45" s="2" t="s">
        <v>2339</v>
      </c>
      <c r="S45" s="2" t="s">
        <v>2117</v>
      </c>
      <c r="T45" s="2" t="s">
        <v>96</v>
      </c>
      <c r="U45" s="3">
        <f>IF(COUNTIF('SKU Catalog'!$A$4:$A$116,T45&amp;"|"&amp;F45)=0,0,MATCH(T45&amp;"|"&amp;F45,'SKU Catalog'!$A$1:$A$116,0))</f>
        <v>6</v>
      </c>
      <c r="V45" s="4" t="str">
        <f>IF(NOT(AND(A45=$B$2,G45&gt;0,H45&gt;0,OR(C45&lt;&gt;"Recommended baseline",Assumptions!$B$10=1))),0,IF(ISNUMBER(K45),G45*H45*K45,IF(U45=0,"UNPRICED",IF(ISNUMBER(INDEX('SKU Catalog'!$K$1:$K$116,MAX(1,U45))),G45*H45*INDEX('SKU Catalog'!$K$1:$K$116,MAX(1,U45))*IF(AND(INDEX('SKU Catalog'!$F$1:$F$116,MAX(1,U45))="Hourly",OR(INDEX('SKU Catalog'!$J$1:$J$116,MAX(1,U45))=0,"PAYG"="PAYG")),I45,1),"UNPRICED"))))</f>
        <v>UNPRICED</v>
      </c>
      <c r="W45" s="4" t="str">
        <f>IF(NOT(AND(A45=$B$2,G45&gt;0,H45&gt;0,OR(C45&lt;&gt;"Recommended baseline",Assumptions!$B$10=1))),0,IF(ISNUMBER(K45),G45*H45*K45,IF(U45=0,"UNPRICED",IF(ISNUMBER(INDEX('SKU Catalog'!$L$1:$L$116,MAX(1,U45))),G45*H45*INDEX('SKU Catalog'!$L$1:$L$116,MAX(1,U45))*IF(AND(INDEX('SKU Catalog'!$F$1:$F$116,MAX(1,U45))="Hourly",OR(INDEX('SKU Catalog'!$J$1:$J$116,MAX(1,U45))=0,"1Y"="PAYG")),I45,1),"UNPRICED"))))</f>
        <v>UNPRICED</v>
      </c>
      <c r="X45" s="4" t="str">
        <f>IF(NOT(AND(A45=$B$2,G45&gt;0,H45&gt;0,OR(C45&lt;&gt;"Recommended baseline",Assumptions!$B$10=1))),0,IF(ISNUMBER(K45),G45*H45*K45,IF(U45=0,"UNPRICED",IF(ISNUMBER(INDEX('SKU Catalog'!$M$1:$M$116,MAX(1,U45))),G45*H45*INDEX('SKU Catalog'!$M$1:$M$116,MAX(1,U45))*IF(AND(INDEX('SKU Catalog'!$F$1:$F$116,MAX(1,U45))="Hourly",OR(INDEX('SKU Catalog'!$J$1:$J$116,MAX(1,U45))=0,"3Y"="PAYG")),I45,1),"UNPRICED"))))</f>
        <v>UNPRICED</v>
      </c>
    </row>
    <row r="46" spans="1:24" ht="54" customHeight="1" x14ac:dyDescent="0.3">
      <c r="A46" s="2" t="s">
        <v>967</v>
      </c>
      <c r="B46" s="2" t="s">
        <v>93</v>
      </c>
      <c r="C46" s="2" t="s">
        <v>2299</v>
      </c>
      <c r="D46" s="2" t="s">
        <v>1357</v>
      </c>
      <c r="E46" s="2" t="s">
        <v>1359</v>
      </c>
      <c r="F46" s="5" t="s">
        <v>477</v>
      </c>
      <c r="G46" s="6">
        <v>1</v>
      </c>
      <c r="H46" s="6">
        <v>1</v>
      </c>
      <c r="I46" s="11">
        <v>1</v>
      </c>
      <c r="J46" s="5" t="s">
        <v>2297</v>
      </c>
      <c r="K46" s="12"/>
      <c r="L46" s="3" t="str">
        <f>IF(U46=0,"INVALID SKU",IF(INDEX('SKU Catalog'!$J$1:$J$116,MAX(1,U46))=0,"PAYG",IF(J46="Default",Assumptions!$B$7,J46)))</f>
        <v>PAYG</v>
      </c>
      <c r="M46" s="3" t="str">
        <f>IF(U46=0,"Review SKU",INDEX('SKU Catalog'!$E$1:$E$116,MAX(1,U46)))</f>
        <v>cache</v>
      </c>
      <c r="N46" s="8">
        <f>IF(ISNUMBER(K46),K46,IF(U46=0,"UNPRICED",IF(L46="PAYG",INDEX('SKU Catalog'!$K$1:$K$116,MAX(1,U46)),IF(L46="1Y",INDEX('SKU Catalog'!$L$1:$L$116,MAX(1,U46)),INDEX('SKU Catalog'!$M$1:$M$116,MAX(1,U46))))))</f>
        <v>16.059999999999999</v>
      </c>
      <c r="O46" s="4">
        <f>IF(NOT(AND(A46=$B$2,G46&gt;0,H46&gt;0,OR(C46&lt;&gt;"Recommended baseline",Assumptions!$B$10=1))),0,IF(ISNUMBER(N46),G46*H46*N46*IF(ISNUMBER(K46),1,IF(AND(L46="PAYG",INDEX('SKU Catalog'!$F$1:$F$116,MAX(1,U46))="Hourly"),I46,1)),"UNPRICED"))</f>
        <v>16.059999999999999</v>
      </c>
      <c r="P46" s="4">
        <f>IF(ISNUMBER(O46),O46*Assumptions!$B$8,"UNPRICED")</f>
        <v>192.71999999999997</v>
      </c>
      <c r="Q46" s="3" t="str">
        <f>IF(NOT(AND(A46=$B$2,G46&gt;0,H46&gt;0,OR(C46&lt;&gt;"Recommended baseline",Assumptions!$B$10=1))),"Inactive",IF(NOT(ISNUMBER(N46)),"UNPRICED - select SKU / quote",IF(ISNUMBER(K46),"Manual quote - verify source",IF(T46="Covered","Covered by capacity",IF(T46="Control plane","No direct fee","Priced - verify sizing")))))</f>
        <v>Priced - verify sizing</v>
      </c>
      <c r="R46" s="2" t="s">
        <v>2340</v>
      </c>
      <c r="S46" s="2" t="s">
        <v>2117</v>
      </c>
      <c r="T46" s="2" t="s">
        <v>476</v>
      </c>
      <c r="U46" s="3">
        <f>IF(COUNTIF('SKU Catalog'!$A$4:$A$116,T46&amp;"|"&amp;F46)=0,0,MATCH(T46&amp;"|"&amp;F46,'SKU Catalog'!$A$1:$A$116,0))</f>
        <v>111</v>
      </c>
      <c r="V46" s="4">
        <f>IF(NOT(AND(A46=$B$2,G46&gt;0,H46&gt;0,OR(C46&lt;&gt;"Recommended baseline",Assumptions!$B$10=1))),0,IF(ISNUMBER(K46),G46*H46*K46,IF(U46=0,"UNPRICED",IF(ISNUMBER(INDEX('SKU Catalog'!$K$1:$K$116,MAX(1,U46))),G46*H46*INDEX('SKU Catalog'!$K$1:$K$116,MAX(1,U46))*IF(AND(INDEX('SKU Catalog'!$F$1:$F$116,MAX(1,U46))="Hourly",OR(INDEX('SKU Catalog'!$J$1:$J$116,MAX(1,U46))=0,"PAYG"="PAYG")),I46,1),"UNPRICED"))))</f>
        <v>16.059999999999999</v>
      </c>
      <c r="W46" s="4">
        <f>IF(NOT(AND(A46=$B$2,G46&gt;0,H46&gt;0,OR(C46&lt;&gt;"Recommended baseline",Assumptions!$B$10=1))),0,IF(ISNUMBER(K46),G46*H46*K46,IF(U46=0,"UNPRICED",IF(ISNUMBER(INDEX('SKU Catalog'!$L$1:$L$116,MAX(1,U46))),G46*H46*INDEX('SKU Catalog'!$L$1:$L$116,MAX(1,U46))*IF(AND(INDEX('SKU Catalog'!$F$1:$F$116,MAX(1,U46))="Hourly",OR(INDEX('SKU Catalog'!$J$1:$J$116,MAX(1,U46))=0,"1Y"="PAYG")),I46,1),"UNPRICED"))))</f>
        <v>16.059999999999999</v>
      </c>
      <c r="X46" s="4">
        <f>IF(NOT(AND(A46=$B$2,G46&gt;0,H46&gt;0,OR(C46&lt;&gt;"Recommended baseline",Assumptions!$B$10=1))),0,IF(ISNUMBER(K46),G46*H46*K46,IF(U46=0,"UNPRICED",IF(ISNUMBER(INDEX('SKU Catalog'!$M$1:$M$116,MAX(1,U46))),G46*H46*INDEX('SKU Catalog'!$M$1:$M$116,MAX(1,U46))*IF(AND(INDEX('SKU Catalog'!$F$1:$F$116,MAX(1,U46))="Hourly",OR(INDEX('SKU Catalog'!$J$1:$J$116,MAX(1,U46))=0,"3Y"="PAYG")),I46,1),"UNPRICED"))))</f>
        <v>16.059999999999999</v>
      </c>
    </row>
    <row r="47" spans="1:24" ht="54" customHeight="1" x14ac:dyDescent="0.3">
      <c r="A47" s="2" t="s">
        <v>967</v>
      </c>
      <c r="B47" s="2" t="s">
        <v>96</v>
      </c>
      <c r="C47" s="2" t="s">
        <v>2299</v>
      </c>
      <c r="D47" s="2" t="s">
        <v>1362</v>
      </c>
      <c r="E47" s="2" t="s">
        <v>1364</v>
      </c>
      <c r="F47" s="5" t="s">
        <v>191</v>
      </c>
      <c r="G47" s="6">
        <v>1</v>
      </c>
      <c r="H47" s="6">
        <v>1</v>
      </c>
      <c r="I47" s="11">
        <v>1</v>
      </c>
      <c r="J47" s="5" t="s">
        <v>2297</v>
      </c>
      <c r="K47" s="12"/>
      <c r="L47" s="3" t="str">
        <f>IF(U47=0,"INVALID SKU",IF(INDEX('SKU Catalog'!$J$1:$J$116,MAX(1,U47))=0,"PAYG",IF(J47="Default",Assumptions!$B$7,J47)))</f>
        <v>PAYG</v>
      </c>
      <c r="M47" s="3" t="str">
        <f>IF(U47=0,"Review SKU",INDEX('SKU Catalog'!$E$1:$E$116,MAX(1,U47)))</f>
        <v>quoted unit</v>
      </c>
      <c r="N47" s="8" t="str">
        <f>IF(ISNUMBER(K47),K47,IF(U47=0,"UNPRICED",IF(L47="PAYG",INDEX('SKU Catalog'!$K$1:$K$116,MAX(1,U47)),IF(L47="1Y",INDEX('SKU Catalog'!$L$1:$L$116,MAX(1,U47)),INDEX('SKU Catalog'!$M$1:$M$116,MAX(1,U47))))))</f>
        <v>UNPRICED</v>
      </c>
      <c r="O47" s="4" t="str">
        <f>IF(NOT(AND(A47=$B$2,G47&gt;0,H47&gt;0,OR(C47&lt;&gt;"Recommended baseline",Assumptions!$B$10=1))),0,IF(ISNUMBER(N47),G47*H47*N47*IF(ISNUMBER(K47),1,IF(AND(L47="PAYG",INDEX('SKU Catalog'!$F$1:$F$116,MAX(1,U47))="Hourly"),I47,1)),"UNPRICED"))</f>
        <v>UNPRICED</v>
      </c>
      <c r="P47" s="4" t="str">
        <f>IF(ISNUMBER(O47),O47*Assumptions!$B$8,"UNPRICED")</f>
        <v>UNPRICED</v>
      </c>
      <c r="Q47" s="3" t="str">
        <f>IF(NOT(AND(A47=$B$2,G47&gt;0,H47&gt;0,OR(C47&lt;&gt;"Recommended baseline",Assumptions!$B$10=1))),"Inactive",IF(NOT(ISNUMBER(N47)),"UNPRICED - select SKU / quote",IF(ISNUMBER(K47),"Manual quote - verify source",IF(T47="Covered","Covered by capacity",IF(T47="Control plane","No direct fee","Priced - verify sizing")))))</f>
        <v>UNPRICED - select SKU / quote</v>
      </c>
      <c r="R47" s="2" t="s">
        <v>2341</v>
      </c>
      <c r="S47" s="2" t="s">
        <v>2117</v>
      </c>
      <c r="T47" s="2" t="s">
        <v>96</v>
      </c>
      <c r="U47" s="3">
        <f>IF(COUNTIF('SKU Catalog'!$A$4:$A$116,T47&amp;"|"&amp;F47)=0,0,MATCH(T47&amp;"|"&amp;F47,'SKU Catalog'!$A$1:$A$116,0))</f>
        <v>6</v>
      </c>
      <c r="V47" s="4" t="str">
        <f>IF(NOT(AND(A47=$B$2,G47&gt;0,H47&gt;0,OR(C47&lt;&gt;"Recommended baseline",Assumptions!$B$10=1))),0,IF(ISNUMBER(K47),G47*H47*K47,IF(U47=0,"UNPRICED",IF(ISNUMBER(INDEX('SKU Catalog'!$K$1:$K$116,MAX(1,U47))),G47*H47*INDEX('SKU Catalog'!$K$1:$K$116,MAX(1,U47))*IF(AND(INDEX('SKU Catalog'!$F$1:$F$116,MAX(1,U47))="Hourly",OR(INDEX('SKU Catalog'!$J$1:$J$116,MAX(1,U47))=0,"PAYG"="PAYG")),I47,1),"UNPRICED"))))</f>
        <v>UNPRICED</v>
      </c>
      <c r="W47" s="4" t="str">
        <f>IF(NOT(AND(A47=$B$2,G47&gt;0,H47&gt;0,OR(C47&lt;&gt;"Recommended baseline",Assumptions!$B$10=1))),0,IF(ISNUMBER(K47),G47*H47*K47,IF(U47=0,"UNPRICED",IF(ISNUMBER(INDEX('SKU Catalog'!$L$1:$L$116,MAX(1,U47))),G47*H47*INDEX('SKU Catalog'!$L$1:$L$116,MAX(1,U47))*IF(AND(INDEX('SKU Catalog'!$F$1:$F$116,MAX(1,U47))="Hourly",OR(INDEX('SKU Catalog'!$J$1:$J$116,MAX(1,U47))=0,"1Y"="PAYG")),I47,1),"UNPRICED"))))</f>
        <v>UNPRICED</v>
      </c>
      <c r="X47" s="4" t="str">
        <f>IF(NOT(AND(A47=$B$2,G47&gt;0,H47&gt;0,OR(C47&lt;&gt;"Recommended baseline",Assumptions!$B$10=1))),0,IF(ISNUMBER(K47),G47*H47*K47,IF(U47=0,"UNPRICED",IF(ISNUMBER(INDEX('SKU Catalog'!$M$1:$M$116,MAX(1,U47))),G47*H47*INDEX('SKU Catalog'!$M$1:$M$116,MAX(1,U47))*IF(AND(INDEX('SKU Catalog'!$F$1:$F$116,MAX(1,U47))="Hourly",OR(INDEX('SKU Catalog'!$J$1:$J$116,MAX(1,U47))=0,"3Y"="PAYG")),I47,1),"UNPRICED"))))</f>
        <v>UNPRICED</v>
      </c>
    </row>
    <row r="48" spans="1:24" ht="54" customHeight="1" x14ac:dyDescent="0.3">
      <c r="A48" s="2" t="s">
        <v>967</v>
      </c>
      <c r="B48" s="2" t="s">
        <v>88</v>
      </c>
      <c r="C48" s="2" t="s">
        <v>2301</v>
      </c>
      <c r="D48" s="2" t="s">
        <v>286</v>
      </c>
      <c r="E48" s="2" t="s">
        <v>2302</v>
      </c>
      <c r="F48" s="5" t="s">
        <v>287</v>
      </c>
      <c r="G48" s="6">
        <v>1</v>
      </c>
      <c r="H48" s="13">
        <f>Assumptions!$B$23</f>
        <v>10</v>
      </c>
      <c r="I48" s="11">
        <v>1</v>
      </c>
      <c r="J48" s="5" t="s">
        <v>2297</v>
      </c>
      <c r="K48" s="12"/>
      <c r="L48" s="3" t="str">
        <f>IF(U48=0,"INVALID SKU",IF(INDEX('SKU Catalog'!$J$1:$J$116,MAX(1,U48))=0,"PAYG",IF(J48="Default",Assumptions!$B$7,J48)))</f>
        <v>PAYG</v>
      </c>
      <c r="M48" s="3" t="str">
        <f>IF(U48=0,"Review SKU",INDEX('SKU Catalog'!$E$1:$E$116,MAX(1,U48)))</f>
        <v>10K operations</v>
      </c>
      <c r="N48" s="8">
        <f>IF(ISNUMBER(K48),K48,IF(U48=0,"UNPRICED",IF(L48="PAYG",INDEX('SKU Catalog'!$K$1:$K$116,MAX(1,U48)),IF(L48="1Y",INDEX('SKU Catalog'!$L$1:$L$116,MAX(1,U48)),INDEX('SKU Catalog'!$M$1:$M$116,MAX(1,U48))))))</f>
        <v>0.03</v>
      </c>
      <c r="O48" s="4">
        <f>IF(NOT(AND(A48=$B$2,G48&gt;0,H48&gt;0,OR(C48&lt;&gt;"Recommended baseline",Assumptions!$B$10=1))),0,IF(ISNUMBER(N48),G48*H48*N48*IF(ISNUMBER(K48),1,IF(AND(L48="PAYG",INDEX('SKU Catalog'!$F$1:$F$116,MAX(1,U48))="Hourly"),I48,1)),"UNPRICED"))</f>
        <v>0.3</v>
      </c>
      <c r="P48" s="4">
        <f>IF(ISNUMBER(O48),O48*Assumptions!$B$8,"UNPRICED")</f>
        <v>3.5999999999999996</v>
      </c>
      <c r="Q48" s="3" t="str">
        <f>IF(NOT(AND(A48=$B$2,G48&gt;0,H48&gt;0,OR(C48&lt;&gt;"Recommended baseline",Assumptions!$B$10=1))),"Inactive",IF(NOT(ISNUMBER(N48)),"UNPRICED - select SKU / quote",IF(ISNUMBER(K48),"Manual quote - verify source",IF(T48="Covered","Covered by capacity",IF(T48="Control plane","No direct fee","Priced - verify sizing")))))</f>
        <v>Priced - verify sizing</v>
      </c>
      <c r="R48" s="2" t="s">
        <v>2303</v>
      </c>
      <c r="S48" s="2" t="s">
        <v>2304</v>
      </c>
      <c r="T48" s="2" t="s">
        <v>286</v>
      </c>
      <c r="U48" s="3">
        <f>IF(COUNTIF('SKU Catalog'!$A$4:$A$116,T48&amp;"|"&amp;F48)=0,0,MATCH(T48&amp;"|"&amp;F48,'SKU Catalog'!$A$1:$A$116,0))</f>
        <v>48</v>
      </c>
      <c r="V48" s="4">
        <f>IF(NOT(AND(A48=$B$2,G48&gt;0,H48&gt;0,OR(C48&lt;&gt;"Recommended baseline",Assumptions!$B$10=1))),0,IF(ISNUMBER(K48),G48*H48*K48,IF(U48=0,"UNPRICED",IF(ISNUMBER(INDEX('SKU Catalog'!$K$1:$K$116,MAX(1,U48))),G48*H48*INDEX('SKU Catalog'!$K$1:$K$116,MAX(1,U48))*IF(AND(INDEX('SKU Catalog'!$F$1:$F$116,MAX(1,U48))="Hourly",OR(INDEX('SKU Catalog'!$J$1:$J$116,MAX(1,U48))=0,"PAYG"="PAYG")),I48,1),"UNPRICED"))))</f>
        <v>0.3</v>
      </c>
      <c r="W48" s="4">
        <f>IF(NOT(AND(A48=$B$2,G48&gt;0,H48&gt;0,OR(C48&lt;&gt;"Recommended baseline",Assumptions!$B$10=1))),0,IF(ISNUMBER(K48),G48*H48*K48,IF(U48=0,"UNPRICED",IF(ISNUMBER(INDEX('SKU Catalog'!$L$1:$L$116,MAX(1,U48))),G48*H48*INDEX('SKU Catalog'!$L$1:$L$116,MAX(1,U48))*IF(AND(INDEX('SKU Catalog'!$F$1:$F$116,MAX(1,U48))="Hourly",OR(INDEX('SKU Catalog'!$J$1:$J$116,MAX(1,U48))=0,"1Y"="PAYG")),I48,1),"UNPRICED"))))</f>
        <v>0.3</v>
      </c>
      <c r="X48" s="4">
        <f>IF(NOT(AND(A48=$B$2,G48&gt;0,H48&gt;0,OR(C48&lt;&gt;"Recommended baseline",Assumptions!$B$10=1))),0,IF(ISNUMBER(K48),G48*H48*K48,IF(U48=0,"UNPRICED",IF(ISNUMBER(INDEX('SKU Catalog'!$M$1:$M$116,MAX(1,U48))),G48*H48*INDEX('SKU Catalog'!$M$1:$M$116,MAX(1,U48))*IF(AND(INDEX('SKU Catalog'!$F$1:$F$116,MAX(1,U48))="Hourly",OR(INDEX('SKU Catalog'!$J$1:$J$116,MAX(1,U48))=0,"3Y"="PAYG")),I48,1),"UNPRICED"))))</f>
        <v>0.3</v>
      </c>
    </row>
    <row r="49" spans="1:24" ht="54" customHeight="1" x14ac:dyDescent="0.3">
      <c r="A49" s="2" t="s">
        <v>967</v>
      </c>
      <c r="B49" s="2" t="s">
        <v>88</v>
      </c>
      <c r="C49" s="2" t="s">
        <v>2301</v>
      </c>
      <c r="D49" s="2" t="s">
        <v>297</v>
      </c>
      <c r="E49" s="2" t="s">
        <v>2302</v>
      </c>
      <c r="F49" s="5" t="s">
        <v>298</v>
      </c>
      <c r="G49" s="6">
        <v>1</v>
      </c>
      <c r="H49" s="13">
        <f>Assumptions!$B$12</f>
        <v>30</v>
      </c>
      <c r="I49" s="11">
        <v>1</v>
      </c>
      <c r="J49" s="5" t="s">
        <v>2297</v>
      </c>
      <c r="K49" s="12"/>
      <c r="L49" s="3" t="str">
        <f>IF(U49=0,"INVALID SKU",IF(INDEX('SKU Catalog'!$J$1:$J$116,MAX(1,U49))=0,"PAYG",IF(J49="Default",Assumptions!$B$7,J49)))</f>
        <v>PAYG</v>
      </c>
      <c r="M49" s="3" t="str">
        <f>IF(U49=0,"Review SKU",INDEX('SKU Catalog'!$E$1:$E$116,MAX(1,U49)))</f>
        <v>GB analyzed</v>
      </c>
      <c r="N49" s="8">
        <f>IF(ISNUMBER(K49),K49,IF(U49=0,"UNPRICED",IF(L49="PAYG",INDEX('SKU Catalog'!$K$1:$K$116,MAX(1,U49)),IF(L49="1Y",INDEX('SKU Catalog'!$L$1:$L$116,MAX(1,U49)),INDEX('SKU Catalog'!$M$1:$M$116,MAX(1,U49))))))</f>
        <v>4.3</v>
      </c>
      <c r="O49" s="4">
        <f>IF(NOT(AND(A49=$B$2,G49&gt;0,H49&gt;0,OR(C49&lt;&gt;"Recommended baseline",Assumptions!$B$10=1))),0,IF(ISNUMBER(N49),G49*H49*N49*IF(ISNUMBER(K49),1,IF(AND(L49="PAYG",INDEX('SKU Catalog'!$F$1:$F$116,MAX(1,U49))="Hourly"),I49,1)),"UNPRICED"))</f>
        <v>129</v>
      </c>
      <c r="P49" s="4">
        <f>IF(ISNUMBER(O49),O49*Assumptions!$B$8,"UNPRICED")</f>
        <v>1548</v>
      </c>
      <c r="Q49" s="3" t="str">
        <f>IF(NOT(AND(A49=$B$2,G49&gt;0,H49&gt;0,OR(C49&lt;&gt;"Recommended baseline",Assumptions!$B$10=1))),"Inactive",IF(NOT(ISNUMBER(N49)),"UNPRICED - select SKU / quote",IF(ISNUMBER(K49),"Manual quote - verify source",IF(T49="Covered","Covered by capacity",IF(T49="Control plane","No direct fee","Priced - verify sizing")))))</f>
        <v>Priced - verify sizing</v>
      </c>
      <c r="R49" s="2" t="s">
        <v>2305</v>
      </c>
      <c r="S49" s="2" t="s">
        <v>2304</v>
      </c>
      <c r="T49" s="2" t="s">
        <v>297</v>
      </c>
      <c r="U49" s="3">
        <f>IF(COUNTIF('SKU Catalog'!$A$4:$A$116,T49&amp;"|"&amp;F49)=0,0,MATCH(T49&amp;"|"&amp;F49,'SKU Catalog'!$A$1:$A$116,0))</f>
        <v>51</v>
      </c>
      <c r="V49" s="4">
        <f>IF(NOT(AND(A49=$B$2,G49&gt;0,H49&gt;0,OR(C49&lt;&gt;"Recommended baseline",Assumptions!$B$10=1))),0,IF(ISNUMBER(K49),G49*H49*K49,IF(U49=0,"UNPRICED",IF(ISNUMBER(INDEX('SKU Catalog'!$K$1:$K$116,MAX(1,U49))),G49*H49*INDEX('SKU Catalog'!$K$1:$K$116,MAX(1,U49))*IF(AND(INDEX('SKU Catalog'!$F$1:$F$116,MAX(1,U49))="Hourly",OR(INDEX('SKU Catalog'!$J$1:$J$116,MAX(1,U49))=0,"PAYG"="PAYG")),I49,1),"UNPRICED"))))</f>
        <v>129</v>
      </c>
      <c r="W49" s="4">
        <f>IF(NOT(AND(A49=$B$2,G49&gt;0,H49&gt;0,OR(C49&lt;&gt;"Recommended baseline",Assumptions!$B$10=1))),0,IF(ISNUMBER(K49),G49*H49*K49,IF(U49=0,"UNPRICED",IF(ISNUMBER(INDEX('SKU Catalog'!$L$1:$L$116,MAX(1,U49))),G49*H49*INDEX('SKU Catalog'!$L$1:$L$116,MAX(1,U49))*IF(AND(INDEX('SKU Catalog'!$F$1:$F$116,MAX(1,U49))="Hourly",OR(INDEX('SKU Catalog'!$J$1:$J$116,MAX(1,U49))=0,"1Y"="PAYG")),I49,1),"UNPRICED"))))</f>
        <v>129</v>
      </c>
      <c r="X49" s="4">
        <f>IF(NOT(AND(A49=$B$2,G49&gt;0,H49&gt;0,OR(C49&lt;&gt;"Recommended baseline",Assumptions!$B$10=1))),0,IF(ISNUMBER(K49),G49*H49*K49,IF(U49=0,"UNPRICED",IF(ISNUMBER(INDEX('SKU Catalog'!$M$1:$M$116,MAX(1,U49))),G49*H49*INDEX('SKU Catalog'!$M$1:$M$116,MAX(1,U49))*IF(AND(INDEX('SKU Catalog'!$F$1:$F$116,MAX(1,U49))="Hourly",OR(INDEX('SKU Catalog'!$J$1:$J$116,MAX(1,U49))=0,"3Y"="PAYG")),I49,1),"UNPRICED"))))</f>
        <v>129</v>
      </c>
    </row>
    <row r="50" spans="1:24" ht="54" customHeight="1" x14ac:dyDescent="0.3">
      <c r="A50" s="2" t="s">
        <v>967</v>
      </c>
      <c r="B50" s="2" t="s">
        <v>94</v>
      </c>
      <c r="C50" s="2" t="s">
        <v>2301</v>
      </c>
      <c r="D50" s="2" t="s">
        <v>289</v>
      </c>
      <c r="E50" s="2" t="s">
        <v>2302</v>
      </c>
      <c r="F50" s="5" t="s">
        <v>290</v>
      </c>
      <c r="G50" s="6">
        <v>1</v>
      </c>
      <c r="H50" s="13">
        <f>Assumptions!$B$12</f>
        <v>30</v>
      </c>
      <c r="I50" s="11">
        <v>1</v>
      </c>
      <c r="J50" s="5" t="s">
        <v>2297</v>
      </c>
      <c r="K50" s="12"/>
      <c r="L50" s="3" t="str">
        <f>IF(U50=0,"INVALID SKU",IF(INDEX('SKU Catalog'!$J$1:$J$116,MAX(1,U50))=0,"PAYG",IF(J50="Default",Assumptions!$B$7,J50)))</f>
        <v>PAYG</v>
      </c>
      <c r="M50" s="3" t="str">
        <f>IF(U50=0,"Review SKU",INDEX('SKU Catalog'!$E$1:$E$116,MAX(1,U50)))</f>
        <v>GB ingested</v>
      </c>
      <c r="N50" s="8">
        <f>IF(ISNUMBER(K50),K50,IF(U50=0,"UNPRICED",IF(L50="PAYG",INDEX('SKU Catalog'!$K$1:$K$116,MAX(1,U50)),IF(L50="1Y",INDEX('SKU Catalog'!$L$1:$L$116,MAX(1,U50)),INDEX('SKU Catalog'!$M$1:$M$116,MAX(1,U50))))))</f>
        <v>2.2999999999999998</v>
      </c>
      <c r="O50" s="4">
        <f>IF(NOT(AND(A50=$B$2,G50&gt;0,H50&gt;0,OR(C50&lt;&gt;"Recommended baseline",Assumptions!$B$10=1))),0,IF(ISNUMBER(N50),G50*H50*N50*IF(ISNUMBER(K50),1,IF(AND(L50="PAYG",INDEX('SKU Catalog'!$F$1:$F$116,MAX(1,U50))="Hourly"),I50,1)),"UNPRICED"))</f>
        <v>69</v>
      </c>
      <c r="P50" s="4">
        <f>IF(ISNUMBER(O50),O50*Assumptions!$B$8,"UNPRICED")</f>
        <v>828</v>
      </c>
      <c r="Q50" s="3" t="str">
        <f>IF(NOT(AND(A50=$B$2,G50&gt;0,H50&gt;0,OR(C50&lt;&gt;"Recommended baseline",Assumptions!$B$10=1))),"Inactive",IF(NOT(ISNUMBER(N50)),"UNPRICED - select SKU / quote",IF(ISNUMBER(K50),"Manual quote - verify source",IF(T50="Covered","Covered by capacity",IF(T50="Control plane","No direct fee","Priced - verify sizing")))))</f>
        <v>Priced - verify sizing</v>
      </c>
      <c r="R50" s="2" t="s">
        <v>2306</v>
      </c>
      <c r="S50" s="2" t="s">
        <v>2304</v>
      </c>
      <c r="T50" s="2" t="s">
        <v>289</v>
      </c>
      <c r="U50" s="3">
        <f>IF(COUNTIF('SKU Catalog'!$A$4:$A$116,T50&amp;"|"&amp;F50)=0,0,MATCH(T50&amp;"|"&amp;F50,'SKU Catalog'!$A$1:$A$116,0))</f>
        <v>49</v>
      </c>
      <c r="V50" s="4">
        <f>IF(NOT(AND(A50=$B$2,G50&gt;0,H50&gt;0,OR(C50&lt;&gt;"Recommended baseline",Assumptions!$B$10=1))),0,IF(ISNUMBER(K50),G50*H50*K50,IF(U50=0,"UNPRICED",IF(ISNUMBER(INDEX('SKU Catalog'!$K$1:$K$116,MAX(1,U50))),G50*H50*INDEX('SKU Catalog'!$K$1:$K$116,MAX(1,U50))*IF(AND(INDEX('SKU Catalog'!$F$1:$F$116,MAX(1,U50))="Hourly",OR(INDEX('SKU Catalog'!$J$1:$J$116,MAX(1,U50))=0,"PAYG"="PAYG")),I50,1),"UNPRICED"))))</f>
        <v>69</v>
      </c>
      <c r="W50" s="4">
        <f>IF(NOT(AND(A50=$B$2,G50&gt;0,H50&gt;0,OR(C50&lt;&gt;"Recommended baseline",Assumptions!$B$10=1))),0,IF(ISNUMBER(K50),G50*H50*K50,IF(U50=0,"UNPRICED",IF(ISNUMBER(INDEX('SKU Catalog'!$L$1:$L$116,MAX(1,U50))),G50*H50*INDEX('SKU Catalog'!$L$1:$L$116,MAX(1,U50))*IF(AND(INDEX('SKU Catalog'!$F$1:$F$116,MAX(1,U50))="Hourly",OR(INDEX('SKU Catalog'!$J$1:$J$116,MAX(1,U50))=0,"1Y"="PAYG")),I50,1),"UNPRICED"))))</f>
        <v>69</v>
      </c>
      <c r="X50" s="4">
        <f>IF(NOT(AND(A50=$B$2,G50&gt;0,H50&gt;0,OR(C50&lt;&gt;"Recommended baseline",Assumptions!$B$10=1))),0,IF(ISNUMBER(K50),G50*H50*K50,IF(U50=0,"UNPRICED",IF(ISNUMBER(INDEX('SKU Catalog'!$M$1:$M$116,MAX(1,U50))),G50*H50*INDEX('SKU Catalog'!$M$1:$M$116,MAX(1,U50))*IF(AND(INDEX('SKU Catalog'!$F$1:$F$116,MAX(1,U50))="Hourly",OR(INDEX('SKU Catalog'!$J$1:$J$116,MAX(1,U50))=0,"3Y"="PAYG")),I50,1),"UNPRICED"))))</f>
        <v>69</v>
      </c>
    </row>
    <row r="51" spans="1:24" ht="54" customHeight="1" x14ac:dyDescent="0.3">
      <c r="A51" s="2" t="s">
        <v>967</v>
      </c>
      <c r="B51" s="2" t="s">
        <v>87</v>
      </c>
      <c r="C51" s="2" t="s">
        <v>2301</v>
      </c>
      <c r="D51" s="2" t="s">
        <v>335</v>
      </c>
      <c r="E51" s="2" t="s">
        <v>2302</v>
      </c>
      <c r="F51" s="5" t="s">
        <v>287</v>
      </c>
      <c r="G51" s="6">
        <v>1</v>
      </c>
      <c r="H51" s="13">
        <f>Assumptions!$B$17</f>
        <v>3</v>
      </c>
      <c r="I51" s="11">
        <v>1</v>
      </c>
      <c r="J51" s="5" t="s">
        <v>2297</v>
      </c>
      <c r="K51" s="12"/>
      <c r="L51" s="3" t="str">
        <f>IF(U51=0,"INVALID SKU",IF(INDEX('SKU Catalog'!$J$1:$J$116,MAX(1,U51))=0,"PAYG",IF(J51="Default",Assumptions!$B$7,J51)))</f>
        <v>PAYG</v>
      </c>
      <c r="M51" s="3" t="str">
        <f>IF(U51=0,"Review SKU",INDEX('SKU Catalog'!$E$1:$E$116,MAX(1,U51)))</f>
        <v>endpoint</v>
      </c>
      <c r="N51" s="8">
        <f>IF(ISNUMBER(K51),K51,IF(U51=0,"UNPRICED",IF(L51="PAYG",INDEX('SKU Catalog'!$K$1:$K$116,MAX(1,U51)),IF(L51="1Y",INDEX('SKU Catalog'!$L$1:$L$116,MAX(1,U51)),INDEX('SKU Catalog'!$M$1:$M$116,MAX(1,U51))))))</f>
        <v>7.3</v>
      </c>
      <c r="O51" s="4">
        <f>IF(NOT(AND(A51=$B$2,G51&gt;0,H51&gt;0,OR(C51&lt;&gt;"Recommended baseline",Assumptions!$B$10=1))),0,IF(ISNUMBER(N51),G51*H51*N51*IF(ISNUMBER(K51),1,IF(AND(L51="PAYG",INDEX('SKU Catalog'!$F$1:$F$116,MAX(1,U51))="Hourly"),I51,1)),"UNPRICED"))</f>
        <v>21.9</v>
      </c>
      <c r="P51" s="4">
        <f>IF(ISNUMBER(O51),O51*Assumptions!$B$8,"UNPRICED")</f>
        <v>262.79999999999995</v>
      </c>
      <c r="Q51" s="3" t="str">
        <f>IF(NOT(AND(A51=$B$2,G51&gt;0,H51&gt;0,OR(C51&lt;&gt;"Recommended baseline",Assumptions!$B$10=1))),"Inactive",IF(NOT(ISNUMBER(N51)),"UNPRICED - select SKU / quote",IF(ISNUMBER(K51),"Manual quote - verify source",IF(T51="Covered","Covered by capacity",IF(T51="Control plane","No direct fee","Priced - verify sizing")))))</f>
        <v>Priced - verify sizing</v>
      </c>
      <c r="R51" s="2" t="s">
        <v>2303</v>
      </c>
      <c r="S51" s="2" t="s">
        <v>2304</v>
      </c>
      <c r="T51" s="2" t="s">
        <v>335</v>
      </c>
      <c r="U51" s="3">
        <f>IF(COUNTIF('SKU Catalog'!$A$4:$A$116,T51&amp;"|"&amp;F51)=0,0,MATCH(T51&amp;"|"&amp;F51,'SKU Catalog'!$A$1:$A$116,0))</f>
        <v>63</v>
      </c>
      <c r="V51" s="4">
        <f>IF(NOT(AND(A51=$B$2,G51&gt;0,H51&gt;0,OR(C51&lt;&gt;"Recommended baseline",Assumptions!$B$10=1))),0,IF(ISNUMBER(K51),G51*H51*K51,IF(U51=0,"UNPRICED",IF(ISNUMBER(INDEX('SKU Catalog'!$K$1:$K$116,MAX(1,U51))),G51*H51*INDEX('SKU Catalog'!$K$1:$K$116,MAX(1,U51))*IF(AND(INDEX('SKU Catalog'!$F$1:$F$116,MAX(1,U51))="Hourly",OR(INDEX('SKU Catalog'!$J$1:$J$116,MAX(1,U51))=0,"PAYG"="PAYG")),I51,1),"UNPRICED"))))</f>
        <v>21.9</v>
      </c>
      <c r="W51" s="4">
        <f>IF(NOT(AND(A51=$B$2,G51&gt;0,H51&gt;0,OR(C51&lt;&gt;"Recommended baseline",Assumptions!$B$10=1))),0,IF(ISNUMBER(K51),G51*H51*K51,IF(U51=0,"UNPRICED",IF(ISNUMBER(INDEX('SKU Catalog'!$L$1:$L$116,MAX(1,U51))),G51*H51*INDEX('SKU Catalog'!$L$1:$L$116,MAX(1,U51))*IF(AND(INDEX('SKU Catalog'!$F$1:$F$116,MAX(1,U51))="Hourly",OR(INDEX('SKU Catalog'!$J$1:$J$116,MAX(1,U51))=0,"1Y"="PAYG")),I51,1),"UNPRICED"))))</f>
        <v>21.9</v>
      </c>
      <c r="X51" s="4">
        <f>IF(NOT(AND(A51=$B$2,G51&gt;0,H51&gt;0,OR(C51&lt;&gt;"Recommended baseline",Assumptions!$B$10=1))),0,IF(ISNUMBER(K51),G51*H51*K51,IF(U51=0,"UNPRICED",IF(ISNUMBER(INDEX('SKU Catalog'!$M$1:$M$116,MAX(1,U51))),G51*H51*INDEX('SKU Catalog'!$M$1:$M$116,MAX(1,U51))*IF(AND(INDEX('SKU Catalog'!$F$1:$F$116,MAX(1,U51))="Hourly",OR(INDEX('SKU Catalog'!$J$1:$J$116,MAX(1,U51))=0,"3Y"="PAYG")),I51,1),"UNPRICED"))))</f>
        <v>21.9</v>
      </c>
    </row>
    <row r="52" spans="1:24" ht="54" customHeight="1" x14ac:dyDescent="0.3">
      <c r="A52" s="2" t="s">
        <v>967</v>
      </c>
      <c r="B52" s="2" t="s">
        <v>87</v>
      </c>
      <c r="C52" s="2" t="s">
        <v>2301</v>
      </c>
      <c r="D52" s="2" t="s">
        <v>338</v>
      </c>
      <c r="E52" s="2" t="s">
        <v>2302</v>
      </c>
      <c r="F52" s="5" t="s">
        <v>287</v>
      </c>
      <c r="G52" s="6">
        <v>1</v>
      </c>
      <c r="H52" s="6">
        <v>100</v>
      </c>
      <c r="I52" s="11">
        <v>1</v>
      </c>
      <c r="J52" s="5" t="s">
        <v>2297</v>
      </c>
      <c r="K52" s="12"/>
      <c r="L52" s="3" t="str">
        <f>IF(U52=0,"INVALID SKU",IF(INDEX('SKU Catalog'!$J$1:$J$116,MAX(1,U52))=0,"PAYG",IF(J52="Default",Assumptions!$B$7,J52)))</f>
        <v>PAYG</v>
      </c>
      <c r="M52" s="3" t="str">
        <f>IF(U52=0,"Review SKU",INDEX('SKU Catalog'!$E$1:$E$116,MAX(1,U52)))</f>
        <v>GB processed</v>
      </c>
      <c r="N52" s="8">
        <f>IF(ISNUMBER(K52),K52,IF(U52=0,"UNPRICED",IF(L52="PAYG",INDEX('SKU Catalog'!$K$1:$K$116,MAX(1,U52)),IF(L52="1Y",INDEX('SKU Catalog'!$L$1:$L$116,MAX(1,U52)),INDEX('SKU Catalog'!$M$1:$M$116,MAX(1,U52))))))</f>
        <v>0.01</v>
      </c>
      <c r="O52" s="4">
        <f>IF(NOT(AND(A52=$B$2,G52&gt;0,H52&gt;0,OR(C52&lt;&gt;"Recommended baseline",Assumptions!$B$10=1))),0,IF(ISNUMBER(N52),G52*H52*N52*IF(ISNUMBER(K52),1,IF(AND(L52="PAYG",INDEX('SKU Catalog'!$F$1:$F$116,MAX(1,U52))="Hourly"),I52,1)),"UNPRICED"))</f>
        <v>1</v>
      </c>
      <c r="P52" s="4">
        <f>IF(ISNUMBER(O52),O52*Assumptions!$B$8,"UNPRICED")</f>
        <v>12</v>
      </c>
      <c r="Q52" s="3" t="str">
        <f>IF(NOT(AND(A52=$B$2,G52&gt;0,H52&gt;0,OR(C52&lt;&gt;"Recommended baseline",Assumptions!$B$10=1))),"Inactive",IF(NOT(ISNUMBER(N52)),"UNPRICED - select SKU / quote",IF(ISNUMBER(K52),"Manual quote - verify source",IF(T52="Covered","Covered by capacity",IF(T52="Control plane","No direct fee","Priced - verify sizing")))))</f>
        <v>Priced - verify sizing</v>
      </c>
      <c r="R52" s="2" t="s">
        <v>2303</v>
      </c>
      <c r="S52" s="2" t="s">
        <v>2304</v>
      </c>
      <c r="T52" s="2" t="s">
        <v>338</v>
      </c>
      <c r="U52" s="3">
        <f>IF(COUNTIF('SKU Catalog'!$A$4:$A$116,T52&amp;"|"&amp;F52)=0,0,MATCH(T52&amp;"|"&amp;F52,'SKU Catalog'!$A$1:$A$116,0))</f>
        <v>64</v>
      </c>
      <c r="V52" s="4">
        <f>IF(NOT(AND(A52=$B$2,G52&gt;0,H52&gt;0,OR(C52&lt;&gt;"Recommended baseline",Assumptions!$B$10=1))),0,IF(ISNUMBER(K52),G52*H52*K52,IF(U52=0,"UNPRICED",IF(ISNUMBER(INDEX('SKU Catalog'!$K$1:$K$116,MAX(1,U52))),G52*H52*INDEX('SKU Catalog'!$K$1:$K$116,MAX(1,U52))*IF(AND(INDEX('SKU Catalog'!$F$1:$F$116,MAX(1,U52))="Hourly",OR(INDEX('SKU Catalog'!$J$1:$J$116,MAX(1,U52))=0,"PAYG"="PAYG")),I52,1),"UNPRICED"))))</f>
        <v>1</v>
      </c>
      <c r="W52" s="4">
        <f>IF(NOT(AND(A52=$B$2,G52&gt;0,H52&gt;0,OR(C52&lt;&gt;"Recommended baseline",Assumptions!$B$10=1))),0,IF(ISNUMBER(K52),G52*H52*K52,IF(U52=0,"UNPRICED",IF(ISNUMBER(INDEX('SKU Catalog'!$L$1:$L$116,MAX(1,U52))),G52*H52*INDEX('SKU Catalog'!$L$1:$L$116,MAX(1,U52))*IF(AND(INDEX('SKU Catalog'!$F$1:$F$116,MAX(1,U52))="Hourly",OR(INDEX('SKU Catalog'!$J$1:$J$116,MAX(1,U52))=0,"1Y"="PAYG")),I52,1),"UNPRICED"))))</f>
        <v>1</v>
      </c>
      <c r="X52" s="4">
        <f>IF(NOT(AND(A52=$B$2,G52&gt;0,H52&gt;0,OR(C52&lt;&gt;"Recommended baseline",Assumptions!$B$10=1))),0,IF(ISNUMBER(K52),G52*H52*K52,IF(U52=0,"UNPRICED",IF(ISNUMBER(INDEX('SKU Catalog'!$M$1:$M$116,MAX(1,U52))),G52*H52*INDEX('SKU Catalog'!$M$1:$M$116,MAX(1,U52))*IF(AND(INDEX('SKU Catalog'!$F$1:$F$116,MAX(1,U52))="Hourly",OR(INDEX('SKU Catalog'!$J$1:$J$116,MAX(1,U52))=0,"3Y"="PAYG")),I52,1),"UNPRICED"))))</f>
        <v>1</v>
      </c>
    </row>
    <row r="53" spans="1:24" ht="54" customHeight="1" x14ac:dyDescent="0.3">
      <c r="A53" s="2" t="s">
        <v>967</v>
      </c>
      <c r="B53" s="2" t="s">
        <v>87</v>
      </c>
      <c r="C53" s="2" t="s">
        <v>2301</v>
      </c>
      <c r="D53" s="2" t="s">
        <v>342</v>
      </c>
      <c r="E53" s="2" t="s">
        <v>2302</v>
      </c>
      <c r="F53" s="5" t="s">
        <v>343</v>
      </c>
      <c r="G53" s="6">
        <v>1</v>
      </c>
      <c r="H53" s="13">
        <f>Assumptions!$B$18</f>
        <v>3</v>
      </c>
      <c r="I53" s="11">
        <v>1</v>
      </c>
      <c r="J53" s="5" t="s">
        <v>2297</v>
      </c>
      <c r="K53" s="12"/>
      <c r="L53" s="3" t="str">
        <f>IF(U53=0,"INVALID SKU",IF(INDEX('SKU Catalog'!$J$1:$J$116,MAX(1,U53))=0,"PAYG",IF(J53="Default",Assumptions!$B$7,J53)))</f>
        <v>PAYG</v>
      </c>
      <c r="M53" s="3" t="str">
        <f>IF(U53=0,"Review SKU",INDEX('SKU Catalog'!$E$1:$E$116,MAX(1,U53)))</f>
        <v>zone</v>
      </c>
      <c r="N53" s="8">
        <f>IF(ISNUMBER(K53),K53,IF(U53=0,"UNPRICED",IF(L53="PAYG",INDEX('SKU Catalog'!$K$1:$K$116,MAX(1,U53)),IF(L53="1Y",INDEX('SKU Catalog'!$L$1:$L$116,MAX(1,U53)),INDEX('SKU Catalog'!$M$1:$M$116,MAX(1,U53))))))</f>
        <v>0.5</v>
      </c>
      <c r="O53" s="4">
        <f>IF(NOT(AND(A53=$B$2,G53&gt;0,H53&gt;0,OR(C53&lt;&gt;"Recommended baseline",Assumptions!$B$10=1))),0,IF(ISNUMBER(N53),G53*H53*N53*IF(ISNUMBER(K53),1,IF(AND(L53="PAYG",INDEX('SKU Catalog'!$F$1:$F$116,MAX(1,U53))="Hourly"),I53,1)),"UNPRICED"))</f>
        <v>1.5</v>
      </c>
      <c r="P53" s="4">
        <f>IF(ISNUMBER(O53),O53*Assumptions!$B$8,"UNPRICED")</f>
        <v>18</v>
      </c>
      <c r="Q53" s="3" t="str">
        <f>IF(NOT(AND(A53=$B$2,G53&gt;0,H53&gt;0,OR(C53&lt;&gt;"Recommended baseline",Assumptions!$B$10=1))),"Inactive",IF(NOT(ISNUMBER(N53)),"UNPRICED - select SKU / quote",IF(ISNUMBER(K53),"Manual quote - verify source",IF(T53="Covered","Covered by capacity",IF(T53="Control plane","No direct fee","Priced - verify sizing")))))</f>
        <v>Priced - verify sizing</v>
      </c>
      <c r="R53" s="2" t="s">
        <v>2303</v>
      </c>
      <c r="S53" s="2" t="s">
        <v>2304</v>
      </c>
      <c r="T53" s="2" t="s">
        <v>342</v>
      </c>
      <c r="U53" s="3">
        <f>IF(COUNTIF('SKU Catalog'!$A$4:$A$116,T53&amp;"|"&amp;F53)=0,0,MATCH(T53&amp;"|"&amp;F53,'SKU Catalog'!$A$1:$A$116,0))</f>
        <v>65</v>
      </c>
      <c r="V53" s="4">
        <f>IF(NOT(AND(A53=$B$2,G53&gt;0,H53&gt;0,OR(C53&lt;&gt;"Recommended baseline",Assumptions!$B$10=1))),0,IF(ISNUMBER(K53),G53*H53*K53,IF(U53=0,"UNPRICED",IF(ISNUMBER(INDEX('SKU Catalog'!$K$1:$K$116,MAX(1,U53))),G53*H53*INDEX('SKU Catalog'!$K$1:$K$116,MAX(1,U53))*IF(AND(INDEX('SKU Catalog'!$F$1:$F$116,MAX(1,U53))="Hourly",OR(INDEX('SKU Catalog'!$J$1:$J$116,MAX(1,U53))=0,"PAYG"="PAYG")),I53,1),"UNPRICED"))))</f>
        <v>1.5</v>
      </c>
      <c r="W53" s="4">
        <f>IF(NOT(AND(A53=$B$2,G53&gt;0,H53&gt;0,OR(C53&lt;&gt;"Recommended baseline",Assumptions!$B$10=1))),0,IF(ISNUMBER(K53),G53*H53*K53,IF(U53=0,"UNPRICED",IF(ISNUMBER(INDEX('SKU Catalog'!$L$1:$L$116,MAX(1,U53))),G53*H53*INDEX('SKU Catalog'!$L$1:$L$116,MAX(1,U53))*IF(AND(INDEX('SKU Catalog'!$F$1:$F$116,MAX(1,U53))="Hourly",OR(INDEX('SKU Catalog'!$J$1:$J$116,MAX(1,U53))=0,"1Y"="PAYG")),I53,1),"UNPRICED"))))</f>
        <v>1.5</v>
      </c>
      <c r="X53" s="4">
        <f>IF(NOT(AND(A53=$B$2,G53&gt;0,H53&gt;0,OR(C53&lt;&gt;"Recommended baseline",Assumptions!$B$10=1))),0,IF(ISNUMBER(K53),G53*H53*K53,IF(U53=0,"UNPRICED",IF(ISNUMBER(INDEX('SKU Catalog'!$M$1:$M$116,MAX(1,U53))),G53*H53*INDEX('SKU Catalog'!$M$1:$M$116,MAX(1,U53))*IF(AND(INDEX('SKU Catalog'!$F$1:$F$116,MAX(1,U53))="Hourly",OR(INDEX('SKU Catalog'!$J$1:$J$116,MAX(1,U53))=0,"3Y"="PAYG")),I53,1),"UNPRICED"))))</f>
        <v>1.5</v>
      </c>
    </row>
    <row r="54" spans="1:24" ht="54" customHeight="1" x14ac:dyDescent="0.3">
      <c r="A54" s="2" t="s">
        <v>967</v>
      </c>
      <c r="B54" s="2" t="s">
        <v>87</v>
      </c>
      <c r="C54" s="2" t="s">
        <v>2301</v>
      </c>
      <c r="D54" s="2" t="s">
        <v>346</v>
      </c>
      <c r="E54" s="2" t="s">
        <v>2302</v>
      </c>
      <c r="F54" s="5" t="s">
        <v>343</v>
      </c>
      <c r="G54" s="6">
        <v>1</v>
      </c>
      <c r="H54" s="6">
        <v>1</v>
      </c>
      <c r="I54" s="11">
        <v>1</v>
      </c>
      <c r="J54" s="5" t="s">
        <v>2297</v>
      </c>
      <c r="K54" s="12"/>
      <c r="L54" s="3" t="str">
        <f>IF(U54=0,"INVALID SKU",IF(INDEX('SKU Catalog'!$J$1:$J$116,MAX(1,U54))=0,"PAYG",IF(J54="Default",Assumptions!$B$7,J54)))</f>
        <v>PAYG</v>
      </c>
      <c r="M54" s="3" t="str">
        <f>IF(U54=0,"Review SKU",INDEX('SKU Catalog'!$E$1:$E$116,MAX(1,U54)))</f>
        <v>million queries</v>
      </c>
      <c r="N54" s="8">
        <f>IF(ISNUMBER(K54),K54,IF(U54=0,"UNPRICED",IF(L54="PAYG",INDEX('SKU Catalog'!$K$1:$K$116,MAX(1,U54)),IF(L54="1Y",INDEX('SKU Catalog'!$L$1:$L$116,MAX(1,U54)),INDEX('SKU Catalog'!$M$1:$M$116,MAX(1,U54))))))</f>
        <v>0.4</v>
      </c>
      <c r="O54" s="4">
        <f>IF(NOT(AND(A54=$B$2,G54&gt;0,H54&gt;0,OR(C54&lt;&gt;"Recommended baseline",Assumptions!$B$10=1))),0,IF(ISNUMBER(N54),G54*H54*N54*IF(ISNUMBER(K54),1,IF(AND(L54="PAYG",INDEX('SKU Catalog'!$F$1:$F$116,MAX(1,U54))="Hourly"),I54,1)),"UNPRICED"))</f>
        <v>0.4</v>
      </c>
      <c r="P54" s="4">
        <f>IF(ISNUMBER(O54),O54*Assumptions!$B$8,"UNPRICED")</f>
        <v>4.8000000000000007</v>
      </c>
      <c r="Q54" s="3" t="str">
        <f>IF(NOT(AND(A54=$B$2,G54&gt;0,H54&gt;0,OR(C54&lt;&gt;"Recommended baseline",Assumptions!$B$10=1))),"Inactive",IF(NOT(ISNUMBER(N54)),"UNPRICED - select SKU / quote",IF(ISNUMBER(K54),"Manual quote - verify source",IF(T54="Covered","Covered by capacity",IF(T54="Control plane","No direct fee","Priced - verify sizing")))))</f>
        <v>Priced - verify sizing</v>
      </c>
      <c r="R54" s="2" t="s">
        <v>2303</v>
      </c>
      <c r="S54" s="2" t="s">
        <v>2304</v>
      </c>
      <c r="T54" s="2" t="s">
        <v>346</v>
      </c>
      <c r="U54" s="3">
        <f>IF(COUNTIF('SKU Catalog'!$A$4:$A$116,T54&amp;"|"&amp;F54)=0,0,MATCH(T54&amp;"|"&amp;F54,'SKU Catalog'!$A$1:$A$116,0))</f>
        <v>66</v>
      </c>
      <c r="V54" s="4">
        <f>IF(NOT(AND(A54=$B$2,G54&gt;0,H54&gt;0,OR(C54&lt;&gt;"Recommended baseline",Assumptions!$B$10=1))),0,IF(ISNUMBER(K54),G54*H54*K54,IF(U54=0,"UNPRICED",IF(ISNUMBER(INDEX('SKU Catalog'!$K$1:$K$116,MAX(1,U54))),G54*H54*INDEX('SKU Catalog'!$K$1:$K$116,MAX(1,U54))*IF(AND(INDEX('SKU Catalog'!$F$1:$F$116,MAX(1,U54))="Hourly",OR(INDEX('SKU Catalog'!$J$1:$J$116,MAX(1,U54))=0,"PAYG"="PAYG")),I54,1),"UNPRICED"))))</f>
        <v>0.4</v>
      </c>
      <c r="W54" s="4">
        <f>IF(NOT(AND(A54=$B$2,G54&gt;0,H54&gt;0,OR(C54&lt;&gt;"Recommended baseline",Assumptions!$B$10=1))),0,IF(ISNUMBER(K54),G54*H54*K54,IF(U54=0,"UNPRICED",IF(ISNUMBER(INDEX('SKU Catalog'!$L$1:$L$116,MAX(1,U54))),G54*H54*INDEX('SKU Catalog'!$L$1:$L$116,MAX(1,U54))*IF(AND(INDEX('SKU Catalog'!$F$1:$F$116,MAX(1,U54))="Hourly",OR(INDEX('SKU Catalog'!$J$1:$J$116,MAX(1,U54))=0,"1Y"="PAYG")),I54,1),"UNPRICED"))))</f>
        <v>0.4</v>
      </c>
      <c r="X54" s="4">
        <f>IF(NOT(AND(A54=$B$2,G54&gt;0,H54&gt;0,OR(C54&lt;&gt;"Recommended baseline",Assumptions!$B$10=1))),0,IF(ISNUMBER(K54),G54*H54*K54,IF(U54=0,"UNPRICED",IF(ISNUMBER(INDEX('SKU Catalog'!$M$1:$M$116,MAX(1,U54))),G54*H54*INDEX('SKU Catalog'!$M$1:$M$116,MAX(1,U54))*IF(AND(INDEX('SKU Catalog'!$F$1:$F$116,MAX(1,U54))="Hourly",OR(INDEX('SKU Catalog'!$J$1:$J$116,MAX(1,U54))=0,"3Y"="PAYG")),I54,1),"UNPRICED"))))</f>
        <v>0.4</v>
      </c>
    </row>
    <row r="55" spans="1:24" ht="54" customHeight="1" x14ac:dyDescent="0.3">
      <c r="A55" s="2" t="s">
        <v>967</v>
      </c>
      <c r="B55" s="2" t="s">
        <v>87</v>
      </c>
      <c r="C55" s="2" t="s">
        <v>2301</v>
      </c>
      <c r="D55" s="2" t="s">
        <v>352</v>
      </c>
      <c r="E55" s="2" t="s">
        <v>2302</v>
      </c>
      <c r="F55" s="5" t="s">
        <v>353</v>
      </c>
      <c r="G55" s="6">
        <v>1</v>
      </c>
      <c r="H55" s="13">
        <f>Assumptions!$B$16</f>
        <v>100</v>
      </c>
      <c r="I55" s="11">
        <v>1</v>
      </c>
      <c r="J55" s="5" t="s">
        <v>2297</v>
      </c>
      <c r="K55" s="12"/>
      <c r="L55" s="3" t="str">
        <f>IF(U55=0,"INVALID SKU",IF(INDEX('SKU Catalog'!$J$1:$J$116,MAX(1,U55))=0,"PAYG",IF(J55="Default",Assumptions!$B$7,J55)))</f>
        <v>PAYG</v>
      </c>
      <c r="M55" s="3" t="str">
        <f>IF(U55=0,"Review SKU",INDEX('SKU Catalog'!$E$1:$E$116,MAX(1,U55)))</f>
        <v>billable GB</v>
      </c>
      <c r="N55" s="8">
        <f>IF(ISNUMBER(K55),K55,IF(U55=0,"UNPRICED",IF(L55="PAYG",INDEX('SKU Catalog'!$K$1:$K$116,MAX(1,U55)),IF(L55="1Y",INDEX('SKU Catalog'!$L$1:$L$116,MAX(1,U55)),INDEX('SKU Catalog'!$M$1:$M$116,MAX(1,U55))))))</f>
        <v>8.6999999999999994E-2</v>
      </c>
      <c r="O55" s="4">
        <f>IF(NOT(AND(A55=$B$2,G55&gt;0,H55&gt;0,OR(C55&lt;&gt;"Recommended baseline",Assumptions!$B$10=1))),0,IF(ISNUMBER(N55),G55*H55*N55*IF(ISNUMBER(K55),1,IF(AND(L55="PAYG",INDEX('SKU Catalog'!$F$1:$F$116,MAX(1,U55))="Hourly"),I55,1)),"UNPRICED"))</f>
        <v>8.6999999999999993</v>
      </c>
      <c r="P55" s="4">
        <f>IF(ISNUMBER(O55),O55*Assumptions!$B$8,"UNPRICED")</f>
        <v>104.39999999999999</v>
      </c>
      <c r="Q55" s="3" t="str">
        <f>IF(NOT(AND(A55=$B$2,G55&gt;0,H55&gt;0,OR(C55&lt;&gt;"Recommended baseline",Assumptions!$B$10=1))),"Inactive",IF(NOT(ISNUMBER(N55)),"UNPRICED - select SKU / quote",IF(ISNUMBER(K55),"Manual quote - verify source",IF(T55="Covered","Covered by capacity",IF(T55="Control plane","No direct fee","Priced - verify sizing")))))</f>
        <v>Priced - verify sizing</v>
      </c>
      <c r="R55" s="2" t="s">
        <v>2303</v>
      </c>
      <c r="S55" s="2" t="s">
        <v>2304</v>
      </c>
      <c r="T55" s="2" t="s">
        <v>352</v>
      </c>
      <c r="U55" s="3">
        <f>IF(COUNTIF('SKU Catalog'!$A$4:$A$116,T55&amp;"|"&amp;F55)=0,0,MATCH(T55&amp;"|"&amp;F55,'SKU Catalog'!$A$1:$A$116,0))</f>
        <v>69</v>
      </c>
      <c r="V55" s="4">
        <f>IF(NOT(AND(A55=$B$2,G55&gt;0,H55&gt;0,OR(C55&lt;&gt;"Recommended baseline",Assumptions!$B$10=1))),0,IF(ISNUMBER(K55),G55*H55*K55,IF(U55=0,"UNPRICED",IF(ISNUMBER(INDEX('SKU Catalog'!$K$1:$K$116,MAX(1,U55))),G55*H55*INDEX('SKU Catalog'!$K$1:$K$116,MAX(1,U55))*IF(AND(INDEX('SKU Catalog'!$F$1:$F$116,MAX(1,U55))="Hourly",OR(INDEX('SKU Catalog'!$J$1:$J$116,MAX(1,U55))=0,"PAYG"="PAYG")),I55,1),"UNPRICED"))))</f>
        <v>8.6999999999999993</v>
      </c>
      <c r="W55" s="4">
        <f>IF(NOT(AND(A55=$B$2,G55&gt;0,H55&gt;0,OR(C55&lt;&gt;"Recommended baseline",Assumptions!$B$10=1))),0,IF(ISNUMBER(K55),G55*H55*K55,IF(U55=0,"UNPRICED",IF(ISNUMBER(INDEX('SKU Catalog'!$L$1:$L$116,MAX(1,U55))),G55*H55*INDEX('SKU Catalog'!$L$1:$L$116,MAX(1,U55))*IF(AND(INDEX('SKU Catalog'!$F$1:$F$116,MAX(1,U55))="Hourly",OR(INDEX('SKU Catalog'!$J$1:$J$116,MAX(1,U55))=0,"1Y"="PAYG")),I55,1),"UNPRICED"))))</f>
        <v>8.6999999999999993</v>
      </c>
      <c r="X55" s="4">
        <f>IF(NOT(AND(A55=$B$2,G55&gt;0,H55&gt;0,OR(C55&lt;&gt;"Recommended baseline",Assumptions!$B$10=1))),0,IF(ISNUMBER(K55),G55*H55*K55,IF(U55=0,"UNPRICED",IF(ISNUMBER(INDEX('SKU Catalog'!$M$1:$M$116,MAX(1,U55))),G55*H55*INDEX('SKU Catalog'!$M$1:$M$116,MAX(1,U55))*IF(AND(INDEX('SKU Catalog'!$F$1:$F$116,MAX(1,U55))="Hourly",OR(INDEX('SKU Catalog'!$J$1:$J$116,MAX(1,U55))=0,"3Y"="PAYG")),I55,1),"UNPRICED"))))</f>
        <v>8.6999999999999993</v>
      </c>
    </row>
    <row r="56" spans="1:24" ht="54" customHeight="1" x14ac:dyDescent="0.3">
      <c r="A56" s="2" t="s">
        <v>967</v>
      </c>
      <c r="B56" s="2" t="s">
        <v>90</v>
      </c>
      <c r="C56" s="2" t="s">
        <v>2301</v>
      </c>
      <c r="D56" s="2" t="s">
        <v>316</v>
      </c>
      <c r="E56" s="2" t="s">
        <v>2302</v>
      </c>
      <c r="F56" s="5" t="s">
        <v>317</v>
      </c>
      <c r="G56" s="6">
        <v>1</v>
      </c>
      <c r="H56" s="13">
        <f>Assumptions!$B$13</f>
        <v>10</v>
      </c>
      <c r="I56" s="11">
        <v>1</v>
      </c>
      <c r="J56" s="5" t="s">
        <v>2297</v>
      </c>
      <c r="K56" s="12"/>
      <c r="L56" s="3" t="str">
        <f>IF(U56=0,"INVALID SKU",IF(INDEX('SKU Catalog'!$J$1:$J$116,MAX(1,U56))=0,"PAYG",IF(J56="Default",Assumptions!$B$7,J56)))</f>
        <v>PAYG</v>
      </c>
      <c r="M56" s="3" t="str">
        <f>IF(U56=0,"Review SKU",INDEX('SKU Catalog'!$E$1:$E$116,MAX(1,U56)))</f>
        <v>million tokens</v>
      </c>
      <c r="N56" s="8">
        <f>IF(ISNUMBER(K56),K56,IF(U56=0,"UNPRICED",IF(L56="PAYG",INDEX('SKU Catalog'!$K$1:$K$116,MAX(1,U56)),IF(L56="1Y",INDEX('SKU Catalog'!$L$1:$L$116,MAX(1,U56)),INDEX('SKU Catalog'!$M$1:$M$116,MAX(1,U56))))))</f>
        <v>0.15</v>
      </c>
      <c r="O56" s="4">
        <f>IF(NOT(AND(A56=$B$2,G56&gt;0,H56&gt;0,OR(C56&lt;&gt;"Recommended baseline",Assumptions!$B$10=1))),0,IF(ISNUMBER(N56),G56*H56*N56*IF(ISNUMBER(K56),1,IF(AND(L56="PAYG",INDEX('SKU Catalog'!$F$1:$F$116,MAX(1,U56))="Hourly"),I56,1)),"UNPRICED"))</f>
        <v>1.5</v>
      </c>
      <c r="P56" s="4">
        <f>IF(ISNUMBER(O56),O56*Assumptions!$B$8,"UNPRICED")</f>
        <v>18</v>
      </c>
      <c r="Q56" s="3" t="str">
        <f>IF(NOT(AND(A56=$B$2,G56&gt;0,H56&gt;0,OR(C56&lt;&gt;"Recommended baseline",Assumptions!$B$10=1))),"Inactive",IF(NOT(ISNUMBER(N56)),"UNPRICED - select SKU / quote",IF(ISNUMBER(K56),"Manual quote - verify source",IF(T56="Covered","Covered by capacity",IF(T56="Control plane","No direct fee","Priced - verify sizing")))))</f>
        <v>Priced - verify sizing</v>
      </c>
      <c r="R56" s="2" t="s">
        <v>2303</v>
      </c>
      <c r="S56" s="2" t="s">
        <v>2304</v>
      </c>
      <c r="T56" s="2" t="s">
        <v>316</v>
      </c>
      <c r="U56" s="3">
        <f>IF(COUNTIF('SKU Catalog'!$A$4:$A$116,T56&amp;"|"&amp;F56)=0,0,MATCH(T56&amp;"|"&amp;F56,'SKU Catalog'!$A$1:$A$116,0))</f>
        <v>56</v>
      </c>
      <c r="V56" s="4">
        <f>IF(NOT(AND(A56=$B$2,G56&gt;0,H56&gt;0,OR(C56&lt;&gt;"Recommended baseline",Assumptions!$B$10=1))),0,IF(ISNUMBER(K56),G56*H56*K56,IF(U56=0,"UNPRICED",IF(ISNUMBER(INDEX('SKU Catalog'!$K$1:$K$116,MAX(1,U56))),G56*H56*INDEX('SKU Catalog'!$K$1:$K$116,MAX(1,U56))*IF(AND(INDEX('SKU Catalog'!$F$1:$F$116,MAX(1,U56))="Hourly",OR(INDEX('SKU Catalog'!$J$1:$J$116,MAX(1,U56))=0,"PAYG"="PAYG")),I56,1),"UNPRICED"))))</f>
        <v>1.5</v>
      </c>
      <c r="W56" s="4">
        <f>IF(NOT(AND(A56=$B$2,G56&gt;0,H56&gt;0,OR(C56&lt;&gt;"Recommended baseline",Assumptions!$B$10=1))),0,IF(ISNUMBER(K56),G56*H56*K56,IF(U56=0,"UNPRICED",IF(ISNUMBER(INDEX('SKU Catalog'!$L$1:$L$116,MAX(1,U56))),G56*H56*INDEX('SKU Catalog'!$L$1:$L$116,MAX(1,U56))*IF(AND(INDEX('SKU Catalog'!$F$1:$F$116,MAX(1,U56))="Hourly",OR(INDEX('SKU Catalog'!$J$1:$J$116,MAX(1,U56))=0,"1Y"="PAYG")),I56,1),"UNPRICED"))))</f>
        <v>1.5</v>
      </c>
      <c r="X56" s="4">
        <f>IF(NOT(AND(A56=$B$2,G56&gt;0,H56&gt;0,OR(C56&lt;&gt;"Recommended baseline",Assumptions!$B$10=1))),0,IF(ISNUMBER(K56),G56*H56*K56,IF(U56=0,"UNPRICED",IF(ISNUMBER(INDEX('SKU Catalog'!$M$1:$M$116,MAX(1,U56))),G56*H56*INDEX('SKU Catalog'!$M$1:$M$116,MAX(1,U56))*IF(AND(INDEX('SKU Catalog'!$F$1:$F$116,MAX(1,U56))="Hourly",OR(INDEX('SKU Catalog'!$J$1:$J$116,MAX(1,U56))=0,"3Y"="PAYG")),I56,1),"UNPRICED"))))</f>
        <v>1.5</v>
      </c>
    </row>
    <row r="57" spans="1:24" ht="54" customHeight="1" x14ac:dyDescent="0.3">
      <c r="A57" s="2" t="s">
        <v>967</v>
      </c>
      <c r="B57" s="2" t="s">
        <v>90</v>
      </c>
      <c r="C57" s="2" t="s">
        <v>2301</v>
      </c>
      <c r="D57" s="2" t="s">
        <v>323</v>
      </c>
      <c r="E57" s="2" t="s">
        <v>2302</v>
      </c>
      <c r="F57" s="5" t="s">
        <v>317</v>
      </c>
      <c r="G57" s="6">
        <v>1</v>
      </c>
      <c r="H57" s="13">
        <f>Assumptions!$B$14</f>
        <v>2</v>
      </c>
      <c r="I57" s="11">
        <v>1</v>
      </c>
      <c r="J57" s="5" t="s">
        <v>2297</v>
      </c>
      <c r="K57" s="12"/>
      <c r="L57" s="3" t="str">
        <f>IF(U57=0,"INVALID SKU",IF(INDEX('SKU Catalog'!$J$1:$J$116,MAX(1,U57))=0,"PAYG",IF(J57="Default",Assumptions!$B$7,J57)))</f>
        <v>PAYG</v>
      </c>
      <c r="M57" s="3" t="str">
        <f>IF(U57=0,"Review SKU",INDEX('SKU Catalog'!$E$1:$E$116,MAX(1,U57)))</f>
        <v>million tokens</v>
      </c>
      <c r="N57" s="8">
        <f>IF(ISNUMBER(K57),K57,IF(U57=0,"UNPRICED",IF(L57="PAYG",INDEX('SKU Catalog'!$K$1:$K$116,MAX(1,U57)),IF(L57="1Y",INDEX('SKU Catalog'!$L$1:$L$116,MAX(1,U57)),INDEX('SKU Catalog'!$M$1:$M$116,MAX(1,U57))))))</f>
        <v>0.6</v>
      </c>
      <c r="O57" s="4">
        <f>IF(NOT(AND(A57=$B$2,G57&gt;0,H57&gt;0,OR(C57&lt;&gt;"Recommended baseline",Assumptions!$B$10=1))),0,IF(ISNUMBER(N57),G57*H57*N57*IF(ISNUMBER(K57),1,IF(AND(L57="PAYG",INDEX('SKU Catalog'!$F$1:$F$116,MAX(1,U57))="Hourly"),I57,1)),"UNPRICED"))</f>
        <v>1.2</v>
      </c>
      <c r="P57" s="4">
        <f>IF(ISNUMBER(O57),O57*Assumptions!$B$8,"UNPRICED")</f>
        <v>14.399999999999999</v>
      </c>
      <c r="Q57" s="3" t="str">
        <f>IF(NOT(AND(A57=$B$2,G57&gt;0,H57&gt;0,OR(C57&lt;&gt;"Recommended baseline",Assumptions!$B$10=1))),"Inactive",IF(NOT(ISNUMBER(N57)),"UNPRICED - select SKU / quote",IF(ISNUMBER(K57),"Manual quote - verify source",IF(T57="Covered","Covered by capacity",IF(T57="Control plane","No direct fee","Priced - verify sizing")))))</f>
        <v>Priced - verify sizing</v>
      </c>
      <c r="R57" s="2" t="s">
        <v>2303</v>
      </c>
      <c r="S57" s="2" t="s">
        <v>2304</v>
      </c>
      <c r="T57" s="2" t="s">
        <v>323</v>
      </c>
      <c r="U57" s="3">
        <f>IF(COUNTIF('SKU Catalog'!$A$4:$A$116,T57&amp;"|"&amp;F57)=0,0,MATCH(T57&amp;"|"&amp;F57,'SKU Catalog'!$A$1:$A$116,0))</f>
        <v>58</v>
      </c>
      <c r="V57" s="4">
        <f>IF(NOT(AND(A57=$B$2,G57&gt;0,H57&gt;0,OR(C57&lt;&gt;"Recommended baseline",Assumptions!$B$10=1))),0,IF(ISNUMBER(K57),G57*H57*K57,IF(U57=0,"UNPRICED",IF(ISNUMBER(INDEX('SKU Catalog'!$K$1:$K$116,MAX(1,U57))),G57*H57*INDEX('SKU Catalog'!$K$1:$K$116,MAX(1,U57))*IF(AND(INDEX('SKU Catalog'!$F$1:$F$116,MAX(1,U57))="Hourly",OR(INDEX('SKU Catalog'!$J$1:$J$116,MAX(1,U57))=0,"PAYG"="PAYG")),I57,1),"UNPRICED"))))</f>
        <v>1.2</v>
      </c>
      <c r="W57" s="4">
        <f>IF(NOT(AND(A57=$B$2,G57&gt;0,H57&gt;0,OR(C57&lt;&gt;"Recommended baseline",Assumptions!$B$10=1))),0,IF(ISNUMBER(K57),G57*H57*K57,IF(U57=0,"UNPRICED",IF(ISNUMBER(INDEX('SKU Catalog'!$L$1:$L$116,MAX(1,U57))),G57*H57*INDEX('SKU Catalog'!$L$1:$L$116,MAX(1,U57))*IF(AND(INDEX('SKU Catalog'!$F$1:$F$116,MAX(1,U57))="Hourly",OR(INDEX('SKU Catalog'!$J$1:$J$116,MAX(1,U57))=0,"1Y"="PAYG")),I57,1),"UNPRICED"))))</f>
        <v>1.2</v>
      </c>
      <c r="X57" s="4">
        <f>IF(NOT(AND(A57=$B$2,G57&gt;0,H57&gt;0,OR(C57&lt;&gt;"Recommended baseline",Assumptions!$B$10=1))),0,IF(ISNUMBER(K57),G57*H57*K57,IF(U57=0,"UNPRICED",IF(ISNUMBER(INDEX('SKU Catalog'!$M$1:$M$116,MAX(1,U57))),G57*H57*INDEX('SKU Catalog'!$M$1:$M$116,MAX(1,U57))*IF(AND(INDEX('SKU Catalog'!$F$1:$F$116,MAX(1,U57))="Hourly",OR(INDEX('SKU Catalog'!$J$1:$J$116,MAX(1,U57))=0,"3Y"="PAYG")),I57,1),"UNPRICED"))))</f>
        <v>1.2</v>
      </c>
    </row>
    <row r="58" spans="1:24" ht="54" customHeight="1" x14ac:dyDescent="0.3">
      <c r="A58" s="2" t="s">
        <v>967</v>
      </c>
      <c r="B58" s="2" t="s">
        <v>90</v>
      </c>
      <c r="C58" s="2" t="s">
        <v>2301</v>
      </c>
      <c r="D58" s="2" t="s">
        <v>326</v>
      </c>
      <c r="E58" s="2" t="s">
        <v>2302</v>
      </c>
      <c r="F58" s="5" t="s">
        <v>327</v>
      </c>
      <c r="G58" s="6">
        <v>1</v>
      </c>
      <c r="H58" s="13">
        <f>Assumptions!$B$20</f>
        <v>1</v>
      </c>
      <c r="I58" s="11">
        <v>1</v>
      </c>
      <c r="J58" s="5" t="s">
        <v>2297</v>
      </c>
      <c r="K58" s="12"/>
      <c r="L58" s="3" t="str">
        <f>IF(U58=0,"INVALID SKU",IF(INDEX('SKU Catalog'!$J$1:$J$116,MAX(1,U58))=0,"PAYG",IF(J58="Default",Assumptions!$B$7,J58)))</f>
        <v>PAYG</v>
      </c>
      <c r="M58" s="3" t="str">
        <f>IF(U58=0,"Review SKU",INDEX('SKU Catalog'!$E$1:$E$116,MAX(1,U58)))</f>
        <v>search unit (replicas x partitions)</v>
      </c>
      <c r="N58" s="8">
        <f>IF(ISNUMBER(K58),K58,IF(U58=0,"UNPRICED",IF(L58="PAYG",INDEX('SKU Catalog'!$K$1:$K$116,MAX(1,U58)),IF(L58="1Y",INDEX('SKU Catalog'!$L$1:$L$116,MAX(1,U58)),INDEX('SKU Catalog'!$M$1:$M$116,MAX(1,U58))))))</f>
        <v>73.73</v>
      </c>
      <c r="O58" s="4">
        <f>IF(NOT(AND(A58=$B$2,G58&gt;0,H58&gt;0,OR(C58&lt;&gt;"Recommended baseline",Assumptions!$B$10=1))),0,IF(ISNUMBER(N58),G58*H58*N58*IF(ISNUMBER(K58),1,IF(AND(L58="PAYG",INDEX('SKU Catalog'!$F$1:$F$116,MAX(1,U58))="Hourly"),I58,1)),"UNPRICED"))</f>
        <v>73.73</v>
      </c>
      <c r="P58" s="4">
        <f>IF(ISNUMBER(O58),O58*Assumptions!$B$8,"UNPRICED")</f>
        <v>884.76</v>
      </c>
      <c r="Q58" s="3" t="str">
        <f>IF(NOT(AND(A58=$B$2,G58&gt;0,H58&gt;0,OR(C58&lt;&gt;"Recommended baseline",Assumptions!$B$10=1))),"Inactive",IF(NOT(ISNUMBER(N58)),"UNPRICED - select SKU / quote",IF(ISNUMBER(K58),"Manual quote - verify source",IF(T58="Covered","Covered by capacity",IF(T58="Control plane","No direct fee","Priced - verify sizing")))))</f>
        <v>Priced - verify sizing</v>
      </c>
      <c r="R58" s="2" t="s">
        <v>2303</v>
      </c>
      <c r="S58" s="2" t="s">
        <v>2304</v>
      </c>
      <c r="T58" s="2" t="s">
        <v>326</v>
      </c>
      <c r="U58" s="3">
        <f>IF(COUNTIF('SKU Catalog'!$A$4:$A$116,T58&amp;"|"&amp;F58)=0,0,MATCH(T58&amp;"|"&amp;F58,'SKU Catalog'!$A$1:$A$116,0))</f>
        <v>60</v>
      </c>
      <c r="V58" s="4">
        <f>IF(NOT(AND(A58=$B$2,G58&gt;0,H58&gt;0,OR(C58&lt;&gt;"Recommended baseline",Assumptions!$B$10=1))),0,IF(ISNUMBER(K58),G58*H58*K58,IF(U58=0,"UNPRICED",IF(ISNUMBER(INDEX('SKU Catalog'!$K$1:$K$116,MAX(1,U58))),G58*H58*INDEX('SKU Catalog'!$K$1:$K$116,MAX(1,U58))*IF(AND(INDEX('SKU Catalog'!$F$1:$F$116,MAX(1,U58))="Hourly",OR(INDEX('SKU Catalog'!$J$1:$J$116,MAX(1,U58))=0,"PAYG"="PAYG")),I58,1),"UNPRICED"))))</f>
        <v>73.73</v>
      </c>
      <c r="W58" s="4">
        <f>IF(NOT(AND(A58=$B$2,G58&gt;0,H58&gt;0,OR(C58&lt;&gt;"Recommended baseline",Assumptions!$B$10=1))),0,IF(ISNUMBER(K58),G58*H58*K58,IF(U58=0,"UNPRICED",IF(ISNUMBER(INDEX('SKU Catalog'!$L$1:$L$116,MAX(1,U58))),G58*H58*INDEX('SKU Catalog'!$L$1:$L$116,MAX(1,U58))*IF(AND(INDEX('SKU Catalog'!$F$1:$F$116,MAX(1,U58))="Hourly",OR(INDEX('SKU Catalog'!$J$1:$J$116,MAX(1,U58))=0,"1Y"="PAYG")),I58,1),"UNPRICED"))))</f>
        <v>73.73</v>
      </c>
      <c r="X58" s="4">
        <f>IF(NOT(AND(A58=$B$2,G58&gt;0,H58&gt;0,OR(C58&lt;&gt;"Recommended baseline",Assumptions!$B$10=1))),0,IF(ISNUMBER(K58),G58*H58*K58,IF(U58=0,"UNPRICED",IF(ISNUMBER(INDEX('SKU Catalog'!$M$1:$M$116,MAX(1,U58))),G58*H58*INDEX('SKU Catalog'!$M$1:$M$116,MAX(1,U58))*IF(AND(INDEX('SKU Catalog'!$F$1:$F$116,MAX(1,U58))="Hourly",OR(INDEX('SKU Catalog'!$J$1:$J$116,MAX(1,U58))=0,"3Y"="PAYG")),I58,1),"UNPRICED"))))</f>
        <v>73.73</v>
      </c>
    </row>
    <row r="59" spans="1:24" ht="54" customHeight="1" x14ac:dyDescent="0.3">
      <c r="A59" s="2" t="s">
        <v>967</v>
      </c>
      <c r="B59" s="2" t="s">
        <v>88</v>
      </c>
      <c r="C59" s="2" t="s">
        <v>2301</v>
      </c>
      <c r="D59" s="2" t="s">
        <v>307</v>
      </c>
      <c r="E59" s="2" t="s">
        <v>2302</v>
      </c>
      <c r="F59" s="5" t="s">
        <v>312</v>
      </c>
      <c r="G59" s="6">
        <v>1</v>
      </c>
      <c r="H59" s="13">
        <f>Assumptions!$B$19</f>
        <v>1</v>
      </c>
      <c r="I59" s="11">
        <v>1</v>
      </c>
      <c r="J59" s="5" t="s">
        <v>2297</v>
      </c>
      <c r="K59" s="12"/>
      <c r="L59" s="3" t="str">
        <f>IF(U59=0,"INVALID SKU",IF(INDEX('SKU Catalog'!$J$1:$J$116,MAX(1,U59))=0,"PAYG",IF(J59="Default",Assumptions!$B$7,J59)))</f>
        <v>PAYG</v>
      </c>
      <c r="M59" s="3" t="str">
        <f>IF(U59=0,"Review SKU",INDEX('SKU Catalog'!$E$1:$E$116,MAX(1,U59)))</f>
        <v>protected storage account</v>
      </c>
      <c r="N59" s="8" t="str">
        <f>IF(ISNUMBER(K59),K59,IF(U59=0,"UNPRICED",IF(L59="PAYG",INDEX('SKU Catalog'!$K$1:$K$116,MAX(1,U59)),IF(L59="1Y",INDEX('SKU Catalog'!$L$1:$L$116,MAX(1,U59)),INDEX('SKU Catalog'!$M$1:$M$116,MAX(1,U59))))))</f>
        <v>UNPRICED</v>
      </c>
      <c r="O59" s="4" t="str">
        <f>IF(NOT(AND(A59=$B$2,G59&gt;0,H59&gt;0,OR(C59&lt;&gt;"Recommended baseline",Assumptions!$B$10=1))),0,IF(ISNUMBER(N59),G59*H59*N59*IF(ISNUMBER(K59),1,IF(AND(L59="PAYG",INDEX('SKU Catalog'!$F$1:$F$116,MAX(1,U59))="Hourly"),I59,1)),"UNPRICED"))</f>
        <v>UNPRICED</v>
      </c>
      <c r="P59" s="4" t="str">
        <f>IF(ISNUMBER(O59),O59*Assumptions!$B$8,"UNPRICED")</f>
        <v>UNPRICED</v>
      </c>
      <c r="Q59" s="3" t="str">
        <f>IF(NOT(AND(A59=$B$2,G59&gt;0,H59&gt;0,OR(C59&lt;&gt;"Recommended baseline",Assumptions!$B$10=1))),"Inactive",IF(NOT(ISNUMBER(N59)),"UNPRICED - select SKU / quote",IF(ISNUMBER(K59),"Manual quote - verify source",IF(T59="Covered","Covered by capacity",IF(T59="Control plane","No direct fee","Priced - verify sizing")))))</f>
        <v>UNPRICED - select SKU / quote</v>
      </c>
      <c r="R59" s="2" t="s">
        <v>2307</v>
      </c>
      <c r="S59" s="2" t="s">
        <v>2304</v>
      </c>
      <c r="T59" s="2" t="s">
        <v>307</v>
      </c>
      <c r="U59" s="3">
        <f>IF(COUNTIF('SKU Catalog'!$A$4:$A$116,T59&amp;"|"&amp;F59)=0,0,MATCH(T59&amp;"|"&amp;F59,'SKU Catalog'!$A$1:$A$116,0))</f>
        <v>55</v>
      </c>
      <c r="V59" s="4" t="str">
        <f>IF(NOT(AND(A59=$B$2,G59&gt;0,H59&gt;0,OR(C59&lt;&gt;"Recommended baseline",Assumptions!$B$10=1))),0,IF(ISNUMBER(K59),G59*H59*K59,IF(U59=0,"UNPRICED",IF(ISNUMBER(INDEX('SKU Catalog'!$K$1:$K$116,MAX(1,U59))),G59*H59*INDEX('SKU Catalog'!$K$1:$K$116,MAX(1,U59))*IF(AND(INDEX('SKU Catalog'!$F$1:$F$116,MAX(1,U59))="Hourly",OR(INDEX('SKU Catalog'!$J$1:$J$116,MAX(1,U59))=0,"PAYG"="PAYG")),I59,1),"UNPRICED"))))</f>
        <v>UNPRICED</v>
      </c>
      <c r="W59" s="4" t="str">
        <f>IF(NOT(AND(A59=$B$2,G59&gt;0,H59&gt;0,OR(C59&lt;&gt;"Recommended baseline",Assumptions!$B$10=1))),0,IF(ISNUMBER(K59),G59*H59*K59,IF(U59=0,"UNPRICED",IF(ISNUMBER(INDEX('SKU Catalog'!$L$1:$L$116,MAX(1,U59))),G59*H59*INDEX('SKU Catalog'!$L$1:$L$116,MAX(1,U59))*IF(AND(INDEX('SKU Catalog'!$F$1:$F$116,MAX(1,U59))="Hourly",OR(INDEX('SKU Catalog'!$J$1:$J$116,MAX(1,U59))=0,"1Y"="PAYG")),I59,1),"UNPRICED"))))</f>
        <v>UNPRICED</v>
      </c>
      <c r="X59" s="4" t="str">
        <f>IF(NOT(AND(A59=$B$2,G59&gt;0,H59&gt;0,OR(C59&lt;&gt;"Recommended baseline",Assumptions!$B$10=1))),0,IF(ISNUMBER(K59),G59*H59*K59,IF(U59=0,"UNPRICED",IF(ISNUMBER(INDEX('SKU Catalog'!$M$1:$M$116,MAX(1,U59))),G59*H59*INDEX('SKU Catalog'!$M$1:$M$116,MAX(1,U59))*IF(AND(INDEX('SKU Catalog'!$F$1:$F$116,MAX(1,U59))="Hourly",OR(INDEX('SKU Catalog'!$J$1:$J$116,MAX(1,U59))=0,"3Y"="PAYG")),I59,1),"UNPRICED"))))</f>
        <v>UNPRICED</v>
      </c>
    </row>
    <row r="60" spans="1:24" ht="54" customHeight="1" x14ac:dyDescent="0.3">
      <c r="A60" s="2" t="s">
        <v>967</v>
      </c>
      <c r="B60" s="2" t="s">
        <v>96</v>
      </c>
      <c r="C60" s="2" t="s">
        <v>2301</v>
      </c>
      <c r="D60" s="2" t="s">
        <v>96</v>
      </c>
      <c r="E60" s="2" t="s">
        <v>2302</v>
      </c>
      <c r="F60" s="5" t="s">
        <v>191</v>
      </c>
      <c r="G60" s="6">
        <v>1</v>
      </c>
      <c r="H60" s="6">
        <v>1</v>
      </c>
      <c r="I60" s="11">
        <v>1</v>
      </c>
      <c r="J60" s="5" t="s">
        <v>2297</v>
      </c>
      <c r="K60" s="12"/>
      <c r="L60" s="3" t="str">
        <f>IF(U60=0,"INVALID SKU",IF(INDEX('SKU Catalog'!$J$1:$J$116,MAX(1,U60))=0,"PAYG",IF(J60="Default",Assumptions!$B$7,J60)))</f>
        <v>PAYG</v>
      </c>
      <c r="M60" s="3" t="str">
        <f>IF(U60=0,"Review SKU",INDEX('SKU Catalog'!$E$1:$E$116,MAX(1,U60)))</f>
        <v>quoted unit</v>
      </c>
      <c r="N60" s="8" t="str">
        <f>IF(ISNUMBER(K60),K60,IF(U60=0,"UNPRICED",IF(L60="PAYG",INDEX('SKU Catalog'!$K$1:$K$116,MAX(1,U60)),IF(L60="1Y",INDEX('SKU Catalog'!$L$1:$L$116,MAX(1,U60)),INDEX('SKU Catalog'!$M$1:$M$116,MAX(1,U60))))))</f>
        <v>UNPRICED</v>
      </c>
      <c r="O60" s="4" t="str">
        <f>IF(NOT(AND(A60=$B$2,G60&gt;0,H60&gt;0,OR(C60&lt;&gt;"Recommended baseline",Assumptions!$B$10=1))),0,IF(ISNUMBER(N60),G60*H60*N60*IF(ISNUMBER(K60),1,IF(AND(L60="PAYG",INDEX('SKU Catalog'!$F$1:$F$116,MAX(1,U60))="Hourly"),I60,1)),"UNPRICED"))</f>
        <v>UNPRICED</v>
      </c>
      <c r="P60" s="4" t="str">
        <f>IF(ISNUMBER(O60),O60*Assumptions!$B$8,"UNPRICED")</f>
        <v>UNPRICED</v>
      </c>
      <c r="Q60" s="3" t="str">
        <f>IF(NOT(AND(A60=$B$2,G60&gt;0,H60&gt;0,OR(C60&lt;&gt;"Recommended baseline",Assumptions!$B$10=1))),"Inactive",IF(NOT(ISNUMBER(N60)),"UNPRICED - select SKU / quote",IF(ISNUMBER(K60),"Manual quote - verify source",IF(T60="Covered","Covered by capacity",IF(T60="Control plane","No direct fee","Priced - verify sizing")))))</f>
        <v>UNPRICED - select SKU / quote</v>
      </c>
      <c r="R60" s="2" t="s">
        <v>2308</v>
      </c>
      <c r="S60" s="2" t="s">
        <v>2304</v>
      </c>
      <c r="T60" s="2" t="s">
        <v>96</v>
      </c>
      <c r="U60" s="3">
        <f>IF(COUNTIF('SKU Catalog'!$A$4:$A$116,T60&amp;"|"&amp;F60)=0,0,MATCH(T60&amp;"|"&amp;F60,'SKU Catalog'!$A$1:$A$116,0))</f>
        <v>6</v>
      </c>
      <c r="V60" s="4" t="str">
        <f>IF(NOT(AND(A60=$B$2,G60&gt;0,H60&gt;0,OR(C60&lt;&gt;"Recommended baseline",Assumptions!$B$10=1))),0,IF(ISNUMBER(K60),G60*H60*K60,IF(U60=0,"UNPRICED",IF(ISNUMBER(INDEX('SKU Catalog'!$K$1:$K$116,MAX(1,U60))),G60*H60*INDEX('SKU Catalog'!$K$1:$K$116,MAX(1,U60))*IF(AND(INDEX('SKU Catalog'!$F$1:$F$116,MAX(1,U60))="Hourly",OR(INDEX('SKU Catalog'!$J$1:$J$116,MAX(1,U60))=0,"PAYG"="PAYG")),I60,1),"UNPRICED"))))</f>
        <v>UNPRICED</v>
      </c>
      <c r="W60" s="4" t="str">
        <f>IF(NOT(AND(A60=$B$2,G60&gt;0,H60&gt;0,OR(C60&lt;&gt;"Recommended baseline",Assumptions!$B$10=1))),0,IF(ISNUMBER(K60),G60*H60*K60,IF(U60=0,"UNPRICED",IF(ISNUMBER(INDEX('SKU Catalog'!$L$1:$L$116,MAX(1,U60))),G60*H60*INDEX('SKU Catalog'!$L$1:$L$116,MAX(1,U60))*IF(AND(INDEX('SKU Catalog'!$F$1:$F$116,MAX(1,U60))="Hourly",OR(INDEX('SKU Catalog'!$J$1:$J$116,MAX(1,U60))=0,"1Y"="PAYG")),I60,1),"UNPRICED"))))</f>
        <v>UNPRICED</v>
      </c>
      <c r="X60" s="4" t="str">
        <f>IF(NOT(AND(A60=$B$2,G60&gt;0,H60&gt;0,OR(C60&lt;&gt;"Recommended baseline",Assumptions!$B$10=1))),0,IF(ISNUMBER(K60),G60*H60*K60,IF(U60=0,"UNPRICED",IF(ISNUMBER(INDEX('SKU Catalog'!$M$1:$M$116,MAX(1,U60))),G60*H60*INDEX('SKU Catalog'!$M$1:$M$116,MAX(1,U60))*IF(AND(INDEX('SKU Catalog'!$F$1:$F$116,MAX(1,U60))="Hourly",OR(INDEX('SKU Catalog'!$J$1:$J$116,MAX(1,U60))=0,"3Y"="PAYG")),I60,1),"UNPRICED"))))</f>
        <v>UNPRICED</v>
      </c>
    </row>
  </sheetData>
  <autoFilter ref="A5:S60" xr:uid="{00000000-0009-0000-0000-000015000000}"/>
  <mergeCells count="2">
    <mergeCell ref="A3:S3"/>
    <mergeCell ref="A1:S1"/>
  </mergeCells>
  <conditionalFormatting sqref="O6:P60">
    <cfRule type="cellIs" dxfId="3" priority="1" operator="equal">
      <formula>"UNPRICED"</formula>
    </cfRule>
  </conditionalFormatting>
  <dataValidations count="47">
    <dataValidation type="list" showErrorMessage="1" errorTitle="Invalid model input" error="Use the supplied options or a non-negative value in the allowed range." sqref="B2" xr:uid="{00000000-0002-0000-1500-000000000000}">
      <formula1>"dev"</formula1>
    </dataValidation>
    <dataValidation type="list" showErrorMessage="1" errorTitle="Invalid model input" error="Use the supplied options or a non-negative value in the allowed range." sqref="F6" xr:uid="{00000000-0002-0000-1500-000001000000}">
      <formula1>SKU_4</formula1>
    </dataValidation>
    <dataValidation type="list" showErrorMessage="1" errorTitle="Invalid model input" error="Use the supplied options or a non-negative value in the allowed range." sqref="J6:J60" xr:uid="{00000000-0002-0000-1500-000002000000}">
      <formula1>"Default,PAYG,1Y,3Y"</formula1>
    </dataValidation>
    <dataValidation type="decimal" showErrorMessage="1" errorTitle="Invalid model input" error="Use the supplied options or a non-negative value in the allowed range." sqref="G6:H60 K6:K60" xr:uid="{00000000-0002-0000-1500-000003000000}">
      <formula1>0</formula1>
      <formula2>1000000000000</formula2>
    </dataValidation>
    <dataValidation type="decimal" showErrorMessage="1" errorTitle="Invalid model input" error="Use the supplied options or a non-negative value in the allowed range." sqref="I6:I60" xr:uid="{00000000-0002-0000-1500-000006000000}">
      <formula1>0</formula1>
      <formula2>1</formula2>
    </dataValidation>
    <dataValidation type="list" showErrorMessage="1" errorTitle="Invalid model input" error="Use the supplied options or a non-negative value in the allowed range." sqref="F7" xr:uid="{00000000-0002-0000-1500-000007000000}">
      <formula1>SKU_2</formula1>
    </dataValidation>
    <dataValidation type="list" showErrorMessage="1" errorTitle="Invalid model input" error="Use the supplied options or a non-negative value in the allowed range." sqref="F8" xr:uid="{00000000-0002-0000-1500-00000D000000}">
      <formula1>SKU_42</formula1>
    </dataValidation>
    <dataValidation type="list" showErrorMessage="1" errorTitle="Invalid model input" error="Use the supplied options or a non-negative value in the allowed range." sqref="F9" xr:uid="{00000000-0002-0000-1500-000013000000}">
      <formula1>SKU_43</formula1>
    </dataValidation>
    <dataValidation type="list" showErrorMessage="1" errorTitle="Invalid model input" error="Use the supplied options or a non-negative value in the allowed range." sqref="F10 F13" xr:uid="{00000000-0002-0000-1500-000019000000}">
      <formula1>SKU_44</formula1>
    </dataValidation>
    <dataValidation type="list" showErrorMessage="1" errorTitle="Invalid model input" error="Use the supplied options or a non-negative value in the allowed range." sqref="F11 F14" xr:uid="{00000000-0002-0000-1500-00001F000000}">
      <formula1>SKU_45</formula1>
    </dataValidation>
    <dataValidation type="list" showErrorMessage="1" errorTitle="Invalid model input" error="Use the supplied options or a non-negative value in the allowed range." sqref="F12 F60 F47 F45 F43 F38 F33 F31 F21:F22 F15" xr:uid="{00000000-0002-0000-1500-000025000000}">
      <formula1>SKU_3</formula1>
    </dataValidation>
    <dataValidation type="list" showErrorMessage="1" errorTitle="Invalid model input" error="Use the supplied options or a non-negative value in the allowed range." sqref="F16" xr:uid="{00000000-0002-0000-1500-00003D000000}">
      <formula1>SKU_37</formula1>
    </dataValidation>
    <dataValidation type="list" showErrorMessage="1" errorTitle="Invalid model input" error="Use the supplied options or a non-negative value in the allowed range." sqref="F17" xr:uid="{00000000-0002-0000-1500-000043000000}">
      <formula1>SKU_38</formula1>
    </dataValidation>
    <dataValidation type="list" showErrorMessage="1" errorTitle="Invalid model input" error="Use the supplied options or a non-negative value in the allowed range." sqref="F18" xr:uid="{00000000-0002-0000-1500-000049000000}">
      <formula1>SKU_39</formula1>
    </dataValidation>
    <dataValidation type="list" showErrorMessage="1" errorTitle="Invalid model input" error="Use the supplied options or a non-negative value in the allowed range." sqref="F19" xr:uid="{00000000-0002-0000-1500-00004F000000}">
      <formula1>SKU_40</formula1>
    </dataValidation>
    <dataValidation type="list" showErrorMessage="1" errorTitle="Invalid model input" error="Use the supplied options or a non-negative value in the allowed range." sqref="F20" xr:uid="{00000000-0002-0000-1500-000055000000}">
      <formula1>SKU_41</formula1>
    </dataValidation>
    <dataValidation type="list" showErrorMessage="1" errorTitle="Invalid model input" error="Use the supplied options or a non-negative value in the allowed range." sqref="F23" xr:uid="{00000000-0002-0000-1500-000067000000}">
      <formula1>SKU_6</formula1>
    </dataValidation>
    <dataValidation type="list" showErrorMessage="1" errorTitle="Invalid model input" error="Use the supplied options or a non-negative value in the allowed range." sqref="F24" xr:uid="{00000000-0002-0000-1500-00006D000000}">
      <formula1>SKU_7</formula1>
    </dataValidation>
    <dataValidation type="list" showErrorMessage="1" errorTitle="Invalid model input" error="Use the supplied options or a non-negative value in the allowed range." sqref="F25" xr:uid="{00000000-0002-0000-1500-000073000000}">
      <formula1>SKU_8</formula1>
    </dataValidation>
    <dataValidation type="list" showErrorMessage="1" errorTitle="Invalid model input" error="Use the supplied options or a non-negative value in the allowed range." sqref="F26" xr:uid="{00000000-0002-0000-1500-000079000000}">
      <formula1>SKU_9</formula1>
    </dataValidation>
    <dataValidation type="list" showErrorMessage="1" errorTitle="Invalid model input" error="Use the supplied options or a non-negative value in the allowed range." sqref="F27" xr:uid="{00000000-0002-0000-1500-00007F000000}">
      <formula1>SKU_10</formula1>
    </dataValidation>
    <dataValidation type="list" showErrorMessage="1" errorTitle="Invalid model input" error="Use the supplied options or a non-negative value in the allowed range." sqref="F28" xr:uid="{00000000-0002-0000-1500-000085000000}">
      <formula1>SKU_11</formula1>
    </dataValidation>
    <dataValidation type="list" showErrorMessage="1" errorTitle="Invalid model input" error="Use the supplied options or a non-negative value in the allowed range." sqref="F29" xr:uid="{00000000-0002-0000-1500-00008B000000}">
      <formula1>SKU_12</formula1>
    </dataValidation>
    <dataValidation type="list" showErrorMessage="1" errorTitle="Invalid model input" error="Use the supplied options or a non-negative value in the allowed range." sqref="F30" xr:uid="{00000000-0002-0000-1500-000091000000}">
      <formula1>SKU_13</formula1>
    </dataValidation>
    <dataValidation type="list" showErrorMessage="1" errorTitle="Invalid model input" error="Use the supplied options or a non-negative value in the allowed range." sqref="F32" xr:uid="{00000000-0002-0000-1500-00009D000000}">
      <formula1>SKU_14</formula1>
    </dataValidation>
    <dataValidation type="list" showErrorMessage="1" errorTitle="Invalid model input" error="Use the supplied options or a non-negative value in the allowed range." sqref="F34" xr:uid="{00000000-0002-0000-1500-0000A9000000}">
      <formula1>SKU_46</formula1>
    </dataValidation>
    <dataValidation type="list" showErrorMessage="1" errorTitle="Invalid model input" error="Use the supplied options or a non-negative value in the allowed range." sqref="F35" xr:uid="{00000000-0002-0000-1500-0000AF000000}">
      <formula1>SKU_47</formula1>
    </dataValidation>
    <dataValidation type="list" showErrorMessage="1" errorTitle="Invalid model input" error="Use the supplied options or a non-negative value in the allowed range." sqref="F36" xr:uid="{00000000-0002-0000-1500-0000B5000000}">
      <formula1>SKU_52</formula1>
    </dataValidation>
    <dataValidation type="list" showErrorMessage="1" errorTitle="Invalid model input" error="Use the supplied options or a non-negative value in the allowed range." sqref="F37" xr:uid="{00000000-0002-0000-1500-0000BB000000}">
      <formula1>SKU_53</formula1>
    </dataValidation>
    <dataValidation type="list" showErrorMessage="1" errorTitle="Invalid model input" error="Use the supplied options or a non-negative value in the allowed range." sqref="F39" xr:uid="{00000000-0002-0000-1500-0000C7000000}">
      <formula1>SKU_48</formula1>
    </dataValidation>
    <dataValidation type="list" showErrorMessage="1" errorTitle="Invalid model input" error="Use the supplied options or a non-negative value in the allowed range." sqref="F40" xr:uid="{00000000-0002-0000-1500-0000CD000000}">
      <formula1>SKU_50</formula1>
    </dataValidation>
    <dataValidation type="list" showErrorMessage="1" errorTitle="Invalid model input" error="Use the supplied options or a non-negative value in the allowed range." sqref="F41" xr:uid="{00000000-0002-0000-1500-0000D3000000}">
      <formula1>SKU_49</formula1>
    </dataValidation>
    <dataValidation type="list" showErrorMessage="1" errorTitle="Invalid model input" error="Use the supplied options or a non-negative value in the allowed range." sqref="F42" xr:uid="{00000000-0002-0000-1500-0000D9000000}">
      <formula1>SKU_51</formula1>
    </dataValidation>
    <dataValidation type="list" showErrorMessage="1" errorTitle="Invalid model input" error="Use the supplied options or a non-negative value in the allowed range." sqref="F44" xr:uid="{00000000-0002-0000-1500-0000E5000000}">
      <formula1>SKU_54</formula1>
    </dataValidation>
    <dataValidation type="list" showErrorMessage="1" errorTitle="Invalid model input" error="Use the supplied options or a non-negative value in the allowed range." sqref="F46" xr:uid="{00000000-0002-0000-1500-0000F1000000}">
      <formula1>SKU_55</formula1>
    </dataValidation>
    <dataValidation type="list" showErrorMessage="1" errorTitle="Invalid model input" error="Use the supplied options or a non-negative value in the allowed range." sqref="F48" xr:uid="{00000000-0002-0000-1500-0000FD000000}">
      <formula1>SKU_15</formula1>
    </dataValidation>
    <dataValidation type="list" showErrorMessage="1" errorTitle="Invalid model input" error="Use the supplied options or a non-negative value in the allowed range." sqref="F49" xr:uid="{00000000-0002-0000-1500-000003010000}">
      <formula1>SKU_18</formula1>
    </dataValidation>
    <dataValidation type="list" showErrorMessage="1" errorTitle="Invalid model input" error="Use the supplied options or a non-negative value in the allowed range." sqref="F50" xr:uid="{00000000-0002-0000-1500-000009010000}">
      <formula1>SKU_16</formula1>
    </dataValidation>
    <dataValidation type="list" showErrorMessage="1" errorTitle="Invalid model input" error="Use the supplied options or a non-negative value in the allowed range." sqref="F51" xr:uid="{00000000-0002-0000-1500-00000F010000}">
      <formula1>SKU_25</formula1>
    </dataValidation>
    <dataValidation type="list" showErrorMessage="1" errorTitle="Invalid model input" error="Use the supplied options or a non-negative value in the allowed range." sqref="F52" xr:uid="{00000000-0002-0000-1500-000015010000}">
      <formula1>SKU_26</formula1>
    </dataValidation>
    <dataValidation type="list" showErrorMessage="1" errorTitle="Invalid model input" error="Use the supplied options or a non-negative value in the allowed range." sqref="F53" xr:uid="{00000000-0002-0000-1500-00001B010000}">
      <formula1>SKU_27</formula1>
    </dataValidation>
    <dataValidation type="list" showErrorMessage="1" errorTitle="Invalid model input" error="Use the supplied options or a non-negative value in the allowed range." sqref="F54" xr:uid="{00000000-0002-0000-1500-000021010000}">
      <formula1>SKU_28</formula1>
    </dataValidation>
    <dataValidation type="list" showErrorMessage="1" errorTitle="Invalid model input" error="Use the supplied options or a non-negative value in the allowed range." sqref="F55" xr:uid="{00000000-0002-0000-1500-000027010000}">
      <formula1>SKU_29</formula1>
    </dataValidation>
    <dataValidation type="list" showErrorMessage="1" errorTitle="Invalid model input" error="Use the supplied options or a non-negative value in the allowed range." sqref="F56" xr:uid="{00000000-0002-0000-1500-00002D010000}">
      <formula1>SKU_22</formula1>
    </dataValidation>
    <dataValidation type="list" showErrorMessage="1" errorTitle="Invalid model input" error="Use the supplied options or a non-negative value in the allowed range." sqref="F57" xr:uid="{00000000-0002-0000-1500-000033010000}">
      <formula1>SKU_23</formula1>
    </dataValidation>
    <dataValidation type="list" showErrorMessage="1" errorTitle="Invalid model input" error="Use the supplied options or a non-negative value in the allowed range." sqref="F58" xr:uid="{00000000-0002-0000-1500-000039010000}">
      <formula1>SKU_24</formula1>
    </dataValidation>
    <dataValidation type="list" showErrorMessage="1" errorTitle="Invalid model input" error="Use the supplied options or a non-negative value in the allowed range." sqref="F59" xr:uid="{00000000-0002-0000-1500-00003F010000}">
      <formula1>SKU_20</formula1>
    </dataValidation>
  </dataValidations>
  <pageMargins left="0.75" right="0.75" top="1" bottom="1" header="0.5" footer="0.5"/>
  <pageSetup paperSize="8" fitToHeight="0"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X61"/>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2368</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SUM(O6:O61)</f>
        <v>1630.2239999999999</v>
      </c>
      <c r="J2" s="2" t="s">
        <v>97</v>
      </c>
      <c r="K2" s="10">
        <f>COUNTIFS(A6:A61,B2,Q6:Q61,"UNPRICED*")</f>
        <v>15</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2141</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95</v>
      </c>
      <c r="C7" s="2" t="s">
        <v>2299</v>
      </c>
      <c r="D7" s="2" t="s">
        <v>2139</v>
      </c>
      <c r="E7" s="2" t="s">
        <v>2140</v>
      </c>
      <c r="F7" s="5" t="s">
        <v>188</v>
      </c>
      <c r="G7" s="6">
        <v>1</v>
      </c>
      <c r="H7" s="6">
        <v>1</v>
      </c>
      <c r="I7" s="11">
        <v>1</v>
      </c>
      <c r="J7" s="5" t="s">
        <v>2297</v>
      </c>
      <c r="K7" s="12"/>
      <c r="L7" s="3" t="str">
        <f>IF(U7=0,"INVALID SKU",IF(INDEX('SKU Catalog'!$J$1:$J$116,MAX(1,U7))=0,"PAYG",IF(J7="Default",Assumptions!$B$7,J7)))</f>
        <v>PAYG</v>
      </c>
      <c r="M7" s="3" t="str">
        <f>IF(U7=0,"Review SKU",INDEX('SKU Catalog'!$E$1:$E$116,MAX(1,U7)))</f>
        <v>resource</v>
      </c>
      <c r="N7" s="8">
        <f>IF(ISNUMBER(K7),K7,IF(U7=0,"UNPRICED",IF(L7="PAYG",INDEX('SKU Catalog'!$K$1:$K$116,MAX(1,U7)),IF(L7="1Y",INDEX('SKU Catalog'!$L$1:$L$116,MAX(1,U7)),INDEX('SKU Catalog'!$M$1:$M$116,MAX(1,U7))))))</f>
        <v>0</v>
      </c>
      <c r="O7" s="4">
        <f>IF(NOT(AND(A7=$B$2,G7&gt;0,H7&gt;0,OR(C7&lt;&gt;"Recommended baseline",Assumptions!$B$10=1))),0,IF(ISNUMBER(N7),G7*H7*N7*IF(ISNUMBER(K7),1,IF(AND(L7="PAYG",INDEX('SKU Catalog'!$F$1:$F$116,MAX(1,U7))="Hourly"),I7,1)),"UNPRICED"))</f>
        <v>0</v>
      </c>
      <c r="P7" s="4">
        <f>IF(ISNUMBER(O7),O7*Assumptions!$B$8,"UNPRICED")</f>
        <v>0</v>
      </c>
      <c r="Q7" s="3" t="str">
        <f>IF(NOT(AND(A7=$B$2,G7&gt;0,H7&gt;0,OR(C7&lt;&gt;"Recommended baseline",Assumptions!$B$10=1))),"Inactive",IF(NOT(ISNUMBER(N7)),"UNPRICED - select SKU / quote",IF(ISNUMBER(K7),"Manual quote - verify source",IF(T7="Covered","Covered by capacity",IF(T7="Control plane","No direct fee","Priced - verify sizing")))))</f>
        <v>No direct fee</v>
      </c>
      <c r="R7" s="2" t="s">
        <v>2315</v>
      </c>
      <c r="S7" s="2" t="s">
        <v>2141</v>
      </c>
      <c r="T7" s="2" t="s">
        <v>187</v>
      </c>
      <c r="U7" s="3">
        <f>IF(COUNTIF('SKU Catalog'!$A$4:$A$116,T7&amp;"|"&amp;F7)=0,0,MATCH(T7&amp;"|"&amp;F7,'SKU Catalog'!$A$1:$A$116,0))</f>
        <v>5</v>
      </c>
      <c r="V7" s="4">
        <f>IF(NOT(AND(A7=$B$2,G7&gt;0,H7&gt;0,OR(C7&lt;&gt;"Recommended baseline",Assumptions!$B$10=1))),0,IF(ISNUMBER(K7),G7*H7*K7,IF(U7=0,"UNPRICED",IF(ISNUMBER(INDEX('SKU Catalog'!$K$1:$K$116,MAX(1,U7))),G7*H7*INDEX('SKU Catalog'!$K$1:$K$116,MAX(1,U7))*IF(AND(INDEX('SKU Catalog'!$F$1:$F$116,MAX(1,U7))="Hourly",OR(INDEX('SKU Catalog'!$J$1:$J$116,MAX(1,U7))=0,"PAYG"="PAYG")),I7,1),"UNPRICED"))))</f>
        <v>0</v>
      </c>
      <c r="W7" s="4">
        <f>IF(NOT(AND(A7=$B$2,G7&gt;0,H7&gt;0,OR(C7&lt;&gt;"Recommended baseline",Assumptions!$B$10=1))),0,IF(ISNUMBER(K7),G7*H7*K7,IF(U7=0,"UNPRICED",IF(ISNUMBER(INDEX('SKU Catalog'!$L$1:$L$116,MAX(1,U7))),G7*H7*INDEX('SKU Catalog'!$L$1:$L$116,MAX(1,U7))*IF(AND(INDEX('SKU Catalog'!$F$1:$F$116,MAX(1,U7))="Hourly",OR(INDEX('SKU Catalog'!$J$1:$J$116,MAX(1,U7))=0,"1Y"="PAYG")),I7,1),"UNPRICED"))))</f>
        <v>0</v>
      </c>
      <c r="X7" s="4">
        <f>IF(NOT(AND(A7=$B$2,G7&gt;0,H7&gt;0,OR(C7&lt;&gt;"Recommended baseline",Assumptions!$B$10=1))),0,IF(ISNUMBER(K7),G7*H7*K7,IF(U7=0,"UNPRICED",IF(ISNUMBER(INDEX('SKU Catalog'!$M$1:$M$116,MAX(1,U7))),G7*H7*INDEX('SKU Catalog'!$M$1:$M$116,MAX(1,U7))*IF(AND(INDEX('SKU Catalog'!$F$1:$F$116,MAX(1,U7))="Hourly",OR(INDEX('SKU Catalog'!$J$1:$J$116,MAX(1,U7))=0,"3Y"="PAYG")),I7,1),"UNPRICED"))))</f>
        <v>0</v>
      </c>
    </row>
    <row r="8" spans="1:24" ht="54" customHeight="1" x14ac:dyDescent="0.3">
      <c r="A8" s="2" t="s">
        <v>967</v>
      </c>
      <c r="B8" s="2" t="s">
        <v>95</v>
      </c>
      <c r="C8" s="2" t="s">
        <v>2299</v>
      </c>
      <c r="D8" s="2" t="s">
        <v>1367</v>
      </c>
      <c r="E8" s="2" t="s">
        <v>1368</v>
      </c>
      <c r="F8" s="5" t="s">
        <v>484</v>
      </c>
      <c r="G8" s="6">
        <v>1</v>
      </c>
      <c r="H8" s="6">
        <v>1</v>
      </c>
      <c r="I8" s="11">
        <v>1</v>
      </c>
      <c r="J8" s="5" t="s">
        <v>2297</v>
      </c>
      <c r="K8" s="12"/>
      <c r="L8" s="3" t="str">
        <f>IF(U8=0,"INVALID SKU",IF(INDEX('SKU Catalog'!$J$1:$J$116,MAX(1,U8))=0,"PAYG",IF(J8="Default",Assumptions!$B$7,J8)))</f>
        <v>PAYG</v>
      </c>
      <c r="M8" s="3" t="str">
        <f>IF(U8=0,"Review SKU",INDEX('SKU Catalog'!$E$1:$E$116,MAX(1,U8)))</f>
        <v>capacity unit</v>
      </c>
      <c r="N8" s="8" t="str">
        <f>IF(ISNUMBER(K8),K8,IF(U8=0,"UNPRICED",IF(L8="PAYG",INDEX('SKU Catalog'!$K$1:$K$116,MAX(1,U8)),IF(L8="1Y",INDEX('SKU Catalog'!$L$1:$L$116,MAX(1,U8)),INDEX('SKU Catalog'!$M$1:$M$116,MAX(1,U8))))))</f>
        <v>UNPRICED</v>
      </c>
      <c r="O8" s="4" t="str">
        <f>IF(NOT(AND(A8=$B$2,G8&gt;0,H8&gt;0,OR(C8&lt;&gt;"Recommended baseline",Assumptions!$B$10=1))),0,IF(ISNUMBER(N8),G8*H8*N8*IF(ISNUMBER(K8),1,IF(AND(L8="PAYG",INDEX('SKU Catalog'!$F$1:$F$116,MAX(1,U8))="Hourly"),I8,1)),"UNPRICED"))</f>
        <v>UNPRICED</v>
      </c>
      <c r="P8" s="4" t="str">
        <f>IF(ISNUMBER(O8),O8*Assumptions!$B$8,"UNPRICED")</f>
        <v>UNPRICED</v>
      </c>
      <c r="Q8" s="3" t="str">
        <f>IF(NOT(AND(A8=$B$2,G8&gt;0,H8&gt;0,OR(C8&lt;&gt;"Recommended baseline",Assumptions!$B$10=1))),"Inactive",IF(NOT(ISNUMBER(N8)),"UNPRICED - select SKU / quote",IF(ISNUMBER(K8),"Manual quote - verify source",IF(T8="Covered","Covered by capacity",IF(T8="Control plane","No direct fee","Priced - verify sizing")))))</f>
        <v>UNPRICED - select SKU / quote</v>
      </c>
      <c r="R8" s="2" t="s">
        <v>2326</v>
      </c>
      <c r="S8" s="2" t="s">
        <v>2141</v>
      </c>
      <c r="T8" s="2" t="s">
        <v>483</v>
      </c>
      <c r="U8" s="3">
        <f>IF(COUNTIF('SKU Catalog'!$A$4:$A$116,T8&amp;"|"&amp;F8)=0,0,MATCH(T8&amp;"|"&amp;F8,'SKU Catalog'!$A$1:$A$116,0))</f>
        <v>113</v>
      </c>
      <c r="V8" s="4" t="str">
        <f>IF(NOT(AND(A8=$B$2,G8&gt;0,H8&gt;0,OR(C8&lt;&gt;"Recommended baseline",Assumptions!$B$10=1))),0,IF(ISNUMBER(K8),G8*H8*K8,IF(U8=0,"UNPRICED",IF(ISNUMBER(INDEX('SKU Catalog'!$K$1:$K$116,MAX(1,U8))),G8*H8*INDEX('SKU Catalog'!$K$1:$K$116,MAX(1,U8))*IF(AND(INDEX('SKU Catalog'!$F$1:$F$116,MAX(1,U8))="Hourly",OR(INDEX('SKU Catalog'!$J$1:$J$116,MAX(1,U8))=0,"PAYG"="PAYG")),I8,1),"UNPRICED"))))</f>
        <v>UNPRICED</v>
      </c>
      <c r="W8" s="4" t="str">
        <f>IF(NOT(AND(A8=$B$2,G8&gt;0,H8&gt;0,OR(C8&lt;&gt;"Recommended baseline",Assumptions!$B$10=1))),0,IF(ISNUMBER(K8),G8*H8*K8,IF(U8=0,"UNPRICED",IF(ISNUMBER(INDEX('SKU Catalog'!$L$1:$L$116,MAX(1,U8))),G8*H8*INDEX('SKU Catalog'!$L$1:$L$116,MAX(1,U8))*IF(AND(INDEX('SKU Catalog'!$F$1:$F$116,MAX(1,U8))="Hourly",OR(INDEX('SKU Catalog'!$J$1:$J$116,MAX(1,U8))=0,"1Y"="PAYG")),I8,1),"UNPRICED"))))</f>
        <v>UNPRICED</v>
      </c>
      <c r="X8" s="4" t="str">
        <f>IF(NOT(AND(A8=$B$2,G8&gt;0,H8&gt;0,OR(C8&lt;&gt;"Recommended baseline",Assumptions!$B$10=1))),0,IF(ISNUMBER(K8),G8*H8*K8,IF(U8=0,"UNPRICED",IF(ISNUMBER(INDEX('SKU Catalog'!$M$1:$M$116,MAX(1,U8))),G8*H8*INDEX('SKU Catalog'!$M$1:$M$116,MAX(1,U8))*IF(AND(INDEX('SKU Catalog'!$F$1:$F$116,MAX(1,U8))="Hourly",OR(INDEX('SKU Catalog'!$J$1:$J$116,MAX(1,U8))=0,"3Y"="PAYG")),I8,1),"UNPRICED"))))</f>
        <v>UNPRICED</v>
      </c>
    </row>
    <row r="9" spans="1:24" ht="54" customHeight="1" x14ac:dyDescent="0.3">
      <c r="A9" s="2" t="s">
        <v>967</v>
      </c>
      <c r="B9" s="2" t="s">
        <v>88</v>
      </c>
      <c r="C9" s="2" t="s">
        <v>2299</v>
      </c>
      <c r="D9" s="2" t="s">
        <v>2144</v>
      </c>
      <c r="E9" s="2" t="s">
        <v>2145</v>
      </c>
      <c r="F9" s="5" t="s">
        <v>287</v>
      </c>
      <c r="G9" s="6">
        <v>1</v>
      </c>
      <c r="H9" s="13">
        <f>Assumptions!$B$23</f>
        <v>10</v>
      </c>
      <c r="I9" s="11">
        <v>1</v>
      </c>
      <c r="J9" s="5" t="s">
        <v>2297</v>
      </c>
      <c r="K9" s="12"/>
      <c r="L9" s="3" t="str">
        <f>IF(U9=0,"INVALID SKU",IF(INDEX('SKU Catalog'!$J$1:$J$116,MAX(1,U9))=0,"PAYG",IF(J9="Default",Assumptions!$B$7,J9)))</f>
        <v>PAYG</v>
      </c>
      <c r="M9" s="3" t="str">
        <f>IF(U9=0,"Review SKU",INDEX('SKU Catalog'!$E$1:$E$116,MAX(1,U9)))</f>
        <v>10K operations</v>
      </c>
      <c r="N9" s="8">
        <f>IF(ISNUMBER(K9),K9,IF(U9=0,"UNPRICED",IF(L9="PAYG",INDEX('SKU Catalog'!$K$1:$K$116,MAX(1,U9)),IF(L9="1Y",INDEX('SKU Catalog'!$L$1:$L$116,MAX(1,U9)),INDEX('SKU Catalog'!$M$1:$M$116,MAX(1,U9))))))</f>
        <v>0.03</v>
      </c>
      <c r="O9" s="4">
        <f>IF(NOT(AND(A9=$B$2,G9&gt;0,H9&gt;0,OR(C9&lt;&gt;"Recommended baseline",Assumptions!$B$10=1))),0,IF(ISNUMBER(N9),G9*H9*N9*IF(ISNUMBER(K9),1,IF(AND(L9="PAYG",INDEX('SKU Catalog'!$F$1:$F$116,MAX(1,U9))="Hourly"),I9,1)),"UNPRICED"))</f>
        <v>0.3</v>
      </c>
      <c r="P9" s="4">
        <f>IF(ISNUMBER(O9),O9*Assumptions!$B$8,"UNPRICED")</f>
        <v>3.5999999999999996</v>
      </c>
      <c r="Q9" s="3" t="str">
        <f>IF(NOT(AND(A9=$B$2,G9&gt;0,H9&gt;0,OR(C9&lt;&gt;"Recommended baseline",Assumptions!$B$10=1))),"Inactive",IF(NOT(ISNUMBER(N9)),"UNPRICED - select SKU / quote",IF(ISNUMBER(K9),"Manual quote - verify source",IF(T9="Covered","Covered by capacity",IF(T9="Control plane","No direct fee","Priced - verify sizing")))))</f>
        <v>Priced - verify sizing</v>
      </c>
      <c r="R9" s="2" t="s">
        <v>2326</v>
      </c>
      <c r="S9" s="2" t="s">
        <v>2141</v>
      </c>
      <c r="T9" s="2" t="s">
        <v>286</v>
      </c>
      <c r="U9" s="3">
        <f>IF(COUNTIF('SKU Catalog'!$A$4:$A$116,T9&amp;"|"&amp;F9)=0,0,MATCH(T9&amp;"|"&amp;F9,'SKU Catalog'!$A$1:$A$116,0))</f>
        <v>48</v>
      </c>
      <c r="V9" s="4">
        <f>IF(NOT(AND(A9=$B$2,G9&gt;0,H9&gt;0,OR(C9&lt;&gt;"Recommended baseline",Assumptions!$B$10=1))),0,IF(ISNUMBER(K9),G9*H9*K9,IF(U9=0,"UNPRICED",IF(ISNUMBER(INDEX('SKU Catalog'!$K$1:$K$116,MAX(1,U9))),G9*H9*INDEX('SKU Catalog'!$K$1:$K$116,MAX(1,U9))*IF(AND(INDEX('SKU Catalog'!$F$1:$F$116,MAX(1,U9))="Hourly",OR(INDEX('SKU Catalog'!$J$1:$J$116,MAX(1,U9))=0,"PAYG"="PAYG")),I9,1),"UNPRICED"))))</f>
        <v>0.3</v>
      </c>
      <c r="W9" s="4">
        <f>IF(NOT(AND(A9=$B$2,G9&gt;0,H9&gt;0,OR(C9&lt;&gt;"Recommended baseline",Assumptions!$B$10=1))),0,IF(ISNUMBER(K9),G9*H9*K9,IF(U9=0,"UNPRICED",IF(ISNUMBER(INDEX('SKU Catalog'!$L$1:$L$116,MAX(1,U9))),G9*H9*INDEX('SKU Catalog'!$L$1:$L$116,MAX(1,U9))*IF(AND(INDEX('SKU Catalog'!$F$1:$F$116,MAX(1,U9))="Hourly",OR(INDEX('SKU Catalog'!$J$1:$J$116,MAX(1,U9))=0,"1Y"="PAYG")),I9,1),"UNPRICED"))))</f>
        <v>0.3</v>
      </c>
      <c r="X9" s="4">
        <f>IF(NOT(AND(A9=$B$2,G9&gt;0,H9&gt;0,OR(C9&lt;&gt;"Recommended baseline",Assumptions!$B$10=1))),0,IF(ISNUMBER(K9),G9*H9*K9,IF(U9=0,"UNPRICED",IF(ISNUMBER(INDEX('SKU Catalog'!$M$1:$M$116,MAX(1,U9))),G9*H9*INDEX('SKU Catalog'!$M$1:$M$116,MAX(1,U9))*IF(AND(INDEX('SKU Catalog'!$F$1:$F$116,MAX(1,U9))="Hourly",OR(INDEX('SKU Catalog'!$J$1:$J$116,MAX(1,U9))=0,"3Y"="PAYG")),I9,1),"UNPRICED"))))</f>
        <v>0.3</v>
      </c>
    </row>
    <row r="10" spans="1:24" ht="54" customHeight="1" x14ac:dyDescent="0.3">
      <c r="A10" s="2" t="s">
        <v>967</v>
      </c>
      <c r="B10" s="2" t="s">
        <v>95</v>
      </c>
      <c r="C10" s="2" t="s">
        <v>2299</v>
      </c>
      <c r="D10" s="2" t="s">
        <v>2147</v>
      </c>
      <c r="E10" s="2" t="s">
        <v>2148</v>
      </c>
      <c r="F10" s="5" t="s">
        <v>188</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No direct fee</v>
      </c>
      <c r="R10" s="2" t="s">
        <v>2315</v>
      </c>
      <c r="S10" s="2" t="s">
        <v>2141</v>
      </c>
      <c r="T10" s="2" t="s">
        <v>187</v>
      </c>
      <c r="U10" s="3">
        <f>IF(COUNTIF('SKU Catalog'!$A$4:$A$116,T10&amp;"|"&amp;F10)=0,0,MATCH(T10&amp;"|"&amp;F10,'SKU Catalog'!$A$1:$A$116,0))</f>
        <v>5</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88</v>
      </c>
      <c r="C11" s="2" t="s">
        <v>2299</v>
      </c>
      <c r="D11" s="2" t="s">
        <v>2149</v>
      </c>
      <c r="E11" s="2" t="s">
        <v>2150</v>
      </c>
      <c r="F11" s="5" t="s">
        <v>303</v>
      </c>
      <c r="G11" s="6">
        <v>1</v>
      </c>
      <c r="H11" s="6">
        <v>1</v>
      </c>
      <c r="I11" s="11">
        <v>1</v>
      </c>
      <c r="J11" s="5" t="s">
        <v>2297</v>
      </c>
      <c r="K11" s="12"/>
      <c r="L11" s="3" t="str">
        <f>IF(U11=0,"INVALID SKU",IF(INDEX('SKU Catalog'!$J$1:$J$116,MAX(1,U11))=0,"PAYG",IF(J11="Default",Assumptions!$B$7,J11)))</f>
        <v>PAYG</v>
      </c>
      <c r="M11" s="3" t="str">
        <f>IF(U11=0,"Review SKU",INDEX('SKU Catalog'!$E$1:$E$116,MAX(1,U11)))</f>
        <v>protected resource</v>
      </c>
      <c r="N11" s="8">
        <f>IF(ISNUMBER(K11),K11,IF(U11=0,"UNPRICED",IF(L11="PAYG",INDEX('SKU Catalog'!$K$1:$K$116,MAX(1,U11)),IF(L11="1Y",INDEX('SKU Catalog'!$L$1:$L$116,MAX(1,U11)),INDEX('SKU Catalog'!$M$1:$M$116,MAX(1,U11))))))</f>
        <v>14.6</v>
      </c>
      <c r="O11" s="4">
        <f>IF(NOT(AND(A11=$B$2,G11&gt;0,H11&gt;0,OR(C11&lt;&gt;"Recommended baseline",Assumptions!$B$10=1))),0,IF(ISNUMBER(N11),G11*H11*N11*IF(ISNUMBER(K11),1,IF(AND(L11="PAYG",INDEX('SKU Catalog'!$F$1:$F$116,MAX(1,U11))="Hourly"),I11,1)),"UNPRICED"))</f>
        <v>14.6</v>
      </c>
      <c r="P11" s="4">
        <f>IF(ISNUMBER(O11),O11*Assumptions!$B$8,"UNPRICED")</f>
        <v>175.2</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2342</v>
      </c>
      <c r="S11" s="2" t="s">
        <v>2141</v>
      </c>
      <c r="T11" s="2" t="s">
        <v>302</v>
      </c>
      <c r="U11" s="3">
        <f>IF(COUNTIF('SKU Catalog'!$A$4:$A$116,T11&amp;"|"&amp;F11)=0,0,MATCH(T11&amp;"|"&amp;F11,'SKU Catalog'!$A$1:$A$116,0))</f>
        <v>52</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14.6</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14.6</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14.6</v>
      </c>
    </row>
    <row r="12" spans="1:24" ht="54" customHeight="1" x14ac:dyDescent="0.3">
      <c r="A12" s="2" t="s">
        <v>967</v>
      </c>
      <c r="B12" s="2" t="s">
        <v>95</v>
      </c>
      <c r="C12" s="2" t="s">
        <v>2299</v>
      </c>
      <c r="D12" s="2" t="s">
        <v>1384</v>
      </c>
      <c r="E12" s="2" t="s">
        <v>1385</v>
      </c>
      <c r="F12" s="5" t="s">
        <v>188</v>
      </c>
      <c r="G12" s="6">
        <v>1</v>
      </c>
      <c r="H12" s="6">
        <v>1</v>
      </c>
      <c r="I12" s="11">
        <v>1</v>
      </c>
      <c r="J12" s="5" t="s">
        <v>2297</v>
      </c>
      <c r="K12" s="12"/>
      <c r="L12" s="3" t="str">
        <f>IF(U12=0,"INVALID SKU",IF(INDEX('SKU Catalog'!$J$1:$J$116,MAX(1,U12))=0,"PAYG",IF(J12="Default",Assumptions!$B$7,J12)))</f>
        <v>PAYG</v>
      </c>
      <c r="M12" s="3" t="str">
        <f>IF(U12=0,"Review SKU",INDEX('SKU Catalog'!$E$1:$E$116,MAX(1,U12)))</f>
        <v>resource</v>
      </c>
      <c r="N12" s="8">
        <f>IF(ISNUMBER(K12),K12,IF(U12=0,"UNPRICED",IF(L12="PAYG",INDEX('SKU Catalog'!$K$1:$K$116,MAX(1,U12)),IF(L12="1Y",INDEX('SKU Catalog'!$L$1:$L$116,MAX(1,U12)),INDEX('SKU Catalog'!$M$1:$M$116,MAX(1,U12))))))</f>
        <v>0</v>
      </c>
      <c r="O12" s="4">
        <f>IF(NOT(AND(A12=$B$2,G12&gt;0,H12&gt;0,OR(C12&lt;&gt;"Recommended baseline",Assumptions!$B$10=1))),0,IF(ISNUMBER(N12),G12*H12*N12*IF(ISNUMBER(K12),1,IF(AND(L12="PAYG",INDEX('SKU Catalog'!$F$1:$F$116,MAX(1,U12))="Hourly"),I12,1)),"UNPRICED"))</f>
        <v>0</v>
      </c>
      <c r="P12" s="4">
        <f>IF(ISNUMBER(O12),O12*Assumptions!$B$8,"UNPRICED")</f>
        <v>0</v>
      </c>
      <c r="Q12" s="3" t="str">
        <f>IF(NOT(AND(A12=$B$2,G12&gt;0,H12&gt;0,OR(C12&lt;&gt;"Recommended baseline",Assumptions!$B$10=1))),"Inactive",IF(NOT(ISNUMBER(N12)),"UNPRICED - select SKU / quote",IF(ISNUMBER(K12),"Manual quote - verify source",IF(T12="Covered","Covered by capacity",IF(T12="Control plane","No direct fee","Priced - verify sizing")))))</f>
        <v>No direct fee</v>
      </c>
      <c r="R12" s="2" t="s">
        <v>2343</v>
      </c>
      <c r="S12" s="2" t="s">
        <v>2141</v>
      </c>
      <c r="T12" s="2" t="s">
        <v>187</v>
      </c>
      <c r="U12" s="3">
        <f>IF(COUNTIF('SKU Catalog'!$A$4:$A$116,T12&amp;"|"&amp;F12)=0,0,MATCH(T12&amp;"|"&amp;F12,'SKU Catalog'!$A$1:$A$116,0))</f>
        <v>5</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54" customHeight="1" x14ac:dyDescent="0.3">
      <c r="A13" s="2" t="s">
        <v>967</v>
      </c>
      <c r="B13" s="2" t="s">
        <v>96</v>
      </c>
      <c r="C13" s="2" t="s">
        <v>2299</v>
      </c>
      <c r="D13" s="2" t="s">
        <v>1384</v>
      </c>
      <c r="E13" s="2" t="s">
        <v>1385</v>
      </c>
      <c r="F13" s="5" t="s">
        <v>191</v>
      </c>
      <c r="G13" s="6">
        <v>1</v>
      </c>
      <c r="H13" s="6">
        <v>1</v>
      </c>
      <c r="I13" s="11">
        <v>1</v>
      </c>
      <c r="J13" s="5" t="s">
        <v>2297</v>
      </c>
      <c r="K13" s="12"/>
      <c r="L13" s="3" t="str">
        <f>IF(U13=0,"INVALID SKU",IF(INDEX('SKU Catalog'!$J$1:$J$116,MAX(1,U13))=0,"PAYG",IF(J13="Default",Assumptions!$B$7,J13)))</f>
        <v>PAYG</v>
      </c>
      <c r="M13" s="3" t="str">
        <f>IF(U13=0,"Review SKU",INDEX('SKU Catalog'!$E$1:$E$116,MAX(1,U13)))</f>
        <v>quoted unit</v>
      </c>
      <c r="N13" s="8" t="str">
        <f>IF(ISNUMBER(K13),K13,IF(U13=0,"UNPRICED",IF(L13="PAYG",INDEX('SKU Catalog'!$K$1:$K$116,MAX(1,U13)),IF(L13="1Y",INDEX('SKU Catalog'!$L$1:$L$116,MAX(1,U13)),INDEX('SKU Catalog'!$M$1:$M$116,MAX(1,U13))))))</f>
        <v>UNPRICED</v>
      </c>
      <c r="O13" s="4" t="str">
        <f>IF(NOT(AND(A13=$B$2,G13&gt;0,H13&gt;0,OR(C13&lt;&gt;"Recommended baseline",Assumptions!$B$10=1))),0,IF(ISNUMBER(N13),G13*H13*N13*IF(ISNUMBER(K13),1,IF(AND(L13="PAYG",INDEX('SKU Catalog'!$F$1:$F$116,MAX(1,U13))="Hourly"),I13,1)),"UNPRICED"))</f>
        <v>UNPRICED</v>
      </c>
      <c r="P13" s="4" t="str">
        <f>IF(ISNUMBER(O13),O13*Assumptions!$B$8,"UNPRICED")</f>
        <v>UNPRICED</v>
      </c>
      <c r="Q13" s="3" t="str">
        <f>IF(NOT(AND(A13=$B$2,G13&gt;0,H13&gt;0,OR(C13&lt;&gt;"Recommended baseline",Assumptions!$B$10=1))),"Inactive",IF(NOT(ISNUMBER(N13)),"UNPRICED - select SKU / quote",IF(ISNUMBER(K13),"Manual quote - verify source",IF(T13="Covered","Covered by capacity",IF(T13="Control plane","No direct fee","Priced - verify sizing")))))</f>
        <v>UNPRICED - select SKU / quote</v>
      </c>
      <c r="R13" s="2" t="s">
        <v>2344</v>
      </c>
      <c r="S13" s="2" t="s">
        <v>2141</v>
      </c>
      <c r="T13" s="2" t="s">
        <v>96</v>
      </c>
      <c r="U13" s="3">
        <f>IF(COUNTIF('SKU Catalog'!$A$4:$A$116,T13&amp;"|"&amp;F13)=0,0,MATCH(T13&amp;"|"&amp;F13,'SKU Catalog'!$A$1:$A$116,0))</f>
        <v>6</v>
      </c>
      <c r="V13" s="4" t="str">
        <f>IF(NOT(AND(A13=$B$2,G13&gt;0,H13&gt;0,OR(C13&lt;&gt;"Recommended baseline",Assumptions!$B$10=1))),0,IF(ISNUMBER(K13),G13*H13*K13,IF(U13=0,"UNPRICED",IF(ISNUMBER(INDEX('SKU Catalog'!$K$1:$K$116,MAX(1,U13))),G13*H13*INDEX('SKU Catalog'!$K$1:$K$116,MAX(1,U13))*IF(AND(INDEX('SKU Catalog'!$F$1:$F$116,MAX(1,U13))="Hourly",OR(INDEX('SKU Catalog'!$J$1:$J$116,MAX(1,U13))=0,"PAYG"="PAYG")),I13,1),"UNPRICED"))))</f>
        <v>UNPRICED</v>
      </c>
      <c r="W13" s="4" t="str">
        <f>IF(NOT(AND(A13=$B$2,G13&gt;0,H13&gt;0,OR(C13&lt;&gt;"Recommended baseline",Assumptions!$B$10=1))),0,IF(ISNUMBER(K13),G13*H13*K13,IF(U13=0,"UNPRICED",IF(ISNUMBER(INDEX('SKU Catalog'!$L$1:$L$116,MAX(1,U13))),G13*H13*INDEX('SKU Catalog'!$L$1:$L$116,MAX(1,U13))*IF(AND(INDEX('SKU Catalog'!$F$1:$F$116,MAX(1,U13))="Hourly",OR(INDEX('SKU Catalog'!$J$1:$J$116,MAX(1,U13))=0,"1Y"="PAYG")),I13,1),"UNPRICED"))))</f>
        <v>UNPRICED</v>
      </c>
      <c r="X13" s="4" t="str">
        <f>IF(NOT(AND(A13=$B$2,G13&gt;0,H13&gt;0,OR(C13&lt;&gt;"Recommended baseline",Assumptions!$B$10=1))),0,IF(ISNUMBER(K13),G13*H13*K13,IF(U13=0,"UNPRICED",IF(ISNUMBER(INDEX('SKU Catalog'!$M$1:$M$116,MAX(1,U13))),G13*H13*INDEX('SKU Catalog'!$M$1:$M$116,MAX(1,U13))*IF(AND(INDEX('SKU Catalog'!$F$1:$F$116,MAX(1,U13))="Hourly",OR(INDEX('SKU Catalog'!$J$1:$J$116,MAX(1,U13))=0,"3Y"="PAYG")),I13,1),"UNPRICED"))))</f>
        <v>UNPRICED</v>
      </c>
    </row>
    <row r="14" spans="1:24" ht="54" customHeight="1" x14ac:dyDescent="0.3">
      <c r="A14" s="2" t="s">
        <v>967</v>
      </c>
      <c r="B14" s="2" t="s">
        <v>95</v>
      </c>
      <c r="C14" s="2" t="s">
        <v>2299</v>
      </c>
      <c r="D14" s="2" t="s">
        <v>1388</v>
      </c>
      <c r="E14" s="2" t="s">
        <v>1389</v>
      </c>
      <c r="F14" s="5" t="s">
        <v>188</v>
      </c>
      <c r="G14" s="6">
        <v>1</v>
      </c>
      <c r="H14" s="6">
        <v>1</v>
      </c>
      <c r="I14" s="11">
        <v>1</v>
      </c>
      <c r="J14" s="5" t="s">
        <v>2297</v>
      </c>
      <c r="K14" s="12"/>
      <c r="L14" s="3" t="str">
        <f>IF(U14=0,"INVALID SKU",IF(INDEX('SKU Catalog'!$J$1:$J$116,MAX(1,U14))=0,"PAYG",IF(J14="Default",Assumptions!$B$7,J14)))</f>
        <v>PAYG</v>
      </c>
      <c r="M14" s="3" t="str">
        <f>IF(U14=0,"Review SKU",INDEX('SKU Catalog'!$E$1:$E$116,MAX(1,U14)))</f>
        <v>resource</v>
      </c>
      <c r="N14" s="8">
        <f>IF(ISNUMBER(K14),K14,IF(U14=0,"UNPRICED",IF(L14="PAYG",INDEX('SKU Catalog'!$K$1:$K$116,MAX(1,U14)),IF(L14="1Y",INDEX('SKU Catalog'!$L$1:$L$116,MAX(1,U14)),INDEX('SKU Catalog'!$M$1:$M$116,MAX(1,U14))))))</f>
        <v>0</v>
      </c>
      <c r="O14" s="4">
        <f>IF(NOT(AND(A14=$B$2,G14&gt;0,H14&gt;0,OR(C14&lt;&gt;"Recommended baseline",Assumptions!$B$10=1))),0,IF(ISNUMBER(N14),G14*H14*N14*IF(ISNUMBER(K14),1,IF(AND(L14="PAYG",INDEX('SKU Catalog'!$F$1:$F$116,MAX(1,U14))="Hourly"),I14,1)),"UNPRICED"))</f>
        <v>0</v>
      </c>
      <c r="P14" s="4">
        <f>IF(ISNUMBER(O14),O14*Assumptions!$B$8,"UNPRICED")</f>
        <v>0</v>
      </c>
      <c r="Q14" s="3" t="str">
        <f>IF(NOT(AND(A14=$B$2,G14&gt;0,H14&gt;0,OR(C14&lt;&gt;"Recommended baseline",Assumptions!$B$10=1))),"Inactive",IF(NOT(ISNUMBER(N14)),"UNPRICED - select SKU / quote",IF(ISNUMBER(K14),"Manual quote - verify source",IF(T14="Covered","Covered by capacity",IF(T14="Control plane","No direct fee","Priced - verify sizing")))))</f>
        <v>No direct fee</v>
      </c>
      <c r="R14" s="2" t="s">
        <v>2343</v>
      </c>
      <c r="S14" s="2" t="s">
        <v>2141</v>
      </c>
      <c r="T14" s="2" t="s">
        <v>187</v>
      </c>
      <c r="U14" s="3">
        <f>IF(COUNTIF('SKU Catalog'!$A$4:$A$116,T14&amp;"|"&amp;F14)=0,0,MATCH(T14&amp;"|"&amp;F14,'SKU Catalog'!$A$1:$A$116,0))</f>
        <v>5</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54" customHeight="1" x14ac:dyDescent="0.3">
      <c r="A15" s="2" t="s">
        <v>967</v>
      </c>
      <c r="B15" s="2" t="s">
        <v>96</v>
      </c>
      <c r="C15" s="2" t="s">
        <v>2299</v>
      </c>
      <c r="D15" s="2" t="s">
        <v>1388</v>
      </c>
      <c r="E15" s="2" t="s">
        <v>1389</v>
      </c>
      <c r="F15" s="5" t="s">
        <v>191</v>
      </c>
      <c r="G15" s="6">
        <v>1</v>
      </c>
      <c r="H15" s="6">
        <v>1</v>
      </c>
      <c r="I15" s="11">
        <v>1</v>
      </c>
      <c r="J15" s="5" t="s">
        <v>2297</v>
      </c>
      <c r="K15" s="12"/>
      <c r="L15" s="3" t="str">
        <f>IF(U15=0,"INVALID SKU",IF(INDEX('SKU Catalog'!$J$1:$J$116,MAX(1,U15))=0,"PAYG",IF(J15="Default",Assumptions!$B$7,J15)))</f>
        <v>PAYG</v>
      </c>
      <c r="M15" s="3" t="str">
        <f>IF(U15=0,"Review SKU",INDEX('SKU Catalog'!$E$1:$E$116,MAX(1,U15)))</f>
        <v>quoted unit</v>
      </c>
      <c r="N15" s="8" t="str">
        <f>IF(ISNUMBER(K15),K15,IF(U15=0,"UNPRICED",IF(L15="PAYG",INDEX('SKU Catalog'!$K$1:$K$116,MAX(1,U15)),IF(L15="1Y",INDEX('SKU Catalog'!$L$1:$L$116,MAX(1,U15)),INDEX('SKU Catalog'!$M$1:$M$116,MAX(1,U15))))))</f>
        <v>UNPRICED</v>
      </c>
      <c r="O15" s="4" t="str">
        <f>IF(NOT(AND(A15=$B$2,G15&gt;0,H15&gt;0,OR(C15&lt;&gt;"Recommended baseline",Assumptions!$B$10=1))),0,IF(ISNUMBER(N15),G15*H15*N15*IF(ISNUMBER(K15),1,IF(AND(L15="PAYG",INDEX('SKU Catalog'!$F$1:$F$116,MAX(1,U15))="Hourly"),I15,1)),"UNPRICED"))</f>
        <v>UNPRICED</v>
      </c>
      <c r="P15" s="4" t="str">
        <f>IF(ISNUMBER(O15),O15*Assumptions!$B$8,"UNPRICED")</f>
        <v>UNPRICED</v>
      </c>
      <c r="Q15" s="3" t="str">
        <f>IF(NOT(AND(A15=$B$2,G15&gt;0,H15&gt;0,OR(C15&lt;&gt;"Recommended baseline",Assumptions!$B$10=1))),"Inactive",IF(NOT(ISNUMBER(N15)),"UNPRICED - select SKU / quote",IF(ISNUMBER(K15),"Manual quote - verify source",IF(T15="Covered","Covered by capacity",IF(T15="Control plane","No direct fee","Priced - verify sizing")))))</f>
        <v>UNPRICED - select SKU / quote</v>
      </c>
      <c r="R15" s="2" t="s">
        <v>2344</v>
      </c>
      <c r="S15" s="2" t="s">
        <v>2141</v>
      </c>
      <c r="T15" s="2" t="s">
        <v>96</v>
      </c>
      <c r="U15" s="3">
        <f>IF(COUNTIF('SKU Catalog'!$A$4:$A$116,T15&amp;"|"&amp;F15)=0,0,MATCH(T15&amp;"|"&amp;F15,'SKU Catalog'!$A$1:$A$116,0))</f>
        <v>6</v>
      </c>
      <c r="V15" s="4" t="str">
        <f>IF(NOT(AND(A15=$B$2,G15&gt;0,H15&gt;0,OR(C15&lt;&gt;"Recommended baseline",Assumptions!$B$10=1))),0,IF(ISNUMBER(K15),G15*H15*K15,IF(U15=0,"UNPRICED",IF(ISNUMBER(INDEX('SKU Catalog'!$K$1:$K$116,MAX(1,U15))),G15*H15*INDEX('SKU Catalog'!$K$1:$K$116,MAX(1,U15))*IF(AND(INDEX('SKU Catalog'!$F$1:$F$116,MAX(1,U15))="Hourly",OR(INDEX('SKU Catalog'!$J$1:$J$116,MAX(1,U15))=0,"PAYG"="PAYG")),I15,1),"UNPRICED"))))</f>
        <v>UNPRICED</v>
      </c>
      <c r="W15" s="4" t="str">
        <f>IF(NOT(AND(A15=$B$2,G15&gt;0,H15&gt;0,OR(C15&lt;&gt;"Recommended baseline",Assumptions!$B$10=1))),0,IF(ISNUMBER(K15),G15*H15*K15,IF(U15=0,"UNPRICED",IF(ISNUMBER(INDEX('SKU Catalog'!$L$1:$L$116,MAX(1,U15))),G15*H15*INDEX('SKU Catalog'!$L$1:$L$116,MAX(1,U15))*IF(AND(INDEX('SKU Catalog'!$F$1:$F$116,MAX(1,U15))="Hourly",OR(INDEX('SKU Catalog'!$J$1:$J$116,MAX(1,U15))=0,"1Y"="PAYG")),I15,1),"UNPRICED"))))</f>
        <v>UNPRICED</v>
      </c>
      <c r="X15" s="4" t="str">
        <f>IF(NOT(AND(A15=$B$2,G15&gt;0,H15&gt;0,OR(C15&lt;&gt;"Recommended baseline",Assumptions!$B$10=1))),0,IF(ISNUMBER(K15),G15*H15*K15,IF(U15=0,"UNPRICED",IF(ISNUMBER(INDEX('SKU Catalog'!$M$1:$M$116,MAX(1,U15))),G15*H15*INDEX('SKU Catalog'!$M$1:$M$116,MAX(1,U15))*IF(AND(INDEX('SKU Catalog'!$F$1:$F$116,MAX(1,U15))="Hourly",OR(INDEX('SKU Catalog'!$J$1:$J$116,MAX(1,U15))=0,"3Y"="PAYG")),I15,1),"UNPRICED"))))</f>
        <v>UNPRICED</v>
      </c>
    </row>
    <row r="16" spans="1:24" ht="54" customHeight="1" x14ac:dyDescent="0.3">
      <c r="A16" s="2" t="s">
        <v>967</v>
      </c>
      <c r="B16" s="2" t="s">
        <v>88</v>
      </c>
      <c r="C16" s="2" t="s">
        <v>2299</v>
      </c>
      <c r="D16" s="2" t="s">
        <v>1395</v>
      </c>
      <c r="E16" s="2" t="s">
        <v>1396</v>
      </c>
      <c r="F16" s="5" t="s">
        <v>298</v>
      </c>
      <c r="G16" s="6">
        <v>1</v>
      </c>
      <c r="H16" s="13">
        <f>Assumptions!$B$12</f>
        <v>30</v>
      </c>
      <c r="I16" s="11">
        <v>1</v>
      </c>
      <c r="J16" s="5" t="s">
        <v>2297</v>
      </c>
      <c r="K16" s="12"/>
      <c r="L16" s="3" t="str">
        <f>IF(U16=0,"INVALID SKU",IF(INDEX('SKU Catalog'!$J$1:$J$116,MAX(1,U16))=0,"PAYG",IF(J16="Default",Assumptions!$B$7,J16)))</f>
        <v>PAYG</v>
      </c>
      <c r="M16" s="3" t="str">
        <f>IF(U16=0,"Review SKU",INDEX('SKU Catalog'!$E$1:$E$116,MAX(1,U16)))</f>
        <v>GB analyzed</v>
      </c>
      <c r="N16" s="8">
        <f>IF(ISNUMBER(K16),K16,IF(U16=0,"UNPRICED",IF(L16="PAYG",INDEX('SKU Catalog'!$K$1:$K$116,MAX(1,U16)),IF(L16="1Y",INDEX('SKU Catalog'!$L$1:$L$116,MAX(1,U16)),INDEX('SKU Catalog'!$M$1:$M$116,MAX(1,U16))))))</f>
        <v>4.3</v>
      </c>
      <c r="O16" s="4">
        <f>IF(NOT(AND(A16=$B$2,G16&gt;0,H16&gt;0,OR(C16&lt;&gt;"Recommended baseline",Assumptions!$B$10=1))),0,IF(ISNUMBER(N16),G16*H16*N16*IF(ISNUMBER(K16),1,IF(AND(L16="PAYG",INDEX('SKU Catalog'!$F$1:$F$116,MAX(1,U16))="Hourly"),I16,1)),"UNPRICED"))</f>
        <v>129</v>
      </c>
      <c r="P16" s="4">
        <f>IF(ISNUMBER(O16),O16*Assumptions!$B$8,"UNPRICED")</f>
        <v>1548</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2326</v>
      </c>
      <c r="S16" s="2" t="s">
        <v>2141</v>
      </c>
      <c r="T16" s="2" t="s">
        <v>297</v>
      </c>
      <c r="U16" s="3">
        <f>IF(COUNTIF('SKU Catalog'!$A$4:$A$116,T16&amp;"|"&amp;F16)=0,0,MATCH(T16&amp;"|"&amp;F16,'SKU Catalog'!$A$1:$A$116,0))</f>
        <v>51</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129</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129</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129</v>
      </c>
    </row>
    <row r="17" spans="1:24" ht="54" customHeight="1" x14ac:dyDescent="0.3">
      <c r="A17" s="2" t="s">
        <v>967</v>
      </c>
      <c r="B17" s="2" t="s">
        <v>90</v>
      </c>
      <c r="C17" s="2" t="s">
        <v>2299</v>
      </c>
      <c r="D17" s="2" t="s">
        <v>1399</v>
      </c>
      <c r="E17" s="2" t="s">
        <v>1400</v>
      </c>
      <c r="F17" s="5" t="s">
        <v>497</v>
      </c>
      <c r="G17" s="6">
        <v>1</v>
      </c>
      <c r="H17" s="6">
        <v>60</v>
      </c>
      <c r="I17" s="11">
        <v>1</v>
      </c>
      <c r="J17" s="5" t="s">
        <v>2297</v>
      </c>
      <c r="K17" s="12"/>
      <c r="L17" s="3" t="str">
        <f>IF(U17=0,"INVALID SKU",IF(INDEX('SKU Catalog'!$J$1:$J$116,MAX(1,U17))=0,"PAYG",IF(J17="Default",Assumptions!$B$7,J17)))</f>
        <v>PAYG</v>
      </c>
      <c r="M17" s="3" t="str">
        <f>IF(U17=0,"Review SKU",INDEX('SKU Catalog'!$E$1:$E$116,MAX(1,U17)))</f>
        <v>input minute</v>
      </c>
      <c r="N17" s="8">
        <f>IF(ISNUMBER(K17),K17,IF(U17=0,"UNPRICED",IF(L17="PAYG",INDEX('SKU Catalog'!$K$1:$K$116,MAX(1,U17)),IF(L17="1Y",INDEX('SKU Catalog'!$L$1:$L$116,MAX(1,U17)),INDEX('SKU Catalog'!$M$1:$M$116,MAX(1,U17))))))</f>
        <v>0.09</v>
      </c>
      <c r="O17" s="4">
        <f>IF(NOT(AND(A17=$B$2,G17&gt;0,H17&gt;0,OR(C17&lt;&gt;"Recommended baseline",Assumptions!$B$10=1))),0,IF(ISNUMBER(N17),G17*H17*N17*IF(ISNUMBER(K17),1,IF(AND(L17="PAYG",INDEX('SKU Catalog'!$F$1:$F$116,MAX(1,U17))="Hourly"),I17,1)),"UNPRICED"))</f>
        <v>5.3999999999999995</v>
      </c>
      <c r="P17" s="4">
        <f>IF(ISNUMBER(O17),O17*Assumptions!$B$8,"UNPRICED")</f>
        <v>64.8</v>
      </c>
      <c r="Q17" s="3" t="str">
        <f>IF(NOT(AND(A17=$B$2,G17&gt;0,H17&gt;0,OR(C17&lt;&gt;"Recommended baseline",Assumptions!$B$10=1))),"Inactive",IF(NOT(ISNUMBER(N17)),"UNPRICED - select SKU / quote",IF(ISNUMBER(K17),"Manual quote - verify source",IF(T17="Covered","Covered by capacity",IF(T17="Control plane","No direct fee","Priced - verify sizing")))))</f>
        <v>Priced - verify sizing</v>
      </c>
      <c r="R17" s="2" t="s">
        <v>2326</v>
      </c>
      <c r="S17" s="2" t="s">
        <v>2141</v>
      </c>
      <c r="T17" s="2" t="s">
        <v>496</v>
      </c>
      <c r="U17" s="3">
        <f>IF(COUNTIF('SKU Catalog'!$A$4:$A$116,T17&amp;"|"&amp;F17)=0,0,MATCH(T17&amp;"|"&amp;F17,'SKU Catalog'!$A$1:$A$116,0))</f>
        <v>116</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5.3999999999999995</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5.3999999999999995</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5.3999999999999995</v>
      </c>
    </row>
    <row r="18" spans="1:24" ht="54" customHeight="1" x14ac:dyDescent="0.3">
      <c r="A18" s="2" t="s">
        <v>967</v>
      </c>
      <c r="B18" s="2" t="s">
        <v>90</v>
      </c>
      <c r="C18" s="2" t="s">
        <v>2299</v>
      </c>
      <c r="D18" s="2" t="s">
        <v>1403</v>
      </c>
      <c r="E18" s="2" t="s">
        <v>1404</v>
      </c>
      <c r="F18" s="5" t="s">
        <v>317</v>
      </c>
      <c r="G18" s="6">
        <v>1</v>
      </c>
      <c r="H18" s="13">
        <f>Assumptions!$B$13</f>
        <v>10</v>
      </c>
      <c r="I18" s="11">
        <v>1</v>
      </c>
      <c r="J18" s="5" t="s">
        <v>2297</v>
      </c>
      <c r="K18" s="12"/>
      <c r="L18" s="3" t="str">
        <f>IF(U18=0,"INVALID SKU",IF(INDEX('SKU Catalog'!$J$1:$J$116,MAX(1,U18))=0,"PAYG",IF(J18="Default",Assumptions!$B$7,J18)))</f>
        <v>PAYG</v>
      </c>
      <c r="M18" s="3" t="str">
        <f>IF(U18=0,"Review SKU",INDEX('SKU Catalog'!$E$1:$E$116,MAX(1,U18)))</f>
        <v>million tokens</v>
      </c>
      <c r="N18" s="8">
        <f>IF(ISNUMBER(K18),K18,IF(U18=0,"UNPRICED",IF(L18="PAYG",INDEX('SKU Catalog'!$K$1:$K$116,MAX(1,U18)),IF(L18="1Y",INDEX('SKU Catalog'!$L$1:$L$116,MAX(1,U18)),INDEX('SKU Catalog'!$M$1:$M$116,MAX(1,U18))))))</f>
        <v>0.15</v>
      </c>
      <c r="O18" s="4">
        <f>IF(NOT(AND(A18=$B$2,G18&gt;0,H18&gt;0,OR(C18&lt;&gt;"Recommended baseline",Assumptions!$B$10=1))),0,IF(ISNUMBER(N18),G18*H18*N18*IF(ISNUMBER(K18),1,IF(AND(L18="PAYG",INDEX('SKU Catalog'!$F$1:$F$116,MAX(1,U18))="Hourly"),I18,1)),"UNPRICED"))</f>
        <v>1.5</v>
      </c>
      <c r="P18" s="4">
        <f>IF(ISNUMBER(O18),O18*Assumptions!$B$8,"UNPRICED")</f>
        <v>18</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2345</v>
      </c>
      <c r="S18" s="2" t="s">
        <v>2141</v>
      </c>
      <c r="T18" s="2" t="s">
        <v>316</v>
      </c>
      <c r="U18" s="3">
        <f>IF(COUNTIF('SKU Catalog'!$A$4:$A$116,T18&amp;"|"&amp;F18)=0,0,MATCH(T18&amp;"|"&amp;F18,'SKU Catalog'!$A$1:$A$116,0))</f>
        <v>56</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1.5</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1.5</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1.5</v>
      </c>
    </row>
    <row r="19" spans="1:24" ht="54" customHeight="1" x14ac:dyDescent="0.3">
      <c r="A19" s="2" t="s">
        <v>967</v>
      </c>
      <c r="B19" s="2" t="s">
        <v>90</v>
      </c>
      <c r="C19" s="2" t="s">
        <v>2299</v>
      </c>
      <c r="D19" s="2" t="s">
        <v>1403</v>
      </c>
      <c r="E19" s="2" t="s">
        <v>1404</v>
      </c>
      <c r="F19" s="5" t="s">
        <v>317</v>
      </c>
      <c r="G19" s="6">
        <v>1</v>
      </c>
      <c r="H19" s="13">
        <f>Assumptions!$B$14</f>
        <v>2</v>
      </c>
      <c r="I19" s="11">
        <v>1</v>
      </c>
      <c r="J19" s="5" t="s">
        <v>2297</v>
      </c>
      <c r="K19" s="12"/>
      <c r="L19" s="3" t="str">
        <f>IF(U19=0,"INVALID SKU",IF(INDEX('SKU Catalog'!$J$1:$J$116,MAX(1,U19))=0,"PAYG",IF(J19="Default",Assumptions!$B$7,J19)))</f>
        <v>PAYG</v>
      </c>
      <c r="M19" s="3" t="str">
        <f>IF(U19=0,"Review SKU",INDEX('SKU Catalog'!$E$1:$E$116,MAX(1,U19)))</f>
        <v>million tokens</v>
      </c>
      <c r="N19" s="8">
        <f>IF(ISNUMBER(K19),K19,IF(U19=0,"UNPRICED",IF(L19="PAYG",INDEX('SKU Catalog'!$K$1:$K$116,MAX(1,U19)),IF(L19="1Y",INDEX('SKU Catalog'!$L$1:$L$116,MAX(1,U19)),INDEX('SKU Catalog'!$M$1:$M$116,MAX(1,U19))))))</f>
        <v>0.6</v>
      </c>
      <c r="O19" s="4">
        <f>IF(NOT(AND(A19=$B$2,G19&gt;0,H19&gt;0,OR(C19&lt;&gt;"Recommended baseline",Assumptions!$B$10=1))),0,IF(ISNUMBER(N19),G19*H19*N19*IF(ISNUMBER(K19),1,IF(AND(L19="PAYG",INDEX('SKU Catalog'!$F$1:$F$116,MAX(1,U19))="Hourly"),I19,1)),"UNPRICED"))</f>
        <v>1.2</v>
      </c>
      <c r="P19" s="4">
        <f>IF(ISNUMBER(O19),O19*Assumptions!$B$8,"UNPRICED")</f>
        <v>14.399999999999999</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2345</v>
      </c>
      <c r="S19" s="2" t="s">
        <v>2141</v>
      </c>
      <c r="T19" s="2" t="s">
        <v>323</v>
      </c>
      <c r="U19" s="3">
        <f>IF(COUNTIF('SKU Catalog'!$A$4:$A$116,T19&amp;"|"&amp;F19)=0,0,MATCH(T19&amp;"|"&amp;F19,'SKU Catalog'!$A$1:$A$116,0))</f>
        <v>58</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1.2</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1.2</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1.2</v>
      </c>
    </row>
    <row r="20" spans="1:24" ht="54" customHeight="1" x14ac:dyDescent="0.3">
      <c r="A20" s="2" t="s">
        <v>967</v>
      </c>
      <c r="B20" s="2" t="s">
        <v>96</v>
      </c>
      <c r="C20" s="2" t="s">
        <v>2299</v>
      </c>
      <c r="D20" s="2" t="s">
        <v>1407</v>
      </c>
      <c r="E20" s="2" t="s">
        <v>1408</v>
      </c>
      <c r="F20" s="5" t="s">
        <v>191</v>
      </c>
      <c r="G20" s="6">
        <v>1</v>
      </c>
      <c r="H20" s="6">
        <v>1</v>
      </c>
      <c r="I20" s="11">
        <v>1</v>
      </c>
      <c r="J20" s="5" t="s">
        <v>2297</v>
      </c>
      <c r="K20" s="12"/>
      <c r="L20" s="3" t="str">
        <f>IF(U20=0,"INVALID SKU",IF(INDEX('SKU Catalog'!$J$1:$J$116,MAX(1,U20))=0,"PAYG",IF(J20="Default",Assumptions!$B$7,J20)))</f>
        <v>PAYG</v>
      </c>
      <c r="M20" s="3" t="str">
        <f>IF(U20=0,"Review SKU",INDEX('SKU Catalog'!$E$1:$E$116,MAX(1,U20)))</f>
        <v>quoted unit</v>
      </c>
      <c r="N20" s="8" t="str">
        <f>IF(ISNUMBER(K20),K20,IF(U20=0,"UNPRICED",IF(L20="PAYG",INDEX('SKU Catalog'!$K$1:$K$116,MAX(1,U20)),IF(L20="1Y",INDEX('SKU Catalog'!$L$1:$L$116,MAX(1,U20)),INDEX('SKU Catalog'!$M$1:$M$116,MAX(1,U20))))))</f>
        <v>UNPRICED</v>
      </c>
      <c r="O20" s="4" t="str">
        <f>IF(NOT(AND(A20=$B$2,G20&gt;0,H20&gt;0,OR(C20&lt;&gt;"Recommended baseline",Assumptions!$B$10=1))),0,IF(ISNUMBER(N20),G20*H20*N20*IF(ISNUMBER(K20),1,IF(AND(L20="PAYG",INDEX('SKU Catalog'!$F$1:$F$116,MAX(1,U20))="Hourly"),I20,1)),"UNPRICED"))</f>
        <v>UNPRICED</v>
      </c>
      <c r="P20" s="4" t="str">
        <f>IF(ISNUMBER(O20),O20*Assumptions!$B$8,"UNPRICED")</f>
        <v>UNPRICED</v>
      </c>
      <c r="Q20" s="3" t="str">
        <f>IF(NOT(AND(A20=$B$2,G20&gt;0,H20&gt;0,OR(C20&lt;&gt;"Recommended baseline",Assumptions!$B$10=1))),"Inactive",IF(NOT(ISNUMBER(N20)),"UNPRICED - select SKU / quote",IF(ISNUMBER(K20),"Manual quote - verify source",IF(T20="Covered","Covered by capacity",IF(T20="Control plane","No direct fee","Priced - verify sizing")))))</f>
        <v>UNPRICED - select SKU / quote</v>
      </c>
      <c r="R20" s="2" t="s">
        <v>2341</v>
      </c>
      <c r="S20" s="2" t="s">
        <v>2141</v>
      </c>
      <c r="T20" s="2" t="s">
        <v>96</v>
      </c>
      <c r="U20" s="3">
        <f>IF(COUNTIF('SKU Catalog'!$A$4:$A$116,T20&amp;"|"&amp;F20)=0,0,MATCH(T20&amp;"|"&amp;F20,'SKU Catalog'!$A$1:$A$116,0))</f>
        <v>6</v>
      </c>
      <c r="V20" s="4" t="str">
        <f>IF(NOT(AND(A20=$B$2,G20&gt;0,H20&gt;0,OR(C20&lt;&gt;"Recommended baseline",Assumptions!$B$10=1))),0,IF(ISNUMBER(K20),G20*H20*K20,IF(U20=0,"UNPRICED",IF(ISNUMBER(INDEX('SKU Catalog'!$K$1:$K$116,MAX(1,U20))),G20*H20*INDEX('SKU Catalog'!$K$1:$K$116,MAX(1,U20))*IF(AND(INDEX('SKU Catalog'!$F$1:$F$116,MAX(1,U20))="Hourly",OR(INDEX('SKU Catalog'!$J$1:$J$116,MAX(1,U20))=0,"PAYG"="PAYG")),I20,1),"UNPRICED"))))</f>
        <v>UNPRICED</v>
      </c>
      <c r="W20" s="4" t="str">
        <f>IF(NOT(AND(A20=$B$2,G20&gt;0,H20&gt;0,OR(C20&lt;&gt;"Recommended baseline",Assumptions!$B$10=1))),0,IF(ISNUMBER(K20),G20*H20*K20,IF(U20=0,"UNPRICED",IF(ISNUMBER(INDEX('SKU Catalog'!$L$1:$L$116,MAX(1,U20))),G20*H20*INDEX('SKU Catalog'!$L$1:$L$116,MAX(1,U20))*IF(AND(INDEX('SKU Catalog'!$F$1:$F$116,MAX(1,U20))="Hourly",OR(INDEX('SKU Catalog'!$J$1:$J$116,MAX(1,U20))=0,"1Y"="PAYG")),I20,1),"UNPRICED"))))</f>
        <v>UNPRICED</v>
      </c>
      <c r="X20" s="4" t="str">
        <f>IF(NOT(AND(A20=$B$2,G20&gt;0,H20&gt;0,OR(C20&lt;&gt;"Recommended baseline",Assumptions!$B$10=1))),0,IF(ISNUMBER(K20),G20*H20*K20,IF(U20=0,"UNPRICED",IF(ISNUMBER(INDEX('SKU Catalog'!$M$1:$M$116,MAX(1,U20))),G20*H20*INDEX('SKU Catalog'!$M$1:$M$116,MAX(1,U20))*IF(AND(INDEX('SKU Catalog'!$F$1:$F$116,MAX(1,U20))="Hourly",OR(INDEX('SKU Catalog'!$J$1:$J$116,MAX(1,U20))=0,"3Y"="PAYG")),I20,1),"UNPRICED"))))</f>
        <v>UNPRICED</v>
      </c>
    </row>
    <row r="21" spans="1:24" ht="54" customHeight="1" x14ac:dyDescent="0.3">
      <c r="A21" s="2" t="s">
        <v>967</v>
      </c>
      <c r="B21" s="2" t="s">
        <v>95</v>
      </c>
      <c r="C21" s="2" t="s">
        <v>2299</v>
      </c>
      <c r="D21" s="2" t="s">
        <v>1411</v>
      </c>
      <c r="E21" s="2" t="s">
        <v>1412</v>
      </c>
      <c r="F21" s="5" t="s">
        <v>188</v>
      </c>
      <c r="G21" s="6">
        <v>1</v>
      </c>
      <c r="H21" s="6">
        <v>1</v>
      </c>
      <c r="I21" s="11">
        <v>1</v>
      </c>
      <c r="J21" s="5" t="s">
        <v>2297</v>
      </c>
      <c r="K21" s="12"/>
      <c r="L21" s="3" t="str">
        <f>IF(U21=0,"INVALID SKU",IF(INDEX('SKU Catalog'!$J$1:$J$116,MAX(1,U21))=0,"PAYG",IF(J21="Default",Assumptions!$B$7,J21)))</f>
        <v>PAYG</v>
      </c>
      <c r="M21" s="3" t="str">
        <f>IF(U21=0,"Review SKU",INDEX('SKU Catalog'!$E$1:$E$116,MAX(1,U21)))</f>
        <v>resource</v>
      </c>
      <c r="N21" s="8">
        <f>IF(ISNUMBER(K21),K21,IF(U21=0,"UNPRICED",IF(L21="PAYG",INDEX('SKU Catalog'!$K$1:$K$116,MAX(1,U21)),IF(L21="1Y",INDEX('SKU Catalog'!$L$1:$L$116,MAX(1,U21)),INDEX('SKU Catalog'!$M$1:$M$116,MAX(1,U21))))))</f>
        <v>0</v>
      </c>
      <c r="O21" s="4">
        <f>IF(NOT(AND(A21=$B$2,G21&gt;0,H21&gt;0,OR(C21&lt;&gt;"Recommended baseline",Assumptions!$B$10=1))),0,IF(ISNUMBER(N21),G21*H21*N21*IF(ISNUMBER(K21),1,IF(AND(L21="PAYG",INDEX('SKU Catalog'!$F$1:$F$116,MAX(1,U21))="Hourly"),I21,1)),"UNPRICED"))</f>
        <v>0</v>
      </c>
      <c r="P21" s="4">
        <f>IF(ISNUMBER(O21),O21*Assumptions!$B$8,"UNPRICED")</f>
        <v>0</v>
      </c>
      <c r="Q21" s="3" t="str">
        <f>IF(NOT(AND(A21=$B$2,G21&gt;0,H21&gt;0,OR(C21&lt;&gt;"Recommended baseline",Assumptions!$B$10=1))),"Inactive",IF(NOT(ISNUMBER(N21)),"UNPRICED - select SKU / quote",IF(ISNUMBER(K21),"Manual quote - verify source",IF(T21="Covered","Covered by capacity",IF(T21="Control plane","No direct fee","Priced - verify sizing")))))</f>
        <v>No direct fee</v>
      </c>
      <c r="R21" s="2" t="s">
        <v>2315</v>
      </c>
      <c r="S21" s="2" t="s">
        <v>2141</v>
      </c>
      <c r="T21" s="2" t="s">
        <v>187</v>
      </c>
      <c r="U21" s="3">
        <f>IF(COUNTIF('SKU Catalog'!$A$4:$A$116,T21&amp;"|"&amp;F21)=0,0,MATCH(T21&amp;"|"&amp;F21,'SKU Catalog'!$A$1:$A$116,0))</f>
        <v>5</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0</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0</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0</v>
      </c>
    </row>
    <row r="22" spans="1:24" ht="54" customHeight="1" x14ac:dyDescent="0.3">
      <c r="A22" s="2" t="s">
        <v>967</v>
      </c>
      <c r="B22" s="2" t="s">
        <v>95</v>
      </c>
      <c r="C22" s="2" t="s">
        <v>2299</v>
      </c>
      <c r="D22" s="2" t="s">
        <v>1414</v>
      </c>
      <c r="E22" s="2" t="s">
        <v>1415</v>
      </c>
      <c r="F22" s="5" t="s">
        <v>188</v>
      </c>
      <c r="G22" s="6">
        <v>1</v>
      </c>
      <c r="H22" s="6">
        <v>1</v>
      </c>
      <c r="I22" s="11">
        <v>1</v>
      </c>
      <c r="J22" s="5" t="s">
        <v>2297</v>
      </c>
      <c r="K22" s="12"/>
      <c r="L22" s="3" t="str">
        <f>IF(U22=0,"INVALID SKU",IF(INDEX('SKU Catalog'!$J$1:$J$116,MAX(1,U22))=0,"PAYG",IF(J22="Default",Assumptions!$B$7,J22)))</f>
        <v>PAYG</v>
      </c>
      <c r="M22" s="3" t="str">
        <f>IF(U22=0,"Review SKU",INDEX('SKU Catalog'!$E$1:$E$116,MAX(1,U22)))</f>
        <v>resource</v>
      </c>
      <c r="N22" s="8">
        <f>IF(ISNUMBER(K22),K22,IF(U22=0,"UNPRICED",IF(L22="PAYG",INDEX('SKU Catalog'!$K$1:$K$116,MAX(1,U22)),IF(L22="1Y",INDEX('SKU Catalog'!$L$1:$L$116,MAX(1,U22)),INDEX('SKU Catalog'!$M$1:$M$116,MAX(1,U22))))))</f>
        <v>0</v>
      </c>
      <c r="O22" s="4">
        <f>IF(NOT(AND(A22=$B$2,G22&gt;0,H22&gt;0,OR(C22&lt;&gt;"Recommended baseline",Assumptions!$B$10=1))),0,IF(ISNUMBER(N22),G22*H22*N22*IF(ISNUMBER(K22),1,IF(AND(L22="PAYG",INDEX('SKU Catalog'!$F$1:$F$116,MAX(1,U22))="Hourly"),I22,1)),"UNPRICED"))</f>
        <v>0</v>
      </c>
      <c r="P22" s="4">
        <f>IF(ISNUMBER(O22),O22*Assumptions!$B$8,"UNPRICED")</f>
        <v>0</v>
      </c>
      <c r="Q22" s="3" t="str">
        <f>IF(NOT(AND(A22=$B$2,G22&gt;0,H22&gt;0,OR(C22&lt;&gt;"Recommended baseline",Assumptions!$B$10=1))),"Inactive",IF(NOT(ISNUMBER(N22)),"UNPRICED - select SKU / quote",IF(ISNUMBER(K22),"Manual quote - verify source",IF(T22="Covered","Covered by capacity",IF(T22="Control plane","No direct fee","Priced - verify sizing")))))</f>
        <v>No direct fee</v>
      </c>
      <c r="R22" s="2" t="s">
        <v>2315</v>
      </c>
      <c r="S22" s="2" t="s">
        <v>2141</v>
      </c>
      <c r="T22" s="2" t="s">
        <v>187</v>
      </c>
      <c r="U22" s="3">
        <f>IF(COUNTIF('SKU Catalog'!$A$4:$A$116,T22&amp;"|"&amp;F22)=0,0,MATCH(T22&amp;"|"&amp;F22,'SKU Catalog'!$A$1:$A$116,0))</f>
        <v>5</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0</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0</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0</v>
      </c>
    </row>
    <row r="23" spans="1:24" ht="54" customHeight="1" x14ac:dyDescent="0.3">
      <c r="A23" s="2" t="s">
        <v>967</v>
      </c>
      <c r="B23" s="2" t="s">
        <v>95</v>
      </c>
      <c r="C23" s="2" t="s">
        <v>2299</v>
      </c>
      <c r="D23" s="2" t="s">
        <v>1423</v>
      </c>
      <c r="E23" s="2" t="s">
        <v>1424</v>
      </c>
      <c r="F23" s="5" t="s">
        <v>188</v>
      </c>
      <c r="G23" s="6">
        <v>1</v>
      </c>
      <c r="H23" s="6">
        <v>1</v>
      </c>
      <c r="I23" s="11">
        <v>1</v>
      </c>
      <c r="J23" s="5" t="s">
        <v>2297</v>
      </c>
      <c r="K23" s="12"/>
      <c r="L23" s="3" t="str">
        <f>IF(U23=0,"INVALID SKU",IF(INDEX('SKU Catalog'!$J$1:$J$116,MAX(1,U23))=0,"PAYG",IF(J23="Default",Assumptions!$B$7,J23)))</f>
        <v>PAYG</v>
      </c>
      <c r="M23" s="3" t="str">
        <f>IF(U23=0,"Review SKU",INDEX('SKU Catalog'!$E$1:$E$116,MAX(1,U23)))</f>
        <v>resource</v>
      </c>
      <c r="N23" s="8">
        <f>IF(ISNUMBER(K23),K23,IF(U23=0,"UNPRICED",IF(L23="PAYG",INDEX('SKU Catalog'!$K$1:$K$116,MAX(1,U23)),IF(L23="1Y",INDEX('SKU Catalog'!$L$1:$L$116,MAX(1,U23)),INDEX('SKU Catalog'!$M$1:$M$116,MAX(1,U23))))))</f>
        <v>0</v>
      </c>
      <c r="O23" s="4">
        <f>IF(NOT(AND(A23=$B$2,G23&gt;0,H23&gt;0,OR(C23&lt;&gt;"Recommended baseline",Assumptions!$B$10=1))),0,IF(ISNUMBER(N23),G23*H23*N23*IF(ISNUMBER(K23),1,IF(AND(L23="PAYG",INDEX('SKU Catalog'!$F$1:$F$116,MAX(1,U23))="Hourly"),I23,1)),"UNPRICED"))</f>
        <v>0</v>
      </c>
      <c r="P23" s="4">
        <f>IF(ISNUMBER(O23),O23*Assumptions!$B$8,"UNPRICED")</f>
        <v>0</v>
      </c>
      <c r="Q23" s="3" t="str">
        <f>IF(NOT(AND(A23=$B$2,G23&gt;0,H23&gt;0,OR(C23&lt;&gt;"Recommended baseline",Assumptions!$B$10=1))),"Inactive",IF(NOT(ISNUMBER(N23)),"UNPRICED - select SKU / quote",IF(ISNUMBER(K23),"Manual quote - verify source",IF(T23="Covered","Covered by capacity",IF(T23="Control plane","No direct fee","Priced - verify sizing")))))</f>
        <v>No direct fee</v>
      </c>
      <c r="R23" s="2" t="s">
        <v>2347</v>
      </c>
      <c r="S23" s="2" t="s">
        <v>2141</v>
      </c>
      <c r="T23" s="2" t="s">
        <v>187</v>
      </c>
      <c r="U23" s="3">
        <f>IF(COUNTIF('SKU Catalog'!$A$4:$A$116,T23&amp;"|"&amp;F23)=0,0,MATCH(T23&amp;"|"&amp;F23,'SKU Catalog'!$A$1:$A$116,0))</f>
        <v>5</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0</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0</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0</v>
      </c>
    </row>
    <row r="24" spans="1:24" ht="54" customHeight="1" x14ac:dyDescent="0.3">
      <c r="A24" s="2" t="s">
        <v>967</v>
      </c>
      <c r="B24" s="2" t="s">
        <v>96</v>
      </c>
      <c r="C24" s="2" t="s">
        <v>2299</v>
      </c>
      <c r="D24" s="2" t="s">
        <v>1427</v>
      </c>
      <c r="E24" s="2" t="s">
        <v>1428</v>
      </c>
      <c r="F24" s="5" t="s">
        <v>191</v>
      </c>
      <c r="G24" s="6">
        <v>1</v>
      </c>
      <c r="H24" s="6">
        <v>1</v>
      </c>
      <c r="I24" s="11">
        <v>1</v>
      </c>
      <c r="J24" s="5" t="s">
        <v>2297</v>
      </c>
      <c r="K24" s="12"/>
      <c r="L24" s="3" t="str">
        <f>IF(U24=0,"INVALID SKU",IF(INDEX('SKU Catalog'!$J$1:$J$116,MAX(1,U24))=0,"PAYG",IF(J24="Default",Assumptions!$B$7,J24)))</f>
        <v>PAYG</v>
      </c>
      <c r="M24" s="3" t="str">
        <f>IF(U24=0,"Review SKU",INDEX('SKU Catalog'!$E$1:$E$116,MAX(1,U24)))</f>
        <v>quoted unit</v>
      </c>
      <c r="N24" s="8" t="str">
        <f>IF(ISNUMBER(K24),K24,IF(U24=0,"UNPRICED",IF(L24="PAYG",INDEX('SKU Catalog'!$K$1:$K$116,MAX(1,U24)),IF(L24="1Y",INDEX('SKU Catalog'!$L$1:$L$116,MAX(1,U24)),INDEX('SKU Catalog'!$M$1:$M$116,MAX(1,U24))))))</f>
        <v>UNPRICED</v>
      </c>
      <c r="O24" s="4" t="str">
        <f>IF(NOT(AND(A24=$B$2,G24&gt;0,H24&gt;0,OR(C24&lt;&gt;"Recommended baseline",Assumptions!$B$10=1))),0,IF(ISNUMBER(N24),G24*H24*N24*IF(ISNUMBER(K24),1,IF(AND(L24="PAYG",INDEX('SKU Catalog'!$F$1:$F$116,MAX(1,U24))="Hourly"),I24,1)),"UNPRICED"))</f>
        <v>UNPRICED</v>
      </c>
      <c r="P24" s="4" t="str">
        <f>IF(ISNUMBER(O24),O24*Assumptions!$B$8,"UNPRICED")</f>
        <v>UNPRICED</v>
      </c>
      <c r="Q24" s="3" t="str">
        <f>IF(NOT(AND(A24=$B$2,G24&gt;0,H24&gt;0,OR(C24&lt;&gt;"Recommended baseline",Assumptions!$B$10=1))),"Inactive",IF(NOT(ISNUMBER(N24)),"UNPRICED - select SKU / quote",IF(ISNUMBER(K24),"Manual quote - verify source",IF(T24="Covered","Covered by capacity",IF(T24="Control plane","No direct fee","Priced - verify sizing")))))</f>
        <v>UNPRICED - select SKU / quote</v>
      </c>
      <c r="R24" s="2" t="s">
        <v>2341</v>
      </c>
      <c r="S24" s="2" t="s">
        <v>2141</v>
      </c>
      <c r="T24" s="2" t="s">
        <v>96</v>
      </c>
      <c r="U24" s="3">
        <f>IF(COUNTIF('SKU Catalog'!$A$4:$A$116,T24&amp;"|"&amp;F24)=0,0,MATCH(T24&amp;"|"&amp;F24,'SKU Catalog'!$A$1:$A$116,0))</f>
        <v>6</v>
      </c>
      <c r="V24" s="4" t="str">
        <f>IF(NOT(AND(A24=$B$2,G24&gt;0,H24&gt;0,OR(C24&lt;&gt;"Recommended baseline",Assumptions!$B$10=1))),0,IF(ISNUMBER(K24),G24*H24*K24,IF(U24=0,"UNPRICED",IF(ISNUMBER(INDEX('SKU Catalog'!$K$1:$K$116,MAX(1,U24))),G24*H24*INDEX('SKU Catalog'!$K$1:$K$116,MAX(1,U24))*IF(AND(INDEX('SKU Catalog'!$F$1:$F$116,MAX(1,U24))="Hourly",OR(INDEX('SKU Catalog'!$J$1:$J$116,MAX(1,U24))=0,"PAYG"="PAYG")),I24,1),"UNPRICED"))))</f>
        <v>UNPRICED</v>
      </c>
      <c r="W24" s="4" t="str">
        <f>IF(NOT(AND(A24=$B$2,G24&gt;0,H24&gt;0,OR(C24&lt;&gt;"Recommended baseline",Assumptions!$B$10=1))),0,IF(ISNUMBER(K24),G24*H24*K24,IF(U24=0,"UNPRICED",IF(ISNUMBER(INDEX('SKU Catalog'!$L$1:$L$116,MAX(1,U24))),G24*H24*INDEX('SKU Catalog'!$L$1:$L$116,MAX(1,U24))*IF(AND(INDEX('SKU Catalog'!$F$1:$F$116,MAX(1,U24))="Hourly",OR(INDEX('SKU Catalog'!$J$1:$J$116,MAX(1,U24))=0,"1Y"="PAYG")),I24,1),"UNPRICED"))))</f>
        <v>UNPRICED</v>
      </c>
      <c r="X24" s="4" t="str">
        <f>IF(NOT(AND(A24=$B$2,G24&gt;0,H24&gt;0,OR(C24&lt;&gt;"Recommended baseline",Assumptions!$B$10=1))),0,IF(ISNUMBER(K24),G24*H24*K24,IF(U24=0,"UNPRICED",IF(ISNUMBER(INDEX('SKU Catalog'!$M$1:$M$116,MAX(1,U24))),G24*H24*INDEX('SKU Catalog'!$M$1:$M$116,MAX(1,U24))*IF(AND(INDEX('SKU Catalog'!$F$1:$F$116,MAX(1,U24))="Hourly",OR(INDEX('SKU Catalog'!$J$1:$J$116,MAX(1,U24))=0,"3Y"="PAYG")),I24,1),"UNPRICED"))))</f>
        <v>UNPRICED</v>
      </c>
    </row>
    <row r="25" spans="1:24" ht="54" customHeight="1" x14ac:dyDescent="0.3">
      <c r="A25" s="2" t="s">
        <v>967</v>
      </c>
      <c r="B25" s="2" t="s">
        <v>95</v>
      </c>
      <c r="C25" s="2" t="s">
        <v>2299</v>
      </c>
      <c r="D25" s="2" t="s">
        <v>2154</v>
      </c>
      <c r="E25" s="2" t="s">
        <v>2155</v>
      </c>
      <c r="F25" s="5" t="s">
        <v>188</v>
      </c>
      <c r="G25" s="6">
        <v>1</v>
      </c>
      <c r="H25" s="6">
        <v>1</v>
      </c>
      <c r="I25" s="11">
        <v>1</v>
      </c>
      <c r="J25" s="5" t="s">
        <v>2297</v>
      </c>
      <c r="K25" s="12"/>
      <c r="L25" s="3" t="str">
        <f>IF(U25=0,"INVALID SKU",IF(INDEX('SKU Catalog'!$J$1:$J$116,MAX(1,U25))=0,"PAYG",IF(J25="Default",Assumptions!$B$7,J25)))</f>
        <v>PAYG</v>
      </c>
      <c r="M25" s="3" t="str">
        <f>IF(U25=0,"Review SKU",INDEX('SKU Catalog'!$E$1:$E$116,MAX(1,U25)))</f>
        <v>resource</v>
      </c>
      <c r="N25" s="8">
        <f>IF(ISNUMBER(K25),K25,IF(U25=0,"UNPRICED",IF(L25="PAYG",INDEX('SKU Catalog'!$K$1:$K$116,MAX(1,U25)),IF(L25="1Y",INDEX('SKU Catalog'!$L$1:$L$116,MAX(1,U25)),INDEX('SKU Catalog'!$M$1:$M$116,MAX(1,U25))))))</f>
        <v>0</v>
      </c>
      <c r="O25" s="4">
        <f>IF(NOT(AND(A25=$B$2,G25&gt;0,H25&gt;0,OR(C25&lt;&gt;"Recommended baseline",Assumptions!$B$10=1))),0,IF(ISNUMBER(N25),G25*H25*N25*IF(ISNUMBER(K25),1,IF(AND(L25="PAYG",INDEX('SKU Catalog'!$F$1:$F$116,MAX(1,U25))="Hourly"),I25,1)),"UNPRICED"))</f>
        <v>0</v>
      </c>
      <c r="P25" s="4">
        <f>IF(ISNUMBER(O25),O25*Assumptions!$B$8,"UNPRICED")</f>
        <v>0</v>
      </c>
      <c r="Q25" s="3" t="str">
        <f>IF(NOT(AND(A25=$B$2,G25&gt;0,H25&gt;0,OR(C25&lt;&gt;"Recommended baseline",Assumptions!$B$10=1))),"Inactive",IF(NOT(ISNUMBER(N25)),"UNPRICED - select SKU / quote",IF(ISNUMBER(K25),"Manual quote - verify source",IF(T25="Covered","Covered by capacity",IF(T25="Control plane","No direct fee","Priced - verify sizing")))))</f>
        <v>No direct fee</v>
      </c>
      <c r="R25" s="2" t="s">
        <v>2315</v>
      </c>
      <c r="S25" s="2" t="s">
        <v>2141</v>
      </c>
      <c r="T25" s="2" t="s">
        <v>187</v>
      </c>
      <c r="U25" s="3">
        <f>IF(COUNTIF('SKU Catalog'!$A$4:$A$116,T25&amp;"|"&amp;F25)=0,0,MATCH(T25&amp;"|"&amp;F25,'SKU Catalog'!$A$1:$A$116,0))</f>
        <v>5</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0</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0</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0</v>
      </c>
    </row>
    <row r="26" spans="1:24" ht="54" customHeight="1" x14ac:dyDescent="0.3">
      <c r="A26" s="2" t="s">
        <v>967</v>
      </c>
      <c r="B26" s="2" t="s">
        <v>94</v>
      </c>
      <c r="C26" s="2" t="s">
        <v>2299</v>
      </c>
      <c r="D26" s="2" t="s">
        <v>1418</v>
      </c>
      <c r="E26" s="2" t="s">
        <v>1420</v>
      </c>
      <c r="F26" s="5" t="s">
        <v>290</v>
      </c>
      <c r="G26" s="6">
        <v>1</v>
      </c>
      <c r="H26" s="13">
        <f>Assumptions!$B$12</f>
        <v>30</v>
      </c>
      <c r="I26" s="11">
        <v>1</v>
      </c>
      <c r="J26" s="5" t="s">
        <v>2297</v>
      </c>
      <c r="K26" s="12"/>
      <c r="L26" s="3" t="str">
        <f>IF(U26=0,"INVALID SKU",IF(INDEX('SKU Catalog'!$J$1:$J$116,MAX(1,U26))=0,"PAYG",IF(J26="Default",Assumptions!$B$7,J26)))</f>
        <v>PAYG</v>
      </c>
      <c r="M26" s="3" t="str">
        <f>IF(U26=0,"Review SKU",INDEX('SKU Catalog'!$E$1:$E$116,MAX(1,U26)))</f>
        <v>GB ingested</v>
      </c>
      <c r="N26" s="8">
        <f>IF(ISNUMBER(K26),K26,IF(U26=0,"UNPRICED",IF(L26="PAYG",INDEX('SKU Catalog'!$K$1:$K$116,MAX(1,U26)),IF(L26="1Y",INDEX('SKU Catalog'!$L$1:$L$116,MAX(1,U26)),INDEX('SKU Catalog'!$M$1:$M$116,MAX(1,U26))))))</f>
        <v>2.2999999999999998</v>
      </c>
      <c r="O26" s="4">
        <f>IF(NOT(AND(A26=$B$2,G26&gt;0,H26&gt;0,OR(C26&lt;&gt;"Recommended baseline",Assumptions!$B$10=1))),0,IF(ISNUMBER(N26),G26*H26*N26*IF(ISNUMBER(K26),1,IF(AND(L26="PAYG",INDEX('SKU Catalog'!$F$1:$F$116,MAX(1,U26))="Hourly"),I26,1)),"UNPRICED"))</f>
        <v>69</v>
      </c>
      <c r="P26" s="4">
        <f>IF(ISNUMBER(O26),O26*Assumptions!$B$8,"UNPRICED")</f>
        <v>828</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2326</v>
      </c>
      <c r="S26" s="2" t="s">
        <v>2141</v>
      </c>
      <c r="T26" s="2" t="s">
        <v>289</v>
      </c>
      <c r="U26" s="3">
        <f>IF(COUNTIF('SKU Catalog'!$A$4:$A$116,T26&amp;"|"&amp;F26)=0,0,MATCH(T26&amp;"|"&amp;F26,'SKU Catalog'!$A$1:$A$116,0))</f>
        <v>49</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69</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69</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69</v>
      </c>
    </row>
    <row r="27" spans="1:24" ht="54" customHeight="1" x14ac:dyDescent="0.3">
      <c r="A27" s="2" t="s">
        <v>967</v>
      </c>
      <c r="B27" s="2" t="s">
        <v>94</v>
      </c>
      <c r="C27" s="2" t="s">
        <v>2299</v>
      </c>
      <c r="D27" s="2" t="s">
        <v>1418</v>
      </c>
      <c r="E27" s="2" t="s">
        <v>1420</v>
      </c>
      <c r="F27" s="5" t="s">
        <v>290</v>
      </c>
      <c r="G27" s="6">
        <v>1</v>
      </c>
      <c r="H27" s="6">
        <v>0</v>
      </c>
      <c r="I27" s="11">
        <v>1</v>
      </c>
      <c r="J27" s="5" t="s">
        <v>2297</v>
      </c>
      <c r="K27" s="12"/>
      <c r="L27" s="3" t="str">
        <f>IF(U27=0,"INVALID SKU",IF(INDEX('SKU Catalog'!$J$1:$J$116,MAX(1,U27))=0,"PAYG",IF(J27="Default",Assumptions!$B$7,J27)))</f>
        <v>PAYG</v>
      </c>
      <c r="M27" s="3" t="str">
        <f>IF(U27=0,"Review SKU",INDEX('SKU Catalog'!$E$1:$E$116,MAX(1,U27)))</f>
        <v>GB-month beyond included retention</v>
      </c>
      <c r="N27" s="8">
        <f>IF(ISNUMBER(K27),K27,IF(U27=0,"UNPRICED",IF(L27="PAYG",INDEX('SKU Catalog'!$K$1:$K$116,MAX(1,U27)),IF(L27="1Y",INDEX('SKU Catalog'!$L$1:$L$116,MAX(1,U27)),INDEX('SKU Catalog'!$M$1:$M$116,MAX(1,U27))))))</f>
        <v>0.1</v>
      </c>
      <c r="O27" s="4">
        <f>IF(NOT(AND(A27=$B$2,G27&gt;0,H27&gt;0,OR(C27&lt;&gt;"Recommended baseline",Assumptions!$B$10=1))),0,IF(ISNUMBER(N27),G27*H27*N27*IF(ISNUMBER(K27),1,IF(AND(L27="PAYG",INDEX('SKU Catalog'!$F$1:$F$116,MAX(1,U27))="Hourly"),I27,1)),"UNPRICED"))</f>
        <v>0</v>
      </c>
      <c r="P27" s="4">
        <f>IF(ISNUMBER(O27),O27*Assumptions!$B$8,"UNPRICED")</f>
        <v>0</v>
      </c>
      <c r="Q27" s="3" t="str">
        <f>IF(NOT(AND(A27=$B$2,G27&gt;0,H27&gt;0,OR(C27&lt;&gt;"Recommended baseline",Assumptions!$B$10=1))),"Inactive",IF(NOT(ISNUMBER(N27)),"UNPRICED - select SKU / quote",IF(ISNUMBER(K27),"Manual quote - verify source",IF(T27="Covered","Covered by capacity",IF(T27="Control plane","No direct fee","Priced - verify sizing")))))</f>
        <v>Inactive</v>
      </c>
      <c r="R27" s="2" t="s">
        <v>2346</v>
      </c>
      <c r="S27" s="2" t="s">
        <v>2141</v>
      </c>
      <c r="T27" s="2" t="s">
        <v>294</v>
      </c>
      <c r="U27" s="3">
        <f>IF(COUNTIF('SKU Catalog'!$A$4:$A$116,T27&amp;"|"&amp;F27)=0,0,MATCH(T27&amp;"|"&amp;F27,'SKU Catalog'!$A$1:$A$116,0))</f>
        <v>50</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0</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0</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0</v>
      </c>
    </row>
    <row r="28" spans="1:24" ht="54" customHeight="1" x14ac:dyDescent="0.3">
      <c r="A28" s="2" t="s">
        <v>967</v>
      </c>
      <c r="B28" s="2" t="s">
        <v>95</v>
      </c>
      <c r="C28" s="2" t="s">
        <v>2299</v>
      </c>
      <c r="D28" s="2" t="s">
        <v>1435</v>
      </c>
      <c r="E28" s="2" t="s">
        <v>1436</v>
      </c>
      <c r="F28" s="5" t="s">
        <v>188</v>
      </c>
      <c r="G28" s="6">
        <v>1</v>
      </c>
      <c r="H28" s="6">
        <v>1</v>
      </c>
      <c r="I28" s="11">
        <v>1</v>
      </c>
      <c r="J28" s="5" t="s">
        <v>2297</v>
      </c>
      <c r="K28" s="12"/>
      <c r="L28" s="3" t="str">
        <f>IF(U28=0,"INVALID SKU",IF(INDEX('SKU Catalog'!$J$1:$J$116,MAX(1,U28))=0,"PAYG",IF(J28="Default",Assumptions!$B$7,J28)))</f>
        <v>PAYG</v>
      </c>
      <c r="M28" s="3" t="str">
        <f>IF(U28=0,"Review SKU",INDEX('SKU Catalog'!$E$1:$E$116,MAX(1,U28)))</f>
        <v>resource</v>
      </c>
      <c r="N28" s="8">
        <f>IF(ISNUMBER(K28),K28,IF(U28=0,"UNPRICED",IF(L28="PAYG",INDEX('SKU Catalog'!$K$1:$K$116,MAX(1,U28)),IF(L28="1Y",INDEX('SKU Catalog'!$L$1:$L$116,MAX(1,U28)),INDEX('SKU Catalog'!$M$1:$M$116,MAX(1,U28))))))</f>
        <v>0</v>
      </c>
      <c r="O28" s="4">
        <f>IF(NOT(AND(A28=$B$2,G28&gt;0,H28&gt;0,OR(C28&lt;&gt;"Recommended baseline",Assumptions!$B$10=1))),0,IF(ISNUMBER(N28),G28*H28*N28*IF(ISNUMBER(K28),1,IF(AND(L28="PAYG",INDEX('SKU Catalog'!$F$1:$F$116,MAX(1,U28))="Hourly"),I28,1)),"UNPRICED"))</f>
        <v>0</v>
      </c>
      <c r="P28" s="4">
        <f>IF(ISNUMBER(O28),O28*Assumptions!$B$8,"UNPRICED")</f>
        <v>0</v>
      </c>
      <c r="Q28" s="3" t="str">
        <f>IF(NOT(AND(A28=$B$2,G28&gt;0,H28&gt;0,OR(C28&lt;&gt;"Recommended baseline",Assumptions!$B$10=1))),"Inactive",IF(NOT(ISNUMBER(N28)),"UNPRICED - select SKU / quote",IF(ISNUMBER(K28),"Manual quote - verify source",IF(T28="Covered","Covered by capacity",IF(T28="Control plane","No direct fee","Priced - verify sizing")))))</f>
        <v>No direct fee</v>
      </c>
      <c r="R28" s="2" t="s">
        <v>2315</v>
      </c>
      <c r="S28" s="2" t="s">
        <v>2141</v>
      </c>
      <c r="T28" s="2" t="s">
        <v>187</v>
      </c>
      <c r="U28" s="3">
        <f>IF(COUNTIF('SKU Catalog'!$A$4:$A$116,T28&amp;"|"&amp;F28)=0,0,MATCH(T28&amp;"|"&amp;F28,'SKU Catalog'!$A$1:$A$116,0))</f>
        <v>5</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0</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0</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0</v>
      </c>
    </row>
    <row r="29" spans="1:24" ht="54" customHeight="1" x14ac:dyDescent="0.3">
      <c r="A29" s="2" t="s">
        <v>967</v>
      </c>
      <c r="B29" s="2" t="s">
        <v>95</v>
      </c>
      <c r="C29" s="2" t="s">
        <v>2299</v>
      </c>
      <c r="D29" s="2" t="s">
        <v>2157</v>
      </c>
      <c r="E29" s="2" t="s">
        <v>2158</v>
      </c>
      <c r="F29" s="5" t="s">
        <v>188</v>
      </c>
      <c r="G29" s="6">
        <v>1</v>
      </c>
      <c r="H29" s="6">
        <v>1</v>
      </c>
      <c r="I29" s="11">
        <v>1</v>
      </c>
      <c r="J29" s="5" t="s">
        <v>2297</v>
      </c>
      <c r="K29" s="12"/>
      <c r="L29" s="3" t="str">
        <f>IF(U29=0,"INVALID SKU",IF(INDEX('SKU Catalog'!$J$1:$J$116,MAX(1,U29))=0,"PAYG",IF(J29="Default",Assumptions!$B$7,J29)))</f>
        <v>PAYG</v>
      </c>
      <c r="M29" s="3" t="str">
        <f>IF(U29=0,"Review SKU",INDEX('SKU Catalog'!$E$1:$E$116,MAX(1,U29)))</f>
        <v>resource</v>
      </c>
      <c r="N29" s="8">
        <f>IF(ISNUMBER(K29),K29,IF(U29=0,"UNPRICED",IF(L29="PAYG",INDEX('SKU Catalog'!$K$1:$K$116,MAX(1,U29)),IF(L29="1Y",INDEX('SKU Catalog'!$L$1:$L$116,MAX(1,U29)),INDEX('SKU Catalog'!$M$1:$M$116,MAX(1,U29))))))</f>
        <v>0</v>
      </c>
      <c r="O29" s="4">
        <f>IF(NOT(AND(A29=$B$2,G29&gt;0,H29&gt;0,OR(C29&lt;&gt;"Recommended baseline",Assumptions!$B$10=1))),0,IF(ISNUMBER(N29),G29*H29*N29*IF(ISNUMBER(K29),1,IF(AND(L29="PAYG",INDEX('SKU Catalog'!$F$1:$F$116,MAX(1,U29))="Hourly"),I29,1)),"UNPRICED"))</f>
        <v>0</v>
      </c>
      <c r="P29" s="4">
        <f>IF(ISNUMBER(O29),O29*Assumptions!$B$8,"UNPRICED")</f>
        <v>0</v>
      </c>
      <c r="Q29" s="3" t="str">
        <f>IF(NOT(AND(A29=$B$2,G29&gt;0,H29&gt;0,OR(C29&lt;&gt;"Recommended baseline",Assumptions!$B$10=1))),"Inactive",IF(NOT(ISNUMBER(N29)),"UNPRICED - select SKU / quote",IF(ISNUMBER(K29),"Manual quote - verify source",IF(T29="Covered","Covered by capacity",IF(T29="Control plane","No direct fee","Priced - verify sizing")))))</f>
        <v>No direct fee</v>
      </c>
      <c r="R29" s="2" t="s">
        <v>2315</v>
      </c>
      <c r="S29" s="2" t="s">
        <v>2141</v>
      </c>
      <c r="T29" s="2" t="s">
        <v>187</v>
      </c>
      <c r="U29" s="3">
        <f>IF(COUNTIF('SKU Catalog'!$A$4:$A$116,T29&amp;"|"&amp;F29)=0,0,MATCH(T29&amp;"|"&amp;F29,'SKU Catalog'!$A$1:$A$116,0))</f>
        <v>5</v>
      </c>
      <c r="V29" s="4">
        <f>IF(NOT(AND(A29=$B$2,G29&gt;0,H29&gt;0,OR(C29&lt;&gt;"Recommended baseline",Assumptions!$B$10=1))),0,IF(ISNUMBER(K29),G29*H29*K29,IF(U29=0,"UNPRICED",IF(ISNUMBER(INDEX('SKU Catalog'!$K$1:$K$116,MAX(1,U29))),G29*H29*INDEX('SKU Catalog'!$K$1:$K$116,MAX(1,U29))*IF(AND(INDEX('SKU Catalog'!$F$1:$F$116,MAX(1,U29))="Hourly",OR(INDEX('SKU Catalog'!$J$1:$J$116,MAX(1,U29))=0,"PAYG"="PAYG")),I29,1),"UNPRICED"))))</f>
        <v>0</v>
      </c>
      <c r="W29" s="4">
        <f>IF(NOT(AND(A29=$B$2,G29&gt;0,H29&gt;0,OR(C29&lt;&gt;"Recommended baseline",Assumptions!$B$10=1))),0,IF(ISNUMBER(K29),G29*H29*K29,IF(U29=0,"UNPRICED",IF(ISNUMBER(INDEX('SKU Catalog'!$L$1:$L$116,MAX(1,U29))),G29*H29*INDEX('SKU Catalog'!$L$1:$L$116,MAX(1,U29))*IF(AND(INDEX('SKU Catalog'!$F$1:$F$116,MAX(1,U29))="Hourly",OR(INDEX('SKU Catalog'!$J$1:$J$116,MAX(1,U29))=0,"1Y"="PAYG")),I29,1),"UNPRICED"))))</f>
        <v>0</v>
      </c>
      <c r="X29" s="4">
        <f>IF(NOT(AND(A29=$B$2,G29&gt;0,H29&gt;0,OR(C29&lt;&gt;"Recommended baseline",Assumptions!$B$10=1))),0,IF(ISNUMBER(K29),G29*H29*K29,IF(U29=0,"UNPRICED",IF(ISNUMBER(INDEX('SKU Catalog'!$M$1:$M$116,MAX(1,U29))),G29*H29*INDEX('SKU Catalog'!$M$1:$M$116,MAX(1,U29))*IF(AND(INDEX('SKU Catalog'!$F$1:$F$116,MAX(1,U29))="Hourly",OR(INDEX('SKU Catalog'!$J$1:$J$116,MAX(1,U29))=0,"3Y"="PAYG")),I29,1),"UNPRICED"))))</f>
        <v>0</v>
      </c>
    </row>
    <row r="30" spans="1:24" ht="54" customHeight="1" x14ac:dyDescent="0.3">
      <c r="A30" s="2" t="s">
        <v>967</v>
      </c>
      <c r="B30" s="2" t="s">
        <v>95</v>
      </c>
      <c r="C30" s="2" t="s">
        <v>2299</v>
      </c>
      <c r="D30" s="2" t="s">
        <v>1443</v>
      </c>
      <c r="E30" s="2" t="s">
        <v>1444</v>
      </c>
      <c r="F30" s="5" t="s">
        <v>188</v>
      </c>
      <c r="G30" s="6">
        <v>1</v>
      </c>
      <c r="H30" s="6">
        <v>1</v>
      </c>
      <c r="I30" s="11">
        <v>1</v>
      </c>
      <c r="J30" s="5" t="s">
        <v>2297</v>
      </c>
      <c r="K30" s="12"/>
      <c r="L30" s="3" t="str">
        <f>IF(U30=0,"INVALID SKU",IF(INDEX('SKU Catalog'!$J$1:$J$116,MAX(1,U30))=0,"PAYG",IF(J30="Default",Assumptions!$B$7,J30)))</f>
        <v>PAYG</v>
      </c>
      <c r="M30" s="3" t="str">
        <f>IF(U30=0,"Review SKU",INDEX('SKU Catalog'!$E$1:$E$116,MAX(1,U30)))</f>
        <v>resource</v>
      </c>
      <c r="N30" s="8">
        <f>IF(ISNUMBER(K30),K30,IF(U30=0,"UNPRICED",IF(L30="PAYG",INDEX('SKU Catalog'!$K$1:$K$116,MAX(1,U30)),IF(L30="1Y",INDEX('SKU Catalog'!$L$1:$L$116,MAX(1,U30)),INDEX('SKU Catalog'!$M$1:$M$116,MAX(1,U30))))))</f>
        <v>0</v>
      </c>
      <c r="O30" s="4">
        <f>IF(NOT(AND(A30=$B$2,G30&gt;0,H30&gt;0,OR(C30&lt;&gt;"Recommended baseline",Assumptions!$B$10=1))),0,IF(ISNUMBER(N30),G30*H30*N30*IF(ISNUMBER(K30),1,IF(AND(L30="PAYG",INDEX('SKU Catalog'!$F$1:$F$116,MAX(1,U30))="Hourly"),I30,1)),"UNPRICED"))</f>
        <v>0</v>
      </c>
      <c r="P30" s="4">
        <f>IF(ISNUMBER(O30),O30*Assumptions!$B$8,"UNPRICED")</f>
        <v>0</v>
      </c>
      <c r="Q30" s="3" t="str">
        <f>IF(NOT(AND(A30=$B$2,G30&gt;0,H30&gt;0,OR(C30&lt;&gt;"Recommended baseline",Assumptions!$B$10=1))),"Inactive",IF(NOT(ISNUMBER(N30)),"UNPRICED - select SKU / quote",IF(ISNUMBER(K30),"Manual quote - verify source",IF(T30="Covered","Covered by capacity",IF(T30="Control plane","No direct fee","Priced - verify sizing")))))</f>
        <v>No direct fee</v>
      </c>
      <c r="R30" s="2" t="s">
        <v>2315</v>
      </c>
      <c r="S30" s="2" t="s">
        <v>2141</v>
      </c>
      <c r="T30" s="2" t="s">
        <v>187</v>
      </c>
      <c r="U30" s="3">
        <f>IF(COUNTIF('SKU Catalog'!$A$4:$A$116,T30&amp;"|"&amp;F30)=0,0,MATCH(T30&amp;"|"&amp;F30,'SKU Catalog'!$A$1:$A$116,0))</f>
        <v>5</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0</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0</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0</v>
      </c>
    </row>
    <row r="31" spans="1:24" ht="54" customHeight="1" x14ac:dyDescent="0.3">
      <c r="A31" s="2" t="s">
        <v>967</v>
      </c>
      <c r="B31" s="2" t="s">
        <v>96</v>
      </c>
      <c r="C31" s="2" t="s">
        <v>2299</v>
      </c>
      <c r="D31" s="2" t="s">
        <v>2159</v>
      </c>
      <c r="E31" s="2" t="s">
        <v>2160</v>
      </c>
      <c r="F31" s="5" t="s">
        <v>191</v>
      </c>
      <c r="G31" s="6">
        <v>1</v>
      </c>
      <c r="H31" s="6">
        <v>1</v>
      </c>
      <c r="I31" s="11">
        <v>1</v>
      </c>
      <c r="J31" s="5" t="s">
        <v>2297</v>
      </c>
      <c r="K31" s="12"/>
      <c r="L31" s="3" t="str">
        <f>IF(U31=0,"INVALID SKU",IF(INDEX('SKU Catalog'!$J$1:$J$116,MAX(1,U31))=0,"PAYG",IF(J31="Default",Assumptions!$B$7,J31)))</f>
        <v>PAYG</v>
      </c>
      <c r="M31" s="3" t="str">
        <f>IF(U31=0,"Review SKU",INDEX('SKU Catalog'!$E$1:$E$116,MAX(1,U31)))</f>
        <v>quoted unit</v>
      </c>
      <c r="N31" s="8" t="str">
        <f>IF(ISNUMBER(K31),K31,IF(U31=0,"UNPRICED",IF(L31="PAYG",INDEX('SKU Catalog'!$K$1:$K$116,MAX(1,U31)),IF(L31="1Y",INDEX('SKU Catalog'!$L$1:$L$116,MAX(1,U31)),INDEX('SKU Catalog'!$M$1:$M$116,MAX(1,U31))))))</f>
        <v>UNPRICED</v>
      </c>
      <c r="O31" s="4" t="str">
        <f>IF(NOT(AND(A31=$B$2,G31&gt;0,H31&gt;0,OR(C31&lt;&gt;"Recommended baseline",Assumptions!$B$10=1))),0,IF(ISNUMBER(N31),G31*H31*N31*IF(ISNUMBER(K31),1,IF(AND(L31="PAYG",INDEX('SKU Catalog'!$F$1:$F$116,MAX(1,U31))="Hourly"),I31,1)),"UNPRICED"))</f>
        <v>UNPRICED</v>
      </c>
      <c r="P31" s="4" t="str">
        <f>IF(ISNUMBER(O31),O31*Assumptions!$B$8,"UNPRICED")</f>
        <v>UNPRICED</v>
      </c>
      <c r="Q31" s="3" t="str">
        <f>IF(NOT(AND(A31=$B$2,G31&gt;0,H31&gt;0,OR(C31&lt;&gt;"Recommended baseline",Assumptions!$B$10=1))),"Inactive",IF(NOT(ISNUMBER(N31)),"UNPRICED - select SKU / quote",IF(ISNUMBER(K31),"Manual quote - verify source",IF(T31="Covered","Covered by capacity",IF(T31="Control plane","No direct fee","Priced - verify sizing")))))</f>
        <v>UNPRICED - select SKU / quote</v>
      </c>
      <c r="R31" s="2" t="s">
        <v>2341</v>
      </c>
      <c r="S31" s="2" t="s">
        <v>2141</v>
      </c>
      <c r="T31" s="2" t="s">
        <v>96</v>
      </c>
      <c r="U31" s="3">
        <f>IF(COUNTIF('SKU Catalog'!$A$4:$A$116,T31&amp;"|"&amp;F31)=0,0,MATCH(T31&amp;"|"&amp;F31,'SKU Catalog'!$A$1:$A$116,0))</f>
        <v>6</v>
      </c>
      <c r="V31" s="4" t="str">
        <f>IF(NOT(AND(A31=$B$2,G31&gt;0,H31&gt;0,OR(C31&lt;&gt;"Recommended baseline",Assumptions!$B$10=1))),0,IF(ISNUMBER(K31),G31*H31*K31,IF(U31=0,"UNPRICED",IF(ISNUMBER(INDEX('SKU Catalog'!$K$1:$K$116,MAX(1,U31))),G31*H31*INDEX('SKU Catalog'!$K$1:$K$116,MAX(1,U31))*IF(AND(INDEX('SKU Catalog'!$F$1:$F$116,MAX(1,U31))="Hourly",OR(INDEX('SKU Catalog'!$J$1:$J$116,MAX(1,U31))=0,"PAYG"="PAYG")),I31,1),"UNPRICED"))))</f>
        <v>UNPRICED</v>
      </c>
      <c r="W31" s="4" t="str">
        <f>IF(NOT(AND(A31=$B$2,G31&gt;0,H31&gt;0,OR(C31&lt;&gt;"Recommended baseline",Assumptions!$B$10=1))),0,IF(ISNUMBER(K31),G31*H31*K31,IF(U31=0,"UNPRICED",IF(ISNUMBER(INDEX('SKU Catalog'!$L$1:$L$116,MAX(1,U31))),G31*H31*INDEX('SKU Catalog'!$L$1:$L$116,MAX(1,U31))*IF(AND(INDEX('SKU Catalog'!$F$1:$F$116,MAX(1,U31))="Hourly",OR(INDEX('SKU Catalog'!$J$1:$J$116,MAX(1,U31))=0,"1Y"="PAYG")),I31,1),"UNPRICED"))))</f>
        <v>UNPRICED</v>
      </c>
      <c r="X31" s="4" t="str">
        <f>IF(NOT(AND(A31=$B$2,G31&gt;0,H31&gt;0,OR(C31&lt;&gt;"Recommended baseline",Assumptions!$B$10=1))),0,IF(ISNUMBER(K31),G31*H31*K31,IF(U31=0,"UNPRICED",IF(ISNUMBER(INDEX('SKU Catalog'!$M$1:$M$116,MAX(1,U31))),G31*H31*INDEX('SKU Catalog'!$M$1:$M$116,MAX(1,U31))*IF(AND(INDEX('SKU Catalog'!$F$1:$F$116,MAX(1,U31))="Hourly",OR(INDEX('SKU Catalog'!$J$1:$J$116,MAX(1,U31))=0,"3Y"="PAYG")),I31,1),"UNPRICED"))))</f>
        <v>UNPRICED</v>
      </c>
    </row>
    <row r="32" spans="1:24" ht="54" customHeight="1" x14ac:dyDescent="0.3">
      <c r="A32" s="2" t="s">
        <v>967</v>
      </c>
      <c r="B32" s="2" t="s">
        <v>96</v>
      </c>
      <c r="C32" s="2" t="s">
        <v>2299</v>
      </c>
      <c r="D32" s="2" t="s">
        <v>1450</v>
      </c>
      <c r="E32" s="2" t="s">
        <v>1451</v>
      </c>
      <c r="F32" s="5" t="s">
        <v>191</v>
      </c>
      <c r="G32" s="6">
        <v>1</v>
      </c>
      <c r="H32" s="6">
        <v>1</v>
      </c>
      <c r="I32" s="11">
        <v>1</v>
      </c>
      <c r="J32" s="5" t="s">
        <v>2297</v>
      </c>
      <c r="K32" s="12"/>
      <c r="L32" s="3" t="str">
        <f>IF(U32=0,"INVALID SKU",IF(INDEX('SKU Catalog'!$J$1:$J$116,MAX(1,U32))=0,"PAYG",IF(J32="Default",Assumptions!$B$7,J32)))</f>
        <v>PAYG</v>
      </c>
      <c r="M32" s="3" t="str">
        <f>IF(U32=0,"Review SKU",INDEX('SKU Catalog'!$E$1:$E$116,MAX(1,U32)))</f>
        <v>quoted unit</v>
      </c>
      <c r="N32" s="8" t="str">
        <f>IF(ISNUMBER(K32),K32,IF(U32=0,"UNPRICED",IF(L32="PAYG",INDEX('SKU Catalog'!$K$1:$K$116,MAX(1,U32)),IF(L32="1Y",INDEX('SKU Catalog'!$L$1:$L$116,MAX(1,U32)),INDEX('SKU Catalog'!$M$1:$M$116,MAX(1,U32))))))</f>
        <v>UNPRICED</v>
      </c>
      <c r="O32" s="4" t="str">
        <f>IF(NOT(AND(A32=$B$2,G32&gt;0,H32&gt;0,OR(C32&lt;&gt;"Recommended baseline",Assumptions!$B$10=1))),0,IF(ISNUMBER(N32),G32*H32*N32*IF(ISNUMBER(K32),1,IF(AND(L32="PAYG",INDEX('SKU Catalog'!$F$1:$F$116,MAX(1,U32))="Hourly"),I32,1)),"UNPRICED"))</f>
        <v>UNPRICED</v>
      </c>
      <c r="P32" s="4" t="str">
        <f>IF(ISNUMBER(O32),O32*Assumptions!$B$8,"UNPRICED")</f>
        <v>UNPRICED</v>
      </c>
      <c r="Q32" s="3" t="str">
        <f>IF(NOT(AND(A32=$B$2,G32&gt;0,H32&gt;0,OR(C32&lt;&gt;"Recommended baseline",Assumptions!$B$10=1))),"Inactive",IF(NOT(ISNUMBER(N32)),"UNPRICED - select SKU / quote",IF(ISNUMBER(K32),"Manual quote - verify source",IF(T32="Covered","Covered by capacity",IF(T32="Control plane","No direct fee","Priced - verify sizing")))))</f>
        <v>UNPRICED - select SKU / quote</v>
      </c>
      <c r="R32" s="2" t="s">
        <v>2341</v>
      </c>
      <c r="S32" s="2" t="s">
        <v>2141</v>
      </c>
      <c r="T32" s="2" t="s">
        <v>96</v>
      </c>
      <c r="U32" s="3">
        <f>IF(COUNTIF('SKU Catalog'!$A$4:$A$116,T32&amp;"|"&amp;F32)=0,0,MATCH(T32&amp;"|"&amp;F32,'SKU Catalog'!$A$1:$A$116,0))</f>
        <v>6</v>
      </c>
      <c r="V32" s="4" t="str">
        <f>IF(NOT(AND(A32=$B$2,G32&gt;0,H32&gt;0,OR(C32&lt;&gt;"Recommended baseline",Assumptions!$B$10=1))),0,IF(ISNUMBER(K32),G32*H32*K32,IF(U32=0,"UNPRICED",IF(ISNUMBER(INDEX('SKU Catalog'!$K$1:$K$116,MAX(1,U32))),G32*H32*INDEX('SKU Catalog'!$K$1:$K$116,MAX(1,U32))*IF(AND(INDEX('SKU Catalog'!$F$1:$F$116,MAX(1,U32))="Hourly",OR(INDEX('SKU Catalog'!$J$1:$J$116,MAX(1,U32))=0,"PAYG"="PAYG")),I32,1),"UNPRICED"))))</f>
        <v>UNPRICED</v>
      </c>
      <c r="W32" s="4" t="str">
        <f>IF(NOT(AND(A32=$B$2,G32&gt;0,H32&gt;0,OR(C32&lt;&gt;"Recommended baseline",Assumptions!$B$10=1))),0,IF(ISNUMBER(K32),G32*H32*K32,IF(U32=0,"UNPRICED",IF(ISNUMBER(INDEX('SKU Catalog'!$L$1:$L$116,MAX(1,U32))),G32*H32*INDEX('SKU Catalog'!$L$1:$L$116,MAX(1,U32))*IF(AND(INDEX('SKU Catalog'!$F$1:$F$116,MAX(1,U32))="Hourly",OR(INDEX('SKU Catalog'!$J$1:$J$116,MAX(1,U32))=0,"1Y"="PAYG")),I32,1),"UNPRICED"))))</f>
        <v>UNPRICED</v>
      </c>
      <c r="X32" s="4" t="str">
        <f>IF(NOT(AND(A32=$B$2,G32&gt;0,H32&gt;0,OR(C32&lt;&gt;"Recommended baseline",Assumptions!$B$10=1))),0,IF(ISNUMBER(K32),G32*H32*K32,IF(U32=0,"UNPRICED",IF(ISNUMBER(INDEX('SKU Catalog'!$M$1:$M$116,MAX(1,U32))),G32*H32*INDEX('SKU Catalog'!$M$1:$M$116,MAX(1,U32))*IF(AND(INDEX('SKU Catalog'!$F$1:$F$116,MAX(1,U32))="Hourly",OR(INDEX('SKU Catalog'!$J$1:$J$116,MAX(1,U32))=0,"3Y"="PAYG")),I32,1),"UNPRICED"))))</f>
        <v>UNPRICED</v>
      </c>
    </row>
    <row r="33" spans="1:24" ht="54" customHeight="1" x14ac:dyDescent="0.3">
      <c r="A33" s="2" t="s">
        <v>967</v>
      </c>
      <c r="B33" s="2" t="s">
        <v>96</v>
      </c>
      <c r="C33" s="2" t="s">
        <v>2299</v>
      </c>
      <c r="D33" s="2" t="s">
        <v>1454</v>
      </c>
      <c r="E33" s="2" t="s">
        <v>1455</v>
      </c>
      <c r="F33" s="5" t="s">
        <v>191</v>
      </c>
      <c r="G33" s="6">
        <v>1</v>
      </c>
      <c r="H33" s="6">
        <v>1</v>
      </c>
      <c r="I33" s="11">
        <v>1</v>
      </c>
      <c r="J33" s="5" t="s">
        <v>2297</v>
      </c>
      <c r="K33" s="12"/>
      <c r="L33" s="3" t="str">
        <f>IF(U33=0,"INVALID SKU",IF(INDEX('SKU Catalog'!$J$1:$J$116,MAX(1,U33))=0,"PAYG",IF(J33="Default",Assumptions!$B$7,J33)))</f>
        <v>PAYG</v>
      </c>
      <c r="M33" s="3" t="str">
        <f>IF(U33=0,"Review SKU",INDEX('SKU Catalog'!$E$1:$E$116,MAX(1,U33)))</f>
        <v>quoted unit</v>
      </c>
      <c r="N33" s="8" t="str">
        <f>IF(ISNUMBER(K33),K33,IF(U33=0,"UNPRICED",IF(L33="PAYG",INDEX('SKU Catalog'!$K$1:$K$116,MAX(1,U33)),IF(L33="1Y",INDEX('SKU Catalog'!$L$1:$L$116,MAX(1,U33)),INDEX('SKU Catalog'!$M$1:$M$116,MAX(1,U33))))))</f>
        <v>UNPRICED</v>
      </c>
      <c r="O33" s="4" t="str">
        <f>IF(NOT(AND(A33=$B$2,G33&gt;0,H33&gt;0,OR(C33&lt;&gt;"Recommended baseline",Assumptions!$B$10=1))),0,IF(ISNUMBER(N33),G33*H33*N33*IF(ISNUMBER(K33),1,IF(AND(L33="PAYG",INDEX('SKU Catalog'!$F$1:$F$116,MAX(1,U33))="Hourly"),I33,1)),"UNPRICED"))</f>
        <v>UNPRICED</v>
      </c>
      <c r="P33" s="4" t="str">
        <f>IF(ISNUMBER(O33),O33*Assumptions!$B$8,"UNPRICED")</f>
        <v>UNPRICED</v>
      </c>
      <c r="Q33" s="3" t="str">
        <f>IF(NOT(AND(A33=$B$2,G33&gt;0,H33&gt;0,OR(C33&lt;&gt;"Recommended baseline",Assumptions!$B$10=1))),"Inactive",IF(NOT(ISNUMBER(N33)),"UNPRICED - select SKU / quote",IF(ISNUMBER(K33),"Manual quote - verify source",IF(T33="Covered","Covered by capacity",IF(T33="Control plane","No direct fee","Priced - verify sizing")))))</f>
        <v>UNPRICED - select SKU / quote</v>
      </c>
      <c r="R33" s="2" t="s">
        <v>2341</v>
      </c>
      <c r="S33" s="2" t="s">
        <v>2141</v>
      </c>
      <c r="T33" s="2" t="s">
        <v>96</v>
      </c>
      <c r="U33" s="3">
        <f>IF(COUNTIF('SKU Catalog'!$A$4:$A$116,T33&amp;"|"&amp;F33)=0,0,MATCH(T33&amp;"|"&amp;F33,'SKU Catalog'!$A$1:$A$116,0))</f>
        <v>6</v>
      </c>
      <c r="V33" s="4" t="str">
        <f>IF(NOT(AND(A33=$B$2,G33&gt;0,H33&gt;0,OR(C33&lt;&gt;"Recommended baseline",Assumptions!$B$10=1))),0,IF(ISNUMBER(K33),G33*H33*K33,IF(U33=0,"UNPRICED",IF(ISNUMBER(INDEX('SKU Catalog'!$K$1:$K$116,MAX(1,U33))),G33*H33*INDEX('SKU Catalog'!$K$1:$K$116,MAX(1,U33))*IF(AND(INDEX('SKU Catalog'!$F$1:$F$116,MAX(1,U33))="Hourly",OR(INDEX('SKU Catalog'!$J$1:$J$116,MAX(1,U33))=0,"PAYG"="PAYG")),I33,1),"UNPRICED"))))</f>
        <v>UNPRICED</v>
      </c>
      <c r="W33" s="4" t="str">
        <f>IF(NOT(AND(A33=$B$2,G33&gt;0,H33&gt;0,OR(C33&lt;&gt;"Recommended baseline",Assumptions!$B$10=1))),0,IF(ISNUMBER(K33),G33*H33*K33,IF(U33=0,"UNPRICED",IF(ISNUMBER(INDEX('SKU Catalog'!$L$1:$L$116,MAX(1,U33))),G33*H33*INDEX('SKU Catalog'!$L$1:$L$116,MAX(1,U33))*IF(AND(INDEX('SKU Catalog'!$F$1:$F$116,MAX(1,U33))="Hourly",OR(INDEX('SKU Catalog'!$J$1:$J$116,MAX(1,U33))=0,"1Y"="PAYG")),I33,1),"UNPRICED"))))</f>
        <v>UNPRICED</v>
      </c>
      <c r="X33" s="4" t="str">
        <f>IF(NOT(AND(A33=$B$2,G33&gt;0,H33&gt;0,OR(C33&lt;&gt;"Recommended baseline",Assumptions!$B$10=1))),0,IF(ISNUMBER(K33),G33*H33*K33,IF(U33=0,"UNPRICED",IF(ISNUMBER(INDEX('SKU Catalog'!$M$1:$M$116,MAX(1,U33))),G33*H33*INDEX('SKU Catalog'!$M$1:$M$116,MAX(1,U33))*IF(AND(INDEX('SKU Catalog'!$F$1:$F$116,MAX(1,U33))="Hourly",OR(INDEX('SKU Catalog'!$J$1:$J$116,MAX(1,U33))=0,"3Y"="PAYG")),I33,1),"UNPRICED"))))</f>
        <v>UNPRICED</v>
      </c>
    </row>
    <row r="34" spans="1:24" ht="54" customHeight="1" x14ac:dyDescent="0.3">
      <c r="A34" s="2" t="s">
        <v>967</v>
      </c>
      <c r="B34" s="2" t="s">
        <v>95</v>
      </c>
      <c r="C34" s="2" t="s">
        <v>2299</v>
      </c>
      <c r="D34" s="2" t="s">
        <v>1472</v>
      </c>
      <c r="E34" s="2" t="s">
        <v>1473</v>
      </c>
      <c r="F34" s="5" t="s">
        <v>188</v>
      </c>
      <c r="G34" s="6">
        <v>1</v>
      </c>
      <c r="H34" s="6">
        <v>1</v>
      </c>
      <c r="I34" s="11">
        <v>1</v>
      </c>
      <c r="J34" s="5" t="s">
        <v>2297</v>
      </c>
      <c r="K34" s="12"/>
      <c r="L34" s="3" t="str">
        <f>IF(U34=0,"INVALID SKU",IF(INDEX('SKU Catalog'!$J$1:$J$116,MAX(1,U34))=0,"PAYG",IF(J34="Default",Assumptions!$B$7,J34)))</f>
        <v>PAYG</v>
      </c>
      <c r="M34" s="3" t="str">
        <f>IF(U34=0,"Review SKU",INDEX('SKU Catalog'!$E$1:$E$116,MAX(1,U34)))</f>
        <v>resource</v>
      </c>
      <c r="N34" s="8">
        <f>IF(ISNUMBER(K34),K34,IF(U34=0,"UNPRICED",IF(L34="PAYG",INDEX('SKU Catalog'!$K$1:$K$116,MAX(1,U34)),IF(L34="1Y",INDEX('SKU Catalog'!$L$1:$L$116,MAX(1,U34)),INDEX('SKU Catalog'!$M$1:$M$116,MAX(1,U34))))))</f>
        <v>0</v>
      </c>
      <c r="O34" s="4">
        <f>IF(NOT(AND(A34=$B$2,G34&gt;0,H34&gt;0,OR(C34&lt;&gt;"Recommended baseline",Assumptions!$B$10=1))),0,IF(ISNUMBER(N34),G34*H34*N34*IF(ISNUMBER(K34),1,IF(AND(L34="PAYG",INDEX('SKU Catalog'!$F$1:$F$116,MAX(1,U34))="Hourly"),I34,1)),"UNPRICED"))</f>
        <v>0</v>
      </c>
      <c r="P34" s="4">
        <f>IF(ISNUMBER(O34),O34*Assumptions!$B$8,"UNPRICED")</f>
        <v>0</v>
      </c>
      <c r="Q34" s="3" t="str">
        <f>IF(NOT(AND(A34=$B$2,G34&gt;0,H34&gt;0,OR(C34&lt;&gt;"Recommended baseline",Assumptions!$B$10=1))),"Inactive",IF(NOT(ISNUMBER(N34)),"UNPRICED - select SKU / quote",IF(ISNUMBER(K34),"Manual quote - verify source",IF(T34="Covered","Covered by capacity",IF(T34="Control plane","No direct fee","Priced - verify sizing")))))</f>
        <v>No direct fee</v>
      </c>
      <c r="R34" s="2" t="s">
        <v>2315</v>
      </c>
      <c r="S34" s="2" t="s">
        <v>2141</v>
      </c>
      <c r="T34" s="2" t="s">
        <v>187</v>
      </c>
      <c r="U34" s="3">
        <f>IF(COUNTIF('SKU Catalog'!$A$4:$A$116,T34&amp;"|"&amp;F34)=0,0,MATCH(T34&amp;"|"&amp;F34,'SKU Catalog'!$A$1:$A$116,0))</f>
        <v>5</v>
      </c>
      <c r="V34" s="4">
        <f>IF(NOT(AND(A34=$B$2,G34&gt;0,H34&gt;0,OR(C34&lt;&gt;"Recommended baseline",Assumptions!$B$10=1))),0,IF(ISNUMBER(K34),G34*H34*K34,IF(U34=0,"UNPRICED",IF(ISNUMBER(INDEX('SKU Catalog'!$K$1:$K$116,MAX(1,U34))),G34*H34*INDEX('SKU Catalog'!$K$1:$K$116,MAX(1,U34))*IF(AND(INDEX('SKU Catalog'!$F$1:$F$116,MAX(1,U34))="Hourly",OR(INDEX('SKU Catalog'!$J$1:$J$116,MAX(1,U34))=0,"PAYG"="PAYG")),I34,1),"UNPRICED"))))</f>
        <v>0</v>
      </c>
      <c r="W34" s="4">
        <f>IF(NOT(AND(A34=$B$2,G34&gt;0,H34&gt;0,OR(C34&lt;&gt;"Recommended baseline",Assumptions!$B$10=1))),0,IF(ISNUMBER(K34),G34*H34*K34,IF(U34=0,"UNPRICED",IF(ISNUMBER(INDEX('SKU Catalog'!$L$1:$L$116,MAX(1,U34))),G34*H34*INDEX('SKU Catalog'!$L$1:$L$116,MAX(1,U34))*IF(AND(INDEX('SKU Catalog'!$F$1:$F$116,MAX(1,U34))="Hourly",OR(INDEX('SKU Catalog'!$J$1:$J$116,MAX(1,U34))=0,"1Y"="PAYG")),I34,1),"UNPRICED"))))</f>
        <v>0</v>
      </c>
      <c r="X34" s="4">
        <f>IF(NOT(AND(A34=$B$2,G34&gt;0,H34&gt;0,OR(C34&lt;&gt;"Recommended baseline",Assumptions!$B$10=1))),0,IF(ISNUMBER(K34),G34*H34*K34,IF(U34=0,"UNPRICED",IF(ISNUMBER(INDEX('SKU Catalog'!$M$1:$M$116,MAX(1,U34))),G34*H34*INDEX('SKU Catalog'!$M$1:$M$116,MAX(1,U34))*IF(AND(INDEX('SKU Catalog'!$F$1:$F$116,MAX(1,U34))="Hourly",OR(INDEX('SKU Catalog'!$J$1:$J$116,MAX(1,U34))=0,"3Y"="PAYG")),I34,1),"UNPRICED"))))</f>
        <v>0</v>
      </c>
    </row>
    <row r="35" spans="1:24" ht="54" customHeight="1" x14ac:dyDescent="0.3">
      <c r="A35" s="2" t="s">
        <v>967</v>
      </c>
      <c r="B35" s="2" t="s">
        <v>96</v>
      </c>
      <c r="C35" s="2" t="s">
        <v>2299</v>
      </c>
      <c r="D35" s="2" t="s">
        <v>1463</v>
      </c>
      <c r="E35" s="2" t="s">
        <v>1464</v>
      </c>
      <c r="F35" s="5" t="s">
        <v>191</v>
      </c>
      <c r="G35" s="6">
        <v>1</v>
      </c>
      <c r="H35" s="6">
        <v>1</v>
      </c>
      <c r="I35" s="11">
        <v>1</v>
      </c>
      <c r="J35" s="5" t="s">
        <v>2297</v>
      </c>
      <c r="K35" s="12"/>
      <c r="L35" s="3" t="str">
        <f>IF(U35=0,"INVALID SKU",IF(INDEX('SKU Catalog'!$J$1:$J$116,MAX(1,U35))=0,"PAYG",IF(J35="Default",Assumptions!$B$7,J35)))</f>
        <v>PAYG</v>
      </c>
      <c r="M35" s="3" t="str">
        <f>IF(U35=0,"Review SKU",INDEX('SKU Catalog'!$E$1:$E$116,MAX(1,U35)))</f>
        <v>quoted unit</v>
      </c>
      <c r="N35" s="8" t="str">
        <f>IF(ISNUMBER(K35),K35,IF(U35=0,"UNPRICED",IF(L35="PAYG",INDEX('SKU Catalog'!$K$1:$K$116,MAX(1,U35)),IF(L35="1Y",INDEX('SKU Catalog'!$L$1:$L$116,MAX(1,U35)),INDEX('SKU Catalog'!$M$1:$M$116,MAX(1,U35))))))</f>
        <v>UNPRICED</v>
      </c>
      <c r="O35" s="4" t="str">
        <f>IF(NOT(AND(A35=$B$2,G35&gt;0,H35&gt;0,OR(C35&lt;&gt;"Recommended baseline",Assumptions!$B$10=1))),0,IF(ISNUMBER(N35),G35*H35*N35*IF(ISNUMBER(K35),1,IF(AND(L35="PAYG",INDEX('SKU Catalog'!$F$1:$F$116,MAX(1,U35))="Hourly"),I35,1)),"UNPRICED"))</f>
        <v>UNPRICED</v>
      </c>
      <c r="P35" s="4" t="str">
        <f>IF(ISNUMBER(O35),O35*Assumptions!$B$8,"UNPRICED")</f>
        <v>UNPRICED</v>
      </c>
      <c r="Q35" s="3" t="str">
        <f>IF(NOT(AND(A35=$B$2,G35&gt;0,H35&gt;0,OR(C35&lt;&gt;"Recommended baseline",Assumptions!$B$10=1))),"Inactive",IF(NOT(ISNUMBER(N35)),"UNPRICED - select SKU / quote",IF(ISNUMBER(K35),"Manual quote - verify source",IF(T35="Covered","Covered by capacity",IF(T35="Control plane","No direct fee","Priced - verify sizing")))))</f>
        <v>UNPRICED - select SKU / quote</v>
      </c>
      <c r="R35" s="2" t="s">
        <v>2341</v>
      </c>
      <c r="S35" s="2" t="s">
        <v>2141</v>
      </c>
      <c r="T35" s="2" t="s">
        <v>96</v>
      </c>
      <c r="U35" s="3">
        <f>IF(COUNTIF('SKU Catalog'!$A$4:$A$116,T35&amp;"|"&amp;F35)=0,0,MATCH(T35&amp;"|"&amp;F35,'SKU Catalog'!$A$1:$A$116,0))</f>
        <v>6</v>
      </c>
      <c r="V35" s="4" t="str">
        <f>IF(NOT(AND(A35=$B$2,G35&gt;0,H35&gt;0,OR(C35&lt;&gt;"Recommended baseline",Assumptions!$B$10=1))),0,IF(ISNUMBER(K35),G35*H35*K35,IF(U35=0,"UNPRICED",IF(ISNUMBER(INDEX('SKU Catalog'!$K$1:$K$116,MAX(1,U35))),G35*H35*INDEX('SKU Catalog'!$K$1:$K$116,MAX(1,U35))*IF(AND(INDEX('SKU Catalog'!$F$1:$F$116,MAX(1,U35))="Hourly",OR(INDEX('SKU Catalog'!$J$1:$J$116,MAX(1,U35))=0,"PAYG"="PAYG")),I35,1),"UNPRICED"))))</f>
        <v>UNPRICED</v>
      </c>
      <c r="W35" s="4" t="str">
        <f>IF(NOT(AND(A35=$B$2,G35&gt;0,H35&gt;0,OR(C35&lt;&gt;"Recommended baseline",Assumptions!$B$10=1))),0,IF(ISNUMBER(K35),G35*H35*K35,IF(U35=0,"UNPRICED",IF(ISNUMBER(INDEX('SKU Catalog'!$L$1:$L$116,MAX(1,U35))),G35*H35*INDEX('SKU Catalog'!$L$1:$L$116,MAX(1,U35))*IF(AND(INDEX('SKU Catalog'!$F$1:$F$116,MAX(1,U35))="Hourly",OR(INDEX('SKU Catalog'!$J$1:$J$116,MAX(1,U35))=0,"1Y"="PAYG")),I35,1),"UNPRICED"))))</f>
        <v>UNPRICED</v>
      </c>
      <c r="X35" s="4" t="str">
        <f>IF(NOT(AND(A35=$B$2,G35&gt;0,H35&gt;0,OR(C35&lt;&gt;"Recommended baseline",Assumptions!$B$10=1))),0,IF(ISNUMBER(K35),G35*H35*K35,IF(U35=0,"UNPRICED",IF(ISNUMBER(INDEX('SKU Catalog'!$M$1:$M$116,MAX(1,U35))),G35*H35*INDEX('SKU Catalog'!$M$1:$M$116,MAX(1,U35))*IF(AND(INDEX('SKU Catalog'!$F$1:$F$116,MAX(1,U35))="Hourly",OR(INDEX('SKU Catalog'!$J$1:$J$116,MAX(1,U35))=0,"3Y"="PAYG")),I35,1),"UNPRICED"))))</f>
        <v>UNPRICED</v>
      </c>
    </row>
    <row r="36" spans="1:24" ht="54" customHeight="1" x14ac:dyDescent="0.3">
      <c r="A36" s="2" t="s">
        <v>967</v>
      </c>
      <c r="B36" s="2" t="s">
        <v>87</v>
      </c>
      <c r="C36" s="2" t="s">
        <v>2299</v>
      </c>
      <c r="D36" s="2" t="s">
        <v>2162</v>
      </c>
      <c r="E36" s="2" t="s">
        <v>2163</v>
      </c>
      <c r="F36" s="5" t="s">
        <v>368</v>
      </c>
      <c r="G36" s="6">
        <v>1</v>
      </c>
      <c r="H36" s="6">
        <v>1</v>
      </c>
      <c r="I36" s="11">
        <v>1</v>
      </c>
      <c r="J36" s="5" t="s">
        <v>2297</v>
      </c>
      <c r="K36" s="12"/>
      <c r="L36" s="3" t="str">
        <f>IF(U36=0,"INVALID SKU",IF(INDEX('SKU Catalog'!$J$1:$J$116,MAX(1,U36))=0,"PAYG",IF(J36="Default",Assumptions!$B$7,J36)))</f>
        <v>PAYG</v>
      </c>
      <c r="M36" s="3" t="str">
        <f>IF(U36=0,"Review SKU",INDEX('SKU Catalog'!$E$1:$E$116,MAX(1,U36)))</f>
        <v>address</v>
      </c>
      <c r="N36" s="8">
        <f>IF(ISNUMBER(K36),K36,IF(U36=0,"UNPRICED",IF(L36="PAYG",INDEX('SKU Catalog'!$K$1:$K$116,MAX(1,U36)),IF(L36="1Y",INDEX('SKU Catalog'!$L$1:$L$116,MAX(1,U36)),INDEX('SKU Catalog'!$M$1:$M$116,MAX(1,U36))))))</f>
        <v>3.65</v>
      </c>
      <c r="O36" s="4">
        <f>IF(NOT(AND(A36=$B$2,G36&gt;0,H36&gt;0,OR(C36&lt;&gt;"Recommended baseline",Assumptions!$B$10=1))),0,IF(ISNUMBER(N36),G36*H36*N36*IF(ISNUMBER(K36),1,IF(AND(L36="PAYG",INDEX('SKU Catalog'!$F$1:$F$116,MAX(1,U36))="Hourly"),I36,1)),"UNPRICED"))</f>
        <v>3.65</v>
      </c>
      <c r="P36" s="4">
        <f>IF(ISNUMBER(O36),O36*Assumptions!$B$8,"UNPRICED")</f>
        <v>43.8</v>
      </c>
      <c r="Q36" s="3" t="str">
        <f>IF(NOT(AND(A36=$B$2,G36&gt;0,H36&gt;0,OR(C36&lt;&gt;"Recommended baseline",Assumptions!$B$10=1))),"Inactive",IF(NOT(ISNUMBER(N36)),"UNPRICED - select SKU / quote",IF(ISNUMBER(K36),"Manual quote - verify source",IF(T36="Covered","Covered by capacity",IF(T36="Control plane","No direct fee","Priced - verify sizing")))))</f>
        <v>Priced - verify sizing</v>
      </c>
      <c r="R36" s="2" t="s">
        <v>2326</v>
      </c>
      <c r="S36" s="2" t="s">
        <v>2141</v>
      </c>
      <c r="T36" s="2" t="s">
        <v>367</v>
      </c>
      <c r="U36" s="3">
        <f>IF(COUNTIF('SKU Catalog'!$A$4:$A$116,T36&amp;"|"&amp;F36)=0,0,MATCH(T36&amp;"|"&amp;F36,'SKU Catalog'!$A$1:$A$116,0))</f>
        <v>76</v>
      </c>
      <c r="V36" s="4">
        <f>IF(NOT(AND(A36=$B$2,G36&gt;0,H36&gt;0,OR(C36&lt;&gt;"Recommended baseline",Assumptions!$B$10=1))),0,IF(ISNUMBER(K36),G36*H36*K36,IF(U36=0,"UNPRICED",IF(ISNUMBER(INDEX('SKU Catalog'!$K$1:$K$116,MAX(1,U36))),G36*H36*INDEX('SKU Catalog'!$K$1:$K$116,MAX(1,U36))*IF(AND(INDEX('SKU Catalog'!$F$1:$F$116,MAX(1,U36))="Hourly",OR(INDEX('SKU Catalog'!$J$1:$J$116,MAX(1,U36))=0,"PAYG"="PAYG")),I36,1),"UNPRICED"))))</f>
        <v>3.65</v>
      </c>
      <c r="W36" s="4">
        <f>IF(NOT(AND(A36=$B$2,G36&gt;0,H36&gt;0,OR(C36&lt;&gt;"Recommended baseline",Assumptions!$B$10=1))),0,IF(ISNUMBER(K36),G36*H36*K36,IF(U36=0,"UNPRICED",IF(ISNUMBER(INDEX('SKU Catalog'!$L$1:$L$116,MAX(1,U36))),G36*H36*INDEX('SKU Catalog'!$L$1:$L$116,MAX(1,U36))*IF(AND(INDEX('SKU Catalog'!$F$1:$F$116,MAX(1,U36))="Hourly",OR(INDEX('SKU Catalog'!$J$1:$J$116,MAX(1,U36))=0,"1Y"="PAYG")),I36,1),"UNPRICED"))))</f>
        <v>3.65</v>
      </c>
      <c r="X36" s="4">
        <f>IF(NOT(AND(A36=$B$2,G36&gt;0,H36&gt;0,OR(C36&lt;&gt;"Recommended baseline",Assumptions!$B$10=1))),0,IF(ISNUMBER(K36),G36*H36*K36,IF(U36=0,"UNPRICED",IF(ISNUMBER(INDEX('SKU Catalog'!$M$1:$M$116,MAX(1,U36))),G36*H36*INDEX('SKU Catalog'!$M$1:$M$116,MAX(1,U36))*IF(AND(INDEX('SKU Catalog'!$F$1:$F$116,MAX(1,U36))="Hourly",OR(INDEX('SKU Catalog'!$J$1:$J$116,MAX(1,U36))=0,"3Y"="PAYG")),I36,1),"UNPRICED"))))</f>
        <v>3.65</v>
      </c>
    </row>
    <row r="37" spans="1:24" ht="54" customHeight="1" x14ac:dyDescent="0.3">
      <c r="A37" s="2" t="s">
        <v>967</v>
      </c>
      <c r="B37" s="2" t="s">
        <v>95</v>
      </c>
      <c r="C37" s="2" t="s">
        <v>2299</v>
      </c>
      <c r="D37" s="2" t="s">
        <v>2165</v>
      </c>
      <c r="E37" s="2" t="s">
        <v>2166</v>
      </c>
      <c r="F37" s="5" t="s">
        <v>188</v>
      </c>
      <c r="G37" s="6">
        <v>1</v>
      </c>
      <c r="H37" s="6">
        <v>1</v>
      </c>
      <c r="I37" s="11">
        <v>1</v>
      </c>
      <c r="J37" s="5" t="s">
        <v>2297</v>
      </c>
      <c r="K37" s="12"/>
      <c r="L37" s="3" t="str">
        <f>IF(U37=0,"INVALID SKU",IF(INDEX('SKU Catalog'!$J$1:$J$116,MAX(1,U37))=0,"PAYG",IF(J37="Default",Assumptions!$B$7,J37)))</f>
        <v>PAYG</v>
      </c>
      <c r="M37" s="3" t="str">
        <f>IF(U37=0,"Review SKU",INDEX('SKU Catalog'!$E$1:$E$116,MAX(1,U37)))</f>
        <v>resource</v>
      </c>
      <c r="N37" s="8">
        <f>IF(ISNUMBER(K37),K37,IF(U37=0,"UNPRICED",IF(L37="PAYG",INDEX('SKU Catalog'!$K$1:$K$116,MAX(1,U37)),IF(L37="1Y",INDEX('SKU Catalog'!$L$1:$L$116,MAX(1,U37)),INDEX('SKU Catalog'!$M$1:$M$116,MAX(1,U37))))))</f>
        <v>0</v>
      </c>
      <c r="O37" s="4">
        <f>IF(NOT(AND(A37=$B$2,G37&gt;0,H37&gt;0,OR(C37&lt;&gt;"Recommended baseline",Assumptions!$B$10=1))),0,IF(ISNUMBER(N37),G37*H37*N37*IF(ISNUMBER(K37),1,IF(AND(L37="PAYG",INDEX('SKU Catalog'!$F$1:$F$116,MAX(1,U37))="Hourly"),I37,1)),"UNPRICED"))</f>
        <v>0</v>
      </c>
      <c r="P37" s="4">
        <f>IF(ISNUMBER(O37),O37*Assumptions!$B$8,"UNPRICED")</f>
        <v>0</v>
      </c>
      <c r="Q37" s="3" t="str">
        <f>IF(NOT(AND(A37=$B$2,G37&gt;0,H37&gt;0,OR(C37&lt;&gt;"Recommended baseline",Assumptions!$B$10=1))),"Inactive",IF(NOT(ISNUMBER(N37)),"UNPRICED - select SKU / quote",IF(ISNUMBER(K37),"Manual quote - verify source",IF(T37="Covered","Covered by capacity",IF(T37="Control plane","No direct fee","Priced - verify sizing")))))</f>
        <v>No direct fee</v>
      </c>
      <c r="R37" s="2" t="s">
        <v>2315</v>
      </c>
      <c r="S37" s="2" t="s">
        <v>2141</v>
      </c>
      <c r="T37" s="2" t="s">
        <v>187</v>
      </c>
      <c r="U37" s="3">
        <f>IF(COUNTIF('SKU Catalog'!$A$4:$A$116,T37&amp;"|"&amp;F37)=0,0,MATCH(T37&amp;"|"&amp;F37,'SKU Catalog'!$A$1:$A$116,0))</f>
        <v>5</v>
      </c>
      <c r="V37" s="4">
        <f>IF(NOT(AND(A37=$B$2,G37&gt;0,H37&gt;0,OR(C37&lt;&gt;"Recommended baseline",Assumptions!$B$10=1))),0,IF(ISNUMBER(K37),G37*H37*K37,IF(U37=0,"UNPRICED",IF(ISNUMBER(INDEX('SKU Catalog'!$K$1:$K$116,MAX(1,U37))),G37*H37*INDEX('SKU Catalog'!$K$1:$K$116,MAX(1,U37))*IF(AND(INDEX('SKU Catalog'!$F$1:$F$116,MAX(1,U37))="Hourly",OR(INDEX('SKU Catalog'!$J$1:$J$116,MAX(1,U37))=0,"PAYG"="PAYG")),I37,1),"UNPRICED"))))</f>
        <v>0</v>
      </c>
      <c r="W37" s="4">
        <f>IF(NOT(AND(A37=$B$2,G37&gt;0,H37&gt;0,OR(C37&lt;&gt;"Recommended baseline",Assumptions!$B$10=1))),0,IF(ISNUMBER(K37),G37*H37*K37,IF(U37=0,"UNPRICED",IF(ISNUMBER(INDEX('SKU Catalog'!$L$1:$L$116,MAX(1,U37))),G37*H37*INDEX('SKU Catalog'!$L$1:$L$116,MAX(1,U37))*IF(AND(INDEX('SKU Catalog'!$F$1:$F$116,MAX(1,U37))="Hourly",OR(INDEX('SKU Catalog'!$J$1:$J$116,MAX(1,U37))=0,"1Y"="PAYG")),I37,1),"UNPRICED"))))</f>
        <v>0</v>
      </c>
      <c r="X37" s="4">
        <f>IF(NOT(AND(A37=$B$2,G37&gt;0,H37&gt;0,OR(C37&lt;&gt;"Recommended baseline",Assumptions!$B$10=1))),0,IF(ISNUMBER(K37),G37*H37*K37,IF(U37=0,"UNPRICED",IF(ISNUMBER(INDEX('SKU Catalog'!$M$1:$M$116,MAX(1,U37))),G37*H37*INDEX('SKU Catalog'!$M$1:$M$116,MAX(1,U37))*IF(AND(INDEX('SKU Catalog'!$F$1:$F$116,MAX(1,U37))="Hourly",OR(INDEX('SKU Catalog'!$J$1:$J$116,MAX(1,U37))=0,"3Y"="PAYG")),I37,1),"UNPRICED"))))</f>
        <v>0</v>
      </c>
    </row>
    <row r="38" spans="1:24" ht="54" customHeight="1" x14ac:dyDescent="0.3">
      <c r="A38" s="2" t="s">
        <v>967</v>
      </c>
      <c r="B38" s="2" t="s">
        <v>95</v>
      </c>
      <c r="C38" s="2" t="s">
        <v>2299</v>
      </c>
      <c r="D38" s="2" t="s">
        <v>1484</v>
      </c>
      <c r="E38" s="2" t="s">
        <v>1485</v>
      </c>
      <c r="F38" s="5" t="s">
        <v>188</v>
      </c>
      <c r="G38" s="6">
        <v>1</v>
      </c>
      <c r="H38" s="6">
        <v>1</v>
      </c>
      <c r="I38" s="11">
        <v>1</v>
      </c>
      <c r="J38" s="5" t="s">
        <v>2297</v>
      </c>
      <c r="K38" s="12"/>
      <c r="L38" s="3" t="str">
        <f>IF(U38=0,"INVALID SKU",IF(INDEX('SKU Catalog'!$J$1:$J$116,MAX(1,U38))=0,"PAYG",IF(J38="Default",Assumptions!$B$7,J38)))</f>
        <v>PAYG</v>
      </c>
      <c r="M38" s="3" t="str">
        <f>IF(U38=0,"Review SKU",INDEX('SKU Catalog'!$E$1:$E$116,MAX(1,U38)))</f>
        <v>resource</v>
      </c>
      <c r="N38" s="8">
        <f>IF(ISNUMBER(K38),K38,IF(U38=0,"UNPRICED",IF(L38="PAYG",INDEX('SKU Catalog'!$K$1:$K$116,MAX(1,U38)),IF(L38="1Y",INDEX('SKU Catalog'!$L$1:$L$116,MAX(1,U38)),INDEX('SKU Catalog'!$M$1:$M$116,MAX(1,U38))))))</f>
        <v>0</v>
      </c>
      <c r="O38" s="4">
        <f>IF(NOT(AND(A38=$B$2,G38&gt;0,H38&gt;0,OR(C38&lt;&gt;"Recommended baseline",Assumptions!$B$10=1))),0,IF(ISNUMBER(N38),G38*H38*N38*IF(ISNUMBER(K38),1,IF(AND(L38="PAYG",INDEX('SKU Catalog'!$F$1:$F$116,MAX(1,U38))="Hourly"),I38,1)),"UNPRICED"))</f>
        <v>0</v>
      </c>
      <c r="P38" s="4">
        <f>IF(ISNUMBER(O38),O38*Assumptions!$B$8,"UNPRICED")</f>
        <v>0</v>
      </c>
      <c r="Q38" s="3" t="str">
        <f>IF(NOT(AND(A38=$B$2,G38&gt;0,H38&gt;0,OR(C38&lt;&gt;"Recommended baseline",Assumptions!$B$10=1))),"Inactive",IF(NOT(ISNUMBER(N38)),"UNPRICED - select SKU / quote",IF(ISNUMBER(K38),"Manual quote - verify source",IF(T38="Covered","Covered by capacity",IF(T38="Control plane","No direct fee","Priced - verify sizing")))))</f>
        <v>No direct fee</v>
      </c>
      <c r="R38" s="2" t="s">
        <v>2315</v>
      </c>
      <c r="S38" s="2" t="s">
        <v>2141</v>
      </c>
      <c r="T38" s="2" t="s">
        <v>187</v>
      </c>
      <c r="U38" s="3">
        <f>IF(COUNTIF('SKU Catalog'!$A$4:$A$116,T38&amp;"|"&amp;F38)=0,0,MATCH(T38&amp;"|"&amp;F38,'SKU Catalog'!$A$1:$A$116,0))</f>
        <v>5</v>
      </c>
      <c r="V38" s="4">
        <f>IF(NOT(AND(A38=$B$2,G38&gt;0,H38&gt;0,OR(C38&lt;&gt;"Recommended baseline",Assumptions!$B$10=1))),0,IF(ISNUMBER(K38),G38*H38*K38,IF(U38=0,"UNPRICED",IF(ISNUMBER(INDEX('SKU Catalog'!$K$1:$K$116,MAX(1,U38))),G38*H38*INDEX('SKU Catalog'!$K$1:$K$116,MAX(1,U38))*IF(AND(INDEX('SKU Catalog'!$F$1:$F$116,MAX(1,U38))="Hourly",OR(INDEX('SKU Catalog'!$J$1:$J$116,MAX(1,U38))=0,"PAYG"="PAYG")),I38,1),"UNPRICED"))))</f>
        <v>0</v>
      </c>
      <c r="W38" s="4">
        <f>IF(NOT(AND(A38=$B$2,G38&gt;0,H38&gt;0,OR(C38&lt;&gt;"Recommended baseline",Assumptions!$B$10=1))),0,IF(ISNUMBER(K38),G38*H38*K38,IF(U38=0,"UNPRICED",IF(ISNUMBER(INDEX('SKU Catalog'!$L$1:$L$116,MAX(1,U38))),G38*H38*INDEX('SKU Catalog'!$L$1:$L$116,MAX(1,U38))*IF(AND(INDEX('SKU Catalog'!$F$1:$F$116,MAX(1,U38))="Hourly",OR(INDEX('SKU Catalog'!$J$1:$J$116,MAX(1,U38))=0,"1Y"="PAYG")),I38,1),"UNPRICED"))))</f>
        <v>0</v>
      </c>
      <c r="X38" s="4">
        <f>IF(NOT(AND(A38=$B$2,G38&gt;0,H38&gt;0,OR(C38&lt;&gt;"Recommended baseline",Assumptions!$B$10=1))),0,IF(ISNUMBER(K38),G38*H38*K38,IF(U38=0,"UNPRICED",IF(ISNUMBER(INDEX('SKU Catalog'!$M$1:$M$116,MAX(1,U38))),G38*H38*INDEX('SKU Catalog'!$M$1:$M$116,MAX(1,U38))*IF(AND(INDEX('SKU Catalog'!$F$1:$F$116,MAX(1,U38))="Hourly",OR(INDEX('SKU Catalog'!$J$1:$J$116,MAX(1,U38))=0,"3Y"="PAYG")),I38,1),"UNPRICED"))))</f>
        <v>0</v>
      </c>
    </row>
    <row r="39" spans="1:24" ht="54" customHeight="1" x14ac:dyDescent="0.3">
      <c r="A39" s="2" t="s">
        <v>967</v>
      </c>
      <c r="B39" s="2" t="s">
        <v>95</v>
      </c>
      <c r="C39" s="2" t="s">
        <v>2299</v>
      </c>
      <c r="D39" s="2" t="s">
        <v>1488</v>
      </c>
      <c r="E39" s="2" t="s">
        <v>1489</v>
      </c>
      <c r="F39" s="5" t="s">
        <v>188</v>
      </c>
      <c r="G39" s="6">
        <v>1</v>
      </c>
      <c r="H39" s="6">
        <v>1</v>
      </c>
      <c r="I39" s="11">
        <v>1</v>
      </c>
      <c r="J39" s="5" t="s">
        <v>2297</v>
      </c>
      <c r="K39" s="12"/>
      <c r="L39" s="3" t="str">
        <f>IF(U39=0,"INVALID SKU",IF(INDEX('SKU Catalog'!$J$1:$J$116,MAX(1,U39))=0,"PAYG",IF(J39="Default",Assumptions!$B$7,J39)))</f>
        <v>PAYG</v>
      </c>
      <c r="M39" s="3" t="str">
        <f>IF(U39=0,"Review SKU",INDEX('SKU Catalog'!$E$1:$E$116,MAX(1,U39)))</f>
        <v>resource</v>
      </c>
      <c r="N39" s="8">
        <f>IF(ISNUMBER(K39),K39,IF(U39=0,"UNPRICED",IF(L39="PAYG",INDEX('SKU Catalog'!$K$1:$K$116,MAX(1,U39)),IF(L39="1Y",INDEX('SKU Catalog'!$L$1:$L$116,MAX(1,U39)),INDEX('SKU Catalog'!$M$1:$M$116,MAX(1,U39))))))</f>
        <v>0</v>
      </c>
      <c r="O39" s="4">
        <f>IF(NOT(AND(A39=$B$2,G39&gt;0,H39&gt;0,OR(C39&lt;&gt;"Recommended baseline",Assumptions!$B$10=1))),0,IF(ISNUMBER(N39),G39*H39*N39*IF(ISNUMBER(K39),1,IF(AND(L39="PAYG",INDEX('SKU Catalog'!$F$1:$F$116,MAX(1,U39))="Hourly"),I39,1)),"UNPRICED"))</f>
        <v>0</v>
      </c>
      <c r="P39" s="4">
        <f>IF(ISNUMBER(O39),O39*Assumptions!$B$8,"UNPRICED")</f>
        <v>0</v>
      </c>
      <c r="Q39" s="3" t="str">
        <f>IF(NOT(AND(A39=$B$2,G39&gt;0,H39&gt;0,OR(C39&lt;&gt;"Recommended baseline",Assumptions!$B$10=1))),"Inactive",IF(NOT(ISNUMBER(N39)),"UNPRICED - select SKU / quote",IF(ISNUMBER(K39),"Manual quote - verify source",IF(T39="Covered","Covered by capacity",IF(T39="Control plane","No direct fee","Priced - verify sizing")))))</f>
        <v>No direct fee</v>
      </c>
      <c r="R39" s="2" t="s">
        <v>2315</v>
      </c>
      <c r="S39" s="2" t="s">
        <v>2141</v>
      </c>
      <c r="T39" s="2" t="s">
        <v>187</v>
      </c>
      <c r="U39" s="3">
        <f>IF(COUNTIF('SKU Catalog'!$A$4:$A$116,T39&amp;"|"&amp;F39)=0,0,MATCH(T39&amp;"|"&amp;F39,'SKU Catalog'!$A$1:$A$116,0))</f>
        <v>5</v>
      </c>
      <c r="V39" s="4">
        <f>IF(NOT(AND(A39=$B$2,G39&gt;0,H39&gt;0,OR(C39&lt;&gt;"Recommended baseline",Assumptions!$B$10=1))),0,IF(ISNUMBER(K39),G39*H39*K39,IF(U39=0,"UNPRICED",IF(ISNUMBER(INDEX('SKU Catalog'!$K$1:$K$116,MAX(1,U39))),G39*H39*INDEX('SKU Catalog'!$K$1:$K$116,MAX(1,U39))*IF(AND(INDEX('SKU Catalog'!$F$1:$F$116,MAX(1,U39))="Hourly",OR(INDEX('SKU Catalog'!$J$1:$J$116,MAX(1,U39))=0,"PAYG"="PAYG")),I39,1),"UNPRICED"))))</f>
        <v>0</v>
      </c>
      <c r="W39" s="4">
        <f>IF(NOT(AND(A39=$B$2,G39&gt;0,H39&gt;0,OR(C39&lt;&gt;"Recommended baseline",Assumptions!$B$10=1))),0,IF(ISNUMBER(K39),G39*H39*K39,IF(U39=0,"UNPRICED",IF(ISNUMBER(INDEX('SKU Catalog'!$L$1:$L$116,MAX(1,U39))),G39*H39*INDEX('SKU Catalog'!$L$1:$L$116,MAX(1,U39))*IF(AND(INDEX('SKU Catalog'!$F$1:$F$116,MAX(1,U39))="Hourly",OR(INDEX('SKU Catalog'!$J$1:$J$116,MAX(1,U39))=0,"1Y"="PAYG")),I39,1),"UNPRICED"))))</f>
        <v>0</v>
      </c>
      <c r="X39" s="4">
        <f>IF(NOT(AND(A39=$B$2,G39&gt;0,H39&gt;0,OR(C39&lt;&gt;"Recommended baseline",Assumptions!$B$10=1))),0,IF(ISNUMBER(K39),G39*H39*K39,IF(U39=0,"UNPRICED",IF(ISNUMBER(INDEX('SKU Catalog'!$M$1:$M$116,MAX(1,U39))),G39*H39*INDEX('SKU Catalog'!$M$1:$M$116,MAX(1,U39))*IF(AND(INDEX('SKU Catalog'!$F$1:$F$116,MAX(1,U39))="Hourly",OR(INDEX('SKU Catalog'!$J$1:$J$116,MAX(1,U39))=0,"3Y"="PAYG")),I39,1),"UNPRICED"))))</f>
        <v>0</v>
      </c>
    </row>
    <row r="40" spans="1:24" ht="54" customHeight="1" x14ac:dyDescent="0.3">
      <c r="A40" s="2" t="s">
        <v>967</v>
      </c>
      <c r="B40" s="2" t="s">
        <v>96</v>
      </c>
      <c r="C40" s="2" t="s">
        <v>2299</v>
      </c>
      <c r="D40" s="2" t="s">
        <v>1492</v>
      </c>
      <c r="E40" s="2" t="s">
        <v>1493</v>
      </c>
      <c r="F40" s="5" t="s">
        <v>191</v>
      </c>
      <c r="G40" s="6">
        <v>1</v>
      </c>
      <c r="H40" s="6">
        <v>1</v>
      </c>
      <c r="I40" s="11">
        <v>1</v>
      </c>
      <c r="J40" s="5" t="s">
        <v>2297</v>
      </c>
      <c r="K40" s="12"/>
      <c r="L40" s="3" t="str">
        <f>IF(U40=0,"INVALID SKU",IF(INDEX('SKU Catalog'!$J$1:$J$116,MAX(1,U40))=0,"PAYG",IF(J40="Default",Assumptions!$B$7,J40)))</f>
        <v>PAYG</v>
      </c>
      <c r="M40" s="3" t="str">
        <f>IF(U40=0,"Review SKU",INDEX('SKU Catalog'!$E$1:$E$116,MAX(1,U40)))</f>
        <v>quoted unit</v>
      </c>
      <c r="N40" s="8" t="str">
        <f>IF(ISNUMBER(K40),K40,IF(U40=0,"UNPRICED",IF(L40="PAYG",INDEX('SKU Catalog'!$K$1:$K$116,MAX(1,U40)),IF(L40="1Y",INDEX('SKU Catalog'!$L$1:$L$116,MAX(1,U40)),INDEX('SKU Catalog'!$M$1:$M$116,MAX(1,U40))))))</f>
        <v>UNPRICED</v>
      </c>
      <c r="O40" s="4" t="str">
        <f>IF(NOT(AND(A40=$B$2,G40&gt;0,H40&gt;0,OR(C40&lt;&gt;"Recommended baseline",Assumptions!$B$10=1))),0,IF(ISNUMBER(N40),G40*H40*N40*IF(ISNUMBER(K40),1,IF(AND(L40="PAYG",INDEX('SKU Catalog'!$F$1:$F$116,MAX(1,U40))="Hourly"),I40,1)),"UNPRICED"))</f>
        <v>UNPRICED</v>
      </c>
      <c r="P40" s="4" t="str">
        <f>IF(ISNUMBER(O40),O40*Assumptions!$B$8,"UNPRICED")</f>
        <v>UNPRICED</v>
      </c>
      <c r="Q40" s="3" t="str">
        <f>IF(NOT(AND(A40=$B$2,G40&gt;0,H40&gt;0,OR(C40&lt;&gt;"Recommended baseline",Assumptions!$B$10=1))),"Inactive",IF(NOT(ISNUMBER(N40)),"UNPRICED - select SKU / quote",IF(ISNUMBER(K40),"Manual quote - verify source",IF(T40="Covered","Covered by capacity",IF(T40="Control plane","No direct fee","Priced - verify sizing")))))</f>
        <v>UNPRICED - select SKU / quote</v>
      </c>
      <c r="R40" s="2" t="s">
        <v>2341</v>
      </c>
      <c r="S40" s="2" t="s">
        <v>2141</v>
      </c>
      <c r="T40" s="2" t="s">
        <v>96</v>
      </c>
      <c r="U40" s="3">
        <f>IF(COUNTIF('SKU Catalog'!$A$4:$A$116,T40&amp;"|"&amp;F40)=0,0,MATCH(T40&amp;"|"&amp;F40,'SKU Catalog'!$A$1:$A$116,0))</f>
        <v>6</v>
      </c>
      <c r="V40" s="4" t="str">
        <f>IF(NOT(AND(A40=$B$2,G40&gt;0,H40&gt;0,OR(C40&lt;&gt;"Recommended baseline",Assumptions!$B$10=1))),0,IF(ISNUMBER(K40),G40*H40*K40,IF(U40=0,"UNPRICED",IF(ISNUMBER(INDEX('SKU Catalog'!$K$1:$K$116,MAX(1,U40))),G40*H40*INDEX('SKU Catalog'!$K$1:$K$116,MAX(1,U40))*IF(AND(INDEX('SKU Catalog'!$F$1:$F$116,MAX(1,U40))="Hourly",OR(INDEX('SKU Catalog'!$J$1:$J$116,MAX(1,U40))=0,"PAYG"="PAYG")),I40,1),"UNPRICED"))))</f>
        <v>UNPRICED</v>
      </c>
      <c r="W40" s="4" t="str">
        <f>IF(NOT(AND(A40=$B$2,G40&gt;0,H40&gt;0,OR(C40&lt;&gt;"Recommended baseline",Assumptions!$B$10=1))),0,IF(ISNUMBER(K40),G40*H40*K40,IF(U40=0,"UNPRICED",IF(ISNUMBER(INDEX('SKU Catalog'!$L$1:$L$116,MAX(1,U40))),G40*H40*INDEX('SKU Catalog'!$L$1:$L$116,MAX(1,U40))*IF(AND(INDEX('SKU Catalog'!$F$1:$F$116,MAX(1,U40))="Hourly",OR(INDEX('SKU Catalog'!$J$1:$J$116,MAX(1,U40))=0,"1Y"="PAYG")),I40,1),"UNPRICED"))))</f>
        <v>UNPRICED</v>
      </c>
      <c r="X40" s="4" t="str">
        <f>IF(NOT(AND(A40=$B$2,G40&gt;0,H40&gt;0,OR(C40&lt;&gt;"Recommended baseline",Assumptions!$B$10=1))),0,IF(ISNUMBER(K40),G40*H40*K40,IF(U40=0,"UNPRICED",IF(ISNUMBER(INDEX('SKU Catalog'!$M$1:$M$116,MAX(1,U40))),G40*H40*INDEX('SKU Catalog'!$M$1:$M$116,MAX(1,U40))*IF(AND(INDEX('SKU Catalog'!$F$1:$F$116,MAX(1,U40))="Hourly",OR(INDEX('SKU Catalog'!$J$1:$J$116,MAX(1,U40))=0,"3Y"="PAYG")),I40,1),"UNPRICED"))))</f>
        <v>UNPRICED</v>
      </c>
    </row>
    <row r="41" spans="1:24" ht="54" customHeight="1" x14ac:dyDescent="0.3">
      <c r="A41" s="2" t="s">
        <v>967</v>
      </c>
      <c r="B41" s="2" t="s">
        <v>96</v>
      </c>
      <c r="C41" s="2" t="s">
        <v>2299</v>
      </c>
      <c r="D41" s="2" t="s">
        <v>1495</v>
      </c>
      <c r="E41" s="2" t="s">
        <v>1496</v>
      </c>
      <c r="F41" s="5" t="s">
        <v>191</v>
      </c>
      <c r="G41" s="6">
        <v>1</v>
      </c>
      <c r="H41" s="6">
        <v>1</v>
      </c>
      <c r="I41" s="11">
        <v>1</v>
      </c>
      <c r="J41" s="5" t="s">
        <v>2297</v>
      </c>
      <c r="K41" s="12"/>
      <c r="L41" s="3" t="str">
        <f>IF(U41=0,"INVALID SKU",IF(INDEX('SKU Catalog'!$J$1:$J$116,MAX(1,U41))=0,"PAYG",IF(J41="Default",Assumptions!$B$7,J41)))</f>
        <v>PAYG</v>
      </c>
      <c r="M41" s="3" t="str">
        <f>IF(U41=0,"Review SKU",INDEX('SKU Catalog'!$E$1:$E$116,MAX(1,U41)))</f>
        <v>quoted unit</v>
      </c>
      <c r="N41" s="8" t="str">
        <f>IF(ISNUMBER(K41),K41,IF(U41=0,"UNPRICED",IF(L41="PAYG",INDEX('SKU Catalog'!$K$1:$K$116,MAX(1,U41)),IF(L41="1Y",INDEX('SKU Catalog'!$L$1:$L$116,MAX(1,U41)),INDEX('SKU Catalog'!$M$1:$M$116,MAX(1,U41))))))</f>
        <v>UNPRICED</v>
      </c>
      <c r="O41" s="4" t="str">
        <f>IF(NOT(AND(A41=$B$2,G41&gt;0,H41&gt;0,OR(C41&lt;&gt;"Recommended baseline",Assumptions!$B$10=1))),0,IF(ISNUMBER(N41),G41*H41*N41*IF(ISNUMBER(K41),1,IF(AND(L41="PAYG",INDEX('SKU Catalog'!$F$1:$F$116,MAX(1,U41))="Hourly"),I41,1)),"UNPRICED"))</f>
        <v>UNPRICED</v>
      </c>
      <c r="P41" s="4" t="str">
        <f>IF(ISNUMBER(O41),O41*Assumptions!$B$8,"UNPRICED")</f>
        <v>UNPRICED</v>
      </c>
      <c r="Q41" s="3" t="str">
        <f>IF(NOT(AND(A41=$B$2,G41&gt;0,H41&gt;0,OR(C41&lt;&gt;"Recommended baseline",Assumptions!$B$10=1))),"Inactive",IF(NOT(ISNUMBER(N41)),"UNPRICED - select SKU / quote",IF(ISNUMBER(K41),"Manual quote - verify source",IF(T41="Covered","Covered by capacity",IF(T41="Control plane","No direct fee","Priced - verify sizing")))))</f>
        <v>UNPRICED - select SKU / quote</v>
      </c>
      <c r="R41" s="2" t="s">
        <v>2341</v>
      </c>
      <c r="S41" s="2" t="s">
        <v>2141</v>
      </c>
      <c r="T41" s="2" t="s">
        <v>96</v>
      </c>
      <c r="U41" s="3">
        <f>IF(COUNTIF('SKU Catalog'!$A$4:$A$116,T41&amp;"|"&amp;F41)=0,0,MATCH(T41&amp;"|"&amp;F41,'SKU Catalog'!$A$1:$A$116,0))</f>
        <v>6</v>
      </c>
      <c r="V41" s="4" t="str">
        <f>IF(NOT(AND(A41=$B$2,G41&gt;0,H41&gt;0,OR(C41&lt;&gt;"Recommended baseline",Assumptions!$B$10=1))),0,IF(ISNUMBER(K41),G41*H41*K41,IF(U41=0,"UNPRICED",IF(ISNUMBER(INDEX('SKU Catalog'!$K$1:$K$116,MAX(1,U41))),G41*H41*INDEX('SKU Catalog'!$K$1:$K$116,MAX(1,U41))*IF(AND(INDEX('SKU Catalog'!$F$1:$F$116,MAX(1,U41))="Hourly",OR(INDEX('SKU Catalog'!$J$1:$J$116,MAX(1,U41))=0,"PAYG"="PAYG")),I41,1),"UNPRICED"))))</f>
        <v>UNPRICED</v>
      </c>
      <c r="W41" s="4" t="str">
        <f>IF(NOT(AND(A41=$B$2,G41&gt;0,H41&gt;0,OR(C41&lt;&gt;"Recommended baseline",Assumptions!$B$10=1))),0,IF(ISNUMBER(K41),G41*H41*K41,IF(U41=0,"UNPRICED",IF(ISNUMBER(INDEX('SKU Catalog'!$L$1:$L$116,MAX(1,U41))),G41*H41*INDEX('SKU Catalog'!$L$1:$L$116,MAX(1,U41))*IF(AND(INDEX('SKU Catalog'!$F$1:$F$116,MAX(1,U41))="Hourly",OR(INDEX('SKU Catalog'!$J$1:$J$116,MAX(1,U41))=0,"1Y"="PAYG")),I41,1),"UNPRICED"))))</f>
        <v>UNPRICED</v>
      </c>
      <c r="X41" s="4" t="str">
        <f>IF(NOT(AND(A41=$B$2,G41&gt;0,H41&gt;0,OR(C41&lt;&gt;"Recommended baseline",Assumptions!$B$10=1))),0,IF(ISNUMBER(K41),G41*H41*K41,IF(U41=0,"UNPRICED",IF(ISNUMBER(INDEX('SKU Catalog'!$M$1:$M$116,MAX(1,U41))),G41*H41*INDEX('SKU Catalog'!$M$1:$M$116,MAX(1,U41))*IF(AND(INDEX('SKU Catalog'!$F$1:$F$116,MAX(1,U41))="Hourly",OR(INDEX('SKU Catalog'!$J$1:$J$116,MAX(1,U41))=0,"3Y"="PAYG")),I41,1),"UNPRICED"))))</f>
        <v>UNPRICED</v>
      </c>
    </row>
    <row r="42" spans="1:24" ht="54" customHeight="1" x14ac:dyDescent="0.3">
      <c r="A42" s="2" t="s">
        <v>967</v>
      </c>
      <c r="B42" s="2" t="s">
        <v>87</v>
      </c>
      <c r="C42" s="2" t="s">
        <v>2299</v>
      </c>
      <c r="D42" s="2" t="s">
        <v>1498</v>
      </c>
      <c r="E42" s="2" t="s">
        <v>1499</v>
      </c>
      <c r="F42" s="5" t="s">
        <v>372</v>
      </c>
      <c r="G42" s="6">
        <v>1</v>
      </c>
      <c r="H42" s="6">
        <v>1</v>
      </c>
      <c r="I42" s="11">
        <v>1</v>
      </c>
      <c r="J42" s="5" t="s">
        <v>2297</v>
      </c>
      <c r="K42" s="12"/>
      <c r="L42" s="3" t="str">
        <f>IF(U42=0,"INVALID SKU",IF(INDEX('SKU Catalog'!$J$1:$J$116,MAX(1,U42))=0,"PAYG",IF(J42="Default",Assumptions!$B$7,J42)))</f>
        <v>PAYG</v>
      </c>
      <c r="M42" s="3" t="str">
        <f>IF(U42=0,"Review SKU",INDEX('SKU Catalog'!$E$1:$E$116,MAX(1,U42)))</f>
        <v>gateway</v>
      </c>
      <c r="N42" s="8">
        <f>IF(ISNUMBER(K42),K42,IF(U42=0,"UNPRICED",IF(L42="PAYG",INDEX('SKU Catalog'!$K$1:$K$116,MAX(1,U42)),IF(L42="1Y",INDEX('SKU Catalog'!$L$1:$L$116,MAX(1,U42)),INDEX('SKU Catalog'!$M$1:$M$116,MAX(1,U42))))))</f>
        <v>138.69999999999999</v>
      </c>
      <c r="O42" s="4">
        <f>IF(NOT(AND(A42=$B$2,G42&gt;0,H42&gt;0,OR(C42&lt;&gt;"Recommended baseline",Assumptions!$B$10=1))),0,IF(ISNUMBER(N42),G42*H42*N42*IF(ISNUMBER(K42),1,IF(AND(L42="PAYG",INDEX('SKU Catalog'!$F$1:$F$116,MAX(1,U42))="Hourly"),I42,1)),"UNPRICED"))</f>
        <v>138.69999999999999</v>
      </c>
      <c r="P42" s="4">
        <f>IF(ISNUMBER(O42),O42*Assumptions!$B$8,"UNPRICED")</f>
        <v>1664.3999999999999</v>
      </c>
      <c r="Q42" s="3" t="str">
        <f>IF(NOT(AND(A42=$B$2,G42&gt;0,H42&gt;0,OR(C42&lt;&gt;"Recommended baseline",Assumptions!$B$10=1))),"Inactive",IF(NOT(ISNUMBER(N42)),"UNPRICED - select SKU / quote",IF(ISNUMBER(K42),"Manual quote - verify source",IF(T42="Covered","Covered by capacity",IF(T42="Control plane","No direct fee","Priced - verify sizing")))))</f>
        <v>Priced - verify sizing</v>
      </c>
      <c r="R42" s="2" t="s">
        <v>2326</v>
      </c>
      <c r="S42" s="2" t="s">
        <v>2141</v>
      </c>
      <c r="T42" s="2" t="s">
        <v>371</v>
      </c>
      <c r="U42" s="3">
        <f>IF(COUNTIF('SKU Catalog'!$A$4:$A$116,T42&amp;"|"&amp;F42)=0,0,MATCH(T42&amp;"|"&amp;F42,'SKU Catalog'!$A$1:$A$116,0))</f>
        <v>77</v>
      </c>
      <c r="V42" s="4">
        <f>IF(NOT(AND(A42=$B$2,G42&gt;0,H42&gt;0,OR(C42&lt;&gt;"Recommended baseline",Assumptions!$B$10=1))),0,IF(ISNUMBER(K42),G42*H42*K42,IF(U42=0,"UNPRICED",IF(ISNUMBER(INDEX('SKU Catalog'!$K$1:$K$116,MAX(1,U42))),G42*H42*INDEX('SKU Catalog'!$K$1:$K$116,MAX(1,U42))*IF(AND(INDEX('SKU Catalog'!$F$1:$F$116,MAX(1,U42))="Hourly",OR(INDEX('SKU Catalog'!$J$1:$J$116,MAX(1,U42))=0,"PAYG"="PAYG")),I42,1),"UNPRICED"))))</f>
        <v>138.69999999999999</v>
      </c>
      <c r="W42" s="4">
        <f>IF(NOT(AND(A42=$B$2,G42&gt;0,H42&gt;0,OR(C42&lt;&gt;"Recommended baseline",Assumptions!$B$10=1))),0,IF(ISNUMBER(K42),G42*H42*K42,IF(U42=0,"UNPRICED",IF(ISNUMBER(INDEX('SKU Catalog'!$L$1:$L$116,MAX(1,U42))),G42*H42*INDEX('SKU Catalog'!$L$1:$L$116,MAX(1,U42))*IF(AND(INDEX('SKU Catalog'!$F$1:$F$116,MAX(1,U42))="Hourly",OR(INDEX('SKU Catalog'!$J$1:$J$116,MAX(1,U42))=0,"1Y"="PAYG")),I42,1),"UNPRICED"))))</f>
        <v>138.69999999999999</v>
      </c>
      <c r="X42" s="4">
        <f>IF(NOT(AND(A42=$B$2,G42&gt;0,H42&gt;0,OR(C42&lt;&gt;"Recommended baseline",Assumptions!$B$10=1))),0,IF(ISNUMBER(K42),G42*H42*K42,IF(U42=0,"UNPRICED",IF(ISNUMBER(INDEX('SKU Catalog'!$M$1:$M$116,MAX(1,U42))),G42*H42*INDEX('SKU Catalog'!$M$1:$M$116,MAX(1,U42))*IF(AND(INDEX('SKU Catalog'!$F$1:$F$116,MAX(1,U42))="Hourly",OR(INDEX('SKU Catalog'!$J$1:$J$116,MAX(1,U42))=0,"3Y"="PAYG")),I42,1),"UNPRICED"))))</f>
        <v>138.69999999999999</v>
      </c>
    </row>
    <row r="43" spans="1:24" ht="54" customHeight="1" x14ac:dyDescent="0.3">
      <c r="A43" s="2" t="s">
        <v>967</v>
      </c>
      <c r="B43" s="2" t="s">
        <v>87</v>
      </c>
      <c r="C43" s="2" t="s">
        <v>2299</v>
      </c>
      <c r="D43" s="2" t="s">
        <v>1502</v>
      </c>
      <c r="E43" s="2" t="s">
        <v>1503</v>
      </c>
      <c r="F43" s="5" t="s">
        <v>380</v>
      </c>
      <c r="G43" s="6">
        <v>1</v>
      </c>
      <c r="H43" s="6">
        <v>1</v>
      </c>
      <c r="I43" s="11">
        <v>1</v>
      </c>
      <c r="J43" s="5" t="s">
        <v>2297</v>
      </c>
      <c r="K43" s="12"/>
      <c r="L43" s="3" t="str">
        <f>IF(U43=0,"INVALID SKU",IF(INDEX('SKU Catalog'!$J$1:$J$116,MAX(1,U43))=0,"PAYG",IF(J43="Default",Assumptions!$B$7,J43)))</f>
        <v>PAYG</v>
      </c>
      <c r="M43" s="3" t="str">
        <f>IF(U43=0,"Review SKU",INDEX('SKU Catalog'!$E$1:$E$116,MAX(1,U43)))</f>
        <v>hub routing unit</v>
      </c>
      <c r="N43" s="8">
        <f>IF(ISNUMBER(K43),K43,IF(U43=0,"UNPRICED",IF(L43="PAYG",INDEX('SKU Catalog'!$K$1:$K$116,MAX(1,U43)),IF(L43="1Y",INDEX('SKU Catalog'!$L$1:$L$116,MAX(1,U43)),INDEX('SKU Catalog'!$M$1:$M$116,MAX(1,U43))))))</f>
        <v>73</v>
      </c>
      <c r="O43" s="4">
        <f>IF(NOT(AND(A43=$B$2,G43&gt;0,H43&gt;0,OR(C43&lt;&gt;"Recommended baseline",Assumptions!$B$10=1))),0,IF(ISNUMBER(N43),G43*H43*N43*IF(ISNUMBER(K43),1,IF(AND(L43="PAYG",INDEX('SKU Catalog'!$F$1:$F$116,MAX(1,U43))="Hourly"),I43,1)),"UNPRICED"))</f>
        <v>73</v>
      </c>
      <c r="P43" s="4">
        <f>IF(ISNUMBER(O43),O43*Assumptions!$B$8,"UNPRICED")</f>
        <v>876</v>
      </c>
      <c r="Q43" s="3" t="str">
        <f>IF(NOT(AND(A43=$B$2,G43&gt;0,H43&gt;0,OR(C43&lt;&gt;"Recommended baseline",Assumptions!$B$10=1))),"Inactive",IF(NOT(ISNUMBER(N43)),"UNPRICED - select SKU / quote",IF(ISNUMBER(K43),"Manual quote - verify source",IF(T43="Covered","Covered by capacity",IF(T43="Control plane","No direct fee","Priced - verify sizing")))))</f>
        <v>Priced - verify sizing</v>
      </c>
      <c r="R43" s="2" t="s">
        <v>2326</v>
      </c>
      <c r="S43" s="2" t="s">
        <v>2141</v>
      </c>
      <c r="T43" s="2" t="s">
        <v>379</v>
      </c>
      <c r="U43" s="3">
        <f>IF(COUNTIF('SKU Catalog'!$A$4:$A$116,T43&amp;"|"&amp;F43)=0,0,MATCH(T43&amp;"|"&amp;F43,'SKU Catalog'!$A$1:$A$116,0))</f>
        <v>80</v>
      </c>
      <c r="V43" s="4">
        <f>IF(NOT(AND(A43=$B$2,G43&gt;0,H43&gt;0,OR(C43&lt;&gt;"Recommended baseline",Assumptions!$B$10=1))),0,IF(ISNUMBER(K43),G43*H43*K43,IF(U43=0,"UNPRICED",IF(ISNUMBER(INDEX('SKU Catalog'!$K$1:$K$116,MAX(1,U43))),G43*H43*INDEX('SKU Catalog'!$K$1:$K$116,MAX(1,U43))*IF(AND(INDEX('SKU Catalog'!$F$1:$F$116,MAX(1,U43))="Hourly",OR(INDEX('SKU Catalog'!$J$1:$J$116,MAX(1,U43))=0,"PAYG"="PAYG")),I43,1),"UNPRICED"))))</f>
        <v>73</v>
      </c>
      <c r="W43" s="4">
        <f>IF(NOT(AND(A43=$B$2,G43&gt;0,H43&gt;0,OR(C43&lt;&gt;"Recommended baseline",Assumptions!$B$10=1))),0,IF(ISNUMBER(K43),G43*H43*K43,IF(U43=0,"UNPRICED",IF(ISNUMBER(INDEX('SKU Catalog'!$L$1:$L$116,MAX(1,U43))),G43*H43*INDEX('SKU Catalog'!$L$1:$L$116,MAX(1,U43))*IF(AND(INDEX('SKU Catalog'!$F$1:$F$116,MAX(1,U43))="Hourly",OR(INDEX('SKU Catalog'!$J$1:$J$116,MAX(1,U43))=0,"1Y"="PAYG")),I43,1),"UNPRICED"))))</f>
        <v>73</v>
      </c>
      <c r="X43" s="4">
        <f>IF(NOT(AND(A43=$B$2,G43&gt;0,H43&gt;0,OR(C43&lt;&gt;"Recommended baseline",Assumptions!$B$10=1))),0,IF(ISNUMBER(K43),G43*H43*K43,IF(U43=0,"UNPRICED",IF(ISNUMBER(INDEX('SKU Catalog'!$M$1:$M$116,MAX(1,U43))),G43*H43*INDEX('SKU Catalog'!$M$1:$M$116,MAX(1,U43))*IF(AND(INDEX('SKU Catalog'!$F$1:$F$116,MAX(1,U43))="Hourly",OR(INDEX('SKU Catalog'!$J$1:$J$116,MAX(1,U43))=0,"3Y"="PAYG")),I43,1),"UNPRICED"))))</f>
        <v>73</v>
      </c>
    </row>
    <row r="44" spans="1:24" ht="54" customHeight="1" x14ac:dyDescent="0.3">
      <c r="A44" s="2" t="s">
        <v>967</v>
      </c>
      <c r="B44" s="2" t="s">
        <v>96</v>
      </c>
      <c r="C44" s="2" t="s">
        <v>2299</v>
      </c>
      <c r="D44" s="2" t="s">
        <v>1506</v>
      </c>
      <c r="E44" s="2" t="s">
        <v>1507</v>
      </c>
      <c r="F44" s="5" t="s">
        <v>191</v>
      </c>
      <c r="G44" s="6">
        <v>1</v>
      </c>
      <c r="H44" s="6">
        <v>1</v>
      </c>
      <c r="I44" s="11">
        <v>1</v>
      </c>
      <c r="J44" s="5" t="s">
        <v>2297</v>
      </c>
      <c r="K44" s="12"/>
      <c r="L44" s="3" t="str">
        <f>IF(U44=0,"INVALID SKU",IF(INDEX('SKU Catalog'!$J$1:$J$116,MAX(1,U44))=0,"PAYG",IF(J44="Default",Assumptions!$B$7,J44)))</f>
        <v>PAYG</v>
      </c>
      <c r="M44" s="3" t="str">
        <f>IF(U44=0,"Review SKU",INDEX('SKU Catalog'!$E$1:$E$116,MAX(1,U44)))</f>
        <v>quoted unit</v>
      </c>
      <c r="N44" s="8" t="str">
        <f>IF(ISNUMBER(K44),K44,IF(U44=0,"UNPRICED",IF(L44="PAYG",INDEX('SKU Catalog'!$K$1:$K$116,MAX(1,U44)),IF(L44="1Y",INDEX('SKU Catalog'!$L$1:$L$116,MAX(1,U44)),INDEX('SKU Catalog'!$M$1:$M$116,MAX(1,U44))))))</f>
        <v>UNPRICED</v>
      </c>
      <c r="O44" s="4" t="str">
        <f>IF(NOT(AND(A44=$B$2,G44&gt;0,H44&gt;0,OR(C44&lt;&gt;"Recommended baseline",Assumptions!$B$10=1))),0,IF(ISNUMBER(N44),G44*H44*N44*IF(ISNUMBER(K44),1,IF(AND(L44="PAYG",INDEX('SKU Catalog'!$F$1:$F$116,MAX(1,U44))="Hourly"),I44,1)),"UNPRICED"))</f>
        <v>UNPRICED</v>
      </c>
      <c r="P44" s="4" t="str">
        <f>IF(ISNUMBER(O44),O44*Assumptions!$B$8,"UNPRICED")</f>
        <v>UNPRICED</v>
      </c>
      <c r="Q44" s="3" t="str">
        <f>IF(NOT(AND(A44=$B$2,G44&gt;0,H44&gt;0,OR(C44&lt;&gt;"Recommended baseline",Assumptions!$B$10=1))),"Inactive",IF(NOT(ISNUMBER(N44)),"UNPRICED - select SKU / quote",IF(ISNUMBER(K44),"Manual quote - verify source",IF(T44="Covered","Covered by capacity",IF(T44="Control plane","No direct fee","Priced - verify sizing")))))</f>
        <v>UNPRICED - select SKU / quote</v>
      </c>
      <c r="R44" s="2" t="s">
        <v>2341</v>
      </c>
      <c r="S44" s="2" t="s">
        <v>2141</v>
      </c>
      <c r="T44" s="2" t="s">
        <v>96</v>
      </c>
      <c r="U44" s="3">
        <f>IF(COUNTIF('SKU Catalog'!$A$4:$A$116,T44&amp;"|"&amp;F44)=0,0,MATCH(T44&amp;"|"&amp;F44,'SKU Catalog'!$A$1:$A$116,0))</f>
        <v>6</v>
      </c>
      <c r="V44" s="4" t="str">
        <f>IF(NOT(AND(A44=$B$2,G44&gt;0,H44&gt;0,OR(C44&lt;&gt;"Recommended baseline",Assumptions!$B$10=1))),0,IF(ISNUMBER(K44),G44*H44*K44,IF(U44=0,"UNPRICED",IF(ISNUMBER(INDEX('SKU Catalog'!$K$1:$K$116,MAX(1,U44))),G44*H44*INDEX('SKU Catalog'!$K$1:$K$116,MAX(1,U44))*IF(AND(INDEX('SKU Catalog'!$F$1:$F$116,MAX(1,U44))="Hourly",OR(INDEX('SKU Catalog'!$J$1:$J$116,MAX(1,U44))=0,"PAYG"="PAYG")),I44,1),"UNPRICED"))))</f>
        <v>UNPRICED</v>
      </c>
      <c r="W44" s="4" t="str">
        <f>IF(NOT(AND(A44=$B$2,G44&gt;0,H44&gt;0,OR(C44&lt;&gt;"Recommended baseline",Assumptions!$B$10=1))),0,IF(ISNUMBER(K44),G44*H44*K44,IF(U44=0,"UNPRICED",IF(ISNUMBER(INDEX('SKU Catalog'!$L$1:$L$116,MAX(1,U44))),G44*H44*INDEX('SKU Catalog'!$L$1:$L$116,MAX(1,U44))*IF(AND(INDEX('SKU Catalog'!$F$1:$F$116,MAX(1,U44))="Hourly",OR(INDEX('SKU Catalog'!$J$1:$J$116,MAX(1,U44))=0,"1Y"="PAYG")),I44,1),"UNPRICED"))))</f>
        <v>UNPRICED</v>
      </c>
      <c r="X44" s="4" t="str">
        <f>IF(NOT(AND(A44=$B$2,G44&gt;0,H44&gt;0,OR(C44&lt;&gt;"Recommended baseline",Assumptions!$B$10=1))),0,IF(ISNUMBER(K44),G44*H44*K44,IF(U44=0,"UNPRICED",IF(ISNUMBER(INDEX('SKU Catalog'!$M$1:$M$116,MAX(1,U44))),G44*H44*INDEX('SKU Catalog'!$M$1:$M$116,MAX(1,U44))*IF(AND(INDEX('SKU Catalog'!$F$1:$F$116,MAX(1,U44))="Hourly",OR(INDEX('SKU Catalog'!$J$1:$J$116,MAX(1,U44))=0,"3Y"="PAYG")),I44,1),"UNPRICED"))))</f>
        <v>UNPRICED</v>
      </c>
    </row>
    <row r="45" spans="1:24" ht="54" customHeight="1" x14ac:dyDescent="0.3">
      <c r="A45" s="2" t="s">
        <v>967</v>
      </c>
      <c r="B45" s="2" t="s">
        <v>88</v>
      </c>
      <c r="C45" s="2" t="s">
        <v>2299</v>
      </c>
      <c r="D45" s="2" t="s">
        <v>1509</v>
      </c>
      <c r="E45" s="2" t="s">
        <v>1511</v>
      </c>
      <c r="F45" s="5" t="s">
        <v>287</v>
      </c>
      <c r="G45" s="6">
        <v>1</v>
      </c>
      <c r="H45" s="6">
        <v>1</v>
      </c>
      <c r="I45" s="11">
        <v>1</v>
      </c>
      <c r="J45" s="5" t="s">
        <v>2297</v>
      </c>
      <c r="K45" s="12"/>
      <c r="L45" s="3" t="str">
        <f>IF(U45=0,"INVALID SKU",IF(INDEX('SKU Catalog'!$J$1:$J$116,MAX(1,U45))=0,"PAYG",IF(J45="Default",Assumptions!$B$7,J45)))</f>
        <v>PAYG</v>
      </c>
      <c r="M45" s="3" t="str">
        <f>IF(U45=0,"Review SKU",INDEX('SKU Catalog'!$E$1:$E$116,MAX(1,U45)))</f>
        <v>firewall</v>
      </c>
      <c r="N45" s="8">
        <f>IF(ISNUMBER(K45),K45,IF(U45=0,"UNPRICED",IF(L45="PAYG",INDEX('SKU Catalog'!$K$1:$K$116,MAX(1,U45)),IF(L45="1Y",INDEX('SKU Catalog'!$L$1:$L$116,MAX(1,U45)),INDEX('SKU Catalog'!$M$1:$M$116,MAX(1,U45))))))</f>
        <v>912.5</v>
      </c>
      <c r="O45" s="4">
        <f>IF(NOT(AND(A45=$B$2,G45&gt;0,H45&gt;0,OR(C45&lt;&gt;"Recommended baseline",Assumptions!$B$10=1))),0,IF(ISNUMBER(N45),G45*H45*N45*IF(ISNUMBER(K45),1,IF(AND(L45="PAYG",INDEX('SKU Catalog'!$F$1:$F$116,MAX(1,U45))="Hourly"),I45,1)),"UNPRICED"))</f>
        <v>912.5</v>
      </c>
      <c r="P45" s="4">
        <f>IF(ISNUMBER(O45),O45*Assumptions!$B$8,"UNPRICED")</f>
        <v>10950</v>
      </c>
      <c r="Q45" s="3" t="str">
        <f>IF(NOT(AND(A45=$B$2,G45&gt;0,H45&gt;0,OR(C45&lt;&gt;"Recommended baseline",Assumptions!$B$10=1))),"Inactive",IF(NOT(ISNUMBER(N45)),"UNPRICED - select SKU / quote",IF(ISNUMBER(K45),"Manual quote - verify source",IF(T45="Covered","Covered by capacity",IF(T45="Control plane","No direct fee","Priced - verify sizing")))))</f>
        <v>Priced - verify sizing</v>
      </c>
      <c r="R45" s="2" t="s">
        <v>2326</v>
      </c>
      <c r="S45" s="2" t="s">
        <v>2141</v>
      </c>
      <c r="T45" s="2" t="s">
        <v>357</v>
      </c>
      <c r="U45" s="3">
        <f>IF(COUNTIF('SKU Catalog'!$A$4:$A$116,T45&amp;"|"&amp;F45)=0,0,MATCH(T45&amp;"|"&amp;F45,'SKU Catalog'!$A$1:$A$116,0))</f>
        <v>72</v>
      </c>
      <c r="V45" s="4">
        <f>IF(NOT(AND(A45=$B$2,G45&gt;0,H45&gt;0,OR(C45&lt;&gt;"Recommended baseline",Assumptions!$B$10=1))),0,IF(ISNUMBER(K45),G45*H45*K45,IF(U45=0,"UNPRICED",IF(ISNUMBER(INDEX('SKU Catalog'!$K$1:$K$116,MAX(1,U45))),G45*H45*INDEX('SKU Catalog'!$K$1:$K$116,MAX(1,U45))*IF(AND(INDEX('SKU Catalog'!$F$1:$F$116,MAX(1,U45))="Hourly",OR(INDEX('SKU Catalog'!$J$1:$J$116,MAX(1,U45))=0,"PAYG"="PAYG")),I45,1),"UNPRICED"))))</f>
        <v>912.5</v>
      </c>
      <c r="W45" s="4">
        <f>IF(NOT(AND(A45=$B$2,G45&gt;0,H45&gt;0,OR(C45&lt;&gt;"Recommended baseline",Assumptions!$B$10=1))),0,IF(ISNUMBER(K45),G45*H45*K45,IF(U45=0,"UNPRICED",IF(ISNUMBER(INDEX('SKU Catalog'!$L$1:$L$116,MAX(1,U45))),G45*H45*INDEX('SKU Catalog'!$L$1:$L$116,MAX(1,U45))*IF(AND(INDEX('SKU Catalog'!$F$1:$F$116,MAX(1,U45))="Hourly",OR(INDEX('SKU Catalog'!$J$1:$J$116,MAX(1,U45))=0,"1Y"="PAYG")),I45,1),"UNPRICED"))))</f>
        <v>912.5</v>
      </c>
      <c r="X45" s="4">
        <f>IF(NOT(AND(A45=$B$2,G45&gt;0,H45&gt;0,OR(C45&lt;&gt;"Recommended baseline",Assumptions!$B$10=1))),0,IF(ISNUMBER(K45),G45*H45*K45,IF(U45=0,"UNPRICED",IF(ISNUMBER(INDEX('SKU Catalog'!$M$1:$M$116,MAX(1,U45))),G45*H45*INDEX('SKU Catalog'!$M$1:$M$116,MAX(1,U45))*IF(AND(INDEX('SKU Catalog'!$F$1:$F$116,MAX(1,U45))="Hourly",OR(INDEX('SKU Catalog'!$J$1:$J$116,MAX(1,U45))=0,"3Y"="PAYG")),I45,1),"UNPRICED"))))</f>
        <v>912.5</v>
      </c>
    </row>
    <row r="46" spans="1:24" ht="54" customHeight="1" x14ac:dyDescent="0.3">
      <c r="A46" s="2" t="s">
        <v>967</v>
      </c>
      <c r="B46" s="2" t="s">
        <v>88</v>
      </c>
      <c r="C46" s="2" t="s">
        <v>2299</v>
      </c>
      <c r="D46" s="2" t="s">
        <v>1509</v>
      </c>
      <c r="E46" s="2" t="s">
        <v>1511</v>
      </c>
      <c r="F46" s="5" t="s">
        <v>287</v>
      </c>
      <c r="G46" s="6">
        <v>1</v>
      </c>
      <c r="H46" s="6">
        <v>100</v>
      </c>
      <c r="I46" s="11">
        <v>1</v>
      </c>
      <c r="J46" s="5" t="s">
        <v>2297</v>
      </c>
      <c r="K46" s="12"/>
      <c r="L46" s="3" t="str">
        <f>IF(U46=0,"INVALID SKU",IF(INDEX('SKU Catalog'!$J$1:$J$116,MAX(1,U46))=0,"PAYG",IF(J46="Default",Assumptions!$B$7,J46)))</f>
        <v>PAYG</v>
      </c>
      <c r="M46" s="3" t="str">
        <f>IF(U46=0,"Review SKU",INDEX('SKU Catalog'!$E$1:$E$116,MAX(1,U46)))</f>
        <v>GB processed</v>
      </c>
      <c r="N46" s="8">
        <f>IF(ISNUMBER(K46),K46,IF(U46=0,"UNPRICED",IF(L46="PAYG",INDEX('SKU Catalog'!$K$1:$K$116,MAX(1,U46)),IF(L46="1Y",INDEX('SKU Catalog'!$L$1:$L$116,MAX(1,U46)),INDEX('SKU Catalog'!$M$1:$M$116,MAX(1,U46))))))</f>
        <v>1.6E-2</v>
      </c>
      <c r="O46" s="4">
        <f>IF(NOT(AND(A46=$B$2,G46&gt;0,H46&gt;0,OR(C46&lt;&gt;"Recommended baseline",Assumptions!$B$10=1))),0,IF(ISNUMBER(N46),G46*H46*N46*IF(ISNUMBER(K46),1,IF(AND(L46="PAYG",INDEX('SKU Catalog'!$F$1:$F$116,MAX(1,U46))="Hourly"),I46,1)),"UNPRICED"))</f>
        <v>1.6</v>
      </c>
      <c r="P46" s="4">
        <f>IF(ISNUMBER(O46),O46*Assumptions!$B$8,"UNPRICED")</f>
        <v>19.200000000000003</v>
      </c>
      <c r="Q46" s="3" t="str">
        <f>IF(NOT(AND(A46=$B$2,G46&gt;0,H46&gt;0,OR(C46&lt;&gt;"Recommended baseline",Assumptions!$B$10=1))),"Inactive",IF(NOT(ISNUMBER(N46)),"UNPRICED - select SKU / quote",IF(ISNUMBER(K46),"Manual quote - verify source",IF(T46="Covered","Covered by capacity",IF(T46="Control plane","No direct fee","Priced - verify sizing")))))</f>
        <v>Priced - verify sizing</v>
      </c>
      <c r="R46" s="2" t="s">
        <v>2348</v>
      </c>
      <c r="S46" s="2" t="s">
        <v>2141</v>
      </c>
      <c r="T46" s="2" t="s">
        <v>360</v>
      </c>
      <c r="U46" s="3">
        <f>IF(COUNTIF('SKU Catalog'!$A$4:$A$116,T46&amp;"|"&amp;F46)=0,0,MATCH(T46&amp;"|"&amp;F46,'SKU Catalog'!$A$1:$A$116,0))</f>
        <v>73</v>
      </c>
      <c r="V46" s="4">
        <f>IF(NOT(AND(A46=$B$2,G46&gt;0,H46&gt;0,OR(C46&lt;&gt;"Recommended baseline",Assumptions!$B$10=1))),0,IF(ISNUMBER(K46),G46*H46*K46,IF(U46=0,"UNPRICED",IF(ISNUMBER(INDEX('SKU Catalog'!$K$1:$K$116,MAX(1,U46))),G46*H46*INDEX('SKU Catalog'!$K$1:$K$116,MAX(1,U46))*IF(AND(INDEX('SKU Catalog'!$F$1:$F$116,MAX(1,U46))="Hourly",OR(INDEX('SKU Catalog'!$J$1:$J$116,MAX(1,U46))=0,"PAYG"="PAYG")),I46,1),"UNPRICED"))))</f>
        <v>1.6</v>
      </c>
      <c r="W46" s="4">
        <f>IF(NOT(AND(A46=$B$2,G46&gt;0,H46&gt;0,OR(C46&lt;&gt;"Recommended baseline",Assumptions!$B$10=1))),0,IF(ISNUMBER(K46),G46*H46*K46,IF(U46=0,"UNPRICED",IF(ISNUMBER(INDEX('SKU Catalog'!$L$1:$L$116,MAX(1,U46))),G46*H46*INDEX('SKU Catalog'!$L$1:$L$116,MAX(1,U46))*IF(AND(INDEX('SKU Catalog'!$F$1:$F$116,MAX(1,U46))="Hourly",OR(INDEX('SKU Catalog'!$J$1:$J$116,MAX(1,U46))=0,"1Y"="PAYG")),I46,1),"UNPRICED"))))</f>
        <v>1.6</v>
      </c>
      <c r="X46" s="4">
        <f>IF(NOT(AND(A46=$B$2,G46&gt;0,H46&gt;0,OR(C46&lt;&gt;"Recommended baseline",Assumptions!$B$10=1))),0,IF(ISNUMBER(K46),G46*H46*K46,IF(U46=0,"UNPRICED",IF(ISNUMBER(INDEX('SKU Catalog'!$M$1:$M$116,MAX(1,U46))),G46*H46*INDEX('SKU Catalog'!$M$1:$M$116,MAX(1,U46))*IF(AND(INDEX('SKU Catalog'!$F$1:$F$116,MAX(1,U46))="Hourly",OR(INDEX('SKU Catalog'!$J$1:$J$116,MAX(1,U46))=0,"3Y"="PAYG")),I46,1),"UNPRICED"))))</f>
        <v>1.6</v>
      </c>
    </row>
    <row r="47" spans="1:24" ht="54" customHeight="1" x14ac:dyDescent="0.3">
      <c r="A47" s="2" t="s">
        <v>967</v>
      </c>
      <c r="B47" s="2" t="s">
        <v>95</v>
      </c>
      <c r="C47" s="2" t="s">
        <v>2299</v>
      </c>
      <c r="D47" s="2" t="s">
        <v>1514</v>
      </c>
      <c r="E47" s="2" t="s">
        <v>1515</v>
      </c>
      <c r="F47" s="5" t="s">
        <v>188</v>
      </c>
      <c r="G47" s="6">
        <v>1</v>
      </c>
      <c r="H47" s="6">
        <v>1</v>
      </c>
      <c r="I47" s="11">
        <v>1</v>
      </c>
      <c r="J47" s="5" t="s">
        <v>2297</v>
      </c>
      <c r="K47" s="12"/>
      <c r="L47" s="3" t="str">
        <f>IF(U47=0,"INVALID SKU",IF(INDEX('SKU Catalog'!$J$1:$J$116,MAX(1,U47))=0,"PAYG",IF(J47="Default",Assumptions!$B$7,J47)))</f>
        <v>PAYG</v>
      </c>
      <c r="M47" s="3" t="str">
        <f>IF(U47=0,"Review SKU",INDEX('SKU Catalog'!$E$1:$E$116,MAX(1,U47)))</f>
        <v>resource</v>
      </c>
      <c r="N47" s="8">
        <f>IF(ISNUMBER(K47),K47,IF(U47=0,"UNPRICED",IF(L47="PAYG",INDEX('SKU Catalog'!$K$1:$K$116,MAX(1,U47)),IF(L47="1Y",INDEX('SKU Catalog'!$L$1:$L$116,MAX(1,U47)),INDEX('SKU Catalog'!$M$1:$M$116,MAX(1,U47))))))</f>
        <v>0</v>
      </c>
      <c r="O47" s="4">
        <f>IF(NOT(AND(A47=$B$2,G47&gt;0,H47&gt;0,OR(C47&lt;&gt;"Recommended baseline",Assumptions!$B$10=1))),0,IF(ISNUMBER(N47),G47*H47*N47*IF(ISNUMBER(K47),1,IF(AND(L47="PAYG",INDEX('SKU Catalog'!$F$1:$F$116,MAX(1,U47))="Hourly"),I47,1)),"UNPRICED"))</f>
        <v>0</v>
      </c>
      <c r="P47" s="4">
        <f>IF(ISNUMBER(O47),O47*Assumptions!$B$8,"UNPRICED")</f>
        <v>0</v>
      </c>
      <c r="Q47" s="3" t="str">
        <f>IF(NOT(AND(A47=$B$2,G47&gt;0,H47&gt;0,OR(C47&lt;&gt;"Recommended baseline",Assumptions!$B$10=1))),"Inactive",IF(NOT(ISNUMBER(N47)),"UNPRICED - select SKU / quote",IF(ISNUMBER(K47),"Manual quote - verify source",IF(T47="Covered","Covered by capacity",IF(T47="Control plane","No direct fee","Priced - verify sizing")))))</f>
        <v>No direct fee</v>
      </c>
      <c r="R47" s="2" t="s">
        <v>2315</v>
      </c>
      <c r="S47" s="2" t="s">
        <v>2141</v>
      </c>
      <c r="T47" s="2" t="s">
        <v>187</v>
      </c>
      <c r="U47" s="3">
        <f>IF(COUNTIF('SKU Catalog'!$A$4:$A$116,T47&amp;"|"&amp;F47)=0,0,MATCH(T47&amp;"|"&amp;F47,'SKU Catalog'!$A$1:$A$116,0))</f>
        <v>5</v>
      </c>
      <c r="V47" s="4">
        <f>IF(NOT(AND(A47=$B$2,G47&gt;0,H47&gt;0,OR(C47&lt;&gt;"Recommended baseline",Assumptions!$B$10=1))),0,IF(ISNUMBER(K47),G47*H47*K47,IF(U47=0,"UNPRICED",IF(ISNUMBER(INDEX('SKU Catalog'!$K$1:$K$116,MAX(1,U47))),G47*H47*INDEX('SKU Catalog'!$K$1:$K$116,MAX(1,U47))*IF(AND(INDEX('SKU Catalog'!$F$1:$F$116,MAX(1,U47))="Hourly",OR(INDEX('SKU Catalog'!$J$1:$J$116,MAX(1,U47))=0,"PAYG"="PAYG")),I47,1),"UNPRICED"))))</f>
        <v>0</v>
      </c>
      <c r="W47" s="4">
        <f>IF(NOT(AND(A47=$B$2,G47&gt;0,H47&gt;0,OR(C47&lt;&gt;"Recommended baseline",Assumptions!$B$10=1))),0,IF(ISNUMBER(K47),G47*H47*K47,IF(U47=0,"UNPRICED",IF(ISNUMBER(INDEX('SKU Catalog'!$L$1:$L$116,MAX(1,U47))),G47*H47*INDEX('SKU Catalog'!$L$1:$L$116,MAX(1,U47))*IF(AND(INDEX('SKU Catalog'!$F$1:$F$116,MAX(1,U47))="Hourly",OR(INDEX('SKU Catalog'!$J$1:$J$116,MAX(1,U47))=0,"1Y"="PAYG")),I47,1),"UNPRICED"))))</f>
        <v>0</v>
      </c>
      <c r="X47" s="4">
        <f>IF(NOT(AND(A47=$B$2,G47&gt;0,H47&gt;0,OR(C47&lt;&gt;"Recommended baseline",Assumptions!$B$10=1))),0,IF(ISNUMBER(K47),G47*H47*K47,IF(U47=0,"UNPRICED",IF(ISNUMBER(INDEX('SKU Catalog'!$M$1:$M$116,MAX(1,U47))),G47*H47*INDEX('SKU Catalog'!$M$1:$M$116,MAX(1,U47))*IF(AND(INDEX('SKU Catalog'!$F$1:$F$116,MAX(1,U47))="Hourly",OR(INDEX('SKU Catalog'!$J$1:$J$116,MAX(1,U47))=0,"3Y"="PAYG")),I47,1),"UNPRICED"))))</f>
        <v>0</v>
      </c>
    </row>
    <row r="48" spans="1:24" ht="54" customHeight="1" x14ac:dyDescent="0.3">
      <c r="A48" s="2" t="s">
        <v>967</v>
      </c>
      <c r="B48" s="2" t="s">
        <v>95</v>
      </c>
      <c r="C48" s="2" t="s">
        <v>2299</v>
      </c>
      <c r="D48" s="2" t="s">
        <v>1518</v>
      </c>
      <c r="E48" s="2" t="s">
        <v>1519</v>
      </c>
      <c r="F48" s="5" t="s">
        <v>188</v>
      </c>
      <c r="G48" s="6">
        <v>1</v>
      </c>
      <c r="H48" s="6">
        <v>1</v>
      </c>
      <c r="I48" s="11">
        <v>1</v>
      </c>
      <c r="J48" s="5" t="s">
        <v>2297</v>
      </c>
      <c r="K48" s="12"/>
      <c r="L48" s="3" t="str">
        <f>IF(U48=0,"INVALID SKU",IF(INDEX('SKU Catalog'!$J$1:$J$116,MAX(1,U48))=0,"PAYG",IF(J48="Default",Assumptions!$B$7,J48)))</f>
        <v>PAYG</v>
      </c>
      <c r="M48" s="3" t="str">
        <f>IF(U48=0,"Review SKU",INDEX('SKU Catalog'!$E$1:$E$116,MAX(1,U48)))</f>
        <v>resource</v>
      </c>
      <c r="N48" s="8">
        <f>IF(ISNUMBER(K48),K48,IF(U48=0,"UNPRICED",IF(L48="PAYG",INDEX('SKU Catalog'!$K$1:$K$116,MAX(1,U48)),IF(L48="1Y",INDEX('SKU Catalog'!$L$1:$L$116,MAX(1,U48)),INDEX('SKU Catalog'!$M$1:$M$116,MAX(1,U48))))))</f>
        <v>0</v>
      </c>
      <c r="O48" s="4">
        <f>IF(NOT(AND(A48=$B$2,G48&gt;0,H48&gt;0,OR(C48&lt;&gt;"Recommended baseline",Assumptions!$B$10=1))),0,IF(ISNUMBER(N48),G48*H48*N48*IF(ISNUMBER(K48),1,IF(AND(L48="PAYG",INDEX('SKU Catalog'!$F$1:$F$116,MAX(1,U48))="Hourly"),I48,1)),"UNPRICED"))</f>
        <v>0</v>
      </c>
      <c r="P48" s="4">
        <f>IF(ISNUMBER(O48),O48*Assumptions!$B$8,"UNPRICED")</f>
        <v>0</v>
      </c>
      <c r="Q48" s="3" t="str">
        <f>IF(NOT(AND(A48=$B$2,G48&gt;0,H48&gt;0,OR(C48&lt;&gt;"Recommended baseline",Assumptions!$B$10=1))),"Inactive",IF(NOT(ISNUMBER(N48)),"UNPRICED - select SKU / quote",IF(ISNUMBER(K48),"Manual quote - verify source",IF(T48="Covered","Covered by capacity",IF(T48="Control plane","No direct fee","Priced - verify sizing")))))</f>
        <v>No direct fee</v>
      </c>
      <c r="R48" s="2" t="s">
        <v>2315</v>
      </c>
      <c r="S48" s="2" t="s">
        <v>2141</v>
      </c>
      <c r="T48" s="2" t="s">
        <v>187</v>
      </c>
      <c r="U48" s="3">
        <f>IF(COUNTIF('SKU Catalog'!$A$4:$A$116,T48&amp;"|"&amp;F48)=0,0,MATCH(T48&amp;"|"&amp;F48,'SKU Catalog'!$A$1:$A$116,0))</f>
        <v>5</v>
      </c>
      <c r="V48" s="4">
        <f>IF(NOT(AND(A48=$B$2,G48&gt;0,H48&gt;0,OR(C48&lt;&gt;"Recommended baseline",Assumptions!$B$10=1))),0,IF(ISNUMBER(K48),G48*H48*K48,IF(U48=0,"UNPRICED",IF(ISNUMBER(INDEX('SKU Catalog'!$K$1:$K$116,MAX(1,U48))),G48*H48*INDEX('SKU Catalog'!$K$1:$K$116,MAX(1,U48))*IF(AND(INDEX('SKU Catalog'!$F$1:$F$116,MAX(1,U48))="Hourly",OR(INDEX('SKU Catalog'!$J$1:$J$116,MAX(1,U48))=0,"PAYG"="PAYG")),I48,1),"UNPRICED"))))</f>
        <v>0</v>
      </c>
      <c r="W48" s="4">
        <f>IF(NOT(AND(A48=$B$2,G48&gt;0,H48&gt;0,OR(C48&lt;&gt;"Recommended baseline",Assumptions!$B$10=1))),0,IF(ISNUMBER(K48),G48*H48*K48,IF(U48=0,"UNPRICED",IF(ISNUMBER(INDEX('SKU Catalog'!$L$1:$L$116,MAX(1,U48))),G48*H48*INDEX('SKU Catalog'!$L$1:$L$116,MAX(1,U48))*IF(AND(INDEX('SKU Catalog'!$F$1:$F$116,MAX(1,U48))="Hourly",OR(INDEX('SKU Catalog'!$J$1:$J$116,MAX(1,U48))=0,"1Y"="PAYG")),I48,1),"UNPRICED"))))</f>
        <v>0</v>
      </c>
      <c r="X48" s="4">
        <f>IF(NOT(AND(A48=$B$2,G48&gt;0,H48&gt;0,OR(C48&lt;&gt;"Recommended baseline",Assumptions!$B$10=1))),0,IF(ISNUMBER(K48),G48*H48*K48,IF(U48=0,"UNPRICED",IF(ISNUMBER(INDEX('SKU Catalog'!$M$1:$M$116,MAX(1,U48))),G48*H48*INDEX('SKU Catalog'!$M$1:$M$116,MAX(1,U48))*IF(AND(INDEX('SKU Catalog'!$F$1:$F$116,MAX(1,U48))="Hourly",OR(INDEX('SKU Catalog'!$J$1:$J$116,MAX(1,U48))=0,"3Y"="PAYG")),I48,1),"UNPRICED"))))</f>
        <v>0</v>
      </c>
    </row>
    <row r="49" spans="1:24" ht="54" customHeight="1" x14ac:dyDescent="0.3">
      <c r="A49" s="2" t="s">
        <v>967</v>
      </c>
      <c r="B49" s="2" t="s">
        <v>87</v>
      </c>
      <c r="C49" s="2" t="s">
        <v>2299</v>
      </c>
      <c r="D49" s="2" t="s">
        <v>1522</v>
      </c>
      <c r="E49" s="2" t="s">
        <v>1523</v>
      </c>
      <c r="F49" s="5" t="s">
        <v>303</v>
      </c>
      <c r="G49" s="6">
        <v>1</v>
      </c>
      <c r="H49" s="6">
        <v>1</v>
      </c>
      <c r="I49" s="11">
        <v>1</v>
      </c>
      <c r="J49" s="5" t="s">
        <v>2297</v>
      </c>
      <c r="K49" s="12"/>
      <c r="L49" s="3" t="str">
        <f>IF(U49=0,"INVALID SKU",IF(INDEX('SKU Catalog'!$J$1:$J$116,MAX(1,U49))=0,"PAYG",IF(J49="Default",Assumptions!$B$7,J49)))</f>
        <v>PAYG</v>
      </c>
      <c r="M49" s="3" t="str">
        <f>IF(U49=0,"Review SKU",INDEX('SKU Catalog'!$E$1:$E$116,MAX(1,U49)))</f>
        <v>gateway</v>
      </c>
      <c r="N49" s="8">
        <f>IF(ISNUMBER(K49),K49,IF(U49=0,"UNPRICED",IF(L49="PAYG",INDEX('SKU Catalog'!$K$1:$K$116,MAX(1,U49)),IF(L49="1Y",INDEX('SKU Catalog'!$L$1:$L$116,MAX(1,U49)),INDEX('SKU Catalog'!$M$1:$M$116,MAX(1,U49))))))</f>
        <v>146</v>
      </c>
      <c r="O49" s="4">
        <f>IF(NOT(AND(A49=$B$2,G49&gt;0,H49&gt;0,OR(C49&lt;&gt;"Recommended baseline",Assumptions!$B$10=1))),0,IF(ISNUMBER(N49),G49*H49*N49*IF(ISNUMBER(K49),1,IF(AND(L49="PAYG",INDEX('SKU Catalog'!$F$1:$F$116,MAX(1,U49))="Hourly"),I49,1)),"UNPRICED"))</f>
        <v>146</v>
      </c>
      <c r="P49" s="4">
        <f>IF(ISNUMBER(O49),O49*Assumptions!$B$8,"UNPRICED")</f>
        <v>1752</v>
      </c>
      <c r="Q49" s="3" t="str">
        <f>IF(NOT(AND(A49=$B$2,G49&gt;0,H49&gt;0,OR(C49&lt;&gt;"Recommended baseline",Assumptions!$B$10=1))),"Inactive",IF(NOT(ISNUMBER(N49)),"UNPRICED - select SKU / quote",IF(ISNUMBER(K49),"Manual quote - verify source",IF(T49="Covered","Covered by capacity",IF(T49="Control plane","No direct fee","Priced - verify sizing")))))</f>
        <v>Priced - verify sizing</v>
      </c>
      <c r="R49" s="2" t="s">
        <v>2326</v>
      </c>
      <c r="S49" s="2" t="s">
        <v>2141</v>
      </c>
      <c r="T49" s="2" t="s">
        <v>384</v>
      </c>
      <c r="U49" s="3">
        <f>IF(COUNTIF('SKU Catalog'!$A$4:$A$116,T49&amp;"|"&amp;F49)=0,0,MATCH(T49&amp;"|"&amp;F49,'SKU Catalog'!$A$1:$A$116,0))</f>
        <v>81</v>
      </c>
      <c r="V49" s="4">
        <f>IF(NOT(AND(A49=$B$2,G49&gt;0,H49&gt;0,OR(C49&lt;&gt;"Recommended baseline",Assumptions!$B$10=1))),0,IF(ISNUMBER(K49),G49*H49*K49,IF(U49=0,"UNPRICED",IF(ISNUMBER(INDEX('SKU Catalog'!$K$1:$K$116,MAX(1,U49))),G49*H49*INDEX('SKU Catalog'!$K$1:$K$116,MAX(1,U49))*IF(AND(INDEX('SKU Catalog'!$F$1:$F$116,MAX(1,U49))="Hourly",OR(INDEX('SKU Catalog'!$J$1:$J$116,MAX(1,U49))=0,"PAYG"="PAYG")),I49,1),"UNPRICED"))))</f>
        <v>146</v>
      </c>
      <c r="W49" s="4">
        <f>IF(NOT(AND(A49=$B$2,G49&gt;0,H49&gt;0,OR(C49&lt;&gt;"Recommended baseline",Assumptions!$B$10=1))),0,IF(ISNUMBER(K49),G49*H49*K49,IF(U49=0,"UNPRICED",IF(ISNUMBER(INDEX('SKU Catalog'!$L$1:$L$116,MAX(1,U49))),G49*H49*INDEX('SKU Catalog'!$L$1:$L$116,MAX(1,U49))*IF(AND(INDEX('SKU Catalog'!$F$1:$F$116,MAX(1,U49))="Hourly",OR(INDEX('SKU Catalog'!$J$1:$J$116,MAX(1,U49))=0,"1Y"="PAYG")),I49,1),"UNPRICED"))))</f>
        <v>146</v>
      </c>
      <c r="X49" s="4">
        <f>IF(NOT(AND(A49=$B$2,G49&gt;0,H49&gt;0,OR(C49&lt;&gt;"Recommended baseline",Assumptions!$B$10=1))),0,IF(ISNUMBER(K49),G49*H49*K49,IF(U49=0,"UNPRICED",IF(ISNUMBER(INDEX('SKU Catalog'!$M$1:$M$116,MAX(1,U49))),G49*H49*INDEX('SKU Catalog'!$M$1:$M$116,MAX(1,U49))*IF(AND(INDEX('SKU Catalog'!$F$1:$F$116,MAX(1,U49))="Hourly",OR(INDEX('SKU Catalog'!$J$1:$J$116,MAX(1,U49))=0,"3Y"="PAYG")),I49,1),"UNPRICED"))))</f>
        <v>146</v>
      </c>
    </row>
    <row r="50" spans="1:24" ht="54" customHeight="1" x14ac:dyDescent="0.3">
      <c r="A50" s="2" t="s">
        <v>967</v>
      </c>
      <c r="B50" s="2" t="s">
        <v>87</v>
      </c>
      <c r="C50" s="2" t="s">
        <v>2299</v>
      </c>
      <c r="D50" s="2" t="s">
        <v>1522</v>
      </c>
      <c r="E50" s="2" t="s">
        <v>1523</v>
      </c>
      <c r="F50" s="5" t="s">
        <v>303</v>
      </c>
      <c r="G50" s="6">
        <v>1</v>
      </c>
      <c r="H50" s="6">
        <v>1</v>
      </c>
      <c r="I50" s="11">
        <v>1</v>
      </c>
      <c r="J50" s="5" t="s">
        <v>2297</v>
      </c>
      <c r="K50" s="12"/>
      <c r="L50" s="3" t="str">
        <f>IF(U50=0,"INVALID SKU",IF(INDEX('SKU Catalog'!$J$1:$J$116,MAX(1,U50))=0,"PAYG",IF(J50="Default",Assumptions!$B$7,J50)))</f>
        <v>PAYG</v>
      </c>
      <c r="M50" s="3" t="str">
        <f>IF(U50=0,"Review SKU",INDEX('SKU Catalog'!$E$1:$E$116,MAX(1,U50)))</f>
        <v>capacity unit</v>
      </c>
      <c r="N50" s="8">
        <f>IF(ISNUMBER(K50),K50,IF(U50=0,"UNPRICED",IF(L50="PAYG",INDEX('SKU Catalog'!$K$1:$K$116,MAX(1,U50)),IF(L50="1Y",INDEX('SKU Catalog'!$L$1:$L$116,MAX(1,U50)),INDEX('SKU Catalog'!$M$1:$M$116,MAX(1,U50))))))</f>
        <v>5.84</v>
      </c>
      <c r="O50" s="4">
        <f>IF(NOT(AND(A50=$B$2,G50&gt;0,H50&gt;0,OR(C50&lt;&gt;"Recommended baseline",Assumptions!$B$10=1))),0,IF(ISNUMBER(N50),G50*H50*N50*IF(ISNUMBER(K50),1,IF(AND(L50="PAYG",INDEX('SKU Catalog'!$F$1:$F$116,MAX(1,U50))="Hourly"),I50,1)),"UNPRICED"))</f>
        <v>5.84</v>
      </c>
      <c r="P50" s="4">
        <f>IF(ISNUMBER(O50),O50*Assumptions!$B$8,"UNPRICED")</f>
        <v>70.08</v>
      </c>
      <c r="Q50" s="3" t="str">
        <f>IF(NOT(AND(A50=$B$2,G50&gt;0,H50&gt;0,OR(C50&lt;&gt;"Recommended baseline",Assumptions!$B$10=1))),"Inactive",IF(NOT(ISNUMBER(N50)),"UNPRICED - select SKU / quote",IF(ISNUMBER(K50),"Manual quote - verify source",IF(T50="Covered","Covered by capacity",IF(T50="Control plane","No direct fee","Priced - verify sizing")))))</f>
        <v>Priced - verify sizing</v>
      </c>
      <c r="R50" s="2" t="s">
        <v>2349</v>
      </c>
      <c r="S50" s="2" t="s">
        <v>2141</v>
      </c>
      <c r="T50" s="2" t="s">
        <v>386</v>
      </c>
      <c r="U50" s="3">
        <f>IF(COUNTIF('SKU Catalog'!$A$4:$A$116,T50&amp;"|"&amp;F50)=0,0,MATCH(T50&amp;"|"&amp;F50,'SKU Catalog'!$A$1:$A$116,0))</f>
        <v>82</v>
      </c>
      <c r="V50" s="4">
        <f>IF(NOT(AND(A50=$B$2,G50&gt;0,H50&gt;0,OR(C50&lt;&gt;"Recommended baseline",Assumptions!$B$10=1))),0,IF(ISNUMBER(K50),G50*H50*K50,IF(U50=0,"UNPRICED",IF(ISNUMBER(INDEX('SKU Catalog'!$K$1:$K$116,MAX(1,U50))),G50*H50*INDEX('SKU Catalog'!$K$1:$K$116,MAX(1,U50))*IF(AND(INDEX('SKU Catalog'!$F$1:$F$116,MAX(1,U50))="Hourly",OR(INDEX('SKU Catalog'!$J$1:$J$116,MAX(1,U50))=0,"PAYG"="PAYG")),I50,1),"UNPRICED"))))</f>
        <v>5.84</v>
      </c>
      <c r="W50" s="4">
        <f>IF(NOT(AND(A50=$B$2,G50&gt;0,H50&gt;0,OR(C50&lt;&gt;"Recommended baseline",Assumptions!$B$10=1))),0,IF(ISNUMBER(K50),G50*H50*K50,IF(U50=0,"UNPRICED",IF(ISNUMBER(INDEX('SKU Catalog'!$L$1:$L$116,MAX(1,U50))),G50*H50*INDEX('SKU Catalog'!$L$1:$L$116,MAX(1,U50))*IF(AND(INDEX('SKU Catalog'!$F$1:$F$116,MAX(1,U50))="Hourly",OR(INDEX('SKU Catalog'!$J$1:$J$116,MAX(1,U50))=0,"1Y"="PAYG")),I50,1),"UNPRICED"))))</f>
        <v>5.84</v>
      </c>
      <c r="X50" s="4">
        <f>IF(NOT(AND(A50=$B$2,G50&gt;0,H50&gt;0,OR(C50&lt;&gt;"Recommended baseline",Assumptions!$B$10=1))),0,IF(ISNUMBER(K50),G50*H50*K50,IF(U50=0,"UNPRICED",IF(ISNUMBER(INDEX('SKU Catalog'!$M$1:$M$116,MAX(1,U50))),G50*H50*INDEX('SKU Catalog'!$M$1:$M$116,MAX(1,U50))*IF(AND(INDEX('SKU Catalog'!$F$1:$F$116,MAX(1,U50))="Hourly",OR(INDEX('SKU Catalog'!$J$1:$J$116,MAX(1,U50))=0,"3Y"="PAYG")),I50,1),"UNPRICED"))))</f>
        <v>5.84</v>
      </c>
    </row>
    <row r="51" spans="1:24" ht="54" customHeight="1" x14ac:dyDescent="0.3">
      <c r="A51" s="2" t="s">
        <v>967</v>
      </c>
      <c r="B51" s="2" t="s">
        <v>95</v>
      </c>
      <c r="C51" s="2" t="s">
        <v>2299</v>
      </c>
      <c r="D51" s="2" t="s">
        <v>1525</v>
      </c>
      <c r="E51" s="2" t="s">
        <v>1526</v>
      </c>
      <c r="F51" s="5" t="s">
        <v>188</v>
      </c>
      <c r="G51" s="6">
        <v>1</v>
      </c>
      <c r="H51" s="6">
        <v>1</v>
      </c>
      <c r="I51" s="11">
        <v>1</v>
      </c>
      <c r="J51" s="5" t="s">
        <v>2297</v>
      </c>
      <c r="K51" s="12"/>
      <c r="L51" s="3" t="str">
        <f>IF(U51=0,"INVALID SKU",IF(INDEX('SKU Catalog'!$J$1:$J$116,MAX(1,U51))=0,"PAYG",IF(J51="Default",Assumptions!$B$7,J51)))</f>
        <v>PAYG</v>
      </c>
      <c r="M51" s="3" t="str">
        <f>IF(U51=0,"Review SKU",INDEX('SKU Catalog'!$E$1:$E$116,MAX(1,U51)))</f>
        <v>resource</v>
      </c>
      <c r="N51" s="8">
        <f>IF(ISNUMBER(K51),K51,IF(U51=0,"UNPRICED",IF(L51="PAYG",INDEX('SKU Catalog'!$K$1:$K$116,MAX(1,U51)),IF(L51="1Y",INDEX('SKU Catalog'!$L$1:$L$116,MAX(1,U51)),INDEX('SKU Catalog'!$M$1:$M$116,MAX(1,U51))))))</f>
        <v>0</v>
      </c>
      <c r="O51" s="4">
        <f>IF(NOT(AND(A51=$B$2,G51&gt;0,H51&gt;0,OR(C51&lt;&gt;"Recommended baseline",Assumptions!$B$10=1))),0,IF(ISNUMBER(N51),G51*H51*N51*IF(ISNUMBER(K51),1,IF(AND(L51="PAYG",INDEX('SKU Catalog'!$F$1:$F$116,MAX(1,U51))="Hourly"),I51,1)),"UNPRICED"))</f>
        <v>0</v>
      </c>
      <c r="P51" s="4">
        <f>IF(ISNUMBER(O51),O51*Assumptions!$B$8,"UNPRICED")</f>
        <v>0</v>
      </c>
      <c r="Q51" s="3" t="str">
        <f>IF(NOT(AND(A51=$B$2,G51&gt;0,H51&gt;0,OR(C51&lt;&gt;"Recommended baseline",Assumptions!$B$10=1))),"Inactive",IF(NOT(ISNUMBER(N51)),"UNPRICED - select SKU / quote",IF(ISNUMBER(K51),"Manual quote - verify source",IF(T51="Covered","Covered by capacity",IF(T51="Control plane","No direct fee","Priced - verify sizing")))))</f>
        <v>No direct fee</v>
      </c>
      <c r="R51" s="2" t="s">
        <v>2315</v>
      </c>
      <c r="S51" s="2" t="s">
        <v>2141</v>
      </c>
      <c r="T51" s="2" t="s">
        <v>187</v>
      </c>
      <c r="U51" s="3">
        <f>IF(COUNTIF('SKU Catalog'!$A$4:$A$116,T51&amp;"|"&amp;F51)=0,0,MATCH(T51&amp;"|"&amp;F51,'SKU Catalog'!$A$1:$A$116,0))</f>
        <v>5</v>
      </c>
      <c r="V51" s="4">
        <f>IF(NOT(AND(A51=$B$2,G51&gt;0,H51&gt;0,OR(C51&lt;&gt;"Recommended baseline",Assumptions!$B$10=1))),0,IF(ISNUMBER(K51),G51*H51*K51,IF(U51=0,"UNPRICED",IF(ISNUMBER(INDEX('SKU Catalog'!$K$1:$K$116,MAX(1,U51))),G51*H51*INDEX('SKU Catalog'!$K$1:$K$116,MAX(1,U51))*IF(AND(INDEX('SKU Catalog'!$F$1:$F$116,MAX(1,U51))="Hourly",OR(INDEX('SKU Catalog'!$J$1:$J$116,MAX(1,U51))=0,"PAYG"="PAYG")),I51,1),"UNPRICED"))))</f>
        <v>0</v>
      </c>
      <c r="W51" s="4">
        <f>IF(NOT(AND(A51=$B$2,G51&gt;0,H51&gt;0,OR(C51&lt;&gt;"Recommended baseline",Assumptions!$B$10=1))),0,IF(ISNUMBER(K51),G51*H51*K51,IF(U51=0,"UNPRICED",IF(ISNUMBER(INDEX('SKU Catalog'!$L$1:$L$116,MAX(1,U51))),G51*H51*INDEX('SKU Catalog'!$L$1:$L$116,MAX(1,U51))*IF(AND(INDEX('SKU Catalog'!$F$1:$F$116,MAX(1,U51))="Hourly",OR(INDEX('SKU Catalog'!$J$1:$J$116,MAX(1,U51))=0,"1Y"="PAYG")),I51,1),"UNPRICED"))))</f>
        <v>0</v>
      </c>
      <c r="X51" s="4">
        <f>IF(NOT(AND(A51=$B$2,G51&gt;0,H51&gt;0,OR(C51&lt;&gt;"Recommended baseline",Assumptions!$B$10=1))),0,IF(ISNUMBER(K51),G51*H51*K51,IF(U51=0,"UNPRICED",IF(ISNUMBER(INDEX('SKU Catalog'!$M$1:$M$116,MAX(1,U51))),G51*H51*INDEX('SKU Catalog'!$M$1:$M$116,MAX(1,U51))*IF(AND(INDEX('SKU Catalog'!$F$1:$F$116,MAX(1,U51))="Hourly",OR(INDEX('SKU Catalog'!$J$1:$J$116,MAX(1,U51))=0,"3Y"="PAYG")),I51,1),"UNPRICED"))))</f>
        <v>0</v>
      </c>
    </row>
    <row r="52" spans="1:24" ht="54" customHeight="1" x14ac:dyDescent="0.3">
      <c r="A52" s="2" t="s">
        <v>967</v>
      </c>
      <c r="B52" s="2" t="s">
        <v>89</v>
      </c>
      <c r="C52" s="2" t="s">
        <v>2301</v>
      </c>
      <c r="D52" s="2" t="s">
        <v>262</v>
      </c>
      <c r="E52" s="2" t="s">
        <v>2302</v>
      </c>
      <c r="F52" s="5" t="s">
        <v>239</v>
      </c>
      <c r="G52" s="6">
        <v>1</v>
      </c>
      <c r="H52" s="13">
        <f>Assumptions!$B$15</f>
        <v>1024</v>
      </c>
      <c r="I52" s="11">
        <v>1</v>
      </c>
      <c r="J52" s="5" t="s">
        <v>2297</v>
      </c>
      <c r="K52" s="12"/>
      <c r="L52" s="3" t="str">
        <f>IF(U52=0,"INVALID SKU",IF(INDEX('SKU Catalog'!$J$1:$J$116,MAX(1,U52))=0,"PAYG",IF(J52="Default",Assumptions!$B$7,J52)))</f>
        <v>PAYG</v>
      </c>
      <c r="M52" s="3" t="str">
        <f>IF(U52=0,"Review SKU",INDEX('SKU Catalog'!$E$1:$E$116,MAX(1,U52)))</f>
        <v>GB-month</v>
      </c>
      <c r="N52" s="8">
        <f>IF(ISNUMBER(K52),K52,IF(U52=0,"UNPRICED",IF(L52="PAYG",INDEX('SKU Catalog'!$K$1:$K$116,MAX(1,U52)),IF(L52="1Y",INDEX('SKU Catalog'!$L$1:$L$116,MAX(1,U52)),INDEX('SKU Catalog'!$M$1:$M$116,MAX(1,U52))))))</f>
        <v>2.1000000000000001E-2</v>
      </c>
      <c r="O52" s="4">
        <f>IF(NOT(AND(A52=$B$2,G52&gt;0,H52&gt;0,OR(C52&lt;&gt;"Recommended baseline",Assumptions!$B$10=1))),0,IF(ISNUMBER(N52),G52*H52*N52*IF(ISNUMBER(K52),1,IF(AND(L52="PAYG",INDEX('SKU Catalog'!$F$1:$F$116,MAX(1,U52))="Hourly"),I52,1)),"UNPRICED"))</f>
        <v>21.504000000000001</v>
      </c>
      <c r="P52" s="4">
        <f>IF(ISNUMBER(O52),O52*Assumptions!$B$8,"UNPRICED")</f>
        <v>258.048</v>
      </c>
      <c r="Q52" s="3" t="str">
        <f>IF(NOT(AND(A52=$B$2,G52&gt;0,H52&gt;0,OR(C52&lt;&gt;"Recommended baseline",Assumptions!$B$10=1))),"Inactive",IF(NOT(ISNUMBER(N52)),"UNPRICED - select SKU / quote",IF(ISNUMBER(K52),"Manual quote - verify source",IF(T52="Covered","Covered by capacity",IF(T52="Control plane","No direct fee","Priced - verify sizing")))))</f>
        <v>Priced - verify sizing</v>
      </c>
      <c r="R52" s="2" t="s">
        <v>2303</v>
      </c>
      <c r="S52" s="2" t="s">
        <v>2304</v>
      </c>
      <c r="T52" s="2" t="s">
        <v>262</v>
      </c>
      <c r="U52" s="3">
        <f>IF(COUNTIF('SKU Catalog'!$A$4:$A$116,T52&amp;"|"&amp;F52)=0,0,MATCH(T52&amp;"|"&amp;F52,'SKU Catalog'!$A$1:$A$116,0))</f>
        <v>34</v>
      </c>
      <c r="V52" s="4">
        <f>IF(NOT(AND(A52=$B$2,G52&gt;0,H52&gt;0,OR(C52&lt;&gt;"Recommended baseline",Assumptions!$B$10=1))),0,IF(ISNUMBER(K52),G52*H52*K52,IF(U52=0,"UNPRICED",IF(ISNUMBER(INDEX('SKU Catalog'!$K$1:$K$116,MAX(1,U52))),G52*H52*INDEX('SKU Catalog'!$K$1:$K$116,MAX(1,U52))*IF(AND(INDEX('SKU Catalog'!$F$1:$F$116,MAX(1,U52))="Hourly",OR(INDEX('SKU Catalog'!$J$1:$J$116,MAX(1,U52))=0,"PAYG"="PAYG")),I52,1),"UNPRICED"))))</f>
        <v>21.504000000000001</v>
      </c>
      <c r="W52" s="4">
        <f>IF(NOT(AND(A52=$B$2,G52&gt;0,H52&gt;0,OR(C52&lt;&gt;"Recommended baseline",Assumptions!$B$10=1))),0,IF(ISNUMBER(K52),G52*H52*K52,IF(U52=0,"UNPRICED",IF(ISNUMBER(INDEX('SKU Catalog'!$L$1:$L$116,MAX(1,U52))),G52*H52*INDEX('SKU Catalog'!$L$1:$L$116,MAX(1,U52))*IF(AND(INDEX('SKU Catalog'!$F$1:$F$116,MAX(1,U52))="Hourly",OR(INDEX('SKU Catalog'!$J$1:$J$116,MAX(1,U52))=0,"1Y"="PAYG")),I52,1),"UNPRICED"))))</f>
        <v>21.504000000000001</v>
      </c>
      <c r="X52" s="4">
        <f>IF(NOT(AND(A52=$B$2,G52&gt;0,H52&gt;0,OR(C52&lt;&gt;"Recommended baseline",Assumptions!$B$10=1))),0,IF(ISNUMBER(K52),G52*H52*K52,IF(U52=0,"UNPRICED",IF(ISNUMBER(INDEX('SKU Catalog'!$M$1:$M$116,MAX(1,U52))),G52*H52*INDEX('SKU Catalog'!$M$1:$M$116,MAX(1,U52))*IF(AND(INDEX('SKU Catalog'!$F$1:$F$116,MAX(1,U52))="Hourly",OR(INDEX('SKU Catalog'!$J$1:$J$116,MAX(1,U52))=0,"3Y"="PAYG")),I52,1),"UNPRICED"))))</f>
        <v>21.504000000000001</v>
      </c>
    </row>
    <row r="53" spans="1:24" ht="54" customHeight="1" x14ac:dyDescent="0.3">
      <c r="A53" s="2" t="s">
        <v>967</v>
      </c>
      <c r="B53" s="2" t="s">
        <v>89</v>
      </c>
      <c r="C53" s="2" t="s">
        <v>2301</v>
      </c>
      <c r="D53" s="2" t="s">
        <v>271</v>
      </c>
      <c r="E53" s="2" t="s">
        <v>2302</v>
      </c>
      <c r="F53" s="5" t="s">
        <v>239</v>
      </c>
      <c r="G53" s="6">
        <v>1</v>
      </c>
      <c r="H53" s="6">
        <v>10</v>
      </c>
      <c r="I53" s="11">
        <v>1</v>
      </c>
      <c r="J53" s="5" t="s">
        <v>2297</v>
      </c>
      <c r="K53" s="12"/>
      <c r="L53" s="3" t="str">
        <f>IF(U53=0,"INVALID SKU",IF(INDEX('SKU Catalog'!$J$1:$J$116,MAX(1,U53))=0,"PAYG",IF(J53="Default",Assumptions!$B$7,J53)))</f>
        <v>PAYG</v>
      </c>
      <c r="M53" s="3" t="str">
        <f>IF(U53=0,"Review SKU",INDEX('SKU Catalog'!$E$1:$E$116,MAX(1,U53)))</f>
        <v>10K operations</v>
      </c>
      <c r="N53" s="8">
        <f>IF(ISNUMBER(K53),K53,IF(U53=0,"UNPRICED",IF(L53="PAYG",INDEX('SKU Catalog'!$K$1:$K$116,MAX(1,U53)),IF(L53="1Y",INDEX('SKU Catalog'!$L$1:$L$116,MAX(1,U53)),INDEX('SKU Catalog'!$M$1:$M$116,MAX(1,U53))))))</f>
        <v>6.5000000000000002E-2</v>
      </c>
      <c r="O53" s="4">
        <f>IF(NOT(AND(A53=$B$2,G53&gt;0,H53&gt;0,OR(C53&lt;&gt;"Recommended baseline",Assumptions!$B$10=1))),0,IF(ISNUMBER(N53),G53*H53*N53*IF(ISNUMBER(K53),1,IF(AND(L53="PAYG",INDEX('SKU Catalog'!$F$1:$F$116,MAX(1,U53))="Hourly"),I53,1)),"UNPRICED"))</f>
        <v>0.65</v>
      </c>
      <c r="P53" s="4">
        <f>IF(ISNUMBER(O53),O53*Assumptions!$B$8,"UNPRICED")</f>
        <v>7.8000000000000007</v>
      </c>
      <c r="Q53" s="3" t="str">
        <f>IF(NOT(AND(A53=$B$2,G53&gt;0,H53&gt;0,OR(C53&lt;&gt;"Recommended baseline",Assumptions!$B$10=1))),"Inactive",IF(NOT(ISNUMBER(N53)),"UNPRICED - select SKU / quote",IF(ISNUMBER(K53),"Manual quote - verify source",IF(T53="Covered","Covered by capacity",IF(T53="Control plane","No direct fee","Priced - verify sizing")))))</f>
        <v>Priced - verify sizing</v>
      </c>
      <c r="R53" s="2" t="s">
        <v>2303</v>
      </c>
      <c r="S53" s="2" t="s">
        <v>2304</v>
      </c>
      <c r="T53" s="2" t="s">
        <v>271</v>
      </c>
      <c r="U53" s="3">
        <f>IF(COUNTIF('SKU Catalog'!$A$4:$A$116,T53&amp;"|"&amp;F53)=0,0,MATCH(T53&amp;"|"&amp;F53,'SKU Catalog'!$A$1:$A$116,0))</f>
        <v>42</v>
      </c>
      <c r="V53" s="4">
        <f>IF(NOT(AND(A53=$B$2,G53&gt;0,H53&gt;0,OR(C53&lt;&gt;"Recommended baseline",Assumptions!$B$10=1))),0,IF(ISNUMBER(K53),G53*H53*K53,IF(U53=0,"UNPRICED",IF(ISNUMBER(INDEX('SKU Catalog'!$K$1:$K$116,MAX(1,U53))),G53*H53*INDEX('SKU Catalog'!$K$1:$K$116,MAX(1,U53))*IF(AND(INDEX('SKU Catalog'!$F$1:$F$116,MAX(1,U53))="Hourly",OR(INDEX('SKU Catalog'!$J$1:$J$116,MAX(1,U53))=0,"PAYG"="PAYG")),I53,1),"UNPRICED"))))</f>
        <v>0.65</v>
      </c>
      <c r="W53" s="4">
        <f>IF(NOT(AND(A53=$B$2,G53&gt;0,H53&gt;0,OR(C53&lt;&gt;"Recommended baseline",Assumptions!$B$10=1))),0,IF(ISNUMBER(K53),G53*H53*K53,IF(U53=0,"UNPRICED",IF(ISNUMBER(INDEX('SKU Catalog'!$L$1:$L$116,MAX(1,U53))),G53*H53*INDEX('SKU Catalog'!$L$1:$L$116,MAX(1,U53))*IF(AND(INDEX('SKU Catalog'!$F$1:$F$116,MAX(1,U53))="Hourly",OR(INDEX('SKU Catalog'!$J$1:$J$116,MAX(1,U53))=0,"1Y"="PAYG")),I53,1),"UNPRICED"))))</f>
        <v>0.65</v>
      </c>
      <c r="X53" s="4">
        <f>IF(NOT(AND(A53=$B$2,G53&gt;0,H53&gt;0,OR(C53&lt;&gt;"Recommended baseline",Assumptions!$B$10=1))),0,IF(ISNUMBER(K53),G53*H53*K53,IF(U53=0,"UNPRICED",IF(ISNUMBER(INDEX('SKU Catalog'!$M$1:$M$116,MAX(1,U53))),G53*H53*INDEX('SKU Catalog'!$M$1:$M$116,MAX(1,U53))*IF(AND(INDEX('SKU Catalog'!$F$1:$F$116,MAX(1,U53))="Hourly",OR(INDEX('SKU Catalog'!$J$1:$J$116,MAX(1,U53))=0,"3Y"="PAYG")),I53,1),"UNPRICED"))))</f>
        <v>0.65</v>
      </c>
    </row>
    <row r="54" spans="1:24" ht="54" customHeight="1" x14ac:dyDescent="0.3">
      <c r="A54" s="2" t="s">
        <v>967</v>
      </c>
      <c r="B54" s="2" t="s">
        <v>89</v>
      </c>
      <c r="C54" s="2" t="s">
        <v>2301</v>
      </c>
      <c r="D54" s="2" t="s">
        <v>273</v>
      </c>
      <c r="E54" s="2" t="s">
        <v>2302</v>
      </c>
      <c r="F54" s="5" t="s">
        <v>239</v>
      </c>
      <c r="G54" s="6">
        <v>1</v>
      </c>
      <c r="H54" s="6">
        <v>10</v>
      </c>
      <c r="I54" s="11">
        <v>1</v>
      </c>
      <c r="J54" s="5" t="s">
        <v>2297</v>
      </c>
      <c r="K54" s="12"/>
      <c r="L54" s="3" t="str">
        <f>IF(U54=0,"INVALID SKU",IF(INDEX('SKU Catalog'!$J$1:$J$116,MAX(1,U54))=0,"PAYG",IF(J54="Default",Assumptions!$B$7,J54)))</f>
        <v>PAYG</v>
      </c>
      <c r="M54" s="3" t="str">
        <f>IF(U54=0,"Review SKU",INDEX('SKU Catalog'!$E$1:$E$116,MAX(1,U54)))</f>
        <v>10K operations</v>
      </c>
      <c r="N54" s="8">
        <f>IF(ISNUMBER(K54),K54,IF(U54=0,"UNPRICED",IF(L54="PAYG",INDEX('SKU Catalog'!$K$1:$K$116,MAX(1,U54)),IF(L54="1Y",INDEX('SKU Catalog'!$L$1:$L$116,MAX(1,U54)),INDEX('SKU Catalog'!$M$1:$M$116,MAX(1,U54))))))</f>
        <v>5.0000000000000001E-3</v>
      </c>
      <c r="O54" s="4">
        <f>IF(NOT(AND(A54=$B$2,G54&gt;0,H54&gt;0,OR(C54&lt;&gt;"Recommended baseline",Assumptions!$B$10=1))),0,IF(ISNUMBER(N54),G54*H54*N54*IF(ISNUMBER(K54),1,IF(AND(L54="PAYG",INDEX('SKU Catalog'!$F$1:$F$116,MAX(1,U54))="Hourly"),I54,1)),"UNPRICED"))</f>
        <v>0.05</v>
      </c>
      <c r="P54" s="4">
        <f>IF(ISNUMBER(O54),O54*Assumptions!$B$8,"UNPRICED")</f>
        <v>0.60000000000000009</v>
      </c>
      <c r="Q54" s="3" t="str">
        <f>IF(NOT(AND(A54=$B$2,G54&gt;0,H54&gt;0,OR(C54&lt;&gt;"Recommended baseline",Assumptions!$B$10=1))),"Inactive",IF(NOT(ISNUMBER(N54)),"UNPRICED - select SKU / quote",IF(ISNUMBER(K54),"Manual quote - verify source",IF(T54="Covered","Covered by capacity",IF(T54="Control plane","No direct fee","Priced - verify sizing")))))</f>
        <v>Priced - verify sizing</v>
      </c>
      <c r="R54" s="2" t="s">
        <v>2303</v>
      </c>
      <c r="S54" s="2" t="s">
        <v>2304</v>
      </c>
      <c r="T54" s="2" t="s">
        <v>273</v>
      </c>
      <c r="U54" s="3">
        <f>IF(COUNTIF('SKU Catalog'!$A$4:$A$116,T54&amp;"|"&amp;F54)=0,0,MATCH(T54&amp;"|"&amp;F54,'SKU Catalog'!$A$1:$A$116,0))</f>
        <v>43</v>
      </c>
      <c r="V54" s="4">
        <f>IF(NOT(AND(A54=$B$2,G54&gt;0,H54&gt;0,OR(C54&lt;&gt;"Recommended baseline",Assumptions!$B$10=1))),0,IF(ISNUMBER(K54),G54*H54*K54,IF(U54=0,"UNPRICED",IF(ISNUMBER(INDEX('SKU Catalog'!$K$1:$K$116,MAX(1,U54))),G54*H54*INDEX('SKU Catalog'!$K$1:$K$116,MAX(1,U54))*IF(AND(INDEX('SKU Catalog'!$F$1:$F$116,MAX(1,U54))="Hourly",OR(INDEX('SKU Catalog'!$J$1:$J$116,MAX(1,U54))=0,"PAYG"="PAYG")),I54,1),"UNPRICED"))))</f>
        <v>0.05</v>
      </c>
      <c r="W54" s="4">
        <f>IF(NOT(AND(A54=$B$2,G54&gt;0,H54&gt;0,OR(C54&lt;&gt;"Recommended baseline",Assumptions!$B$10=1))),0,IF(ISNUMBER(K54),G54*H54*K54,IF(U54=0,"UNPRICED",IF(ISNUMBER(INDEX('SKU Catalog'!$L$1:$L$116,MAX(1,U54))),G54*H54*INDEX('SKU Catalog'!$L$1:$L$116,MAX(1,U54))*IF(AND(INDEX('SKU Catalog'!$F$1:$F$116,MAX(1,U54))="Hourly",OR(INDEX('SKU Catalog'!$J$1:$J$116,MAX(1,U54))=0,"1Y"="PAYG")),I54,1),"UNPRICED"))))</f>
        <v>0.05</v>
      </c>
      <c r="X54" s="4">
        <f>IF(NOT(AND(A54=$B$2,G54&gt;0,H54&gt;0,OR(C54&lt;&gt;"Recommended baseline",Assumptions!$B$10=1))),0,IF(ISNUMBER(K54),G54*H54*K54,IF(U54=0,"UNPRICED",IF(ISNUMBER(INDEX('SKU Catalog'!$M$1:$M$116,MAX(1,U54))),G54*H54*INDEX('SKU Catalog'!$M$1:$M$116,MAX(1,U54))*IF(AND(INDEX('SKU Catalog'!$F$1:$F$116,MAX(1,U54))="Hourly",OR(INDEX('SKU Catalog'!$J$1:$J$116,MAX(1,U54))=0,"3Y"="PAYG")),I54,1),"UNPRICED"))))</f>
        <v>0.05</v>
      </c>
    </row>
    <row r="55" spans="1:24" ht="54" customHeight="1" x14ac:dyDescent="0.3">
      <c r="A55" s="2" t="s">
        <v>967</v>
      </c>
      <c r="B55" s="2" t="s">
        <v>87</v>
      </c>
      <c r="C55" s="2" t="s">
        <v>2301</v>
      </c>
      <c r="D55" s="2" t="s">
        <v>335</v>
      </c>
      <c r="E55" s="2" t="s">
        <v>2302</v>
      </c>
      <c r="F55" s="5" t="s">
        <v>287</v>
      </c>
      <c r="G55" s="6">
        <v>1</v>
      </c>
      <c r="H55" s="13">
        <f>Assumptions!$B$17</f>
        <v>3</v>
      </c>
      <c r="I55" s="11">
        <v>1</v>
      </c>
      <c r="J55" s="5" t="s">
        <v>2297</v>
      </c>
      <c r="K55" s="12"/>
      <c r="L55" s="3" t="str">
        <f>IF(U55=0,"INVALID SKU",IF(INDEX('SKU Catalog'!$J$1:$J$116,MAX(1,U55))=0,"PAYG",IF(J55="Default",Assumptions!$B$7,J55)))</f>
        <v>PAYG</v>
      </c>
      <c r="M55" s="3" t="str">
        <f>IF(U55=0,"Review SKU",INDEX('SKU Catalog'!$E$1:$E$116,MAX(1,U55)))</f>
        <v>endpoint</v>
      </c>
      <c r="N55" s="8">
        <f>IF(ISNUMBER(K55),K55,IF(U55=0,"UNPRICED",IF(L55="PAYG",INDEX('SKU Catalog'!$K$1:$K$116,MAX(1,U55)),IF(L55="1Y",INDEX('SKU Catalog'!$L$1:$L$116,MAX(1,U55)),INDEX('SKU Catalog'!$M$1:$M$116,MAX(1,U55))))))</f>
        <v>7.3</v>
      </c>
      <c r="O55" s="4">
        <f>IF(NOT(AND(A55=$B$2,G55&gt;0,H55&gt;0,OR(C55&lt;&gt;"Recommended baseline",Assumptions!$B$10=1))),0,IF(ISNUMBER(N55),G55*H55*N55*IF(ISNUMBER(K55),1,IF(AND(L55="PAYG",INDEX('SKU Catalog'!$F$1:$F$116,MAX(1,U55))="Hourly"),I55,1)),"UNPRICED"))</f>
        <v>21.9</v>
      </c>
      <c r="P55" s="4">
        <f>IF(ISNUMBER(O55),O55*Assumptions!$B$8,"UNPRICED")</f>
        <v>262.79999999999995</v>
      </c>
      <c r="Q55" s="3" t="str">
        <f>IF(NOT(AND(A55=$B$2,G55&gt;0,H55&gt;0,OR(C55&lt;&gt;"Recommended baseline",Assumptions!$B$10=1))),"Inactive",IF(NOT(ISNUMBER(N55)),"UNPRICED - select SKU / quote",IF(ISNUMBER(K55),"Manual quote - verify source",IF(T55="Covered","Covered by capacity",IF(T55="Control plane","No direct fee","Priced - verify sizing")))))</f>
        <v>Priced - verify sizing</v>
      </c>
      <c r="R55" s="2" t="s">
        <v>2303</v>
      </c>
      <c r="S55" s="2" t="s">
        <v>2304</v>
      </c>
      <c r="T55" s="2" t="s">
        <v>335</v>
      </c>
      <c r="U55" s="3">
        <f>IF(COUNTIF('SKU Catalog'!$A$4:$A$116,T55&amp;"|"&amp;F55)=0,0,MATCH(T55&amp;"|"&amp;F55,'SKU Catalog'!$A$1:$A$116,0))</f>
        <v>63</v>
      </c>
      <c r="V55" s="4">
        <f>IF(NOT(AND(A55=$B$2,G55&gt;0,H55&gt;0,OR(C55&lt;&gt;"Recommended baseline",Assumptions!$B$10=1))),0,IF(ISNUMBER(K55),G55*H55*K55,IF(U55=0,"UNPRICED",IF(ISNUMBER(INDEX('SKU Catalog'!$K$1:$K$116,MAX(1,U55))),G55*H55*INDEX('SKU Catalog'!$K$1:$K$116,MAX(1,U55))*IF(AND(INDEX('SKU Catalog'!$F$1:$F$116,MAX(1,U55))="Hourly",OR(INDEX('SKU Catalog'!$J$1:$J$116,MAX(1,U55))=0,"PAYG"="PAYG")),I55,1),"UNPRICED"))))</f>
        <v>21.9</v>
      </c>
      <c r="W55" s="4">
        <f>IF(NOT(AND(A55=$B$2,G55&gt;0,H55&gt;0,OR(C55&lt;&gt;"Recommended baseline",Assumptions!$B$10=1))),0,IF(ISNUMBER(K55),G55*H55*K55,IF(U55=0,"UNPRICED",IF(ISNUMBER(INDEX('SKU Catalog'!$L$1:$L$116,MAX(1,U55))),G55*H55*INDEX('SKU Catalog'!$L$1:$L$116,MAX(1,U55))*IF(AND(INDEX('SKU Catalog'!$F$1:$F$116,MAX(1,U55))="Hourly",OR(INDEX('SKU Catalog'!$J$1:$J$116,MAX(1,U55))=0,"1Y"="PAYG")),I55,1),"UNPRICED"))))</f>
        <v>21.9</v>
      </c>
      <c r="X55" s="4">
        <f>IF(NOT(AND(A55=$B$2,G55&gt;0,H55&gt;0,OR(C55&lt;&gt;"Recommended baseline",Assumptions!$B$10=1))),0,IF(ISNUMBER(K55),G55*H55*K55,IF(U55=0,"UNPRICED",IF(ISNUMBER(INDEX('SKU Catalog'!$M$1:$M$116,MAX(1,U55))),G55*H55*INDEX('SKU Catalog'!$M$1:$M$116,MAX(1,U55))*IF(AND(INDEX('SKU Catalog'!$F$1:$F$116,MAX(1,U55))="Hourly",OR(INDEX('SKU Catalog'!$J$1:$J$116,MAX(1,U55))=0,"3Y"="PAYG")),I55,1),"UNPRICED"))))</f>
        <v>21.9</v>
      </c>
    </row>
    <row r="56" spans="1:24" ht="54" customHeight="1" x14ac:dyDescent="0.3">
      <c r="A56" s="2" t="s">
        <v>967</v>
      </c>
      <c r="B56" s="2" t="s">
        <v>87</v>
      </c>
      <c r="C56" s="2" t="s">
        <v>2301</v>
      </c>
      <c r="D56" s="2" t="s">
        <v>338</v>
      </c>
      <c r="E56" s="2" t="s">
        <v>2302</v>
      </c>
      <c r="F56" s="5" t="s">
        <v>287</v>
      </c>
      <c r="G56" s="6">
        <v>1</v>
      </c>
      <c r="H56" s="6">
        <v>100</v>
      </c>
      <c r="I56" s="11">
        <v>1</v>
      </c>
      <c r="J56" s="5" t="s">
        <v>2297</v>
      </c>
      <c r="K56" s="12"/>
      <c r="L56" s="3" t="str">
        <f>IF(U56=0,"INVALID SKU",IF(INDEX('SKU Catalog'!$J$1:$J$116,MAX(1,U56))=0,"PAYG",IF(J56="Default",Assumptions!$B$7,J56)))</f>
        <v>PAYG</v>
      </c>
      <c r="M56" s="3" t="str">
        <f>IF(U56=0,"Review SKU",INDEX('SKU Catalog'!$E$1:$E$116,MAX(1,U56)))</f>
        <v>GB processed</v>
      </c>
      <c r="N56" s="8">
        <f>IF(ISNUMBER(K56),K56,IF(U56=0,"UNPRICED",IF(L56="PAYG",INDEX('SKU Catalog'!$K$1:$K$116,MAX(1,U56)),IF(L56="1Y",INDEX('SKU Catalog'!$L$1:$L$116,MAX(1,U56)),INDEX('SKU Catalog'!$M$1:$M$116,MAX(1,U56))))))</f>
        <v>0.01</v>
      </c>
      <c r="O56" s="4">
        <f>IF(NOT(AND(A56=$B$2,G56&gt;0,H56&gt;0,OR(C56&lt;&gt;"Recommended baseline",Assumptions!$B$10=1))),0,IF(ISNUMBER(N56),G56*H56*N56*IF(ISNUMBER(K56),1,IF(AND(L56="PAYG",INDEX('SKU Catalog'!$F$1:$F$116,MAX(1,U56))="Hourly"),I56,1)),"UNPRICED"))</f>
        <v>1</v>
      </c>
      <c r="P56" s="4">
        <f>IF(ISNUMBER(O56),O56*Assumptions!$B$8,"UNPRICED")</f>
        <v>12</v>
      </c>
      <c r="Q56" s="3" t="str">
        <f>IF(NOT(AND(A56=$B$2,G56&gt;0,H56&gt;0,OR(C56&lt;&gt;"Recommended baseline",Assumptions!$B$10=1))),"Inactive",IF(NOT(ISNUMBER(N56)),"UNPRICED - select SKU / quote",IF(ISNUMBER(K56),"Manual quote - verify source",IF(T56="Covered","Covered by capacity",IF(T56="Control plane","No direct fee","Priced - verify sizing")))))</f>
        <v>Priced - verify sizing</v>
      </c>
      <c r="R56" s="2" t="s">
        <v>2303</v>
      </c>
      <c r="S56" s="2" t="s">
        <v>2304</v>
      </c>
      <c r="T56" s="2" t="s">
        <v>338</v>
      </c>
      <c r="U56" s="3">
        <f>IF(COUNTIF('SKU Catalog'!$A$4:$A$116,T56&amp;"|"&amp;F56)=0,0,MATCH(T56&amp;"|"&amp;F56,'SKU Catalog'!$A$1:$A$116,0))</f>
        <v>64</v>
      </c>
      <c r="V56" s="4">
        <f>IF(NOT(AND(A56=$B$2,G56&gt;0,H56&gt;0,OR(C56&lt;&gt;"Recommended baseline",Assumptions!$B$10=1))),0,IF(ISNUMBER(K56),G56*H56*K56,IF(U56=0,"UNPRICED",IF(ISNUMBER(INDEX('SKU Catalog'!$K$1:$K$116,MAX(1,U56))),G56*H56*INDEX('SKU Catalog'!$K$1:$K$116,MAX(1,U56))*IF(AND(INDEX('SKU Catalog'!$F$1:$F$116,MAX(1,U56))="Hourly",OR(INDEX('SKU Catalog'!$J$1:$J$116,MAX(1,U56))=0,"PAYG"="PAYG")),I56,1),"UNPRICED"))))</f>
        <v>1</v>
      </c>
      <c r="W56" s="4">
        <f>IF(NOT(AND(A56=$B$2,G56&gt;0,H56&gt;0,OR(C56&lt;&gt;"Recommended baseline",Assumptions!$B$10=1))),0,IF(ISNUMBER(K56),G56*H56*K56,IF(U56=0,"UNPRICED",IF(ISNUMBER(INDEX('SKU Catalog'!$L$1:$L$116,MAX(1,U56))),G56*H56*INDEX('SKU Catalog'!$L$1:$L$116,MAX(1,U56))*IF(AND(INDEX('SKU Catalog'!$F$1:$F$116,MAX(1,U56))="Hourly",OR(INDEX('SKU Catalog'!$J$1:$J$116,MAX(1,U56))=0,"1Y"="PAYG")),I56,1),"UNPRICED"))))</f>
        <v>1</v>
      </c>
      <c r="X56" s="4">
        <f>IF(NOT(AND(A56=$B$2,G56&gt;0,H56&gt;0,OR(C56&lt;&gt;"Recommended baseline",Assumptions!$B$10=1))),0,IF(ISNUMBER(K56),G56*H56*K56,IF(U56=0,"UNPRICED",IF(ISNUMBER(INDEX('SKU Catalog'!$M$1:$M$116,MAX(1,U56))),G56*H56*INDEX('SKU Catalog'!$M$1:$M$116,MAX(1,U56))*IF(AND(INDEX('SKU Catalog'!$F$1:$F$116,MAX(1,U56))="Hourly",OR(INDEX('SKU Catalog'!$J$1:$J$116,MAX(1,U56))=0,"3Y"="PAYG")),I56,1),"UNPRICED"))))</f>
        <v>1</v>
      </c>
    </row>
    <row r="57" spans="1:24" ht="54" customHeight="1" x14ac:dyDescent="0.3">
      <c r="A57" s="2" t="s">
        <v>967</v>
      </c>
      <c r="B57" s="2" t="s">
        <v>87</v>
      </c>
      <c r="C57" s="2" t="s">
        <v>2301</v>
      </c>
      <c r="D57" s="2" t="s">
        <v>346</v>
      </c>
      <c r="E57" s="2" t="s">
        <v>2302</v>
      </c>
      <c r="F57" s="5" t="s">
        <v>343</v>
      </c>
      <c r="G57" s="6">
        <v>1</v>
      </c>
      <c r="H57" s="6">
        <v>1</v>
      </c>
      <c r="I57" s="11">
        <v>1</v>
      </c>
      <c r="J57" s="5" t="s">
        <v>2297</v>
      </c>
      <c r="K57" s="12"/>
      <c r="L57" s="3" t="str">
        <f>IF(U57=0,"INVALID SKU",IF(INDEX('SKU Catalog'!$J$1:$J$116,MAX(1,U57))=0,"PAYG",IF(J57="Default",Assumptions!$B$7,J57)))</f>
        <v>PAYG</v>
      </c>
      <c r="M57" s="3" t="str">
        <f>IF(U57=0,"Review SKU",INDEX('SKU Catalog'!$E$1:$E$116,MAX(1,U57)))</f>
        <v>million queries</v>
      </c>
      <c r="N57" s="8">
        <f>IF(ISNUMBER(K57),K57,IF(U57=0,"UNPRICED",IF(L57="PAYG",INDEX('SKU Catalog'!$K$1:$K$116,MAX(1,U57)),IF(L57="1Y",INDEX('SKU Catalog'!$L$1:$L$116,MAX(1,U57)),INDEX('SKU Catalog'!$M$1:$M$116,MAX(1,U57))))))</f>
        <v>0.4</v>
      </c>
      <c r="O57" s="4">
        <f>IF(NOT(AND(A57=$B$2,G57&gt;0,H57&gt;0,OR(C57&lt;&gt;"Recommended baseline",Assumptions!$B$10=1))),0,IF(ISNUMBER(N57),G57*H57*N57*IF(ISNUMBER(K57),1,IF(AND(L57="PAYG",INDEX('SKU Catalog'!$F$1:$F$116,MAX(1,U57))="Hourly"),I57,1)),"UNPRICED"))</f>
        <v>0.4</v>
      </c>
      <c r="P57" s="4">
        <f>IF(ISNUMBER(O57),O57*Assumptions!$B$8,"UNPRICED")</f>
        <v>4.8000000000000007</v>
      </c>
      <c r="Q57" s="3" t="str">
        <f>IF(NOT(AND(A57=$B$2,G57&gt;0,H57&gt;0,OR(C57&lt;&gt;"Recommended baseline",Assumptions!$B$10=1))),"Inactive",IF(NOT(ISNUMBER(N57)),"UNPRICED - select SKU / quote",IF(ISNUMBER(K57),"Manual quote - verify source",IF(T57="Covered","Covered by capacity",IF(T57="Control plane","No direct fee","Priced - verify sizing")))))</f>
        <v>Priced - verify sizing</v>
      </c>
      <c r="R57" s="2" t="s">
        <v>2303</v>
      </c>
      <c r="S57" s="2" t="s">
        <v>2304</v>
      </c>
      <c r="T57" s="2" t="s">
        <v>346</v>
      </c>
      <c r="U57" s="3">
        <f>IF(COUNTIF('SKU Catalog'!$A$4:$A$116,T57&amp;"|"&amp;F57)=0,0,MATCH(T57&amp;"|"&amp;F57,'SKU Catalog'!$A$1:$A$116,0))</f>
        <v>66</v>
      </c>
      <c r="V57" s="4">
        <f>IF(NOT(AND(A57=$B$2,G57&gt;0,H57&gt;0,OR(C57&lt;&gt;"Recommended baseline",Assumptions!$B$10=1))),0,IF(ISNUMBER(K57),G57*H57*K57,IF(U57=0,"UNPRICED",IF(ISNUMBER(INDEX('SKU Catalog'!$K$1:$K$116,MAX(1,U57))),G57*H57*INDEX('SKU Catalog'!$K$1:$K$116,MAX(1,U57))*IF(AND(INDEX('SKU Catalog'!$F$1:$F$116,MAX(1,U57))="Hourly",OR(INDEX('SKU Catalog'!$J$1:$J$116,MAX(1,U57))=0,"PAYG"="PAYG")),I57,1),"UNPRICED"))))</f>
        <v>0.4</v>
      </c>
      <c r="W57" s="4">
        <f>IF(NOT(AND(A57=$B$2,G57&gt;0,H57&gt;0,OR(C57&lt;&gt;"Recommended baseline",Assumptions!$B$10=1))),0,IF(ISNUMBER(K57),G57*H57*K57,IF(U57=0,"UNPRICED",IF(ISNUMBER(INDEX('SKU Catalog'!$L$1:$L$116,MAX(1,U57))),G57*H57*INDEX('SKU Catalog'!$L$1:$L$116,MAX(1,U57))*IF(AND(INDEX('SKU Catalog'!$F$1:$F$116,MAX(1,U57))="Hourly",OR(INDEX('SKU Catalog'!$J$1:$J$116,MAX(1,U57))=0,"1Y"="PAYG")),I57,1),"UNPRICED"))))</f>
        <v>0.4</v>
      </c>
      <c r="X57" s="4">
        <f>IF(NOT(AND(A57=$B$2,G57&gt;0,H57&gt;0,OR(C57&lt;&gt;"Recommended baseline",Assumptions!$B$10=1))),0,IF(ISNUMBER(K57),G57*H57*K57,IF(U57=0,"UNPRICED",IF(ISNUMBER(INDEX('SKU Catalog'!$M$1:$M$116,MAX(1,U57))),G57*H57*INDEX('SKU Catalog'!$M$1:$M$116,MAX(1,U57))*IF(AND(INDEX('SKU Catalog'!$F$1:$F$116,MAX(1,U57))="Hourly",OR(INDEX('SKU Catalog'!$J$1:$J$116,MAX(1,U57))=0,"3Y"="PAYG")),I57,1),"UNPRICED"))))</f>
        <v>0.4</v>
      </c>
    </row>
    <row r="58" spans="1:24" ht="54" customHeight="1" x14ac:dyDescent="0.3">
      <c r="A58" s="2" t="s">
        <v>967</v>
      </c>
      <c r="B58" s="2" t="s">
        <v>87</v>
      </c>
      <c r="C58" s="2" t="s">
        <v>2301</v>
      </c>
      <c r="D58" s="2" t="s">
        <v>352</v>
      </c>
      <c r="E58" s="2" t="s">
        <v>2302</v>
      </c>
      <c r="F58" s="5" t="s">
        <v>353</v>
      </c>
      <c r="G58" s="6">
        <v>1</v>
      </c>
      <c r="H58" s="13">
        <f>Assumptions!$B$16</f>
        <v>100</v>
      </c>
      <c r="I58" s="11">
        <v>1</v>
      </c>
      <c r="J58" s="5" t="s">
        <v>2297</v>
      </c>
      <c r="K58" s="12"/>
      <c r="L58" s="3" t="str">
        <f>IF(U58=0,"INVALID SKU",IF(INDEX('SKU Catalog'!$J$1:$J$116,MAX(1,U58))=0,"PAYG",IF(J58="Default",Assumptions!$B$7,J58)))</f>
        <v>PAYG</v>
      </c>
      <c r="M58" s="3" t="str">
        <f>IF(U58=0,"Review SKU",INDEX('SKU Catalog'!$E$1:$E$116,MAX(1,U58)))</f>
        <v>billable GB</v>
      </c>
      <c r="N58" s="8">
        <f>IF(ISNUMBER(K58),K58,IF(U58=0,"UNPRICED",IF(L58="PAYG",INDEX('SKU Catalog'!$K$1:$K$116,MAX(1,U58)),IF(L58="1Y",INDEX('SKU Catalog'!$L$1:$L$116,MAX(1,U58)),INDEX('SKU Catalog'!$M$1:$M$116,MAX(1,U58))))))</f>
        <v>8.6999999999999994E-2</v>
      </c>
      <c r="O58" s="4">
        <f>IF(NOT(AND(A58=$B$2,G58&gt;0,H58&gt;0,OR(C58&lt;&gt;"Recommended baseline",Assumptions!$B$10=1))),0,IF(ISNUMBER(N58),G58*H58*N58*IF(ISNUMBER(K58),1,IF(AND(L58="PAYG",INDEX('SKU Catalog'!$F$1:$F$116,MAX(1,U58))="Hourly"),I58,1)),"UNPRICED"))</f>
        <v>8.6999999999999993</v>
      </c>
      <c r="P58" s="4">
        <f>IF(ISNUMBER(O58),O58*Assumptions!$B$8,"UNPRICED")</f>
        <v>104.39999999999999</v>
      </c>
      <c r="Q58" s="3" t="str">
        <f>IF(NOT(AND(A58=$B$2,G58&gt;0,H58&gt;0,OR(C58&lt;&gt;"Recommended baseline",Assumptions!$B$10=1))),"Inactive",IF(NOT(ISNUMBER(N58)),"UNPRICED - select SKU / quote",IF(ISNUMBER(K58),"Manual quote - verify source",IF(T58="Covered","Covered by capacity",IF(T58="Control plane","No direct fee","Priced - verify sizing")))))</f>
        <v>Priced - verify sizing</v>
      </c>
      <c r="R58" s="2" t="s">
        <v>2303</v>
      </c>
      <c r="S58" s="2" t="s">
        <v>2304</v>
      </c>
      <c r="T58" s="2" t="s">
        <v>352</v>
      </c>
      <c r="U58" s="3">
        <f>IF(COUNTIF('SKU Catalog'!$A$4:$A$116,T58&amp;"|"&amp;F58)=0,0,MATCH(T58&amp;"|"&amp;F58,'SKU Catalog'!$A$1:$A$116,0))</f>
        <v>69</v>
      </c>
      <c r="V58" s="4">
        <f>IF(NOT(AND(A58=$B$2,G58&gt;0,H58&gt;0,OR(C58&lt;&gt;"Recommended baseline",Assumptions!$B$10=1))),0,IF(ISNUMBER(K58),G58*H58*K58,IF(U58=0,"UNPRICED",IF(ISNUMBER(INDEX('SKU Catalog'!$K$1:$K$116,MAX(1,U58))),G58*H58*INDEX('SKU Catalog'!$K$1:$K$116,MAX(1,U58))*IF(AND(INDEX('SKU Catalog'!$F$1:$F$116,MAX(1,U58))="Hourly",OR(INDEX('SKU Catalog'!$J$1:$J$116,MAX(1,U58))=0,"PAYG"="PAYG")),I58,1),"UNPRICED"))))</f>
        <v>8.6999999999999993</v>
      </c>
      <c r="W58" s="4">
        <f>IF(NOT(AND(A58=$B$2,G58&gt;0,H58&gt;0,OR(C58&lt;&gt;"Recommended baseline",Assumptions!$B$10=1))),0,IF(ISNUMBER(K58),G58*H58*K58,IF(U58=0,"UNPRICED",IF(ISNUMBER(INDEX('SKU Catalog'!$L$1:$L$116,MAX(1,U58))),G58*H58*INDEX('SKU Catalog'!$L$1:$L$116,MAX(1,U58))*IF(AND(INDEX('SKU Catalog'!$F$1:$F$116,MAX(1,U58))="Hourly",OR(INDEX('SKU Catalog'!$J$1:$J$116,MAX(1,U58))=0,"1Y"="PAYG")),I58,1),"UNPRICED"))))</f>
        <v>8.6999999999999993</v>
      </c>
      <c r="X58" s="4">
        <f>IF(NOT(AND(A58=$B$2,G58&gt;0,H58&gt;0,OR(C58&lt;&gt;"Recommended baseline",Assumptions!$B$10=1))),0,IF(ISNUMBER(K58),G58*H58*K58,IF(U58=0,"UNPRICED",IF(ISNUMBER(INDEX('SKU Catalog'!$M$1:$M$116,MAX(1,U58))),G58*H58*INDEX('SKU Catalog'!$M$1:$M$116,MAX(1,U58))*IF(AND(INDEX('SKU Catalog'!$F$1:$F$116,MAX(1,U58))="Hourly",OR(INDEX('SKU Catalog'!$J$1:$J$116,MAX(1,U58))=0,"3Y"="PAYG")),I58,1),"UNPRICED"))))</f>
        <v>8.6999999999999993</v>
      </c>
    </row>
    <row r="59" spans="1:24" ht="54" customHeight="1" x14ac:dyDescent="0.3">
      <c r="A59" s="2" t="s">
        <v>967</v>
      </c>
      <c r="B59" s="2" t="s">
        <v>90</v>
      </c>
      <c r="C59" s="2" t="s">
        <v>2301</v>
      </c>
      <c r="D59" s="2" t="s">
        <v>326</v>
      </c>
      <c r="E59" s="2" t="s">
        <v>2302</v>
      </c>
      <c r="F59" s="5" t="s">
        <v>327</v>
      </c>
      <c r="G59" s="6">
        <v>1</v>
      </c>
      <c r="H59" s="13">
        <f>Assumptions!$B$20</f>
        <v>1</v>
      </c>
      <c r="I59" s="11">
        <v>1</v>
      </c>
      <c r="J59" s="5" t="s">
        <v>2297</v>
      </c>
      <c r="K59" s="12"/>
      <c r="L59" s="3" t="str">
        <f>IF(U59=0,"INVALID SKU",IF(INDEX('SKU Catalog'!$J$1:$J$116,MAX(1,U59))=0,"PAYG",IF(J59="Default",Assumptions!$B$7,J59)))</f>
        <v>PAYG</v>
      </c>
      <c r="M59" s="3" t="str">
        <f>IF(U59=0,"Review SKU",INDEX('SKU Catalog'!$E$1:$E$116,MAX(1,U59)))</f>
        <v>search unit (replicas x partitions)</v>
      </c>
      <c r="N59" s="8">
        <f>IF(ISNUMBER(K59),K59,IF(U59=0,"UNPRICED",IF(L59="PAYG",INDEX('SKU Catalog'!$K$1:$K$116,MAX(1,U59)),IF(L59="1Y",INDEX('SKU Catalog'!$L$1:$L$116,MAX(1,U59)),INDEX('SKU Catalog'!$M$1:$M$116,MAX(1,U59))))))</f>
        <v>73.73</v>
      </c>
      <c r="O59" s="4">
        <f>IF(NOT(AND(A59=$B$2,G59&gt;0,H59&gt;0,OR(C59&lt;&gt;"Recommended baseline",Assumptions!$B$10=1))),0,IF(ISNUMBER(N59),G59*H59*N59*IF(ISNUMBER(K59),1,IF(AND(L59="PAYG",INDEX('SKU Catalog'!$F$1:$F$116,MAX(1,U59))="Hourly"),I59,1)),"UNPRICED"))</f>
        <v>73.73</v>
      </c>
      <c r="P59" s="4">
        <f>IF(ISNUMBER(O59),O59*Assumptions!$B$8,"UNPRICED")</f>
        <v>884.76</v>
      </c>
      <c r="Q59" s="3" t="str">
        <f>IF(NOT(AND(A59=$B$2,G59&gt;0,H59&gt;0,OR(C59&lt;&gt;"Recommended baseline",Assumptions!$B$10=1))),"Inactive",IF(NOT(ISNUMBER(N59)),"UNPRICED - select SKU / quote",IF(ISNUMBER(K59),"Manual quote - verify source",IF(T59="Covered","Covered by capacity",IF(T59="Control plane","No direct fee","Priced - verify sizing")))))</f>
        <v>Priced - verify sizing</v>
      </c>
      <c r="R59" s="2" t="s">
        <v>2303</v>
      </c>
      <c r="S59" s="2" t="s">
        <v>2304</v>
      </c>
      <c r="T59" s="2" t="s">
        <v>326</v>
      </c>
      <c r="U59" s="3">
        <f>IF(COUNTIF('SKU Catalog'!$A$4:$A$116,T59&amp;"|"&amp;F59)=0,0,MATCH(T59&amp;"|"&amp;F59,'SKU Catalog'!$A$1:$A$116,0))</f>
        <v>60</v>
      </c>
      <c r="V59" s="4">
        <f>IF(NOT(AND(A59=$B$2,G59&gt;0,H59&gt;0,OR(C59&lt;&gt;"Recommended baseline",Assumptions!$B$10=1))),0,IF(ISNUMBER(K59),G59*H59*K59,IF(U59=0,"UNPRICED",IF(ISNUMBER(INDEX('SKU Catalog'!$K$1:$K$116,MAX(1,U59))),G59*H59*INDEX('SKU Catalog'!$K$1:$K$116,MAX(1,U59))*IF(AND(INDEX('SKU Catalog'!$F$1:$F$116,MAX(1,U59))="Hourly",OR(INDEX('SKU Catalog'!$J$1:$J$116,MAX(1,U59))=0,"PAYG"="PAYG")),I59,1),"UNPRICED"))))</f>
        <v>73.73</v>
      </c>
      <c r="W59" s="4">
        <f>IF(NOT(AND(A59=$B$2,G59&gt;0,H59&gt;0,OR(C59&lt;&gt;"Recommended baseline",Assumptions!$B$10=1))),0,IF(ISNUMBER(K59),G59*H59*K59,IF(U59=0,"UNPRICED",IF(ISNUMBER(INDEX('SKU Catalog'!$L$1:$L$116,MAX(1,U59))),G59*H59*INDEX('SKU Catalog'!$L$1:$L$116,MAX(1,U59))*IF(AND(INDEX('SKU Catalog'!$F$1:$F$116,MAX(1,U59))="Hourly",OR(INDEX('SKU Catalog'!$J$1:$J$116,MAX(1,U59))=0,"1Y"="PAYG")),I59,1),"UNPRICED"))))</f>
        <v>73.73</v>
      </c>
      <c r="X59" s="4">
        <f>IF(NOT(AND(A59=$B$2,G59&gt;0,H59&gt;0,OR(C59&lt;&gt;"Recommended baseline",Assumptions!$B$10=1))),0,IF(ISNUMBER(K59),G59*H59*K59,IF(U59=0,"UNPRICED",IF(ISNUMBER(INDEX('SKU Catalog'!$M$1:$M$116,MAX(1,U59))),G59*H59*INDEX('SKU Catalog'!$M$1:$M$116,MAX(1,U59))*IF(AND(INDEX('SKU Catalog'!$F$1:$F$116,MAX(1,U59))="Hourly",OR(INDEX('SKU Catalog'!$J$1:$J$116,MAX(1,U59))=0,"3Y"="PAYG")),I59,1),"UNPRICED"))))</f>
        <v>73.73</v>
      </c>
    </row>
    <row r="60" spans="1:24" ht="54" customHeight="1" x14ac:dyDescent="0.3">
      <c r="A60" s="2" t="s">
        <v>967</v>
      </c>
      <c r="B60" s="2" t="s">
        <v>88</v>
      </c>
      <c r="C60" s="2" t="s">
        <v>2301</v>
      </c>
      <c r="D60" s="2" t="s">
        <v>307</v>
      </c>
      <c r="E60" s="2" t="s">
        <v>2302</v>
      </c>
      <c r="F60" s="5" t="s">
        <v>312</v>
      </c>
      <c r="G60" s="6">
        <v>1</v>
      </c>
      <c r="H60" s="13">
        <f>Assumptions!$B$19</f>
        <v>1</v>
      </c>
      <c r="I60" s="11">
        <v>1</v>
      </c>
      <c r="J60" s="5" t="s">
        <v>2297</v>
      </c>
      <c r="K60" s="12"/>
      <c r="L60" s="3" t="str">
        <f>IF(U60=0,"INVALID SKU",IF(INDEX('SKU Catalog'!$J$1:$J$116,MAX(1,U60))=0,"PAYG",IF(J60="Default",Assumptions!$B$7,J60)))</f>
        <v>PAYG</v>
      </c>
      <c r="M60" s="3" t="str">
        <f>IF(U60=0,"Review SKU",INDEX('SKU Catalog'!$E$1:$E$116,MAX(1,U60)))</f>
        <v>protected storage account</v>
      </c>
      <c r="N60" s="8" t="str">
        <f>IF(ISNUMBER(K60),K60,IF(U60=0,"UNPRICED",IF(L60="PAYG",INDEX('SKU Catalog'!$K$1:$K$116,MAX(1,U60)),IF(L60="1Y",INDEX('SKU Catalog'!$L$1:$L$116,MAX(1,U60)),INDEX('SKU Catalog'!$M$1:$M$116,MAX(1,U60))))))</f>
        <v>UNPRICED</v>
      </c>
      <c r="O60" s="4" t="str">
        <f>IF(NOT(AND(A60=$B$2,G60&gt;0,H60&gt;0,OR(C60&lt;&gt;"Recommended baseline",Assumptions!$B$10=1))),0,IF(ISNUMBER(N60),G60*H60*N60*IF(ISNUMBER(K60),1,IF(AND(L60="PAYG",INDEX('SKU Catalog'!$F$1:$F$116,MAX(1,U60))="Hourly"),I60,1)),"UNPRICED"))</f>
        <v>UNPRICED</v>
      </c>
      <c r="P60" s="4" t="str">
        <f>IF(ISNUMBER(O60),O60*Assumptions!$B$8,"UNPRICED")</f>
        <v>UNPRICED</v>
      </c>
      <c r="Q60" s="3" t="str">
        <f>IF(NOT(AND(A60=$B$2,G60&gt;0,H60&gt;0,OR(C60&lt;&gt;"Recommended baseline",Assumptions!$B$10=1))),"Inactive",IF(NOT(ISNUMBER(N60)),"UNPRICED - select SKU / quote",IF(ISNUMBER(K60),"Manual quote - verify source",IF(T60="Covered","Covered by capacity",IF(T60="Control plane","No direct fee","Priced - verify sizing")))))</f>
        <v>UNPRICED - select SKU / quote</v>
      </c>
      <c r="R60" s="2" t="s">
        <v>2307</v>
      </c>
      <c r="S60" s="2" t="s">
        <v>2304</v>
      </c>
      <c r="T60" s="2" t="s">
        <v>307</v>
      </c>
      <c r="U60" s="3">
        <f>IF(COUNTIF('SKU Catalog'!$A$4:$A$116,T60&amp;"|"&amp;F60)=0,0,MATCH(T60&amp;"|"&amp;F60,'SKU Catalog'!$A$1:$A$116,0))</f>
        <v>55</v>
      </c>
      <c r="V60" s="4" t="str">
        <f>IF(NOT(AND(A60=$B$2,G60&gt;0,H60&gt;0,OR(C60&lt;&gt;"Recommended baseline",Assumptions!$B$10=1))),0,IF(ISNUMBER(K60),G60*H60*K60,IF(U60=0,"UNPRICED",IF(ISNUMBER(INDEX('SKU Catalog'!$K$1:$K$116,MAX(1,U60))),G60*H60*INDEX('SKU Catalog'!$K$1:$K$116,MAX(1,U60))*IF(AND(INDEX('SKU Catalog'!$F$1:$F$116,MAX(1,U60))="Hourly",OR(INDEX('SKU Catalog'!$J$1:$J$116,MAX(1,U60))=0,"PAYG"="PAYG")),I60,1),"UNPRICED"))))</f>
        <v>UNPRICED</v>
      </c>
      <c r="W60" s="4" t="str">
        <f>IF(NOT(AND(A60=$B$2,G60&gt;0,H60&gt;0,OR(C60&lt;&gt;"Recommended baseline",Assumptions!$B$10=1))),0,IF(ISNUMBER(K60),G60*H60*K60,IF(U60=0,"UNPRICED",IF(ISNUMBER(INDEX('SKU Catalog'!$L$1:$L$116,MAX(1,U60))),G60*H60*INDEX('SKU Catalog'!$L$1:$L$116,MAX(1,U60))*IF(AND(INDEX('SKU Catalog'!$F$1:$F$116,MAX(1,U60))="Hourly",OR(INDEX('SKU Catalog'!$J$1:$J$116,MAX(1,U60))=0,"1Y"="PAYG")),I60,1),"UNPRICED"))))</f>
        <v>UNPRICED</v>
      </c>
      <c r="X60" s="4" t="str">
        <f>IF(NOT(AND(A60=$B$2,G60&gt;0,H60&gt;0,OR(C60&lt;&gt;"Recommended baseline",Assumptions!$B$10=1))),0,IF(ISNUMBER(K60),G60*H60*K60,IF(U60=0,"UNPRICED",IF(ISNUMBER(INDEX('SKU Catalog'!$M$1:$M$116,MAX(1,U60))),G60*H60*INDEX('SKU Catalog'!$M$1:$M$116,MAX(1,U60))*IF(AND(INDEX('SKU Catalog'!$F$1:$F$116,MAX(1,U60))="Hourly",OR(INDEX('SKU Catalog'!$J$1:$J$116,MAX(1,U60))=0,"3Y"="PAYG")),I60,1),"UNPRICED"))))</f>
        <v>UNPRICED</v>
      </c>
    </row>
    <row r="61" spans="1:24" ht="54" customHeight="1" x14ac:dyDescent="0.3">
      <c r="A61" s="2" t="s">
        <v>967</v>
      </c>
      <c r="B61" s="2" t="s">
        <v>96</v>
      </c>
      <c r="C61" s="2" t="s">
        <v>2301</v>
      </c>
      <c r="D61" s="2" t="s">
        <v>96</v>
      </c>
      <c r="E61" s="2" t="s">
        <v>2302</v>
      </c>
      <c r="F61" s="5" t="s">
        <v>191</v>
      </c>
      <c r="G61" s="6">
        <v>1</v>
      </c>
      <c r="H61" s="6">
        <v>1</v>
      </c>
      <c r="I61" s="11">
        <v>1</v>
      </c>
      <c r="J61" s="5" t="s">
        <v>2297</v>
      </c>
      <c r="K61" s="12"/>
      <c r="L61" s="3" t="str">
        <f>IF(U61=0,"INVALID SKU",IF(INDEX('SKU Catalog'!$J$1:$J$116,MAX(1,U61))=0,"PAYG",IF(J61="Default",Assumptions!$B$7,J61)))</f>
        <v>PAYG</v>
      </c>
      <c r="M61" s="3" t="str">
        <f>IF(U61=0,"Review SKU",INDEX('SKU Catalog'!$E$1:$E$116,MAX(1,U61)))</f>
        <v>quoted unit</v>
      </c>
      <c r="N61" s="8" t="str">
        <f>IF(ISNUMBER(K61),K61,IF(U61=0,"UNPRICED",IF(L61="PAYG",INDEX('SKU Catalog'!$K$1:$K$116,MAX(1,U61)),IF(L61="1Y",INDEX('SKU Catalog'!$L$1:$L$116,MAX(1,U61)),INDEX('SKU Catalog'!$M$1:$M$116,MAX(1,U61))))))</f>
        <v>UNPRICED</v>
      </c>
      <c r="O61" s="4" t="str">
        <f>IF(NOT(AND(A61=$B$2,G61&gt;0,H61&gt;0,OR(C61&lt;&gt;"Recommended baseline",Assumptions!$B$10=1))),0,IF(ISNUMBER(N61),G61*H61*N61*IF(ISNUMBER(K61),1,IF(AND(L61="PAYG",INDEX('SKU Catalog'!$F$1:$F$116,MAX(1,U61))="Hourly"),I61,1)),"UNPRICED"))</f>
        <v>UNPRICED</v>
      </c>
      <c r="P61" s="4" t="str">
        <f>IF(ISNUMBER(O61),O61*Assumptions!$B$8,"UNPRICED")</f>
        <v>UNPRICED</v>
      </c>
      <c r="Q61" s="3" t="str">
        <f>IF(NOT(AND(A61=$B$2,G61&gt;0,H61&gt;0,OR(C61&lt;&gt;"Recommended baseline",Assumptions!$B$10=1))),"Inactive",IF(NOT(ISNUMBER(N61)),"UNPRICED - select SKU / quote",IF(ISNUMBER(K61),"Manual quote - verify source",IF(T61="Covered","Covered by capacity",IF(T61="Control plane","No direct fee","Priced - verify sizing")))))</f>
        <v>UNPRICED - select SKU / quote</v>
      </c>
      <c r="R61" s="2" t="s">
        <v>2308</v>
      </c>
      <c r="S61" s="2" t="s">
        <v>2304</v>
      </c>
      <c r="T61" s="2" t="s">
        <v>96</v>
      </c>
      <c r="U61" s="3">
        <f>IF(COUNTIF('SKU Catalog'!$A$4:$A$116,T61&amp;"|"&amp;F61)=0,0,MATCH(T61&amp;"|"&amp;F61,'SKU Catalog'!$A$1:$A$116,0))</f>
        <v>6</v>
      </c>
      <c r="V61" s="4" t="str">
        <f>IF(NOT(AND(A61=$B$2,G61&gt;0,H61&gt;0,OR(C61&lt;&gt;"Recommended baseline",Assumptions!$B$10=1))),0,IF(ISNUMBER(K61),G61*H61*K61,IF(U61=0,"UNPRICED",IF(ISNUMBER(INDEX('SKU Catalog'!$K$1:$K$116,MAX(1,U61))),G61*H61*INDEX('SKU Catalog'!$K$1:$K$116,MAX(1,U61))*IF(AND(INDEX('SKU Catalog'!$F$1:$F$116,MAX(1,U61))="Hourly",OR(INDEX('SKU Catalog'!$J$1:$J$116,MAX(1,U61))=0,"PAYG"="PAYG")),I61,1),"UNPRICED"))))</f>
        <v>UNPRICED</v>
      </c>
      <c r="W61" s="4" t="str">
        <f>IF(NOT(AND(A61=$B$2,G61&gt;0,H61&gt;0,OR(C61&lt;&gt;"Recommended baseline",Assumptions!$B$10=1))),0,IF(ISNUMBER(K61),G61*H61*K61,IF(U61=0,"UNPRICED",IF(ISNUMBER(INDEX('SKU Catalog'!$L$1:$L$116,MAX(1,U61))),G61*H61*INDEX('SKU Catalog'!$L$1:$L$116,MAX(1,U61))*IF(AND(INDEX('SKU Catalog'!$F$1:$F$116,MAX(1,U61))="Hourly",OR(INDEX('SKU Catalog'!$J$1:$J$116,MAX(1,U61))=0,"1Y"="PAYG")),I61,1),"UNPRICED"))))</f>
        <v>UNPRICED</v>
      </c>
      <c r="X61" s="4" t="str">
        <f>IF(NOT(AND(A61=$B$2,G61&gt;0,H61&gt;0,OR(C61&lt;&gt;"Recommended baseline",Assumptions!$B$10=1))),0,IF(ISNUMBER(K61),G61*H61*K61,IF(U61=0,"UNPRICED",IF(ISNUMBER(INDEX('SKU Catalog'!$M$1:$M$116,MAX(1,U61))),G61*H61*INDEX('SKU Catalog'!$M$1:$M$116,MAX(1,U61))*IF(AND(INDEX('SKU Catalog'!$F$1:$F$116,MAX(1,U61))="Hourly",OR(INDEX('SKU Catalog'!$J$1:$J$116,MAX(1,U61))=0,"3Y"="PAYG")),I61,1),"UNPRICED"))))</f>
        <v>UNPRICED</v>
      </c>
    </row>
  </sheetData>
  <autoFilter ref="A5:S61" xr:uid="{00000000-0009-0000-0000-000016000000}"/>
  <mergeCells count="2">
    <mergeCell ref="A3:S3"/>
    <mergeCell ref="A1:S1"/>
  </mergeCells>
  <conditionalFormatting sqref="O6:P61">
    <cfRule type="cellIs" dxfId="2" priority="1" operator="equal">
      <formula>"UNPRICED"</formula>
    </cfRule>
  </conditionalFormatting>
  <dataValidations count="32">
    <dataValidation type="list" showErrorMessage="1" errorTitle="Invalid model input" error="Use the supplied options or a non-negative value in the allowed range." sqref="B2" xr:uid="{00000000-0002-0000-1600-000000000000}">
      <formula1>"dev"</formula1>
    </dataValidation>
    <dataValidation type="list" showErrorMessage="1" errorTitle="Invalid model input" error="Use the supplied options or a non-negative value in the allowed range." sqref="F6" xr:uid="{00000000-0002-0000-1600-000001000000}">
      <formula1>SKU_4</formula1>
    </dataValidation>
    <dataValidation type="list" showErrorMessage="1" errorTitle="Invalid model input" error="Use the supplied options or a non-negative value in the allowed range." sqref="J6:J61" xr:uid="{00000000-0002-0000-1600-000002000000}">
      <formula1>"Default,PAYG,1Y,3Y"</formula1>
    </dataValidation>
    <dataValidation type="decimal" showErrorMessage="1" errorTitle="Invalid model input" error="Use the supplied options or a non-negative value in the allowed range." sqref="G6:H61 K6:K61" xr:uid="{00000000-0002-0000-1600-000003000000}">
      <formula1>0</formula1>
      <formula2>1000000000000</formula2>
    </dataValidation>
    <dataValidation type="decimal" showErrorMessage="1" errorTitle="Invalid model input" error="Use the supplied options or a non-negative value in the allowed range." sqref="I6:I61" xr:uid="{00000000-0002-0000-1600-000006000000}">
      <formula1>0</formula1>
      <formula2>1</formula2>
    </dataValidation>
    <dataValidation type="list" showErrorMessage="1" errorTitle="Invalid model input" error="Use the supplied options or a non-negative value in the allowed range." sqref="F7 F51 F47:F48 F37:F39 F34 F28:F30 F25 F21:F23 F14 F12 F10" xr:uid="{00000000-0002-0000-1600-000007000000}">
      <formula1>SKU_2</formula1>
    </dataValidation>
    <dataValidation type="list" showErrorMessage="1" errorTitle="Invalid model input" error="Use the supplied options or a non-negative value in the allowed range." sqref="F8" xr:uid="{00000000-0002-0000-1600-00000D000000}">
      <formula1>SKU_56</formula1>
    </dataValidation>
    <dataValidation type="list" showErrorMessage="1" errorTitle="Invalid model input" error="Use the supplied options or a non-negative value in the allowed range." sqref="F9" xr:uid="{00000000-0002-0000-1600-000013000000}">
      <formula1>SKU_15</formula1>
    </dataValidation>
    <dataValidation type="list" showErrorMessage="1" errorTitle="Invalid model input" error="Use the supplied options or a non-negative value in the allowed range." sqref="F11" xr:uid="{00000000-0002-0000-1600-00001F000000}">
      <formula1>SKU_19</formula1>
    </dataValidation>
    <dataValidation type="list" showErrorMessage="1" errorTitle="Invalid model input" error="Use the supplied options or a non-negative value in the allowed range." sqref="F13 F61 F44 F40:F41 F35 F31:F33 F24 F20 F15" xr:uid="{00000000-0002-0000-1600-00002B000000}">
      <formula1>SKU_3</formula1>
    </dataValidation>
    <dataValidation type="list" showErrorMessage="1" errorTitle="Invalid model input" error="Use the supplied options or a non-negative value in the allowed range." sqref="F16" xr:uid="{00000000-0002-0000-1600-00003D000000}">
      <formula1>SKU_18</formula1>
    </dataValidation>
    <dataValidation type="list" showErrorMessage="1" errorTitle="Invalid model input" error="Use the supplied options or a non-negative value in the allowed range." sqref="F17" xr:uid="{00000000-0002-0000-1600-000043000000}">
      <formula1>SKU_59</formula1>
    </dataValidation>
    <dataValidation type="list" showErrorMessage="1" errorTitle="Invalid model input" error="Use the supplied options or a non-negative value in the allowed range." sqref="F18" xr:uid="{00000000-0002-0000-1600-000049000000}">
      <formula1>SKU_22</formula1>
    </dataValidation>
    <dataValidation type="list" showErrorMessage="1" errorTitle="Invalid model input" error="Use the supplied options or a non-negative value in the allowed range." sqref="F19" xr:uid="{00000000-0002-0000-1600-00004F000000}">
      <formula1>SKU_23</formula1>
    </dataValidation>
    <dataValidation type="list" showErrorMessage="1" errorTitle="Invalid model input" error="Use the supplied options or a non-negative value in the allowed range." sqref="F26" xr:uid="{00000000-0002-0000-1600-000079000000}">
      <formula1>SKU_16</formula1>
    </dataValidation>
    <dataValidation type="list" showErrorMessage="1" errorTitle="Invalid model input" error="Use the supplied options or a non-negative value in the allowed range." sqref="F27" xr:uid="{00000000-0002-0000-1600-00007F000000}">
      <formula1>SKU_17</formula1>
    </dataValidation>
    <dataValidation type="list" showErrorMessage="1" errorTitle="Invalid model input" error="Use the supplied options or a non-negative value in the allowed range." sqref="F36" xr:uid="{00000000-0002-0000-1600-0000B5000000}">
      <formula1>SKU_32</formula1>
    </dataValidation>
    <dataValidation type="list" showErrorMessage="1" errorTitle="Invalid model input" error="Use the supplied options or a non-negative value in the allowed range." sqref="F42" xr:uid="{00000000-0002-0000-1600-0000D9000000}">
      <formula1>SKU_33</formula1>
    </dataValidation>
    <dataValidation type="list" showErrorMessage="1" errorTitle="Invalid model input" error="Use the supplied options or a non-negative value in the allowed range." sqref="F43" xr:uid="{00000000-0002-0000-1600-0000DF000000}">
      <formula1>SKU_34</formula1>
    </dataValidation>
    <dataValidation type="list" showErrorMessage="1" errorTitle="Invalid model input" error="Use the supplied options or a non-negative value in the allowed range." sqref="F45" xr:uid="{00000000-0002-0000-1600-0000EB000000}">
      <formula1>SKU_30</formula1>
    </dataValidation>
    <dataValidation type="list" showErrorMessage="1" errorTitle="Invalid model input" error="Use the supplied options or a non-negative value in the allowed range." sqref="F46" xr:uid="{00000000-0002-0000-1600-0000F1000000}">
      <formula1>SKU_31</formula1>
    </dataValidation>
    <dataValidation type="list" showErrorMessage="1" errorTitle="Invalid model input" error="Use the supplied options or a non-negative value in the allowed range." sqref="F49" xr:uid="{00000000-0002-0000-1600-000003010000}">
      <formula1>SKU_35</formula1>
    </dataValidation>
    <dataValidation type="list" showErrorMessage="1" errorTitle="Invalid model input" error="Use the supplied options or a non-negative value in the allowed range." sqref="F50" xr:uid="{00000000-0002-0000-1600-000009010000}">
      <formula1>SKU_36</formula1>
    </dataValidation>
    <dataValidation type="list" showErrorMessage="1" errorTitle="Invalid model input" error="Use the supplied options or a non-negative value in the allowed range." sqref="F52" xr:uid="{00000000-0002-0000-1600-000015010000}">
      <formula1>SKU_9</formula1>
    </dataValidation>
    <dataValidation type="list" showErrorMessage="1" errorTitle="Invalid model input" error="Use the supplied options or a non-negative value in the allowed range." sqref="F53" xr:uid="{00000000-0002-0000-1600-00001B010000}">
      <formula1>SKU_10</formula1>
    </dataValidation>
    <dataValidation type="list" showErrorMessage="1" errorTitle="Invalid model input" error="Use the supplied options or a non-negative value in the allowed range." sqref="F54" xr:uid="{00000000-0002-0000-1600-000021010000}">
      <formula1>SKU_11</formula1>
    </dataValidation>
    <dataValidation type="list" showErrorMessage="1" errorTitle="Invalid model input" error="Use the supplied options or a non-negative value in the allowed range." sqref="F55" xr:uid="{00000000-0002-0000-1600-000027010000}">
      <formula1>SKU_25</formula1>
    </dataValidation>
    <dataValidation type="list" showErrorMessage="1" errorTitle="Invalid model input" error="Use the supplied options or a non-negative value in the allowed range." sqref="F56" xr:uid="{00000000-0002-0000-1600-00002D010000}">
      <formula1>SKU_26</formula1>
    </dataValidation>
    <dataValidation type="list" showErrorMessage="1" errorTitle="Invalid model input" error="Use the supplied options or a non-negative value in the allowed range." sqref="F57" xr:uid="{00000000-0002-0000-1600-000033010000}">
      <formula1>SKU_28</formula1>
    </dataValidation>
    <dataValidation type="list" showErrorMessage="1" errorTitle="Invalid model input" error="Use the supplied options or a non-negative value in the allowed range." sqref="F58" xr:uid="{00000000-0002-0000-1600-000039010000}">
      <formula1>SKU_29</formula1>
    </dataValidation>
    <dataValidation type="list" showErrorMessage="1" errorTitle="Invalid model input" error="Use the supplied options or a non-negative value in the allowed range." sqref="F59" xr:uid="{00000000-0002-0000-1600-00003F010000}">
      <formula1>SKU_24</formula1>
    </dataValidation>
    <dataValidation type="list" showErrorMessage="1" errorTitle="Invalid model input" error="Use the supplied options or a non-negative value in the allowed range." sqref="F60" xr:uid="{00000000-0002-0000-1600-000045010000}">
      <formula1>SKU_20</formula1>
    </dataValidation>
  </dataValidations>
  <pageMargins left="0.75" right="0.75" top="1" bottom="1" header="0.5" footer="0.5"/>
  <pageSetup paperSize="8" fitToHeight="0" orientation="landscape"/>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X33"/>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2369</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SUM(O6:O33)</f>
        <v>327.65800000000002</v>
      </c>
      <c r="J2" s="2" t="s">
        <v>97</v>
      </c>
      <c r="K2" s="10">
        <f>COUNTIFS(A6:A33,B2,Q6:Q33,"UNPRICED*")</f>
        <v>3</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2169</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2169</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86</v>
      </c>
      <c r="C8" s="2" t="s">
        <v>2299</v>
      </c>
      <c r="D8" s="2" t="s">
        <v>987</v>
      </c>
      <c r="E8" s="2" t="s">
        <v>988</v>
      </c>
      <c r="F8" s="5" t="s">
        <v>182</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Covered by capacity</v>
      </c>
      <c r="R8" s="2" t="s">
        <v>2314</v>
      </c>
      <c r="S8" s="2" t="s">
        <v>2169</v>
      </c>
      <c r="T8" s="2" t="s">
        <v>181</v>
      </c>
      <c r="U8" s="3">
        <f>IF(COUNTIF('SKU Catalog'!$A$4:$A$116,T8&amp;"|"&amp;F8)=0,0,MATCH(T8&amp;"|"&amp;F8,'SKU Catalog'!$A$1:$A$116,0))</f>
        <v>4</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86</v>
      </c>
      <c r="C9" s="2" t="s">
        <v>2299</v>
      </c>
      <c r="D9" s="2" t="s">
        <v>2171</v>
      </c>
      <c r="E9" s="2" t="s">
        <v>2172</v>
      </c>
      <c r="F9" s="5" t="s">
        <v>182</v>
      </c>
      <c r="G9" s="6">
        <v>1</v>
      </c>
      <c r="H9" s="6">
        <v>1</v>
      </c>
      <c r="I9" s="11">
        <v>1</v>
      </c>
      <c r="J9" s="5" t="s">
        <v>2297</v>
      </c>
      <c r="K9" s="12"/>
      <c r="L9" s="3" t="str">
        <f>IF(U9=0,"INVALID SKU",IF(INDEX('SKU Catalog'!$J$1:$J$116,MAX(1,U9))=0,"PAYG",IF(J9="Default",Assumptions!$B$7,J9)))</f>
        <v>PAYG</v>
      </c>
      <c r="M9" s="3" t="str">
        <f>IF(U9=0,"Review SKU",INDEX('SKU Catalog'!$E$1:$E$116,MAX(1,U9)))</f>
        <v>resource</v>
      </c>
      <c r="N9" s="8">
        <f>IF(ISNUMBER(K9),K9,IF(U9=0,"UNPRICED",IF(L9="PAYG",INDEX('SKU Catalog'!$K$1:$K$116,MAX(1,U9)),IF(L9="1Y",INDEX('SKU Catalog'!$L$1:$L$116,MAX(1,U9)),INDEX('SKU Catalog'!$M$1:$M$116,MAX(1,U9))))))</f>
        <v>0</v>
      </c>
      <c r="O9" s="4">
        <f>IF(NOT(AND(A9=$B$2,G9&gt;0,H9&gt;0,OR(C9&lt;&gt;"Recommended baseline",Assumptions!$B$10=1))),0,IF(ISNUMBER(N9),G9*H9*N9*IF(ISNUMBER(K9),1,IF(AND(L9="PAYG",INDEX('SKU Catalog'!$F$1:$F$116,MAX(1,U9))="Hourly"),I9,1)),"UNPRICED"))</f>
        <v>0</v>
      </c>
      <c r="P9" s="4">
        <f>IF(ISNUMBER(O9),O9*Assumptions!$B$8,"UNPRICED")</f>
        <v>0</v>
      </c>
      <c r="Q9" s="3" t="str">
        <f>IF(NOT(AND(A9=$B$2,G9&gt;0,H9&gt;0,OR(C9&lt;&gt;"Recommended baseline",Assumptions!$B$10=1))),"Inactive",IF(NOT(ISNUMBER(N9)),"UNPRICED - select SKU / quote",IF(ISNUMBER(K9),"Manual quote - verify source",IF(T9="Covered","Covered by capacity",IF(T9="Control plane","No direct fee","Priced - verify sizing")))))</f>
        <v>Covered by capacity</v>
      </c>
      <c r="R9" s="2" t="s">
        <v>2314</v>
      </c>
      <c r="S9" s="2" t="s">
        <v>2169</v>
      </c>
      <c r="T9" s="2" t="s">
        <v>181</v>
      </c>
      <c r="U9" s="3">
        <f>IF(COUNTIF('SKU Catalog'!$A$4:$A$116,T9&amp;"|"&amp;F9)=0,0,MATCH(T9&amp;"|"&amp;F9,'SKU Catalog'!$A$1:$A$116,0))</f>
        <v>4</v>
      </c>
      <c r="V9" s="4">
        <f>IF(NOT(AND(A9=$B$2,G9&gt;0,H9&gt;0,OR(C9&lt;&gt;"Recommended baseline",Assumptions!$B$10=1))),0,IF(ISNUMBER(K9),G9*H9*K9,IF(U9=0,"UNPRICED",IF(ISNUMBER(INDEX('SKU Catalog'!$K$1:$K$116,MAX(1,U9))),G9*H9*INDEX('SKU Catalog'!$K$1:$K$116,MAX(1,U9))*IF(AND(INDEX('SKU Catalog'!$F$1:$F$116,MAX(1,U9))="Hourly",OR(INDEX('SKU Catalog'!$J$1:$J$116,MAX(1,U9))=0,"PAYG"="PAYG")),I9,1),"UNPRICED"))))</f>
        <v>0</v>
      </c>
      <c r="W9" s="4">
        <f>IF(NOT(AND(A9=$B$2,G9&gt;0,H9&gt;0,OR(C9&lt;&gt;"Recommended baseline",Assumptions!$B$10=1))),0,IF(ISNUMBER(K9),G9*H9*K9,IF(U9=0,"UNPRICED",IF(ISNUMBER(INDEX('SKU Catalog'!$L$1:$L$116,MAX(1,U9))),G9*H9*INDEX('SKU Catalog'!$L$1:$L$116,MAX(1,U9))*IF(AND(INDEX('SKU Catalog'!$F$1:$F$116,MAX(1,U9))="Hourly",OR(INDEX('SKU Catalog'!$J$1:$J$116,MAX(1,U9))=0,"1Y"="PAYG")),I9,1),"UNPRICED"))))</f>
        <v>0</v>
      </c>
      <c r="X9" s="4">
        <f>IF(NOT(AND(A9=$B$2,G9&gt;0,H9&gt;0,OR(C9&lt;&gt;"Recommended baseline",Assumptions!$B$10=1))),0,IF(ISNUMBER(K9),G9*H9*K9,IF(U9=0,"UNPRICED",IF(ISNUMBER(INDEX('SKU Catalog'!$M$1:$M$116,MAX(1,U9))),G9*H9*INDEX('SKU Catalog'!$M$1:$M$116,MAX(1,U9))*IF(AND(INDEX('SKU Catalog'!$F$1:$F$116,MAX(1,U9))="Hourly",OR(INDEX('SKU Catalog'!$J$1:$J$116,MAX(1,U9))=0,"3Y"="PAYG")),I9,1),"UNPRICED"))))</f>
        <v>0</v>
      </c>
    </row>
    <row r="10" spans="1:24" ht="54" customHeight="1" x14ac:dyDescent="0.3">
      <c r="A10" s="2" t="s">
        <v>967</v>
      </c>
      <c r="B10" s="2" t="s">
        <v>86</v>
      </c>
      <c r="C10" s="2" t="s">
        <v>2299</v>
      </c>
      <c r="D10" s="2" t="s">
        <v>1121</v>
      </c>
      <c r="E10" s="2" t="s">
        <v>1122</v>
      </c>
      <c r="F10" s="5" t="s">
        <v>182</v>
      </c>
      <c r="G10" s="6">
        <v>1</v>
      </c>
      <c r="H10" s="6">
        <v>1</v>
      </c>
      <c r="I10" s="11">
        <v>1</v>
      </c>
      <c r="J10" s="5" t="s">
        <v>2297</v>
      </c>
      <c r="K10" s="12"/>
      <c r="L10" s="3" t="str">
        <f>IF(U10=0,"INVALID SKU",IF(INDEX('SKU Catalog'!$J$1:$J$116,MAX(1,U10))=0,"PAYG",IF(J10="Default",Assumptions!$B$7,J10)))</f>
        <v>PAYG</v>
      </c>
      <c r="M10" s="3" t="str">
        <f>IF(U10=0,"Review SKU",INDEX('SKU Catalog'!$E$1:$E$116,MAX(1,U10)))</f>
        <v>resource</v>
      </c>
      <c r="N10" s="8">
        <f>IF(ISNUMBER(K10),K10,IF(U10=0,"UNPRICED",IF(L10="PAYG",INDEX('SKU Catalog'!$K$1:$K$116,MAX(1,U10)),IF(L10="1Y",INDEX('SKU Catalog'!$L$1:$L$116,MAX(1,U10)),INDEX('SKU Catalog'!$M$1:$M$116,MAX(1,U10))))))</f>
        <v>0</v>
      </c>
      <c r="O10" s="4">
        <f>IF(NOT(AND(A10=$B$2,G10&gt;0,H10&gt;0,OR(C10&lt;&gt;"Recommended baseline",Assumptions!$B$10=1))),0,IF(ISNUMBER(N10),G10*H10*N10*IF(ISNUMBER(K10),1,IF(AND(L10="PAYG",INDEX('SKU Catalog'!$F$1:$F$116,MAX(1,U10))="Hourly"),I10,1)),"UNPRICED"))</f>
        <v>0</v>
      </c>
      <c r="P10" s="4">
        <f>IF(ISNUMBER(O10),O10*Assumptions!$B$8,"UNPRICED")</f>
        <v>0</v>
      </c>
      <c r="Q10" s="3" t="str">
        <f>IF(NOT(AND(A10=$B$2,G10&gt;0,H10&gt;0,OR(C10&lt;&gt;"Recommended baseline",Assumptions!$B$10=1))),"Inactive",IF(NOT(ISNUMBER(N10)),"UNPRICED - select SKU / quote",IF(ISNUMBER(K10),"Manual quote - verify source",IF(T10="Covered","Covered by capacity",IF(T10="Control plane","No direct fee","Priced - verify sizing")))))</f>
        <v>Covered by capacity</v>
      </c>
      <c r="R10" s="2" t="s">
        <v>2314</v>
      </c>
      <c r="S10" s="2" t="s">
        <v>2169</v>
      </c>
      <c r="T10" s="2" t="s">
        <v>181</v>
      </c>
      <c r="U10" s="3">
        <f>IF(COUNTIF('SKU Catalog'!$A$4:$A$116,T10&amp;"|"&amp;F10)=0,0,MATCH(T10&amp;"|"&amp;F10,'SKU Catalog'!$A$1:$A$116,0))</f>
        <v>4</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v>
      </c>
    </row>
    <row r="11" spans="1:24" ht="54" customHeight="1" x14ac:dyDescent="0.3">
      <c r="A11" s="2" t="s">
        <v>967</v>
      </c>
      <c r="B11" s="2" t="s">
        <v>86</v>
      </c>
      <c r="C11" s="2" t="s">
        <v>2299</v>
      </c>
      <c r="D11" s="2" t="s">
        <v>2175</v>
      </c>
      <c r="E11" s="2" t="s">
        <v>2176</v>
      </c>
      <c r="F11" s="5" t="s">
        <v>182</v>
      </c>
      <c r="G11" s="6">
        <v>1</v>
      </c>
      <c r="H11" s="6">
        <v>1</v>
      </c>
      <c r="I11" s="11">
        <v>1</v>
      </c>
      <c r="J11" s="5" t="s">
        <v>2297</v>
      </c>
      <c r="K11" s="12"/>
      <c r="L11" s="3" t="str">
        <f>IF(U11=0,"INVALID SKU",IF(INDEX('SKU Catalog'!$J$1:$J$116,MAX(1,U11))=0,"PAYG",IF(J11="Default",Assumptions!$B$7,J11)))</f>
        <v>PAYG</v>
      </c>
      <c r="M11" s="3" t="str">
        <f>IF(U11=0,"Review SKU",INDEX('SKU Catalog'!$E$1:$E$116,MAX(1,U11)))</f>
        <v>resource</v>
      </c>
      <c r="N11" s="8">
        <f>IF(ISNUMBER(K11),K11,IF(U11=0,"UNPRICED",IF(L11="PAYG",INDEX('SKU Catalog'!$K$1:$K$116,MAX(1,U11)),IF(L11="1Y",INDEX('SKU Catalog'!$L$1:$L$116,MAX(1,U11)),INDEX('SKU Catalog'!$M$1:$M$116,MAX(1,U11))))))</f>
        <v>0</v>
      </c>
      <c r="O11" s="4">
        <f>IF(NOT(AND(A11=$B$2,G11&gt;0,H11&gt;0,OR(C11&lt;&gt;"Recommended baseline",Assumptions!$B$10=1))),0,IF(ISNUMBER(N11),G11*H11*N11*IF(ISNUMBER(K11),1,IF(AND(L11="PAYG",INDEX('SKU Catalog'!$F$1:$F$116,MAX(1,U11))="Hourly"),I11,1)),"UNPRICED"))</f>
        <v>0</v>
      </c>
      <c r="P11" s="4">
        <f>IF(ISNUMBER(O11),O11*Assumptions!$B$8,"UNPRICED")</f>
        <v>0</v>
      </c>
      <c r="Q11" s="3" t="str">
        <f>IF(NOT(AND(A11=$B$2,G11&gt;0,H11&gt;0,OR(C11&lt;&gt;"Recommended baseline",Assumptions!$B$10=1))),"Inactive",IF(NOT(ISNUMBER(N11)),"UNPRICED - select SKU / quote",IF(ISNUMBER(K11),"Manual quote - verify source",IF(T11="Covered","Covered by capacity",IF(T11="Control plane","No direct fee","Priced - verify sizing")))))</f>
        <v>Covered by capacity</v>
      </c>
      <c r="R11" s="2" t="s">
        <v>2314</v>
      </c>
      <c r="S11" s="2" t="s">
        <v>2169</v>
      </c>
      <c r="T11" s="2" t="s">
        <v>181</v>
      </c>
      <c r="U11" s="3">
        <f>IF(COUNTIF('SKU Catalog'!$A$4:$A$116,T11&amp;"|"&amp;F11)=0,0,MATCH(T11&amp;"|"&amp;F11,'SKU Catalog'!$A$1:$A$116,0))</f>
        <v>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0</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0</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0</v>
      </c>
    </row>
    <row r="12" spans="1:24" ht="54" customHeight="1" x14ac:dyDescent="0.3">
      <c r="A12" s="2" t="s">
        <v>967</v>
      </c>
      <c r="B12" s="2" t="s">
        <v>86</v>
      </c>
      <c r="C12" s="2" t="s">
        <v>2299</v>
      </c>
      <c r="D12" s="2" t="s">
        <v>2178</v>
      </c>
      <c r="E12" s="2" t="s">
        <v>2179</v>
      </c>
      <c r="F12" s="5" t="s">
        <v>182</v>
      </c>
      <c r="G12" s="6">
        <v>1</v>
      </c>
      <c r="H12" s="6">
        <v>1</v>
      </c>
      <c r="I12" s="11">
        <v>1</v>
      </c>
      <c r="J12" s="5" t="s">
        <v>2297</v>
      </c>
      <c r="K12" s="12"/>
      <c r="L12" s="3" t="str">
        <f>IF(U12=0,"INVALID SKU",IF(INDEX('SKU Catalog'!$J$1:$J$116,MAX(1,U12))=0,"PAYG",IF(J12="Default",Assumptions!$B$7,J12)))</f>
        <v>PAYG</v>
      </c>
      <c r="M12" s="3" t="str">
        <f>IF(U12=0,"Review SKU",INDEX('SKU Catalog'!$E$1:$E$116,MAX(1,U12)))</f>
        <v>resource</v>
      </c>
      <c r="N12" s="8">
        <f>IF(ISNUMBER(K12),K12,IF(U12=0,"UNPRICED",IF(L12="PAYG",INDEX('SKU Catalog'!$K$1:$K$116,MAX(1,U12)),IF(L12="1Y",INDEX('SKU Catalog'!$L$1:$L$116,MAX(1,U12)),INDEX('SKU Catalog'!$M$1:$M$116,MAX(1,U12))))))</f>
        <v>0</v>
      </c>
      <c r="O12" s="4">
        <f>IF(NOT(AND(A12=$B$2,G12&gt;0,H12&gt;0,OR(C12&lt;&gt;"Recommended baseline",Assumptions!$B$10=1))),0,IF(ISNUMBER(N12),G12*H12*N12*IF(ISNUMBER(K12),1,IF(AND(L12="PAYG",INDEX('SKU Catalog'!$F$1:$F$116,MAX(1,U12))="Hourly"),I12,1)),"UNPRICED"))</f>
        <v>0</v>
      </c>
      <c r="P12" s="4">
        <f>IF(ISNUMBER(O12),O12*Assumptions!$B$8,"UNPRICED")</f>
        <v>0</v>
      </c>
      <c r="Q12" s="3" t="str">
        <f>IF(NOT(AND(A12=$B$2,G12&gt;0,H12&gt;0,OR(C12&lt;&gt;"Recommended baseline",Assumptions!$B$10=1))),"Inactive",IF(NOT(ISNUMBER(N12)),"UNPRICED - select SKU / quote",IF(ISNUMBER(K12),"Manual quote - verify source",IF(T12="Covered","Covered by capacity",IF(T12="Control plane","No direct fee","Priced - verify sizing")))))</f>
        <v>Covered by capacity</v>
      </c>
      <c r="R12" s="2" t="s">
        <v>2314</v>
      </c>
      <c r="S12" s="2" t="s">
        <v>2169</v>
      </c>
      <c r="T12" s="2" t="s">
        <v>181</v>
      </c>
      <c r="U12" s="3">
        <f>IF(COUNTIF('SKU Catalog'!$A$4:$A$116,T12&amp;"|"&amp;F12)=0,0,MATCH(T12&amp;"|"&amp;F12,'SKU Catalog'!$A$1:$A$116,0))</f>
        <v>4</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0</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0</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0</v>
      </c>
    </row>
    <row r="13" spans="1:24" ht="54" customHeight="1" x14ac:dyDescent="0.3">
      <c r="A13" s="2" t="s">
        <v>967</v>
      </c>
      <c r="B13" s="2" t="s">
        <v>86</v>
      </c>
      <c r="C13" s="2" t="s">
        <v>2299</v>
      </c>
      <c r="D13" s="2" t="s">
        <v>2181</v>
      </c>
      <c r="E13" s="2" t="s">
        <v>2182</v>
      </c>
      <c r="F13" s="5" t="s">
        <v>182</v>
      </c>
      <c r="G13" s="6">
        <v>1</v>
      </c>
      <c r="H13" s="6">
        <v>1</v>
      </c>
      <c r="I13" s="11">
        <v>1</v>
      </c>
      <c r="J13" s="5" t="s">
        <v>2297</v>
      </c>
      <c r="K13" s="12"/>
      <c r="L13" s="3" t="str">
        <f>IF(U13=0,"INVALID SKU",IF(INDEX('SKU Catalog'!$J$1:$J$116,MAX(1,U13))=0,"PAYG",IF(J13="Default",Assumptions!$B$7,J13)))</f>
        <v>PAYG</v>
      </c>
      <c r="M13" s="3" t="str">
        <f>IF(U13=0,"Review SKU",INDEX('SKU Catalog'!$E$1:$E$116,MAX(1,U13)))</f>
        <v>resource</v>
      </c>
      <c r="N13" s="8">
        <f>IF(ISNUMBER(K13),K13,IF(U13=0,"UNPRICED",IF(L13="PAYG",INDEX('SKU Catalog'!$K$1:$K$116,MAX(1,U13)),IF(L13="1Y",INDEX('SKU Catalog'!$L$1:$L$116,MAX(1,U13)),INDEX('SKU Catalog'!$M$1:$M$116,MAX(1,U13))))))</f>
        <v>0</v>
      </c>
      <c r="O13" s="4">
        <f>IF(NOT(AND(A13=$B$2,G13&gt;0,H13&gt;0,OR(C13&lt;&gt;"Recommended baseline",Assumptions!$B$10=1))),0,IF(ISNUMBER(N13),G13*H13*N13*IF(ISNUMBER(K13),1,IF(AND(L13="PAYG",INDEX('SKU Catalog'!$F$1:$F$116,MAX(1,U13))="Hourly"),I13,1)),"UNPRICED"))</f>
        <v>0</v>
      </c>
      <c r="P13" s="4">
        <f>IF(ISNUMBER(O13),O13*Assumptions!$B$8,"UNPRICED")</f>
        <v>0</v>
      </c>
      <c r="Q13" s="3" t="str">
        <f>IF(NOT(AND(A13=$B$2,G13&gt;0,H13&gt;0,OR(C13&lt;&gt;"Recommended baseline",Assumptions!$B$10=1))),"Inactive",IF(NOT(ISNUMBER(N13)),"UNPRICED - select SKU / quote",IF(ISNUMBER(K13),"Manual quote - verify source",IF(T13="Covered","Covered by capacity",IF(T13="Control plane","No direct fee","Priced - verify sizing")))))</f>
        <v>Covered by capacity</v>
      </c>
      <c r="R13" s="2" t="s">
        <v>2314</v>
      </c>
      <c r="S13" s="2" t="s">
        <v>2169</v>
      </c>
      <c r="T13" s="2" t="s">
        <v>181</v>
      </c>
      <c r="U13" s="3">
        <f>IF(COUNTIF('SKU Catalog'!$A$4:$A$116,T13&amp;"|"&amp;F13)=0,0,MATCH(T13&amp;"|"&amp;F13,'SKU Catalog'!$A$1:$A$116,0))</f>
        <v>4</v>
      </c>
      <c r="V13" s="4">
        <f>IF(NOT(AND(A13=$B$2,G13&gt;0,H13&gt;0,OR(C13&lt;&gt;"Recommended baseline",Assumptions!$B$10=1))),0,IF(ISNUMBER(K13),G13*H13*K13,IF(U13=0,"UNPRICED",IF(ISNUMBER(INDEX('SKU Catalog'!$K$1:$K$116,MAX(1,U13))),G13*H13*INDEX('SKU Catalog'!$K$1:$K$116,MAX(1,U13))*IF(AND(INDEX('SKU Catalog'!$F$1:$F$116,MAX(1,U13))="Hourly",OR(INDEX('SKU Catalog'!$J$1:$J$116,MAX(1,U13))=0,"PAYG"="PAYG")),I13,1),"UNPRICED"))))</f>
        <v>0</v>
      </c>
      <c r="W13" s="4">
        <f>IF(NOT(AND(A13=$B$2,G13&gt;0,H13&gt;0,OR(C13&lt;&gt;"Recommended baseline",Assumptions!$B$10=1))),0,IF(ISNUMBER(K13),G13*H13*K13,IF(U13=0,"UNPRICED",IF(ISNUMBER(INDEX('SKU Catalog'!$L$1:$L$116,MAX(1,U13))),G13*H13*INDEX('SKU Catalog'!$L$1:$L$116,MAX(1,U13))*IF(AND(INDEX('SKU Catalog'!$F$1:$F$116,MAX(1,U13))="Hourly",OR(INDEX('SKU Catalog'!$J$1:$J$116,MAX(1,U13))=0,"1Y"="PAYG")),I13,1),"UNPRICED"))))</f>
        <v>0</v>
      </c>
      <c r="X13" s="4">
        <f>IF(NOT(AND(A13=$B$2,G13&gt;0,H13&gt;0,OR(C13&lt;&gt;"Recommended baseline",Assumptions!$B$10=1))),0,IF(ISNUMBER(K13),G13*H13*K13,IF(U13=0,"UNPRICED",IF(ISNUMBER(INDEX('SKU Catalog'!$M$1:$M$116,MAX(1,U13))),G13*H13*INDEX('SKU Catalog'!$M$1:$M$116,MAX(1,U13))*IF(AND(INDEX('SKU Catalog'!$F$1:$F$116,MAX(1,U13))="Hourly",OR(INDEX('SKU Catalog'!$J$1:$J$116,MAX(1,U13))=0,"3Y"="PAYG")),I13,1),"UNPRICED"))))</f>
        <v>0</v>
      </c>
    </row>
    <row r="14" spans="1:24" ht="54" customHeight="1" x14ac:dyDescent="0.3">
      <c r="A14" s="2" t="s">
        <v>967</v>
      </c>
      <c r="B14" s="2" t="s">
        <v>95</v>
      </c>
      <c r="C14" s="2" t="s">
        <v>2299</v>
      </c>
      <c r="D14" s="2" t="s">
        <v>2184</v>
      </c>
      <c r="E14" s="2" t="s">
        <v>2185</v>
      </c>
      <c r="F14" s="5" t="s">
        <v>188</v>
      </c>
      <c r="G14" s="6">
        <v>1</v>
      </c>
      <c r="H14" s="6">
        <v>1</v>
      </c>
      <c r="I14" s="11">
        <v>1</v>
      </c>
      <c r="J14" s="5" t="s">
        <v>2297</v>
      </c>
      <c r="K14" s="12"/>
      <c r="L14" s="3" t="str">
        <f>IF(U14=0,"INVALID SKU",IF(INDEX('SKU Catalog'!$J$1:$J$116,MAX(1,U14))=0,"PAYG",IF(J14="Default",Assumptions!$B$7,J14)))</f>
        <v>PAYG</v>
      </c>
      <c r="M14" s="3" t="str">
        <f>IF(U14=0,"Review SKU",INDEX('SKU Catalog'!$E$1:$E$116,MAX(1,U14)))</f>
        <v>resource</v>
      </c>
      <c r="N14" s="8">
        <f>IF(ISNUMBER(K14),K14,IF(U14=0,"UNPRICED",IF(L14="PAYG",INDEX('SKU Catalog'!$K$1:$K$116,MAX(1,U14)),IF(L14="1Y",INDEX('SKU Catalog'!$L$1:$L$116,MAX(1,U14)),INDEX('SKU Catalog'!$M$1:$M$116,MAX(1,U14))))))</f>
        <v>0</v>
      </c>
      <c r="O14" s="4">
        <f>IF(NOT(AND(A14=$B$2,G14&gt;0,H14&gt;0,OR(C14&lt;&gt;"Recommended baseline",Assumptions!$B$10=1))),0,IF(ISNUMBER(N14),G14*H14*N14*IF(ISNUMBER(K14),1,IF(AND(L14="PAYG",INDEX('SKU Catalog'!$F$1:$F$116,MAX(1,U14))="Hourly"),I14,1)),"UNPRICED"))</f>
        <v>0</v>
      </c>
      <c r="P14" s="4">
        <f>IF(ISNUMBER(O14),O14*Assumptions!$B$8,"UNPRICED")</f>
        <v>0</v>
      </c>
      <c r="Q14" s="3" t="str">
        <f>IF(NOT(AND(A14=$B$2,G14&gt;0,H14&gt;0,OR(C14&lt;&gt;"Recommended baseline",Assumptions!$B$10=1))),"Inactive",IF(NOT(ISNUMBER(N14)),"UNPRICED - select SKU / quote",IF(ISNUMBER(K14),"Manual quote - verify source",IF(T14="Covered","Covered by capacity",IF(T14="Control plane","No direct fee","Priced - verify sizing")))))</f>
        <v>No direct fee</v>
      </c>
      <c r="R14" s="2" t="s">
        <v>2315</v>
      </c>
      <c r="S14" s="2" t="s">
        <v>2169</v>
      </c>
      <c r="T14" s="2" t="s">
        <v>187</v>
      </c>
      <c r="U14" s="3">
        <f>IF(COUNTIF('SKU Catalog'!$A$4:$A$116,T14&amp;"|"&amp;F14)=0,0,MATCH(T14&amp;"|"&amp;F14,'SKU Catalog'!$A$1:$A$116,0))</f>
        <v>5</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v>
      </c>
    </row>
    <row r="15" spans="1:24" ht="54" customHeight="1" x14ac:dyDescent="0.3">
      <c r="A15" s="2" t="s">
        <v>967</v>
      </c>
      <c r="B15" s="2" t="s">
        <v>92</v>
      </c>
      <c r="C15" s="2" t="s">
        <v>2299</v>
      </c>
      <c r="D15" s="2" t="s">
        <v>2187</v>
      </c>
      <c r="E15" s="2" t="s">
        <v>2188</v>
      </c>
      <c r="F15" s="5" t="s">
        <v>407</v>
      </c>
      <c r="G15" s="6">
        <v>1</v>
      </c>
      <c r="H15" s="6">
        <v>1</v>
      </c>
      <c r="I15" s="11">
        <v>1</v>
      </c>
      <c r="J15" s="5" t="s">
        <v>2297</v>
      </c>
      <c r="K15" s="12"/>
      <c r="L15" s="3" t="str">
        <f>IF(U15=0,"INVALID SKU",IF(INDEX('SKU Catalog'!$J$1:$J$116,MAX(1,U15))=0,"PAYG",IF(J15="Default",Assumptions!$B$7,J15)))</f>
        <v>PAYG</v>
      </c>
      <c r="M15" s="3" t="str">
        <f>IF(U15=0,"Review SKU",INDEX('SKU Catalog'!$E$1:$E$116,MAX(1,U15)))</f>
        <v>hub unit</v>
      </c>
      <c r="N15" s="8">
        <f>IF(ISNUMBER(K15),K15,IF(U15=0,"UNPRICED",IF(L15="PAYG",INDEX('SKU Catalog'!$K$1:$K$116,MAX(1,U15)),IF(L15="1Y",INDEX('SKU Catalog'!$L$1:$L$116,MAX(1,U15)),INDEX('SKU Catalog'!$M$1:$M$116,MAX(1,U15))))))</f>
        <v>25</v>
      </c>
      <c r="O15" s="4">
        <f>IF(NOT(AND(A15=$B$2,G15&gt;0,H15&gt;0,OR(C15&lt;&gt;"Recommended baseline",Assumptions!$B$10=1))),0,IF(ISNUMBER(N15),G15*H15*N15*IF(ISNUMBER(K15),1,IF(AND(L15="PAYG",INDEX('SKU Catalog'!$F$1:$F$116,MAX(1,U15))="Hourly"),I15,1)),"UNPRICED"))</f>
        <v>25</v>
      </c>
      <c r="P15" s="4">
        <f>IF(ISNUMBER(O15),O15*Assumptions!$B$8,"UNPRICED")</f>
        <v>300</v>
      </c>
      <c r="Q15" s="3" t="str">
        <f>IF(NOT(AND(A15=$B$2,G15&gt;0,H15&gt;0,OR(C15&lt;&gt;"Recommended baseline",Assumptions!$B$10=1))),"Inactive",IF(NOT(ISNUMBER(N15)),"UNPRICED - select SKU / quote",IF(ISNUMBER(K15),"Manual quote - verify source",IF(T15="Covered","Covered by capacity",IF(T15="Control plane","No direct fee","Priced - verify sizing")))))</f>
        <v>Priced - verify sizing</v>
      </c>
      <c r="R15" s="2" t="s">
        <v>2326</v>
      </c>
      <c r="S15" s="2" t="s">
        <v>2169</v>
      </c>
      <c r="T15" s="2" t="s">
        <v>406</v>
      </c>
      <c r="U15" s="3">
        <f>IF(COUNTIF('SKU Catalog'!$A$4:$A$116,T15&amp;"|"&amp;F15)=0,0,MATCH(T15&amp;"|"&amp;F15,'SKU Catalog'!$A$1:$A$116,0))</f>
        <v>89</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25</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25</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25</v>
      </c>
    </row>
    <row r="16" spans="1:24" ht="54" customHeight="1" x14ac:dyDescent="0.3">
      <c r="A16" s="2" t="s">
        <v>967</v>
      </c>
      <c r="B16" s="2" t="s">
        <v>88</v>
      </c>
      <c r="C16" s="2" t="s">
        <v>2299</v>
      </c>
      <c r="D16" s="2" t="s">
        <v>2190</v>
      </c>
      <c r="E16" s="2" t="s">
        <v>2191</v>
      </c>
      <c r="F16" s="5" t="s">
        <v>287</v>
      </c>
      <c r="G16" s="6">
        <v>1</v>
      </c>
      <c r="H16" s="13">
        <f>Assumptions!$B$23</f>
        <v>10</v>
      </c>
      <c r="I16" s="11">
        <v>1</v>
      </c>
      <c r="J16" s="5" t="s">
        <v>2297</v>
      </c>
      <c r="K16" s="12"/>
      <c r="L16" s="3" t="str">
        <f>IF(U16=0,"INVALID SKU",IF(INDEX('SKU Catalog'!$J$1:$J$116,MAX(1,U16))=0,"PAYG",IF(J16="Default",Assumptions!$B$7,J16)))</f>
        <v>PAYG</v>
      </c>
      <c r="M16" s="3" t="str">
        <f>IF(U16=0,"Review SKU",INDEX('SKU Catalog'!$E$1:$E$116,MAX(1,U16)))</f>
        <v>10K operations</v>
      </c>
      <c r="N16" s="8">
        <f>IF(ISNUMBER(K16),K16,IF(U16=0,"UNPRICED",IF(L16="PAYG",INDEX('SKU Catalog'!$K$1:$K$116,MAX(1,U16)),IF(L16="1Y",INDEX('SKU Catalog'!$L$1:$L$116,MAX(1,U16)),INDEX('SKU Catalog'!$M$1:$M$116,MAX(1,U16))))))</f>
        <v>0.03</v>
      </c>
      <c r="O16" s="4">
        <f>IF(NOT(AND(A16=$B$2,G16&gt;0,H16&gt;0,OR(C16&lt;&gt;"Recommended baseline",Assumptions!$B$10=1))),0,IF(ISNUMBER(N16),G16*H16*N16*IF(ISNUMBER(K16),1,IF(AND(L16="PAYG",INDEX('SKU Catalog'!$F$1:$F$116,MAX(1,U16))="Hourly"),I16,1)),"UNPRICED"))</f>
        <v>0.3</v>
      </c>
      <c r="P16" s="4">
        <f>IF(ISNUMBER(O16),O16*Assumptions!$B$8,"UNPRICED")</f>
        <v>3.5999999999999996</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2326</v>
      </c>
      <c r="S16" s="2" t="s">
        <v>2169</v>
      </c>
      <c r="T16" s="2" t="s">
        <v>286</v>
      </c>
      <c r="U16" s="3">
        <f>IF(COUNTIF('SKU Catalog'!$A$4:$A$116,T16&amp;"|"&amp;F16)=0,0,MATCH(T16&amp;"|"&amp;F16,'SKU Catalog'!$A$1:$A$116,0))</f>
        <v>48</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0.3</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0.3</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0.3</v>
      </c>
    </row>
    <row r="17" spans="1:24" ht="54" customHeight="1" x14ac:dyDescent="0.3">
      <c r="A17" s="2" t="s">
        <v>967</v>
      </c>
      <c r="B17" s="2" t="s">
        <v>95</v>
      </c>
      <c r="C17" s="2" t="s">
        <v>2299</v>
      </c>
      <c r="D17" s="2" t="s">
        <v>2193</v>
      </c>
      <c r="E17" s="2" t="s">
        <v>2194</v>
      </c>
      <c r="F17" s="5" t="s">
        <v>188</v>
      </c>
      <c r="G17" s="6">
        <v>1</v>
      </c>
      <c r="H17" s="6">
        <v>1</v>
      </c>
      <c r="I17" s="11">
        <v>1</v>
      </c>
      <c r="J17" s="5" t="s">
        <v>2297</v>
      </c>
      <c r="K17" s="12"/>
      <c r="L17" s="3" t="str">
        <f>IF(U17=0,"INVALID SKU",IF(INDEX('SKU Catalog'!$J$1:$J$116,MAX(1,U17))=0,"PAYG",IF(J17="Default",Assumptions!$B$7,J17)))</f>
        <v>PAYG</v>
      </c>
      <c r="M17" s="3" t="str">
        <f>IF(U17=0,"Review SKU",INDEX('SKU Catalog'!$E$1:$E$116,MAX(1,U17)))</f>
        <v>resource</v>
      </c>
      <c r="N17" s="8">
        <f>IF(ISNUMBER(K17),K17,IF(U17=0,"UNPRICED",IF(L17="PAYG",INDEX('SKU Catalog'!$K$1:$K$116,MAX(1,U17)),IF(L17="1Y",INDEX('SKU Catalog'!$L$1:$L$116,MAX(1,U17)),INDEX('SKU Catalog'!$M$1:$M$116,MAX(1,U17))))))</f>
        <v>0</v>
      </c>
      <c r="O17" s="4">
        <f>IF(NOT(AND(A17=$B$2,G17&gt;0,H17&gt;0,OR(C17&lt;&gt;"Recommended baseline",Assumptions!$B$10=1))),0,IF(ISNUMBER(N17),G17*H17*N17*IF(ISNUMBER(K17),1,IF(AND(L17="PAYG",INDEX('SKU Catalog'!$F$1:$F$116,MAX(1,U17))="Hourly"),I17,1)),"UNPRICED"))</f>
        <v>0</v>
      </c>
      <c r="P17" s="4">
        <f>IF(ISNUMBER(O17),O17*Assumptions!$B$8,"UNPRICED")</f>
        <v>0</v>
      </c>
      <c r="Q17" s="3" t="str">
        <f>IF(NOT(AND(A17=$B$2,G17&gt;0,H17&gt;0,OR(C17&lt;&gt;"Recommended baseline",Assumptions!$B$10=1))),"Inactive",IF(NOT(ISNUMBER(N17)),"UNPRICED - select SKU / quote",IF(ISNUMBER(K17),"Manual quote - verify source",IF(T17="Covered","Covered by capacity",IF(T17="Control plane","No direct fee","Priced - verify sizing")))))</f>
        <v>No direct fee</v>
      </c>
      <c r="R17" s="2" t="s">
        <v>2315</v>
      </c>
      <c r="S17" s="2" t="s">
        <v>2169</v>
      </c>
      <c r="T17" s="2" t="s">
        <v>187</v>
      </c>
      <c r="U17" s="3">
        <f>IF(COUNTIF('SKU Catalog'!$A$4:$A$116,T17&amp;"|"&amp;F17)=0,0,MATCH(T17&amp;"|"&amp;F17,'SKU Catalog'!$A$1:$A$116,0))</f>
        <v>5</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0</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0</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0</v>
      </c>
    </row>
    <row r="18" spans="1:24" ht="54" customHeight="1" x14ac:dyDescent="0.3">
      <c r="A18" s="2" t="s">
        <v>967</v>
      </c>
      <c r="B18" s="2" t="s">
        <v>88</v>
      </c>
      <c r="C18" s="2" t="s">
        <v>2299</v>
      </c>
      <c r="D18" s="2" t="s">
        <v>2149</v>
      </c>
      <c r="E18" s="2" t="s">
        <v>2150</v>
      </c>
      <c r="F18" s="5" t="s">
        <v>303</v>
      </c>
      <c r="G18" s="6">
        <v>1</v>
      </c>
      <c r="H18" s="6">
        <v>1</v>
      </c>
      <c r="I18" s="11">
        <v>1</v>
      </c>
      <c r="J18" s="5" t="s">
        <v>2297</v>
      </c>
      <c r="K18" s="12"/>
      <c r="L18" s="3" t="str">
        <f>IF(U18=0,"INVALID SKU",IF(INDEX('SKU Catalog'!$J$1:$J$116,MAX(1,U18))=0,"PAYG",IF(J18="Default",Assumptions!$B$7,J18)))</f>
        <v>PAYG</v>
      </c>
      <c r="M18" s="3" t="str">
        <f>IF(U18=0,"Review SKU",INDEX('SKU Catalog'!$E$1:$E$116,MAX(1,U18)))</f>
        <v>protected resource</v>
      </c>
      <c r="N18" s="8">
        <f>IF(ISNUMBER(K18),K18,IF(U18=0,"UNPRICED",IF(L18="PAYG",INDEX('SKU Catalog'!$K$1:$K$116,MAX(1,U18)),IF(L18="1Y",INDEX('SKU Catalog'!$L$1:$L$116,MAX(1,U18)),INDEX('SKU Catalog'!$M$1:$M$116,MAX(1,U18))))))</f>
        <v>14.6</v>
      </c>
      <c r="O18" s="4">
        <f>IF(NOT(AND(A18=$B$2,G18&gt;0,H18&gt;0,OR(C18&lt;&gt;"Recommended baseline",Assumptions!$B$10=1))),0,IF(ISNUMBER(N18),G18*H18*N18*IF(ISNUMBER(K18),1,IF(AND(L18="PAYG",INDEX('SKU Catalog'!$F$1:$F$116,MAX(1,U18))="Hourly"),I18,1)),"UNPRICED"))</f>
        <v>14.6</v>
      </c>
      <c r="P18" s="4">
        <f>IF(ISNUMBER(O18),O18*Assumptions!$B$8,"UNPRICED")</f>
        <v>175.2</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2342</v>
      </c>
      <c r="S18" s="2" t="s">
        <v>2169</v>
      </c>
      <c r="T18" s="2" t="s">
        <v>302</v>
      </c>
      <c r="U18" s="3">
        <f>IF(COUNTIF('SKU Catalog'!$A$4:$A$116,T18&amp;"|"&amp;F18)=0,0,MATCH(T18&amp;"|"&amp;F18,'SKU Catalog'!$A$1:$A$116,0))</f>
        <v>52</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14.6</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14.6</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14.6</v>
      </c>
    </row>
    <row r="19" spans="1:24" ht="54" customHeight="1" x14ac:dyDescent="0.3">
      <c r="A19" s="2" t="s">
        <v>967</v>
      </c>
      <c r="B19" s="2" t="s">
        <v>88</v>
      </c>
      <c r="C19" s="2" t="s">
        <v>2299</v>
      </c>
      <c r="D19" s="2" t="s">
        <v>1395</v>
      </c>
      <c r="E19" s="2" t="s">
        <v>1396</v>
      </c>
      <c r="F19" s="5" t="s">
        <v>298</v>
      </c>
      <c r="G19" s="6">
        <v>1</v>
      </c>
      <c r="H19" s="13">
        <f>Assumptions!$B$12</f>
        <v>30</v>
      </c>
      <c r="I19" s="11">
        <v>1</v>
      </c>
      <c r="J19" s="5" t="s">
        <v>2297</v>
      </c>
      <c r="K19" s="12"/>
      <c r="L19" s="3" t="str">
        <f>IF(U19=0,"INVALID SKU",IF(INDEX('SKU Catalog'!$J$1:$J$116,MAX(1,U19))=0,"PAYG",IF(J19="Default",Assumptions!$B$7,J19)))</f>
        <v>PAYG</v>
      </c>
      <c r="M19" s="3" t="str">
        <f>IF(U19=0,"Review SKU",INDEX('SKU Catalog'!$E$1:$E$116,MAX(1,U19)))</f>
        <v>GB analyzed</v>
      </c>
      <c r="N19" s="8">
        <f>IF(ISNUMBER(K19),K19,IF(U19=0,"UNPRICED",IF(L19="PAYG",INDEX('SKU Catalog'!$K$1:$K$116,MAX(1,U19)),IF(L19="1Y",INDEX('SKU Catalog'!$L$1:$L$116,MAX(1,U19)),INDEX('SKU Catalog'!$M$1:$M$116,MAX(1,U19))))))</f>
        <v>4.3</v>
      </c>
      <c r="O19" s="4">
        <f>IF(NOT(AND(A19=$B$2,G19&gt;0,H19&gt;0,OR(C19&lt;&gt;"Recommended baseline",Assumptions!$B$10=1))),0,IF(ISNUMBER(N19),G19*H19*N19*IF(ISNUMBER(K19),1,IF(AND(L19="PAYG",INDEX('SKU Catalog'!$F$1:$F$116,MAX(1,U19))="Hourly"),I19,1)),"UNPRICED"))</f>
        <v>129</v>
      </c>
      <c r="P19" s="4">
        <f>IF(ISNUMBER(O19),O19*Assumptions!$B$8,"UNPRICED")</f>
        <v>1548</v>
      </c>
      <c r="Q19" s="3" t="str">
        <f>IF(NOT(AND(A19=$B$2,G19&gt;0,H19&gt;0,OR(C19&lt;&gt;"Recommended baseline",Assumptions!$B$10=1))),"Inactive",IF(NOT(ISNUMBER(N19)),"UNPRICED - select SKU / quote",IF(ISNUMBER(K19),"Manual quote - verify source",IF(T19="Covered","Covered by capacity",IF(T19="Control plane","No direct fee","Priced - verify sizing")))))</f>
        <v>Priced - verify sizing</v>
      </c>
      <c r="R19" s="2" t="s">
        <v>2326</v>
      </c>
      <c r="S19" s="2" t="s">
        <v>2169</v>
      </c>
      <c r="T19" s="2" t="s">
        <v>297</v>
      </c>
      <c r="U19" s="3">
        <f>IF(COUNTIF('SKU Catalog'!$A$4:$A$116,T19&amp;"|"&amp;F19)=0,0,MATCH(T19&amp;"|"&amp;F19,'SKU Catalog'!$A$1:$A$116,0))</f>
        <v>51</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129</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129</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129</v>
      </c>
    </row>
    <row r="20" spans="1:24" ht="54" customHeight="1" x14ac:dyDescent="0.3">
      <c r="A20" s="2" t="s">
        <v>967</v>
      </c>
      <c r="B20" s="2" t="s">
        <v>95</v>
      </c>
      <c r="C20" s="2" t="s">
        <v>2299</v>
      </c>
      <c r="D20" s="2" t="s">
        <v>2196</v>
      </c>
      <c r="E20" s="2" t="s">
        <v>2197</v>
      </c>
      <c r="F20" s="5" t="s">
        <v>188</v>
      </c>
      <c r="G20" s="6">
        <v>1</v>
      </c>
      <c r="H20" s="6">
        <v>1</v>
      </c>
      <c r="I20" s="11">
        <v>1</v>
      </c>
      <c r="J20" s="5" t="s">
        <v>2297</v>
      </c>
      <c r="K20" s="12"/>
      <c r="L20" s="3" t="str">
        <f>IF(U20=0,"INVALID SKU",IF(INDEX('SKU Catalog'!$J$1:$J$116,MAX(1,U20))=0,"PAYG",IF(J20="Default",Assumptions!$B$7,J20)))</f>
        <v>PAYG</v>
      </c>
      <c r="M20" s="3" t="str">
        <f>IF(U20=0,"Review SKU",INDEX('SKU Catalog'!$E$1:$E$116,MAX(1,U20)))</f>
        <v>resource</v>
      </c>
      <c r="N20" s="8">
        <f>IF(ISNUMBER(K20),K20,IF(U20=0,"UNPRICED",IF(L20="PAYG",INDEX('SKU Catalog'!$K$1:$K$116,MAX(1,U20)),IF(L20="1Y",INDEX('SKU Catalog'!$L$1:$L$116,MAX(1,U20)),INDEX('SKU Catalog'!$M$1:$M$116,MAX(1,U20))))))</f>
        <v>0</v>
      </c>
      <c r="O20" s="4">
        <f>IF(NOT(AND(A20=$B$2,G20&gt;0,H20&gt;0,OR(C20&lt;&gt;"Recommended baseline",Assumptions!$B$10=1))),0,IF(ISNUMBER(N20),G20*H20*N20*IF(ISNUMBER(K20),1,IF(AND(L20="PAYG",INDEX('SKU Catalog'!$F$1:$F$116,MAX(1,U20))="Hourly"),I20,1)),"UNPRICED"))</f>
        <v>0</v>
      </c>
      <c r="P20" s="4">
        <f>IF(ISNUMBER(O20),O20*Assumptions!$B$8,"UNPRICED")</f>
        <v>0</v>
      </c>
      <c r="Q20" s="3" t="str">
        <f>IF(NOT(AND(A20=$B$2,G20&gt;0,H20&gt;0,OR(C20&lt;&gt;"Recommended baseline",Assumptions!$B$10=1))),"Inactive",IF(NOT(ISNUMBER(N20)),"UNPRICED - select SKU / quote",IF(ISNUMBER(K20),"Manual quote - verify source",IF(T20="Covered","Covered by capacity",IF(T20="Control plane","No direct fee","Priced - verify sizing")))))</f>
        <v>No direct fee</v>
      </c>
      <c r="R20" s="2" t="s">
        <v>2347</v>
      </c>
      <c r="S20" s="2" t="s">
        <v>2169</v>
      </c>
      <c r="T20" s="2" t="s">
        <v>187</v>
      </c>
      <c r="U20" s="3">
        <f>IF(COUNTIF('SKU Catalog'!$A$4:$A$116,T20&amp;"|"&amp;F20)=0,0,MATCH(T20&amp;"|"&amp;F20,'SKU Catalog'!$A$1:$A$116,0))</f>
        <v>5</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v>
      </c>
    </row>
    <row r="21" spans="1:24" ht="54" customHeight="1" x14ac:dyDescent="0.3">
      <c r="A21" s="2" t="s">
        <v>967</v>
      </c>
      <c r="B21" s="2" t="s">
        <v>89</v>
      </c>
      <c r="C21" s="2" t="s">
        <v>2301</v>
      </c>
      <c r="D21" s="2" t="s">
        <v>262</v>
      </c>
      <c r="E21" s="2" t="s">
        <v>2302</v>
      </c>
      <c r="F21" s="5" t="s">
        <v>239</v>
      </c>
      <c r="G21" s="6">
        <v>1</v>
      </c>
      <c r="H21" s="13">
        <f>Assumptions!$B$15</f>
        <v>1024</v>
      </c>
      <c r="I21" s="11">
        <v>1</v>
      </c>
      <c r="J21" s="5" t="s">
        <v>2297</v>
      </c>
      <c r="K21" s="12"/>
      <c r="L21" s="3" t="str">
        <f>IF(U21=0,"INVALID SKU",IF(INDEX('SKU Catalog'!$J$1:$J$116,MAX(1,U21))=0,"PAYG",IF(J21="Default",Assumptions!$B$7,J21)))</f>
        <v>PAYG</v>
      </c>
      <c r="M21" s="3" t="str">
        <f>IF(U21=0,"Review SKU",INDEX('SKU Catalog'!$E$1:$E$116,MAX(1,U21)))</f>
        <v>GB-month</v>
      </c>
      <c r="N21" s="8">
        <f>IF(ISNUMBER(K21),K21,IF(U21=0,"UNPRICED",IF(L21="PAYG",INDEX('SKU Catalog'!$K$1:$K$116,MAX(1,U21)),IF(L21="1Y",INDEX('SKU Catalog'!$L$1:$L$116,MAX(1,U21)),INDEX('SKU Catalog'!$M$1:$M$116,MAX(1,U21))))))</f>
        <v>2.1000000000000001E-2</v>
      </c>
      <c r="O21" s="4">
        <f>IF(NOT(AND(A21=$B$2,G21&gt;0,H21&gt;0,OR(C21&lt;&gt;"Recommended baseline",Assumptions!$B$10=1))),0,IF(ISNUMBER(N21),G21*H21*N21*IF(ISNUMBER(K21),1,IF(AND(L21="PAYG",INDEX('SKU Catalog'!$F$1:$F$116,MAX(1,U21))="Hourly"),I21,1)),"UNPRICED"))</f>
        <v>21.504000000000001</v>
      </c>
      <c r="P21" s="4">
        <f>IF(ISNUMBER(O21),O21*Assumptions!$B$8,"UNPRICED")</f>
        <v>258.048</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262</v>
      </c>
      <c r="U21" s="3">
        <f>IF(COUNTIF('SKU Catalog'!$A$4:$A$116,T21&amp;"|"&amp;F21)=0,0,MATCH(T21&amp;"|"&amp;F21,'SKU Catalog'!$A$1:$A$116,0))</f>
        <v>34</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21.504000000000001</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21.504000000000001</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21.504000000000001</v>
      </c>
    </row>
    <row r="22" spans="1:24" ht="54" customHeight="1" x14ac:dyDescent="0.3">
      <c r="A22" s="2" t="s">
        <v>967</v>
      </c>
      <c r="B22" s="2" t="s">
        <v>89</v>
      </c>
      <c r="C22" s="2" t="s">
        <v>2301</v>
      </c>
      <c r="D22" s="2" t="s">
        <v>271</v>
      </c>
      <c r="E22" s="2" t="s">
        <v>2302</v>
      </c>
      <c r="F22" s="5" t="s">
        <v>239</v>
      </c>
      <c r="G22" s="6">
        <v>1</v>
      </c>
      <c r="H22" s="6">
        <v>10</v>
      </c>
      <c r="I22" s="11">
        <v>1</v>
      </c>
      <c r="J22" s="5" t="s">
        <v>2297</v>
      </c>
      <c r="K22" s="12"/>
      <c r="L22" s="3" t="str">
        <f>IF(U22=0,"INVALID SKU",IF(INDEX('SKU Catalog'!$J$1:$J$116,MAX(1,U22))=0,"PAYG",IF(J22="Default",Assumptions!$B$7,J22)))</f>
        <v>PAYG</v>
      </c>
      <c r="M22" s="3" t="str">
        <f>IF(U22=0,"Review SKU",INDEX('SKU Catalog'!$E$1:$E$116,MAX(1,U22)))</f>
        <v>10K operations</v>
      </c>
      <c r="N22" s="8">
        <f>IF(ISNUMBER(K22),K22,IF(U22=0,"UNPRICED",IF(L22="PAYG",INDEX('SKU Catalog'!$K$1:$K$116,MAX(1,U22)),IF(L22="1Y",INDEX('SKU Catalog'!$L$1:$L$116,MAX(1,U22)),INDEX('SKU Catalog'!$M$1:$M$116,MAX(1,U22))))))</f>
        <v>6.5000000000000002E-2</v>
      </c>
      <c r="O22" s="4">
        <f>IF(NOT(AND(A22=$B$2,G22&gt;0,H22&gt;0,OR(C22&lt;&gt;"Recommended baseline",Assumptions!$B$10=1))),0,IF(ISNUMBER(N22),G22*H22*N22*IF(ISNUMBER(K22),1,IF(AND(L22="PAYG",INDEX('SKU Catalog'!$F$1:$F$116,MAX(1,U22))="Hourly"),I22,1)),"UNPRICED"))</f>
        <v>0.65</v>
      </c>
      <c r="P22" s="4">
        <f>IF(ISNUMBER(O22),O22*Assumptions!$B$8,"UNPRICED")</f>
        <v>7.8000000000000007</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271</v>
      </c>
      <c r="U22" s="3">
        <f>IF(COUNTIF('SKU Catalog'!$A$4:$A$116,T22&amp;"|"&amp;F22)=0,0,MATCH(T22&amp;"|"&amp;F22,'SKU Catalog'!$A$1:$A$116,0))</f>
        <v>42</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0.65</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0.65</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0.65</v>
      </c>
    </row>
    <row r="23" spans="1:24" ht="54" customHeight="1" x14ac:dyDescent="0.3">
      <c r="A23" s="2" t="s">
        <v>967</v>
      </c>
      <c r="B23" s="2" t="s">
        <v>89</v>
      </c>
      <c r="C23" s="2" t="s">
        <v>2301</v>
      </c>
      <c r="D23" s="2" t="s">
        <v>273</v>
      </c>
      <c r="E23" s="2" t="s">
        <v>2302</v>
      </c>
      <c r="F23" s="5" t="s">
        <v>239</v>
      </c>
      <c r="G23" s="6">
        <v>1</v>
      </c>
      <c r="H23" s="6">
        <v>10</v>
      </c>
      <c r="I23" s="11">
        <v>1</v>
      </c>
      <c r="J23" s="5" t="s">
        <v>2297</v>
      </c>
      <c r="K23" s="12"/>
      <c r="L23" s="3" t="str">
        <f>IF(U23=0,"INVALID SKU",IF(INDEX('SKU Catalog'!$J$1:$J$116,MAX(1,U23))=0,"PAYG",IF(J23="Default",Assumptions!$B$7,J23)))</f>
        <v>PAYG</v>
      </c>
      <c r="M23" s="3" t="str">
        <f>IF(U23=0,"Review SKU",INDEX('SKU Catalog'!$E$1:$E$116,MAX(1,U23)))</f>
        <v>10K operations</v>
      </c>
      <c r="N23" s="8">
        <f>IF(ISNUMBER(K23),K23,IF(U23=0,"UNPRICED",IF(L23="PAYG",INDEX('SKU Catalog'!$K$1:$K$116,MAX(1,U23)),IF(L23="1Y",INDEX('SKU Catalog'!$L$1:$L$116,MAX(1,U23)),INDEX('SKU Catalog'!$M$1:$M$116,MAX(1,U23))))))</f>
        <v>5.0000000000000001E-3</v>
      </c>
      <c r="O23" s="4">
        <f>IF(NOT(AND(A23=$B$2,G23&gt;0,H23&gt;0,OR(C23&lt;&gt;"Recommended baseline",Assumptions!$B$10=1))),0,IF(ISNUMBER(N23),G23*H23*N23*IF(ISNUMBER(K23),1,IF(AND(L23="PAYG",INDEX('SKU Catalog'!$F$1:$F$116,MAX(1,U23))="Hourly"),I23,1)),"UNPRICED"))</f>
        <v>0.05</v>
      </c>
      <c r="P23" s="4">
        <f>IF(ISNUMBER(O23),O23*Assumptions!$B$8,"UNPRICED")</f>
        <v>0.60000000000000009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273</v>
      </c>
      <c r="U23" s="3">
        <f>IF(COUNTIF('SKU Catalog'!$A$4:$A$116,T23&amp;"|"&amp;F23)=0,0,MATCH(T23&amp;"|"&amp;F23,'SKU Catalog'!$A$1:$A$116,0))</f>
        <v>43</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0.05</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0.05</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0.05</v>
      </c>
    </row>
    <row r="24" spans="1:24" ht="54" customHeight="1" x14ac:dyDescent="0.3">
      <c r="A24" s="2" t="s">
        <v>967</v>
      </c>
      <c r="B24" s="2" t="s">
        <v>87</v>
      </c>
      <c r="C24" s="2" t="s">
        <v>2301</v>
      </c>
      <c r="D24" s="2" t="s">
        <v>335</v>
      </c>
      <c r="E24" s="2" t="s">
        <v>2302</v>
      </c>
      <c r="F24" s="5" t="s">
        <v>287</v>
      </c>
      <c r="G24" s="6">
        <v>1</v>
      </c>
      <c r="H24" s="13">
        <f>Assumptions!$B$17</f>
        <v>3</v>
      </c>
      <c r="I24" s="11">
        <v>1</v>
      </c>
      <c r="J24" s="5" t="s">
        <v>2297</v>
      </c>
      <c r="K24" s="12"/>
      <c r="L24" s="3" t="str">
        <f>IF(U24=0,"INVALID SKU",IF(INDEX('SKU Catalog'!$J$1:$J$116,MAX(1,U24))=0,"PAYG",IF(J24="Default",Assumptions!$B$7,J24)))</f>
        <v>PAYG</v>
      </c>
      <c r="M24" s="3" t="str">
        <f>IF(U24=0,"Review SKU",INDEX('SKU Catalog'!$E$1:$E$116,MAX(1,U24)))</f>
        <v>endpoint</v>
      </c>
      <c r="N24" s="8">
        <f>IF(ISNUMBER(K24),K24,IF(U24=0,"UNPRICED",IF(L24="PAYG",INDEX('SKU Catalog'!$K$1:$K$116,MAX(1,U24)),IF(L24="1Y",INDEX('SKU Catalog'!$L$1:$L$116,MAX(1,U24)),INDEX('SKU Catalog'!$M$1:$M$116,MAX(1,U24))))))</f>
        <v>7.3</v>
      </c>
      <c r="O24" s="4">
        <f>IF(NOT(AND(A24=$B$2,G24&gt;0,H24&gt;0,OR(C24&lt;&gt;"Recommended baseline",Assumptions!$B$10=1))),0,IF(ISNUMBER(N24),G24*H24*N24*IF(ISNUMBER(K24),1,IF(AND(L24="PAYG",INDEX('SKU Catalog'!$F$1:$F$116,MAX(1,U24))="Hourly"),I24,1)),"UNPRICED"))</f>
        <v>21.9</v>
      </c>
      <c r="P24" s="4">
        <f>IF(ISNUMBER(O24),O24*Assumptions!$B$8,"UNPRICED")</f>
        <v>262.79999999999995</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335</v>
      </c>
      <c r="U24" s="3">
        <f>IF(COUNTIF('SKU Catalog'!$A$4:$A$116,T24&amp;"|"&amp;F24)=0,0,MATCH(T24&amp;"|"&amp;F24,'SKU Catalog'!$A$1:$A$116,0))</f>
        <v>63</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21.9</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21.9</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21.9</v>
      </c>
    </row>
    <row r="25" spans="1:24" ht="54" customHeight="1" x14ac:dyDescent="0.3">
      <c r="A25" s="2" t="s">
        <v>967</v>
      </c>
      <c r="B25" s="2" t="s">
        <v>87</v>
      </c>
      <c r="C25" s="2" t="s">
        <v>2301</v>
      </c>
      <c r="D25" s="2" t="s">
        <v>338</v>
      </c>
      <c r="E25" s="2" t="s">
        <v>2302</v>
      </c>
      <c r="F25" s="5" t="s">
        <v>287</v>
      </c>
      <c r="G25" s="6">
        <v>1</v>
      </c>
      <c r="H25" s="6">
        <v>100</v>
      </c>
      <c r="I25" s="11">
        <v>1</v>
      </c>
      <c r="J25" s="5" t="s">
        <v>2297</v>
      </c>
      <c r="K25" s="12"/>
      <c r="L25" s="3" t="str">
        <f>IF(U25=0,"INVALID SKU",IF(INDEX('SKU Catalog'!$J$1:$J$116,MAX(1,U25))=0,"PAYG",IF(J25="Default",Assumptions!$B$7,J25)))</f>
        <v>PAYG</v>
      </c>
      <c r="M25" s="3" t="str">
        <f>IF(U25=0,"Review SKU",INDEX('SKU Catalog'!$E$1:$E$116,MAX(1,U25)))</f>
        <v>GB processed</v>
      </c>
      <c r="N25" s="8">
        <f>IF(ISNUMBER(K25),K25,IF(U25=0,"UNPRICED",IF(L25="PAYG",INDEX('SKU Catalog'!$K$1:$K$116,MAX(1,U25)),IF(L25="1Y",INDEX('SKU Catalog'!$L$1:$L$116,MAX(1,U25)),INDEX('SKU Catalog'!$M$1:$M$116,MAX(1,U25))))))</f>
        <v>0.01</v>
      </c>
      <c r="O25" s="4">
        <f>IF(NOT(AND(A25=$B$2,G25&gt;0,H25&gt;0,OR(C25&lt;&gt;"Recommended baseline",Assumptions!$B$10=1))),0,IF(ISNUMBER(N25),G25*H25*N25*IF(ISNUMBER(K25),1,IF(AND(L25="PAYG",INDEX('SKU Catalog'!$F$1:$F$116,MAX(1,U25))="Hourly"),I25,1)),"UNPRICED"))</f>
        <v>1</v>
      </c>
      <c r="P25" s="4">
        <f>IF(ISNUMBER(O25),O25*Assumptions!$B$8,"UNPRICED")</f>
        <v>12</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2303</v>
      </c>
      <c r="S25" s="2" t="s">
        <v>2304</v>
      </c>
      <c r="T25" s="2" t="s">
        <v>338</v>
      </c>
      <c r="U25" s="3">
        <f>IF(COUNTIF('SKU Catalog'!$A$4:$A$116,T25&amp;"|"&amp;F25)=0,0,MATCH(T25&amp;"|"&amp;F25,'SKU Catalog'!$A$1:$A$116,0))</f>
        <v>64</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1</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1</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1</v>
      </c>
    </row>
    <row r="26" spans="1:24" ht="54" customHeight="1" x14ac:dyDescent="0.3">
      <c r="A26" s="2" t="s">
        <v>967</v>
      </c>
      <c r="B26" s="2" t="s">
        <v>87</v>
      </c>
      <c r="C26" s="2" t="s">
        <v>2301</v>
      </c>
      <c r="D26" s="2" t="s">
        <v>342</v>
      </c>
      <c r="E26" s="2" t="s">
        <v>2302</v>
      </c>
      <c r="F26" s="5" t="s">
        <v>343</v>
      </c>
      <c r="G26" s="6">
        <v>1</v>
      </c>
      <c r="H26" s="13">
        <f>Assumptions!$B$18</f>
        <v>3</v>
      </c>
      <c r="I26" s="11">
        <v>1</v>
      </c>
      <c r="J26" s="5" t="s">
        <v>2297</v>
      </c>
      <c r="K26" s="12"/>
      <c r="L26" s="3" t="str">
        <f>IF(U26=0,"INVALID SKU",IF(INDEX('SKU Catalog'!$J$1:$J$116,MAX(1,U26))=0,"PAYG",IF(J26="Default",Assumptions!$B$7,J26)))</f>
        <v>PAYG</v>
      </c>
      <c r="M26" s="3" t="str">
        <f>IF(U26=0,"Review SKU",INDEX('SKU Catalog'!$E$1:$E$116,MAX(1,U26)))</f>
        <v>zone</v>
      </c>
      <c r="N26" s="8">
        <f>IF(ISNUMBER(K26),K26,IF(U26=0,"UNPRICED",IF(L26="PAYG",INDEX('SKU Catalog'!$K$1:$K$116,MAX(1,U26)),IF(L26="1Y",INDEX('SKU Catalog'!$L$1:$L$116,MAX(1,U26)),INDEX('SKU Catalog'!$M$1:$M$116,MAX(1,U26))))))</f>
        <v>0.5</v>
      </c>
      <c r="O26" s="4">
        <f>IF(NOT(AND(A26=$B$2,G26&gt;0,H26&gt;0,OR(C26&lt;&gt;"Recommended baseline",Assumptions!$B$10=1))),0,IF(ISNUMBER(N26),G26*H26*N26*IF(ISNUMBER(K26),1,IF(AND(L26="PAYG",INDEX('SKU Catalog'!$F$1:$F$116,MAX(1,U26))="Hourly"),I26,1)),"UNPRICED"))</f>
        <v>1.5</v>
      </c>
      <c r="P26" s="4">
        <f>IF(ISNUMBER(O26),O26*Assumptions!$B$8,"UNPRICED")</f>
        <v>18</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2303</v>
      </c>
      <c r="S26" s="2" t="s">
        <v>2304</v>
      </c>
      <c r="T26" s="2" t="s">
        <v>342</v>
      </c>
      <c r="U26" s="3">
        <f>IF(COUNTIF('SKU Catalog'!$A$4:$A$116,T26&amp;"|"&amp;F26)=0,0,MATCH(T26&amp;"|"&amp;F26,'SKU Catalog'!$A$1:$A$116,0))</f>
        <v>65</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1.5</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1.5</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1.5</v>
      </c>
    </row>
    <row r="27" spans="1:24" ht="54" customHeight="1" x14ac:dyDescent="0.3">
      <c r="A27" s="2" t="s">
        <v>967</v>
      </c>
      <c r="B27" s="2" t="s">
        <v>87</v>
      </c>
      <c r="C27" s="2" t="s">
        <v>2301</v>
      </c>
      <c r="D27" s="2" t="s">
        <v>346</v>
      </c>
      <c r="E27" s="2" t="s">
        <v>2302</v>
      </c>
      <c r="F27" s="5" t="s">
        <v>343</v>
      </c>
      <c r="G27" s="6">
        <v>1</v>
      </c>
      <c r="H27" s="6">
        <v>1</v>
      </c>
      <c r="I27" s="11">
        <v>1</v>
      </c>
      <c r="J27" s="5" t="s">
        <v>2297</v>
      </c>
      <c r="K27" s="12"/>
      <c r="L27" s="3" t="str">
        <f>IF(U27=0,"INVALID SKU",IF(INDEX('SKU Catalog'!$J$1:$J$116,MAX(1,U27))=0,"PAYG",IF(J27="Default",Assumptions!$B$7,J27)))</f>
        <v>PAYG</v>
      </c>
      <c r="M27" s="3" t="str">
        <f>IF(U27=0,"Review SKU",INDEX('SKU Catalog'!$E$1:$E$116,MAX(1,U27)))</f>
        <v>million queries</v>
      </c>
      <c r="N27" s="8">
        <f>IF(ISNUMBER(K27),K27,IF(U27=0,"UNPRICED",IF(L27="PAYG",INDEX('SKU Catalog'!$K$1:$K$116,MAX(1,U27)),IF(L27="1Y",INDEX('SKU Catalog'!$L$1:$L$116,MAX(1,U27)),INDEX('SKU Catalog'!$M$1:$M$116,MAX(1,U27))))))</f>
        <v>0.4</v>
      </c>
      <c r="O27" s="4">
        <f>IF(NOT(AND(A27=$B$2,G27&gt;0,H27&gt;0,OR(C27&lt;&gt;"Recommended baseline",Assumptions!$B$10=1))),0,IF(ISNUMBER(N27),G27*H27*N27*IF(ISNUMBER(K27),1,IF(AND(L27="PAYG",INDEX('SKU Catalog'!$F$1:$F$116,MAX(1,U27))="Hourly"),I27,1)),"UNPRICED"))</f>
        <v>0.4</v>
      </c>
      <c r="P27" s="4">
        <f>IF(ISNUMBER(O27),O27*Assumptions!$B$8,"UNPRICED")</f>
        <v>4.8000000000000007</v>
      </c>
      <c r="Q27" s="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 t="s">
        <v>2303</v>
      </c>
      <c r="S27" s="2" t="s">
        <v>2304</v>
      </c>
      <c r="T27" s="2" t="s">
        <v>346</v>
      </c>
      <c r="U27" s="3">
        <f>IF(COUNTIF('SKU Catalog'!$A$4:$A$116,T27&amp;"|"&amp;F27)=0,0,MATCH(T27&amp;"|"&amp;F27,'SKU Catalog'!$A$1:$A$116,0))</f>
        <v>66</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0.4</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0.4</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0.4</v>
      </c>
    </row>
    <row r="28" spans="1:24" ht="54" customHeight="1" x14ac:dyDescent="0.3">
      <c r="A28" s="2" t="s">
        <v>967</v>
      </c>
      <c r="B28" s="2" t="s">
        <v>87</v>
      </c>
      <c r="C28" s="2" t="s">
        <v>2301</v>
      </c>
      <c r="D28" s="2" t="s">
        <v>352</v>
      </c>
      <c r="E28" s="2" t="s">
        <v>2302</v>
      </c>
      <c r="F28" s="5" t="s">
        <v>353</v>
      </c>
      <c r="G28" s="6">
        <v>1</v>
      </c>
      <c r="H28" s="13">
        <f>Assumptions!$B$16</f>
        <v>100</v>
      </c>
      <c r="I28" s="11">
        <v>1</v>
      </c>
      <c r="J28" s="5" t="s">
        <v>2297</v>
      </c>
      <c r="K28" s="12"/>
      <c r="L28" s="3" t="str">
        <f>IF(U28=0,"INVALID SKU",IF(INDEX('SKU Catalog'!$J$1:$J$116,MAX(1,U28))=0,"PAYG",IF(J28="Default",Assumptions!$B$7,J28)))</f>
        <v>PAYG</v>
      </c>
      <c r="M28" s="3" t="str">
        <f>IF(U28=0,"Review SKU",INDEX('SKU Catalog'!$E$1:$E$116,MAX(1,U28)))</f>
        <v>billable GB</v>
      </c>
      <c r="N28" s="8">
        <f>IF(ISNUMBER(K28),K28,IF(U28=0,"UNPRICED",IF(L28="PAYG",INDEX('SKU Catalog'!$K$1:$K$116,MAX(1,U28)),IF(L28="1Y",INDEX('SKU Catalog'!$L$1:$L$116,MAX(1,U28)),INDEX('SKU Catalog'!$M$1:$M$116,MAX(1,U28))))))</f>
        <v>8.6999999999999994E-2</v>
      </c>
      <c r="O28" s="4">
        <f>IF(NOT(AND(A28=$B$2,G28&gt;0,H28&gt;0,OR(C28&lt;&gt;"Recommended baseline",Assumptions!$B$10=1))),0,IF(ISNUMBER(N28),G28*H28*N28*IF(ISNUMBER(K28),1,IF(AND(L28="PAYG",INDEX('SKU Catalog'!$F$1:$F$116,MAX(1,U28))="Hourly"),I28,1)),"UNPRICED"))</f>
        <v>8.6999999999999993</v>
      </c>
      <c r="P28" s="4">
        <f>IF(ISNUMBER(O28),O28*Assumptions!$B$8,"UNPRICED")</f>
        <v>104.39999999999999</v>
      </c>
      <c r="Q28" s="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 t="s">
        <v>2303</v>
      </c>
      <c r="S28" s="2" t="s">
        <v>2304</v>
      </c>
      <c r="T28" s="2" t="s">
        <v>352</v>
      </c>
      <c r="U28" s="3">
        <f>IF(COUNTIF('SKU Catalog'!$A$4:$A$116,T28&amp;"|"&amp;F28)=0,0,MATCH(T28&amp;"|"&amp;F28,'SKU Catalog'!$A$1:$A$116,0))</f>
        <v>69</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8.6999999999999993</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8.6999999999999993</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8.6999999999999993</v>
      </c>
    </row>
    <row r="29" spans="1:24" ht="54" customHeight="1" x14ac:dyDescent="0.3">
      <c r="A29" s="2" t="s">
        <v>967</v>
      </c>
      <c r="B29" s="2" t="s">
        <v>90</v>
      </c>
      <c r="C29" s="2" t="s">
        <v>2301</v>
      </c>
      <c r="D29" s="2" t="s">
        <v>316</v>
      </c>
      <c r="E29" s="2" t="s">
        <v>2302</v>
      </c>
      <c r="F29" s="5" t="s">
        <v>317</v>
      </c>
      <c r="G29" s="6">
        <v>1</v>
      </c>
      <c r="H29" s="13">
        <f>Assumptions!$B$13</f>
        <v>10</v>
      </c>
      <c r="I29" s="11">
        <v>1</v>
      </c>
      <c r="J29" s="5" t="s">
        <v>2297</v>
      </c>
      <c r="K29" s="12"/>
      <c r="L29" s="3" t="str">
        <f>IF(U29=0,"INVALID SKU",IF(INDEX('SKU Catalog'!$J$1:$J$116,MAX(1,U29))=0,"PAYG",IF(J29="Default",Assumptions!$B$7,J29)))</f>
        <v>PAYG</v>
      </c>
      <c r="M29" s="3" t="str">
        <f>IF(U29=0,"Review SKU",INDEX('SKU Catalog'!$E$1:$E$116,MAX(1,U29)))</f>
        <v>million tokens</v>
      </c>
      <c r="N29" s="8">
        <f>IF(ISNUMBER(K29),K29,IF(U29=0,"UNPRICED",IF(L29="PAYG",INDEX('SKU Catalog'!$K$1:$K$116,MAX(1,U29)),IF(L29="1Y",INDEX('SKU Catalog'!$L$1:$L$116,MAX(1,U29)),INDEX('SKU Catalog'!$M$1:$M$116,MAX(1,U29))))))</f>
        <v>0.15</v>
      </c>
      <c r="O29" s="4">
        <f>IF(NOT(AND(A29=$B$2,G29&gt;0,H29&gt;0,OR(C29&lt;&gt;"Recommended baseline",Assumptions!$B$10=1))),0,IF(ISNUMBER(N29),G29*H29*N29*IF(ISNUMBER(K29),1,IF(AND(L29="PAYG",INDEX('SKU Catalog'!$F$1:$F$116,MAX(1,U29))="Hourly"),I29,1)),"UNPRICED"))</f>
        <v>1.5</v>
      </c>
      <c r="P29" s="4">
        <f>IF(ISNUMBER(O29),O29*Assumptions!$B$8,"UNPRICED")</f>
        <v>18</v>
      </c>
      <c r="Q29" s="3" t="str">
        <f>IF(NOT(AND(A29=$B$2,G29&gt;0,H29&gt;0,OR(C29&lt;&gt;"Recommended baseline",Assumptions!$B$10=1))),"Inactive",IF(NOT(ISNUMBER(N29)),"UNPRICED - select SKU / quote",IF(ISNUMBER(K29),"Manual quote - verify source",IF(T29="Covered","Covered by capacity",IF(T29="Control plane","No direct fee","Priced - verify sizing")))))</f>
        <v>Priced - verify sizing</v>
      </c>
      <c r="R29" s="2" t="s">
        <v>2303</v>
      </c>
      <c r="S29" s="2" t="s">
        <v>2304</v>
      </c>
      <c r="T29" s="2" t="s">
        <v>316</v>
      </c>
      <c r="U29" s="3">
        <f>IF(COUNTIF('SKU Catalog'!$A$4:$A$116,T29&amp;"|"&amp;F29)=0,0,MATCH(T29&amp;"|"&amp;F29,'SKU Catalog'!$A$1:$A$116,0))</f>
        <v>56</v>
      </c>
      <c r="V29" s="4">
        <f>IF(NOT(AND(A29=$B$2,G29&gt;0,H29&gt;0,OR(C29&lt;&gt;"Recommended baseline",Assumptions!$B$10=1))),0,IF(ISNUMBER(K29),G29*H29*K29,IF(U29=0,"UNPRICED",IF(ISNUMBER(INDEX('SKU Catalog'!$K$1:$K$116,MAX(1,U29))),G29*H29*INDEX('SKU Catalog'!$K$1:$K$116,MAX(1,U29))*IF(AND(INDEX('SKU Catalog'!$F$1:$F$116,MAX(1,U29))="Hourly",OR(INDEX('SKU Catalog'!$J$1:$J$116,MAX(1,U29))=0,"PAYG"="PAYG")),I29,1),"UNPRICED"))))</f>
        <v>1.5</v>
      </c>
      <c r="W29" s="4">
        <f>IF(NOT(AND(A29=$B$2,G29&gt;0,H29&gt;0,OR(C29&lt;&gt;"Recommended baseline",Assumptions!$B$10=1))),0,IF(ISNUMBER(K29),G29*H29*K29,IF(U29=0,"UNPRICED",IF(ISNUMBER(INDEX('SKU Catalog'!$L$1:$L$116,MAX(1,U29))),G29*H29*INDEX('SKU Catalog'!$L$1:$L$116,MAX(1,U29))*IF(AND(INDEX('SKU Catalog'!$F$1:$F$116,MAX(1,U29))="Hourly",OR(INDEX('SKU Catalog'!$J$1:$J$116,MAX(1,U29))=0,"1Y"="PAYG")),I29,1),"UNPRICED"))))</f>
        <v>1.5</v>
      </c>
      <c r="X29" s="4">
        <f>IF(NOT(AND(A29=$B$2,G29&gt;0,H29&gt;0,OR(C29&lt;&gt;"Recommended baseline",Assumptions!$B$10=1))),0,IF(ISNUMBER(K29),G29*H29*K29,IF(U29=0,"UNPRICED",IF(ISNUMBER(INDEX('SKU Catalog'!$M$1:$M$116,MAX(1,U29))),G29*H29*INDEX('SKU Catalog'!$M$1:$M$116,MAX(1,U29))*IF(AND(INDEX('SKU Catalog'!$F$1:$F$116,MAX(1,U29))="Hourly",OR(INDEX('SKU Catalog'!$J$1:$J$116,MAX(1,U29))=0,"3Y"="PAYG")),I29,1),"UNPRICED"))))</f>
        <v>1.5</v>
      </c>
    </row>
    <row r="30" spans="1:24" ht="54" customHeight="1" x14ac:dyDescent="0.3">
      <c r="A30" s="2" t="s">
        <v>967</v>
      </c>
      <c r="B30" s="2" t="s">
        <v>90</v>
      </c>
      <c r="C30" s="2" t="s">
        <v>2301</v>
      </c>
      <c r="D30" s="2" t="s">
        <v>323</v>
      </c>
      <c r="E30" s="2" t="s">
        <v>2302</v>
      </c>
      <c r="F30" s="5" t="s">
        <v>317</v>
      </c>
      <c r="G30" s="6">
        <v>1</v>
      </c>
      <c r="H30" s="13">
        <f>Assumptions!$B$14</f>
        <v>2</v>
      </c>
      <c r="I30" s="11">
        <v>1</v>
      </c>
      <c r="J30" s="5" t="s">
        <v>2297</v>
      </c>
      <c r="K30" s="12"/>
      <c r="L30" s="3" t="str">
        <f>IF(U30=0,"INVALID SKU",IF(INDEX('SKU Catalog'!$J$1:$J$116,MAX(1,U30))=0,"PAYG",IF(J30="Default",Assumptions!$B$7,J30)))</f>
        <v>PAYG</v>
      </c>
      <c r="M30" s="3" t="str">
        <f>IF(U30=0,"Review SKU",INDEX('SKU Catalog'!$E$1:$E$116,MAX(1,U30)))</f>
        <v>million tokens</v>
      </c>
      <c r="N30" s="8">
        <f>IF(ISNUMBER(K30),K30,IF(U30=0,"UNPRICED",IF(L30="PAYG",INDEX('SKU Catalog'!$K$1:$K$116,MAX(1,U30)),IF(L30="1Y",INDEX('SKU Catalog'!$L$1:$L$116,MAX(1,U30)),INDEX('SKU Catalog'!$M$1:$M$116,MAX(1,U30))))))</f>
        <v>0.6</v>
      </c>
      <c r="O30" s="4">
        <f>IF(NOT(AND(A30=$B$2,G30&gt;0,H30&gt;0,OR(C30&lt;&gt;"Recommended baseline",Assumptions!$B$10=1))),0,IF(ISNUMBER(N30),G30*H30*N30*IF(ISNUMBER(K30),1,IF(AND(L30="PAYG",INDEX('SKU Catalog'!$F$1:$F$116,MAX(1,U30))="Hourly"),I30,1)),"UNPRICED"))</f>
        <v>1.2</v>
      </c>
      <c r="P30" s="4">
        <f>IF(ISNUMBER(O30),O30*Assumptions!$B$8,"UNPRICED")</f>
        <v>14.399999999999999</v>
      </c>
      <c r="Q30" s="3" t="str">
        <f>IF(NOT(AND(A30=$B$2,G30&gt;0,H30&gt;0,OR(C30&lt;&gt;"Recommended baseline",Assumptions!$B$10=1))),"Inactive",IF(NOT(ISNUMBER(N30)),"UNPRICED - select SKU / quote",IF(ISNUMBER(K30),"Manual quote - verify source",IF(T30="Covered","Covered by capacity",IF(T30="Control plane","No direct fee","Priced - verify sizing")))))</f>
        <v>Priced - verify sizing</v>
      </c>
      <c r="R30" s="2" t="s">
        <v>2303</v>
      </c>
      <c r="S30" s="2" t="s">
        <v>2304</v>
      </c>
      <c r="T30" s="2" t="s">
        <v>323</v>
      </c>
      <c r="U30" s="3">
        <f>IF(COUNTIF('SKU Catalog'!$A$4:$A$116,T30&amp;"|"&amp;F30)=0,0,MATCH(T30&amp;"|"&amp;F30,'SKU Catalog'!$A$1:$A$116,0))</f>
        <v>58</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1.2</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1.2</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1.2</v>
      </c>
    </row>
    <row r="31" spans="1:24" ht="54" customHeight="1" x14ac:dyDescent="0.3">
      <c r="A31" s="2" t="s">
        <v>967</v>
      </c>
      <c r="B31" s="2" t="s">
        <v>90</v>
      </c>
      <c r="C31" s="2" t="s">
        <v>2301</v>
      </c>
      <c r="D31" s="2" t="s">
        <v>326</v>
      </c>
      <c r="E31" s="2" t="s">
        <v>2302</v>
      </c>
      <c r="F31" s="5" t="s">
        <v>327</v>
      </c>
      <c r="G31" s="6">
        <v>1</v>
      </c>
      <c r="H31" s="13">
        <f>Assumptions!$B$20</f>
        <v>1</v>
      </c>
      <c r="I31" s="11">
        <v>1</v>
      </c>
      <c r="J31" s="5" t="s">
        <v>2297</v>
      </c>
      <c r="K31" s="12"/>
      <c r="L31" s="3" t="str">
        <f>IF(U31=0,"INVALID SKU",IF(INDEX('SKU Catalog'!$J$1:$J$116,MAX(1,U31))=0,"PAYG",IF(J31="Default",Assumptions!$B$7,J31)))</f>
        <v>PAYG</v>
      </c>
      <c r="M31" s="3" t="str">
        <f>IF(U31=0,"Review SKU",INDEX('SKU Catalog'!$E$1:$E$116,MAX(1,U31)))</f>
        <v>search unit (replicas x partitions)</v>
      </c>
      <c r="N31" s="8">
        <f>IF(ISNUMBER(K31),K31,IF(U31=0,"UNPRICED",IF(L31="PAYG",INDEX('SKU Catalog'!$K$1:$K$116,MAX(1,U31)),IF(L31="1Y",INDEX('SKU Catalog'!$L$1:$L$116,MAX(1,U31)),INDEX('SKU Catalog'!$M$1:$M$116,MAX(1,U31))))))</f>
        <v>73.73</v>
      </c>
      <c r="O31" s="4">
        <f>IF(NOT(AND(A31=$B$2,G31&gt;0,H31&gt;0,OR(C31&lt;&gt;"Recommended baseline",Assumptions!$B$10=1))),0,IF(ISNUMBER(N31),G31*H31*N31*IF(ISNUMBER(K31),1,IF(AND(L31="PAYG",INDEX('SKU Catalog'!$F$1:$F$116,MAX(1,U31))="Hourly"),I31,1)),"UNPRICED"))</f>
        <v>73.73</v>
      </c>
      <c r="P31" s="4">
        <f>IF(ISNUMBER(O31),O31*Assumptions!$B$8,"UNPRICED")</f>
        <v>884.76</v>
      </c>
      <c r="Q31" s="3" t="str">
        <f>IF(NOT(AND(A31=$B$2,G31&gt;0,H31&gt;0,OR(C31&lt;&gt;"Recommended baseline",Assumptions!$B$10=1))),"Inactive",IF(NOT(ISNUMBER(N31)),"UNPRICED - select SKU / quote",IF(ISNUMBER(K31),"Manual quote - verify source",IF(T31="Covered","Covered by capacity",IF(T31="Control plane","No direct fee","Priced - verify sizing")))))</f>
        <v>Priced - verify sizing</v>
      </c>
      <c r="R31" s="2" t="s">
        <v>2303</v>
      </c>
      <c r="S31" s="2" t="s">
        <v>2304</v>
      </c>
      <c r="T31" s="2" t="s">
        <v>326</v>
      </c>
      <c r="U31" s="3">
        <f>IF(COUNTIF('SKU Catalog'!$A$4:$A$116,T31&amp;"|"&amp;F31)=0,0,MATCH(T31&amp;"|"&amp;F31,'SKU Catalog'!$A$1:$A$116,0))</f>
        <v>60</v>
      </c>
      <c r="V31" s="4">
        <f>IF(NOT(AND(A31=$B$2,G31&gt;0,H31&gt;0,OR(C31&lt;&gt;"Recommended baseline",Assumptions!$B$10=1))),0,IF(ISNUMBER(K31),G31*H31*K31,IF(U31=0,"UNPRICED",IF(ISNUMBER(INDEX('SKU Catalog'!$K$1:$K$116,MAX(1,U31))),G31*H31*INDEX('SKU Catalog'!$K$1:$K$116,MAX(1,U31))*IF(AND(INDEX('SKU Catalog'!$F$1:$F$116,MAX(1,U31))="Hourly",OR(INDEX('SKU Catalog'!$J$1:$J$116,MAX(1,U31))=0,"PAYG"="PAYG")),I31,1),"UNPRICED"))))</f>
        <v>73.73</v>
      </c>
      <c r="W31" s="4">
        <f>IF(NOT(AND(A31=$B$2,G31&gt;0,H31&gt;0,OR(C31&lt;&gt;"Recommended baseline",Assumptions!$B$10=1))),0,IF(ISNUMBER(K31),G31*H31*K31,IF(U31=0,"UNPRICED",IF(ISNUMBER(INDEX('SKU Catalog'!$L$1:$L$116,MAX(1,U31))),G31*H31*INDEX('SKU Catalog'!$L$1:$L$116,MAX(1,U31))*IF(AND(INDEX('SKU Catalog'!$F$1:$F$116,MAX(1,U31))="Hourly",OR(INDEX('SKU Catalog'!$J$1:$J$116,MAX(1,U31))=0,"1Y"="PAYG")),I31,1),"UNPRICED"))))</f>
        <v>73.73</v>
      </c>
      <c r="X31" s="4">
        <f>IF(NOT(AND(A31=$B$2,G31&gt;0,H31&gt;0,OR(C31&lt;&gt;"Recommended baseline",Assumptions!$B$10=1))),0,IF(ISNUMBER(K31),G31*H31*K31,IF(U31=0,"UNPRICED",IF(ISNUMBER(INDEX('SKU Catalog'!$M$1:$M$116,MAX(1,U31))),G31*H31*INDEX('SKU Catalog'!$M$1:$M$116,MAX(1,U31))*IF(AND(INDEX('SKU Catalog'!$F$1:$F$116,MAX(1,U31))="Hourly",OR(INDEX('SKU Catalog'!$J$1:$J$116,MAX(1,U31))=0,"3Y"="PAYG")),I31,1),"UNPRICED"))))</f>
        <v>73.73</v>
      </c>
    </row>
    <row r="32" spans="1:24" ht="54" customHeight="1" x14ac:dyDescent="0.3">
      <c r="A32" s="2" t="s">
        <v>967</v>
      </c>
      <c r="B32" s="2" t="s">
        <v>88</v>
      </c>
      <c r="C32" s="2" t="s">
        <v>2301</v>
      </c>
      <c r="D32" s="2" t="s">
        <v>307</v>
      </c>
      <c r="E32" s="2" t="s">
        <v>2302</v>
      </c>
      <c r="F32" s="5" t="s">
        <v>312</v>
      </c>
      <c r="G32" s="6">
        <v>1</v>
      </c>
      <c r="H32" s="13">
        <f>Assumptions!$B$19</f>
        <v>1</v>
      </c>
      <c r="I32" s="11">
        <v>1</v>
      </c>
      <c r="J32" s="5" t="s">
        <v>2297</v>
      </c>
      <c r="K32" s="12"/>
      <c r="L32" s="3" t="str">
        <f>IF(U32=0,"INVALID SKU",IF(INDEX('SKU Catalog'!$J$1:$J$116,MAX(1,U32))=0,"PAYG",IF(J32="Default",Assumptions!$B$7,J32)))</f>
        <v>PAYG</v>
      </c>
      <c r="M32" s="3" t="str">
        <f>IF(U32=0,"Review SKU",INDEX('SKU Catalog'!$E$1:$E$116,MAX(1,U32)))</f>
        <v>protected storage account</v>
      </c>
      <c r="N32" s="8" t="str">
        <f>IF(ISNUMBER(K32),K32,IF(U32=0,"UNPRICED",IF(L32="PAYG",INDEX('SKU Catalog'!$K$1:$K$116,MAX(1,U32)),IF(L32="1Y",INDEX('SKU Catalog'!$L$1:$L$116,MAX(1,U32)),INDEX('SKU Catalog'!$M$1:$M$116,MAX(1,U32))))))</f>
        <v>UNPRICED</v>
      </c>
      <c r="O32" s="4" t="str">
        <f>IF(NOT(AND(A32=$B$2,G32&gt;0,H32&gt;0,OR(C32&lt;&gt;"Recommended baseline",Assumptions!$B$10=1))),0,IF(ISNUMBER(N32),G32*H32*N32*IF(ISNUMBER(K32),1,IF(AND(L32="PAYG",INDEX('SKU Catalog'!$F$1:$F$116,MAX(1,U32))="Hourly"),I32,1)),"UNPRICED"))</f>
        <v>UNPRICED</v>
      </c>
      <c r="P32" s="4" t="str">
        <f>IF(ISNUMBER(O32),O32*Assumptions!$B$8,"UNPRICED")</f>
        <v>UNPRICED</v>
      </c>
      <c r="Q32" s="3" t="str">
        <f>IF(NOT(AND(A32=$B$2,G32&gt;0,H32&gt;0,OR(C32&lt;&gt;"Recommended baseline",Assumptions!$B$10=1))),"Inactive",IF(NOT(ISNUMBER(N32)),"UNPRICED - select SKU / quote",IF(ISNUMBER(K32),"Manual quote - verify source",IF(T32="Covered","Covered by capacity",IF(T32="Control plane","No direct fee","Priced - verify sizing")))))</f>
        <v>UNPRICED - select SKU / quote</v>
      </c>
      <c r="R32" s="2" t="s">
        <v>2307</v>
      </c>
      <c r="S32" s="2" t="s">
        <v>2304</v>
      </c>
      <c r="T32" s="2" t="s">
        <v>307</v>
      </c>
      <c r="U32" s="3">
        <f>IF(COUNTIF('SKU Catalog'!$A$4:$A$116,T32&amp;"|"&amp;F32)=0,0,MATCH(T32&amp;"|"&amp;F32,'SKU Catalog'!$A$1:$A$116,0))</f>
        <v>55</v>
      </c>
      <c r="V32" s="4" t="str">
        <f>IF(NOT(AND(A32=$B$2,G32&gt;0,H32&gt;0,OR(C32&lt;&gt;"Recommended baseline",Assumptions!$B$10=1))),0,IF(ISNUMBER(K32),G32*H32*K32,IF(U32=0,"UNPRICED",IF(ISNUMBER(INDEX('SKU Catalog'!$K$1:$K$116,MAX(1,U32))),G32*H32*INDEX('SKU Catalog'!$K$1:$K$116,MAX(1,U32))*IF(AND(INDEX('SKU Catalog'!$F$1:$F$116,MAX(1,U32))="Hourly",OR(INDEX('SKU Catalog'!$J$1:$J$116,MAX(1,U32))=0,"PAYG"="PAYG")),I32,1),"UNPRICED"))))</f>
        <v>UNPRICED</v>
      </c>
      <c r="W32" s="4" t="str">
        <f>IF(NOT(AND(A32=$B$2,G32&gt;0,H32&gt;0,OR(C32&lt;&gt;"Recommended baseline",Assumptions!$B$10=1))),0,IF(ISNUMBER(K32),G32*H32*K32,IF(U32=0,"UNPRICED",IF(ISNUMBER(INDEX('SKU Catalog'!$L$1:$L$116,MAX(1,U32))),G32*H32*INDEX('SKU Catalog'!$L$1:$L$116,MAX(1,U32))*IF(AND(INDEX('SKU Catalog'!$F$1:$F$116,MAX(1,U32))="Hourly",OR(INDEX('SKU Catalog'!$J$1:$J$116,MAX(1,U32))=0,"1Y"="PAYG")),I32,1),"UNPRICED"))))</f>
        <v>UNPRICED</v>
      </c>
      <c r="X32" s="4" t="str">
        <f>IF(NOT(AND(A32=$B$2,G32&gt;0,H32&gt;0,OR(C32&lt;&gt;"Recommended baseline",Assumptions!$B$10=1))),0,IF(ISNUMBER(K32),G32*H32*K32,IF(U32=0,"UNPRICED",IF(ISNUMBER(INDEX('SKU Catalog'!$M$1:$M$116,MAX(1,U32))),G32*H32*INDEX('SKU Catalog'!$M$1:$M$116,MAX(1,U32))*IF(AND(INDEX('SKU Catalog'!$F$1:$F$116,MAX(1,U32))="Hourly",OR(INDEX('SKU Catalog'!$J$1:$J$116,MAX(1,U32))=0,"3Y"="PAYG")),I32,1),"UNPRICED"))))</f>
        <v>UNPRICED</v>
      </c>
    </row>
    <row r="33" spans="1:24" ht="54" customHeight="1" x14ac:dyDescent="0.3">
      <c r="A33" s="2" t="s">
        <v>967</v>
      </c>
      <c r="B33" s="2" t="s">
        <v>96</v>
      </c>
      <c r="C33" s="2" t="s">
        <v>2301</v>
      </c>
      <c r="D33" s="2" t="s">
        <v>96</v>
      </c>
      <c r="E33" s="2" t="s">
        <v>2302</v>
      </c>
      <c r="F33" s="5" t="s">
        <v>191</v>
      </c>
      <c r="G33" s="6">
        <v>1</v>
      </c>
      <c r="H33" s="6">
        <v>1</v>
      </c>
      <c r="I33" s="11">
        <v>1</v>
      </c>
      <c r="J33" s="5" t="s">
        <v>2297</v>
      </c>
      <c r="K33" s="12"/>
      <c r="L33" s="3" t="str">
        <f>IF(U33=0,"INVALID SKU",IF(INDEX('SKU Catalog'!$J$1:$J$116,MAX(1,U33))=0,"PAYG",IF(J33="Default",Assumptions!$B$7,J33)))</f>
        <v>PAYG</v>
      </c>
      <c r="M33" s="3" t="str">
        <f>IF(U33=0,"Review SKU",INDEX('SKU Catalog'!$E$1:$E$116,MAX(1,U33)))</f>
        <v>quoted unit</v>
      </c>
      <c r="N33" s="8" t="str">
        <f>IF(ISNUMBER(K33),K33,IF(U33=0,"UNPRICED",IF(L33="PAYG",INDEX('SKU Catalog'!$K$1:$K$116,MAX(1,U33)),IF(L33="1Y",INDEX('SKU Catalog'!$L$1:$L$116,MAX(1,U33)),INDEX('SKU Catalog'!$M$1:$M$116,MAX(1,U33))))))</f>
        <v>UNPRICED</v>
      </c>
      <c r="O33" s="4" t="str">
        <f>IF(NOT(AND(A33=$B$2,G33&gt;0,H33&gt;0,OR(C33&lt;&gt;"Recommended baseline",Assumptions!$B$10=1))),0,IF(ISNUMBER(N33),G33*H33*N33*IF(ISNUMBER(K33),1,IF(AND(L33="PAYG",INDEX('SKU Catalog'!$F$1:$F$116,MAX(1,U33))="Hourly"),I33,1)),"UNPRICED"))</f>
        <v>UNPRICED</v>
      </c>
      <c r="P33" s="4" t="str">
        <f>IF(ISNUMBER(O33),O33*Assumptions!$B$8,"UNPRICED")</f>
        <v>UNPRICED</v>
      </c>
      <c r="Q33" s="3" t="str">
        <f>IF(NOT(AND(A33=$B$2,G33&gt;0,H33&gt;0,OR(C33&lt;&gt;"Recommended baseline",Assumptions!$B$10=1))),"Inactive",IF(NOT(ISNUMBER(N33)),"UNPRICED - select SKU / quote",IF(ISNUMBER(K33),"Manual quote - verify source",IF(T33="Covered","Covered by capacity",IF(T33="Control plane","No direct fee","Priced - verify sizing")))))</f>
        <v>UNPRICED - select SKU / quote</v>
      </c>
      <c r="R33" s="2" t="s">
        <v>2308</v>
      </c>
      <c r="S33" s="2" t="s">
        <v>2304</v>
      </c>
      <c r="T33" s="2" t="s">
        <v>96</v>
      </c>
      <c r="U33" s="3">
        <f>IF(COUNTIF('SKU Catalog'!$A$4:$A$116,T33&amp;"|"&amp;F33)=0,0,MATCH(T33&amp;"|"&amp;F33,'SKU Catalog'!$A$1:$A$116,0))</f>
        <v>6</v>
      </c>
      <c r="V33" s="4" t="str">
        <f>IF(NOT(AND(A33=$B$2,G33&gt;0,H33&gt;0,OR(C33&lt;&gt;"Recommended baseline",Assumptions!$B$10=1))),0,IF(ISNUMBER(K33),G33*H33*K33,IF(U33=0,"UNPRICED",IF(ISNUMBER(INDEX('SKU Catalog'!$K$1:$K$116,MAX(1,U33))),G33*H33*INDEX('SKU Catalog'!$K$1:$K$116,MAX(1,U33))*IF(AND(INDEX('SKU Catalog'!$F$1:$F$116,MAX(1,U33))="Hourly",OR(INDEX('SKU Catalog'!$J$1:$J$116,MAX(1,U33))=0,"PAYG"="PAYG")),I33,1),"UNPRICED"))))</f>
        <v>UNPRICED</v>
      </c>
      <c r="W33" s="4" t="str">
        <f>IF(NOT(AND(A33=$B$2,G33&gt;0,H33&gt;0,OR(C33&lt;&gt;"Recommended baseline",Assumptions!$B$10=1))),0,IF(ISNUMBER(K33),G33*H33*K33,IF(U33=0,"UNPRICED",IF(ISNUMBER(INDEX('SKU Catalog'!$L$1:$L$116,MAX(1,U33))),G33*H33*INDEX('SKU Catalog'!$L$1:$L$116,MAX(1,U33))*IF(AND(INDEX('SKU Catalog'!$F$1:$F$116,MAX(1,U33))="Hourly",OR(INDEX('SKU Catalog'!$J$1:$J$116,MAX(1,U33))=0,"1Y"="PAYG")),I33,1),"UNPRICED"))))</f>
        <v>UNPRICED</v>
      </c>
      <c r="X33" s="4" t="str">
        <f>IF(NOT(AND(A33=$B$2,G33&gt;0,H33&gt;0,OR(C33&lt;&gt;"Recommended baseline",Assumptions!$B$10=1))),0,IF(ISNUMBER(K33),G33*H33*K33,IF(U33=0,"UNPRICED",IF(ISNUMBER(INDEX('SKU Catalog'!$M$1:$M$116,MAX(1,U33))),G33*H33*INDEX('SKU Catalog'!$M$1:$M$116,MAX(1,U33))*IF(AND(INDEX('SKU Catalog'!$F$1:$F$116,MAX(1,U33))="Hourly",OR(INDEX('SKU Catalog'!$J$1:$J$116,MAX(1,U33))=0,"3Y"="PAYG")),I33,1),"UNPRICED"))))</f>
        <v>UNPRICED</v>
      </c>
    </row>
  </sheetData>
  <autoFilter ref="A5:S33" xr:uid="{00000000-0009-0000-0000-000017000000}"/>
  <mergeCells count="2">
    <mergeCell ref="A3:S3"/>
    <mergeCell ref="A1:S1"/>
  </mergeCells>
  <conditionalFormatting sqref="O6:P33">
    <cfRule type="cellIs" dxfId="1" priority="1" operator="equal">
      <formula>"UNPRICED"</formula>
    </cfRule>
  </conditionalFormatting>
  <dataValidations count="25">
    <dataValidation type="list" showErrorMessage="1" errorTitle="Invalid model input" error="Use the supplied options or a non-negative value in the allowed range." sqref="B2" xr:uid="{00000000-0002-0000-1700-000000000000}">
      <formula1>"dev"</formula1>
    </dataValidation>
    <dataValidation type="list" showErrorMessage="1" errorTitle="Invalid model input" error="Use the supplied options or a non-negative value in the allowed range." sqref="F6" xr:uid="{00000000-0002-0000-1700-000001000000}">
      <formula1>SKU_4</formula1>
    </dataValidation>
    <dataValidation type="list" showErrorMessage="1" errorTitle="Invalid model input" error="Use the supplied options or a non-negative value in the allowed range." sqref="J6:J33" xr:uid="{00000000-0002-0000-1700-000002000000}">
      <formula1>"Default,PAYG,1Y,3Y"</formula1>
    </dataValidation>
    <dataValidation type="decimal" showErrorMessage="1" errorTitle="Invalid model input" error="Use the supplied options or a non-negative value in the allowed range." sqref="G6:H33 K6:K33" xr:uid="{00000000-0002-0000-1700-000003000000}">
      <formula1>0</formula1>
      <formula2>1000000000000</formula2>
    </dataValidation>
    <dataValidation type="decimal" showErrorMessage="1" errorTitle="Invalid model input" error="Use the supplied options or a non-negative value in the allowed range." sqref="I6:I33" xr:uid="{00000000-0002-0000-1700-000006000000}">
      <formula1>0</formula1>
      <formula2>1</formula2>
    </dataValidation>
    <dataValidation type="list" showErrorMessage="1" errorTitle="Invalid model input" error="Use the supplied options or a non-negative value in the allowed range." sqref="F7" xr:uid="{00000000-0002-0000-1700-000007000000}">
      <formula1>SKU_5</formula1>
    </dataValidation>
    <dataValidation type="list" showErrorMessage="1" errorTitle="Invalid model input" error="Use the supplied options or a non-negative value in the allowed range." sqref="F8:F13" xr:uid="{00000000-0002-0000-1700-00000D000000}">
      <formula1>SKU_1</formula1>
    </dataValidation>
    <dataValidation type="list" showErrorMessage="1" errorTitle="Invalid model input" error="Use the supplied options or a non-negative value in the allowed range." sqref="F14 F20 F17" xr:uid="{00000000-0002-0000-1700-000031000000}">
      <formula1>SKU_2</formula1>
    </dataValidation>
    <dataValidation type="list" showErrorMessage="1" errorTitle="Invalid model input" error="Use the supplied options or a non-negative value in the allowed range." sqref="F15" xr:uid="{00000000-0002-0000-1700-000037000000}">
      <formula1>SKU_41</formula1>
    </dataValidation>
    <dataValidation type="list" showErrorMessage="1" errorTitle="Invalid model input" error="Use the supplied options or a non-negative value in the allowed range." sqref="F16" xr:uid="{00000000-0002-0000-1700-00003D000000}">
      <formula1>SKU_15</formula1>
    </dataValidation>
    <dataValidation type="list" showErrorMessage="1" errorTitle="Invalid model input" error="Use the supplied options or a non-negative value in the allowed range." sqref="F18" xr:uid="{00000000-0002-0000-1700-000049000000}">
      <formula1>SKU_19</formula1>
    </dataValidation>
    <dataValidation type="list" showErrorMessage="1" errorTitle="Invalid model input" error="Use the supplied options or a non-negative value in the allowed range." sqref="F19" xr:uid="{00000000-0002-0000-1700-00004F000000}">
      <formula1>SKU_18</formula1>
    </dataValidation>
    <dataValidation type="list" showErrorMessage="1" errorTitle="Invalid model input" error="Use the supplied options or a non-negative value in the allowed range." sqref="F21" xr:uid="{00000000-0002-0000-1700-00005B000000}">
      <formula1>SKU_9</formula1>
    </dataValidation>
    <dataValidation type="list" showErrorMessage="1" errorTitle="Invalid model input" error="Use the supplied options or a non-negative value in the allowed range." sqref="F22" xr:uid="{00000000-0002-0000-1700-000061000000}">
      <formula1>SKU_10</formula1>
    </dataValidation>
    <dataValidation type="list" showErrorMessage="1" errorTitle="Invalid model input" error="Use the supplied options or a non-negative value in the allowed range." sqref="F23" xr:uid="{00000000-0002-0000-1700-000067000000}">
      <formula1>SKU_11</formula1>
    </dataValidation>
    <dataValidation type="list" showErrorMessage="1" errorTitle="Invalid model input" error="Use the supplied options or a non-negative value in the allowed range." sqref="F24" xr:uid="{00000000-0002-0000-1700-00006D000000}">
      <formula1>SKU_25</formula1>
    </dataValidation>
    <dataValidation type="list" showErrorMessage="1" errorTitle="Invalid model input" error="Use the supplied options or a non-negative value in the allowed range." sqref="F25" xr:uid="{00000000-0002-0000-1700-000073000000}">
      <formula1>SKU_26</formula1>
    </dataValidation>
    <dataValidation type="list" showErrorMessage="1" errorTitle="Invalid model input" error="Use the supplied options or a non-negative value in the allowed range." sqref="F26" xr:uid="{00000000-0002-0000-1700-000079000000}">
      <formula1>SKU_27</formula1>
    </dataValidation>
    <dataValidation type="list" showErrorMessage="1" errorTitle="Invalid model input" error="Use the supplied options or a non-negative value in the allowed range." sqref="F27" xr:uid="{00000000-0002-0000-1700-00007F000000}">
      <formula1>SKU_28</formula1>
    </dataValidation>
    <dataValidation type="list" showErrorMessage="1" errorTitle="Invalid model input" error="Use the supplied options or a non-negative value in the allowed range." sqref="F28" xr:uid="{00000000-0002-0000-1700-000085000000}">
      <formula1>SKU_29</formula1>
    </dataValidation>
    <dataValidation type="list" showErrorMessage="1" errorTitle="Invalid model input" error="Use the supplied options or a non-negative value in the allowed range." sqref="F29" xr:uid="{00000000-0002-0000-1700-00008B000000}">
      <formula1>SKU_22</formula1>
    </dataValidation>
    <dataValidation type="list" showErrorMessage="1" errorTitle="Invalid model input" error="Use the supplied options or a non-negative value in the allowed range." sqref="F30" xr:uid="{00000000-0002-0000-1700-000091000000}">
      <formula1>SKU_23</formula1>
    </dataValidation>
    <dataValidation type="list" showErrorMessage="1" errorTitle="Invalid model input" error="Use the supplied options or a non-negative value in the allowed range." sqref="F31" xr:uid="{00000000-0002-0000-1700-000097000000}">
      <formula1>SKU_24</formula1>
    </dataValidation>
    <dataValidation type="list" showErrorMessage="1" errorTitle="Invalid model input" error="Use the supplied options or a non-negative value in the allowed range." sqref="F32" xr:uid="{00000000-0002-0000-1700-00009D000000}">
      <formula1>SKU_20</formula1>
    </dataValidation>
    <dataValidation type="list" showErrorMessage="1" errorTitle="Invalid model input" error="Use the supplied options or a non-negative value in the allowed range." sqref="F33" xr:uid="{00000000-0002-0000-1700-0000A3000000}">
      <formula1>SKU_3</formula1>
    </dataValidation>
  </dataValidations>
  <pageMargins left="0.75" right="0.75" top="1" bottom="1" header="0.5" footer="0.5"/>
  <pageSetup paperSize="8" fitToHeight="0" orientation="landscape"/>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X33"/>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12" customWidth="1"/>
    <col min="2" max="2" width="17" customWidth="1"/>
    <col min="3" max="3" width="24" customWidth="1"/>
    <col min="4" max="4" width="33" customWidth="1"/>
    <col min="5" max="5" width="43" customWidth="1"/>
    <col min="6" max="6" width="31" customWidth="1"/>
    <col min="7" max="7" width="12" customWidth="1"/>
    <col min="8" max="8" width="20" customWidth="1"/>
    <col min="9" max="9" width="15" customWidth="1"/>
    <col min="10" max="10" width="16" customWidth="1"/>
    <col min="11" max="11" width="21" customWidth="1"/>
    <col min="12" max="12" width="15" customWidth="1"/>
    <col min="13" max="13" width="28" customWidth="1"/>
    <col min="14" max="15" width="20" customWidth="1"/>
    <col min="16" max="16" width="21" customWidth="1"/>
    <col min="17" max="17" width="31" customWidth="1"/>
    <col min="18" max="18" width="84" customWidth="1"/>
    <col min="19" max="19" width="55" customWidth="1"/>
    <col min="20" max="24" width="13" hidden="1" customWidth="1"/>
  </cols>
  <sheetData>
    <row r="1" spans="1:24" ht="37.950000000000003" customHeight="1" x14ac:dyDescent="0.5">
      <c r="A1" s="14" t="s">
        <v>2370</v>
      </c>
      <c r="B1" s="15"/>
      <c r="C1" s="15"/>
      <c r="D1" s="15"/>
      <c r="E1" s="15"/>
      <c r="F1" s="15"/>
      <c r="G1" s="15"/>
      <c r="H1" s="15"/>
      <c r="I1" s="15"/>
      <c r="J1" s="15"/>
      <c r="K1" s="15"/>
      <c r="L1" s="15"/>
      <c r="M1" s="15"/>
      <c r="N1" s="15"/>
      <c r="O1" s="15"/>
      <c r="P1" s="15"/>
      <c r="Q1" s="15"/>
      <c r="R1" s="15"/>
      <c r="S1" s="15"/>
    </row>
    <row r="2" spans="1:24" ht="27.6" x14ac:dyDescent="0.3">
      <c r="A2" s="2" t="s">
        <v>54</v>
      </c>
      <c r="B2" s="5" t="s">
        <v>967</v>
      </c>
      <c r="D2" s="2" t="s">
        <v>2271</v>
      </c>
      <c r="E2" s="3" t="str">
        <f>Assumptions!B7</f>
        <v>PAYG</v>
      </c>
      <c r="G2" s="2" t="s">
        <v>2272</v>
      </c>
      <c r="H2" s="9">
        <f>SUM(O6:O33)</f>
        <v>824.15800000000002</v>
      </c>
      <c r="J2" s="2" t="s">
        <v>97</v>
      </c>
      <c r="K2" s="10">
        <f>COUNTIFS(A6:A33,B2,Q6:Q33,"UNPRICED*")</f>
        <v>4</v>
      </c>
      <c r="M2" s="2" t="s">
        <v>58</v>
      </c>
      <c r="N2" s="7" t="str">
        <f>IF(K2&gt;0,"INCOMPLETE","COMPLETE")</f>
        <v>INCOMPLETE</v>
      </c>
    </row>
    <row r="3" spans="1:24" ht="30" customHeight="1" x14ac:dyDescent="0.3">
      <c r="A3" s="16" t="s">
        <v>2273</v>
      </c>
      <c r="B3" s="15"/>
      <c r="C3" s="15"/>
      <c r="D3" s="15"/>
      <c r="E3" s="15"/>
      <c r="F3" s="15"/>
      <c r="G3" s="15"/>
      <c r="H3" s="15"/>
      <c r="I3" s="15"/>
      <c r="J3" s="15"/>
      <c r="K3" s="15"/>
      <c r="L3" s="15"/>
      <c r="M3" s="15"/>
      <c r="N3" s="15"/>
      <c r="O3" s="15"/>
      <c r="P3" s="15"/>
      <c r="Q3" s="15"/>
      <c r="R3" s="15"/>
      <c r="S3" s="15"/>
    </row>
    <row r="5" spans="1:24" ht="34.049999999999997" customHeight="1" x14ac:dyDescent="0.3">
      <c r="A5" s="1" t="s">
        <v>85</v>
      </c>
      <c r="B5" s="1" t="s">
        <v>169</v>
      </c>
      <c r="C5" s="1" t="s">
        <v>2274</v>
      </c>
      <c r="D5" s="1" t="s">
        <v>2275</v>
      </c>
      <c r="E5" s="1" t="s">
        <v>2276</v>
      </c>
      <c r="F5" s="1" t="s">
        <v>2277</v>
      </c>
      <c r="G5" s="1" t="s">
        <v>2278</v>
      </c>
      <c r="H5" s="1" t="s">
        <v>2279</v>
      </c>
      <c r="I5" s="1" t="s">
        <v>2280</v>
      </c>
      <c r="J5" s="1" t="s">
        <v>2281</v>
      </c>
      <c r="K5" s="1" t="s">
        <v>2282</v>
      </c>
      <c r="L5" s="1" t="s">
        <v>2283</v>
      </c>
      <c r="M5" s="1" t="s">
        <v>170</v>
      </c>
      <c r="N5" s="1" t="s">
        <v>2284</v>
      </c>
      <c r="O5" s="1" t="s">
        <v>2285</v>
      </c>
      <c r="P5" s="1" t="s">
        <v>2286</v>
      </c>
      <c r="Q5" s="1" t="s">
        <v>2287</v>
      </c>
      <c r="R5" s="1" t="s">
        <v>2288</v>
      </c>
      <c r="S5" s="1" t="s">
        <v>2222</v>
      </c>
      <c r="T5" s="1" t="s">
        <v>2289</v>
      </c>
      <c r="U5" s="1" t="s">
        <v>2290</v>
      </c>
      <c r="V5" s="1" t="s">
        <v>2291</v>
      </c>
      <c r="W5" s="1" t="s">
        <v>2292</v>
      </c>
      <c r="X5" s="1" t="s">
        <v>2293</v>
      </c>
    </row>
    <row r="6" spans="1:24" ht="54" customHeight="1" x14ac:dyDescent="0.3">
      <c r="A6" s="2" t="s">
        <v>967</v>
      </c>
      <c r="B6" s="2" t="s">
        <v>86</v>
      </c>
      <c r="C6" s="2" t="s">
        <v>2294</v>
      </c>
      <c r="D6" s="2" t="s">
        <v>2295</v>
      </c>
      <c r="E6" s="2" t="s">
        <v>2296</v>
      </c>
      <c r="F6" s="5" t="s">
        <v>197</v>
      </c>
      <c r="G6" s="6">
        <v>1</v>
      </c>
      <c r="H6" s="6">
        <v>1</v>
      </c>
      <c r="I6" s="11">
        <v>1</v>
      </c>
      <c r="J6" s="5" t="s">
        <v>2297</v>
      </c>
      <c r="K6" s="12"/>
      <c r="L6" s="3" t="str">
        <f>IF(U6=0,"INVALID SKU",IF(INDEX('SKU Catalog'!$J$1:$J$116,MAX(1,U6))=0,"PAYG",IF(J6="Default",Assumptions!$B$7,J6)))</f>
        <v>PAYG</v>
      </c>
      <c r="M6" s="3" t="str">
        <f>IF(U6=0,"Review SKU",INDEX('SKU Catalog'!$E$1:$E$116,MAX(1,U6)))</f>
        <v>capacity</v>
      </c>
      <c r="N6" s="8" t="str">
        <f>IF(ISNUMBER(K6),K6,IF(U6=0,"UNPRICED",IF(L6="PAYG",INDEX('SKU Catalog'!$K$1:$K$116,MAX(1,U6)),IF(L6="1Y",INDEX('SKU Catalog'!$L$1:$L$116,MAX(1,U6)),INDEX('SKU Catalog'!$M$1:$M$116,MAX(1,U6))))))</f>
        <v>UNPRICED</v>
      </c>
      <c r="O6" s="4" t="str">
        <f>IF(NOT(AND(A6=$B$2,G6&gt;0,H6&gt;0,OR(C6&lt;&gt;"Recommended baseline",Assumptions!$B$10=1))),0,IF(ISNUMBER(N6),G6*H6*N6*IF(ISNUMBER(K6),1,IF(AND(L6="PAYG",INDEX('SKU Catalog'!$F$1:$F$116,MAX(1,U6))="Hourly"),I6,1)),"UNPRICED"))</f>
        <v>UNPRICED</v>
      </c>
      <c r="P6" s="4" t="str">
        <f>IF(ISNUMBER(O6),O6*Assumptions!$B$8,"UNPRICED")</f>
        <v>UNPRICED</v>
      </c>
      <c r="Q6" s="3" t="str">
        <f>IF(NOT(AND(A6=$B$2,G6&gt;0,H6&gt;0,OR(C6&lt;&gt;"Recommended baseline",Assumptions!$B$10=1))),"Inactive",IF(NOT(ISNUMBER(N6)),"UNPRICED - select SKU / quote",IF(ISNUMBER(K6),"Manual quote - verify source",IF(T6="Covered","Covered by capacity",IF(T6="Control plane","No direct fee","Priced - verify sizing")))))</f>
        <v>UNPRICED - select SKU / quote</v>
      </c>
      <c r="R6" s="2" t="s">
        <v>2298</v>
      </c>
      <c r="S6" s="2" t="s">
        <v>2201</v>
      </c>
      <c r="T6" s="2" t="s">
        <v>196</v>
      </c>
      <c r="U6" s="3">
        <f>IF(COUNTIF('SKU Catalog'!$A$4:$A$116,T6&amp;"|"&amp;F6)=0,0,MATCH(T6&amp;"|"&amp;F6,'SKU Catalog'!$A$1:$A$116,0))</f>
        <v>7</v>
      </c>
      <c r="V6" s="4" t="str">
        <f>IF(NOT(AND(A6=$B$2,G6&gt;0,H6&gt;0,OR(C6&lt;&gt;"Recommended baseline",Assumptions!$B$10=1))),0,IF(ISNUMBER(K6),G6*H6*K6,IF(U6=0,"UNPRICED",IF(ISNUMBER(INDEX('SKU Catalog'!$K$1:$K$116,MAX(1,U6))),G6*H6*INDEX('SKU Catalog'!$K$1:$K$116,MAX(1,U6))*IF(AND(INDEX('SKU Catalog'!$F$1:$F$116,MAX(1,U6))="Hourly",OR(INDEX('SKU Catalog'!$J$1:$J$116,MAX(1,U6))=0,"PAYG"="PAYG")),I6,1),"UNPRICED"))))</f>
        <v>UNPRICED</v>
      </c>
      <c r="W6" s="4" t="str">
        <f>IF(NOT(AND(A6=$B$2,G6&gt;0,H6&gt;0,OR(C6&lt;&gt;"Recommended baseline",Assumptions!$B$10=1))),0,IF(ISNUMBER(K6),G6*H6*K6,IF(U6=0,"UNPRICED",IF(ISNUMBER(INDEX('SKU Catalog'!$L$1:$L$116,MAX(1,U6))),G6*H6*INDEX('SKU Catalog'!$L$1:$L$116,MAX(1,U6))*IF(AND(INDEX('SKU Catalog'!$F$1:$F$116,MAX(1,U6))="Hourly",OR(INDEX('SKU Catalog'!$J$1:$J$116,MAX(1,U6))=0,"1Y"="PAYG")),I6,1),"UNPRICED"))))</f>
        <v>UNPRICED</v>
      </c>
      <c r="X6" s="4" t="str">
        <f>IF(NOT(AND(A6=$B$2,G6&gt;0,H6&gt;0,OR(C6&lt;&gt;"Recommended baseline",Assumptions!$B$10=1))),0,IF(ISNUMBER(K6),G6*H6*K6,IF(U6=0,"UNPRICED",IF(ISNUMBER(INDEX('SKU Catalog'!$M$1:$M$116,MAX(1,U6))),G6*H6*INDEX('SKU Catalog'!$M$1:$M$116,MAX(1,U6))*IF(AND(INDEX('SKU Catalog'!$F$1:$F$116,MAX(1,U6))="Hourly",OR(INDEX('SKU Catalog'!$J$1:$J$116,MAX(1,U6))=0,"3Y"="PAYG")),I6,1),"UNPRICED"))))</f>
        <v>UNPRICED</v>
      </c>
    </row>
    <row r="7" spans="1:24" ht="54" customHeight="1" x14ac:dyDescent="0.3">
      <c r="A7" s="2" t="s">
        <v>967</v>
      </c>
      <c r="B7" s="2" t="s">
        <v>89</v>
      </c>
      <c r="C7" s="2" t="s">
        <v>2310</v>
      </c>
      <c r="D7" s="2" t="s">
        <v>2311</v>
      </c>
      <c r="E7" s="2" t="s">
        <v>2312</v>
      </c>
      <c r="F7" s="5" t="s">
        <v>230</v>
      </c>
      <c r="G7" s="6">
        <v>1</v>
      </c>
      <c r="H7" s="13">
        <f>Assumptions!$B$11</f>
        <v>1024</v>
      </c>
      <c r="I7" s="11">
        <v>1</v>
      </c>
      <c r="J7" s="5" t="s">
        <v>2297</v>
      </c>
      <c r="K7" s="12"/>
      <c r="L7" s="3" t="str">
        <f>IF(U7=0,"INVALID SKU",IF(INDEX('SKU Catalog'!$J$1:$J$116,MAX(1,U7))=0,"PAYG",IF(J7="Default",Assumptions!$B$7,J7)))</f>
        <v>PAYG</v>
      </c>
      <c r="M7" s="3" t="str">
        <f>IF(U7=0,"Review SKU",INDEX('SKU Catalog'!$E$1:$E$116,MAX(1,U7)))</f>
        <v>GB-month</v>
      </c>
      <c r="N7" s="8">
        <f>IF(ISNUMBER(K7),K7,IF(U7=0,"UNPRICED",IF(L7="PAYG",INDEX('SKU Catalog'!$K$1:$K$116,MAX(1,U7)),IF(L7="1Y",INDEX('SKU Catalog'!$L$1:$L$116,MAX(1,U7)),INDEX('SKU Catalog'!$M$1:$M$116,MAX(1,U7))))))</f>
        <v>2.5999999999999999E-2</v>
      </c>
      <c r="O7" s="4">
        <f>IF(NOT(AND(A7=$B$2,G7&gt;0,H7&gt;0,OR(C7&lt;&gt;"Recommended baseline",Assumptions!$B$10=1))),0,IF(ISNUMBER(N7),G7*H7*N7*IF(ISNUMBER(K7),1,IF(AND(L7="PAYG",INDEX('SKU Catalog'!$F$1:$F$116,MAX(1,U7))="Hourly"),I7,1)),"UNPRICED"))</f>
        <v>26.623999999999999</v>
      </c>
      <c r="P7" s="4">
        <f>IF(ISNUMBER(O7),O7*Assumptions!$B$8,"UNPRICED")</f>
        <v>319.488</v>
      </c>
      <c r="Q7" s="3" t="str">
        <f>IF(NOT(AND(A7=$B$2,G7&gt;0,H7&gt;0,OR(C7&lt;&gt;"Recommended baseline",Assumptions!$B$10=1))),"Inactive",IF(NOT(ISNUMBER(N7)),"UNPRICED - select SKU / quote",IF(ISNUMBER(K7),"Manual quote - verify source",IF(T7="Covered","Covered by capacity",IF(T7="Control plane","No direct fee","Priced - verify sizing")))))</f>
        <v>Priced - verify sizing</v>
      </c>
      <c r="R7" s="2" t="s">
        <v>2313</v>
      </c>
      <c r="S7" s="2" t="s">
        <v>2201</v>
      </c>
      <c r="T7" s="2" t="s">
        <v>229</v>
      </c>
      <c r="U7" s="3">
        <f>IF(COUNTIF('SKU Catalog'!$A$4:$A$116,T7&amp;"|"&amp;F7)=0,0,MATCH(T7&amp;"|"&amp;F7,'SKU Catalog'!$A$1:$A$116,0))</f>
        <v>21</v>
      </c>
      <c r="V7" s="4">
        <f>IF(NOT(AND(A7=$B$2,G7&gt;0,H7&gt;0,OR(C7&lt;&gt;"Recommended baseline",Assumptions!$B$10=1))),0,IF(ISNUMBER(K7),G7*H7*K7,IF(U7=0,"UNPRICED",IF(ISNUMBER(INDEX('SKU Catalog'!$K$1:$K$116,MAX(1,U7))),G7*H7*INDEX('SKU Catalog'!$K$1:$K$116,MAX(1,U7))*IF(AND(INDEX('SKU Catalog'!$F$1:$F$116,MAX(1,U7))="Hourly",OR(INDEX('SKU Catalog'!$J$1:$J$116,MAX(1,U7))=0,"PAYG"="PAYG")),I7,1),"UNPRICED"))))</f>
        <v>26.623999999999999</v>
      </c>
      <c r="W7" s="4">
        <f>IF(NOT(AND(A7=$B$2,G7&gt;0,H7&gt;0,OR(C7&lt;&gt;"Recommended baseline",Assumptions!$B$10=1))),0,IF(ISNUMBER(K7),G7*H7*K7,IF(U7=0,"UNPRICED",IF(ISNUMBER(INDEX('SKU Catalog'!$L$1:$L$116,MAX(1,U7))),G7*H7*INDEX('SKU Catalog'!$L$1:$L$116,MAX(1,U7))*IF(AND(INDEX('SKU Catalog'!$F$1:$F$116,MAX(1,U7))="Hourly",OR(INDEX('SKU Catalog'!$J$1:$J$116,MAX(1,U7))=0,"1Y"="PAYG")),I7,1),"UNPRICED"))))</f>
        <v>26.623999999999999</v>
      </c>
      <c r="X7" s="4">
        <f>IF(NOT(AND(A7=$B$2,G7&gt;0,H7&gt;0,OR(C7&lt;&gt;"Recommended baseline",Assumptions!$B$10=1))),0,IF(ISNUMBER(K7),G7*H7*K7,IF(U7=0,"UNPRICED",IF(ISNUMBER(INDEX('SKU Catalog'!$M$1:$M$116,MAX(1,U7))),G7*H7*INDEX('SKU Catalog'!$M$1:$M$116,MAX(1,U7))*IF(AND(INDEX('SKU Catalog'!$F$1:$F$116,MAX(1,U7))="Hourly",OR(INDEX('SKU Catalog'!$J$1:$J$116,MAX(1,U7))=0,"3Y"="PAYG")),I7,1),"UNPRICED"))))</f>
        <v>26.623999999999999</v>
      </c>
    </row>
    <row r="8" spans="1:24" ht="54" customHeight="1" x14ac:dyDescent="0.3">
      <c r="A8" s="2" t="s">
        <v>967</v>
      </c>
      <c r="B8" s="2" t="s">
        <v>95</v>
      </c>
      <c r="C8" s="2" t="s">
        <v>2299</v>
      </c>
      <c r="D8" s="2" t="s">
        <v>2199</v>
      </c>
      <c r="E8" s="2" t="s">
        <v>2200</v>
      </c>
      <c r="F8" s="5" t="s">
        <v>188</v>
      </c>
      <c r="G8" s="6">
        <v>1</v>
      </c>
      <c r="H8" s="6">
        <v>1</v>
      </c>
      <c r="I8" s="11">
        <v>1</v>
      </c>
      <c r="J8" s="5" t="s">
        <v>2297</v>
      </c>
      <c r="K8" s="12"/>
      <c r="L8" s="3" t="str">
        <f>IF(U8=0,"INVALID SKU",IF(INDEX('SKU Catalog'!$J$1:$J$116,MAX(1,U8))=0,"PAYG",IF(J8="Default",Assumptions!$B$7,J8)))</f>
        <v>PAYG</v>
      </c>
      <c r="M8" s="3" t="str">
        <f>IF(U8=0,"Review SKU",INDEX('SKU Catalog'!$E$1:$E$116,MAX(1,U8)))</f>
        <v>resource</v>
      </c>
      <c r="N8" s="8">
        <f>IF(ISNUMBER(K8),K8,IF(U8=0,"UNPRICED",IF(L8="PAYG",INDEX('SKU Catalog'!$K$1:$K$116,MAX(1,U8)),IF(L8="1Y",INDEX('SKU Catalog'!$L$1:$L$116,MAX(1,U8)),INDEX('SKU Catalog'!$M$1:$M$116,MAX(1,U8))))))</f>
        <v>0</v>
      </c>
      <c r="O8" s="4">
        <f>IF(NOT(AND(A8=$B$2,G8&gt;0,H8&gt;0,OR(C8&lt;&gt;"Recommended baseline",Assumptions!$B$10=1))),0,IF(ISNUMBER(N8),G8*H8*N8*IF(ISNUMBER(K8),1,IF(AND(L8="PAYG",INDEX('SKU Catalog'!$F$1:$F$116,MAX(1,U8))="Hourly"),I8,1)),"UNPRICED"))</f>
        <v>0</v>
      </c>
      <c r="P8" s="4">
        <f>IF(ISNUMBER(O8),O8*Assumptions!$B$8,"UNPRICED")</f>
        <v>0</v>
      </c>
      <c r="Q8" s="3" t="str">
        <f>IF(NOT(AND(A8=$B$2,G8&gt;0,H8&gt;0,OR(C8&lt;&gt;"Recommended baseline",Assumptions!$B$10=1))),"Inactive",IF(NOT(ISNUMBER(N8)),"UNPRICED - select SKU / quote",IF(ISNUMBER(K8),"Manual quote - verify source",IF(T8="Covered","Covered by capacity",IF(T8="Control plane","No direct fee","Priced - verify sizing")))))</f>
        <v>No direct fee</v>
      </c>
      <c r="R8" s="2" t="s">
        <v>2315</v>
      </c>
      <c r="S8" s="2" t="s">
        <v>2201</v>
      </c>
      <c r="T8" s="2" t="s">
        <v>187</v>
      </c>
      <c r="U8" s="3">
        <f>IF(COUNTIF('SKU Catalog'!$A$4:$A$116,T8&amp;"|"&amp;F8)=0,0,MATCH(T8&amp;"|"&amp;F8,'SKU Catalog'!$A$1:$A$116,0))</f>
        <v>5</v>
      </c>
      <c r="V8" s="4">
        <f>IF(NOT(AND(A8=$B$2,G8&gt;0,H8&gt;0,OR(C8&lt;&gt;"Recommended baseline",Assumptions!$B$10=1))),0,IF(ISNUMBER(K8),G8*H8*K8,IF(U8=0,"UNPRICED",IF(ISNUMBER(INDEX('SKU Catalog'!$K$1:$K$116,MAX(1,U8))),G8*H8*INDEX('SKU Catalog'!$K$1:$K$116,MAX(1,U8))*IF(AND(INDEX('SKU Catalog'!$F$1:$F$116,MAX(1,U8))="Hourly",OR(INDEX('SKU Catalog'!$J$1:$J$116,MAX(1,U8))=0,"PAYG"="PAYG")),I8,1),"UNPRICED"))))</f>
        <v>0</v>
      </c>
      <c r="W8" s="4">
        <f>IF(NOT(AND(A8=$B$2,G8&gt;0,H8&gt;0,OR(C8&lt;&gt;"Recommended baseline",Assumptions!$B$10=1))),0,IF(ISNUMBER(K8),G8*H8*K8,IF(U8=0,"UNPRICED",IF(ISNUMBER(INDEX('SKU Catalog'!$L$1:$L$116,MAX(1,U8))),G8*H8*INDEX('SKU Catalog'!$L$1:$L$116,MAX(1,U8))*IF(AND(INDEX('SKU Catalog'!$F$1:$F$116,MAX(1,U8))="Hourly",OR(INDEX('SKU Catalog'!$J$1:$J$116,MAX(1,U8))=0,"1Y"="PAYG")),I8,1),"UNPRICED"))))</f>
        <v>0</v>
      </c>
      <c r="X8" s="4">
        <f>IF(NOT(AND(A8=$B$2,G8&gt;0,H8&gt;0,OR(C8&lt;&gt;"Recommended baseline",Assumptions!$B$10=1))),0,IF(ISNUMBER(K8),G8*H8*K8,IF(U8=0,"UNPRICED",IF(ISNUMBER(INDEX('SKU Catalog'!$M$1:$M$116,MAX(1,U8))),G8*H8*INDEX('SKU Catalog'!$M$1:$M$116,MAX(1,U8))*IF(AND(INDEX('SKU Catalog'!$F$1:$F$116,MAX(1,U8))="Hourly",OR(INDEX('SKU Catalog'!$J$1:$J$116,MAX(1,U8))=0,"3Y"="PAYG")),I8,1),"UNPRICED"))))</f>
        <v>0</v>
      </c>
    </row>
    <row r="9" spans="1:24" ht="54" customHeight="1" x14ac:dyDescent="0.3">
      <c r="A9" s="2" t="s">
        <v>967</v>
      </c>
      <c r="B9" s="2" t="s">
        <v>92</v>
      </c>
      <c r="C9" s="2" t="s">
        <v>2299</v>
      </c>
      <c r="D9" s="2" t="s">
        <v>2203</v>
      </c>
      <c r="E9" s="2" t="s">
        <v>2204</v>
      </c>
      <c r="F9" s="5" t="s">
        <v>287</v>
      </c>
      <c r="G9" s="6">
        <v>1</v>
      </c>
      <c r="H9" s="6">
        <v>1</v>
      </c>
      <c r="I9" s="11">
        <v>1</v>
      </c>
      <c r="J9" s="5" t="s">
        <v>2297</v>
      </c>
      <c r="K9" s="12"/>
      <c r="L9" s="3" t="str">
        <f>IF(U9=0,"INVALID SKU",IF(INDEX('SKU Catalog'!$J$1:$J$116,MAX(1,U9))=0,"PAYG",IF(J9="Default",Assumptions!$B$7,J9)))</f>
        <v>PAYG</v>
      </c>
      <c r="M9" s="3" t="str">
        <f>IF(U9=0,"Review SKU",INDEX('SKU Catalog'!$E$1:$E$116,MAX(1,U9)))</f>
        <v>throughput unit</v>
      </c>
      <c r="N9" s="8">
        <f>IF(ISNUMBER(K9),K9,IF(U9=0,"UNPRICED",IF(L9="PAYG",INDEX('SKU Catalog'!$K$1:$K$116,MAX(1,U9)),IF(L9="1Y",INDEX('SKU Catalog'!$L$1:$L$116,MAX(1,U9)),INDEX('SKU Catalog'!$M$1:$M$116,MAX(1,U9))))))</f>
        <v>21.9</v>
      </c>
      <c r="O9" s="4">
        <f>IF(NOT(AND(A9=$B$2,G9&gt;0,H9&gt;0,OR(C9&lt;&gt;"Recommended baseline",Assumptions!$B$10=1))),0,IF(ISNUMBER(N9),G9*H9*N9*IF(ISNUMBER(K9),1,IF(AND(L9="PAYG",INDEX('SKU Catalog'!$F$1:$F$116,MAX(1,U9))="Hourly"),I9,1)),"UNPRICED"))</f>
        <v>21.9</v>
      </c>
      <c r="P9" s="4">
        <f>IF(ISNUMBER(O9),O9*Assumptions!$B$8,"UNPRICED")</f>
        <v>262.79999999999995</v>
      </c>
      <c r="Q9" s="3" t="str">
        <f>IF(NOT(AND(A9=$B$2,G9&gt;0,H9&gt;0,OR(C9&lt;&gt;"Recommended baseline",Assumptions!$B$10=1))),"Inactive",IF(NOT(ISNUMBER(N9)),"UNPRICED - select SKU / quote",IF(ISNUMBER(K9),"Manual quote - verify source",IF(T9="Covered","Covered by capacity",IF(T9="Control plane","No direct fee","Priced - verify sizing")))))</f>
        <v>Priced - verify sizing</v>
      </c>
      <c r="R9" s="2" t="s">
        <v>2326</v>
      </c>
      <c r="S9" s="2" t="s">
        <v>2201</v>
      </c>
      <c r="T9" s="2" t="s">
        <v>389</v>
      </c>
      <c r="U9" s="3">
        <f>IF(COUNTIF('SKU Catalog'!$A$4:$A$116,T9&amp;"|"&amp;F9)=0,0,MATCH(T9&amp;"|"&amp;F9,'SKU Catalog'!$A$1:$A$116,0))</f>
        <v>83</v>
      </c>
      <c r="V9" s="4">
        <f>IF(NOT(AND(A9=$B$2,G9&gt;0,H9&gt;0,OR(C9&lt;&gt;"Recommended baseline",Assumptions!$B$10=1))),0,IF(ISNUMBER(K9),G9*H9*K9,IF(U9=0,"UNPRICED",IF(ISNUMBER(INDEX('SKU Catalog'!$K$1:$K$116,MAX(1,U9))),G9*H9*INDEX('SKU Catalog'!$K$1:$K$116,MAX(1,U9))*IF(AND(INDEX('SKU Catalog'!$F$1:$F$116,MAX(1,U9))="Hourly",OR(INDEX('SKU Catalog'!$J$1:$J$116,MAX(1,U9))=0,"PAYG"="PAYG")),I9,1),"UNPRICED"))))</f>
        <v>21.9</v>
      </c>
      <c r="W9" s="4">
        <f>IF(NOT(AND(A9=$B$2,G9&gt;0,H9&gt;0,OR(C9&lt;&gt;"Recommended baseline",Assumptions!$B$10=1))),0,IF(ISNUMBER(K9),G9*H9*K9,IF(U9=0,"UNPRICED",IF(ISNUMBER(INDEX('SKU Catalog'!$L$1:$L$116,MAX(1,U9))),G9*H9*INDEX('SKU Catalog'!$L$1:$L$116,MAX(1,U9))*IF(AND(INDEX('SKU Catalog'!$F$1:$F$116,MAX(1,U9))="Hourly",OR(INDEX('SKU Catalog'!$J$1:$J$116,MAX(1,U9))=0,"1Y"="PAYG")),I9,1),"UNPRICED"))))</f>
        <v>21.9</v>
      </c>
      <c r="X9" s="4">
        <f>IF(NOT(AND(A9=$B$2,G9&gt;0,H9&gt;0,OR(C9&lt;&gt;"Recommended baseline",Assumptions!$B$10=1))),0,IF(ISNUMBER(K9),G9*H9*K9,IF(U9=0,"UNPRICED",IF(ISNUMBER(INDEX('SKU Catalog'!$M$1:$M$116,MAX(1,U9))),G9*H9*INDEX('SKU Catalog'!$M$1:$M$116,MAX(1,U9))*IF(AND(INDEX('SKU Catalog'!$F$1:$F$116,MAX(1,U9))="Hourly",OR(INDEX('SKU Catalog'!$J$1:$J$116,MAX(1,U9))=0,"3Y"="PAYG")),I9,1),"UNPRICED"))))</f>
        <v>21.9</v>
      </c>
    </row>
    <row r="10" spans="1:24" ht="54" customHeight="1" x14ac:dyDescent="0.3">
      <c r="A10" s="2" t="s">
        <v>967</v>
      </c>
      <c r="B10" s="2" t="s">
        <v>92</v>
      </c>
      <c r="C10" s="2" t="s">
        <v>2299</v>
      </c>
      <c r="D10" s="2" t="s">
        <v>2203</v>
      </c>
      <c r="E10" s="2" t="s">
        <v>2204</v>
      </c>
      <c r="F10" s="5" t="s">
        <v>287</v>
      </c>
      <c r="G10" s="6">
        <v>1</v>
      </c>
      <c r="H10" s="6">
        <v>10</v>
      </c>
      <c r="I10" s="11">
        <v>1</v>
      </c>
      <c r="J10" s="5" t="s">
        <v>2297</v>
      </c>
      <c r="K10" s="12"/>
      <c r="L10" s="3" t="str">
        <f>IF(U10=0,"INVALID SKU",IF(INDEX('SKU Catalog'!$J$1:$J$116,MAX(1,U10))=0,"PAYG",IF(J10="Default",Assumptions!$B$7,J10)))</f>
        <v>PAYG</v>
      </c>
      <c r="M10" s="3" t="str">
        <f>IF(U10=0,"Review SKU",INDEX('SKU Catalog'!$E$1:$E$116,MAX(1,U10)))</f>
        <v>million events</v>
      </c>
      <c r="N10" s="8">
        <f>IF(ISNUMBER(K10),K10,IF(U10=0,"UNPRICED",IF(L10="PAYG",INDEX('SKU Catalog'!$K$1:$K$116,MAX(1,U10)),IF(L10="1Y",INDEX('SKU Catalog'!$L$1:$L$116,MAX(1,U10)),INDEX('SKU Catalog'!$M$1:$M$116,MAX(1,U10))))))</f>
        <v>2.8000000000000001E-2</v>
      </c>
      <c r="O10" s="4">
        <f>IF(NOT(AND(A10=$B$2,G10&gt;0,H10&gt;0,OR(C10&lt;&gt;"Recommended baseline",Assumptions!$B$10=1))),0,IF(ISNUMBER(N10),G10*H10*N10*IF(ISNUMBER(K10),1,IF(AND(L10="PAYG",INDEX('SKU Catalog'!$F$1:$F$116,MAX(1,U10))="Hourly"),I10,1)),"UNPRICED"))</f>
        <v>0.28000000000000003</v>
      </c>
      <c r="P10" s="4">
        <f>IF(ISNUMBER(O10),O10*Assumptions!$B$8,"UNPRICED")</f>
        <v>3.3600000000000003</v>
      </c>
      <c r="Q10" s="3" t="str">
        <f>IF(NOT(AND(A10=$B$2,G10&gt;0,H10&gt;0,OR(C10&lt;&gt;"Recommended baseline",Assumptions!$B$10=1))),"Inactive",IF(NOT(ISNUMBER(N10)),"UNPRICED - select SKU / quote",IF(ISNUMBER(K10),"Manual quote - verify source",IF(T10="Covered","Covered by capacity",IF(T10="Control plane","No direct fee","Priced - verify sizing")))))</f>
        <v>Priced - verify sizing</v>
      </c>
      <c r="R10" s="2" t="s">
        <v>2327</v>
      </c>
      <c r="S10" s="2" t="s">
        <v>2201</v>
      </c>
      <c r="T10" s="2" t="s">
        <v>393</v>
      </c>
      <c r="U10" s="3">
        <f>IF(COUNTIF('SKU Catalog'!$A$4:$A$116,T10&amp;"|"&amp;F10)=0,0,MATCH(T10&amp;"|"&amp;F10,'SKU Catalog'!$A$1:$A$116,0))</f>
        <v>85</v>
      </c>
      <c r="V10" s="4">
        <f>IF(NOT(AND(A10=$B$2,G10&gt;0,H10&gt;0,OR(C10&lt;&gt;"Recommended baseline",Assumptions!$B$10=1))),0,IF(ISNUMBER(K10),G10*H10*K10,IF(U10=0,"UNPRICED",IF(ISNUMBER(INDEX('SKU Catalog'!$K$1:$K$116,MAX(1,U10))),G10*H10*INDEX('SKU Catalog'!$K$1:$K$116,MAX(1,U10))*IF(AND(INDEX('SKU Catalog'!$F$1:$F$116,MAX(1,U10))="Hourly",OR(INDEX('SKU Catalog'!$J$1:$J$116,MAX(1,U10))=0,"PAYG"="PAYG")),I10,1),"UNPRICED"))))</f>
        <v>0.28000000000000003</v>
      </c>
      <c r="W10" s="4">
        <f>IF(NOT(AND(A10=$B$2,G10&gt;0,H10&gt;0,OR(C10&lt;&gt;"Recommended baseline",Assumptions!$B$10=1))),0,IF(ISNUMBER(K10),G10*H10*K10,IF(U10=0,"UNPRICED",IF(ISNUMBER(INDEX('SKU Catalog'!$L$1:$L$116,MAX(1,U10))),G10*H10*INDEX('SKU Catalog'!$L$1:$L$116,MAX(1,U10))*IF(AND(INDEX('SKU Catalog'!$F$1:$F$116,MAX(1,U10))="Hourly",OR(INDEX('SKU Catalog'!$J$1:$J$116,MAX(1,U10))=0,"1Y"="PAYG")),I10,1),"UNPRICED"))))</f>
        <v>0.28000000000000003</v>
      </c>
      <c r="X10" s="4">
        <f>IF(NOT(AND(A10=$B$2,G10&gt;0,H10&gt;0,OR(C10&lt;&gt;"Recommended baseline",Assumptions!$B$10=1))),0,IF(ISNUMBER(K10),G10*H10*K10,IF(U10=0,"UNPRICED",IF(ISNUMBER(INDEX('SKU Catalog'!$M$1:$M$116,MAX(1,U10))),G10*H10*INDEX('SKU Catalog'!$M$1:$M$116,MAX(1,U10))*IF(AND(INDEX('SKU Catalog'!$F$1:$F$116,MAX(1,U10))="Hourly",OR(INDEX('SKU Catalog'!$J$1:$J$116,MAX(1,U10))=0,"3Y"="PAYG")),I10,1),"UNPRICED"))))</f>
        <v>0.28000000000000003</v>
      </c>
    </row>
    <row r="11" spans="1:24" ht="54" customHeight="1" x14ac:dyDescent="0.3">
      <c r="A11" s="2" t="s">
        <v>967</v>
      </c>
      <c r="B11" s="2" t="s">
        <v>91</v>
      </c>
      <c r="C11" s="2" t="s">
        <v>2299</v>
      </c>
      <c r="D11" s="2" t="s">
        <v>1275</v>
      </c>
      <c r="E11" s="2" t="s">
        <v>2206</v>
      </c>
      <c r="F11" s="5" t="s">
        <v>422</v>
      </c>
      <c r="G11" s="6">
        <v>1</v>
      </c>
      <c r="H11" s="6">
        <v>730</v>
      </c>
      <c r="I11" s="11">
        <v>1</v>
      </c>
      <c r="J11" s="5" t="s">
        <v>2297</v>
      </c>
      <c r="K11" s="12"/>
      <c r="L11" s="3" t="str">
        <f>IF(U11=0,"INVALID SKU",IF(INDEX('SKU Catalog'!$J$1:$J$116,MAX(1,U11))=0,"PAYG",IF(J11="Default",Assumptions!$B$7,J11)))</f>
        <v>PAYG</v>
      </c>
      <c r="M11" s="3" t="str">
        <f>IF(U11=0,"Review SKU",INDEX('SKU Catalog'!$E$1:$E$116,MAX(1,U11)))</f>
        <v>DBU-hour</v>
      </c>
      <c r="N11" s="8">
        <f>IF(ISNUMBER(K11),K11,IF(U11=0,"UNPRICED",IF(L11="PAYG",INDEX('SKU Catalog'!$K$1:$K$116,MAX(1,U11)),IF(L11="1Y",INDEX('SKU Catalog'!$L$1:$L$116,MAX(1,U11)),INDEX('SKU Catalog'!$M$1:$M$116,MAX(1,U11))))))</f>
        <v>0.3</v>
      </c>
      <c r="O11" s="4">
        <f>IF(NOT(AND(A11=$B$2,G11&gt;0,H11&gt;0,OR(C11&lt;&gt;"Recommended baseline",Assumptions!$B$10=1))),0,IF(ISNUMBER(N11),G11*H11*N11*IF(ISNUMBER(K11),1,IF(AND(L11="PAYG",INDEX('SKU Catalog'!$F$1:$F$116,MAX(1,U11))="Hourly"),I11,1)),"UNPRICED"))</f>
        <v>219</v>
      </c>
      <c r="P11" s="4">
        <f>IF(ISNUMBER(O11),O11*Assumptions!$B$8,"UNPRICED")</f>
        <v>2628</v>
      </c>
      <c r="Q11" s="3" t="str">
        <f>IF(NOT(AND(A11=$B$2,G11&gt;0,H11&gt;0,OR(C11&lt;&gt;"Recommended baseline",Assumptions!$B$10=1))),"Inactive",IF(NOT(ISNUMBER(N11)),"UNPRICED - select SKU / quote",IF(ISNUMBER(K11),"Manual quote - verify source",IF(T11="Covered","Covered by capacity",IF(T11="Control plane","No direct fee","Priced - verify sizing")))))</f>
        <v>Priced - verify sizing</v>
      </c>
      <c r="R11" s="2" t="s">
        <v>2323</v>
      </c>
      <c r="S11" s="2" t="s">
        <v>2201</v>
      </c>
      <c r="T11" s="2" t="s">
        <v>421</v>
      </c>
      <c r="U11" s="3">
        <f>IF(COUNTIF('SKU Catalog'!$A$4:$A$116,T11&amp;"|"&amp;F11)=0,0,MATCH(T11&amp;"|"&amp;F11,'SKU Catalog'!$A$1:$A$116,0))</f>
        <v>94</v>
      </c>
      <c r="V11" s="4">
        <f>IF(NOT(AND(A11=$B$2,G11&gt;0,H11&gt;0,OR(C11&lt;&gt;"Recommended baseline",Assumptions!$B$10=1))),0,IF(ISNUMBER(K11),G11*H11*K11,IF(U11=0,"UNPRICED",IF(ISNUMBER(INDEX('SKU Catalog'!$K$1:$K$116,MAX(1,U11))),G11*H11*INDEX('SKU Catalog'!$K$1:$K$116,MAX(1,U11))*IF(AND(INDEX('SKU Catalog'!$F$1:$F$116,MAX(1,U11))="Hourly",OR(INDEX('SKU Catalog'!$J$1:$J$116,MAX(1,U11))=0,"PAYG"="PAYG")),I11,1),"UNPRICED"))))</f>
        <v>219</v>
      </c>
      <c r="W11" s="4">
        <f>IF(NOT(AND(A11=$B$2,G11&gt;0,H11&gt;0,OR(C11&lt;&gt;"Recommended baseline",Assumptions!$B$10=1))),0,IF(ISNUMBER(K11),G11*H11*K11,IF(U11=0,"UNPRICED",IF(ISNUMBER(INDEX('SKU Catalog'!$L$1:$L$116,MAX(1,U11))),G11*H11*INDEX('SKU Catalog'!$L$1:$L$116,MAX(1,U11))*IF(AND(INDEX('SKU Catalog'!$F$1:$F$116,MAX(1,U11))="Hourly",OR(INDEX('SKU Catalog'!$J$1:$J$116,MAX(1,U11))=0,"1Y"="PAYG")),I11,1),"UNPRICED"))))</f>
        <v>219</v>
      </c>
      <c r="X11" s="4">
        <f>IF(NOT(AND(A11=$B$2,G11&gt;0,H11&gt;0,OR(C11&lt;&gt;"Recommended baseline",Assumptions!$B$10=1))),0,IF(ISNUMBER(K11),G11*H11*K11,IF(U11=0,"UNPRICED",IF(ISNUMBER(INDEX('SKU Catalog'!$M$1:$M$116,MAX(1,U11))),G11*H11*INDEX('SKU Catalog'!$M$1:$M$116,MAX(1,U11))*IF(AND(INDEX('SKU Catalog'!$F$1:$F$116,MAX(1,U11))="Hourly",OR(INDEX('SKU Catalog'!$J$1:$J$116,MAX(1,U11))=0,"3Y"="PAYG")),I11,1),"UNPRICED"))))</f>
        <v>219</v>
      </c>
    </row>
    <row r="12" spans="1:24" ht="54" customHeight="1" x14ac:dyDescent="0.3">
      <c r="A12" s="2" t="s">
        <v>967</v>
      </c>
      <c r="B12" s="2" t="s">
        <v>87</v>
      </c>
      <c r="C12" s="2" t="s">
        <v>2299</v>
      </c>
      <c r="D12" s="2" t="s">
        <v>1275</v>
      </c>
      <c r="E12" s="2" t="s">
        <v>2206</v>
      </c>
      <c r="F12" s="5" t="s">
        <v>433</v>
      </c>
      <c r="G12" s="6">
        <v>1</v>
      </c>
      <c r="H12" s="6">
        <v>2</v>
      </c>
      <c r="I12" s="11">
        <v>1</v>
      </c>
      <c r="J12" s="5" t="s">
        <v>2297</v>
      </c>
      <c r="K12" s="12"/>
      <c r="L12" s="3" t="str">
        <f>IF(U12=0,"INVALID SKU",IF(INDEX('SKU Catalog'!$J$1:$J$116,MAX(1,U12))=0,"PAYG",IF(J12="Default",Assumptions!$B$7,J12)))</f>
        <v>PAYG</v>
      </c>
      <c r="M12" s="3" t="str">
        <f>IF(U12=0,"Review SKU",INDEX('SKU Catalog'!$E$1:$E$116,MAX(1,U12)))</f>
        <v>node</v>
      </c>
      <c r="N12" s="8">
        <f>IF(ISNUMBER(K12),K12,IF(U12=0,"UNPRICED",IF(L12="PAYG",INDEX('SKU Catalog'!$K$1:$K$116,MAX(1,U12)),IF(L12="1Y",INDEX('SKU Catalog'!$L$1:$L$116,MAX(1,U12)),INDEX('SKU Catalog'!$M$1:$M$116,MAX(1,U12))))))</f>
        <v>140.16</v>
      </c>
      <c r="O12" s="4">
        <f>IF(NOT(AND(A12=$B$2,G12&gt;0,H12&gt;0,OR(C12&lt;&gt;"Recommended baseline",Assumptions!$B$10=1))),0,IF(ISNUMBER(N12),G12*H12*N12*IF(ISNUMBER(K12),1,IF(AND(L12="PAYG",INDEX('SKU Catalog'!$F$1:$F$116,MAX(1,U12))="Hourly"),I12,1)),"UNPRICED"))</f>
        <v>280.32</v>
      </c>
      <c r="P12" s="4">
        <f>IF(ISNUMBER(O12),O12*Assumptions!$B$8,"UNPRICED")</f>
        <v>3363.84</v>
      </c>
      <c r="Q12" s="3" t="str">
        <f>IF(NOT(AND(A12=$B$2,G12&gt;0,H12&gt;0,OR(C12&lt;&gt;"Recommended baseline",Assumptions!$B$10=1))),"Inactive",IF(NOT(ISNUMBER(N12)),"UNPRICED - select SKU / quote",IF(ISNUMBER(K12),"Manual quote - verify source",IF(T12="Covered","Covered by capacity",IF(T12="Control plane","No direct fee","Priced - verify sizing")))))</f>
        <v>Priced - verify sizing</v>
      </c>
      <c r="R12" s="2" t="s">
        <v>2324</v>
      </c>
      <c r="S12" s="2" t="s">
        <v>2201</v>
      </c>
      <c r="T12" s="2" t="s">
        <v>428</v>
      </c>
      <c r="U12" s="3">
        <f>IF(COUNTIF('SKU Catalog'!$A$4:$A$116,T12&amp;"|"&amp;F12)=0,0,MATCH(T12&amp;"|"&amp;F12,'SKU Catalog'!$A$1:$A$116,0))</f>
        <v>97</v>
      </c>
      <c r="V12" s="4">
        <f>IF(NOT(AND(A12=$B$2,G12&gt;0,H12&gt;0,OR(C12&lt;&gt;"Recommended baseline",Assumptions!$B$10=1))),0,IF(ISNUMBER(K12),G12*H12*K12,IF(U12=0,"UNPRICED",IF(ISNUMBER(INDEX('SKU Catalog'!$K$1:$K$116,MAX(1,U12))),G12*H12*INDEX('SKU Catalog'!$K$1:$K$116,MAX(1,U12))*IF(AND(INDEX('SKU Catalog'!$F$1:$F$116,MAX(1,U12))="Hourly",OR(INDEX('SKU Catalog'!$J$1:$J$116,MAX(1,U12))=0,"PAYG"="PAYG")),I12,1),"UNPRICED"))))</f>
        <v>280.32</v>
      </c>
      <c r="W12" s="4">
        <f>IF(NOT(AND(A12=$B$2,G12&gt;0,H12&gt;0,OR(C12&lt;&gt;"Recommended baseline",Assumptions!$B$10=1))),0,IF(ISNUMBER(K12),G12*H12*K12,IF(U12=0,"UNPRICED",IF(ISNUMBER(INDEX('SKU Catalog'!$L$1:$L$116,MAX(1,U12))),G12*H12*INDEX('SKU Catalog'!$L$1:$L$116,MAX(1,U12))*IF(AND(INDEX('SKU Catalog'!$F$1:$F$116,MAX(1,U12))="Hourly",OR(INDEX('SKU Catalog'!$J$1:$J$116,MAX(1,U12))=0,"1Y"="PAYG")),I12,1),"UNPRICED"))))</f>
        <v>173</v>
      </c>
      <c r="X12" s="4">
        <f>IF(NOT(AND(A12=$B$2,G12&gt;0,H12&gt;0,OR(C12&lt;&gt;"Recommended baseline",Assumptions!$B$10=1))),0,IF(ISNUMBER(K12),G12*H12*K12,IF(U12=0,"UNPRICED",IF(ISNUMBER(INDEX('SKU Catalog'!$M$1:$M$116,MAX(1,U12))),G12*H12*INDEX('SKU Catalog'!$M$1:$M$116,MAX(1,U12))*IF(AND(INDEX('SKU Catalog'!$F$1:$F$116,MAX(1,U12))="Hourly",OR(INDEX('SKU Catalog'!$J$1:$J$116,MAX(1,U12))=0,"3Y"="PAYG")),I12,1),"UNPRICED"))))</f>
        <v>110.72222222222223</v>
      </c>
    </row>
    <row r="13" spans="1:24" ht="54" customHeight="1" x14ac:dyDescent="0.3">
      <c r="A13" s="2" t="s">
        <v>967</v>
      </c>
      <c r="B13" s="2" t="s">
        <v>96</v>
      </c>
      <c r="C13" s="2" t="s">
        <v>2299</v>
      </c>
      <c r="D13" s="2" t="s">
        <v>1275</v>
      </c>
      <c r="E13" s="2" t="s">
        <v>2206</v>
      </c>
      <c r="F13" s="5" t="s">
        <v>191</v>
      </c>
      <c r="G13" s="6">
        <v>1</v>
      </c>
      <c r="H13" s="6">
        <v>1</v>
      </c>
      <c r="I13" s="11">
        <v>1</v>
      </c>
      <c r="J13" s="5" t="s">
        <v>2297</v>
      </c>
      <c r="K13" s="12"/>
      <c r="L13" s="3" t="str">
        <f>IF(U13=0,"INVALID SKU",IF(INDEX('SKU Catalog'!$J$1:$J$116,MAX(1,U13))=0,"PAYG",IF(J13="Default",Assumptions!$B$7,J13)))</f>
        <v>PAYG</v>
      </c>
      <c r="M13" s="3" t="str">
        <f>IF(U13=0,"Review SKU",INDEX('SKU Catalog'!$E$1:$E$116,MAX(1,U13)))</f>
        <v>quoted unit</v>
      </c>
      <c r="N13" s="8" t="str">
        <f>IF(ISNUMBER(K13),K13,IF(U13=0,"UNPRICED",IF(L13="PAYG",INDEX('SKU Catalog'!$K$1:$K$116,MAX(1,U13)),IF(L13="1Y",INDEX('SKU Catalog'!$L$1:$L$116,MAX(1,U13)),INDEX('SKU Catalog'!$M$1:$M$116,MAX(1,U13))))))</f>
        <v>UNPRICED</v>
      </c>
      <c r="O13" s="4" t="str">
        <f>IF(NOT(AND(A13=$B$2,G13&gt;0,H13&gt;0,OR(C13&lt;&gt;"Recommended baseline",Assumptions!$B$10=1))),0,IF(ISNUMBER(N13),G13*H13*N13*IF(ISNUMBER(K13),1,IF(AND(L13="PAYG",INDEX('SKU Catalog'!$F$1:$F$116,MAX(1,U13))="Hourly"),I13,1)),"UNPRICED"))</f>
        <v>UNPRICED</v>
      </c>
      <c r="P13" s="4" t="str">
        <f>IF(ISNUMBER(O13),O13*Assumptions!$B$8,"UNPRICED")</f>
        <v>UNPRICED</v>
      </c>
      <c r="Q13" s="3" t="str">
        <f>IF(NOT(AND(A13=$B$2,G13&gt;0,H13&gt;0,OR(C13&lt;&gt;"Recommended baseline",Assumptions!$B$10=1))),"Inactive",IF(NOT(ISNUMBER(N13)),"UNPRICED - select SKU / quote",IF(ISNUMBER(K13),"Manual quote - verify source",IF(T13="Covered","Covered by capacity",IF(T13="Control plane","No direct fee","Priced - verify sizing")))))</f>
        <v>UNPRICED - select SKU / quote</v>
      </c>
      <c r="R13" s="2" t="s">
        <v>2325</v>
      </c>
      <c r="S13" s="2" t="s">
        <v>2201</v>
      </c>
      <c r="T13" s="2" t="s">
        <v>96</v>
      </c>
      <c r="U13" s="3">
        <f>IF(COUNTIF('SKU Catalog'!$A$4:$A$116,T13&amp;"|"&amp;F13)=0,0,MATCH(T13&amp;"|"&amp;F13,'SKU Catalog'!$A$1:$A$116,0))</f>
        <v>6</v>
      </c>
      <c r="V13" s="4" t="str">
        <f>IF(NOT(AND(A13=$B$2,G13&gt;0,H13&gt;0,OR(C13&lt;&gt;"Recommended baseline",Assumptions!$B$10=1))),0,IF(ISNUMBER(K13),G13*H13*K13,IF(U13=0,"UNPRICED",IF(ISNUMBER(INDEX('SKU Catalog'!$K$1:$K$116,MAX(1,U13))),G13*H13*INDEX('SKU Catalog'!$K$1:$K$116,MAX(1,U13))*IF(AND(INDEX('SKU Catalog'!$F$1:$F$116,MAX(1,U13))="Hourly",OR(INDEX('SKU Catalog'!$J$1:$J$116,MAX(1,U13))=0,"PAYG"="PAYG")),I13,1),"UNPRICED"))))</f>
        <v>UNPRICED</v>
      </c>
      <c r="W13" s="4" t="str">
        <f>IF(NOT(AND(A13=$B$2,G13&gt;0,H13&gt;0,OR(C13&lt;&gt;"Recommended baseline",Assumptions!$B$10=1))),0,IF(ISNUMBER(K13),G13*H13*K13,IF(U13=0,"UNPRICED",IF(ISNUMBER(INDEX('SKU Catalog'!$L$1:$L$116,MAX(1,U13))),G13*H13*INDEX('SKU Catalog'!$L$1:$L$116,MAX(1,U13))*IF(AND(INDEX('SKU Catalog'!$F$1:$F$116,MAX(1,U13))="Hourly",OR(INDEX('SKU Catalog'!$J$1:$J$116,MAX(1,U13))=0,"1Y"="PAYG")),I13,1),"UNPRICED"))))</f>
        <v>UNPRICED</v>
      </c>
      <c r="X13" s="4" t="str">
        <f>IF(NOT(AND(A13=$B$2,G13&gt;0,H13&gt;0,OR(C13&lt;&gt;"Recommended baseline",Assumptions!$B$10=1))),0,IF(ISNUMBER(K13),G13*H13*K13,IF(U13=0,"UNPRICED",IF(ISNUMBER(INDEX('SKU Catalog'!$M$1:$M$116,MAX(1,U13))),G13*H13*INDEX('SKU Catalog'!$M$1:$M$116,MAX(1,U13))*IF(AND(INDEX('SKU Catalog'!$F$1:$F$116,MAX(1,U13))="Hourly",OR(INDEX('SKU Catalog'!$J$1:$J$116,MAX(1,U13))=0,"3Y"="PAYG")),I13,1),"UNPRICED"))))</f>
        <v>UNPRICED</v>
      </c>
    </row>
    <row r="14" spans="1:24" ht="54" customHeight="1" x14ac:dyDescent="0.3">
      <c r="A14" s="2" t="s">
        <v>967</v>
      </c>
      <c r="B14" s="2" t="s">
        <v>88</v>
      </c>
      <c r="C14" s="2" t="s">
        <v>2299</v>
      </c>
      <c r="D14" s="2" t="s">
        <v>2208</v>
      </c>
      <c r="E14" s="2" t="s">
        <v>2209</v>
      </c>
      <c r="F14" s="5" t="s">
        <v>287</v>
      </c>
      <c r="G14" s="6">
        <v>1</v>
      </c>
      <c r="H14" s="13">
        <f>Assumptions!$B$23</f>
        <v>10</v>
      </c>
      <c r="I14" s="11">
        <v>1</v>
      </c>
      <c r="J14" s="5" t="s">
        <v>2297</v>
      </c>
      <c r="K14" s="12"/>
      <c r="L14" s="3" t="str">
        <f>IF(U14=0,"INVALID SKU",IF(INDEX('SKU Catalog'!$J$1:$J$116,MAX(1,U14))=0,"PAYG",IF(J14="Default",Assumptions!$B$7,J14)))</f>
        <v>PAYG</v>
      </c>
      <c r="M14" s="3" t="str">
        <f>IF(U14=0,"Review SKU",INDEX('SKU Catalog'!$E$1:$E$116,MAX(1,U14)))</f>
        <v>10K operations</v>
      </c>
      <c r="N14" s="8">
        <f>IF(ISNUMBER(K14),K14,IF(U14=0,"UNPRICED",IF(L14="PAYG",INDEX('SKU Catalog'!$K$1:$K$116,MAX(1,U14)),IF(L14="1Y",INDEX('SKU Catalog'!$L$1:$L$116,MAX(1,U14)),INDEX('SKU Catalog'!$M$1:$M$116,MAX(1,U14))))))</f>
        <v>0.03</v>
      </c>
      <c r="O14" s="4">
        <f>IF(NOT(AND(A14=$B$2,G14&gt;0,H14&gt;0,OR(C14&lt;&gt;"Recommended baseline",Assumptions!$B$10=1))),0,IF(ISNUMBER(N14),G14*H14*N14*IF(ISNUMBER(K14),1,IF(AND(L14="PAYG",INDEX('SKU Catalog'!$F$1:$F$116,MAX(1,U14))="Hourly"),I14,1)),"UNPRICED"))</f>
        <v>0.3</v>
      </c>
      <c r="P14" s="4">
        <f>IF(ISNUMBER(O14),O14*Assumptions!$B$8,"UNPRICED")</f>
        <v>3.5999999999999996</v>
      </c>
      <c r="Q14" s="3" t="str">
        <f>IF(NOT(AND(A14=$B$2,G14&gt;0,H14&gt;0,OR(C14&lt;&gt;"Recommended baseline",Assumptions!$B$10=1))),"Inactive",IF(NOT(ISNUMBER(N14)),"UNPRICED - select SKU / quote",IF(ISNUMBER(K14),"Manual quote - verify source",IF(T14="Covered","Covered by capacity",IF(T14="Control plane","No direct fee","Priced - verify sizing")))))</f>
        <v>Priced - verify sizing</v>
      </c>
      <c r="R14" s="2" t="s">
        <v>2326</v>
      </c>
      <c r="S14" s="2" t="s">
        <v>2201</v>
      </c>
      <c r="T14" s="2" t="s">
        <v>286</v>
      </c>
      <c r="U14" s="3">
        <f>IF(COUNTIF('SKU Catalog'!$A$4:$A$116,T14&amp;"|"&amp;F14)=0,0,MATCH(T14&amp;"|"&amp;F14,'SKU Catalog'!$A$1:$A$116,0))</f>
        <v>48</v>
      </c>
      <c r="V14" s="4">
        <f>IF(NOT(AND(A14=$B$2,G14&gt;0,H14&gt;0,OR(C14&lt;&gt;"Recommended baseline",Assumptions!$B$10=1))),0,IF(ISNUMBER(K14),G14*H14*K14,IF(U14=0,"UNPRICED",IF(ISNUMBER(INDEX('SKU Catalog'!$K$1:$K$116,MAX(1,U14))),G14*H14*INDEX('SKU Catalog'!$K$1:$K$116,MAX(1,U14))*IF(AND(INDEX('SKU Catalog'!$F$1:$F$116,MAX(1,U14))="Hourly",OR(INDEX('SKU Catalog'!$J$1:$J$116,MAX(1,U14))=0,"PAYG"="PAYG")),I14,1),"UNPRICED"))))</f>
        <v>0.3</v>
      </c>
      <c r="W14" s="4">
        <f>IF(NOT(AND(A14=$B$2,G14&gt;0,H14&gt;0,OR(C14&lt;&gt;"Recommended baseline",Assumptions!$B$10=1))),0,IF(ISNUMBER(K14),G14*H14*K14,IF(U14=0,"UNPRICED",IF(ISNUMBER(INDEX('SKU Catalog'!$L$1:$L$116,MAX(1,U14))),G14*H14*INDEX('SKU Catalog'!$L$1:$L$116,MAX(1,U14))*IF(AND(INDEX('SKU Catalog'!$F$1:$F$116,MAX(1,U14))="Hourly",OR(INDEX('SKU Catalog'!$J$1:$J$116,MAX(1,U14))=0,"1Y"="PAYG")),I14,1),"UNPRICED"))))</f>
        <v>0.3</v>
      </c>
      <c r="X14" s="4">
        <f>IF(NOT(AND(A14=$B$2,G14&gt;0,H14&gt;0,OR(C14&lt;&gt;"Recommended baseline",Assumptions!$B$10=1))),0,IF(ISNUMBER(K14),G14*H14*K14,IF(U14=0,"UNPRICED",IF(ISNUMBER(INDEX('SKU Catalog'!$M$1:$M$116,MAX(1,U14))),G14*H14*INDEX('SKU Catalog'!$M$1:$M$116,MAX(1,U14))*IF(AND(INDEX('SKU Catalog'!$F$1:$F$116,MAX(1,U14))="Hourly",OR(INDEX('SKU Catalog'!$J$1:$J$116,MAX(1,U14))=0,"3Y"="PAYG")),I14,1),"UNPRICED"))))</f>
        <v>0.3</v>
      </c>
    </row>
    <row r="15" spans="1:24" ht="54" customHeight="1" x14ac:dyDescent="0.3">
      <c r="A15" s="2" t="s">
        <v>967</v>
      </c>
      <c r="B15" s="2" t="s">
        <v>95</v>
      </c>
      <c r="C15" s="2" t="s">
        <v>2299</v>
      </c>
      <c r="D15" s="2" t="s">
        <v>2193</v>
      </c>
      <c r="E15" s="2" t="s">
        <v>2194</v>
      </c>
      <c r="F15" s="5" t="s">
        <v>188</v>
      </c>
      <c r="G15" s="6">
        <v>1</v>
      </c>
      <c r="H15" s="6">
        <v>1</v>
      </c>
      <c r="I15" s="11">
        <v>1</v>
      </c>
      <c r="J15" s="5" t="s">
        <v>2297</v>
      </c>
      <c r="K15" s="12"/>
      <c r="L15" s="3" t="str">
        <f>IF(U15=0,"INVALID SKU",IF(INDEX('SKU Catalog'!$J$1:$J$116,MAX(1,U15))=0,"PAYG",IF(J15="Default",Assumptions!$B$7,J15)))</f>
        <v>PAYG</v>
      </c>
      <c r="M15" s="3" t="str">
        <f>IF(U15=0,"Review SKU",INDEX('SKU Catalog'!$E$1:$E$116,MAX(1,U15)))</f>
        <v>resource</v>
      </c>
      <c r="N15" s="8">
        <f>IF(ISNUMBER(K15),K15,IF(U15=0,"UNPRICED",IF(L15="PAYG",INDEX('SKU Catalog'!$K$1:$K$116,MAX(1,U15)),IF(L15="1Y",INDEX('SKU Catalog'!$L$1:$L$116,MAX(1,U15)),INDEX('SKU Catalog'!$M$1:$M$116,MAX(1,U15))))))</f>
        <v>0</v>
      </c>
      <c r="O15" s="4">
        <f>IF(NOT(AND(A15=$B$2,G15&gt;0,H15&gt;0,OR(C15&lt;&gt;"Recommended baseline",Assumptions!$B$10=1))),0,IF(ISNUMBER(N15),G15*H15*N15*IF(ISNUMBER(K15),1,IF(AND(L15="PAYG",INDEX('SKU Catalog'!$F$1:$F$116,MAX(1,U15))="Hourly"),I15,1)),"UNPRICED"))</f>
        <v>0</v>
      </c>
      <c r="P15" s="4">
        <f>IF(ISNUMBER(O15),O15*Assumptions!$B$8,"UNPRICED")</f>
        <v>0</v>
      </c>
      <c r="Q15" s="3" t="str">
        <f>IF(NOT(AND(A15=$B$2,G15&gt;0,H15&gt;0,OR(C15&lt;&gt;"Recommended baseline",Assumptions!$B$10=1))),"Inactive",IF(NOT(ISNUMBER(N15)),"UNPRICED - select SKU / quote",IF(ISNUMBER(K15),"Manual quote - verify source",IF(T15="Covered","Covered by capacity",IF(T15="Control plane","No direct fee","Priced - verify sizing")))))</f>
        <v>No direct fee</v>
      </c>
      <c r="R15" s="2" t="s">
        <v>2315</v>
      </c>
      <c r="S15" s="2" t="s">
        <v>2201</v>
      </c>
      <c r="T15" s="2" t="s">
        <v>187</v>
      </c>
      <c r="U15" s="3">
        <f>IF(COUNTIF('SKU Catalog'!$A$4:$A$116,T15&amp;"|"&amp;F15)=0,0,MATCH(T15&amp;"|"&amp;F15,'SKU Catalog'!$A$1:$A$116,0))</f>
        <v>5</v>
      </c>
      <c r="V15" s="4">
        <f>IF(NOT(AND(A15=$B$2,G15&gt;0,H15&gt;0,OR(C15&lt;&gt;"Recommended baseline",Assumptions!$B$10=1))),0,IF(ISNUMBER(K15),G15*H15*K15,IF(U15=0,"UNPRICED",IF(ISNUMBER(INDEX('SKU Catalog'!$K$1:$K$116,MAX(1,U15))),G15*H15*INDEX('SKU Catalog'!$K$1:$K$116,MAX(1,U15))*IF(AND(INDEX('SKU Catalog'!$F$1:$F$116,MAX(1,U15))="Hourly",OR(INDEX('SKU Catalog'!$J$1:$J$116,MAX(1,U15))=0,"PAYG"="PAYG")),I15,1),"UNPRICED"))))</f>
        <v>0</v>
      </c>
      <c r="W15" s="4">
        <f>IF(NOT(AND(A15=$B$2,G15&gt;0,H15&gt;0,OR(C15&lt;&gt;"Recommended baseline",Assumptions!$B$10=1))),0,IF(ISNUMBER(K15),G15*H15*K15,IF(U15=0,"UNPRICED",IF(ISNUMBER(INDEX('SKU Catalog'!$L$1:$L$116,MAX(1,U15))),G15*H15*INDEX('SKU Catalog'!$L$1:$L$116,MAX(1,U15))*IF(AND(INDEX('SKU Catalog'!$F$1:$F$116,MAX(1,U15))="Hourly",OR(INDEX('SKU Catalog'!$J$1:$J$116,MAX(1,U15))=0,"1Y"="PAYG")),I15,1),"UNPRICED"))))</f>
        <v>0</v>
      </c>
      <c r="X15" s="4">
        <f>IF(NOT(AND(A15=$B$2,G15&gt;0,H15&gt;0,OR(C15&lt;&gt;"Recommended baseline",Assumptions!$B$10=1))),0,IF(ISNUMBER(K15),G15*H15*K15,IF(U15=0,"UNPRICED",IF(ISNUMBER(INDEX('SKU Catalog'!$M$1:$M$116,MAX(1,U15))),G15*H15*INDEX('SKU Catalog'!$M$1:$M$116,MAX(1,U15))*IF(AND(INDEX('SKU Catalog'!$F$1:$F$116,MAX(1,U15))="Hourly",OR(INDEX('SKU Catalog'!$J$1:$J$116,MAX(1,U15))=0,"3Y"="PAYG")),I15,1),"UNPRICED"))))</f>
        <v>0</v>
      </c>
    </row>
    <row r="16" spans="1:24" ht="54" customHeight="1" x14ac:dyDescent="0.3">
      <c r="A16" s="2" t="s">
        <v>967</v>
      </c>
      <c r="B16" s="2" t="s">
        <v>88</v>
      </c>
      <c r="C16" s="2" t="s">
        <v>2299</v>
      </c>
      <c r="D16" s="2" t="s">
        <v>2149</v>
      </c>
      <c r="E16" s="2" t="s">
        <v>2150</v>
      </c>
      <c r="F16" s="5" t="s">
        <v>303</v>
      </c>
      <c r="G16" s="6">
        <v>1</v>
      </c>
      <c r="H16" s="6">
        <v>1</v>
      </c>
      <c r="I16" s="11">
        <v>1</v>
      </c>
      <c r="J16" s="5" t="s">
        <v>2297</v>
      </c>
      <c r="K16" s="12"/>
      <c r="L16" s="3" t="str">
        <f>IF(U16=0,"INVALID SKU",IF(INDEX('SKU Catalog'!$J$1:$J$116,MAX(1,U16))=0,"PAYG",IF(J16="Default",Assumptions!$B$7,J16)))</f>
        <v>PAYG</v>
      </c>
      <c r="M16" s="3" t="str">
        <f>IF(U16=0,"Review SKU",INDEX('SKU Catalog'!$E$1:$E$116,MAX(1,U16)))</f>
        <v>protected resource</v>
      </c>
      <c r="N16" s="8">
        <f>IF(ISNUMBER(K16),K16,IF(U16=0,"UNPRICED",IF(L16="PAYG",INDEX('SKU Catalog'!$K$1:$K$116,MAX(1,U16)),IF(L16="1Y",INDEX('SKU Catalog'!$L$1:$L$116,MAX(1,U16)),INDEX('SKU Catalog'!$M$1:$M$116,MAX(1,U16))))))</f>
        <v>14.6</v>
      </c>
      <c r="O16" s="4">
        <f>IF(NOT(AND(A16=$B$2,G16&gt;0,H16&gt;0,OR(C16&lt;&gt;"Recommended baseline",Assumptions!$B$10=1))),0,IF(ISNUMBER(N16),G16*H16*N16*IF(ISNUMBER(K16),1,IF(AND(L16="PAYG",INDEX('SKU Catalog'!$F$1:$F$116,MAX(1,U16))="Hourly"),I16,1)),"UNPRICED"))</f>
        <v>14.6</v>
      </c>
      <c r="P16" s="4">
        <f>IF(ISNUMBER(O16),O16*Assumptions!$B$8,"UNPRICED")</f>
        <v>175.2</v>
      </c>
      <c r="Q16" s="3" t="str">
        <f>IF(NOT(AND(A16=$B$2,G16&gt;0,H16&gt;0,OR(C16&lt;&gt;"Recommended baseline",Assumptions!$B$10=1))),"Inactive",IF(NOT(ISNUMBER(N16)),"UNPRICED - select SKU / quote",IF(ISNUMBER(K16),"Manual quote - verify source",IF(T16="Covered","Covered by capacity",IF(T16="Control plane","No direct fee","Priced - verify sizing")))))</f>
        <v>Priced - verify sizing</v>
      </c>
      <c r="R16" s="2" t="s">
        <v>2342</v>
      </c>
      <c r="S16" s="2" t="s">
        <v>2201</v>
      </c>
      <c r="T16" s="2" t="s">
        <v>302</v>
      </c>
      <c r="U16" s="3">
        <f>IF(COUNTIF('SKU Catalog'!$A$4:$A$116,T16&amp;"|"&amp;F16)=0,0,MATCH(T16&amp;"|"&amp;F16,'SKU Catalog'!$A$1:$A$116,0))</f>
        <v>52</v>
      </c>
      <c r="V16" s="4">
        <f>IF(NOT(AND(A16=$B$2,G16&gt;0,H16&gt;0,OR(C16&lt;&gt;"Recommended baseline",Assumptions!$B$10=1))),0,IF(ISNUMBER(K16),G16*H16*K16,IF(U16=0,"UNPRICED",IF(ISNUMBER(INDEX('SKU Catalog'!$K$1:$K$116,MAX(1,U16))),G16*H16*INDEX('SKU Catalog'!$K$1:$K$116,MAX(1,U16))*IF(AND(INDEX('SKU Catalog'!$F$1:$F$116,MAX(1,U16))="Hourly",OR(INDEX('SKU Catalog'!$J$1:$J$116,MAX(1,U16))=0,"PAYG"="PAYG")),I16,1),"UNPRICED"))))</f>
        <v>14.6</v>
      </c>
      <c r="W16" s="4">
        <f>IF(NOT(AND(A16=$B$2,G16&gt;0,H16&gt;0,OR(C16&lt;&gt;"Recommended baseline",Assumptions!$B$10=1))),0,IF(ISNUMBER(K16),G16*H16*K16,IF(U16=0,"UNPRICED",IF(ISNUMBER(INDEX('SKU Catalog'!$L$1:$L$116,MAX(1,U16))),G16*H16*INDEX('SKU Catalog'!$L$1:$L$116,MAX(1,U16))*IF(AND(INDEX('SKU Catalog'!$F$1:$F$116,MAX(1,U16))="Hourly",OR(INDEX('SKU Catalog'!$J$1:$J$116,MAX(1,U16))=0,"1Y"="PAYG")),I16,1),"UNPRICED"))))</f>
        <v>14.6</v>
      </c>
      <c r="X16" s="4">
        <f>IF(NOT(AND(A16=$B$2,G16&gt;0,H16&gt;0,OR(C16&lt;&gt;"Recommended baseline",Assumptions!$B$10=1))),0,IF(ISNUMBER(K16),G16*H16*K16,IF(U16=0,"UNPRICED",IF(ISNUMBER(INDEX('SKU Catalog'!$M$1:$M$116,MAX(1,U16))),G16*H16*INDEX('SKU Catalog'!$M$1:$M$116,MAX(1,U16))*IF(AND(INDEX('SKU Catalog'!$F$1:$F$116,MAX(1,U16))="Hourly",OR(INDEX('SKU Catalog'!$J$1:$J$116,MAX(1,U16))=0,"3Y"="PAYG")),I16,1),"UNPRICED"))))</f>
        <v>14.6</v>
      </c>
    </row>
    <row r="17" spans="1:24" ht="54" customHeight="1" x14ac:dyDescent="0.3">
      <c r="A17" s="2" t="s">
        <v>967</v>
      </c>
      <c r="B17" s="2" t="s">
        <v>95</v>
      </c>
      <c r="C17" s="2" t="s">
        <v>2299</v>
      </c>
      <c r="D17" s="2" t="s">
        <v>2212</v>
      </c>
      <c r="E17" s="2" t="s">
        <v>2213</v>
      </c>
      <c r="F17" s="5" t="s">
        <v>188</v>
      </c>
      <c r="G17" s="6">
        <v>1</v>
      </c>
      <c r="H17" s="6">
        <v>1</v>
      </c>
      <c r="I17" s="11">
        <v>1</v>
      </c>
      <c r="J17" s="5" t="s">
        <v>2297</v>
      </c>
      <c r="K17" s="12"/>
      <c r="L17" s="3" t="str">
        <f>IF(U17=0,"INVALID SKU",IF(INDEX('SKU Catalog'!$J$1:$J$116,MAX(1,U17))=0,"PAYG",IF(J17="Default",Assumptions!$B$7,J17)))</f>
        <v>PAYG</v>
      </c>
      <c r="M17" s="3" t="str">
        <f>IF(U17=0,"Review SKU",INDEX('SKU Catalog'!$E$1:$E$116,MAX(1,U17)))</f>
        <v>resource</v>
      </c>
      <c r="N17" s="8">
        <f>IF(ISNUMBER(K17),K17,IF(U17=0,"UNPRICED",IF(L17="PAYG",INDEX('SKU Catalog'!$K$1:$K$116,MAX(1,U17)),IF(L17="1Y",INDEX('SKU Catalog'!$L$1:$L$116,MAX(1,U17)),INDEX('SKU Catalog'!$M$1:$M$116,MAX(1,U17))))))</f>
        <v>0</v>
      </c>
      <c r="O17" s="4">
        <f>IF(NOT(AND(A17=$B$2,G17&gt;0,H17&gt;0,OR(C17&lt;&gt;"Recommended baseline",Assumptions!$B$10=1))),0,IF(ISNUMBER(N17),G17*H17*N17*IF(ISNUMBER(K17),1,IF(AND(L17="PAYG",INDEX('SKU Catalog'!$F$1:$F$116,MAX(1,U17))="Hourly"),I17,1)),"UNPRICED"))</f>
        <v>0</v>
      </c>
      <c r="P17" s="4">
        <f>IF(ISNUMBER(O17),O17*Assumptions!$B$8,"UNPRICED")</f>
        <v>0</v>
      </c>
      <c r="Q17" s="3" t="str">
        <f>IF(NOT(AND(A17=$B$2,G17&gt;0,H17&gt;0,OR(C17&lt;&gt;"Recommended baseline",Assumptions!$B$10=1))),"Inactive",IF(NOT(ISNUMBER(N17)),"UNPRICED - select SKU / quote",IF(ISNUMBER(K17),"Manual quote - verify source",IF(T17="Covered","Covered by capacity",IF(T17="Control plane","No direct fee","Priced - verify sizing")))))</f>
        <v>No direct fee</v>
      </c>
      <c r="R17" s="2" t="s">
        <v>2347</v>
      </c>
      <c r="S17" s="2" t="s">
        <v>2201</v>
      </c>
      <c r="T17" s="2" t="s">
        <v>187</v>
      </c>
      <c r="U17" s="3">
        <f>IF(COUNTIF('SKU Catalog'!$A$4:$A$116,T17&amp;"|"&amp;F17)=0,0,MATCH(T17&amp;"|"&amp;F17,'SKU Catalog'!$A$1:$A$116,0))</f>
        <v>5</v>
      </c>
      <c r="V17" s="4">
        <f>IF(NOT(AND(A17=$B$2,G17&gt;0,H17&gt;0,OR(C17&lt;&gt;"Recommended baseline",Assumptions!$B$10=1))),0,IF(ISNUMBER(K17),G17*H17*K17,IF(U17=0,"UNPRICED",IF(ISNUMBER(INDEX('SKU Catalog'!$K$1:$K$116,MAX(1,U17))),G17*H17*INDEX('SKU Catalog'!$K$1:$K$116,MAX(1,U17))*IF(AND(INDEX('SKU Catalog'!$F$1:$F$116,MAX(1,U17))="Hourly",OR(INDEX('SKU Catalog'!$J$1:$J$116,MAX(1,U17))=0,"PAYG"="PAYG")),I17,1),"UNPRICED"))))</f>
        <v>0</v>
      </c>
      <c r="W17" s="4">
        <f>IF(NOT(AND(A17=$B$2,G17&gt;0,H17&gt;0,OR(C17&lt;&gt;"Recommended baseline",Assumptions!$B$10=1))),0,IF(ISNUMBER(K17),G17*H17*K17,IF(U17=0,"UNPRICED",IF(ISNUMBER(INDEX('SKU Catalog'!$L$1:$L$116,MAX(1,U17))),G17*H17*INDEX('SKU Catalog'!$L$1:$L$116,MAX(1,U17))*IF(AND(INDEX('SKU Catalog'!$F$1:$F$116,MAX(1,U17))="Hourly",OR(INDEX('SKU Catalog'!$J$1:$J$116,MAX(1,U17))=0,"1Y"="PAYG")),I17,1),"UNPRICED"))))</f>
        <v>0</v>
      </c>
      <c r="X17" s="4">
        <f>IF(NOT(AND(A17=$B$2,G17&gt;0,H17&gt;0,OR(C17&lt;&gt;"Recommended baseline",Assumptions!$B$10=1))),0,IF(ISNUMBER(K17),G17*H17*K17,IF(U17=0,"UNPRICED",IF(ISNUMBER(INDEX('SKU Catalog'!$M$1:$M$116,MAX(1,U17))),G17*H17*INDEX('SKU Catalog'!$M$1:$M$116,MAX(1,U17))*IF(AND(INDEX('SKU Catalog'!$F$1:$F$116,MAX(1,U17))="Hourly",OR(INDEX('SKU Catalog'!$J$1:$J$116,MAX(1,U17))=0,"3Y"="PAYG")),I17,1),"UNPRICED"))))</f>
        <v>0</v>
      </c>
    </row>
    <row r="18" spans="1:24" ht="54" customHeight="1" x14ac:dyDescent="0.3">
      <c r="A18" s="2" t="s">
        <v>967</v>
      </c>
      <c r="B18" s="2" t="s">
        <v>88</v>
      </c>
      <c r="C18" s="2" t="s">
        <v>2299</v>
      </c>
      <c r="D18" s="2" t="s">
        <v>1395</v>
      </c>
      <c r="E18" s="2" t="s">
        <v>1396</v>
      </c>
      <c r="F18" s="5" t="s">
        <v>298</v>
      </c>
      <c r="G18" s="6">
        <v>1</v>
      </c>
      <c r="H18" s="13">
        <f>Assumptions!$B$12</f>
        <v>30</v>
      </c>
      <c r="I18" s="11">
        <v>1</v>
      </c>
      <c r="J18" s="5" t="s">
        <v>2297</v>
      </c>
      <c r="K18" s="12"/>
      <c r="L18" s="3" t="str">
        <f>IF(U18=0,"INVALID SKU",IF(INDEX('SKU Catalog'!$J$1:$J$116,MAX(1,U18))=0,"PAYG",IF(J18="Default",Assumptions!$B$7,J18)))</f>
        <v>PAYG</v>
      </c>
      <c r="M18" s="3" t="str">
        <f>IF(U18=0,"Review SKU",INDEX('SKU Catalog'!$E$1:$E$116,MAX(1,U18)))</f>
        <v>GB analyzed</v>
      </c>
      <c r="N18" s="8">
        <f>IF(ISNUMBER(K18),K18,IF(U18=0,"UNPRICED",IF(L18="PAYG",INDEX('SKU Catalog'!$K$1:$K$116,MAX(1,U18)),IF(L18="1Y",INDEX('SKU Catalog'!$L$1:$L$116,MAX(1,U18)),INDEX('SKU Catalog'!$M$1:$M$116,MAX(1,U18))))))</f>
        <v>4.3</v>
      </c>
      <c r="O18" s="4">
        <f>IF(NOT(AND(A18=$B$2,G18&gt;0,H18&gt;0,OR(C18&lt;&gt;"Recommended baseline",Assumptions!$B$10=1))),0,IF(ISNUMBER(N18),G18*H18*N18*IF(ISNUMBER(K18),1,IF(AND(L18="PAYG",INDEX('SKU Catalog'!$F$1:$F$116,MAX(1,U18))="Hourly"),I18,1)),"UNPRICED"))</f>
        <v>129</v>
      </c>
      <c r="P18" s="4">
        <f>IF(ISNUMBER(O18),O18*Assumptions!$B$8,"UNPRICED")</f>
        <v>1548</v>
      </c>
      <c r="Q18" s="3" t="str">
        <f>IF(NOT(AND(A18=$B$2,G18&gt;0,H18&gt;0,OR(C18&lt;&gt;"Recommended baseline",Assumptions!$B$10=1))),"Inactive",IF(NOT(ISNUMBER(N18)),"UNPRICED - select SKU / quote",IF(ISNUMBER(K18),"Manual quote - verify source",IF(T18="Covered","Covered by capacity",IF(T18="Control plane","No direct fee","Priced - verify sizing")))))</f>
        <v>Priced - verify sizing</v>
      </c>
      <c r="R18" s="2" t="s">
        <v>2326</v>
      </c>
      <c r="S18" s="2" t="s">
        <v>2201</v>
      </c>
      <c r="T18" s="2" t="s">
        <v>297</v>
      </c>
      <c r="U18" s="3">
        <f>IF(COUNTIF('SKU Catalog'!$A$4:$A$116,T18&amp;"|"&amp;F18)=0,0,MATCH(T18&amp;"|"&amp;F18,'SKU Catalog'!$A$1:$A$116,0))</f>
        <v>51</v>
      </c>
      <c r="V18" s="4">
        <f>IF(NOT(AND(A18=$B$2,G18&gt;0,H18&gt;0,OR(C18&lt;&gt;"Recommended baseline",Assumptions!$B$10=1))),0,IF(ISNUMBER(K18),G18*H18*K18,IF(U18=0,"UNPRICED",IF(ISNUMBER(INDEX('SKU Catalog'!$K$1:$K$116,MAX(1,U18))),G18*H18*INDEX('SKU Catalog'!$K$1:$K$116,MAX(1,U18))*IF(AND(INDEX('SKU Catalog'!$F$1:$F$116,MAX(1,U18))="Hourly",OR(INDEX('SKU Catalog'!$J$1:$J$116,MAX(1,U18))=0,"PAYG"="PAYG")),I18,1),"UNPRICED"))))</f>
        <v>129</v>
      </c>
      <c r="W18" s="4">
        <f>IF(NOT(AND(A18=$B$2,G18&gt;0,H18&gt;0,OR(C18&lt;&gt;"Recommended baseline",Assumptions!$B$10=1))),0,IF(ISNUMBER(K18),G18*H18*K18,IF(U18=0,"UNPRICED",IF(ISNUMBER(INDEX('SKU Catalog'!$L$1:$L$116,MAX(1,U18))),G18*H18*INDEX('SKU Catalog'!$L$1:$L$116,MAX(1,U18))*IF(AND(INDEX('SKU Catalog'!$F$1:$F$116,MAX(1,U18))="Hourly",OR(INDEX('SKU Catalog'!$J$1:$J$116,MAX(1,U18))=0,"1Y"="PAYG")),I18,1),"UNPRICED"))))</f>
        <v>129</v>
      </c>
      <c r="X18" s="4">
        <f>IF(NOT(AND(A18=$B$2,G18&gt;0,H18&gt;0,OR(C18&lt;&gt;"Recommended baseline",Assumptions!$B$10=1))),0,IF(ISNUMBER(K18),G18*H18*K18,IF(U18=0,"UNPRICED",IF(ISNUMBER(INDEX('SKU Catalog'!$M$1:$M$116,MAX(1,U18))),G18*H18*INDEX('SKU Catalog'!$M$1:$M$116,MAX(1,U18))*IF(AND(INDEX('SKU Catalog'!$F$1:$F$116,MAX(1,U18))="Hourly",OR(INDEX('SKU Catalog'!$J$1:$J$116,MAX(1,U18))=0,"3Y"="PAYG")),I18,1),"UNPRICED"))))</f>
        <v>129</v>
      </c>
    </row>
    <row r="19" spans="1:24" ht="54" customHeight="1" x14ac:dyDescent="0.3">
      <c r="A19" s="2" t="s">
        <v>967</v>
      </c>
      <c r="B19" s="2" t="s">
        <v>86</v>
      </c>
      <c r="C19" s="2" t="s">
        <v>2299</v>
      </c>
      <c r="D19" s="2" t="s">
        <v>2215</v>
      </c>
      <c r="E19" s="2" t="s">
        <v>2216</v>
      </c>
      <c r="F19" s="5" t="s">
        <v>182</v>
      </c>
      <c r="G19" s="6">
        <v>1</v>
      </c>
      <c r="H19" s="6">
        <v>1</v>
      </c>
      <c r="I19" s="11">
        <v>1</v>
      </c>
      <c r="J19" s="5" t="s">
        <v>2297</v>
      </c>
      <c r="K19" s="12"/>
      <c r="L19" s="3" t="str">
        <f>IF(U19=0,"INVALID SKU",IF(INDEX('SKU Catalog'!$J$1:$J$116,MAX(1,U19))=0,"PAYG",IF(J19="Default",Assumptions!$B$7,J19)))</f>
        <v>PAYG</v>
      </c>
      <c r="M19" s="3" t="str">
        <f>IF(U19=0,"Review SKU",INDEX('SKU Catalog'!$E$1:$E$116,MAX(1,U19)))</f>
        <v>resource</v>
      </c>
      <c r="N19" s="8">
        <f>IF(ISNUMBER(K19),K19,IF(U19=0,"UNPRICED",IF(L19="PAYG",INDEX('SKU Catalog'!$K$1:$K$116,MAX(1,U19)),IF(L19="1Y",INDEX('SKU Catalog'!$L$1:$L$116,MAX(1,U19)),INDEX('SKU Catalog'!$M$1:$M$116,MAX(1,U19))))))</f>
        <v>0</v>
      </c>
      <c r="O19" s="4">
        <f>IF(NOT(AND(A19=$B$2,G19&gt;0,H19&gt;0,OR(C19&lt;&gt;"Recommended baseline",Assumptions!$B$10=1))),0,IF(ISNUMBER(N19),G19*H19*N19*IF(ISNUMBER(K19),1,IF(AND(L19="PAYG",INDEX('SKU Catalog'!$F$1:$F$116,MAX(1,U19))="Hourly"),I19,1)),"UNPRICED"))</f>
        <v>0</v>
      </c>
      <c r="P19" s="4">
        <f>IF(ISNUMBER(O19),O19*Assumptions!$B$8,"UNPRICED")</f>
        <v>0</v>
      </c>
      <c r="Q19" s="3" t="str">
        <f>IF(NOT(AND(A19=$B$2,G19&gt;0,H19&gt;0,OR(C19&lt;&gt;"Recommended baseline",Assumptions!$B$10=1))),"Inactive",IF(NOT(ISNUMBER(N19)),"UNPRICED - select SKU / quote",IF(ISNUMBER(K19),"Manual quote - verify source",IF(T19="Covered","Covered by capacity",IF(T19="Control plane","No direct fee","Priced - verify sizing")))))</f>
        <v>Covered by capacity</v>
      </c>
      <c r="R19" s="2" t="s">
        <v>2314</v>
      </c>
      <c r="S19" s="2" t="s">
        <v>2201</v>
      </c>
      <c r="T19" s="2" t="s">
        <v>181</v>
      </c>
      <c r="U19" s="3">
        <f>IF(COUNTIF('SKU Catalog'!$A$4:$A$116,T19&amp;"|"&amp;F19)=0,0,MATCH(T19&amp;"|"&amp;F19,'SKU Catalog'!$A$1:$A$116,0))</f>
        <v>4</v>
      </c>
      <c r="V19" s="4">
        <f>IF(NOT(AND(A19=$B$2,G19&gt;0,H19&gt;0,OR(C19&lt;&gt;"Recommended baseline",Assumptions!$B$10=1))),0,IF(ISNUMBER(K19),G19*H19*K19,IF(U19=0,"UNPRICED",IF(ISNUMBER(INDEX('SKU Catalog'!$K$1:$K$116,MAX(1,U19))),G19*H19*INDEX('SKU Catalog'!$K$1:$K$116,MAX(1,U19))*IF(AND(INDEX('SKU Catalog'!$F$1:$F$116,MAX(1,U19))="Hourly",OR(INDEX('SKU Catalog'!$J$1:$J$116,MAX(1,U19))=0,"PAYG"="PAYG")),I19,1),"UNPRICED"))))</f>
        <v>0</v>
      </c>
      <c r="W19" s="4">
        <f>IF(NOT(AND(A19=$B$2,G19&gt;0,H19&gt;0,OR(C19&lt;&gt;"Recommended baseline",Assumptions!$B$10=1))),0,IF(ISNUMBER(K19),G19*H19*K19,IF(U19=0,"UNPRICED",IF(ISNUMBER(INDEX('SKU Catalog'!$L$1:$L$116,MAX(1,U19))),G19*H19*INDEX('SKU Catalog'!$L$1:$L$116,MAX(1,U19))*IF(AND(INDEX('SKU Catalog'!$F$1:$F$116,MAX(1,U19))="Hourly",OR(INDEX('SKU Catalog'!$J$1:$J$116,MAX(1,U19))=0,"1Y"="PAYG")),I19,1),"UNPRICED"))))</f>
        <v>0</v>
      </c>
      <c r="X19" s="4">
        <f>IF(NOT(AND(A19=$B$2,G19&gt;0,H19&gt;0,OR(C19&lt;&gt;"Recommended baseline",Assumptions!$B$10=1))),0,IF(ISNUMBER(K19),G19*H19*K19,IF(U19=0,"UNPRICED",IF(ISNUMBER(INDEX('SKU Catalog'!$M$1:$M$116,MAX(1,U19))),G19*H19*INDEX('SKU Catalog'!$M$1:$M$116,MAX(1,U19))*IF(AND(INDEX('SKU Catalog'!$F$1:$F$116,MAX(1,U19))="Hourly",OR(INDEX('SKU Catalog'!$J$1:$J$116,MAX(1,U19))=0,"3Y"="PAYG")),I19,1),"UNPRICED"))))</f>
        <v>0</v>
      </c>
    </row>
    <row r="20" spans="1:24" ht="54" customHeight="1" x14ac:dyDescent="0.3">
      <c r="A20" s="2" t="s">
        <v>967</v>
      </c>
      <c r="B20" s="2" t="s">
        <v>86</v>
      </c>
      <c r="C20" s="2" t="s">
        <v>2299</v>
      </c>
      <c r="D20" s="2" t="s">
        <v>2218</v>
      </c>
      <c r="E20" s="2" t="s">
        <v>2219</v>
      </c>
      <c r="F20" s="5" t="s">
        <v>182</v>
      </c>
      <c r="G20" s="6">
        <v>1</v>
      </c>
      <c r="H20" s="6">
        <v>1</v>
      </c>
      <c r="I20" s="11">
        <v>1</v>
      </c>
      <c r="J20" s="5" t="s">
        <v>2297</v>
      </c>
      <c r="K20" s="12"/>
      <c r="L20" s="3" t="str">
        <f>IF(U20=0,"INVALID SKU",IF(INDEX('SKU Catalog'!$J$1:$J$116,MAX(1,U20))=0,"PAYG",IF(J20="Default",Assumptions!$B$7,J20)))</f>
        <v>PAYG</v>
      </c>
      <c r="M20" s="3" t="str">
        <f>IF(U20=0,"Review SKU",INDEX('SKU Catalog'!$E$1:$E$116,MAX(1,U20)))</f>
        <v>resource</v>
      </c>
      <c r="N20" s="8">
        <f>IF(ISNUMBER(K20),K20,IF(U20=0,"UNPRICED",IF(L20="PAYG",INDEX('SKU Catalog'!$K$1:$K$116,MAX(1,U20)),IF(L20="1Y",INDEX('SKU Catalog'!$L$1:$L$116,MAX(1,U20)),INDEX('SKU Catalog'!$M$1:$M$116,MAX(1,U20))))))</f>
        <v>0</v>
      </c>
      <c r="O20" s="4">
        <f>IF(NOT(AND(A20=$B$2,G20&gt;0,H20&gt;0,OR(C20&lt;&gt;"Recommended baseline",Assumptions!$B$10=1))),0,IF(ISNUMBER(N20),G20*H20*N20*IF(ISNUMBER(K20),1,IF(AND(L20="PAYG",INDEX('SKU Catalog'!$F$1:$F$116,MAX(1,U20))="Hourly"),I20,1)),"UNPRICED"))</f>
        <v>0</v>
      </c>
      <c r="P20" s="4">
        <f>IF(ISNUMBER(O20),O20*Assumptions!$B$8,"UNPRICED")</f>
        <v>0</v>
      </c>
      <c r="Q20" s="3" t="str">
        <f>IF(NOT(AND(A20=$B$2,G20&gt;0,H20&gt;0,OR(C20&lt;&gt;"Recommended baseline",Assumptions!$B$10=1))),"Inactive",IF(NOT(ISNUMBER(N20)),"UNPRICED - select SKU / quote",IF(ISNUMBER(K20),"Manual quote - verify source",IF(T20="Covered","Covered by capacity",IF(T20="Control plane","No direct fee","Priced - verify sizing")))))</f>
        <v>Covered by capacity</v>
      </c>
      <c r="R20" s="2" t="s">
        <v>2314</v>
      </c>
      <c r="S20" s="2" t="s">
        <v>2201</v>
      </c>
      <c r="T20" s="2" t="s">
        <v>181</v>
      </c>
      <c r="U20" s="3">
        <f>IF(COUNTIF('SKU Catalog'!$A$4:$A$116,T20&amp;"|"&amp;F20)=0,0,MATCH(T20&amp;"|"&amp;F20,'SKU Catalog'!$A$1:$A$116,0))</f>
        <v>4</v>
      </c>
      <c r="V20" s="4">
        <f>IF(NOT(AND(A20=$B$2,G20&gt;0,H20&gt;0,OR(C20&lt;&gt;"Recommended baseline",Assumptions!$B$10=1))),0,IF(ISNUMBER(K20),G20*H20*K20,IF(U20=0,"UNPRICED",IF(ISNUMBER(INDEX('SKU Catalog'!$K$1:$K$116,MAX(1,U20))),G20*H20*INDEX('SKU Catalog'!$K$1:$K$116,MAX(1,U20))*IF(AND(INDEX('SKU Catalog'!$F$1:$F$116,MAX(1,U20))="Hourly",OR(INDEX('SKU Catalog'!$J$1:$J$116,MAX(1,U20))=0,"PAYG"="PAYG")),I20,1),"UNPRICED"))))</f>
        <v>0</v>
      </c>
      <c r="W20" s="4">
        <f>IF(NOT(AND(A20=$B$2,G20&gt;0,H20&gt;0,OR(C20&lt;&gt;"Recommended baseline",Assumptions!$B$10=1))),0,IF(ISNUMBER(K20),G20*H20*K20,IF(U20=0,"UNPRICED",IF(ISNUMBER(INDEX('SKU Catalog'!$L$1:$L$116,MAX(1,U20))),G20*H20*INDEX('SKU Catalog'!$L$1:$L$116,MAX(1,U20))*IF(AND(INDEX('SKU Catalog'!$F$1:$F$116,MAX(1,U20))="Hourly",OR(INDEX('SKU Catalog'!$J$1:$J$116,MAX(1,U20))=0,"1Y"="PAYG")),I20,1),"UNPRICED"))))</f>
        <v>0</v>
      </c>
      <c r="X20" s="4">
        <f>IF(NOT(AND(A20=$B$2,G20&gt;0,H20&gt;0,OR(C20&lt;&gt;"Recommended baseline",Assumptions!$B$10=1))),0,IF(ISNUMBER(K20),G20*H20*K20,IF(U20=0,"UNPRICED",IF(ISNUMBER(INDEX('SKU Catalog'!$M$1:$M$116,MAX(1,U20))),G20*H20*INDEX('SKU Catalog'!$M$1:$M$116,MAX(1,U20))*IF(AND(INDEX('SKU Catalog'!$F$1:$F$116,MAX(1,U20))="Hourly",OR(INDEX('SKU Catalog'!$J$1:$J$116,MAX(1,U20))=0,"3Y"="PAYG")),I20,1),"UNPRICED"))))</f>
        <v>0</v>
      </c>
    </row>
    <row r="21" spans="1:24" ht="54" customHeight="1" x14ac:dyDescent="0.3">
      <c r="A21" s="2" t="s">
        <v>967</v>
      </c>
      <c r="B21" s="2" t="s">
        <v>89</v>
      </c>
      <c r="C21" s="2" t="s">
        <v>2301</v>
      </c>
      <c r="D21" s="2" t="s">
        <v>262</v>
      </c>
      <c r="E21" s="2" t="s">
        <v>2302</v>
      </c>
      <c r="F21" s="5" t="s">
        <v>239</v>
      </c>
      <c r="G21" s="6">
        <v>1</v>
      </c>
      <c r="H21" s="13">
        <f>Assumptions!$B$15</f>
        <v>1024</v>
      </c>
      <c r="I21" s="11">
        <v>1</v>
      </c>
      <c r="J21" s="5" t="s">
        <v>2297</v>
      </c>
      <c r="K21" s="12"/>
      <c r="L21" s="3" t="str">
        <f>IF(U21=0,"INVALID SKU",IF(INDEX('SKU Catalog'!$J$1:$J$116,MAX(1,U21))=0,"PAYG",IF(J21="Default",Assumptions!$B$7,J21)))</f>
        <v>PAYG</v>
      </c>
      <c r="M21" s="3" t="str">
        <f>IF(U21=0,"Review SKU",INDEX('SKU Catalog'!$E$1:$E$116,MAX(1,U21)))</f>
        <v>GB-month</v>
      </c>
      <c r="N21" s="8">
        <f>IF(ISNUMBER(K21),K21,IF(U21=0,"UNPRICED",IF(L21="PAYG",INDEX('SKU Catalog'!$K$1:$K$116,MAX(1,U21)),IF(L21="1Y",INDEX('SKU Catalog'!$L$1:$L$116,MAX(1,U21)),INDEX('SKU Catalog'!$M$1:$M$116,MAX(1,U21))))))</f>
        <v>2.1000000000000001E-2</v>
      </c>
      <c r="O21" s="4">
        <f>IF(NOT(AND(A21=$B$2,G21&gt;0,H21&gt;0,OR(C21&lt;&gt;"Recommended baseline",Assumptions!$B$10=1))),0,IF(ISNUMBER(N21),G21*H21*N21*IF(ISNUMBER(K21),1,IF(AND(L21="PAYG",INDEX('SKU Catalog'!$F$1:$F$116,MAX(1,U21))="Hourly"),I21,1)),"UNPRICED"))</f>
        <v>21.504000000000001</v>
      </c>
      <c r="P21" s="4">
        <f>IF(ISNUMBER(O21),O21*Assumptions!$B$8,"UNPRICED")</f>
        <v>258.048</v>
      </c>
      <c r="Q21" s="3" t="str">
        <f>IF(NOT(AND(A21=$B$2,G21&gt;0,H21&gt;0,OR(C21&lt;&gt;"Recommended baseline",Assumptions!$B$10=1))),"Inactive",IF(NOT(ISNUMBER(N21)),"UNPRICED - select SKU / quote",IF(ISNUMBER(K21),"Manual quote - verify source",IF(T21="Covered","Covered by capacity",IF(T21="Control plane","No direct fee","Priced - verify sizing")))))</f>
        <v>Priced - verify sizing</v>
      </c>
      <c r="R21" s="2" t="s">
        <v>2303</v>
      </c>
      <c r="S21" s="2" t="s">
        <v>2304</v>
      </c>
      <c r="T21" s="2" t="s">
        <v>262</v>
      </c>
      <c r="U21" s="3">
        <f>IF(COUNTIF('SKU Catalog'!$A$4:$A$116,T21&amp;"|"&amp;F21)=0,0,MATCH(T21&amp;"|"&amp;F21,'SKU Catalog'!$A$1:$A$116,0))</f>
        <v>34</v>
      </c>
      <c r="V21" s="4">
        <f>IF(NOT(AND(A21=$B$2,G21&gt;0,H21&gt;0,OR(C21&lt;&gt;"Recommended baseline",Assumptions!$B$10=1))),0,IF(ISNUMBER(K21),G21*H21*K21,IF(U21=0,"UNPRICED",IF(ISNUMBER(INDEX('SKU Catalog'!$K$1:$K$116,MAX(1,U21))),G21*H21*INDEX('SKU Catalog'!$K$1:$K$116,MAX(1,U21))*IF(AND(INDEX('SKU Catalog'!$F$1:$F$116,MAX(1,U21))="Hourly",OR(INDEX('SKU Catalog'!$J$1:$J$116,MAX(1,U21))=0,"PAYG"="PAYG")),I21,1),"UNPRICED"))))</f>
        <v>21.504000000000001</v>
      </c>
      <c r="W21" s="4">
        <f>IF(NOT(AND(A21=$B$2,G21&gt;0,H21&gt;0,OR(C21&lt;&gt;"Recommended baseline",Assumptions!$B$10=1))),0,IF(ISNUMBER(K21),G21*H21*K21,IF(U21=0,"UNPRICED",IF(ISNUMBER(INDEX('SKU Catalog'!$L$1:$L$116,MAX(1,U21))),G21*H21*INDEX('SKU Catalog'!$L$1:$L$116,MAX(1,U21))*IF(AND(INDEX('SKU Catalog'!$F$1:$F$116,MAX(1,U21))="Hourly",OR(INDEX('SKU Catalog'!$J$1:$J$116,MAX(1,U21))=0,"1Y"="PAYG")),I21,1),"UNPRICED"))))</f>
        <v>21.504000000000001</v>
      </c>
      <c r="X21" s="4">
        <f>IF(NOT(AND(A21=$B$2,G21&gt;0,H21&gt;0,OR(C21&lt;&gt;"Recommended baseline",Assumptions!$B$10=1))),0,IF(ISNUMBER(K21),G21*H21*K21,IF(U21=0,"UNPRICED",IF(ISNUMBER(INDEX('SKU Catalog'!$M$1:$M$116,MAX(1,U21))),G21*H21*INDEX('SKU Catalog'!$M$1:$M$116,MAX(1,U21))*IF(AND(INDEX('SKU Catalog'!$F$1:$F$116,MAX(1,U21))="Hourly",OR(INDEX('SKU Catalog'!$J$1:$J$116,MAX(1,U21))=0,"3Y"="PAYG")),I21,1),"UNPRICED"))))</f>
        <v>21.504000000000001</v>
      </c>
    </row>
    <row r="22" spans="1:24" ht="54" customHeight="1" x14ac:dyDescent="0.3">
      <c r="A22" s="2" t="s">
        <v>967</v>
      </c>
      <c r="B22" s="2" t="s">
        <v>89</v>
      </c>
      <c r="C22" s="2" t="s">
        <v>2301</v>
      </c>
      <c r="D22" s="2" t="s">
        <v>271</v>
      </c>
      <c r="E22" s="2" t="s">
        <v>2302</v>
      </c>
      <c r="F22" s="5" t="s">
        <v>239</v>
      </c>
      <c r="G22" s="6">
        <v>1</v>
      </c>
      <c r="H22" s="6">
        <v>10</v>
      </c>
      <c r="I22" s="11">
        <v>1</v>
      </c>
      <c r="J22" s="5" t="s">
        <v>2297</v>
      </c>
      <c r="K22" s="12"/>
      <c r="L22" s="3" t="str">
        <f>IF(U22=0,"INVALID SKU",IF(INDEX('SKU Catalog'!$J$1:$J$116,MAX(1,U22))=0,"PAYG",IF(J22="Default",Assumptions!$B$7,J22)))</f>
        <v>PAYG</v>
      </c>
      <c r="M22" s="3" t="str">
        <f>IF(U22=0,"Review SKU",INDEX('SKU Catalog'!$E$1:$E$116,MAX(1,U22)))</f>
        <v>10K operations</v>
      </c>
      <c r="N22" s="8">
        <f>IF(ISNUMBER(K22),K22,IF(U22=0,"UNPRICED",IF(L22="PAYG",INDEX('SKU Catalog'!$K$1:$K$116,MAX(1,U22)),IF(L22="1Y",INDEX('SKU Catalog'!$L$1:$L$116,MAX(1,U22)),INDEX('SKU Catalog'!$M$1:$M$116,MAX(1,U22))))))</f>
        <v>6.5000000000000002E-2</v>
      </c>
      <c r="O22" s="4">
        <f>IF(NOT(AND(A22=$B$2,G22&gt;0,H22&gt;0,OR(C22&lt;&gt;"Recommended baseline",Assumptions!$B$10=1))),0,IF(ISNUMBER(N22),G22*H22*N22*IF(ISNUMBER(K22),1,IF(AND(L22="PAYG",INDEX('SKU Catalog'!$F$1:$F$116,MAX(1,U22))="Hourly"),I22,1)),"UNPRICED"))</f>
        <v>0.65</v>
      </c>
      <c r="P22" s="4">
        <f>IF(ISNUMBER(O22),O22*Assumptions!$B$8,"UNPRICED")</f>
        <v>7.8000000000000007</v>
      </c>
      <c r="Q22" s="3" t="str">
        <f>IF(NOT(AND(A22=$B$2,G22&gt;0,H22&gt;0,OR(C22&lt;&gt;"Recommended baseline",Assumptions!$B$10=1))),"Inactive",IF(NOT(ISNUMBER(N22)),"UNPRICED - select SKU / quote",IF(ISNUMBER(K22),"Manual quote - verify source",IF(T22="Covered","Covered by capacity",IF(T22="Control plane","No direct fee","Priced - verify sizing")))))</f>
        <v>Priced - verify sizing</v>
      </c>
      <c r="R22" s="2" t="s">
        <v>2303</v>
      </c>
      <c r="S22" s="2" t="s">
        <v>2304</v>
      </c>
      <c r="T22" s="2" t="s">
        <v>271</v>
      </c>
      <c r="U22" s="3">
        <f>IF(COUNTIF('SKU Catalog'!$A$4:$A$116,T22&amp;"|"&amp;F22)=0,0,MATCH(T22&amp;"|"&amp;F22,'SKU Catalog'!$A$1:$A$116,0))</f>
        <v>42</v>
      </c>
      <c r="V22" s="4">
        <f>IF(NOT(AND(A22=$B$2,G22&gt;0,H22&gt;0,OR(C22&lt;&gt;"Recommended baseline",Assumptions!$B$10=1))),0,IF(ISNUMBER(K22),G22*H22*K22,IF(U22=0,"UNPRICED",IF(ISNUMBER(INDEX('SKU Catalog'!$K$1:$K$116,MAX(1,U22))),G22*H22*INDEX('SKU Catalog'!$K$1:$K$116,MAX(1,U22))*IF(AND(INDEX('SKU Catalog'!$F$1:$F$116,MAX(1,U22))="Hourly",OR(INDEX('SKU Catalog'!$J$1:$J$116,MAX(1,U22))=0,"PAYG"="PAYG")),I22,1),"UNPRICED"))))</f>
        <v>0.65</v>
      </c>
      <c r="W22" s="4">
        <f>IF(NOT(AND(A22=$B$2,G22&gt;0,H22&gt;0,OR(C22&lt;&gt;"Recommended baseline",Assumptions!$B$10=1))),0,IF(ISNUMBER(K22),G22*H22*K22,IF(U22=0,"UNPRICED",IF(ISNUMBER(INDEX('SKU Catalog'!$L$1:$L$116,MAX(1,U22))),G22*H22*INDEX('SKU Catalog'!$L$1:$L$116,MAX(1,U22))*IF(AND(INDEX('SKU Catalog'!$F$1:$F$116,MAX(1,U22))="Hourly",OR(INDEX('SKU Catalog'!$J$1:$J$116,MAX(1,U22))=0,"1Y"="PAYG")),I22,1),"UNPRICED"))))</f>
        <v>0.65</v>
      </c>
      <c r="X22" s="4">
        <f>IF(NOT(AND(A22=$B$2,G22&gt;0,H22&gt;0,OR(C22&lt;&gt;"Recommended baseline",Assumptions!$B$10=1))),0,IF(ISNUMBER(K22),G22*H22*K22,IF(U22=0,"UNPRICED",IF(ISNUMBER(INDEX('SKU Catalog'!$M$1:$M$116,MAX(1,U22))),G22*H22*INDEX('SKU Catalog'!$M$1:$M$116,MAX(1,U22))*IF(AND(INDEX('SKU Catalog'!$F$1:$F$116,MAX(1,U22))="Hourly",OR(INDEX('SKU Catalog'!$J$1:$J$116,MAX(1,U22))=0,"3Y"="PAYG")),I22,1),"UNPRICED"))))</f>
        <v>0.65</v>
      </c>
    </row>
    <row r="23" spans="1:24" ht="54" customHeight="1" x14ac:dyDescent="0.3">
      <c r="A23" s="2" t="s">
        <v>967</v>
      </c>
      <c r="B23" s="2" t="s">
        <v>89</v>
      </c>
      <c r="C23" s="2" t="s">
        <v>2301</v>
      </c>
      <c r="D23" s="2" t="s">
        <v>273</v>
      </c>
      <c r="E23" s="2" t="s">
        <v>2302</v>
      </c>
      <c r="F23" s="5" t="s">
        <v>239</v>
      </c>
      <c r="G23" s="6">
        <v>1</v>
      </c>
      <c r="H23" s="6">
        <v>10</v>
      </c>
      <c r="I23" s="11">
        <v>1</v>
      </c>
      <c r="J23" s="5" t="s">
        <v>2297</v>
      </c>
      <c r="K23" s="12"/>
      <c r="L23" s="3" t="str">
        <f>IF(U23=0,"INVALID SKU",IF(INDEX('SKU Catalog'!$J$1:$J$116,MAX(1,U23))=0,"PAYG",IF(J23="Default",Assumptions!$B$7,J23)))</f>
        <v>PAYG</v>
      </c>
      <c r="M23" s="3" t="str">
        <f>IF(U23=0,"Review SKU",INDEX('SKU Catalog'!$E$1:$E$116,MAX(1,U23)))</f>
        <v>10K operations</v>
      </c>
      <c r="N23" s="8">
        <f>IF(ISNUMBER(K23),K23,IF(U23=0,"UNPRICED",IF(L23="PAYG",INDEX('SKU Catalog'!$K$1:$K$116,MAX(1,U23)),IF(L23="1Y",INDEX('SKU Catalog'!$L$1:$L$116,MAX(1,U23)),INDEX('SKU Catalog'!$M$1:$M$116,MAX(1,U23))))))</f>
        <v>5.0000000000000001E-3</v>
      </c>
      <c r="O23" s="4">
        <f>IF(NOT(AND(A23=$B$2,G23&gt;0,H23&gt;0,OR(C23&lt;&gt;"Recommended baseline",Assumptions!$B$10=1))),0,IF(ISNUMBER(N23),G23*H23*N23*IF(ISNUMBER(K23),1,IF(AND(L23="PAYG",INDEX('SKU Catalog'!$F$1:$F$116,MAX(1,U23))="Hourly"),I23,1)),"UNPRICED"))</f>
        <v>0.05</v>
      </c>
      <c r="P23" s="4">
        <f>IF(ISNUMBER(O23),O23*Assumptions!$B$8,"UNPRICED")</f>
        <v>0.60000000000000009</v>
      </c>
      <c r="Q23" s="3" t="str">
        <f>IF(NOT(AND(A23=$B$2,G23&gt;0,H23&gt;0,OR(C23&lt;&gt;"Recommended baseline",Assumptions!$B$10=1))),"Inactive",IF(NOT(ISNUMBER(N23)),"UNPRICED - select SKU / quote",IF(ISNUMBER(K23),"Manual quote - verify source",IF(T23="Covered","Covered by capacity",IF(T23="Control plane","No direct fee","Priced - verify sizing")))))</f>
        <v>Priced - verify sizing</v>
      </c>
      <c r="R23" s="2" t="s">
        <v>2303</v>
      </c>
      <c r="S23" s="2" t="s">
        <v>2304</v>
      </c>
      <c r="T23" s="2" t="s">
        <v>273</v>
      </c>
      <c r="U23" s="3">
        <f>IF(COUNTIF('SKU Catalog'!$A$4:$A$116,T23&amp;"|"&amp;F23)=0,0,MATCH(T23&amp;"|"&amp;F23,'SKU Catalog'!$A$1:$A$116,0))</f>
        <v>43</v>
      </c>
      <c r="V23" s="4">
        <f>IF(NOT(AND(A23=$B$2,G23&gt;0,H23&gt;0,OR(C23&lt;&gt;"Recommended baseline",Assumptions!$B$10=1))),0,IF(ISNUMBER(K23),G23*H23*K23,IF(U23=0,"UNPRICED",IF(ISNUMBER(INDEX('SKU Catalog'!$K$1:$K$116,MAX(1,U23))),G23*H23*INDEX('SKU Catalog'!$K$1:$K$116,MAX(1,U23))*IF(AND(INDEX('SKU Catalog'!$F$1:$F$116,MAX(1,U23))="Hourly",OR(INDEX('SKU Catalog'!$J$1:$J$116,MAX(1,U23))=0,"PAYG"="PAYG")),I23,1),"UNPRICED"))))</f>
        <v>0.05</v>
      </c>
      <c r="W23" s="4">
        <f>IF(NOT(AND(A23=$B$2,G23&gt;0,H23&gt;0,OR(C23&lt;&gt;"Recommended baseline",Assumptions!$B$10=1))),0,IF(ISNUMBER(K23),G23*H23*K23,IF(U23=0,"UNPRICED",IF(ISNUMBER(INDEX('SKU Catalog'!$L$1:$L$116,MAX(1,U23))),G23*H23*INDEX('SKU Catalog'!$L$1:$L$116,MAX(1,U23))*IF(AND(INDEX('SKU Catalog'!$F$1:$F$116,MAX(1,U23))="Hourly",OR(INDEX('SKU Catalog'!$J$1:$J$116,MAX(1,U23))=0,"1Y"="PAYG")),I23,1),"UNPRICED"))))</f>
        <v>0.05</v>
      </c>
      <c r="X23" s="4">
        <f>IF(NOT(AND(A23=$B$2,G23&gt;0,H23&gt;0,OR(C23&lt;&gt;"Recommended baseline",Assumptions!$B$10=1))),0,IF(ISNUMBER(K23),G23*H23*K23,IF(U23=0,"UNPRICED",IF(ISNUMBER(INDEX('SKU Catalog'!$M$1:$M$116,MAX(1,U23))),G23*H23*INDEX('SKU Catalog'!$M$1:$M$116,MAX(1,U23))*IF(AND(INDEX('SKU Catalog'!$F$1:$F$116,MAX(1,U23))="Hourly",OR(INDEX('SKU Catalog'!$J$1:$J$116,MAX(1,U23))=0,"3Y"="PAYG")),I23,1),"UNPRICED"))))</f>
        <v>0.05</v>
      </c>
    </row>
    <row r="24" spans="1:24" ht="54" customHeight="1" x14ac:dyDescent="0.3">
      <c r="A24" s="2" t="s">
        <v>967</v>
      </c>
      <c r="B24" s="2" t="s">
        <v>87</v>
      </c>
      <c r="C24" s="2" t="s">
        <v>2301</v>
      </c>
      <c r="D24" s="2" t="s">
        <v>335</v>
      </c>
      <c r="E24" s="2" t="s">
        <v>2302</v>
      </c>
      <c r="F24" s="5" t="s">
        <v>287</v>
      </c>
      <c r="G24" s="6">
        <v>1</v>
      </c>
      <c r="H24" s="13">
        <f>Assumptions!$B$17</f>
        <v>3</v>
      </c>
      <c r="I24" s="11">
        <v>1</v>
      </c>
      <c r="J24" s="5" t="s">
        <v>2297</v>
      </c>
      <c r="K24" s="12"/>
      <c r="L24" s="3" t="str">
        <f>IF(U24=0,"INVALID SKU",IF(INDEX('SKU Catalog'!$J$1:$J$116,MAX(1,U24))=0,"PAYG",IF(J24="Default",Assumptions!$B$7,J24)))</f>
        <v>PAYG</v>
      </c>
      <c r="M24" s="3" t="str">
        <f>IF(U24=0,"Review SKU",INDEX('SKU Catalog'!$E$1:$E$116,MAX(1,U24)))</f>
        <v>endpoint</v>
      </c>
      <c r="N24" s="8">
        <f>IF(ISNUMBER(K24),K24,IF(U24=0,"UNPRICED",IF(L24="PAYG",INDEX('SKU Catalog'!$K$1:$K$116,MAX(1,U24)),IF(L24="1Y",INDEX('SKU Catalog'!$L$1:$L$116,MAX(1,U24)),INDEX('SKU Catalog'!$M$1:$M$116,MAX(1,U24))))))</f>
        <v>7.3</v>
      </c>
      <c r="O24" s="4">
        <f>IF(NOT(AND(A24=$B$2,G24&gt;0,H24&gt;0,OR(C24&lt;&gt;"Recommended baseline",Assumptions!$B$10=1))),0,IF(ISNUMBER(N24),G24*H24*N24*IF(ISNUMBER(K24),1,IF(AND(L24="PAYG",INDEX('SKU Catalog'!$F$1:$F$116,MAX(1,U24))="Hourly"),I24,1)),"UNPRICED"))</f>
        <v>21.9</v>
      </c>
      <c r="P24" s="4">
        <f>IF(ISNUMBER(O24),O24*Assumptions!$B$8,"UNPRICED")</f>
        <v>262.79999999999995</v>
      </c>
      <c r="Q24" s="3" t="str">
        <f>IF(NOT(AND(A24=$B$2,G24&gt;0,H24&gt;0,OR(C24&lt;&gt;"Recommended baseline",Assumptions!$B$10=1))),"Inactive",IF(NOT(ISNUMBER(N24)),"UNPRICED - select SKU / quote",IF(ISNUMBER(K24),"Manual quote - verify source",IF(T24="Covered","Covered by capacity",IF(T24="Control plane","No direct fee","Priced - verify sizing")))))</f>
        <v>Priced - verify sizing</v>
      </c>
      <c r="R24" s="2" t="s">
        <v>2303</v>
      </c>
      <c r="S24" s="2" t="s">
        <v>2304</v>
      </c>
      <c r="T24" s="2" t="s">
        <v>335</v>
      </c>
      <c r="U24" s="3">
        <f>IF(COUNTIF('SKU Catalog'!$A$4:$A$116,T24&amp;"|"&amp;F24)=0,0,MATCH(T24&amp;"|"&amp;F24,'SKU Catalog'!$A$1:$A$116,0))</f>
        <v>63</v>
      </c>
      <c r="V24" s="4">
        <f>IF(NOT(AND(A24=$B$2,G24&gt;0,H24&gt;0,OR(C24&lt;&gt;"Recommended baseline",Assumptions!$B$10=1))),0,IF(ISNUMBER(K24),G24*H24*K24,IF(U24=0,"UNPRICED",IF(ISNUMBER(INDEX('SKU Catalog'!$K$1:$K$116,MAX(1,U24))),G24*H24*INDEX('SKU Catalog'!$K$1:$K$116,MAX(1,U24))*IF(AND(INDEX('SKU Catalog'!$F$1:$F$116,MAX(1,U24))="Hourly",OR(INDEX('SKU Catalog'!$J$1:$J$116,MAX(1,U24))=0,"PAYG"="PAYG")),I24,1),"UNPRICED"))))</f>
        <v>21.9</v>
      </c>
      <c r="W24" s="4">
        <f>IF(NOT(AND(A24=$B$2,G24&gt;0,H24&gt;0,OR(C24&lt;&gt;"Recommended baseline",Assumptions!$B$10=1))),0,IF(ISNUMBER(K24),G24*H24*K24,IF(U24=0,"UNPRICED",IF(ISNUMBER(INDEX('SKU Catalog'!$L$1:$L$116,MAX(1,U24))),G24*H24*INDEX('SKU Catalog'!$L$1:$L$116,MAX(1,U24))*IF(AND(INDEX('SKU Catalog'!$F$1:$F$116,MAX(1,U24))="Hourly",OR(INDEX('SKU Catalog'!$J$1:$J$116,MAX(1,U24))=0,"1Y"="PAYG")),I24,1),"UNPRICED"))))</f>
        <v>21.9</v>
      </c>
      <c r="X24" s="4">
        <f>IF(NOT(AND(A24=$B$2,G24&gt;0,H24&gt;0,OR(C24&lt;&gt;"Recommended baseline",Assumptions!$B$10=1))),0,IF(ISNUMBER(K24),G24*H24*K24,IF(U24=0,"UNPRICED",IF(ISNUMBER(INDEX('SKU Catalog'!$M$1:$M$116,MAX(1,U24))),G24*H24*INDEX('SKU Catalog'!$M$1:$M$116,MAX(1,U24))*IF(AND(INDEX('SKU Catalog'!$F$1:$F$116,MAX(1,U24))="Hourly",OR(INDEX('SKU Catalog'!$J$1:$J$116,MAX(1,U24))=0,"3Y"="PAYG")),I24,1),"UNPRICED"))))</f>
        <v>21.9</v>
      </c>
    </row>
    <row r="25" spans="1:24" ht="54" customHeight="1" x14ac:dyDescent="0.3">
      <c r="A25" s="2" t="s">
        <v>967</v>
      </c>
      <c r="B25" s="2" t="s">
        <v>87</v>
      </c>
      <c r="C25" s="2" t="s">
        <v>2301</v>
      </c>
      <c r="D25" s="2" t="s">
        <v>338</v>
      </c>
      <c r="E25" s="2" t="s">
        <v>2302</v>
      </c>
      <c r="F25" s="5" t="s">
        <v>287</v>
      </c>
      <c r="G25" s="6">
        <v>1</v>
      </c>
      <c r="H25" s="6">
        <v>100</v>
      </c>
      <c r="I25" s="11">
        <v>1</v>
      </c>
      <c r="J25" s="5" t="s">
        <v>2297</v>
      </c>
      <c r="K25" s="12"/>
      <c r="L25" s="3" t="str">
        <f>IF(U25=0,"INVALID SKU",IF(INDEX('SKU Catalog'!$J$1:$J$116,MAX(1,U25))=0,"PAYG",IF(J25="Default",Assumptions!$B$7,J25)))</f>
        <v>PAYG</v>
      </c>
      <c r="M25" s="3" t="str">
        <f>IF(U25=0,"Review SKU",INDEX('SKU Catalog'!$E$1:$E$116,MAX(1,U25)))</f>
        <v>GB processed</v>
      </c>
      <c r="N25" s="8">
        <f>IF(ISNUMBER(K25),K25,IF(U25=0,"UNPRICED",IF(L25="PAYG",INDEX('SKU Catalog'!$K$1:$K$116,MAX(1,U25)),IF(L25="1Y",INDEX('SKU Catalog'!$L$1:$L$116,MAX(1,U25)),INDEX('SKU Catalog'!$M$1:$M$116,MAX(1,U25))))))</f>
        <v>0.01</v>
      </c>
      <c r="O25" s="4">
        <f>IF(NOT(AND(A25=$B$2,G25&gt;0,H25&gt;0,OR(C25&lt;&gt;"Recommended baseline",Assumptions!$B$10=1))),0,IF(ISNUMBER(N25),G25*H25*N25*IF(ISNUMBER(K25),1,IF(AND(L25="PAYG",INDEX('SKU Catalog'!$F$1:$F$116,MAX(1,U25))="Hourly"),I25,1)),"UNPRICED"))</f>
        <v>1</v>
      </c>
      <c r="P25" s="4">
        <f>IF(ISNUMBER(O25),O25*Assumptions!$B$8,"UNPRICED")</f>
        <v>12</v>
      </c>
      <c r="Q25" s="3" t="str">
        <f>IF(NOT(AND(A25=$B$2,G25&gt;0,H25&gt;0,OR(C25&lt;&gt;"Recommended baseline",Assumptions!$B$10=1))),"Inactive",IF(NOT(ISNUMBER(N25)),"UNPRICED - select SKU / quote",IF(ISNUMBER(K25),"Manual quote - verify source",IF(T25="Covered","Covered by capacity",IF(T25="Control plane","No direct fee","Priced - verify sizing")))))</f>
        <v>Priced - verify sizing</v>
      </c>
      <c r="R25" s="2" t="s">
        <v>2303</v>
      </c>
      <c r="S25" s="2" t="s">
        <v>2304</v>
      </c>
      <c r="T25" s="2" t="s">
        <v>338</v>
      </c>
      <c r="U25" s="3">
        <f>IF(COUNTIF('SKU Catalog'!$A$4:$A$116,T25&amp;"|"&amp;F25)=0,0,MATCH(T25&amp;"|"&amp;F25,'SKU Catalog'!$A$1:$A$116,0))</f>
        <v>64</v>
      </c>
      <c r="V25" s="4">
        <f>IF(NOT(AND(A25=$B$2,G25&gt;0,H25&gt;0,OR(C25&lt;&gt;"Recommended baseline",Assumptions!$B$10=1))),0,IF(ISNUMBER(K25),G25*H25*K25,IF(U25=0,"UNPRICED",IF(ISNUMBER(INDEX('SKU Catalog'!$K$1:$K$116,MAX(1,U25))),G25*H25*INDEX('SKU Catalog'!$K$1:$K$116,MAX(1,U25))*IF(AND(INDEX('SKU Catalog'!$F$1:$F$116,MAX(1,U25))="Hourly",OR(INDEX('SKU Catalog'!$J$1:$J$116,MAX(1,U25))=0,"PAYG"="PAYG")),I25,1),"UNPRICED"))))</f>
        <v>1</v>
      </c>
      <c r="W25" s="4">
        <f>IF(NOT(AND(A25=$B$2,G25&gt;0,H25&gt;0,OR(C25&lt;&gt;"Recommended baseline",Assumptions!$B$10=1))),0,IF(ISNUMBER(K25),G25*H25*K25,IF(U25=0,"UNPRICED",IF(ISNUMBER(INDEX('SKU Catalog'!$L$1:$L$116,MAX(1,U25))),G25*H25*INDEX('SKU Catalog'!$L$1:$L$116,MAX(1,U25))*IF(AND(INDEX('SKU Catalog'!$F$1:$F$116,MAX(1,U25))="Hourly",OR(INDEX('SKU Catalog'!$J$1:$J$116,MAX(1,U25))=0,"1Y"="PAYG")),I25,1),"UNPRICED"))))</f>
        <v>1</v>
      </c>
      <c r="X25" s="4">
        <f>IF(NOT(AND(A25=$B$2,G25&gt;0,H25&gt;0,OR(C25&lt;&gt;"Recommended baseline",Assumptions!$B$10=1))),0,IF(ISNUMBER(K25),G25*H25*K25,IF(U25=0,"UNPRICED",IF(ISNUMBER(INDEX('SKU Catalog'!$M$1:$M$116,MAX(1,U25))),G25*H25*INDEX('SKU Catalog'!$M$1:$M$116,MAX(1,U25))*IF(AND(INDEX('SKU Catalog'!$F$1:$F$116,MAX(1,U25))="Hourly",OR(INDEX('SKU Catalog'!$J$1:$J$116,MAX(1,U25))=0,"3Y"="PAYG")),I25,1),"UNPRICED"))))</f>
        <v>1</v>
      </c>
    </row>
    <row r="26" spans="1:24" ht="54" customHeight="1" x14ac:dyDescent="0.3">
      <c r="A26" s="2" t="s">
        <v>967</v>
      </c>
      <c r="B26" s="2" t="s">
        <v>87</v>
      </c>
      <c r="C26" s="2" t="s">
        <v>2301</v>
      </c>
      <c r="D26" s="2" t="s">
        <v>342</v>
      </c>
      <c r="E26" s="2" t="s">
        <v>2302</v>
      </c>
      <c r="F26" s="5" t="s">
        <v>343</v>
      </c>
      <c r="G26" s="6">
        <v>1</v>
      </c>
      <c r="H26" s="13">
        <f>Assumptions!$B$18</f>
        <v>3</v>
      </c>
      <c r="I26" s="11">
        <v>1</v>
      </c>
      <c r="J26" s="5" t="s">
        <v>2297</v>
      </c>
      <c r="K26" s="12"/>
      <c r="L26" s="3" t="str">
        <f>IF(U26=0,"INVALID SKU",IF(INDEX('SKU Catalog'!$J$1:$J$116,MAX(1,U26))=0,"PAYG",IF(J26="Default",Assumptions!$B$7,J26)))</f>
        <v>PAYG</v>
      </c>
      <c r="M26" s="3" t="str">
        <f>IF(U26=0,"Review SKU",INDEX('SKU Catalog'!$E$1:$E$116,MAX(1,U26)))</f>
        <v>zone</v>
      </c>
      <c r="N26" s="8">
        <f>IF(ISNUMBER(K26),K26,IF(U26=0,"UNPRICED",IF(L26="PAYG",INDEX('SKU Catalog'!$K$1:$K$116,MAX(1,U26)),IF(L26="1Y",INDEX('SKU Catalog'!$L$1:$L$116,MAX(1,U26)),INDEX('SKU Catalog'!$M$1:$M$116,MAX(1,U26))))))</f>
        <v>0.5</v>
      </c>
      <c r="O26" s="4">
        <f>IF(NOT(AND(A26=$B$2,G26&gt;0,H26&gt;0,OR(C26&lt;&gt;"Recommended baseline",Assumptions!$B$10=1))),0,IF(ISNUMBER(N26),G26*H26*N26*IF(ISNUMBER(K26),1,IF(AND(L26="PAYG",INDEX('SKU Catalog'!$F$1:$F$116,MAX(1,U26))="Hourly"),I26,1)),"UNPRICED"))</f>
        <v>1.5</v>
      </c>
      <c r="P26" s="4">
        <f>IF(ISNUMBER(O26),O26*Assumptions!$B$8,"UNPRICED")</f>
        <v>18</v>
      </c>
      <c r="Q26" s="3" t="str">
        <f>IF(NOT(AND(A26=$B$2,G26&gt;0,H26&gt;0,OR(C26&lt;&gt;"Recommended baseline",Assumptions!$B$10=1))),"Inactive",IF(NOT(ISNUMBER(N26)),"UNPRICED - select SKU / quote",IF(ISNUMBER(K26),"Manual quote - verify source",IF(T26="Covered","Covered by capacity",IF(T26="Control plane","No direct fee","Priced - verify sizing")))))</f>
        <v>Priced - verify sizing</v>
      </c>
      <c r="R26" s="2" t="s">
        <v>2303</v>
      </c>
      <c r="S26" s="2" t="s">
        <v>2304</v>
      </c>
      <c r="T26" s="2" t="s">
        <v>342</v>
      </c>
      <c r="U26" s="3">
        <f>IF(COUNTIF('SKU Catalog'!$A$4:$A$116,T26&amp;"|"&amp;F26)=0,0,MATCH(T26&amp;"|"&amp;F26,'SKU Catalog'!$A$1:$A$116,0))</f>
        <v>65</v>
      </c>
      <c r="V26" s="4">
        <f>IF(NOT(AND(A26=$B$2,G26&gt;0,H26&gt;0,OR(C26&lt;&gt;"Recommended baseline",Assumptions!$B$10=1))),0,IF(ISNUMBER(K26),G26*H26*K26,IF(U26=0,"UNPRICED",IF(ISNUMBER(INDEX('SKU Catalog'!$K$1:$K$116,MAX(1,U26))),G26*H26*INDEX('SKU Catalog'!$K$1:$K$116,MAX(1,U26))*IF(AND(INDEX('SKU Catalog'!$F$1:$F$116,MAX(1,U26))="Hourly",OR(INDEX('SKU Catalog'!$J$1:$J$116,MAX(1,U26))=0,"PAYG"="PAYG")),I26,1),"UNPRICED"))))</f>
        <v>1.5</v>
      </c>
      <c r="W26" s="4">
        <f>IF(NOT(AND(A26=$B$2,G26&gt;0,H26&gt;0,OR(C26&lt;&gt;"Recommended baseline",Assumptions!$B$10=1))),0,IF(ISNUMBER(K26),G26*H26*K26,IF(U26=0,"UNPRICED",IF(ISNUMBER(INDEX('SKU Catalog'!$L$1:$L$116,MAX(1,U26))),G26*H26*INDEX('SKU Catalog'!$L$1:$L$116,MAX(1,U26))*IF(AND(INDEX('SKU Catalog'!$F$1:$F$116,MAX(1,U26))="Hourly",OR(INDEX('SKU Catalog'!$J$1:$J$116,MAX(1,U26))=0,"1Y"="PAYG")),I26,1),"UNPRICED"))))</f>
        <v>1.5</v>
      </c>
      <c r="X26" s="4">
        <f>IF(NOT(AND(A26=$B$2,G26&gt;0,H26&gt;0,OR(C26&lt;&gt;"Recommended baseline",Assumptions!$B$10=1))),0,IF(ISNUMBER(K26),G26*H26*K26,IF(U26=0,"UNPRICED",IF(ISNUMBER(INDEX('SKU Catalog'!$M$1:$M$116,MAX(1,U26))),G26*H26*INDEX('SKU Catalog'!$M$1:$M$116,MAX(1,U26))*IF(AND(INDEX('SKU Catalog'!$F$1:$F$116,MAX(1,U26))="Hourly",OR(INDEX('SKU Catalog'!$J$1:$J$116,MAX(1,U26))=0,"3Y"="PAYG")),I26,1),"UNPRICED"))))</f>
        <v>1.5</v>
      </c>
    </row>
    <row r="27" spans="1:24" ht="54" customHeight="1" x14ac:dyDescent="0.3">
      <c r="A27" s="2" t="s">
        <v>967</v>
      </c>
      <c r="B27" s="2" t="s">
        <v>87</v>
      </c>
      <c r="C27" s="2" t="s">
        <v>2301</v>
      </c>
      <c r="D27" s="2" t="s">
        <v>346</v>
      </c>
      <c r="E27" s="2" t="s">
        <v>2302</v>
      </c>
      <c r="F27" s="5" t="s">
        <v>343</v>
      </c>
      <c r="G27" s="6">
        <v>1</v>
      </c>
      <c r="H27" s="6">
        <v>1</v>
      </c>
      <c r="I27" s="11">
        <v>1</v>
      </c>
      <c r="J27" s="5" t="s">
        <v>2297</v>
      </c>
      <c r="K27" s="12"/>
      <c r="L27" s="3" t="str">
        <f>IF(U27=0,"INVALID SKU",IF(INDEX('SKU Catalog'!$J$1:$J$116,MAX(1,U27))=0,"PAYG",IF(J27="Default",Assumptions!$B$7,J27)))</f>
        <v>PAYG</v>
      </c>
      <c r="M27" s="3" t="str">
        <f>IF(U27=0,"Review SKU",INDEX('SKU Catalog'!$E$1:$E$116,MAX(1,U27)))</f>
        <v>million queries</v>
      </c>
      <c r="N27" s="8">
        <f>IF(ISNUMBER(K27),K27,IF(U27=0,"UNPRICED",IF(L27="PAYG",INDEX('SKU Catalog'!$K$1:$K$116,MAX(1,U27)),IF(L27="1Y",INDEX('SKU Catalog'!$L$1:$L$116,MAX(1,U27)),INDEX('SKU Catalog'!$M$1:$M$116,MAX(1,U27))))))</f>
        <v>0.4</v>
      </c>
      <c r="O27" s="4">
        <f>IF(NOT(AND(A27=$B$2,G27&gt;0,H27&gt;0,OR(C27&lt;&gt;"Recommended baseline",Assumptions!$B$10=1))),0,IF(ISNUMBER(N27),G27*H27*N27*IF(ISNUMBER(K27),1,IF(AND(L27="PAYG",INDEX('SKU Catalog'!$F$1:$F$116,MAX(1,U27))="Hourly"),I27,1)),"UNPRICED"))</f>
        <v>0.4</v>
      </c>
      <c r="P27" s="4">
        <f>IF(ISNUMBER(O27),O27*Assumptions!$B$8,"UNPRICED")</f>
        <v>4.8000000000000007</v>
      </c>
      <c r="Q27" s="3" t="str">
        <f>IF(NOT(AND(A27=$B$2,G27&gt;0,H27&gt;0,OR(C27&lt;&gt;"Recommended baseline",Assumptions!$B$10=1))),"Inactive",IF(NOT(ISNUMBER(N27)),"UNPRICED - select SKU / quote",IF(ISNUMBER(K27),"Manual quote - verify source",IF(T27="Covered","Covered by capacity",IF(T27="Control plane","No direct fee","Priced - verify sizing")))))</f>
        <v>Priced - verify sizing</v>
      </c>
      <c r="R27" s="2" t="s">
        <v>2303</v>
      </c>
      <c r="S27" s="2" t="s">
        <v>2304</v>
      </c>
      <c r="T27" s="2" t="s">
        <v>346</v>
      </c>
      <c r="U27" s="3">
        <f>IF(COUNTIF('SKU Catalog'!$A$4:$A$116,T27&amp;"|"&amp;F27)=0,0,MATCH(T27&amp;"|"&amp;F27,'SKU Catalog'!$A$1:$A$116,0))</f>
        <v>66</v>
      </c>
      <c r="V27" s="4">
        <f>IF(NOT(AND(A27=$B$2,G27&gt;0,H27&gt;0,OR(C27&lt;&gt;"Recommended baseline",Assumptions!$B$10=1))),0,IF(ISNUMBER(K27),G27*H27*K27,IF(U27=0,"UNPRICED",IF(ISNUMBER(INDEX('SKU Catalog'!$K$1:$K$116,MAX(1,U27))),G27*H27*INDEX('SKU Catalog'!$K$1:$K$116,MAX(1,U27))*IF(AND(INDEX('SKU Catalog'!$F$1:$F$116,MAX(1,U27))="Hourly",OR(INDEX('SKU Catalog'!$J$1:$J$116,MAX(1,U27))=0,"PAYG"="PAYG")),I27,1),"UNPRICED"))))</f>
        <v>0.4</v>
      </c>
      <c r="W27" s="4">
        <f>IF(NOT(AND(A27=$B$2,G27&gt;0,H27&gt;0,OR(C27&lt;&gt;"Recommended baseline",Assumptions!$B$10=1))),0,IF(ISNUMBER(K27),G27*H27*K27,IF(U27=0,"UNPRICED",IF(ISNUMBER(INDEX('SKU Catalog'!$L$1:$L$116,MAX(1,U27))),G27*H27*INDEX('SKU Catalog'!$L$1:$L$116,MAX(1,U27))*IF(AND(INDEX('SKU Catalog'!$F$1:$F$116,MAX(1,U27))="Hourly",OR(INDEX('SKU Catalog'!$J$1:$J$116,MAX(1,U27))=0,"1Y"="PAYG")),I27,1),"UNPRICED"))))</f>
        <v>0.4</v>
      </c>
      <c r="X27" s="4">
        <f>IF(NOT(AND(A27=$B$2,G27&gt;0,H27&gt;0,OR(C27&lt;&gt;"Recommended baseline",Assumptions!$B$10=1))),0,IF(ISNUMBER(K27),G27*H27*K27,IF(U27=0,"UNPRICED",IF(ISNUMBER(INDEX('SKU Catalog'!$M$1:$M$116,MAX(1,U27))),G27*H27*INDEX('SKU Catalog'!$M$1:$M$116,MAX(1,U27))*IF(AND(INDEX('SKU Catalog'!$F$1:$F$116,MAX(1,U27))="Hourly",OR(INDEX('SKU Catalog'!$J$1:$J$116,MAX(1,U27))=0,"3Y"="PAYG")),I27,1),"UNPRICED"))))</f>
        <v>0.4</v>
      </c>
    </row>
    <row r="28" spans="1:24" ht="54" customHeight="1" x14ac:dyDescent="0.3">
      <c r="A28" s="2" t="s">
        <v>967</v>
      </c>
      <c r="B28" s="2" t="s">
        <v>87</v>
      </c>
      <c r="C28" s="2" t="s">
        <v>2301</v>
      </c>
      <c r="D28" s="2" t="s">
        <v>352</v>
      </c>
      <c r="E28" s="2" t="s">
        <v>2302</v>
      </c>
      <c r="F28" s="5" t="s">
        <v>353</v>
      </c>
      <c r="G28" s="6">
        <v>1</v>
      </c>
      <c r="H28" s="13">
        <f>Assumptions!$B$16</f>
        <v>100</v>
      </c>
      <c r="I28" s="11">
        <v>1</v>
      </c>
      <c r="J28" s="5" t="s">
        <v>2297</v>
      </c>
      <c r="K28" s="12"/>
      <c r="L28" s="3" t="str">
        <f>IF(U28=0,"INVALID SKU",IF(INDEX('SKU Catalog'!$J$1:$J$116,MAX(1,U28))=0,"PAYG",IF(J28="Default",Assumptions!$B$7,J28)))</f>
        <v>PAYG</v>
      </c>
      <c r="M28" s="3" t="str">
        <f>IF(U28=0,"Review SKU",INDEX('SKU Catalog'!$E$1:$E$116,MAX(1,U28)))</f>
        <v>billable GB</v>
      </c>
      <c r="N28" s="8">
        <f>IF(ISNUMBER(K28),K28,IF(U28=0,"UNPRICED",IF(L28="PAYG",INDEX('SKU Catalog'!$K$1:$K$116,MAX(1,U28)),IF(L28="1Y",INDEX('SKU Catalog'!$L$1:$L$116,MAX(1,U28)),INDEX('SKU Catalog'!$M$1:$M$116,MAX(1,U28))))))</f>
        <v>8.6999999999999994E-2</v>
      </c>
      <c r="O28" s="4">
        <f>IF(NOT(AND(A28=$B$2,G28&gt;0,H28&gt;0,OR(C28&lt;&gt;"Recommended baseline",Assumptions!$B$10=1))),0,IF(ISNUMBER(N28),G28*H28*N28*IF(ISNUMBER(K28),1,IF(AND(L28="PAYG",INDEX('SKU Catalog'!$F$1:$F$116,MAX(1,U28))="Hourly"),I28,1)),"UNPRICED"))</f>
        <v>8.6999999999999993</v>
      </c>
      <c r="P28" s="4">
        <f>IF(ISNUMBER(O28),O28*Assumptions!$B$8,"UNPRICED")</f>
        <v>104.39999999999999</v>
      </c>
      <c r="Q28" s="3" t="str">
        <f>IF(NOT(AND(A28=$B$2,G28&gt;0,H28&gt;0,OR(C28&lt;&gt;"Recommended baseline",Assumptions!$B$10=1))),"Inactive",IF(NOT(ISNUMBER(N28)),"UNPRICED - select SKU / quote",IF(ISNUMBER(K28),"Manual quote - verify source",IF(T28="Covered","Covered by capacity",IF(T28="Control plane","No direct fee","Priced - verify sizing")))))</f>
        <v>Priced - verify sizing</v>
      </c>
      <c r="R28" s="2" t="s">
        <v>2303</v>
      </c>
      <c r="S28" s="2" t="s">
        <v>2304</v>
      </c>
      <c r="T28" s="2" t="s">
        <v>352</v>
      </c>
      <c r="U28" s="3">
        <f>IF(COUNTIF('SKU Catalog'!$A$4:$A$116,T28&amp;"|"&amp;F28)=0,0,MATCH(T28&amp;"|"&amp;F28,'SKU Catalog'!$A$1:$A$116,0))</f>
        <v>69</v>
      </c>
      <c r="V28" s="4">
        <f>IF(NOT(AND(A28=$B$2,G28&gt;0,H28&gt;0,OR(C28&lt;&gt;"Recommended baseline",Assumptions!$B$10=1))),0,IF(ISNUMBER(K28),G28*H28*K28,IF(U28=0,"UNPRICED",IF(ISNUMBER(INDEX('SKU Catalog'!$K$1:$K$116,MAX(1,U28))),G28*H28*INDEX('SKU Catalog'!$K$1:$K$116,MAX(1,U28))*IF(AND(INDEX('SKU Catalog'!$F$1:$F$116,MAX(1,U28))="Hourly",OR(INDEX('SKU Catalog'!$J$1:$J$116,MAX(1,U28))=0,"PAYG"="PAYG")),I28,1),"UNPRICED"))))</f>
        <v>8.6999999999999993</v>
      </c>
      <c r="W28" s="4">
        <f>IF(NOT(AND(A28=$B$2,G28&gt;0,H28&gt;0,OR(C28&lt;&gt;"Recommended baseline",Assumptions!$B$10=1))),0,IF(ISNUMBER(K28),G28*H28*K28,IF(U28=0,"UNPRICED",IF(ISNUMBER(INDEX('SKU Catalog'!$L$1:$L$116,MAX(1,U28))),G28*H28*INDEX('SKU Catalog'!$L$1:$L$116,MAX(1,U28))*IF(AND(INDEX('SKU Catalog'!$F$1:$F$116,MAX(1,U28))="Hourly",OR(INDEX('SKU Catalog'!$J$1:$J$116,MAX(1,U28))=0,"1Y"="PAYG")),I28,1),"UNPRICED"))))</f>
        <v>8.6999999999999993</v>
      </c>
      <c r="X28" s="4">
        <f>IF(NOT(AND(A28=$B$2,G28&gt;0,H28&gt;0,OR(C28&lt;&gt;"Recommended baseline",Assumptions!$B$10=1))),0,IF(ISNUMBER(K28),G28*H28*K28,IF(U28=0,"UNPRICED",IF(ISNUMBER(INDEX('SKU Catalog'!$M$1:$M$116,MAX(1,U28))),G28*H28*INDEX('SKU Catalog'!$M$1:$M$116,MAX(1,U28))*IF(AND(INDEX('SKU Catalog'!$F$1:$F$116,MAX(1,U28))="Hourly",OR(INDEX('SKU Catalog'!$J$1:$J$116,MAX(1,U28))=0,"3Y"="PAYG")),I28,1),"UNPRICED"))))</f>
        <v>8.6999999999999993</v>
      </c>
    </row>
    <row r="29" spans="1:24" ht="54" customHeight="1" x14ac:dyDescent="0.3">
      <c r="A29" s="2" t="s">
        <v>967</v>
      </c>
      <c r="B29" s="2" t="s">
        <v>90</v>
      </c>
      <c r="C29" s="2" t="s">
        <v>2301</v>
      </c>
      <c r="D29" s="2" t="s">
        <v>316</v>
      </c>
      <c r="E29" s="2" t="s">
        <v>2302</v>
      </c>
      <c r="F29" s="5" t="s">
        <v>317</v>
      </c>
      <c r="G29" s="6">
        <v>1</v>
      </c>
      <c r="H29" s="13">
        <f>Assumptions!$B$13</f>
        <v>10</v>
      </c>
      <c r="I29" s="11">
        <v>1</v>
      </c>
      <c r="J29" s="5" t="s">
        <v>2297</v>
      </c>
      <c r="K29" s="12"/>
      <c r="L29" s="3" t="str">
        <f>IF(U29=0,"INVALID SKU",IF(INDEX('SKU Catalog'!$J$1:$J$116,MAX(1,U29))=0,"PAYG",IF(J29="Default",Assumptions!$B$7,J29)))</f>
        <v>PAYG</v>
      </c>
      <c r="M29" s="3" t="str">
        <f>IF(U29=0,"Review SKU",INDEX('SKU Catalog'!$E$1:$E$116,MAX(1,U29)))</f>
        <v>million tokens</v>
      </c>
      <c r="N29" s="8">
        <f>IF(ISNUMBER(K29),K29,IF(U29=0,"UNPRICED",IF(L29="PAYG",INDEX('SKU Catalog'!$K$1:$K$116,MAX(1,U29)),IF(L29="1Y",INDEX('SKU Catalog'!$L$1:$L$116,MAX(1,U29)),INDEX('SKU Catalog'!$M$1:$M$116,MAX(1,U29))))))</f>
        <v>0.15</v>
      </c>
      <c r="O29" s="4">
        <f>IF(NOT(AND(A29=$B$2,G29&gt;0,H29&gt;0,OR(C29&lt;&gt;"Recommended baseline",Assumptions!$B$10=1))),0,IF(ISNUMBER(N29),G29*H29*N29*IF(ISNUMBER(K29),1,IF(AND(L29="PAYG",INDEX('SKU Catalog'!$F$1:$F$116,MAX(1,U29))="Hourly"),I29,1)),"UNPRICED"))</f>
        <v>1.5</v>
      </c>
      <c r="P29" s="4">
        <f>IF(ISNUMBER(O29),O29*Assumptions!$B$8,"UNPRICED")</f>
        <v>18</v>
      </c>
      <c r="Q29" s="3" t="str">
        <f>IF(NOT(AND(A29=$B$2,G29&gt;0,H29&gt;0,OR(C29&lt;&gt;"Recommended baseline",Assumptions!$B$10=1))),"Inactive",IF(NOT(ISNUMBER(N29)),"UNPRICED - select SKU / quote",IF(ISNUMBER(K29),"Manual quote - verify source",IF(T29="Covered","Covered by capacity",IF(T29="Control plane","No direct fee","Priced - verify sizing")))))</f>
        <v>Priced - verify sizing</v>
      </c>
      <c r="R29" s="2" t="s">
        <v>2303</v>
      </c>
      <c r="S29" s="2" t="s">
        <v>2304</v>
      </c>
      <c r="T29" s="2" t="s">
        <v>316</v>
      </c>
      <c r="U29" s="3">
        <f>IF(COUNTIF('SKU Catalog'!$A$4:$A$116,T29&amp;"|"&amp;F29)=0,0,MATCH(T29&amp;"|"&amp;F29,'SKU Catalog'!$A$1:$A$116,0))</f>
        <v>56</v>
      </c>
      <c r="V29" s="4">
        <f>IF(NOT(AND(A29=$B$2,G29&gt;0,H29&gt;0,OR(C29&lt;&gt;"Recommended baseline",Assumptions!$B$10=1))),0,IF(ISNUMBER(K29),G29*H29*K29,IF(U29=0,"UNPRICED",IF(ISNUMBER(INDEX('SKU Catalog'!$K$1:$K$116,MAX(1,U29))),G29*H29*INDEX('SKU Catalog'!$K$1:$K$116,MAX(1,U29))*IF(AND(INDEX('SKU Catalog'!$F$1:$F$116,MAX(1,U29))="Hourly",OR(INDEX('SKU Catalog'!$J$1:$J$116,MAX(1,U29))=0,"PAYG"="PAYG")),I29,1),"UNPRICED"))))</f>
        <v>1.5</v>
      </c>
      <c r="W29" s="4">
        <f>IF(NOT(AND(A29=$B$2,G29&gt;0,H29&gt;0,OR(C29&lt;&gt;"Recommended baseline",Assumptions!$B$10=1))),0,IF(ISNUMBER(K29),G29*H29*K29,IF(U29=0,"UNPRICED",IF(ISNUMBER(INDEX('SKU Catalog'!$L$1:$L$116,MAX(1,U29))),G29*H29*INDEX('SKU Catalog'!$L$1:$L$116,MAX(1,U29))*IF(AND(INDEX('SKU Catalog'!$F$1:$F$116,MAX(1,U29))="Hourly",OR(INDEX('SKU Catalog'!$J$1:$J$116,MAX(1,U29))=0,"1Y"="PAYG")),I29,1),"UNPRICED"))))</f>
        <v>1.5</v>
      </c>
      <c r="X29" s="4">
        <f>IF(NOT(AND(A29=$B$2,G29&gt;0,H29&gt;0,OR(C29&lt;&gt;"Recommended baseline",Assumptions!$B$10=1))),0,IF(ISNUMBER(K29),G29*H29*K29,IF(U29=0,"UNPRICED",IF(ISNUMBER(INDEX('SKU Catalog'!$M$1:$M$116,MAX(1,U29))),G29*H29*INDEX('SKU Catalog'!$M$1:$M$116,MAX(1,U29))*IF(AND(INDEX('SKU Catalog'!$F$1:$F$116,MAX(1,U29))="Hourly",OR(INDEX('SKU Catalog'!$J$1:$J$116,MAX(1,U29))=0,"3Y"="PAYG")),I29,1),"UNPRICED"))))</f>
        <v>1.5</v>
      </c>
    </row>
    <row r="30" spans="1:24" ht="54" customHeight="1" x14ac:dyDescent="0.3">
      <c r="A30" s="2" t="s">
        <v>967</v>
      </c>
      <c r="B30" s="2" t="s">
        <v>90</v>
      </c>
      <c r="C30" s="2" t="s">
        <v>2301</v>
      </c>
      <c r="D30" s="2" t="s">
        <v>323</v>
      </c>
      <c r="E30" s="2" t="s">
        <v>2302</v>
      </c>
      <c r="F30" s="5" t="s">
        <v>317</v>
      </c>
      <c r="G30" s="6">
        <v>1</v>
      </c>
      <c r="H30" s="13">
        <f>Assumptions!$B$14</f>
        <v>2</v>
      </c>
      <c r="I30" s="11">
        <v>1</v>
      </c>
      <c r="J30" s="5" t="s">
        <v>2297</v>
      </c>
      <c r="K30" s="12"/>
      <c r="L30" s="3" t="str">
        <f>IF(U30=0,"INVALID SKU",IF(INDEX('SKU Catalog'!$J$1:$J$116,MAX(1,U30))=0,"PAYG",IF(J30="Default",Assumptions!$B$7,J30)))</f>
        <v>PAYG</v>
      </c>
      <c r="M30" s="3" t="str">
        <f>IF(U30=0,"Review SKU",INDEX('SKU Catalog'!$E$1:$E$116,MAX(1,U30)))</f>
        <v>million tokens</v>
      </c>
      <c r="N30" s="8">
        <f>IF(ISNUMBER(K30),K30,IF(U30=0,"UNPRICED",IF(L30="PAYG",INDEX('SKU Catalog'!$K$1:$K$116,MAX(1,U30)),IF(L30="1Y",INDEX('SKU Catalog'!$L$1:$L$116,MAX(1,U30)),INDEX('SKU Catalog'!$M$1:$M$116,MAX(1,U30))))))</f>
        <v>0.6</v>
      </c>
      <c r="O30" s="4">
        <f>IF(NOT(AND(A30=$B$2,G30&gt;0,H30&gt;0,OR(C30&lt;&gt;"Recommended baseline",Assumptions!$B$10=1))),0,IF(ISNUMBER(N30),G30*H30*N30*IF(ISNUMBER(K30),1,IF(AND(L30="PAYG",INDEX('SKU Catalog'!$F$1:$F$116,MAX(1,U30))="Hourly"),I30,1)),"UNPRICED"))</f>
        <v>1.2</v>
      </c>
      <c r="P30" s="4">
        <f>IF(ISNUMBER(O30),O30*Assumptions!$B$8,"UNPRICED")</f>
        <v>14.399999999999999</v>
      </c>
      <c r="Q30" s="3" t="str">
        <f>IF(NOT(AND(A30=$B$2,G30&gt;0,H30&gt;0,OR(C30&lt;&gt;"Recommended baseline",Assumptions!$B$10=1))),"Inactive",IF(NOT(ISNUMBER(N30)),"UNPRICED - select SKU / quote",IF(ISNUMBER(K30),"Manual quote - verify source",IF(T30="Covered","Covered by capacity",IF(T30="Control plane","No direct fee","Priced - verify sizing")))))</f>
        <v>Priced - verify sizing</v>
      </c>
      <c r="R30" s="2" t="s">
        <v>2303</v>
      </c>
      <c r="S30" s="2" t="s">
        <v>2304</v>
      </c>
      <c r="T30" s="2" t="s">
        <v>323</v>
      </c>
      <c r="U30" s="3">
        <f>IF(COUNTIF('SKU Catalog'!$A$4:$A$116,T30&amp;"|"&amp;F30)=0,0,MATCH(T30&amp;"|"&amp;F30,'SKU Catalog'!$A$1:$A$116,0))</f>
        <v>58</v>
      </c>
      <c r="V30" s="4">
        <f>IF(NOT(AND(A30=$B$2,G30&gt;0,H30&gt;0,OR(C30&lt;&gt;"Recommended baseline",Assumptions!$B$10=1))),0,IF(ISNUMBER(K30),G30*H30*K30,IF(U30=0,"UNPRICED",IF(ISNUMBER(INDEX('SKU Catalog'!$K$1:$K$116,MAX(1,U30))),G30*H30*INDEX('SKU Catalog'!$K$1:$K$116,MAX(1,U30))*IF(AND(INDEX('SKU Catalog'!$F$1:$F$116,MAX(1,U30))="Hourly",OR(INDEX('SKU Catalog'!$J$1:$J$116,MAX(1,U30))=0,"PAYG"="PAYG")),I30,1),"UNPRICED"))))</f>
        <v>1.2</v>
      </c>
      <c r="W30" s="4">
        <f>IF(NOT(AND(A30=$B$2,G30&gt;0,H30&gt;0,OR(C30&lt;&gt;"Recommended baseline",Assumptions!$B$10=1))),0,IF(ISNUMBER(K30),G30*H30*K30,IF(U30=0,"UNPRICED",IF(ISNUMBER(INDEX('SKU Catalog'!$L$1:$L$116,MAX(1,U30))),G30*H30*INDEX('SKU Catalog'!$L$1:$L$116,MAX(1,U30))*IF(AND(INDEX('SKU Catalog'!$F$1:$F$116,MAX(1,U30))="Hourly",OR(INDEX('SKU Catalog'!$J$1:$J$116,MAX(1,U30))=0,"1Y"="PAYG")),I30,1),"UNPRICED"))))</f>
        <v>1.2</v>
      </c>
      <c r="X30" s="4">
        <f>IF(NOT(AND(A30=$B$2,G30&gt;0,H30&gt;0,OR(C30&lt;&gt;"Recommended baseline",Assumptions!$B$10=1))),0,IF(ISNUMBER(K30),G30*H30*K30,IF(U30=0,"UNPRICED",IF(ISNUMBER(INDEX('SKU Catalog'!$M$1:$M$116,MAX(1,U30))),G30*H30*INDEX('SKU Catalog'!$M$1:$M$116,MAX(1,U30))*IF(AND(INDEX('SKU Catalog'!$F$1:$F$116,MAX(1,U30))="Hourly",OR(INDEX('SKU Catalog'!$J$1:$J$116,MAX(1,U30))=0,"3Y"="PAYG")),I30,1),"UNPRICED"))))</f>
        <v>1.2</v>
      </c>
    </row>
    <row r="31" spans="1:24" ht="54" customHeight="1" x14ac:dyDescent="0.3">
      <c r="A31" s="2" t="s">
        <v>967</v>
      </c>
      <c r="B31" s="2" t="s">
        <v>90</v>
      </c>
      <c r="C31" s="2" t="s">
        <v>2301</v>
      </c>
      <c r="D31" s="2" t="s">
        <v>326</v>
      </c>
      <c r="E31" s="2" t="s">
        <v>2302</v>
      </c>
      <c r="F31" s="5" t="s">
        <v>327</v>
      </c>
      <c r="G31" s="6">
        <v>1</v>
      </c>
      <c r="H31" s="13">
        <f>Assumptions!$B$20</f>
        <v>1</v>
      </c>
      <c r="I31" s="11">
        <v>1</v>
      </c>
      <c r="J31" s="5" t="s">
        <v>2297</v>
      </c>
      <c r="K31" s="12"/>
      <c r="L31" s="3" t="str">
        <f>IF(U31=0,"INVALID SKU",IF(INDEX('SKU Catalog'!$J$1:$J$116,MAX(1,U31))=0,"PAYG",IF(J31="Default",Assumptions!$B$7,J31)))</f>
        <v>PAYG</v>
      </c>
      <c r="M31" s="3" t="str">
        <f>IF(U31=0,"Review SKU",INDEX('SKU Catalog'!$E$1:$E$116,MAX(1,U31)))</f>
        <v>search unit (replicas x partitions)</v>
      </c>
      <c r="N31" s="8">
        <f>IF(ISNUMBER(K31),K31,IF(U31=0,"UNPRICED",IF(L31="PAYG",INDEX('SKU Catalog'!$K$1:$K$116,MAX(1,U31)),IF(L31="1Y",INDEX('SKU Catalog'!$L$1:$L$116,MAX(1,U31)),INDEX('SKU Catalog'!$M$1:$M$116,MAX(1,U31))))))</f>
        <v>73.73</v>
      </c>
      <c r="O31" s="4">
        <f>IF(NOT(AND(A31=$B$2,G31&gt;0,H31&gt;0,OR(C31&lt;&gt;"Recommended baseline",Assumptions!$B$10=1))),0,IF(ISNUMBER(N31),G31*H31*N31*IF(ISNUMBER(K31),1,IF(AND(L31="PAYG",INDEX('SKU Catalog'!$F$1:$F$116,MAX(1,U31))="Hourly"),I31,1)),"UNPRICED"))</f>
        <v>73.73</v>
      </c>
      <c r="P31" s="4">
        <f>IF(ISNUMBER(O31),O31*Assumptions!$B$8,"UNPRICED")</f>
        <v>884.76</v>
      </c>
      <c r="Q31" s="3" t="str">
        <f>IF(NOT(AND(A31=$B$2,G31&gt;0,H31&gt;0,OR(C31&lt;&gt;"Recommended baseline",Assumptions!$B$10=1))),"Inactive",IF(NOT(ISNUMBER(N31)),"UNPRICED - select SKU / quote",IF(ISNUMBER(K31),"Manual quote - verify source",IF(T31="Covered","Covered by capacity",IF(T31="Control plane","No direct fee","Priced - verify sizing")))))</f>
        <v>Priced - verify sizing</v>
      </c>
      <c r="R31" s="2" t="s">
        <v>2303</v>
      </c>
      <c r="S31" s="2" t="s">
        <v>2304</v>
      </c>
      <c r="T31" s="2" t="s">
        <v>326</v>
      </c>
      <c r="U31" s="3">
        <f>IF(COUNTIF('SKU Catalog'!$A$4:$A$116,T31&amp;"|"&amp;F31)=0,0,MATCH(T31&amp;"|"&amp;F31,'SKU Catalog'!$A$1:$A$116,0))</f>
        <v>60</v>
      </c>
      <c r="V31" s="4">
        <f>IF(NOT(AND(A31=$B$2,G31&gt;0,H31&gt;0,OR(C31&lt;&gt;"Recommended baseline",Assumptions!$B$10=1))),0,IF(ISNUMBER(K31),G31*H31*K31,IF(U31=0,"UNPRICED",IF(ISNUMBER(INDEX('SKU Catalog'!$K$1:$K$116,MAX(1,U31))),G31*H31*INDEX('SKU Catalog'!$K$1:$K$116,MAX(1,U31))*IF(AND(INDEX('SKU Catalog'!$F$1:$F$116,MAX(1,U31))="Hourly",OR(INDEX('SKU Catalog'!$J$1:$J$116,MAX(1,U31))=0,"PAYG"="PAYG")),I31,1),"UNPRICED"))))</f>
        <v>73.73</v>
      </c>
      <c r="W31" s="4">
        <f>IF(NOT(AND(A31=$B$2,G31&gt;0,H31&gt;0,OR(C31&lt;&gt;"Recommended baseline",Assumptions!$B$10=1))),0,IF(ISNUMBER(K31),G31*H31*K31,IF(U31=0,"UNPRICED",IF(ISNUMBER(INDEX('SKU Catalog'!$L$1:$L$116,MAX(1,U31))),G31*H31*INDEX('SKU Catalog'!$L$1:$L$116,MAX(1,U31))*IF(AND(INDEX('SKU Catalog'!$F$1:$F$116,MAX(1,U31))="Hourly",OR(INDEX('SKU Catalog'!$J$1:$J$116,MAX(1,U31))=0,"1Y"="PAYG")),I31,1),"UNPRICED"))))</f>
        <v>73.73</v>
      </c>
      <c r="X31" s="4">
        <f>IF(NOT(AND(A31=$B$2,G31&gt;0,H31&gt;0,OR(C31&lt;&gt;"Recommended baseline",Assumptions!$B$10=1))),0,IF(ISNUMBER(K31),G31*H31*K31,IF(U31=0,"UNPRICED",IF(ISNUMBER(INDEX('SKU Catalog'!$M$1:$M$116,MAX(1,U31))),G31*H31*INDEX('SKU Catalog'!$M$1:$M$116,MAX(1,U31))*IF(AND(INDEX('SKU Catalog'!$F$1:$F$116,MAX(1,U31))="Hourly",OR(INDEX('SKU Catalog'!$J$1:$J$116,MAX(1,U31))=0,"3Y"="PAYG")),I31,1),"UNPRICED"))))</f>
        <v>73.73</v>
      </c>
    </row>
    <row r="32" spans="1:24" ht="54" customHeight="1" x14ac:dyDescent="0.3">
      <c r="A32" s="2" t="s">
        <v>967</v>
      </c>
      <c r="B32" s="2" t="s">
        <v>88</v>
      </c>
      <c r="C32" s="2" t="s">
        <v>2301</v>
      </c>
      <c r="D32" s="2" t="s">
        <v>307</v>
      </c>
      <c r="E32" s="2" t="s">
        <v>2302</v>
      </c>
      <c r="F32" s="5" t="s">
        <v>312</v>
      </c>
      <c r="G32" s="6">
        <v>1</v>
      </c>
      <c r="H32" s="13">
        <f>Assumptions!$B$19</f>
        <v>1</v>
      </c>
      <c r="I32" s="11">
        <v>1</v>
      </c>
      <c r="J32" s="5" t="s">
        <v>2297</v>
      </c>
      <c r="K32" s="12"/>
      <c r="L32" s="3" t="str">
        <f>IF(U32=0,"INVALID SKU",IF(INDEX('SKU Catalog'!$J$1:$J$116,MAX(1,U32))=0,"PAYG",IF(J32="Default",Assumptions!$B$7,J32)))</f>
        <v>PAYG</v>
      </c>
      <c r="M32" s="3" t="str">
        <f>IF(U32=0,"Review SKU",INDEX('SKU Catalog'!$E$1:$E$116,MAX(1,U32)))</f>
        <v>protected storage account</v>
      </c>
      <c r="N32" s="8" t="str">
        <f>IF(ISNUMBER(K32),K32,IF(U32=0,"UNPRICED",IF(L32="PAYG",INDEX('SKU Catalog'!$K$1:$K$116,MAX(1,U32)),IF(L32="1Y",INDEX('SKU Catalog'!$L$1:$L$116,MAX(1,U32)),INDEX('SKU Catalog'!$M$1:$M$116,MAX(1,U32))))))</f>
        <v>UNPRICED</v>
      </c>
      <c r="O32" s="4" t="str">
        <f>IF(NOT(AND(A32=$B$2,G32&gt;0,H32&gt;0,OR(C32&lt;&gt;"Recommended baseline",Assumptions!$B$10=1))),0,IF(ISNUMBER(N32),G32*H32*N32*IF(ISNUMBER(K32),1,IF(AND(L32="PAYG",INDEX('SKU Catalog'!$F$1:$F$116,MAX(1,U32))="Hourly"),I32,1)),"UNPRICED"))</f>
        <v>UNPRICED</v>
      </c>
      <c r="P32" s="4" t="str">
        <f>IF(ISNUMBER(O32),O32*Assumptions!$B$8,"UNPRICED")</f>
        <v>UNPRICED</v>
      </c>
      <c r="Q32" s="3" t="str">
        <f>IF(NOT(AND(A32=$B$2,G32&gt;0,H32&gt;0,OR(C32&lt;&gt;"Recommended baseline",Assumptions!$B$10=1))),"Inactive",IF(NOT(ISNUMBER(N32)),"UNPRICED - select SKU / quote",IF(ISNUMBER(K32),"Manual quote - verify source",IF(T32="Covered","Covered by capacity",IF(T32="Control plane","No direct fee","Priced - verify sizing")))))</f>
        <v>UNPRICED - select SKU / quote</v>
      </c>
      <c r="R32" s="2" t="s">
        <v>2307</v>
      </c>
      <c r="S32" s="2" t="s">
        <v>2304</v>
      </c>
      <c r="T32" s="2" t="s">
        <v>307</v>
      </c>
      <c r="U32" s="3">
        <f>IF(COUNTIF('SKU Catalog'!$A$4:$A$116,T32&amp;"|"&amp;F32)=0,0,MATCH(T32&amp;"|"&amp;F32,'SKU Catalog'!$A$1:$A$116,0))</f>
        <v>55</v>
      </c>
      <c r="V32" s="4" t="str">
        <f>IF(NOT(AND(A32=$B$2,G32&gt;0,H32&gt;0,OR(C32&lt;&gt;"Recommended baseline",Assumptions!$B$10=1))),0,IF(ISNUMBER(K32),G32*H32*K32,IF(U32=0,"UNPRICED",IF(ISNUMBER(INDEX('SKU Catalog'!$K$1:$K$116,MAX(1,U32))),G32*H32*INDEX('SKU Catalog'!$K$1:$K$116,MAX(1,U32))*IF(AND(INDEX('SKU Catalog'!$F$1:$F$116,MAX(1,U32))="Hourly",OR(INDEX('SKU Catalog'!$J$1:$J$116,MAX(1,U32))=0,"PAYG"="PAYG")),I32,1),"UNPRICED"))))</f>
        <v>UNPRICED</v>
      </c>
      <c r="W32" s="4" t="str">
        <f>IF(NOT(AND(A32=$B$2,G32&gt;0,H32&gt;0,OR(C32&lt;&gt;"Recommended baseline",Assumptions!$B$10=1))),0,IF(ISNUMBER(K32),G32*H32*K32,IF(U32=0,"UNPRICED",IF(ISNUMBER(INDEX('SKU Catalog'!$L$1:$L$116,MAX(1,U32))),G32*H32*INDEX('SKU Catalog'!$L$1:$L$116,MAX(1,U32))*IF(AND(INDEX('SKU Catalog'!$F$1:$F$116,MAX(1,U32))="Hourly",OR(INDEX('SKU Catalog'!$J$1:$J$116,MAX(1,U32))=0,"1Y"="PAYG")),I32,1),"UNPRICED"))))</f>
        <v>UNPRICED</v>
      </c>
      <c r="X32" s="4" t="str">
        <f>IF(NOT(AND(A32=$B$2,G32&gt;0,H32&gt;0,OR(C32&lt;&gt;"Recommended baseline",Assumptions!$B$10=1))),0,IF(ISNUMBER(K32),G32*H32*K32,IF(U32=0,"UNPRICED",IF(ISNUMBER(INDEX('SKU Catalog'!$M$1:$M$116,MAX(1,U32))),G32*H32*INDEX('SKU Catalog'!$M$1:$M$116,MAX(1,U32))*IF(AND(INDEX('SKU Catalog'!$F$1:$F$116,MAX(1,U32))="Hourly",OR(INDEX('SKU Catalog'!$J$1:$J$116,MAX(1,U32))=0,"3Y"="PAYG")),I32,1),"UNPRICED"))))</f>
        <v>UNPRICED</v>
      </c>
    </row>
    <row r="33" spans="1:24" ht="54" customHeight="1" x14ac:dyDescent="0.3">
      <c r="A33" s="2" t="s">
        <v>967</v>
      </c>
      <c r="B33" s="2" t="s">
        <v>96</v>
      </c>
      <c r="C33" s="2" t="s">
        <v>2301</v>
      </c>
      <c r="D33" s="2" t="s">
        <v>96</v>
      </c>
      <c r="E33" s="2" t="s">
        <v>2302</v>
      </c>
      <c r="F33" s="5" t="s">
        <v>191</v>
      </c>
      <c r="G33" s="6">
        <v>1</v>
      </c>
      <c r="H33" s="6">
        <v>1</v>
      </c>
      <c r="I33" s="11">
        <v>1</v>
      </c>
      <c r="J33" s="5" t="s">
        <v>2297</v>
      </c>
      <c r="K33" s="12"/>
      <c r="L33" s="3" t="str">
        <f>IF(U33=0,"INVALID SKU",IF(INDEX('SKU Catalog'!$J$1:$J$116,MAX(1,U33))=0,"PAYG",IF(J33="Default",Assumptions!$B$7,J33)))</f>
        <v>PAYG</v>
      </c>
      <c r="M33" s="3" t="str">
        <f>IF(U33=0,"Review SKU",INDEX('SKU Catalog'!$E$1:$E$116,MAX(1,U33)))</f>
        <v>quoted unit</v>
      </c>
      <c r="N33" s="8" t="str">
        <f>IF(ISNUMBER(K33),K33,IF(U33=0,"UNPRICED",IF(L33="PAYG",INDEX('SKU Catalog'!$K$1:$K$116,MAX(1,U33)),IF(L33="1Y",INDEX('SKU Catalog'!$L$1:$L$116,MAX(1,U33)),INDEX('SKU Catalog'!$M$1:$M$116,MAX(1,U33))))))</f>
        <v>UNPRICED</v>
      </c>
      <c r="O33" s="4" t="str">
        <f>IF(NOT(AND(A33=$B$2,G33&gt;0,H33&gt;0,OR(C33&lt;&gt;"Recommended baseline",Assumptions!$B$10=1))),0,IF(ISNUMBER(N33),G33*H33*N33*IF(ISNUMBER(K33),1,IF(AND(L33="PAYG",INDEX('SKU Catalog'!$F$1:$F$116,MAX(1,U33))="Hourly"),I33,1)),"UNPRICED"))</f>
        <v>UNPRICED</v>
      </c>
      <c r="P33" s="4" t="str">
        <f>IF(ISNUMBER(O33),O33*Assumptions!$B$8,"UNPRICED")</f>
        <v>UNPRICED</v>
      </c>
      <c r="Q33" s="3" t="str">
        <f>IF(NOT(AND(A33=$B$2,G33&gt;0,H33&gt;0,OR(C33&lt;&gt;"Recommended baseline",Assumptions!$B$10=1))),"Inactive",IF(NOT(ISNUMBER(N33)),"UNPRICED - select SKU / quote",IF(ISNUMBER(K33),"Manual quote - verify source",IF(T33="Covered","Covered by capacity",IF(T33="Control plane","No direct fee","Priced - verify sizing")))))</f>
        <v>UNPRICED - select SKU / quote</v>
      </c>
      <c r="R33" s="2" t="s">
        <v>2308</v>
      </c>
      <c r="S33" s="2" t="s">
        <v>2304</v>
      </c>
      <c r="T33" s="2" t="s">
        <v>96</v>
      </c>
      <c r="U33" s="3">
        <f>IF(COUNTIF('SKU Catalog'!$A$4:$A$116,T33&amp;"|"&amp;F33)=0,0,MATCH(T33&amp;"|"&amp;F33,'SKU Catalog'!$A$1:$A$116,0))</f>
        <v>6</v>
      </c>
      <c r="V33" s="4" t="str">
        <f>IF(NOT(AND(A33=$B$2,G33&gt;0,H33&gt;0,OR(C33&lt;&gt;"Recommended baseline",Assumptions!$B$10=1))),0,IF(ISNUMBER(K33),G33*H33*K33,IF(U33=0,"UNPRICED",IF(ISNUMBER(INDEX('SKU Catalog'!$K$1:$K$116,MAX(1,U33))),G33*H33*INDEX('SKU Catalog'!$K$1:$K$116,MAX(1,U33))*IF(AND(INDEX('SKU Catalog'!$F$1:$F$116,MAX(1,U33))="Hourly",OR(INDEX('SKU Catalog'!$J$1:$J$116,MAX(1,U33))=0,"PAYG"="PAYG")),I33,1),"UNPRICED"))))</f>
        <v>UNPRICED</v>
      </c>
      <c r="W33" s="4" t="str">
        <f>IF(NOT(AND(A33=$B$2,G33&gt;0,H33&gt;0,OR(C33&lt;&gt;"Recommended baseline",Assumptions!$B$10=1))),0,IF(ISNUMBER(K33),G33*H33*K33,IF(U33=0,"UNPRICED",IF(ISNUMBER(INDEX('SKU Catalog'!$L$1:$L$116,MAX(1,U33))),G33*H33*INDEX('SKU Catalog'!$L$1:$L$116,MAX(1,U33))*IF(AND(INDEX('SKU Catalog'!$F$1:$F$116,MAX(1,U33))="Hourly",OR(INDEX('SKU Catalog'!$J$1:$J$116,MAX(1,U33))=0,"1Y"="PAYG")),I33,1),"UNPRICED"))))</f>
        <v>UNPRICED</v>
      </c>
      <c r="X33" s="4" t="str">
        <f>IF(NOT(AND(A33=$B$2,G33&gt;0,H33&gt;0,OR(C33&lt;&gt;"Recommended baseline",Assumptions!$B$10=1))),0,IF(ISNUMBER(K33),G33*H33*K33,IF(U33=0,"UNPRICED",IF(ISNUMBER(INDEX('SKU Catalog'!$M$1:$M$116,MAX(1,U33))),G33*H33*INDEX('SKU Catalog'!$M$1:$M$116,MAX(1,U33))*IF(AND(INDEX('SKU Catalog'!$F$1:$F$116,MAX(1,U33))="Hourly",OR(INDEX('SKU Catalog'!$J$1:$J$116,MAX(1,U33))=0,"3Y"="PAYG")),I33,1),"UNPRICED"))))</f>
        <v>UNPRICED</v>
      </c>
    </row>
  </sheetData>
  <autoFilter ref="A5:S33" xr:uid="{00000000-0009-0000-0000-000018000000}"/>
  <mergeCells count="2">
    <mergeCell ref="A3:S3"/>
    <mergeCell ref="A1:S1"/>
  </mergeCells>
  <conditionalFormatting sqref="O6:P33">
    <cfRule type="cellIs" dxfId="0" priority="1" operator="equal">
      <formula>"UNPRICED"</formula>
    </cfRule>
  </conditionalFormatting>
  <dataValidations count="28">
    <dataValidation type="list" showErrorMessage="1" errorTitle="Invalid model input" error="Use the supplied options or a non-negative value in the allowed range." sqref="B2" xr:uid="{00000000-0002-0000-1800-000000000000}">
      <formula1>"dev"</formula1>
    </dataValidation>
    <dataValidation type="list" showErrorMessage="1" errorTitle="Invalid model input" error="Use the supplied options or a non-negative value in the allowed range." sqref="F6" xr:uid="{00000000-0002-0000-1800-000001000000}">
      <formula1>SKU_4</formula1>
    </dataValidation>
    <dataValidation type="list" showErrorMessage="1" errorTitle="Invalid model input" error="Use the supplied options or a non-negative value in the allowed range." sqref="J6:J33" xr:uid="{00000000-0002-0000-1800-000002000000}">
      <formula1>"Default,PAYG,1Y,3Y"</formula1>
    </dataValidation>
    <dataValidation type="decimal" showErrorMessage="1" errorTitle="Invalid model input" error="Use the supplied options or a non-negative value in the allowed range." sqref="G6:H33 K6:K33" xr:uid="{00000000-0002-0000-1800-000003000000}">
      <formula1>0</formula1>
      <formula2>1000000000000</formula2>
    </dataValidation>
    <dataValidation type="decimal" showErrorMessage="1" errorTitle="Invalid model input" error="Use the supplied options or a non-negative value in the allowed range." sqref="I6:I33" xr:uid="{00000000-0002-0000-1800-000006000000}">
      <formula1>0</formula1>
      <formula2>1</formula2>
    </dataValidation>
    <dataValidation type="list" showErrorMessage="1" errorTitle="Invalid model input" error="Use the supplied options or a non-negative value in the allowed range." sqref="F7" xr:uid="{00000000-0002-0000-1800-000007000000}">
      <formula1>SKU_5</formula1>
    </dataValidation>
    <dataValidation type="list" showErrorMessage="1" errorTitle="Invalid model input" error="Use the supplied options or a non-negative value in the allowed range." sqref="F8 F17 F15" xr:uid="{00000000-0002-0000-1800-00000D000000}">
      <formula1>SKU_2</formula1>
    </dataValidation>
    <dataValidation type="list" showErrorMessage="1" errorTitle="Invalid model input" error="Use the supplied options or a non-negative value in the allowed range." sqref="F9" xr:uid="{00000000-0002-0000-1800-000013000000}">
      <formula1>SKU_37</formula1>
    </dataValidation>
    <dataValidation type="list" showErrorMessage="1" errorTitle="Invalid model input" error="Use the supplied options or a non-negative value in the allowed range." sqref="F10" xr:uid="{00000000-0002-0000-1800-000019000000}">
      <formula1>SKU_38</formula1>
    </dataValidation>
    <dataValidation type="list" showErrorMessage="1" errorTitle="Invalid model input" error="Use the supplied options or a non-negative value in the allowed range." sqref="F11" xr:uid="{00000000-0002-0000-1800-00001F000000}">
      <formula1>SKU_44</formula1>
    </dataValidation>
    <dataValidation type="list" showErrorMessage="1" errorTitle="Invalid model input" error="Use the supplied options or a non-negative value in the allowed range." sqref="F12" xr:uid="{00000000-0002-0000-1800-000025000000}">
      <formula1>SKU_45</formula1>
    </dataValidation>
    <dataValidation type="list" showErrorMessage="1" errorTitle="Invalid model input" error="Use the supplied options or a non-negative value in the allowed range." sqref="F13 F33" xr:uid="{00000000-0002-0000-1800-00002B000000}">
      <formula1>SKU_3</formula1>
    </dataValidation>
    <dataValidation type="list" showErrorMessage="1" errorTitle="Invalid model input" error="Use the supplied options or a non-negative value in the allowed range." sqref="F14" xr:uid="{00000000-0002-0000-1800-000031000000}">
      <formula1>SKU_15</formula1>
    </dataValidation>
    <dataValidation type="list" showErrorMessage="1" errorTitle="Invalid model input" error="Use the supplied options or a non-negative value in the allowed range." sqref="F16" xr:uid="{00000000-0002-0000-1800-00003D000000}">
      <formula1>SKU_19</formula1>
    </dataValidation>
    <dataValidation type="list" showErrorMessage="1" errorTitle="Invalid model input" error="Use the supplied options or a non-negative value in the allowed range." sqref="F18" xr:uid="{00000000-0002-0000-1800-000049000000}">
      <formula1>SKU_18</formula1>
    </dataValidation>
    <dataValidation type="list" showErrorMessage="1" errorTitle="Invalid model input" error="Use the supplied options or a non-negative value in the allowed range." sqref="F19:F20" xr:uid="{00000000-0002-0000-1800-00004F000000}">
      <formula1>SKU_1</formula1>
    </dataValidation>
    <dataValidation type="list" showErrorMessage="1" errorTitle="Invalid model input" error="Use the supplied options or a non-negative value in the allowed range." sqref="F21" xr:uid="{00000000-0002-0000-1800-00005B000000}">
      <formula1>SKU_9</formula1>
    </dataValidation>
    <dataValidation type="list" showErrorMessage="1" errorTitle="Invalid model input" error="Use the supplied options or a non-negative value in the allowed range." sqref="F22" xr:uid="{00000000-0002-0000-1800-000061000000}">
      <formula1>SKU_10</formula1>
    </dataValidation>
    <dataValidation type="list" showErrorMessage="1" errorTitle="Invalid model input" error="Use the supplied options or a non-negative value in the allowed range." sqref="F23" xr:uid="{00000000-0002-0000-1800-000067000000}">
      <formula1>SKU_11</formula1>
    </dataValidation>
    <dataValidation type="list" showErrorMessage="1" errorTitle="Invalid model input" error="Use the supplied options or a non-negative value in the allowed range." sqref="F24" xr:uid="{00000000-0002-0000-1800-00006D000000}">
      <formula1>SKU_25</formula1>
    </dataValidation>
    <dataValidation type="list" showErrorMessage="1" errorTitle="Invalid model input" error="Use the supplied options or a non-negative value in the allowed range." sqref="F25" xr:uid="{00000000-0002-0000-1800-000073000000}">
      <formula1>SKU_26</formula1>
    </dataValidation>
    <dataValidation type="list" showErrorMessage="1" errorTitle="Invalid model input" error="Use the supplied options or a non-negative value in the allowed range." sqref="F26" xr:uid="{00000000-0002-0000-1800-000079000000}">
      <formula1>SKU_27</formula1>
    </dataValidation>
    <dataValidation type="list" showErrorMessage="1" errorTitle="Invalid model input" error="Use the supplied options or a non-negative value in the allowed range." sqref="F27" xr:uid="{00000000-0002-0000-1800-00007F000000}">
      <formula1>SKU_28</formula1>
    </dataValidation>
    <dataValidation type="list" showErrorMessage="1" errorTitle="Invalid model input" error="Use the supplied options or a non-negative value in the allowed range." sqref="F28" xr:uid="{00000000-0002-0000-1800-000085000000}">
      <formula1>SKU_29</formula1>
    </dataValidation>
    <dataValidation type="list" showErrorMessage="1" errorTitle="Invalid model input" error="Use the supplied options or a non-negative value in the allowed range." sqref="F29" xr:uid="{00000000-0002-0000-1800-00008B000000}">
      <formula1>SKU_22</formula1>
    </dataValidation>
    <dataValidation type="list" showErrorMessage="1" errorTitle="Invalid model input" error="Use the supplied options or a non-negative value in the allowed range." sqref="F30" xr:uid="{00000000-0002-0000-1800-000091000000}">
      <formula1>SKU_23</formula1>
    </dataValidation>
    <dataValidation type="list" showErrorMessage="1" errorTitle="Invalid model input" error="Use the supplied options or a non-negative value in the allowed range." sqref="F31" xr:uid="{00000000-0002-0000-1800-000097000000}">
      <formula1>SKU_24</formula1>
    </dataValidation>
    <dataValidation type="list" showErrorMessage="1" errorTitle="Invalid model input" error="Use the supplied options or a non-negative value in the allowed range." sqref="F32" xr:uid="{00000000-0002-0000-1800-00009D000000}">
      <formula1>SKU_20</formula1>
    </dataValidation>
  </dataValidations>
  <pageMargins left="0.75" right="0.75" top="1" bottom="1" header="0.5" footer="0.5"/>
  <pageSetup paperSize="8" fitToHeight="0" orientation="landscape"/>
  <legacyDrawing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95</vt:i4>
      </vt:variant>
    </vt:vector>
  </HeadingPairs>
  <TitlesOfParts>
    <vt:vector size="120" baseType="lpstr">
      <vt:lpstr>Start Here</vt:lpstr>
      <vt:lpstr>Scenario Summary</vt:lpstr>
      <vt:lpstr>Category Summary</vt:lpstr>
      <vt:lpstr>Assumptions</vt:lpstr>
      <vt:lpstr>SKU Catalog</vt:lpstr>
      <vt:lpstr>Price Evidence</vt:lpstr>
      <vt:lpstr>YAML Inventory</vt:lpstr>
      <vt:lpstr>Source Manifest</vt:lpstr>
      <vt:lpstr>Lists</vt:lpstr>
      <vt:lpstr>Base udp.yml</vt:lpstr>
      <vt:lpstr>BOM 00-default</vt:lpstr>
      <vt:lpstr>BOM 01-minimal</vt:lpstr>
      <vt:lpstr>BOM 02-medallion-lakehouse</vt:lpstr>
      <vt:lpstr>BOM 03-real-time-intelligence</vt:lpstr>
      <vt:lpstr>BOM 04-data-science</vt:lpstr>
      <vt:lpstr>BOM 05-multi-environment</vt:lpstr>
      <vt:lpstr>BOM 06-shortcuts-and-connectio</vt:lpstr>
      <vt:lpstr>BOM 07-shortcut-transformation</vt:lpstr>
      <vt:lpstr>BOM 08-all-resource-types</vt:lpstr>
      <vt:lpstr>BOM 09-tenant-settings</vt:lpstr>
      <vt:lpstr>BOM 10-azure-and-entra</vt:lpstr>
      <vt:lpstr>BOM 11-azure-data-services</vt:lpstr>
      <vt:lpstr>BOM 12-azure-platform-services</vt:lpstr>
      <vt:lpstr>BOM 13-realtime-governance</vt:lpstr>
      <vt:lpstr>BOM 14-streaming-lakehouse-gov</vt:lpstr>
      <vt:lpstr>'Base udp.yml'!Print_Area</vt:lpstr>
      <vt:lpstr>'BOM 00-default'!Print_Area</vt:lpstr>
      <vt:lpstr>'BOM 01-minimal'!Print_Area</vt:lpstr>
      <vt:lpstr>'BOM 02-medallion-lakehouse'!Print_Area</vt:lpstr>
      <vt:lpstr>'BOM 03-real-time-intelligence'!Print_Area</vt:lpstr>
      <vt:lpstr>'BOM 04-data-science'!Print_Area</vt:lpstr>
      <vt:lpstr>'BOM 05-multi-environment'!Print_Area</vt:lpstr>
      <vt:lpstr>'BOM 06-shortcuts-and-connectio'!Print_Area</vt:lpstr>
      <vt:lpstr>'BOM 07-shortcut-transformation'!Print_Area</vt:lpstr>
      <vt:lpstr>'BOM 08-all-resource-types'!Print_Area</vt:lpstr>
      <vt:lpstr>'BOM 09-tenant-settings'!Print_Area</vt:lpstr>
      <vt:lpstr>'BOM 10-azure-and-entra'!Print_Area</vt:lpstr>
      <vt:lpstr>'BOM 11-azure-data-services'!Print_Area</vt:lpstr>
      <vt:lpstr>'BOM 12-azure-platform-services'!Print_Area</vt:lpstr>
      <vt:lpstr>'BOM 13-realtime-governance'!Print_Area</vt:lpstr>
      <vt:lpstr>'BOM 14-streaming-lakehouse-gov'!Print_Area</vt:lpstr>
      <vt:lpstr>'Base udp.yml'!Print_Titles</vt:lpstr>
      <vt:lpstr>'BOM 00-default'!Print_Titles</vt:lpstr>
      <vt:lpstr>'BOM 01-minimal'!Print_Titles</vt:lpstr>
      <vt:lpstr>'BOM 02-medallion-lakehouse'!Print_Titles</vt:lpstr>
      <vt:lpstr>'BOM 03-real-time-intelligence'!Print_Titles</vt:lpstr>
      <vt:lpstr>'BOM 04-data-science'!Print_Titles</vt:lpstr>
      <vt:lpstr>'BOM 05-multi-environment'!Print_Titles</vt:lpstr>
      <vt:lpstr>'BOM 06-shortcuts-and-connectio'!Print_Titles</vt:lpstr>
      <vt:lpstr>'BOM 07-shortcut-transformation'!Print_Titles</vt:lpstr>
      <vt:lpstr>'BOM 08-all-resource-types'!Print_Titles</vt:lpstr>
      <vt:lpstr>'BOM 09-tenant-settings'!Print_Titles</vt:lpstr>
      <vt:lpstr>'BOM 10-azure-and-entra'!Print_Titles</vt:lpstr>
      <vt:lpstr>'BOM 11-azure-data-services'!Print_Titles</vt:lpstr>
      <vt:lpstr>'BOM 12-azure-platform-services'!Print_Titles</vt:lpstr>
      <vt:lpstr>'BOM 13-realtime-governance'!Print_Titles</vt:lpstr>
      <vt:lpstr>'BOM 14-streaming-lakehouse-gov'!Print_Titles</vt:lpstr>
      <vt:lpstr>'Price Evidence'!Print_Titles</vt:lpstr>
      <vt:lpstr>'SKU Catalog'!Print_Titles</vt:lpstr>
      <vt:lpstr>'Source Manifest'!Print_Titles</vt:lpstr>
      <vt:lpstr>'YAML Inventory'!Print_Titles</vt:lpstr>
      <vt:lpstr>SKU_1</vt:lpstr>
      <vt:lpstr>SKU_10</vt:lpstr>
      <vt:lpstr>SKU_11</vt:lpstr>
      <vt:lpstr>SKU_12</vt:lpstr>
      <vt:lpstr>SKU_13</vt:lpstr>
      <vt:lpstr>SKU_14</vt:lpstr>
      <vt:lpstr>SKU_15</vt:lpstr>
      <vt:lpstr>SKU_16</vt:lpstr>
      <vt:lpstr>SKU_17</vt:lpstr>
      <vt:lpstr>SKU_18</vt:lpstr>
      <vt:lpstr>SKU_19</vt:lpstr>
      <vt:lpstr>SKU_2</vt:lpstr>
      <vt:lpstr>SKU_20</vt:lpstr>
      <vt:lpstr>SKU_21</vt:lpstr>
      <vt:lpstr>SKU_22</vt:lpstr>
      <vt:lpstr>SKU_23</vt:lpstr>
      <vt:lpstr>SKU_24</vt:lpstr>
      <vt:lpstr>SKU_25</vt:lpstr>
      <vt:lpstr>SKU_26</vt:lpstr>
      <vt:lpstr>SKU_27</vt:lpstr>
      <vt:lpstr>SKU_28</vt:lpstr>
      <vt:lpstr>SKU_29</vt:lpstr>
      <vt:lpstr>SKU_3</vt:lpstr>
      <vt:lpstr>SKU_30</vt:lpstr>
      <vt:lpstr>SKU_31</vt:lpstr>
      <vt:lpstr>SKU_32</vt:lpstr>
      <vt:lpstr>SKU_33</vt:lpstr>
      <vt:lpstr>SKU_34</vt:lpstr>
      <vt:lpstr>SKU_35</vt:lpstr>
      <vt:lpstr>SKU_36</vt:lpstr>
      <vt:lpstr>SKU_37</vt:lpstr>
      <vt:lpstr>SKU_38</vt:lpstr>
      <vt:lpstr>SKU_39</vt:lpstr>
      <vt:lpstr>SKU_4</vt:lpstr>
      <vt:lpstr>SKU_40</vt:lpstr>
      <vt:lpstr>SKU_41</vt:lpstr>
      <vt:lpstr>SKU_42</vt:lpstr>
      <vt:lpstr>SKU_43</vt:lpstr>
      <vt:lpstr>SKU_44</vt:lpstr>
      <vt:lpstr>SKU_45</vt:lpstr>
      <vt:lpstr>SKU_46</vt:lpstr>
      <vt:lpstr>SKU_47</vt:lpstr>
      <vt:lpstr>SKU_48</vt:lpstr>
      <vt:lpstr>SKU_49</vt:lpstr>
      <vt:lpstr>SKU_5</vt:lpstr>
      <vt:lpstr>SKU_50</vt:lpstr>
      <vt:lpstr>SKU_51</vt:lpstr>
      <vt:lpstr>SKU_52</vt:lpstr>
      <vt:lpstr>SKU_53</vt:lpstr>
      <vt:lpstr>SKU_54</vt:lpstr>
      <vt:lpstr>SKU_55</vt:lpstr>
      <vt:lpstr>SKU_56</vt:lpstr>
      <vt:lpstr>SKU_57</vt:lpstr>
      <vt:lpstr>SKU_58</vt:lpstr>
      <vt:lpstr>SKU_59</vt:lpstr>
      <vt:lpstr>SKU_6</vt:lpstr>
      <vt:lpstr>SKU_7</vt:lpstr>
      <vt:lpstr>SKU_8</vt:lpstr>
      <vt:lpstr>SKU_9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Gallucci</cp:lastModifiedBy>
  <dcterms:created xsi:type="dcterms:W3CDTF">2026-10-19T20:42:13Z</dcterms:created>
  <dcterms:modified xsi:type="dcterms:W3CDTF">2026-10-20T01:13:23Z</dcterms:modified>
</cp:coreProperties>
</file>